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179F5E98-FB41-4639-A175-6E1EA761FC5F}" xr6:coauthVersionLast="47" xr6:coauthVersionMax="47" xr10:uidLastSave="{00000000-0000-0000-0000-000000000000}"/>
  <bookViews>
    <workbookView xWindow="-120" yWindow="-120" windowWidth="29040" windowHeight="15720" tabRatio="839" xr2:uid="{00000000-000D-0000-FFFF-FFFF00000000}"/>
  </bookViews>
  <sheets>
    <sheet name="إحصاءات شركات الإيداع" sheetId="70" r:id="rId1"/>
    <sheet name="2a" sheetId="179" r:id="rId2"/>
    <sheet name="2b" sheetId="180" r:id="rId3"/>
    <sheet name="3" sheetId="181" r:id="rId4"/>
    <sheet name="4" sheetId="142" r:id="rId5"/>
    <sheet name="5" sheetId="143" r:id="rId6"/>
    <sheet name="6a" sheetId="144" r:id="rId7"/>
    <sheet name="6b" sheetId="145" r:id="rId8"/>
    <sheet name="7a" sheetId="146" r:id="rId9"/>
    <sheet name="7b" sheetId="147" r:id="rId10"/>
    <sheet name="8a" sheetId="148" r:id="rId11"/>
    <sheet name="8b" sheetId="149" r:id="rId12"/>
    <sheet name="9a " sheetId="150" r:id="rId13"/>
    <sheet name="9b " sheetId="151" r:id="rId14"/>
    <sheet name="10a" sheetId="140" r:id="rId15"/>
    <sheet name="10b" sheetId="141" r:id="rId16"/>
    <sheet name="11" sheetId="152" r:id="rId17"/>
    <sheet name="12" sheetId="153" r:id="rId18"/>
    <sheet name="13" sheetId="154" r:id="rId19"/>
    <sheet name="14" sheetId="155" r:id="rId20"/>
    <sheet name="15" sheetId="156" r:id="rId21"/>
    <sheet name="16" sheetId="157" r:id="rId22"/>
    <sheet name="17" sheetId="158" r:id="rId23"/>
    <sheet name="18" sheetId="159" r:id="rId24"/>
    <sheet name="19" sheetId="160" r:id="rId25"/>
    <sheet name="21 20" sheetId="161" r:id="rId26"/>
    <sheet name="24 23 22" sheetId="162" r:id="rId27"/>
    <sheet name="25" sheetId="163" r:id="rId28"/>
    <sheet name="26" sheetId="164" r:id="rId29"/>
    <sheet name="27" sheetId="165" r:id="rId30"/>
    <sheet name="28" sheetId="166" r:id="rId31"/>
    <sheet name="29" sheetId="167" r:id="rId32"/>
    <sheet name="30" sheetId="168" r:id="rId33"/>
    <sheet name="31a" sheetId="169" r:id="rId34"/>
    <sheet name="31b" sheetId="170" r:id="rId35"/>
    <sheet name="32a" sheetId="171" r:id="rId36"/>
    <sheet name="32b" sheetId="172" r:id="rId37"/>
    <sheet name="33a" sheetId="173" r:id="rId38"/>
    <sheet name="33b" sheetId="174" r:id="rId39"/>
    <sheet name="34" sheetId="175" r:id="rId40"/>
    <sheet name="35" sheetId="176" r:id="rId41"/>
    <sheet name="36" sheetId="177" r:id="rId42"/>
    <sheet name="37" sheetId="178" r:id="rId43"/>
    <sheet name="38a" sheetId="134" r:id="rId44"/>
    <sheet name="38b" sheetId="135" r:id="rId45"/>
  </sheets>
  <externalReferences>
    <externalReference r:id="rId46"/>
    <externalReference r:id="rId47"/>
    <externalReference r:id="rId48"/>
    <externalReference r:id="rId49"/>
    <externalReference r:id="rId50"/>
  </externalReferences>
  <definedNames>
    <definedName name="_38b" localSheetId="1">#REF!</definedName>
    <definedName name="_38b" localSheetId="2">#REF!</definedName>
    <definedName name="_38b" localSheetId="3">#REF!</definedName>
    <definedName name="_38b">'إحصاءات شركات الإيداع'!$C$58</definedName>
    <definedName name="FrequencyList">'[1]Report Form'!$F$4:$F$8</definedName>
    <definedName name="PeriodList">'[1]Report Form'!$E$4:$E$76</definedName>
    <definedName name="_xlnm.Print_Area" localSheetId="14">'10a'!$B$2:$S$384</definedName>
    <definedName name="_xlnm.Print_Area" localSheetId="15">'10b'!$B$2:$P$382</definedName>
    <definedName name="_xlnm.Print_Area" localSheetId="16">'11'!$B$2:$O$180</definedName>
    <definedName name="_xlnm.Print_Area" localSheetId="17">'12'!$B$2:$P$181</definedName>
    <definedName name="_xlnm.Print_Area" localSheetId="18">'13'!$B$2:$Q$182</definedName>
    <definedName name="_xlnm.Print_Area" localSheetId="19">'14'!$B$2:$O$81</definedName>
    <definedName name="_xlnm.Print_Area" localSheetId="20">'15'!$B$2:$X$81</definedName>
    <definedName name="_xlnm.Print_Area" localSheetId="21">'16'!$B$2:$K$82</definedName>
    <definedName name="_xlnm.Print_Area" localSheetId="22">'17'!$B$2:$T$82</definedName>
    <definedName name="_xlnm.Print_Area" localSheetId="23">'18'!$B$2:$M$81</definedName>
    <definedName name="_xlnm.Print_Area" localSheetId="24">'19'!$B$2:$J$82</definedName>
    <definedName name="_xlnm.Print_Area" localSheetId="25">'21 20'!$B$2:$N$83</definedName>
    <definedName name="_xlnm.Print_Area" localSheetId="26">'24 23 22'!$B$2:$W$83</definedName>
    <definedName name="_xlnm.Print_Area" localSheetId="27">'25'!$B$2:$N$358</definedName>
    <definedName name="_xlnm.Print_Area" localSheetId="28">'26'!$B$2:$T$395</definedName>
    <definedName name="_xlnm.Print_Area" localSheetId="29">'27'!$B$2:$H$357</definedName>
    <definedName name="_xlnm.Print_Area" localSheetId="30">'28'!$B$2:$H$123</definedName>
    <definedName name="_xlnm.Print_Area" localSheetId="31">'29'!$A$1:$K$73</definedName>
    <definedName name="_xlnm.Print_Area" localSheetId="1">'2a'!$B$2:$R$187</definedName>
    <definedName name="_xlnm.Print_Area" localSheetId="2">'2b'!$B$2:$Q$184</definedName>
    <definedName name="_xlnm.Print_Area" localSheetId="3">'3'!$B$2:$T$196</definedName>
    <definedName name="_xlnm.Print_Area" localSheetId="32">'30'!$B$2:$O$81</definedName>
    <definedName name="_xlnm.Print_Area" localSheetId="33">'31a'!$B$2:$Y$187</definedName>
    <definedName name="_xlnm.Print_Area" localSheetId="34">'31b'!$B$2:$P$187</definedName>
    <definedName name="_xlnm.Print_Area" localSheetId="35">'32a'!$B$2:$Y$188</definedName>
    <definedName name="_xlnm.Print_Area" localSheetId="36">'32b'!$B$2:$P$186</definedName>
    <definedName name="_xlnm.Print_Area" localSheetId="37">'33a'!$B$2:$Y$186</definedName>
    <definedName name="_xlnm.Print_Area" localSheetId="38">'33b'!$B$2:$P$188</definedName>
    <definedName name="_xlnm.Print_Area" localSheetId="39">'34'!$B$2:$L$38</definedName>
    <definedName name="_xlnm.Print_Area" localSheetId="40">'35'!$B$4:$I$134</definedName>
    <definedName name="_xlnm.Print_Area" localSheetId="41">'36'!$B$2:$O$135</definedName>
    <definedName name="_xlnm.Print_Area" localSheetId="42">'37'!$B$2:$H$132</definedName>
    <definedName name="_xlnm.Print_Area" localSheetId="43">'38a'!$A$1:$U$270</definedName>
    <definedName name="_xlnm.Print_Area" localSheetId="44">'38b'!$B$2:$T$266</definedName>
    <definedName name="_xlnm.Print_Area" localSheetId="4">'4'!$B$2:$K$186</definedName>
    <definedName name="_xlnm.Print_Area" localSheetId="5">'5'!$B$2:$I$245</definedName>
    <definedName name="_xlnm.Print_Area" localSheetId="6">'6a'!$B$2:$T$184</definedName>
    <definedName name="_xlnm.Print_Area" localSheetId="7">'6b'!$C$2:$U$183</definedName>
    <definedName name="_xlnm.Print_Area" localSheetId="8">'7a'!$B$2:$I$181</definedName>
    <definedName name="_xlnm.Print_Area" localSheetId="9">'7b'!$B$2:$L$183</definedName>
    <definedName name="_xlnm.Print_Area" localSheetId="10">'8a'!$B$2:$S$99</definedName>
    <definedName name="_xlnm.Print_Area" localSheetId="11">'8b'!$B$2:$N$100</definedName>
    <definedName name="_xlnm.Print_Area" localSheetId="12">'9a '!$B$2:$T$98</definedName>
    <definedName name="_xlnm.Print_Area" localSheetId="13">'9b '!$B$2:$N$96</definedName>
    <definedName name="_xlnm.Print_Area" localSheetId="0">'إحصاءات شركات الإيداع'!$B$3:$D$58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R189" i="181" l="1"/>
  <c r="Q189" i="181"/>
  <c r="J189" i="181"/>
  <c r="R188" i="181"/>
  <c r="Q188" i="181"/>
  <c r="J188" i="181"/>
  <c r="R187" i="181"/>
  <c r="Q187" i="181"/>
  <c r="J187" i="181"/>
  <c r="R186" i="181"/>
  <c r="Q186" i="181"/>
  <c r="J186" i="181"/>
  <c r="J185" i="181"/>
  <c r="J184" i="181"/>
  <c r="J183" i="181"/>
  <c r="R179" i="181"/>
  <c r="Q179" i="181"/>
  <c r="J179" i="181"/>
  <c r="R178" i="181"/>
  <c r="Q178" i="181"/>
  <c r="J178" i="181"/>
  <c r="R177" i="181"/>
  <c r="Q177" i="181"/>
  <c r="J177" i="181"/>
  <c r="R176" i="181"/>
  <c r="Q176" i="181"/>
  <c r="J176" i="181"/>
  <c r="R175" i="181"/>
  <c r="Q175" i="181"/>
  <c r="J175" i="181"/>
  <c r="R174" i="181"/>
  <c r="Q174" i="181"/>
  <c r="J174" i="181"/>
  <c r="Q173" i="181"/>
  <c r="J173" i="181"/>
  <c r="R172" i="181"/>
  <c r="Q172" i="181"/>
  <c r="J172" i="181"/>
  <c r="R171" i="181"/>
  <c r="Q171" i="181"/>
  <c r="J171" i="181"/>
  <c r="R170" i="181"/>
  <c r="Q170" i="181"/>
  <c r="J170" i="181"/>
  <c r="R169" i="181"/>
  <c r="Q169" i="181"/>
  <c r="J169" i="181"/>
  <c r="R168" i="181"/>
  <c r="Q168" i="181"/>
  <c r="J168" i="181"/>
  <c r="R165" i="181"/>
  <c r="S165" i="181" s="1"/>
  <c r="Q165" i="181"/>
  <c r="J165" i="181"/>
  <c r="R161" i="181"/>
  <c r="S161" i="181" s="1"/>
  <c r="Q161" i="181"/>
  <c r="J161" i="181"/>
  <c r="R160" i="181"/>
  <c r="S160" i="181" s="1"/>
  <c r="Q160" i="181"/>
  <c r="J160" i="181"/>
  <c r="R159" i="181"/>
  <c r="S159" i="181" s="1"/>
  <c r="Q159" i="181"/>
  <c r="J159" i="181"/>
  <c r="R158" i="181"/>
  <c r="S158" i="181" s="1"/>
  <c r="Q158" i="181"/>
  <c r="J158" i="181"/>
  <c r="R157" i="181"/>
  <c r="S157" i="181" s="1"/>
  <c r="Q157" i="181"/>
  <c r="J157" i="181"/>
  <c r="R156" i="181"/>
  <c r="S156" i="181" s="1"/>
  <c r="Q156" i="181"/>
  <c r="J156" i="181"/>
  <c r="R155" i="181"/>
  <c r="S155" i="181" s="1"/>
  <c r="J155" i="181"/>
  <c r="R148" i="181"/>
  <c r="J148" i="181"/>
  <c r="R147" i="181"/>
  <c r="Q147" i="181"/>
  <c r="J147" i="181"/>
  <c r="R146" i="181"/>
  <c r="Q146" i="181"/>
  <c r="J146" i="181"/>
  <c r="R145" i="181"/>
  <c r="Q145" i="181"/>
  <c r="J145" i="181"/>
  <c r="R144" i="181"/>
  <c r="Q144" i="181"/>
  <c r="J144" i="181"/>
  <c r="R143" i="181"/>
  <c r="Q143" i="181"/>
  <c r="J143" i="181"/>
  <c r="R142" i="181"/>
  <c r="Q142" i="181"/>
  <c r="J142" i="181"/>
  <c r="R140" i="181"/>
  <c r="Q140" i="181"/>
  <c r="J140" i="181"/>
  <c r="R139" i="181"/>
  <c r="Q139" i="181"/>
  <c r="J139" i="181"/>
  <c r="R138" i="181"/>
  <c r="Q138" i="181"/>
  <c r="J138" i="181"/>
  <c r="R137" i="181"/>
  <c r="Q137" i="181"/>
  <c r="J137" i="181"/>
  <c r="R136" i="181"/>
  <c r="Q136" i="181"/>
  <c r="J136" i="181"/>
  <c r="R135" i="181"/>
  <c r="Q135" i="181"/>
  <c r="J135" i="181"/>
  <c r="R134" i="181"/>
  <c r="Q134" i="181"/>
  <c r="J134" i="181"/>
  <c r="R133" i="181"/>
  <c r="Q133" i="181"/>
  <c r="J133" i="181"/>
  <c r="R132" i="181"/>
  <c r="Q132" i="181"/>
  <c r="J132" i="181"/>
  <c r="R131" i="181"/>
  <c r="Q131" i="181"/>
  <c r="J131" i="181"/>
  <c r="R130" i="181"/>
  <c r="Q130" i="181"/>
  <c r="J130" i="181"/>
  <c r="R129" i="181"/>
  <c r="Q129" i="181"/>
  <c r="J129" i="181"/>
  <c r="R127" i="181"/>
  <c r="Q127" i="181"/>
  <c r="J127" i="181"/>
  <c r="R126" i="181"/>
  <c r="Q126" i="181"/>
  <c r="J126" i="181"/>
  <c r="R125" i="181"/>
  <c r="Q125" i="181"/>
  <c r="J125" i="181"/>
  <c r="R124" i="181"/>
  <c r="Q124" i="181"/>
  <c r="J124" i="181"/>
  <c r="R123" i="181"/>
  <c r="Q123" i="181"/>
  <c r="J123" i="181"/>
  <c r="R122" i="181"/>
  <c r="Q122" i="181"/>
  <c r="J122" i="181"/>
  <c r="R121" i="181"/>
  <c r="Q121" i="181"/>
  <c r="J121" i="181"/>
  <c r="R120" i="181"/>
  <c r="Q120" i="181"/>
  <c r="J120" i="181"/>
  <c r="R119" i="181"/>
  <c r="Q119" i="181"/>
  <c r="J119" i="181"/>
  <c r="R118" i="181"/>
  <c r="Q118" i="181"/>
  <c r="J118" i="181"/>
  <c r="R117" i="181"/>
  <c r="Q117" i="181"/>
  <c r="J117" i="181"/>
  <c r="R116" i="181"/>
  <c r="Q116" i="181"/>
  <c r="J116" i="181"/>
  <c r="R114" i="181"/>
  <c r="Q114" i="181"/>
  <c r="J114" i="181"/>
  <c r="R113" i="181"/>
  <c r="Q113" i="181"/>
  <c r="J113" i="181"/>
  <c r="R112" i="181"/>
  <c r="Q112" i="181"/>
  <c r="J112" i="181"/>
  <c r="R111" i="181"/>
  <c r="Q111" i="181"/>
  <c r="J111" i="181"/>
  <c r="R110" i="181"/>
  <c r="Q110" i="181"/>
  <c r="J110" i="181"/>
  <c r="R109" i="181"/>
  <c r="Q109" i="181"/>
  <c r="J109" i="181"/>
  <c r="R108" i="181"/>
  <c r="Q108" i="181"/>
  <c r="J108" i="181"/>
  <c r="R107" i="181"/>
  <c r="Q107" i="181"/>
  <c r="J107" i="181"/>
  <c r="R106" i="181"/>
  <c r="Q106" i="181"/>
  <c r="J106" i="181"/>
  <c r="R105" i="181"/>
  <c r="Q105" i="181"/>
  <c r="J105" i="181"/>
  <c r="R104" i="181"/>
  <c r="Q104" i="181"/>
  <c r="J104" i="181"/>
  <c r="R103" i="181"/>
  <c r="Q103" i="181"/>
  <c r="J103" i="181"/>
  <c r="R101" i="181"/>
  <c r="Q101" i="181"/>
  <c r="J101" i="181"/>
  <c r="R100" i="181"/>
  <c r="Q100" i="181"/>
  <c r="J100" i="181"/>
  <c r="R99" i="181"/>
  <c r="Q99" i="181"/>
  <c r="J99" i="181"/>
  <c r="R98" i="181"/>
  <c r="Q98" i="181"/>
  <c r="J98" i="181"/>
  <c r="R97" i="181"/>
  <c r="Q97" i="181"/>
  <c r="J97" i="181"/>
  <c r="R96" i="181"/>
  <c r="Q96" i="181"/>
  <c r="J96" i="181"/>
  <c r="R95" i="181"/>
  <c r="Q95" i="181"/>
  <c r="J95" i="181"/>
  <c r="R94" i="181"/>
  <c r="Q94" i="181"/>
  <c r="J94" i="181"/>
  <c r="R93" i="181"/>
  <c r="Q93" i="181"/>
  <c r="J93" i="181"/>
  <c r="R92" i="181"/>
  <c r="Q92" i="181"/>
  <c r="J92" i="181"/>
  <c r="R91" i="181"/>
  <c r="Q91" i="181"/>
  <c r="J91" i="181"/>
  <c r="R90" i="181"/>
  <c r="Q90" i="181"/>
  <c r="J90" i="181"/>
  <c r="R88" i="181"/>
  <c r="Q88" i="181"/>
  <c r="J88" i="181"/>
  <c r="R87" i="181"/>
  <c r="Q87" i="181"/>
  <c r="J87" i="181"/>
  <c r="R86" i="181"/>
  <c r="Q86" i="181"/>
  <c r="J86" i="181"/>
  <c r="R85" i="181"/>
  <c r="Q85" i="181"/>
  <c r="J85" i="181"/>
  <c r="R84" i="181"/>
  <c r="Q84" i="181"/>
  <c r="J84" i="181"/>
  <c r="R83" i="181"/>
  <c r="Q83" i="181"/>
  <c r="J83" i="181"/>
  <c r="R82" i="181"/>
  <c r="Q82" i="181"/>
  <c r="J82" i="181"/>
  <c r="R81" i="181"/>
  <c r="Q81" i="181"/>
  <c r="J81" i="181"/>
  <c r="R80" i="181"/>
  <c r="Q80" i="181"/>
  <c r="J80" i="181"/>
  <c r="R79" i="181"/>
  <c r="Q79" i="181"/>
  <c r="J79" i="181"/>
  <c r="R78" i="181"/>
  <c r="Q78" i="181"/>
  <c r="J78" i="181"/>
  <c r="R77" i="181"/>
  <c r="Q77" i="181"/>
  <c r="J77" i="181"/>
  <c r="R75" i="181"/>
  <c r="Q75" i="181"/>
  <c r="J75" i="181"/>
  <c r="R74" i="181"/>
  <c r="Q74" i="181"/>
  <c r="J74" i="181"/>
  <c r="R73" i="181"/>
  <c r="Q73" i="181"/>
  <c r="J73" i="181"/>
  <c r="R72" i="181"/>
  <c r="Q72" i="181"/>
  <c r="J72" i="181"/>
  <c r="R71" i="181"/>
  <c r="Q71" i="181"/>
  <c r="J71" i="181"/>
  <c r="R70" i="181"/>
  <c r="Q70" i="181"/>
  <c r="J70" i="181"/>
  <c r="R69" i="181"/>
  <c r="Q69" i="181"/>
  <c r="J69" i="181"/>
  <c r="R68" i="181"/>
  <c r="Q68" i="181"/>
  <c r="J68" i="181"/>
  <c r="R67" i="181"/>
  <c r="Q67" i="181"/>
  <c r="J67" i="181"/>
  <c r="R66" i="181"/>
  <c r="Q66" i="181"/>
  <c r="J66" i="181"/>
  <c r="R65" i="181"/>
  <c r="Q65" i="181"/>
  <c r="J65" i="181"/>
  <c r="R64" i="181"/>
  <c r="Q64" i="181"/>
  <c r="J64" i="181"/>
  <c r="R62" i="181"/>
  <c r="Q62" i="181"/>
  <c r="J62" i="181"/>
  <c r="R61" i="181"/>
  <c r="Q61" i="181"/>
  <c r="J61" i="181"/>
  <c r="R60" i="181"/>
  <c r="Q60" i="181"/>
  <c r="J60" i="181"/>
  <c r="R59" i="181"/>
  <c r="Q59" i="181"/>
  <c r="J59" i="181"/>
  <c r="R58" i="181"/>
  <c r="Q58" i="181"/>
  <c r="J58" i="181"/>
  <c r="R57" i="181"/>
  <c r="Q57" i="181"/>
  <c r="J57" i="181"/>
  <c r="R56" i="181"/>
  <c r="Q56" i="181"/>
  <c r="J56" i="181"/>
  <c r="R55" i="181"/>
  <c r="Q55" i="181"/>
  <c r="J55" i="181"/>
  <c r="R54" i="181"/>
  <c r="Q54" i="181"/>
  <c r="J54" i="181"/>
  <c r="R53" i="181"/>
  <c r="Q53" i="181"/>
  <c r="J53" i="181"/>
  <c r="R52" i="181"/>
  <c r="Q52" i="181"/>
  <c r="J52" i="181"/>
  <c r="R51" i="181"/>
  <c r="Q51" i="181"/>
  <c r="J51" i="181"/>
  <c r="R49" i="181"/>
  <c r="Q49" i="181"/>
  <c r="J49" i="181"/>
  <c r="R48" i="181"/>
  <c r="Q48" i="181"/>
  <c r="J48" i="181"/>
  <c r="R47" i="181"/>
  <c r="Q47" i="181"/>
  <c r="J47" i="181"/>
  <c r="R46" i="181"/>
  <c r="Q46" i="181"/>
  <c r="J46" i="181"/>
  <c r="R45" i="181"/>
  <c r="Q45" i="181"/>
  <c r="J45" i="181"/>
  <c r="R44" i="181"/>
  <c r="Q44" i="181"/>
  <c r="J44" i="181"/>
  <c r="R43" i="181"/>
  <c r="Q43" i="181"/>
  <c r="J43" i="181"/>
  <c r="R42" i="181"/>
  <c r="Q42" i="181"/>
  <c r="J42" i="181"/>
  <c r="R41" i="181"/>
  <c r="Q41" i="181"/>
  <c r="J41" i="181"/>
  <c r="R40" i="181"/>
  <c r="Q40" i="181"/>
  <c r="J40" i="181"/>
  <c r="R39" i="181"/>
  <c r="Q39" i="181"/>
  <c r="J39" i="181"/>
  <c r="R38" i="181"/>
  <c r="Q38" i="181"/>
  <c r="J38" i="181"/>
  <c r="R36" i="181"/>
  <c r="Q36" i="181"/>
  <c r="J36" i="181"/>
  <c r="R35" i="181"/>
  <c r="Q35" i="181"/>
  <c r="J35" i="181"/>
  <c r="R34" i="181"/>
  <c r="Q34" i="181"/>
  <c r="J34" i="181"/>
  <c r="R33" i="181"/>
  <c r="Q33" i="181"/>
  <c r="J33" i="181"/>
  <c r="R32" i="181"/>
  <c r="Q32" i="181"/>
  <c r="J32" i="181"/>
  <c r="R31" i="181"/>
  <c r="Q31" i="181"/>
  <c r="J31" i="181"/>
  <c r="R30" i="181"/>
  <c r="Q30" i="181"/>
  <c r="J30" i="181"/>
  <c r="R29" i="181"/>
  <c r="Q29" i="181"/>
  <c r="J29" i="181"/>
  <c r="R28" i="181"/>
  <c r="Q28" i="181"/>
  <c r="J28" i="181"/>
  <c r="R27" i="181"/>
  <c r="Q27" i="181"/>
  <c r="J27" i="181"/>
  <c r="R26" i="181"/>
  <c r="Q26" i="181"/>
  <c r="J26" i="181"/>
  <c r="R25" i="181"/>
  <c r="Q25" i="181"/>
  <c r="J25" i="181"/>
  <c r="R23" i="181"/>
  <c r="Q23" i="181"/>
  <c r="J23" i="181"/>
  <c r="R22" i="181"/>
  <c r="Q22" i="181"/>
  <c r="J22" i="181"/>
  <c r="R21" i="181"/>
  <c r="Q21" i="181"/>
  <c r="J21" i="181"/>
  <c r="R20" i="181"/>
  <c r="Q20" i="181"/>
  <c r="J20" i="181"/>
  <c r="R19" i="181"/>
  <c r="Q19" i="181"/>
  <c r="J19" i="181"/>
  <c r="R18" i="181"/>
  <c r="Q18" i="181"/>
  <c r="J18" i="181"/>
  <c r="R17" i="181"/>
  <c r="Q17" i="181"/>
  <c r="J17" i="181"/>
  <c r="R16" i="181"/>
  <c r="Q16" i="181"/>
  <c r="J16" i="181"/>
  <c r="R15" i="181"/>
  <c r="Q15" i="181"/>
  <c r="J15" i="181"/>
  <c r="R14" i="181"/>
  <c r="Q14" i="181"/>
  <c r="J14" i="181"/>
  <c r="R13" i="181"/>
  <c r="Q13" i="181"/>
  <c r="J13" i="181"/>
  <c r="R12" i="181"/>
  <c r="Q12" i="181"/>
  <c r="J12" i="181"/>
  <c r="I159" i="180"/>
  <c r="I158" i="180"/>
  <c r="I157" i="180"/>
  <c r="I156" i="180"/>
  <c r="I155" i="180"/>
  <c r="I154" i="180"/>
  <c r="I153" i="180"/>
  <c r="I152" i="180"/>
  <c r="I151" i="180"/>
  <c r="I150" i="180"/>
  <c r="I149" i="180"/>
  <c r="I148" i="180"/>
  <c r="I146" i="180"/>
  <c r="I145" i="180"/>
  <c r="I144" i="180"/>
  <c r="I143" i="180"/>
  <c r="I142" i="180"/>
  <c r="I141" i="180"/>
  <c r="I140" i="180"/>
  <c r="I139" i="180"/>
  <c r="I138" i="180"/>
  <c r="I137" i="180"/>
  <c r="I136" i="180"/>
  <c r="I135" i="180"/>
  <c r="I133" i="180"/>
  <c r="I132" i="180"/>
  <c r="I131" i="180"/>
  <c r="I130" i="180"/>
  <c r="I129" i="180"/>
  <c r="I128" i="180"/>
  <c r="I127" i="180"/>
  <c r="I126" i="180"/>
  <c r="I125" i="180"/>
  <c r="I124" i="180"/>
  <c r="I123" i="180"/>
  <c r="I122" i="180"/>
  <c r="I120" i="180"/>
  <c r="I119" i="180"/>
  <c r="I118" i="180"/>
  <c r="I117" i="180"/>
  <c r="I116" i="180"/>
  <c r="I115" i="180"/>
  <c r="I114" i="180"/>
  <c r="I113" i="180"/>
  <c r="I112" i="180"/>
  <c r="I111" i="180"/>
  <c r="I110" i="180"/>
  <c r="I109" i="180"/>
  <c r="I107" i="180"/>
  <c r="I106" i="180"/>
  <c r="I105" i="180"/>
  <c r="I104" i="180"/>
  <c r="I103" i="180"/>
  <c r="I102" i="180"/>
  <c r="I101" i="180"/>
  <c r="I100" i="180"/>
  <c r="I99" i="180"/>
  <c r="I98" i="180"/>
  <c r="I97" i="180"/>
  <c r="I96" i="180"/>
  <c r="I94" i="180"/>
  <c r="I93" i="180"/>
  <c r="I92" i="180"/>
  <c r="I91" i="180"/>
  <c r="I90" i="180"/>
  <c r="I89" i="180"/>
  <c r="I88" i="180"/>
  <c r="I87" i="180"/>
  <c r="I86" i="180"/>
  <c r="I85" i="180"/>
  <c r="I84" i="180"/>
  <c r="I83" i="180"/>
  <c r="I81" i="180"/>
  <c r="I80" i="180"/>
  <c r="I79" i="180"/>
  <c r="I78" i="180"/>
  <c r="I77" i="180"/>
  <c r="I76" i="180"/>
  <c r="I75" i="180"/>
  <c r="I74" i="180"/>
  <c r="I73" i="180"/>
  <c r="I72" i="180"/>
  <c r="I71" i="180"/>
  <c r="I70" i="180"/>
  <c r="I68" i="180"/>
  <c r="I67" i="180"/>
  <c r="I66" i="180"/>
  <c r="I65" i="180"/>
  <c r="I64" i="180"/>
  <c r="I63" i="180"/>
  <c r="I62" i="180"/>
  <c r="I61" i="180"/>
  <c r="I60" i="180"/>
  <c r="I59" i="180"/>
  <c r="I58" i="180"/>
  <c r="I57" i="180"/>
  <c r="I55" i="180"/>
  <c r="I54" i="180"/>
  <c r="I53" i="180"/>
  <c r="I52" i="180"/>
  <c r="I51" i="180"/>
  <c r="I50" i="180"/>
  <c r="I49" i="180"/>
  <c r="I48" i="180"/>
  <c r="I47" i="180"/>
  <c r="I46" i="180"/>
  <c r="I45" i="180"/>
  <c r="I44" i="180"/>
  <c r="I42" i="180"/>
  <c r="I41" i="180"/>
  <c r="I40" i="180"/>
  <c r="I39" i="180"/>
  <c r="I38" i="180"/>
  <c r="I37" i="180"/>
  <c r="I36" i="180"/>
  <c r="I35" i="180"/>
  <c r="I34" i="180"/>
  <c r="I33" i="180"/>
  <c r="I32" i="180"/>
  <c r="I31" i="180"/>
  <c r="I29" i="180"/>
  <c r="L184" i="179"/>
  <c r="E184" i="179"/>
  <c r="D184" i="179" s="1"/>
  <c r="C184" i="179" s="1"/>
  <c r="L183" i="179"/>
  <c r="D183" i="179" s="1"/>
  <c r="C183" i="179" s="1"/>
  <c r="E183" i="179"/>
  <c r="L182" i="179"/>
  <c r="E182" i="179"/>
  <c r="L181" i="179"/>
  <c r="E181" i="179"/>
  <c r="D181" i="179" s="1"/>
  <c r="C181" i="179" s="1"/>
  <c r="L180" i="179"/>
  <c r="E180" i="179"/>
  <c r="D180" i="179"/>
  <c r="C180" i="179" s="1"/>
  <c r="L179" i="179"/>
  <c r="E179" i="179"/>
  <c r="L178" i="179"/>
  <c r="E178" i="179"/>
  <c r="D178" i="179" s="1"/>
  <c r="C178" i="179" s="1"/>
  <c r="L177" i="179"/>
  <c r="E177" i="179"/>
  <c r="D177" i="179" s="1"/>
  <c r="C177" i="179" s="1"/>
  <c r="L176" i="179"/>
  <c r="E176" i="179"/>
  <c r="D176" i="179"/>
  <c r="C176" i="179" s="1"/>
  <c r="L174" i="179"/>
  <c r="D174" i="179" s="1"/>
  <c r="C174" i="179" s="1"/>
  <c r="E174" i="179"/>
  <c r="L173" i="179"/>
  <c r="E173" i="179"/>
  <c r="L172" i="179"/>
  <c r="E172" i="179"/>
  <c r="D172" i="179"/>
  <c r="C172" i="179" s="1"/>
  <c r="L171" i="179"/>
  <c r="E171" i="179"/>
  <c r="D171" i="179"/>
  <c r="C171" i="179" s="1"/>
  <c r="L167" i="179"/>
  <c r="E167" i="179"/>
  <c r="L166" i="179"/>
  <c r="E166" i="179"/>
  <c r="D166" i="179" s="1"/>
  <c r="C166" i="179" s="1"/>
  <c r="L160" i="179"/>
  <c r="E160" i="179"/>
  <c r="D160" i="179" s="1"/>
  <c r="C160" i="179" s="1"/>
  <c r="L157" i="179"/>
  <c r="E157" i="179"/>
  <c r="D157" i="179"/>
  <c r="C157" i="179" s="1"/>
  <c r="L156" i="179"/>
  <c r="D156" i="179" s="1"/>
  <c r="C156" i="179" s="1"/>
  <c r="E156" i="179"/>
  <c r="L155" i="179"/>
  <c r="E155" i="179"/>
  <c r="D155" i="179" s="1"/>
  <c r="C155" i="179" s="1"/>
  <c r="L154" i="179"/>
  <c r="D154" i="179" s="1"/>
  <c r="C154" i="179" s="1"/>
  <c r="E154" i="179"/>
  <c r="L153" i="179"/>
  <c r="E153" i="179"/>
  <c r="D153" i="179" s="1"/>
  <c r="C153" i="179" s="1"/>
  <c r="L152" i="179"/>
  <c r="D152" i="179" s="1"/>
  <c r="C152" i="179" s="1"/>
  <c r="E152" i="179"/>
  <c r="L151" i="179"/>
  <c r="E151" i="179"/>
  <c r="D151" i="179" s="1"/>
  <c r="C151" i="179" s="1"/>
  <c r="L150" i="179"/>
  <c r="E150" i="179"/>
  <c r="D150" i="179"/>
  <c r="C150" i="179" s="1"/>
  <c r="L148" i="179"/>
  <c r="E148" i="179"/>
  <c r="D148" i="179"/>
  <c r="C148" i="179" s="1"/>
  <c r="L147" i="179"/>
  <c r="E147" i="179"/>
  <c r="L146" i="179"/>
  <c r="E146" i="179"/>
  <c r="D146" i="179" s="1"/>
  <c r="C146" i="179" s="1"/>
  <c r="L145" i="179"/>
  <c r="E145" i="179"/>
  <c r="D145" i="179"/>
  <c r="C145" i="179" s="1"/>
  <c r="L144" i="179"/>
  <c r="E144" i="179"/>
  <c r="D144" i="179" s="1"/>
  <c r="C144" i="179" s="1"/>
  <c r="L143" i="179"/>
  <c r="E143" i="179"/>
  <c r="L142" i="179"/>
  <c r="E142" i="179"/>
  <c r="L141" i="179"/>
  <c r="D141" i="179" s="1"/>
  <c r="C141" i="179" s="1"/>
  <c r="E141" i="179"/>
  <c r="L140" i="179"/>
  <c r="E140" i="179"/>
  <c r="D140" i="179"/>
  <c r="C140" i="179" s="1"/>
  <c r="L139" i="179"/>
  <c r="E139" i="179"/>
  <c r="D139" i="179" s="1"/>
  <c r="C139" i="179" s="1"/>
  <c r="L138" i="179"/>
  <c r="E138" i="179"/>
  <c r="L137" i="179"/>
  <c r="E137" i="179"/>
  <c r="D137" i="179"/>
  <c r="C137" i="179" s="1"/>
  <c r="L135" i="179"/>
  <c r="E135" i="179"/>
  <c r="D135" i="179" s="1"/>
  <c r="C135" i="179" s="1"/>
  <c r="L134" i="179"/>
  <c r="E134" i="179"/>
  <c r="L133" i="179"/>
  <c r="E133" i="179"/>
  <c r="L132" i="179"/>
  <c r="D132" i="179" s="1"/>
  <c r="C132" i="179" s="1"/>
  <c r="E132" i="179"/>
  <c r="L131" i="179"/>
  <c r="E131" i="179"/>
  <c r="D131" i="179" s="1"/>
  <c r="C131" i="179" s="1"/>
  <c r="L130" i="179"/>
  <c r="E130" i="179"/>
  <c r="D130" i="179" s="1"/>
  <c r="C130" i="179" s="1"/>
  <c r="L129" i="179"/>
  <c r="E129" i="179"/>
  <c r="D129" i="179" s="1"/>
  <c r="C129" i="179" s="1"/>
  <c r="L128" i="179"/>
  <c r="E128" i="179"/>
  <c r="D128" i="179" s="1"/>
  <c r="C128" i="179" s="1"/>
  <c r="L127" i="179"/>
  <c r="D127" i="179" s="1"/>
  <c r="C127" i="179" s="1"/>
  <c r="E127" i="179"/>
  <c r="L126" i="179"/>
  <c r="E126" i="179"/>
  <c r="D126" i="179" s="1"/>
  <c r="C126" i="179" s="1"/>
  <c r="L125" i="179"/>
  <c r="E125" i="179"/>
  <c r="D125" i="179" s="1"/>
  <c r="C125" i="179" s="1"/>
  <c r="L124" i="179"/>
  <c r="E124" i="179"/>
  <c r="D124" i="179"/>
  <c r="C124" i="179" s="1"/>
  <c r="L122" i="179"/>
  <c r="E122" i="179"/>
  <c r="D122" i="179" s="1"/>
  <c r="C122" i="179" s="1"/>
  <c r="L121" i="179"/>
  <c r="E121" i="179"/>
  <c r="L120" i="179"/>
  <c r="E120" i="179"/>
  <c r="L119" i="179"/>
  <c r="E119" i="179"/>
  <c r="D119" i="179" s="1"/>
  <c r="C119" i="179" s="1"/>
  <c r="L118" i="179"/>
  <c r="E118" i="179"/>
  <c r="D118" i="179"/>
  <c r="C118" i="179" s="1"/>
  <c r="L117" i="179"/>
  <c r="E117" i="179"/>
  <c r="L116" i="179"/>
  <c r="E116" i="179"/>
  <c r="D116" i="179" s="1"/>
  <c r="C116" i="179" s="1"/>
  <c r="L115" i="179"/>
  <c r="E115" i="179"/>
  <c r="D115" i="179" s="1"/>
  <c r="C115" i="179" s="1"/>
  <c r="L114" i="179"/>
  <c r="E114" i="179"/>
  <c r="D114" i="179"/>
  <c r="C114" i="179" s="1"/>
  <c r="L113" i="179"/>
  <c r="E113" i="179"/>
  <c r="L112" i="179"/>
  <c r="E112" i="179"/>
  <c r="L111" i="179"/>
  <c r="E111" i="179"/>
  <c r="D111" i="179"/>
  <c r="C111" i="179" s="1"/>
  <c r="L109" i="179"/>
  <c r="E109" i="179"/>
  <c r="D109" i="179"/>
  <c r="C109" i="179" s="1"/>
  <c r="L108" i="179"/>
  <c r="E108" i="179"/>
  <c r="D108" i="179" s="1"/>
  <c r="C108" i="179" s="1"/>
  <c r="L107" i="179"/>
  <c r="E107" i="179"/>
  <c r="D107" i="179" s="1"/>
  <c r="C107" i="179" s="1"/>
  <c r="L106" i="179"/>
  <c r="E106" i="179"/>
  <c r="D106" i="179" s="1"/>
  <c r="C106" i="179" s="1"/>
  <c r="L105" i="179"/>
  <c r="E105" i="179"/>
  <c r="D105" i="179"/>
  <c r="C105" i="179" s="1"/>
  <c r="L104" i="179"/>
  <c r="E104" i="179"/>
  <c r="D104" i="179" s="1"/>
  <c r="C104" i="179" s="1"/>
  <c r="L103" i="179"/>
  <c r="E103" i="179"/>
  <c r="D103" i="179" s="1"/>
  <c r="C103" i="179" s="1"/>
  <c r="L102" i="179"/>
  <c r="D102" i="179" s="1"/>
  <c r="C102" i="179" s="1"/>
  <c r="E102" i="179"/>
  <c r="L101" i="179"/>
  <c r="E101" i="179"/>
  <c r="D101" i="179" s="1"/>
  <c r="C101" i="179" s="1"/>
  <c r="L100" i="179"/>
  <c r="E100" i="179"/>
  <c r="L99" i="179"/>
  <c r="E99" i="179"/>
  <c r="D99" i="179" s="1"/>
  <c r="C99" i="179" s="1"/>
  <c r="L98" i="179"/>
  <c r="E98" i="179"/>
  <c r="D98" i="179"/>
  <c r="C98" i="179" s="1"/>
  <c r="L96" i="179"/>
  <c r="E96" i="179"/>
  <c r="D96" i="179"/>
  <c r="C96" i="179" s="1"/>
  <c r="L95" i="179"/>
  <c r="E95" i="179"/>
  <c r="D95" i="179" s="1"/>
  <c r="C95" i="179" s="1"/>
  <c r="L94" i="179"/>
  <c r="E94" i="179"/>
  <c r="D94" i="179" s="1"/>
  <c r="C94" i="179" s="1"/>
  <c r="L93" i="179"/>
  <c r="E93" i="179"/>
  <c r="D93" i="179"/>
  <c r="C93" i="179" s="1"/>
  <c r="L92" i="179"/>
  <c r="E92" i="179"/>
  <c r="D92" i="179" s="1"/>
  <c r="C92" i="179" s="1"/>
  <c r="L91" i="179"/>
  <c r="E91" i="179"/>
  <c r="L90" i="179"/>
  <c r="E90" i="179"/>
  <c r="L89" i="179"/>
  <c r="D89" i="179" s="1"/>
  <c r="C89" i="179" s="1"/>
  <c r="E89" i="179"/>
  <c r="L88" i="179"/>
  <c r="E88" i="179"/>
  <c r="D88" i="179"/>
  <c r="C88" i="179" s="1"/>
  <c r="L87" i="179"/>
  <c r="E87" i="179"/>
  <c r="D87" i="179" s="1"/>
  <c r="C87" i="179" s="1"/>
  <c r="L86" i="179"/>
  <c r="E86" i="179"/>
  <c r="D86" i="179" s="1"/>
  <c r="C86" i="179" s="1"/>
  <c r="L85" i="179"/>
  <c r="E85" i="179"/>
  <c r="D85" i="179"/>
  <c r="C85" i="179" s="1"/>
  <c r="L83" i="179"/>
  <c r="D83" i="179" s="1"/>
  <c r="C83" i="179" s="1"/>
  <c r="E83" i="179"/>
  <c r="L82" i="179"/>
  <c r="E82" i="179"/>
  <c r="D82" i="179" s="1"/>
  <c r="C82" i="179" s="1"/>
  <c r="L81" i="179"/>
  <c r="E81" i="179"/>
  <c r="L80" i="179"/>
  <c r="E80" i="179"/>
  <c r="L79" i="179"/>
  <c r="E79" i="179"/>
  <c r="L78" i="179"/>
  <c r="E78" i="179"/>
  <c r="L77" i="179"/>
  <c r="E77" i="179"/>
  <c r="D77" i="179" s="1"/>
  <c r="C77" i="179" s="1"/>
  <c r="L76" i="179"/>
  <c r="E76" i="179"/>
  <c r="D76" i="179" s="1"/>
  <c r="C76" i="179" s="1"/>
  <c r="L75" i="179"/>
  <c r="E75" i="179"/>
  <c r="D75" i="179" s="1"/>
  <c r="C75" i="179" s="1"/>
  <c r="L74" i="179"/>
  <c r="E74" i="179"/>
  <c r="D74" i="179" s="1"/>
  <c r="C74" i="179" s="1"/>
  <c r="L73" i="179"/>
  <c r="E73" i="179"/>
  <c r="D73" i="179" s="1"/>
  <c r="C73" i="179" s="1"/>
  <c r="L72" i="179"/>
  <c r="E72" i="179"/>
  <c r="D72" i="179" s="1"/>
  <c r="C72" i="179" s="1"/>
  <c r="L70" i="179"/>
  <c r="E70" i="179"/>
  <c r="D70" i="179" s="1"/>
  <c r="C70" i="179" s="1"/>
  <c r="L69" i="179"/>
  <c r="E69" i="179"/>
  <c r="D69" i="179" s="1"/>
  <c r="C69" i="179" s="1"/>
  <c r="L68" i="179"/>
  <c r="E68" i="179"/>
  <c r="L67" i="179"/>
  <c r="E67" i="179"/>
  <c r="L66" i="179"/>
  <c r="E66" i="179"/>
  <c r="L65" i="179"/>
  <c r="E65" i="179"/>
  <c r="L64" i="179"/>
  <c r="E64" i="179"/>
  <c r="D64" i="179" s="1"/>
  <c r="C64" i="179" s="1"/>
  <c r="L63" i="179"/>
  <c r="E63" i="179"/>
  <c r="D63" i="179" s="1"/>
  <c r="C63" i="179" s="1"/>
  <c r="L62" i="179"/>
  <c r="E62" i="179"/>
  <c r="D62" i="179" s="1"/>
  <c r="C62" i="179" s="1"/>
  <c r="L61" i="179"/>
  <c r="E61" i="179"/>
  <c r="D61" i="179" s="1"/>
  <c r="C61" i="179" s="1"/>
  <c r="L60" i="179"/>
  <c r="E60" i="179"/>
  <c r="D60" i="179" s="1"/>
  <c r="C60" i="179" s="1"/>
  <c r="L59" i="179"/>
  <c r="E59" i="179"/>
  <c r="D59" i="179" s="1"/>
  <c r="C59" i="179" s="1"/>
  <c r="L57" i="179"/>
  <c r="E57" i="179"/>
  <c r="D57" i="179" s="1"/>
  <c r="C57" i="179" s="1"/>
  <c r="L56" i="179"/>
  <c r="E56" i="179"/>
  <c r="D56" i="179" s="1"/>
  <c r="C56" i="179" s="1"/>
  <c r="L55" i="179"/>
  <c r="E55" i="179"/>
  <c r="L54" i="179"/>
  <c r="E54" i="179"/>
  <c r="L53" i="179"/>
  <c r="E53" i="179"/>
  <c r="L52" i="179"/>
  <c r="E52" i="179"/>
  <c r="L51" i="179"/>
  <c r="E51" i="179"/>
  <c r="D51" i="179" s="1"/>
  <c r="C51" i="179" s="1"/>
  <c r="L50" i="179"/>
  <c r="E50" i="179"/>
  <c r="D50" i="179" s="1"/>
  <c r="C50" i="179" s="1"/>
  <c r="L49" i="179"/>
  <c r="E49" i="179"/>
  <c r="D49" i="179" s="1"/>
  <c r="C49" i="179" s="1"/>
  <c r="L48" i="179"/>
  <c r="E48" i="179"/>
  <c r="D48" i="179" s="1"/>
  <c r="C48" i="179" s="1"/>
  <c r="L47" i="179"/>
  <c r="E47" i="179"/>
  <c r="D47" i="179" s="1"/>
  <c r="C47" i="179" s="1"/>
  <c r="L46" i="179"/>
  <c r="E46" i="179"/>
  <c r="D46" i="179" s="1"/>
  <c r="C46" i="179" s="1"/>
  <c r="L44" i="179"/>
  <c r="E44" i="179"/>
  <c r="D44" i="179" s="1"/>
  <c r="C44" i="179" s="1"/>
  <c r="L43" i="179"/>
  <c r="E43" i="179"/>
  <c r="D43" i="179" s="1"/>
  <c r="C43" i="179" s="1"/>
  <c r="L42" i="179"/>
  <c r="E42" i="179"/>
  <c r="L41" i="179"/>
  <c r="E41" i="179"/>
  <c r="L40" i="179"/>
  <c r="E40" i="179"/>
  <c r="L39" i="179"/>
  <c r="E39" i="179"/>
  <c r="L38" i="179"/>
  <c r="E38" i="179"/>
  <c r="D38" i="179" s="1"/>
  <c r="C38" i="179" s="1"/>
  <c r="L37" i="179"/>
  <c r="E37" i="179"/>
  <c r="D37" i="179" s="1"/>
  <c r="C37" i="179" s="1"/>
  <c r="L36" i="179"/>
  <c r="E36" i="179"/>
  <c r="D36" i="179" s="1"/>
  <c r="C36" i="179" s="1"/>
  <c r="L35" i="179"/>
  <c r="E35" i="179"/>
  <c r="D35" i="179" s="1"/>
  <c r="C35" i="179" s="1"/>
  <c r="L34" i="179"/>
  <c r="E34" i="179"/>
  <c r="D34" i="179" s="1"/>
  <c r="C34" i="179" s="1"/>
  <c r="L33" i="179"/>
  <c r="E33" i="179"/>
  <c r="D33" i="179" s="1"/>
  <c r="C33" i="179" s="1"/>
  <c r="L31" i="179"/>
  <c r="E31" i="179"/>
  <c r="D31" i="179" s="1"/>
  <c r="C31" i="179" s="1"/>
  <c r="L29" i="179"/>
  <c r="E29" i="179"/>
  <c r="D29" i="179" s="1"/>
  <c r="C29" i="179" s="1"/>
  <c r="L27" i="179"/>
  <c r="E27" i="179"/>
  <c r="L26" i="179"/>
  <c r="E26" i="179"/>
  <c r="L25" i="179"/>
  <c r="E25" i="179"/>
  <c r="L24" i="179"/>
  <c r="E24" i="179"/>
  <c r="L23" i="179"/>
  <c r="E23" i="179"/>
  <c r="D23" i="179" s="1"/>
  <c r="C23" i="179" s="1"/>
  <c r="L22" i="179"/>
  <c r="E22" i="179"/>
  <c r="D22" i="179" s="1"/>
  <c r="C22" i="179" s="1"/>
  <c r="L21" i="179"/>
  <c r="E21" i="179"/>
  <c r="D21" i="179" s="1"/>
  <c r="C21" i="179" s="1"/>
  <c r="L20" i="179"/>
  <c r="E20" i="179"/>
  <c r="D20" i="179" s="1"/>
  <c r="C20" i="179" s="1"/>
  <c r="L19" i="179"/>
  <c r="E19" i="179"/>
  <c r="D19" i="179" s="1"/>
  <c r="C19" i="179" s="1"/>
  <c r="L18" i="179"/>
  <c r="E18" i="179"/>
  <c r="D18" i="179" s="1"/>
  <c r="C18" i="179" s="1"/>
  <c r="D27" i="179" l="1"/>
  <c r="C27" i="179" s="1"/>
  <c r="D42" i="179"/>
  <c r="C42" i="179" s="1"/>
  <c r="D55" i="179"/>
  <c r="C55" i="179" s="1"/>
  <c r="D68" i="179"/>
  <c r="C68" i="179" s="1"/>
  <c r="D81" i="179"/>
  <c r="C81" i="179" s="1"/>
  <c r="D113" i="179"/>
  <c r="C113" i="179" s="1"/>
  <c r="D133" i="179"/>
  <c r="C133" i="179" s="1"/>
  <c r="D134" i="179"/>
  <c r="C134" i="179" s="1"/>
  <c r="D117" i="179"/>
  <c r="C117" i="179" s="1"/>
  <c r="D138" i="179"/>
  <c r="C138" i="179" s="1"/>
  <c r="D179" i="179"/>
  <c r="C179" i="179" s="1"/>
  <c r="D147" i="179"/>
  <c r="C147" i="179" s="1"/>
  <c r="D167" i="179"/>
  <c r="C167" i="179" s="1"/>
  <c r="D24" i="179"/>
  <c r="C24" i="179" s="1"/>
  <c r="D39" i="179"/>
  <c r="C39" i="179" s="1"/>
  <c r="D52" i="179"/>
  <c r="C52" i="179" s="1"/>
  <c r="D65" i="179"/>
  <c r="C65" i="179" s="1"/>
  <c r="D78" i="179"/>
  <c r="C78" i="179" s="1"/>
  <c r="D100" i="179"/>
  <c r="C100" i="179" s="1"/>
  <c r="D120" i="179"/>
  <c r="C120" i="179" s="1"/>
  <c r="D182" i="179"/>
  <c r="C182" i="179" s="1"/>
  <c r="D25" i="179"/>
  <c r="C25" i="179" s="1"/>
  <c r="D40" i="179"/>
  <c r="C40" i="179" s="1"/>
  <c r="D53" i="179"/>
  <c r="C53" i="179" s="1"/>
  <c r="D66" i="179"/>
  <c r="C66" i="179" s="1"/>
  <c r="D79" i="179"/>
  <c r="C79" i="179" s="1"/>
  <c r="D90" i="179"/>
  <c r="C90" i="179" s="1"/>
  <c r="D121" i="179"/>
  <c r="C121" i="179" s="1"/>
  <c r="D142" i="179"/>
  <c r="C142" i="179" s="1"/>
  <c r="D26" i="179"/>
  <c r="C26" i="179" s="1"/>
  <c r="D41" i="179"/>
  <c r="C41" i="179" s="1"/>
  <c r="D54" i="179"/>
  <c r="C54" i="179" s="1"/>
  <c r="D67" i="179"/>
  <c r="C67" i="179" s="1"/>
  <c r="D80" i="179"/>
  <c r="C80" i="179" s="1"/>
  <c r="D91" i="179"/>
  <c r="C91" i="179" s="1"/>
  <c r="D112" i="179"/>
  <c r="C112" i="179" s="1"/>
  <c r="D143" i="179"/>
  <c r="C143" i="179" s="1"/>
  <c r="D173" i="179"/>
  <c r="C173" i="179" s="1"/>
  <c r="Q177" i="154" l="1"/>
  <c r="M177" i="154"/>
  <c r="I177" i="154"/>
  <c r="C177" i="154" l="1"/>
  <c r="D93" i="149"/>
  <c r="C93" i="149" s="1"/>
  <c r="L386" i="164" l="1"/>
  <c r="K183" i="142"/>
  <c r="O182" i="174" l="1"/>
  <c r="K182" i="174"/>
  <c r="G182" i="174"/>
  <c r="Y182" i="173"/>
  <c r="U182" i="173"/>
  <c r="Q182" i="173"/>
  <c r="L182" i="173"/>
  <c r="H182" i="173"/>
  <c r="O182" i="172"/>
  <c r="K182" i="172"/>
  <c r="G182" i="172"/>
  <c r="Y182" i="171"/>
  <c r="U182" i="171"/>
  <c r="Q182" i="171"/>
  <c r="L182" i="171"/>
  <c r="H182" i="171"/>
  <c r="O182" i="170"/>
  <c r="K182" i="170"/>
  <c r="G182" i="170"/>
  <c r="Y182" i="169"/>
  <c r="U182" i="169"/>
  <c r="Q182" i="169"/>
  <c r="L182" i="169"/>
  <c r="H182" i="169"/>
  <c r="C353" i="165"/>
  <c r="E386" i="164"/>
  <c r="M354" i="163"/>
  <c r="M178" i="154"/>
  <c r="Q178" i="154"/>
  <c r="I178" i="154"/>
  <c r="C178" i="154" s="1"/>
  <c r="J177" i="153"/>
  <c r="D177" i="153"/>
  <c r="M177" i="152"/>
  <c r="F177" i="152"/>
  <c r="C177" i="152"/>
  <c r="D94" i="151"/>
  <c r="C94" i="151" s="1"/>
  <c r="L93" i="150"/>
  <c r="D93" i="150"/>
  <c r="K93" i="148"/>
  <c r="D93" i="148"/>
  <c r="D177" i="147"/>
  <c r="C177" i="147" s="1"/>
  <c r="C175" i="146"/>
  <c r="K177" i="145"/>
  <c r="E177" i="145"/>
  <c r="L177" i="144"/>
  <c r="D177" i="144"/>
  <c r="H183" i="142"/>
  <c r="E183" i="142"/>
  <c r="K177" i="152" l="1"/>
  <c r="C182" i="174"/>
  <c r="M182" i="173"/>
  <c r="C182" i="170"/>
  <c r="M182" i="169"/>
  <c r="D182" i="169" s="1"/>
  <c r="D182" i="173"/>
  <c r="C182" i="173" s="1"/>
  <c r="P182" i="174" s="1"/>
  <c r="C182" i="172"/>
  <c r="M182" i="171"/>
  <c r="D182" i="171" s="1"/>
  <c r="C182" i="171" s="1"/>
  <c r="C182" i="169"/>
  <c r="P182" i="170" s="1"/>
  <c r="C386" i="164"/>
  <c r="P177" i="153"/>
  <c r="C93" i="150"/>
  <c r="C93" i="148"/>
  <c r="D177" i="145"/>
  <c r="C177" i="144"/>
  <c r="D175" i="147"/>
  <c r="C175" i="147"/>
  <c r="C173" i="146"/>
  <c r="P182" i="172" l="1"/>
  <c r="K180" i="174"/>
  <c r="G180" i="174"/>
  <c r="Y180" i="173"/>
  <c r="U180" i="173"/>
  <c r="Q180" i="173"/>
  <c r="L180" i="173"/>
  <c r="H180" i="173"/>
  <c r="O180" i="172"/>
  <c r="K180" i="172"/>
  <c r="G180" i="172"/>
  <c r="C180" i="172" s="1"/>
  <c r="Y180" i="171"/>
  <c r="U180" i="171"/>
  <c r="Q180" i="171"/>
  <c r="L180" i="171"/>
  <c r="M180" i="171" s="1"/>
  <c r="H180" i="171"/>
  <c r="O180" i="170"/>
  <c r="K180" i="170"/>
  <c r="G180" i="170"/>
  <c r="C180" i="170" s="1"/>
  <c r="Y180" i="169"/>
  <c r="U180" i="169"/>
  <c r="Q180" i="169"/>
  <c r="L180" i="169"/>
  <c r="H180" i="169"/>
  <c r="M180" i="169" s="1"/>
  <c r="L384" i="164"/>
  <c r="E384" i="164"/>
  <c r="M352" i="163"/>
  <c r="M180" i="173" l="1"/>
  <c r="C384" i="164"/>
  <c r="C180" i="174"/>
  <c r="D180" i="173"/>
  <c r="C180" i="173" s="1"/>
  <c r="D180" i="171"/>
  <c r="C180" i="171" s="1"/>
  <c r="P180" i="172" s="1"/>
  <c r="D180" i="169"/>
  <c r="C180" i="169" s="1"/>
  <c r="P180" i="170" s="1"/>
  <c r="Q176" i="154"/>
  <c r="M176" i="154"/>
  <c r="I176" i="154"/>
  <c r="J175" i="153"/>
  <c r="P175" i="153" s="1"/>
  <c r="D175" i="153"/>
  <c r="M175" i="152"/>
  <c r="F175" i="152"/>
  <c r="P180" i="174" l="1"/>
  <c r="C176" i="154"/>
  <c r="C175" i="152"/>
  <c r="K175" i="152" s="1"/>
  <c r="C174" i="152" l="1"/>
  <c r="C176" i="152"/>
  <c r="T80" i="158" l="1"/>
  <c r="E175" i="145" l="1"/>
  <c r="E176" i="145"/>
  <c r="D176" i="147" l="1"/>
  <c r="C176" i="147" s="1"/>
  <c r="C174" i="146"/>
  <c r="D93" i="151" l="1"/>
  <c r="C93" i="151" s="1"/>
  <c r="L92" i="150"/>
  <c r="D92" i="150"/>
  <c r="D92" i="149"/>
  <c r="C92" i="149" s="1"/>
  <c r="K92" i="148"/>
  <c r="D92" i="148"/>
  <c r="C92" i="150" l="1"/>
  <c r="C92" i="148"/>
  <c r="Q181" i="173" l="1"/>
  <c r="Y181" i="173"/>
  <c r="U181" i="173"/>
  <c r="H181" i="173"/>
  <c r="L181" i="173"/>
  <c r="O181" i="174"/>
  <c r="K181" i="174"/>
  <c r="G181" i="174"/>
  <c r="O181" i="172"/>
  <c r="K181" i="172"/>
  <c r="G181" i="172"/>
  <c r="Y181" i="171"/>
  <c r="U181" i="171"/>
  <c r="Q181" i="171"/>
  <c r="L181" i="171"/>
  <c r="H181" i="171"/>
  <c r="O181" i="170"/>
  <c r="G181" i="170"/>
  <c r="Y181" i="169"/>
  <c r="U181" i="169"/>
  <c r="Q181" i="169"/>
  <c r="L181" i="169"/>
  <c r="H181" i="169"/>
  <c r="C352" i="165"/>
  <c r="L385" i="164"/>
  <c r="E385" i="164"/>
  <c r="M353" i="163"/>
  <c r="C181" i="174" l="1"/>
  <c r="M181" i="173"/>
  <c r="D181" i="173" s="1"/>
  <c r="C181" i="173" s="1"/>
  <c r="P181" i="174" s="1"/>
  <c r="C181" i="172"/>
  <c r="M181" i="171"/>
  <c r="D181" i="171" s="1"/>
  <c r="C181" i="171" s="1"/>
  <c r="C181" i="170"/>
  <c r="M181" i="169"/>
  <c r="D181" i="169" s="1"/>
  <c r="C181" i="169" s="1"/>
  <c r="C385" i="164"/>
  <c r="P181" i="172" l="1"/>
  <c r="P181" i="170"/>
  <c r="J176" i="153"/>
  <c r="D176" i="153"/>
  <c r="P176" i="153" l="1"/>
  <c r="M176" i="152" l="1"/>
  <c r="F176" i="152"/>
  <c r="L176" i="144"/>
  <c r="D176" i="144"/>
  <c r="K182" i="142"/>
  <c r="H182" i="142"/>
  <c r="E182" i="142"/>
  <c r="K176" i="152" l="1"/>
  <c r="C176" i="144"/>
  <c r="D92" i="151" l="1"/>
  <c r="C92" i="151" s="1"/>
  <c r="L91" i="150"/>
  <c r="D91" i="150"/>
  <c r="D91" i="149"/>
  <c r="C91" i="149" s="1"/>
  <c r="K91" i="148"/>
  <c r="D91" i="148"/>
  <c r="C91" i="150" l="1"/>
  <c r="C91" i="148"/>
  <c r="G178" i="174" l="1"/>
  <c r="C351" i="165"/>
  <c r="K175" i="145"/>
  <c r="D175" i="145" s="1"/>
  <c r="L175" i="144"/>
  <c r="D175" i="144"/>
  <c r="E181" i="142"/>
  <c r="H181" i="142"/>
  <c r="K181" i="142"/>
  <c r="C175" i="144" l="1"/>
  <c r="M377" i="141" l="1"/>
  <c r="J377" i="141"/>
  <c r="C377" i="141"/>
  <c r="M376" i="141"/>
  <c r="J376" i="141"/>
  <c r="F376" i="141"/>
  <c r="C376" i="141"/>
  <c r="P376" i="141" s="1"/>
  <c r="M373" i="141"/>
  <c r="J373" i="141"/>
  <c r="C373" i="141"/>
  <c r="M372" i="141"/>
  <c r="J372" i="141"/>
  <c r="F372" i="141"/>
  <c r="C372" i="141"/>
  <c r="P372" i="141" s="1"/>
  <c r="M371" i="141"/>
  <c r="J371" i="141"/>
  <c r="C371" i="141"/>
  <c r="M370" i="141"/>
  <c r="J370" i="141"/>
  <c r="F370" i="141"/>
  <c r="C370" i="141"/>
  <c r="M369" i="141"/>
  <c r="J369" i="141"/>
  <c r="F369" i="141"/>
  <c r="C369" i="141"/>
  <c r="M368" i="141"/>
  <c r="J368" i="141"/>
  <c r="F368" i="141"/>
  <c r="C368" i="141"/>
  <c r="M367" i="141"/>
  <c r="J367" i="141"/>
  <c r="F367" i="141"/>
  <c r="C367" i="141"/>
  <c r="M365" i="141"/>
  <c r="J365" i="141"/>
  <c r="F365" i="141"/>
  <c r="C365" i="141"/>
  <c r="M360" i="141"/>
  <c r="J360" i="141"/>
  <c r="F360" i="141"/>
  <c r="C360" i="141"/>
  <c r="M358" i="141"/>
  <c r="J358" i="141"/>
  <c r="F358" i="141"/>
  <c r="C358" i="141"/>
  <c r="P358" i="141" s="1"/>
  <c r="M356" i="141"/>
  <c r="J356" i="141"/>
  <c r="F356" i="141"/>
  <c r="C356" i="141"/>
  <c r="M355" i="141"/>
  <c r="J355" i="141"/>
  <c r="F355" i="141"/>
  <c r="C355" i="141"/>
  <c r="M354" i="141"/>
  <c r="J354" i="141"/>
  <c r="F354" i="141"/>
  <c r="C354" i="141"/>
  <c r="M353" i="141"/>
  <c r="J353" i="141"/>
  <c r="F353" i="141"/>
  <c r="C353" i="141"/>
  <c r="O352" i="141"/>
  <c r="N352" i="141"/>
  <c r="M352" i="141" s="1"/>
  <c r="L352" i="141"/>
  <c r="J352" i="141" s="1"/>
  <c r="K352" i="141"/>
  <c r="F352" i="141"/>
  <c r="C352" i="141"/>
  <c r="O351" i="141"/>
  <c r="N351" i="141"/>
  <c r="M351" i="141" s="1"/>
  <c r="L351" i="141"/>
  <c r="K351" i="141"/>
  <c r="F351" i="141"/>
  <c r="C351" i="141"/>
  <c r="M350" i="141"/>
  <c r="J350" i="141"/>
  <c r="F350" i="141"/>
  <c r="C350" i="141"/>
  <c r="P350" i="141" s="1"/>
  <c r="M348" i="141"/>
  <c r="J348" i="141"/>
  <c r="F348" i="141"/>
  <c r="C348" i="141"/>
  <c r="M347" i="141"/>
  <c r="J347" i="141"/>
  <c r="F347" i="141"/>
  <c r="C347" i="141"/>
  <c r="P377" i="140"/>
  <c r="M377" i="140"/>
  <c r="I377" i="140"/>
  <c r="F377" i="140"/>
  <c r="C377" i="140"/>
  <c r="S377" i="140" s="1"/>
  <c r="P376" i="140"/>
  <c r="M376" i="140"/>
  <c r="I376" i="140"/>
  <c r="F376" i="140"/>
  <c r="C376" i="140"/>
  <c r="S376" i="140" s="1"/>
  <c r="P373" i="140"/>
  <c r="M373" i="140"/>
  <c r="I373" i="140"/>
  <c r="F373" i="140"/>
  <c r="C373" i="140"/>
  <c r="P372" i="140"/>
  <c r="M372" i="140"/>
  <c r="I372" i="140"/>
  <c r="F372" i="140"/>
  <c r="C372" i="140"/>
  <c r="S372" i="140" s="1"/>
  <c r="P371" i="140"/>
  <c r="M371" i="140"/>
  <c r="I371" i="140"/>
  <c r="F371" i="140"/>
  <c r="C371" i="140"/>
  <c r="S371" i="140" s="1"/>
  <c r="P370" i="140"/>
  <c r="M370" i="140"/>
  <c r="I370" i="140"/>
  <c r="F370" i="140"/>
  <c r="C370" i="140"/>
  <c r="S370" i="140" s="1"/>
  <c r="P369" i="140"/>
  <c r="M369" i="140"/>
  <c r="I369" i="140"/>
  <c r="F369" i="140"/>
  <c r="C369" i="140"/>
  <c r="P368" i="140"/>
  <c r="M368" i="140"/>
  <c r="I368" i="140"/>
  <c r="F368" i="140"/>
  <c r="C368" i="140"/>
  <c r="P367" i="140"/>
  <c r="M367" i="140"/>
  <c r="I367" i="140"/>
  <c r="F367" i="140"/>
  <c r="C367" i="140"/>
  <c r="M366" i="140"/>
  <c r="F366" i="140"/>
  <c r="C366" i="140"/>
  <c r="P365" i="140"/>
  <c r="M365" i="140"/>
  <c r="I365" i="140"/>
  <c r="F365" i="140"/>
  <c r="S364" i="140"/>
  <c r="P360" i="140"/>
  <c r="M360" i="140"/>
  <c r="I360" i="140"/>
  <c r="F360" i="140"/>
  <c r="C360" i="140"/>
  <c r="S360" i="140" s="1"/>
  <c r="P358" i="140"/>
  <c r="M358" i="140"/>
  <c r="I358" i="140"/>
  <c r="F358" i="140"/>
  <c r="C358" i="140"/>
  <c r="S358" i="140" s="1"/>
  <c r="P356" i="140"/>
  <c r="M356" i="140"/>
  <c r="I356" i="140"/>
  <c r="F356" i="140"/>
  <c r="C356" i="140"/>
  <c r="S356" i="140" s="1"/>
  <c r="P355" i="140"/>
  <c r="M355" i="140"/>
  <c r="I355" i="140"/>
  <c r="C355" i="140"/>
  <c r="P354" i="140"/>
  <c r="M354" i="140"/>
  <c r="I354" i="140"/>
  <c r="F354" i="140"/>
  <c r="C354" i="140"/>
  <c r="S354" i="140" s="1"/>
  <c r="P353" i="140"/>
  <c r="M353" i="140"/>
  <c r="I353" i="140"/>
  <c r="F353" i="140"/>
  <c r="C353" i="140"/>
  <c r="R352" i="140"/>
  <c r="Q352" i="140"/>
  <c r="P352" i="140" s="1"/>
  <c r="M352" i="140"/>
  <c r="I352" i="140"/>
  <c r="H352" i="140"/>
  <c r="G352" i="140"/>
  <c r="F352" i="140"/>
  <c r="C352" i="140"/>
  <c r="R351" i="140"/>
  <c r="Q351" i="140"/>
  <c r="P351" i="140" s="1"/>
  <c r="M351" i="140"/>
  <c r="I351" i="140"/>
  <c r="G351" i="140"/>
  <c r="E351" i="140"/>
  <c r="H351" i="140" s="1"/>
  <c r="F351" i="140" s="1"/>
  <c r="C351" i="140"/>
  <c r="P350" i="140"/>
  <c r="M350" i="140"/>
  <c r="I350" i="140"/>
  <c r="F350" i="140"/>
  <c r="C350" i="140"/>
  <c r="P348" i="140"/>
  <c r="M348" i="140"/>
  <c r="I348" i="140"/>
  <c r="F348" i="140"/>
  <c r="C348" i="140"/>
  <c r="J351" i="141" l="1"/>
  <c r="P371" i="141"/>
  <c r="P352" i="141"/>
  <c r="S355" i="140"/>
  <c r="S367" i="140"/>
  <c r="S365" i="140"/>
  <c r="P373" i="141"/>
  <c r="P354" i="141"/>
  <c r="P367" i="141"/>
  <c r="S350" i="140"/>
  <c r="P360" i="141"/>
  <c r="P370" i="141"/>
  <c r="P353" i="141"/>
  <c r="P355" i="141"/>
  <c r="P377" i="141"/>
  <c r="P368" i="141"/>
  <c r="P365" i="141"/>
  <c r="S368" i="140"/>
  <c r="S373" i="140"/>
  <c r="S348" i="140"/>
  <c r="S366" i="140"/>
  <c r="S352" i="140"/>
  <c r="P348" i="141"/>
  <c r="S351" i="140"/>
  <c r="P347" i="141"/>
  <c r="S353" i="140"/>
  <c r="S369" i="140"/>
  <c r="P356" i="141"/>
  <c r="P369" i="141"/>
  <c r="P351" i="141"/>
  <c r="C172" i="146" l="1"/>
  <c r="O179" i="174" l="1"/>
  <c r="K179" i="174"/>
  <c r="G179" i="174"/>
  <c r="L179" i="173"/>
  <c r="Y179" i="173"/>
  <c r="U179" i="173"/>
  <c r="Q179" i="173"/>
  <c r="H179" i="173"/>
  <c r="O179" i="172"/>
  <c r="K179" i="172"/>
  <c r="G179" i="172"/>
  <c r="Y179" i="171"/>
  <c r="U179" i="171"/>
  <c r="Q179" i="171"/>
  <c r="L179" i="171"/>
  <c r="H179" i="171"/>
  <c r="O179" i="170"/>
  <c r="K179" i="170"/>
  <c r="G179" i="170"/>
  <c r="Y179" i="169"/>
  <c r="U179" i="169"/>
  <c r="Q179" i="169"/>
  <c r="L179" i="169"/>
  <c r="H179" i="169"/>
  <c r="C350" i="165"/>
  <c r="L383" i="164"/>
  <c r="E383" i="164"/>
  <c r="M351" i="163"/>
  <c r="M179" i="169" l="1"/>
  <c r="D179" i="169" s="1"/>
  <c r="C179" i="174"/>
  <c r="M179" i="173"/>
  <c r="D179" i="173" s="1"/>
  <c r="C179" i="173" s="1"/>
  <c r="C179" i="172"/>
  <c r="M179" i="171"/>
  <c r="D179" i="171" s="1"/>
  <c r="C179" i="171" s="1"/>
  <c r="C179" i="170"/>
  <c r="C179" i="169"/>
  <c r="C383" i="164"/>
  <c r="P179" i="172" l="1"/>
  <c r="P179" i="174"/>
  <c r="P179" i="170"/>
  <c r="Q175" i="154" l="1"/>
  <c r="M175" i="154"/>
  <c r="I175" i="154"/>
  <c r="J174" i="153"/>
  <c r="D174" i="153"/>
  <c r="M174" i="152"/>
  <c r="F174" i="152"/>
  <c r="P174" i="153" l="1"/>
  <c r="C175" i="154"/>
  <c r="K174" i="152"/>
  <c r="D91" i="151" l="1"/>
  <c r="L90" i="150"/>
  <c r="D90" i="150"/>
  <c r="D90" i="149"/>
  <c r="C90" i="149" s="1"/>
  <c r="K90" i="148"/>
  <c r="D90" i="148"/>
  <c r="C90" i="150" l="1"/>
  <c r="C90" i="148"/>
  <c r="D174" i="147" l="1"/>
  <c r="C174" i="147" s="1"/>
  <c r="K174" i="145" l="1"/>
  <c r="E174" i="145"/>
  <c r="L174" i="144"/>
  <c r="D174" i="144"/>
  <c r="C174" i="144" l="1"/>
  <c r="D174" i="145"/>
  <c r="K180" i="142" l="1"/>
  <c r="H180" i="142"/>
  <c r="E180" i="142"/>
  <c r="O178" i="174" l="1"/>
  <c r="K178" i="174"/>
  <c r="C178" i="174" l="1"/>
  <c r="Y178" i="173"/>
  <c r="U178" i="173"/>
  <c r="Q178" i="173"/>
  <c r="L178" i="173"/>
  <c r="H178" i="173"/>
  <c r="O178" i="172"/>
  <c r="K178" i="172"/>
  <c r="G178" i="172"/>
  <c r="C178" i="172"/>
  <c r="Y178" i="171"/>
  <c r="Q178" i="171"/>
  <c r="L178" i="171"/>
  <c r="H178" i="171"/>
  <c r="O178" i="170"/>
  <c r="K178" i="170"/>
  <c r="G178" i="170"/>
  <c r="Y178" i="169"/>
  <c r="U178" i="169"/>
  <c r="L178" i="169"/>
  <c r="H178" i="169"/>
  <c r="Q178" i="169"/>
  <c r="M178" i="169" l="1"/>
  <c r="D178" i="169" s="1"/>
  <c r="C178" i="169" s="1"/>
  <c r="M178" i="171"/>
  <c r="M178" i="173"/>
  <c r="D178" i="173" s="1"/>
  <c r="C178" i="173" s="1"/>
  <c r="P178" i="174" s="1"/>
  <c r="D178" i="171"/>
  <c r="C178" i="171" s="1"/>
  <c r="P178" i="172" s="1"/>
  <c r="C178" i="170"/>
  <c r="L382" i="164"/>
  <c r="C382" i="164" s="1"/>
  <c r="Q174" i="154"/>
  <c r="M174" i="154"/>
  <c r="I174" i="154"/>
  <c r="D173" i="153"/>
  <c r="J173" i="153"/>
  <c r="P173" i="153" s="1"/>
  <c r="M173" i="152"/>
  <c r="F173" i="152"/>
  <c r="C173" i="152"/>
  <c r="K173" i="152" l="1"/>
  <c r="P178" i="170"/>
  <c r="C174" i="154"/>
  <c r="D90" i="151" l="1"/>
  <c r="C90" i="151" s="1"/>
  <c r="L89" i="150"/>
  <c r="D89" i="150"/>
  <c r="D89" i="149"/>
  <c r="C89" i="149" s="1"/>
  <c r="K89" i="148"/>
  <c r="D89" i="148"/>
  <c r="C89" i="148" s="1"/>
  <c r="C89" i="150" l="1"/>
  <c r="C171" i="146"/>
  <c r="K173" i="145" l="1"/>
  <c r="E173" i="145"/>
  <c r="D173" i="145" s="1"/>
  <c r="L173" i="144"/>
  <c r="D173" i="144"/>
  <c r="K179" i="142"/>
  <c r="H179" i="142"/>
  <c r="E179" i="142"/>
  <c r="C173" i="144" l="1"/>
  <c r="C18" i="166"/>
  <c r="J171" i="153" l="1"/>
  <c r="O176" i="174" l="1"/>
  <c r="K176" i="174"/>
  <c r="G176" i="174"/>
  <c r="C176" i="174" s="1"/>
  <c r="Y176" i="173"/>
  <c r="U176" i="173"/>
  <c r="Q176" i="173"/>
  <c r="L176" i="173"/>
  <c r="H176" i="173"/>
  <c r="O176" i="172"/>
  <c r="K176" i="172"/>
  <c r="G176" i="172"/>
  <c r="Y176" i="171"/>
  <c r="U176" i="171"/>
  <c r="Q176" i="171"/>
  <c r="L176" i="171"/>
  <c r="H176" i="171"/>
  <c r="O176" i="170"/>
  <c r="K176" i="170"/>
  <c r="G176" i="170"/>
  <c r="C176" i="170" s="1"/>
  <c r="P176" i="170" s="1"/>
  <c r="Y176" i="169"/>
  <c r="U176" i="169"/>
  <c r="Q176" i="169"/>
  <c r="L176" i="169"/>
  <c r="H176" i="169"/>
  <c r="M176" i="169" s="1"/>
  <c r="C347" i="165"/>
  <c r="L380" i="164"/>
  <c r="E380" i="164"/>
  <c r="D176" i="169" l="1"/>
  <c r="C176" i="169" s="1"/>
  <c r="C380" i="164"/>
  <c r="M176" i="171"/>
  <c r="D176" i="171" s="1"/>
  <c r="C176" i="171" s="1"/>
  <c r="C176" i="172"/>
  <c r="M176" i="173"/>
  <c r="D176" i="173" s="1"/>
  <c r="C176" i="173" s="1"/>
  <c r="P176" i="174"/>
  <c r="P176" i="172"/>
  <c r="D171" i="153" l="1"/>
  <c r="P171" i="153" s="1"/>
  <c r="C171" i="152" l="1"/>
  <c r="F171" i="152"/>
  <c r="M171" i="152"/>
  <c r="D88" i="151"/>
  <c r="C88" i="151" s="1"/>
  <c r="L87" i="150"/>
  <c r="D87" i="150"/>
  <c r="D87" i="149"/>
  <c r="C87" i="149" s="1"/>
  <c r="K87" i="148"/>
  <c r="D87" i="148"/>
  <c r="C87" i="148" s="1"/>
  <c r="C171" i="147"/>
  <c r="C169" i="146"/>
  <c r="K171" i="145"/>
  <c r="E171" i="145"/>
  <c r="L171" i="144"/>
  <c r="D171" i="144"/>
  <c r="K177" i="142"/>
  <c r="H177" i="142"/>
  <c r="E177" i="142"/>
  <c r="D171" i="145" l="1"/>
  <c r="C171" i="144"/>
  <c r="C87" i="150"/>
  <c r="K171" i="152"/>
  <c r="D24" i="154" l="1"/>
  <c r="E24" i="154"/>
  <c r="F24" i="154"/>
  <c r="G24" i="154"/>
  <c r="H24" i="154"/>
  <c r="J24" i="154"/>
  <c r="K24" i="154"/>
  <c r="L24" i="154"/>
  <c r="N24" i="154"/>
  <c r="O24" i="154"/>
  <c r="P24" i="154"/>
  <c r="Q169" i="154"/>
  <c r="Q24" i="154" s="1"/>
  <c r="M169" i="154"/>
  <c r="M24" i="154" s="1"/>
  <c r="I169" i="154"/>
  <c r="I24" i="154" s="1"/>
  <c r="J168" i="153"/>
  <c r="D168" i="153"/>
  <c r="P168" i="153" s="1"/>
  <c r="M168" i="152"/>
  <c r="F168" i="152"/>
  <c r="C168" i="152"/>
  <c r="L168" i="144"/>
  <c r="E174" i="142"/>
  <c r="H174" i="142"/>
  <c r="K174" i="142"/>
  <c r="K168" i="152" l="1"/>
  <c r="C169" i="154"/>
  <c r="C24" i="154" s="1"/>
  <c r="Q171" i="154" l="1"/>
  <c r="N33" i="163" l="1"/>
  <c r="O23" i="152" l="1"/>
  <c r="D23" i="152"/>
  <c r="E23" i="152"/>
  <c r="G23" i="152"/>
  <c r="H23" i="152"/>
  <c r="I23" i="152"/>
  <c r="J23" i="152"/>
  <c r="L23" i="152"/>
  <c r="N23" i="152"/>
  <c r="D84" i="150"/>
  <c r="L84" i="150" l="1"/>
  <c r="C84" i="150" s="1"/>
  <c r="C166" i="146" l="1"/>
  <c r="D168" i="147"/>
  <c r="C168" i="147" s="1"/>
  <c r="E23" i="144" l="1"/>
  <c r="G175" i="174" l="1"/>
  <c r="K175" i="174"/>
  <c r="M347" i="163"/>
  <c r="H176" i="142" l="1"/>
  <c r="E176" i="142"/>
  <c r="K177" i="174" l="1"/>
  <c r="C177" i="174" s="1"/>
  <c r="O175" i="174"/>
  <c r="C175" i="174"/>
  <c r="O173" i="174"/>
  <c r="O28" i="174" s="1"/>
  <c r="K173" i="174"/>
  <c r="C173" i="174" s="1"/>
  <c r="O172" i="174"/>
  <c r="K172" i="174"/>
  <c r="G172" i="174"/>
  <c r="C172" i="174"/>
  <c r="O170" i="174"/>
  <c r="K170" i="174"/>
  <c r="G170" i="174"/>
  <c r="O168" i="174"/>
  <c r="K168" i="174"/>
  <c r="G168" i="174"/>
  <c r="C168" i="174" s="1"/>
  <c r="O167" i="174"/>
  <c r="K167" i="174"/>
  <c r="G167" i="174"/>
  <c r="O166" i="174"/>
  <c r="K166" i="174"/>
  <c r="G166" i="174"/>
  <c r="O165" i="174"/>
  <c r="K165" i="174"/>
  <c r="G165" i="174"/>
  <c r="O162" i="174"/>
  <c r="K162" i="174"/>
  <c r="G162" i="174"/>
  <c r="C162" i="174" s="1"/>
  <c r="O159" i="174"/>
  <c r="K159" i="174"/>
  <c r="G159" i="174"/>
  <c r="C159" i="174"/>
  <c r="O157" i="174"/>
  <c r="K157" i="174"/>
  <c r="G157" i="174"/>
  <c r="O155" i="174"/>
  <c r="K155" i="174"/>
  <c r="G155" i="174"/>
  <c r="O153" i="174"/>
  <c r="K153" i="174"/>
  <c r="G153" i="174"/>
  <c r="C153" i="174" s="1"/>
  <c r="O152" i="174"/>
  <c r="K152" i="174"/>
  <c r="G152" i="174"/>
  <c r="O151" i="174"/>
  <c r="K151" i="174"/>
  <c r="G151" i="174"/>
  <c r="C151" i="174" s="1"/>
  <c r="O150" i="174"/>
  <c r="K150" i="174"/>
  <c r="G150" i="174"/>
  <c r="O149" i="174"/>
  <c r="K149" i="174"/>
  <c r="G149" i="174"/>
  <c r="C149" i="174" s="1"/>
  <c r="O146" i="174"/>
  <c r="K146" i="174"/>
  <c r="G146" i="174"/>
  <c r="C146" i="174"/>
  <c r="O145" i="174"/>
  <c r="K145" i="174"/>
  <c r="G145" i="174"/>
  <c r="C145" i="174"/>
  <c r="O144" i="174"/>
  <c r="K144" i="174"/>
  <c r="G144" i="174"/>
  <c r="O143" i="174"/>
  <c r="K143" i="174"/>
  <c r="G143" i="174"/>
  <c r="O142" i="174"/>
  <c r="K142" i="174"/>
  <c r="G142" i="174"/>
  <c r="C142" i="174" s="1"/>
  <c r="P142" i="174" s="1"/>
  <c r="O141" i="174"/>
  <c r="K141" i="174"/>
  <c r="G141" i="174"/>
  <c r="C141" i="174" s="1"/>
  <c r="O140" i="174"/>
  <c r="K140" i="174"/>
  <c r="G140" i="174"/>
  <c r="O139" i="174"/>
  <c r="K139" i="174"/>
  <c r="G139" i="174"/>
  <c r="O138" i="174"/>
  <c r="K138" i="174"/>
  <c r="G138" i="174"/>
  <c r="O137" i="174"/>
  <c r="K137" i="174"/>
  <c r="G137" i="174"/>
  <c r="O136" i="174"/>
  <c r="K136" i="174"/>
  <c r="G136" i="174"/>
  <c r="O134" i="174"/>
  <c r="O25" i="174" s="1"/>
  <c r="K134" i="174"/>
  <c r="G134" i="174"/>
  <c r="G25" i="174" s="1"/>
  <c r="O133" i="174"/>
  <c r="K133" i="174"/>
  <c r="G133" i="174"/>
  <c r="C133" i="174" s="1"/>
  <c r="P133" i="174" s="1"/>
  <c r="O132" i="174"/>
  <c r="K132" i="174"/>
  <c r="G132" i="174"/>
  <c r="O131" i="174"/>
  <c r="K131" i="174"/>
  <c r="G131" i="174"/>
  <c r="O130" i="174"/>
  <c r="K130" i="174"/>
  <c r="G130" i="174"/>
  <c r="O129" i="174"/>
  <c r="K129" i="174"/>
  <c r="G129" i="174"/>
  <c r="C129" i="174" s="1"/>
  <c r="P129" i="174" s="1"/>
  <c r="O128" i="174"/>
  <c r="K128" i="174"/>
  <c r="G128" i="174"/>
  <c r="O127" i="174"/>
  <c r="K127" i="174"/>
  <c r="G127" i="174"/>
  <c r="O126" i="174"/>
  <c r="K126" i="174"/>
  <c r="G126" i="174"/>
  <c r="O125" i="174"/>
  <c r="K125" i="174"/>
  <c r="G125" i="174"/>
  <c r="O124" i="174"/>
  <c r="K124" i="174"/>
  <c r="G124" i="174"/>
  <c r="O123" i="174"/>
  <c r="K123" i="174"/>
  <c r="G123" i="174"/>
  <c r="O121" i="174"/>
  <c r="O24" i="174" s="1"/>
  <c r="K121" i="174"/>
  <c r="K24" i="174" s="1"/>
  <c r="G121" i="174"/>
  <c r="O120" i="174"/>
  <c r="K120" i="174"/>
  <c r="G120" i="174"/>
  <c r="O119" i="174"/>
  <c r="K119" i="174"/>
  <c r="G119" i="174"/>
  <c r="C119" i="174" s="1"/>
  <c r="P119" i="174" s="1"/>
  <c r="O118" i="174"/>
  <c r="K118" i="174"/>
  <c r="G118" i="174"/>
  <c r="O117" i="174"/>
  <c r="K117" i="174"/>
  <c r="G117" i="174"/>
  <c r="C117" i="174"/>
  <c r="O116" i="174"/>
  <c r="K116" i="174"/>
  <c r="G116" i="174"/>
  <c r="C116" i="174" s="1"/>
  <c r="O115" i="174"/>
  <c r="K115" i="174"/>
  <c r="G115" i="174"/>
  <c r="O114" i="174"/>
  <c r="K114" i="174"/>
  <c r="G114" i="174"/>
  <c r="C114" i="174"/>
  <c r="O113" i="174"/>
  <c r="K113" i="174"/>
  <c r="G113" i="174"/>
  <c r="C113" i="174" s="1"/>
  <c r="P113" i="174" s="1"/>
  <c r="O112" i="174"/>
  <c r="K112" i="174"/>
  <c r="G112" i="174"/>
  <c r="O111" i="174"/>
  <c r="K111" i="174"/>
  <c r="G111" i="174"/>
  <c r="O110" i="174"/>
  <c r="K110" i="174"/>
  <c r="G110" i="174"/>
  <c r="O108" i="174"/>
  <c r="O23" i="174" s="1"/>
  <c r="K108" i="174"/>
  <c r="K23" i="174" s="1"/>
  <c r="G108" i="174"/>
  <c r="G23" i="174" s="1"/>
  <c r="C23" i="174" s="1"/>
  <c r="O107" i="174"/>
  <c r="K107" i="174"/>
  <c r="G107" i="174"/>
  <c r="O106" i="174"/>
  <c r="K106" i="174"/>
  <c r="G106" i="174"/>
  <c r="O105" i="174"/>
  <c r="K105" i="174"/>
  <c r="G105" i="174"/>
  <c r="C105" i="174" s="1"/>
  <c r="P105" i="174" s="1"/>
  <c r="O104" i="174"/>
  <c r="K104" i="174"/>
  <c r="G104" i="174"/>
  <c r="O103" i="174"/>
  <c r="K103" i="174"/>
  <c r="G103" i="174"/>
  <c r="C103" i="174" s="1"/>
  <c r="P103" i="174" s="1"/>
  <c r="O102" i="174"/>
  <c r="K102" i="174"/>
  <c r="G102" i="174"/>
  <c r="O101" i="174"/>
  <c r="K101" i="174"/>
  <c r="G101" i="174"/>
  <c r="O100" i="174"/>
  <c r="K100" i="174"/>
  <c r="G100" i="174"/>
  <c r="O99" i="174"/>
  <c r="K99" i="174"/>
  <c r="G99" i="174"/>
  <c r="C99" i="174" s="1"/>
  <c r="P99" i="174" s="1"/>
  <c r="O98" i="174"/>
  <c r="K98" i="174"/>
  <c r="G98" i="174"/>
  <c r="O97" i="174"/>
  <c r="K97" i="174"/>
  <c r="G97" i="174"/>
  <c r="C97" i="174"/>
  <c r="P97" i="174" s="1"/>
  <c r="O95" i="174"/>
  <c r="O22" i="174" s="1"/>
  <c r="K95" i="174"/>
  <c r="K22" i="174" s="1"/>
  <c r="G95" i="174"/>
  <c r="G22" i="174" s="1"/>
  <c r="C22" i="174" s="1"/>
  <c r="P22" i="174" s="1"/>
  <c r="C95" i="174"/>
  <c r="P95" i="174" s="1"/>
  <c r="O94" i="174"/>
  <c r="K94" i="174"/>
  <c r="G94" i="174"/>
  <c r="O93" i="174"/>
  <c r="K93" i="174"/>
  <c r="G93" i="174"/>
  <c r="C93" i="174" s="1"/>
  <c r="O92" i="174"/>
  <c r="K92" i="174"/>
  <c r="G92" i="174"/>
  <c r="O91" i="174"/>
  <c r="K91" i="174"/>
  <c r="G91" i="174"/>
  <c r="O90" i="174"/>
  <c r="K90" i="174"/>
  <c r="G90" i="174"/>
  <c r="O89" i="174"/>
  <c r="K89" i="174"/>
  <c r="G89" i="174"/>
  <c r="O88" i="174"/>
  <c r="K88" i="174"/>
  <c r="G88" i="174"/>
  <c r="O87" i="174"/>
  <c r="K87" i="174"/>
  <c r="G87" i="174"/>
  <c r="C87" i="174" s="1"/>
  <c r="P87" i="174" s="1"/>
  <c r="O86" i="174"/>
  <c r="K86" i="174"/>
  <c r="G86" i="174"/>
  <c r="O85" i="174"/>
  <c r="K85" i="174"/>
  <c r="G85" i="174"/>
  <c r="O84" i="174"/>
  <c r="K84" i="174"/>
  <c r="G84" i="174"/>
  <c r="O82" i="174"/>
  <c r="O21" i="174" s="1"/>
  <c r="K82" i="174"/>
  <c r="K21" i="174" s="1"/>
  <c r="G82" i="174"/>
  <c r="G21" i="174" s="1"/>
  <c r="C21" i="174" s="1"/>
  <c r="O81" i="174"/>
  <c r="K81" i="174"/>
  <c r="G81" i="174"/>
  <c r="O80" i="174"/>
  <c r="K80" i="174"/>
  <c r="G80" i="174"/>
  <c r="O79" i="174"/>
  <c r="K79" i="174"/>
  <c r="G79" i="174"/>
  <c r="C79" i="174" s="1"/>
  <c r="O78" i="174"/>
  <c r="K78" i="174"/>
  <c r="G78" i="174"/>
  <c r="O77" i="174"/>
  <c r="K77" i="174"/>
  <c r="G77" i="174"/>
  <c r="O76" i="174"/>
  <c r="K76" i="174"/>
  <c r="G76" i="174"/>
  <c r="C76" i="174" s="1"/>
  <c r="O75" i="174"/>
  <c r="K75" i="174"/>
  <c r="G75" i="174"/>
  <c r="O74" i="174"/>
  <c r="K74" i="174"/>
  <c r="G74" i="174"/>
  <c r="O73" i="174"/>
  <c r="K73" i="174"/>
  <c r="G73" i="174"/>
  <c r="O72" i="174"/>
  <c r="K72" i="174"/>
  <c r="G72" i="174"/>
  <c r="O71" i="174"/>
  <c r="K71" i="174"/>
  <c r="G71" i="174"/>
  <c r="C71" i="174"/>
  <c r="O69" i="174"/>
  <c r="O20" i="174" s="1"/>
  <c r="K69" i="174"/>
  <c r="K20" i="174" s="1"/>
  <c r="G69" i="174"/>
  <c r="G20" i="174" s="1"/>
  <c r="C69" i="174"/>
  <c r="O68" i="174"/>
  <c r="K68" i="174"/>
  <c r="G68" i="174"/>
  <c r="O67" i="174"/>
  <c r="K67" i="174"/>
  <c r="G67" i="174"/>
  <c r="O66" i="174"/>
  <c r="K66" i="174"/>
  <c r="G66" i="174"/>
  <c r="O65" i="174"/>
  <c r="K65" i="174"/>
  <c r="G65" i="174"/>
  <c r="C65" i="174" s="1"/>
  <c r="P65" i="174" s="1"/>
  <c r="O64" i="174"/>
  <c r="K64" i="174"/>
  <c r="G64" i="174"/>
  <c r="O63" i="174"/>
  <c r="K63" i="174"/>
  <c r="G63" i="174"/>
  <c r="O62" i="174"/>
  <c r="K62" i="174"/>
  <c r="G62" i="174"/>
  <c r="C62" i="174" s="1"/>
  <c r="P62" i="174" s="1"/>
  <c r="O61" i="174"/>
  <c r="K61" i="174"/>
  <c r="G61" i="174"/>
  <c r="C61" i="174" s="1"/>
  <c r="P61" i="174" s="1"/>
  <c r="O60" i="174"/>
  <c r="K60" i="174"/>
  <c r="G60" i="174"/>
  <c r="C60" i="174" s="1"/>
  <c r="O59" i="174"/>
  <c r="K59" i="174"/>
  <c r="G59" i="174"/>
  <c r="O58" i="174"/>
  <c r="K58" i="174"/>
  <c r="G58" i="174"/>
  <c r="O56" i="174"/>
  <c r="O19" i="174" s="1"/>
  <c r="K56" i="174"/>
  <c r="K19" i="174" s="1"/>
  <c r="G56" i="174"/>
  <c r="G19" i="174" s="1"/>
  <c r="O55" i="174"/>
  <c r="K55" i="174"/>
  <c r="G55" i="174"/>
  <c r="C55" i="174" s="1"/>
  <c r="O54" i="174"/>
  <c r="K54" i="174"/>
  <c r="G54" i="174"/>
  <c r="O53" i="174"/>
  <c r="K53" i="174"/>
  <c r="G53" i="174"/>
  <c r="O52" i="174"/>
  <c r="K52" i="174"/>
  <c r="G52" i="174"/>
  <c r="O51" i="174"/>
  <c r="K51" i="174"/>
  <c r="G51" i="174"/>
  <c r="C51" i="174" s="1"/>
  <c r="O50" i="174"/>
  <c r="K50" i="174"/>
  <c r="G50" i="174"/>
  <c r="O49" i="174"/>
  <c r="K49" i="174"/>
  <c r="G49" i="174"/>
  <c r="O48" i="174"/>
  <c r="K48" i="174"/>
  <c r="G48" i="174"/>
  <c r="O47" i="174"/>
  <c r="K47" i="174"/>
  <c r="G47" i="174"/>
  <c r="O46" i="174"/>
  <c r="K46" i="174"/>
  <c r="G46" i="174"/>
  <c r="C46" i="174" s="1"/>
  <c r="P46" i="174" s="1"/>
  <c r="O45" i="174"/>
  <c r="K45" i="174"/>
  <c r="G45" i="174"/>
  <c r="O43" i="174"/>
  <c r="O18" i="174" s="1"/>
  <c r="K43" i="174"/>
  <c r="K18" i="174" s="1"/>
  <c r="G43" i="174"/>
  <c r="G18" i="174" s="1"/>
  <c r="O42" i="174"/>
  <c r="K42" i="174"/>
  <c r="G42" i="174"/>
  <c r="O41" i="174"/>
  <c r="K41" i="174"/>
  <c r="G41" i="174"/>
  <c r="O40" i="174"/>
  <c r="K40" i="174"/>
  <c r="G40" i="174"/>
  <c r="O39" i="174"/>
  <c r="K39" i="174"/>
  <c r="G39" i="174"/>
  <c r="O38" i="174"/>
  <c r="K38" i="174"/>
  <c r="G38" i="174"/>
  <c r="C38" i="174" s="1"/>
  <c r="P38" i="174" s="1"/>
  <c r="O37" i="174"/>
  <c r="K37" i="174"/>
  <c r="G37" i="174"/>
  <c r="C37" i="174" s="1"/>
  <c r="O36" i="174"/>
  <c r="K36" i="174"/>
  <c r="G36" i="174"/>
  <c r="C36" i="174" s="1"/>
  <c r="P36" i="174" s="1"/>
  <c r="O35" i="174"/>
  <c r="K35" i="174"/>
  <c r="G35" i="174"/>
  <c r="O34" i="174"/>
  <c r="K34" i="174"/>
  <c r="G34" i="174"/>
  <c r="O33" i="174"/>
  <c r="K33" i="174"/>
  <c r="G33" i="174"/>
  <c r="O32" i="174"/>
  <c r="K32" i="174"/>
  <c r="G32" i="174"/>
  <c r="O30" i="174"/>
  <c r="O17" i="174" s="1"/>
  <c r="K30" i="174"/>
  <c r="K17" i="174" s="1"/>
  <c r="G30" i="174"/>
  <c r="G17" i="174" s="1"/>
  <c r="N28" i="174"/>
  <c r="M28" i="174"/>
  <c r="L28" i="174"/>
  <c r="J28" i="174"/>
  <c r="I28" i="174"/>
  <c r="H28" i="174"/>
  <c r="F28" i="174"/>
  <c r="E28" i="174"/>
  <c r="D28" i="174"/>
  <c r="P27" i="174"/>
  <c r="O27" i="174"/>
  <c r="N27" i="174"/>
  <c r="M27" i="174"/>
  <c r="L27" i="174"/>
  <c r="K27" i="174"/>
  <c r="J27" i="174"/>
  <c r="I27" i="174"/>
  <c r="H27" i="174"/>
  <c r="G27" i="174"/>
  <c r="F27" i="174"/>
  <c r="E27" i="174"/>
  <c r="D27" i="174"/>
  <c r="C27" i="174"/>
  <c r="N25" i="174"/>
  <c r="M25" i="174"/>
  <c r="L25" i="174"/>
  <c r="J25" i="174"/>
  <c r="I25" i="174"/>
  <c r="H25" i="174"/>
  <c r="F25" i="174"/>
  <c r="E25" i="174"/>
  <c r="D25" i="174"/>
  <c r="N24" i="174"/>
  <c r="M24" i="174"/>
  <c r="L24" i="174"/>
  <c r="J24" i="174"/>
  <c r="I24" i="174"/>
  <c r="H24" i="174"/>
  <c r="F24" i="174"/>
  <c r="E24" i="174"/>
  <c r="D24" i="174"/>
  <c r="N23" i="174"/>
  <c r="M23" i="174"/>
  <c r="L23" i="174"/>
  <c r="J23" i="174"/>
  <c r="I23" i="174"/>
  <c r="H23" i="174"/>
  <c r="F23" i="174"/>
  <c r="E23" i="174"/>
  <c r="D23" i="174"/>
  <c r="N22" i="174"/>
  <c r="M22" i="174"/>
  <c r="L22" i="174"/>
  <c r="J22" i="174"/>
  <c r="I22" i="174"/>
  <c r="H22" i="174"/>
  <c r="F22" i="174"/>
  <c r="E22" i="174"/>
  <c r="D22" i="174"/>
  <c r="N21" i="174"/>
  <c r="M21" i="174"/>
  <c r="L21" i="174"/>
  <c r="J21" i="174"/>
  <c r="I21" i="174"/>
  <c r="H21" i="174"/>
  <c r="F21" i="174"/>
  <c r="E21" i="174"/>
  <c r="D21" i="174"/>
  <c r="N20" i="174"/>
  <c r="M20" i="174"/>
  <c r="L20" i="174"/>
  <c r="J20" i="174"/>
  <c r="I20" i="174"/>
  <c r="H20" i="174"/>
  <c r="F20" i="174"/>
  <c r="E20" i="174"/>
  <c r="D20" i="174"/>
  <c r="N19" i="174"/>
  <c r="M19" i="174"/>
  <c r="L19" i="174"/>
  <c r="J19" i="174"/>
  <c r="I19" i="174"/>
  <c r="H19" i="174"/>
  <c r="F19" i="174"/>
  <c r="E19" i="174"/>
  <c r="D19" i="174"/>
  <c r="N18" i="174"/>
  <c r="M18" i="174"/>
  <c r="L18" i="174"/>
  <c r="J18" i="174"/>
  <c r="I18" i="174"/>
  <c r="H18" i="174"/>
  <c r="F18" i="174"/>
  <c r="E18" i="174"/>
  <c r="D18" i="174"/>
  <c r="N17" i="174"/>
  <c r="M17" i="174"/>
  <c r="L17" i="174"/>
  <c r="J17" i="174"/>
  <c r="I17" i="174"/>
  <c r="H17" i="174"/>
  <c r="F17" i="174"/>
  <c r="E17" i="174"/>
  <c r="D17" i="174"/>
  <c r="Y177" i="173"/>
  <c r="U177" i="173"/>
  <c r="Q177" i="173"/>
  <c r="L177" i="173"/>
  <c r="H177" i="173"/>
  <c r="Y175" i="173"/>
  <c r="U175" i="173"/>
  <c r="Q175" i="173"/>
  <c r="H175" i="173"/>
  <c r="Y173" i="173"/>
  <c r="U173" i="173"/>
  <c r="Q173" i="173"/>
  <c r="L173" i="173"/>
  <c r="L28" i="173" s="1"/>
  <c r="H173" i="173"/>
  <c r="Y172" i="173"/>
  <c r="U172" i="173"/>
  <c r="Q172" i="173"/>
  <c r="L172" i="173"/>
  <c r="H172" i="173"/>
  <c r="Y170" i="173"/>
  <c r="U170" i="173"/>
  <c r="Q170" i="173"/>
  <c r="L170" i="173"/>
  <c r="H170" i="173"/>
  <c r="Y168" i="173"/>
  <c r="U168" i="173"/>
  <c r="Q168" i="173"/>
  <c r="L168" i="173"/>
  <c r="H168" i="173"/>
  <c r="Y167" i="173"/>
  <c r="U167" i="173"/>
  <c r="Q167" i="173"/>
  <c r="L167" i="173"/>
  <c r="H167" i="173"/>
  <c r="Y166" i="173"/>
  <c r="U166" i="173"/>
  <c r="Q166" i="173"/>
  <c r="H166" i="173"/>
  <c r="M166" i="173" s="1"/>
  <c r="Y165" i="173"/>
  <c r="U165" i="173"/>
  <c r="Q165" i="173"/>
  <c r="L165" i="173"/>
  <c r="H165" i="173"/>
  <c r="Y162" i="173"/>
  <c r="U162" i="173"/>
  <c r="Q162" i="173"/>
  <c r="L162" i="173"/>
  <c r="H162" i="173"/>
  <c r="Y159" i="173"/>
  <c r="U159" i="173"/>
  <c r="Q159" i="173"/>
  <c r="L159" i="173"/>
  <c r="H159" i="173"/>
  <c r="Y157" i="173"/>
  <c r="U157" i="173"/>
  <c r="Q157" i="173"/>
  <c r="L157" i="173"/>
  <c r="H157" i="173"/>
  <c r="Y155" i="173"/>
  <c r="U155" i="173"/>
  <c r="Q155" i="173"/>
  <c r="L155" i="173"/>
  <c r="H155" i="173"/>
  <c r="Y153" i="173"/>
  <c r="U153" i="173"/>
  <c r="Q153" i="173"/>
  <c r="L153" i="173"/>
  <c r="H153" i="173"/>
  <c r="Y152" i="173"/>
  <c r="U152" i="173"/>
  <c r="Q152" i="173"/>
  <c r="L152" i="173"/>
  <c r="H152" i="173"/>
  <c r="Y151" i="173"/>
  <c r="U151" i="173"/>
  <c r="Q151" i="173"/>
  <c r="L151" i="173"/>
  <c r="H151" i="173"/>
  <c r="Y150" i="173"/>
  <c r="U150" i="173"/>
  <c r="Q150" i="173"/>
  <c r="L150" i="173"/>
  <c r="H150" i="173"/>
  <c r="Y149" i="173"/>
  <c r="U149" i="173"/>
  <c r="Q149" i="173"/>
  <c r="L149" i="173"/>
  <c r="H149" i="173"/>
  <c r="L147" i="173"/>
  <c r="Y146" i="173"/>
  <c r="U146" i="173"/>
  <c r="Q146" i="173"/>
  <c r="L146" i="173"/>
  <c r="H146" i="173"/>
  <c r="M146" i="173" s="1"/>
  <c r="Y145" i="173"/>
  <c r="U145" i="173"/>
  <c r="Q145" i="173"/>
  <c r="L145" i="173"/>
  <c r="H145" i="173"/>
  <c r="X28" i="173"/>
  <c r="W28" i="173"/>
  <c r="V28" i="173"/>
  <c r="T28" i="173"/>
  <c r="S28" i="173"/>
  <c r="R28" i="173"/>
  <c r="P28" i="173"/>
  <c r="O28" i="173"/>
  <c r="N28" i="173"/>
  <c r="K28" i="173"/>
  <c r="J28" i="173"/>
  <c r="I28" i="173"/>
  <c r="G28" i="173"/>
  <c r="F28" i="173"/>
  <c r="E28" i="173"/>
  <c r="Y27" i="173"/>
  <c r="X27" i="173"/>
  <c r="W27" i="173"/>
  <c r="V27" i="173"/>
  <c r="U27" i="173"/>
  <c r="T27" i="173"/>
  <c r="S27" i="173"/>
  <c r="R27" i="173"/>
  <c r="Q27" i="173"/>
  <c r="P27" i="173"/>
  <c r="O27" i="173"/>
  <c r="N27" i="173"/>
  <c r="M27" i="173"/>
  <c r="L27" i="173"/>
  <c r="K27" i="173"/>
  <c r="J27" i="173"/>
  <c r="I27" i="173"/>
  <c r="H27" i="173"/>
  <c r="G27" i="173"/>
  <c r="F27" i="173"/>
  <c r="E27" i="173"/>
  <c r="D27" i="173"/>
  <c r="C27" i="173"/>
  <c r="Y25" i="173"/>
  <c r="X25" i="173"/>
  <c r="W25" i="173"/>
  <c r="V25" i="173"/>
  <c r="U25" i="173"/>
  <c r="T25" i="173"/>
  <c r="S25" i="173"/>
  <c r="R25" i="173"/>
  <c r="Q25" i="173"/>
  <c r="P25" i="173"/>
  <c r="O25" i="173"/>
  <c r="N25" i="173"/>
  <c r="M25" i="173"/>
  <c r="L25" i="173"/>
  <c r="K25" i="173"/>
  <c r="J25" i="173"/>
  <c r="I25" i="173"/>
  <c r="H25" i="173"/>
  <c r="G25" i="173"/>
  <c r="F25" i="173"/>
  <c r="E25" i="173"/>
  <c r="D25" i="173"/>
  <c r="C25" i="173"/>
  <c r="Y24" i="173"/>
  <c r="X24" i="173"/>
  <c r="W24" i="173"/>
  <c r="V24" i="173"/>
  <c r="U24" i="173"/>
  <c r="T24" i="173"/>
  <c r="S24" i="173"/>
  <c r="R24" i="173"/>
  <c r="Q24" i="173"/>
  <c r="P24" i="173"/>
  <c r="O24" i="173"/>
  <c r="N24" i="173"/>
  <c r="M24" i="173"/>
  <c r="L24" i="173"/>
  <c r="K24" i="173"/>
  <c r="J24" i="173"/>
  <c r="I24" i="173"/>
  <c r="H24" i="173"/>
  <c r="G24" i="173"/>
  <c r="F24" i="173"/>
  <c r="E24" i="173"/>
  <c r="D24" i="173"/>
  <c r="C24" i="173"/>
  <c r="Y23" i="173"/>
  <c r="X23" i="173"/>
  <c r="W23" i="173"/>
  <c r="V23" i="173"/>
  <c r="U23" i="173"/>
  <c r="T23" i="173"/>
  <c r="S23" i="173"/>
  <c r="R23" i="173"/>
  <c r="Q23" i="173"/>
  <c r="P23" i="173"/>
  <c r="O23" i="173"/>
  <c r="N23" i="173"/>
  <c r="M23" i="173"/>
  <c r="L23" i="173"/>
  <c r="K23" i="173"/>
  <c r="J23" i="173"/>
  <c r="I23" i="173"/>
  <c r="H23" i="173"/>
  <c r="G23" i="173"/>
  <c r="F23" i="173"/>
  <c r="E23" i="173"/>
  <c r="D23" i="173"/>
  <c r="C23" i="173"/>
  <c r="Y22" i="173"/>
  <c r="X22" i="173"/>
  <c r="W22" i="173"/>
  <c r="V22" i="173"/>
  <c r="U22" i="173"/>
  <c r="T22" i="173"/>
  <c r="S22" i="173"/>
  <c r="R22" i="173"/>
  <c r="Q22" i="173"/>
  <c r="P22" i="173"/>
  <c r="O22" i="173"/>
  <c r="N22" i="173"/>
  <c r="M22" i="173"/>
  <c r="L22" i="173"/>
  <c r="K22" i="173"/>
  <c r="J22" i="173"/>
  <c r="I22" i="173"/>
  <c r="H22" i="173"/>
  <c r="G22" i="173"/>
  <c r="F22" i="173"/>
  <c r="E22" i="173"/>
  <c r="D22" i="173"/>
  <c r="C22" i="173"/>
  <c r="Y21" i="173"/>
  <c r="X21" i="173"/>
  <c r="W21" i="173"/>
  <c r="V21" i="173"/>
  <c r="U21" i="173"/>
  <c r="T21" i="173"/>
  <c r="S21" i="173"/>
  <c r="R21" i="173"/>
  <c r="Q21" i="173"/>
  <c r="P21" i="173"/>
  <c r="O21" i="173"/>
  <c r="N21" i="173"/>
  <c r="M21" i="173"/>
  <c r="L21" i="173"/>
  <c r="K21" i="173"/>
  <c r="J21" i="173"/>
  <c r="I21" i="173"/>
  <c r="H21" i="173"/>
  <c r="G21" i="173"/>
  <c r="F21" i="173"/>
  <c r="E21" i="173"/>
  <c r="D21" i="173"/>
  <c r="C21" i="173"/>
  <c r="Y20" i="173"/>
  <c r="X20" i="173"/>
  <c r="W20" i="173"/>
  <c r="V20" i="173"/>
  <c r="U20" i="173"/>
  <c r="T20" i="173"/>
  <c r="S20" i="173"/>
  <c r="R20" i="173"/>
  <c r="Q20" i="173"/>
  <c r="P20" i="173"/>
  <c r="O20" i="173"/>
  <c r="N20" i="173"/>
  <c r="M20" i="173"/>
  <c r="L20" i="173"/>
  <c r="K20" i="173"/>
  <c r="J20" i="173"/>
  <c r="I20" i="173"/>
  <c r="H20" i="173"/>
  <c r="G20" i="173"/>
  <c r="F20" i="173"/>
  <c r="E20" i="173"/>
  <c r="D20" i="173"/>
  <c r="C20" i="173"/>
  <c r="Y19" i="173"/>
  <c r="X19" i="173"/>
  <c r="W19" i="173"/>
  <c r="V19" i="173"/>
  <c r="U19" i="173"/>
  <c r="T19" i="173"/>
  <c r="S19" i="173"/>
  <c r="R19" i="173"/>
  <c r="Q19" i="173"/>
  <c r="P19" i="173"/>
  <c r="O19" i="173"/>
  <c r="N19" i="173"/>
  <c r="M19" i="173"/>
  <c r="L19" i="173"/>
  <c r="K19" i="173"/>
  <c r="J19" i="173"/>
  <c r="I19" i="173"/>
  <c r="H19" i="173"/>
  <c r="G19" i="173"/>
  <c r="F19" i="173"/>
  <c r="E19" i="173"/>
  <c r="D19" i="173"/>
  <c r="C19" i="173"/>
  <c r="Y18" i="173"/>
  <c r="X18" i="173"/>
  <c r="W18" i="173"/>
  <c r="V18" i="173"/>
  <c r="U18" i="173"/>
  <c r="T18" i="173"/>
  <c r="S18" i="173"/>
  <c r="R18" i="173"/>
  <c r="Q18" i="173"/>
  <c r="P18" i="173"/>
  <c r="O18" i="173"/>
  <c r="N18" i="173"/>
  <c r="M18" i="173"/>
  <c r="L18" i="173"/>
  <c r="K18" i="173"/>
  <c r="J18" i="173"/>
  <c r="I18" i="173"/>
  <c r="H18" i="173"/>
  <c r="G18" i="173"/>
  <c r="F18" i="173"/>
  <c r="E18" i="173"/>
  <c r="D18" i="173"/>
  <c r="C18" i="173"/>
  <c r="Y17" i="173"/>
  <c r="X17" i="173"/>
  <c r="W17" i="173"/>
  <c r="V17" i="173"/>
  <c r="U17" i="173"/>
  <c r="T17" i="173"/>
  <c r="S17" i="173"/>
  <c r="R17" i="173"/>
  <c r="Q17" i="173"/>
  <c r="P17" i="173"/>
  <c r="O17" i="173"/>
  <c r="N17" i="173"/>
  <c r="M17" i="173"/>
  <c r="L17" i="173"/>
  <c r="K17" i="173"/>
  <c r="J17" i="173"/>
  <c r="I17" i="173"/>
  <c r="H17" i="173"/>
  <c r="G17" i="173"/>
  <c r="F17" i="173"/>
  <c r="E17" i="173"/>
  <c r="D17" i="173"/>
  <c r="C17" i="173"/>
  <c r="O177" i="172"/>
  <c r="K177" i="172"/>
  <c r="G177" i="172"/>
  <c r="O175" i="172"/>
  <c r="K175" i="172"/>
  <c r="G175" i="172"/>
  <c r="O173" i="172"/>
  <c r="K173" i="172"/>
  <c r="G173" i="172"/>
  <c r="O172" i="172"/>
  <c r="K172" i="172"/>
  <c r="G172" i="172"/>
  <c r="O170" i="172"/>
  <c r="K170" i="172"/>
  <c r="G170" i="172"/>
  <c r="O168" i="172"/>
  <c r="K168" i="172"/>
  <c r="G168" i="172"/>
  <c r="O167" i="172"/>
  <c r="K167" i="172"/>
  <c r="G167" i="172"/>
  <c r="O166" i="172"/>
  <c r="K166" i="172"/>
  <c r="G166" i="172"/>
  <c r="O165" i="172"/>
  <c r="K165" i="172"/>
  <c r="G165" i="172"/>
  <c r="C165" i="172" s="1"/>
  <c r="O162" i="172"/>
  <c r="K162" i="172"/>
  <c r="G162" i="172"/>
  <c r="O159" i="172"/>
  <c r="K159" i="172"/>
  <c r="G159" i="172"/>
  <c r="O157" i="172"/>
  <c r="K157" i="172"/>
  <c r="G157" i="172"/>
  <c r="C157" i="172" s="1"/>
  <c r="O155" i="172"/>
  <c r="K155" i="172"/>
  <c r="G155" i="172"/>
  <c r="C155" i="172"/>
  <c r="O153" i="172"/>
  <c r="K153" i="172"/>
  <c r="G153" i="172"/>
  <c r="O152" i="172"/>
  <c r="K152" i="172"/>
  <c r="G152" i="172"/>
  <c r="O151" i="172"/>
  <c r="K151" i="172"/>
  <c r="G151" i="172"/>
  <c r="O150" i="172"/>
  <c r="K150" i="172"/>
  <c r="G150" i="172"/>
  <c r="O149" i="172"/>
  <c r="K149" i="172"/>
  <c r="G149" i="172"/>
  <c r="K147" i="172"/>
  <c r="G147" i="172"/>
  <c r="K146" i="172"/>
  <c r="G146" i="172"/>
  <c r="K145" i="172"/>
  <c r="G145" i="172"/>
  <c r="O144" i="172"/>
  <c r="K144" i="172"/>
  <c r="G144" i="172"/>
  <c r="O143" i="172"/>
  <c r="K143" i="172"/>
  <c r="G143" i="172"/>
  <c r="O142" i="172"/>
  <c r="K142" i="172"/>
  <c r="G142" i="172"/>
  <c r="O141" i="172"/>
  <c r="K141" i="172"/>
  <c r="G141" i="172"/>
  <c r="O140" i="172"/>
  <c r="K140" i="172"/>
  <c r="G140" i="172"/>
  <c r="O139" i="172"/>
  <c r="K139" i="172"/>
  <c r="G139" i="172"/>
  <c r="O138" i="172"/>
  <c r="K138" i="172"/>
  <c r="G138" i="172"/>
  <c r="O137" i="172"/>
  <c r="K137" i="172"/>
  <c r="C137" i="172" s="1"/>
  <c r="G137" i="172"/>
  <c r="N136" i="172"/>
  <c r="M136" i="172"/>
  <c r="L136" i="172"/>
  <c r="J136" i="172"/>
  <c r="I136" i="172"/>
  <c r="H136" i="172"/>
  <c r="F136" i="172"/>
  <c r="E136" i="172"/>
  <c r="D136" i="172"/>
  <c r="N134" i="172"/>
  <c r="N25" i="172" s="1"/>
  <c r="M134" i="172"/>
  <c r="M25" i="172" s="1"/>
  <c r="L134" i="172"/>
  <c r="L25" i="172" s="1"/>
  <c r="J134" i="172"/>
  <c r="J25" i="172" s="1"/>
  <c r="I134" i="172"/>
  <c r="I25" i="172" s="1"/>
  <c r="H134" i="172"/>
  <c r="F134" i="172"/>
  <c r="E134" i="172"/>
  <c r="D134" i="172"/>
  <c r="N133" i="172"/>
  <c r="M133" i="172"/>
  <c r="L133" i="172"/>
  <c r="J133" i="172"/>
  <c r="I133" i="172"/>
  <c r="H133" i="172"/>
  <c r="F133" i="172"/>
  <c r="E133" i="172"/>
  <c r="D133" i="172"/>
  <c r="N132" i="172"/>
  <c r="M132" i="172"/>
  <c r="L132" i="172"/>
  <c r="J132" i="172"/>
  <c r="I132" i="172"/>
  <c r="H132" i="172"/>
  <c r="F132" i="172"/>
  <c r="E132" i="172"/>
  <c r="D132" i="172"/>
  <c r="N131" i="172"/>
  <c r="M131" i="172"/>
  <c r="L131" i="172"/>
  <c r="J131" i="172"/>
  <c r="I131" i="172"/>
  <c r="H131" i="172"/>
  <c r="F131" i="172"/>
  <c r="E131" i="172"/>
  <c r="D131" i="172"/>
  <c r="N130" i="172"/>
  <c r="M130" i="172"/>
  <c r="L130" i="172"/>
  <c r="J130" i="172"/>
  <c r="I130" i="172"/>
  <c r="H130" i="172"/>
  <c r="F130" i="172"/>
  <c r="E130" i="172"/>
  <c r="D130" i="172"/>
  <c r="N129" i="172"/>
  <c r="M129" i="172"/>
  <c r="L129" i="172"/>
  <c r="J129" i="172"/>
  <c r="I129" i="172"/>
  <c r="H129" i="172"/>
  <c r="F129" i="172"/>
  <c r="E129" i="172"/>
  <c r="D129" i="172"/>
  <c r="N128" i="172"/>
  <c r="M128" i="172"/>
  <c r="L128" i="172"/>
  <c r="J128" i="172"/>
  <c r="I128" i="172"/>
  <c r="H128" i="172"/>
  <c r="F128" i="172"/>
  <c r="E128" i="172"/>
  <c r="D128" i="172"/>
  <c r="N127" i="172"/>
  <c r="M127" i="172"/>
  <c r="L127" i="172"/>
  <c r="J127" i="172"/>
  <c r="I127" i="172"/>
  <c r="H127" i="172"/>
  <c r="F127" i="172"/>
  <c r="E127" i="172"/>
  <c r="D127" i="172"/>
  <c r="N126" i="172"/>
  <c r="M126" i="172"/>
  <c r="L126" i="172"/>
  <c r="J126" i="172"/>
  <c r="I126" i="172"/>
  <c r="H126" i="172"/>
  <c r="F126" i="172"/>
  <c r="E126" i="172"/>
  <c r="D126" i="172"/>
  <c r="N125" i="172"/>
  <c r="M125" i="172"/>
  <c r="L125" i="172"/>
  <c r="J125" i="172"/>
  <c r="I125" i="172"/>
  <c r="H125" i="172"/>
  <c r="F125" i="172"/>
  <c r="E125" i="172"/>
  <c r="D125" i="172"/>
  <c r="N124" i="172"/>
  <c r="M124" i="172"/>
  <c r="L124" i="172"/>
  <c r="J124" i="172"/>
  <c r="I124" i="172"/>
  <c r="H124" i="172"/>
  <c r="F124" i="172"/>
  <c r="E124" i="172"/>
  <c r="D124" i="172"/>
  <c r="N123" i="172"/>
  <c r="M123" i="172"/>
  <c r="L123" i="172"/>
  <c r="J123" i="172"/>
  <c r="I123" i="172"/>
  <c r="H123" i="172"/>
  <c r="F123" i="172"/>
  <c r="E123" i="172"/>
  <c r="D123" i="172"/>
  <c r="N121" i="172"/>
  <c r="N24" i="172" s="1"/>
  <c r="M121" i="172"/>
  <c r="M24" i="172" s="1"/>
  <c r="L121" i="172"/>
  <c r="L24" i="172" s="1"/>
  <c r="J121" i="172"/>
  <c r="J24" i="172" s="1"/>
  <c r="I121" i="172"/>
  <c r="I24" i="172" s="1"/>
  <c r="H121" i="172"/>
  <c r="H24" i="172" s="1"/>
  <c r="F121" i="172"/>
  <c r="E121" i="172"/>
  <c r="D121" i="172"/>
  <c r="N120" i="172"/>
  <c r="M120" i="172"/>
  <c r="L120" i="172"/>
  <c r="J120" i="172"/>
  <c r="I120" i="172"/>
  <c r="H120" i="172"/>
  <c r="F120" i="172"/>
  <c r="E120" i="172"/>
  <c r="D120" i="172"/>
  <c r="N119" i="172"/>
  <c r="M119" i="172"/>
  <c r="L119" i="172"/>
  <c r="J119" i="172"/>
  <c r="I119" i="172"/>
  <c r="H119" i="172"/>
  <c r="F119" i="172"/>
  <c r="E119" i="172"/>
  <c r="D119" i="172"/>
  <c r="N118" i="172"/>
  <c r="M118" i="172"/>
  <c r="L118" i="172"/>
  <c r="J118" i="172"/>
  <c r="I118" i="172"/>
  <c r="H118" i="172"/>
  <c r="F118" i="172"/>
  <c r="E118" i="172"/>
  <c r="D118" i="172"/>
  <c r="N117" i="172"/>
  <c r="M117" i="172"/>
  <c r="L117" i="172"/>
  <c r="J117" i="172"/>
  <c r="I117" i="172"/>
  <c r="H117" i="172"/>
  <c r="F117" i="172"/>
  <c r="E117" i="172"/>
  <c r="D117" i="172"/>
  <c r="N116" i="172"/>
  <c r="M116" i="172"/>
  <c r="L116" i="172"/>
  <c r="J116" i="172"/>
  <c r="I116" i="172"/>
  <c r="H116" i="172"/>
  <c r="F116" i="172"/>
  <c r="E116" i="172"/>
  <c r="D116" i="172"/>
  <c r="N115" i="172"/>
  <c r="M115" i="172"/>
  <c r="L115" i="172"/>
  <c r="J115" i="172"/>
  <c r="I115" i="172"/>
  <c r="H115" i="172"/>
  <c r="F115" i="172"/>
  <c r="E115" i="172"/>
  <c r="D115" i="172"/>
  <c r="N114" i="172"/>
  <c r="M114" i="172"/>
  <c r="L114" i="172"/>
  <c r="J114" i="172"/>
  <c r="I114" i="172"/>
  <c r="H114" i="172"/>
  <c r="F114" i="172"/>
  <c r="E114" i="172"/>
  <c r="D114" i="172"/>
  <c r="N113" i="172"/>
  <c r="M113" i="172"/>
  <c r="L113" i="172"/>
  <c r="J113" i="172"/>
  <c r="I113" i="172"/>
  <c r="H113" i="172"/>
  <c r="F113" i="172"/>
  <c r="E113" i="172"/>
  <c r="D113" i="172"/>
  <c r="N112" i="172"/>
  <c r="M112" i="172"/>
  <c r="L112" i="172"/>
  <c r="J112" i="172"/>
  <c r="I112" i="172"/>
  <c r="H112" i="172"/>
  <c r="F112" i="172"/>
  <c r="E112" i="172"/>
  <c r="D112" i="172"/>
  <c r="N111" i="172"/>
  <c r="M111" i="172"/>
  <c r="L111" i="172"/>
  <c r="J111" i="172"/>
  <c r="I111" i="172"/>
  <c r="H111" i="172"/>
  <c r="F111" i="172"/>
  <c r="E111" i="172"/>
  <c r="D111" i="172"/>
  <c r="N110" i="172"/>
  <c r="M110" i="172"/>
  <c r="L110" i="172"/>
  <c r="J110" i="172"/>
  <c r="I110" i="172"/>
  <c r="H110" i="172"/>
  <c r="F110" i="172"/>
  <c r="E110" i="172"/>
  <c r="D110" i="172"/>
  <c r="N108" i="172"/>
  <c r="N23" i="172" s="1"/>
  <c r="M108" i="172"/>
  <c r="L108" i="172"/>
  <c r="L23" i="172" s="1"/>
  <c r="J108" i="172"/>
  <c r="J23" i="172" s="1"/>
  <c r="I108" i="172"/>
  <c r="I23" i="172" s="1"/>
  <c r="H108" i="172"/>
  <c r="F108" i="172"/>
  <c r="E108" i="172"/>
  <c r="D108" i="172"/>
  <c r="N107" i="172"/>
  <c r="M107" i="172"/>
  <c r="L107" i="172"/>
  <c r="J107" i="172"/>
  <c r="I107" i="172"/>
  <c r="H107" i="172"/>
  <c r="F107" i="172"/>
  <c r="E107" i="172"/>
  <c r="D107" i="172"/>
  <c r="N106" i="172"/>
  <c r="M106" i="172"/>
  <c r="L106" i="172"/>
  <c r="J106" i="172"/>
  <c r="I106" i="172"/>
  <c r="H106" i="172"/>
  <c r="F106" i="172"/>
  <c r="E106" i="172"/>
  <c r="D106" i="172"/>
  <c r="N105" i="172"/>
  <c r="M105" i="172"/>
  <c r="L105" i="172"/>
  <c r="J105" i="172"/>
  <c r="I105" i="172"/>
  <c r="H105" i="172"/>
  <c r="F105" i="172"/>
  <c r="E105" i="172"/>
  <c r="D105" i="172"/>
  <c r="N104" i="172"/>
  <c r="M104" i="172"/>
  <c r="L104" i="172"/>
  <c r="J104" i="172"/>
  <c r="I104" i="172"/>
  <c r="H104" i="172"/>
  <c r="F104" i="172"/>
  <c r="E104" i="172"/>
  <c r="D104" i="172"/>
  <c r="N103" i="172"/>
  <c r="M103" i="172"/>
  <c r="L103" i="172"/>
  <c r="J103" i="172"/>
  <c r="I103" i="172"/>
  <c r="H103" i="172"/>
  <c r="F103" i="172"/>
  <c r="E103" i="172"/>
  <c r="D103" i="172"/>
  <c r="N102" i="172"/>
  <c r="M102" i="172"/>
  <c r="L102" i="172"/>
  <c r="J102" i="172"/>
  <c r="I102" i="172"/>
  <c r="H102" i="172"/>
  <c r="F102" i="172"/>
  <c r="E102" i="172"/>
  <c r="D102" i="172"/>
  <c r="N101" i="172"/>
  <c r="M101" i="172"/>
  <c r="L101" i="172"/>
  <c r="J101" i="172"/>
  <c r="I101" i="172"/>
  <c r="H101" i="172"/>
  <c r="F101" i="172"/>
  <c r="E101" i="172"/>
  <c r="D101" i="172"/>
  <c r="N100" i="172"/>
  <c r="M100" i="172"/>
  <c r="L100" i="172"/>
  <c r="J100" i="172"/>
  <c r="I100" i="172"/>
  <c r="H100" i="172"/>
  <c r="F100" i="172"/>
  <c r="E100" i="172"/>
  <c r="D100" i="172"/>
  <c r="N99" i="172"/>
  <c r="M99" i="172"/>
  <c r="L99" i="172"/>
  <c r="J99" i="172"/>
  <c r="I99" i="172"/>
  <c r="H99" i="172"/>
  <c r="F99" i="172"/>
  <c r="E99" i="172"/>
  <c r="D99" i="172"/>
  <c r="N98" i="172"/>
  <c r="M98" i="172"/>
  <c r="L98" i="172"/>
  <c r="J98" i="172"/>
  <c r="I98" i="172"/>
  <c r="H98" i="172"/>
  <c r="F98" i="172"/>
  <c r="E98" i="172"/>
  <c r="D98" i="172"/>
  <c r="N97" i="172"/>
  <c r="M97" i="172"/>
  <c r="L97" i="172"/>
  <c r="J97" i="172"/>
  <c r="I97" i="172"/>
  <c r="H97" i="172"/>
  <c r="F97" i="172"/>
  <c r="E97" i="172"/>
  <c r="D97" i="172"/>
  <c r="N95" i="172"/>
  <c r="N22" i="172" s="1"/>
  <c r="M95" i="172"/>
  <c r="L95" i="172"/>
  <c r="L22" i="172" s="1"/>
  <c r="J95" i="172"/>
  <c r="J22" i="172" s="1"/>
  <c r="I95" i="172"/>
  <c r="I22" i="172" s="1"/>
  <c r="H95" i="172"/>
  <c r="H22" i="172" s="1"/>
  <c r="F95" i="172"/>
  <c r="E95" i="172"/>
  <c r="D95" i="172"/>
  <c r="N94" i="172"/>
  <c r="M94" i="172"/>
  <c r="L94" i="172"/>
  <c r="J94" i="172"/>
  <c r="I94" i="172"/>
  <c r="H94" i="172"/>
  <c r="F94" i="172"/>
  <c r="E94" i="172"/>
  <c r="D94" i="172"/>
  <c r="N93" i="172"/>
  <c r="M93" i="172"/>
  <c r="L93" i="172"/>
  <c r="J93" i="172"/>
  <c r="I93" i="172"/>
  <c r="H93" i="172"/>
  <c r="F93" i="172"/>
  <c r="E93" i="172"/>
  <c r="D93" i="172"/>
  <c r="N92" i="172"/>
  <c r="M92" i="172"/>
  <c r="L92" i="172"/>
  <c r="J92" i="172"/>
  <c r="I92" i="172"/>
  <c r="H92" i="172"/>
  <c r="F92" i="172"/>
  <c r="E92" i="172"/>
  <c r="D92" i="172"/>
  <c r="N91" i="172"/>
  <c r="M91" i="172"/>
  <c r="L91" i="172"/>
  <c r="J91" i="172"/>
  <c r="I91" i="172"/>
  <c r="H91" i="172"/>
  <c r="F91" i="172"/>
  <c r="E91" i="172"/>
  <c r="D91" i="172"/>
  <c r="N90" i="172"/>
  <c r="M90" i="172"/>
  <c r="L90" i="172"/>
  <c r="J90" i="172"/>
  <c r="I90" i="172"/>
  <c r="H90" i="172"/>
  <c r="F90" i="172"/>
  <c r="E90" i="172"/>
  <c r="D90" i="172"/>
  <c r="N89" i="172"/>
  <c r="M89" i="172"/>
  <c r="L89" i="172"/>
  <c r="J89" i="172"/>
  <c r="I89" i="172"/>
  <c r="H89" i="172"/>
  <c r="F89" i="172"/>
  <c r="E89" i="172"/>
  <c r="D89" i="172"/>
  <c r="N88" i="172"/>
  <c r="M88" i="172"/>
  <c r="L88" i="172"/>
  <c r="J88" i="172"/>
  <c r="I88" i="172"/>
  <c r="H88" i="172"/>
  <c r="F88" i="172"/>
  <c r="E88" i="172"/>
  <c r="D88" i="172"/>
  <c r="N87" i="172"/>
  <c r="M87" i="172"/>
  <c r="L87" i="172"/>
  <c r="J87" i="172"/>
  <c r="I87" i="172"/>
  <c r="H87" i="172"/>
  <c r="F87" i="172"/>
  <c r="E87" i="172"/>
  <c r="D87" i="172"/>
  <c r="N86" i="172"/>
  <c r="M86" i="172"/>
  <c r="L86" i="172"/>
  <c r="J86" i="172"/>
  <c r="I86" i="172"/>
  <c r="H86" i="172"/>
  <c r="F86" i="172"/>
  <c r="E86" i="172"/>
  <c r="D86" i="172"/>
  <c r="N85" i="172"/>
  <c r="M85" i="172"/>
  <c r="L85" i="172"/>
  <c r="J85" i="172"/>
  <c r="I85" i="172"/>
  <c r="H85" i="172"/>
  <c r="F85" i="172"/>
  <c r="E85" i="172"/>
  <c r="D85" i="172"/>
  <c r="N84" i="172"/>
  <c r="M84" i="172"/>
  <c r="L84" i="172"/>
  <c r="J84" i="172"/>
  <c r="I84" i="172"/>
  <c r="H84" i="172"/>
  <c r="F84" i="172"/>
  <c r="E84" i="172"/>
  <c r="D84" i="172"/>
  <c r="N82" i="172"/>
  <c r="N21" i="172" s="1"/>
  <c r="M82" i="172"/>
  <c r="M21" i="172" s="1"/>
  <c r="L82" i="172"/>
  <c r="L21" i="172" s="1"/>
  <c r="J82" i="172"/>
  <c r="J21" i="172" s="1"/>
  <c r="I82" i="172"/>
  <c r="I21" i="172" s="1"/>
  <c r="H82" i="172"/>
  <c r="F82" i="172"/>
  <c r="E82" i="172"/>
  <c r="D82" i="172"/>
  <c r="N81" i="172"/>
  <c r="M81" i="172"/>
  <c r="L81" i="172"/>
  <c r="J81" i="172"/>
  <c r="I81" i="172"/>
  <c r="H81" i="172"/>
  <c r="F81" i="172"/>
  <c r="E81" i="172"/>
  <c r="D81" i="172"/>
  <c r="N80" i="172"/>
  <c r="M80" i="172"/>
  <c r="L80" i="172"/>
  <c r="J80" i="172"/>
  <c r="I80" i="172"/>
  <c r="H80" i="172"/>
  <c r="F80" i="172"/>
  <c r="E80" i="172"/>
  <c r="D80" i="172"/>
  <c r="N79" i="172"/>
  <c r="M79" i="172"/>
  <c r="L79" i="172"/>
  <c r="J79" i="172"/>
  <c r="I79" i="172"/>
  <c r="H79" i="172"/>
  <c r="F79" i="172"/>
  <c r="E79" i="172"/>
  <c r="D79" i="172"/>
  <c r="N78" i="172"/>
  <c r="M78" i="172"/>
  <c r="L78" i="172"/>
  <c r="J78" i="172"/>
  <c r="I78" i="172"/>
  <c r="H78" i="172"/>
  <c r="F78" i="172"/>
  <c r="E78" i="172"/>
  <c r="D78" i="172"/>
  <c r="N77" i="172"/>
  <c r="M77" i="172"/>
  <c r="L77" i="172"/>
  <c r="J77" i="172"/>
  <c r="I77" i="172"/>
  <c r="H77" i="172"/>
  <c r="F77" i="172"/>
  <c r="E77" i="172"/>
  <c r="D77" i="172"/>
  <c r="N76" i="172"/>
  <c r="M76" i="172"/>
  <c r="L76" i="172"/>
  <c r="J76" i="172"/>
  <c r="I76" i="172"/>
  <c r="H76" i="172"/>
  <c r="F76" i="172"/>
  <c r="E76" i="172"/>
  <c r="D76" i="172"/>
  <c r="N75" i="172"/>
  <c r="M75" i="172"/>
  <c r="L75" i="172"/>
  <c r="J75" i="172"/>
  <c r="I75" i="172"/>
  <c r="H75" i="172"/>
  <c r="F75" i="172"/>
  <c r="E75" i="172"/>
  <c r="D75" i="172"/>
  <c r="N74" i="172"/>
  <c r="M74" i="172"/>
  <c r="L74" i="172"/>
  <c r="J74" i="172"/>
  <c r="I74" i="172"/>
  <c r="H74" i="172"/>
  <c r="F74" i="172"/>
  <c r="E74" i="172"/>
  <c r="D74" i="172"/>
  <c r="N73" i="172"/>
  <c r="M73" i="172"/>
  <c r="L73" i="172"/>
  <c r="J73" i="172"/>
  <c r="I73" i="172"/>
  <c r="H73" i="172"/>
  <c r="F73" i="172"/>
  <c r="E73" i="172"/>
  <c r="D73" i="172"/>
  <c r="N72" i="172"/>
  <c r="M72" i="172"/>
  <c r="L72" i="172"/>
  <c r="J72" i="172"/>
  <c r="I72" i="172"/>
  <c r="H72" i="172"/>
  <c r="F72" i="172"/>
  <c r="E72" i="172"/>
  <c r="D72" i="172"/>
  <c r="N71" i="172"/>
  <c r="M71" i="172"/>
  <c r="L71" i="172"/>
  <c r="J71" i="172"/>
  <c r="I71" i="172"/>
  <c r="H71" i="172"/>
  <c r="F71" i="172"/>
  <c r="E71" i="172"/>
  <c r="D71" i="172"/>
  <c r="N69" i="172"/>
  <c r="N20" i="172" s="1"/>
  <c r="M69" i="172"/>
  <c r="M20" i="172" s="1"/>
  <c r="L69" i="172"/>
  <c r="L20" i="172" s="1"/>
  <c r="J69" i="172"/>
  <c r="J20" i="172" s="1"/>
  <c r="I69" i="172"/>
  <c r="I20" i="172" s="1"/>
  <c r="H69" i="172"/>
  <c r="F69" i="172"/>
  <c r="E69" i="172"/>
  <c r="D69" i="172"/>
  <c r="N68" i="172"/>
  <c r="M68" i="172"/>
  <c r="L68" i="172"/>
  <c r="J68" i="172"/>
  <c r="I68" i="172"/>
  <c r="H68" i="172"/>
  <c r="F68" i="172"/>
  <c r="E68" i="172"/>
  <c r="D68" i="172"/>
  <c r="N67" i="172"/>
  <c r="M67" i="172"/>
  <c r="L67" i="172"/>
  <c r="J67" i="172"/>
  <c r="I67" i="172"/>
  <c r="H67" i="172"/>
  <c r="F67" i="172"/>
  <c r="E67" i="172"/>
  <c r="D67" i="172"/>
  <c r="N66" i="172"/>
  <c r="M66" i="172"/>
  <c r="L66" i="172"/>
  <c r="J66" i="172"/>
  <c r="I66" i="172"/>
  <c r="H66" i="172"/>
  <c r="F66" i="172"/>
  <c r="E66" i="172"/>
  <c r="D66" i="172"/>
  <c r="N65" i="172"/>
  <c r="M65" i="172"/>
  <c r="L65" i="172"/>
  <c r="J65" i="172"/>
  <c r="I65" i="172"/>
  <c r="H65" i="172"/>
  <c r="F65" i="172"/>
  <c r="E65" i="172"/>
  <c r="D65" i="172"/>
  <c r="N64" i="172"/>
  <c r="M64" i="172"/>
  <c r="L64" i="172"/>
  <c r="J64" i="172"/>
  <c r="I64" i="172"/>
  <c r="H64" i="172"/>
  <c r="F64" i="172"/>
  <c r="E64" i="172"/>
  <c r="D64" i="172"/>
  <c r="N63" i="172"/>
  <c r="M63" i="172"/>
  <c r="L63" i="172"/>
  <c r="J63" i="172"/>
  <c r="I63" i="172"/>
  <c r="H63" i="172"/>
  <c r="F63" i="172"/>
  <c r="E63" i="172"/>
  <c r="D63" i="172"/>
  <c r="N62" i="172"/>
  <c r="M62" i="172"/>
  <c r="L62" i="172"/>
  <c r="J62" i="172"/>
  <c r="I62" i="172"/>
  <c r="H62" i="172"/>
  <c r="F62" i="172"/>
  <c r="E62" i="172"/>
  <c r="D62" i="172"/>
  <c r="N61" i="172"/>
  <c r="M61" i="172"/>
  <c r="L61" i="172"/>
  <c r="J61" i="172"/>
  <c r="I61" i="172"/>
  <c r="H61" i="172"/>
  <c r="F61" i="172"/>
  <c r="E61" i="172"/>
  <c r="D61" i="172"/>
  <c r="N60" i="172"/>
  <c r="M60" i="172"/>
  <c r="L60" i="172"/>
  <c r="J60" i="172"/>
  <c r="I60" i="172"/>
  <c r="H60" i="172"/>
  <c r="F60" i="172"/>
  <c r="E60" i="172"/>
  <c r="D60" i="172"/>
  <c r="N59" i="172"/>
  <c r="M59" i="172"/>
  <c r="L59" i="172"/>
  <c r="J59" i="172"/>
  <c r="I59" i="172"/>
  <c r="H59" i="172"/>
  <c r="F59" i="172"/>
  <c r="E59" i="172"/>
  <c r="D59" i="172"/>
  <c r="N58" i="172"/>
  <c r="M58" i="172"/>
  <c r="L58" i="172"/>
  <c r="J58" i="172"/>
  <c r="I58" i="172"/>
  <c r="H58" i="172"/>
  <c r="F58" i="172"/>
  <c r="E58" i="172"/>
  <c r="D58" i="172"/>
  <c r="N56" i="172"/>
  <c r="N19" i="172" s="1"/>
  <c r="M56" i="172"/>
  <c r="L56" i="172"/>
  <c r="L19" i="172" s="1"/>
  <c r="J56" i="172"/>
  <c r="J19" i="172" s="1"/>
  <c r="I56" i="172"/>
  <c r="I19" i="172" s="1"/>
  <c r="H56" i="172"/>
  <c r="F56" i="172"/>
  <c r="E56" i="172"/>
  <c r="D56" i="172"/>
  <c r="N55" i="172"/>
  <c r="M55" i="172"/>
  <c r="L55" i="172"/>
  <c r="J55" i="172"/>
  <c r="I55" i="172"/>
  <c r="H55" i="172"/>
  <c r="F55" i="172"/>
  <c r="E55" i="172"/>
  <c r="D55" i="172"/>
  <c r="N54" i="172"/>
  <c r="M54" i="172"/>
  <c r="L54" i="172"/>
  <c r="J54" i="172"/>
  <c r="I54" i="172"/>
  <c r="H54" i="172"/>
  <c r="F54" i="172"/>
  <c r="E54" i="172"/>
  <c r="D54" i="172"/>
  <c r="N53" i="172"/>
  <c r="M53" i="172"/>
  <c r="L53" i="172"/>
  <c r="J53" i="172"/>
  <c r="I53" i="172"/>
  <c r="H53" i="172"/>
  <c r="F53" i="172"/>
  <c r="E53" i="172"/>
  <c r="D53" i="172"/>
  <c r="N52" i="172"/>
  <c r="M52" i="172"/>
  <c r="L52" i="172"/>
  <c r="J52" i="172"/>
  <c r="I52" i="172"/>
  <c r="H52" i="172"/>
  <c r="F52" i="172"/>
  <c r="E52" i="172"/>
  <c r="D52" i="172"/>
  <c r="N51" i="172"/>
  <c r="M51" i="172"/>
  <c r="L51" i="172"/>
  <c r="J51" i="172"/>
  <c r="I51" i="172"/>
  <c r="H51" i="172"/>
  <c r="F51" i="172"/>
  <c r="E51" i="172"/>
  <c r="D51" i="172"/>
  <c r="N50" i="172"/>
  <c r="M50" i="172"/>
  <c r="L50" i="172"/>
  <c r="J50" i="172"/>
  <c r="I50" i="172"/>
  <c r="H50" i="172"/>
  <c r="F50" i="172"/>
  <c r="E50" i="172"/>
  <c r="D50" i="172"/>
  <c r="N49" i="172"/>
  <c r="M49" i="172"/>
  <c r="L49" i="172"/>
  <c r="J49" i="172"/>
  <c r="I49" i="172"/>
  <c r="H49" i="172"/>
  <c r="F49" i="172"/>
  <c r="E49" i="172"/>
  <c r="D49" i="172"/>
  <c r="N48" i="172"/>
  <c r="M48" i="172"/>
  <c r="L48" i="172"/>
  <c r="J48" i="172"/>
  <c r="I48" i="172"/>
  <c r="H48" i="172"/>
  <c r="F48" i="172"/>
  <c r="E48" i="172"/>
  <c r="D48" i="172"/>
  <c r="N47" i="172"/>
  <c r="M47" i="172"/>
  <c r="L47" i="172"/>
  <c r="J47" i="172"/>
  <c r="I47" i="172"/>
  <c r="H47" i="172"/>
  <c r="F47" i="172"/>
  <c r="E47" i="172"/>
  <c r="D47" i="172"/>
  <c r="N46" i="172"/>
  <c r="M46" i="172"/>
  <c r="L46" i="172"/>
  <c r="J46" i="172"/>
  <c r="I46" i="172"/>
  <c r="H46" i="172"/>
  <c r="F46" i="172"/>
  <c r="E46" i="172"/>
  <c r="D46" i="172"/>
  <c r="N45" i="172"/>
  <c r="M45" i="172"/>
  <c r="L45" i="172"/>
  <c r="J45" i="172"/>
  <c r="I45" i="172"/>
  <c r="H45" i="172"/>
  <c r="F45" i="172"/>
  <c r="E45" i="172"/>
  <c r="D45" i="172"/>
  <c r="N43" i="172"/>
  <c r="N18" i="172" s="1"/>
  <c r="M43" i="172"/>
  <c r="L43" i="172"/>
  <c r="L18" i="172" s="1"/>
  <c r="J43" i="172"/>
  <c r="J18" i="172" s="1"/>
  <c r="I43" i="172"/>
  <c r="I18" i="172" s="1"/>
  <c r="H43" i="172"/>
  <c r="F43" i="172"/>
  <c r="E43" i="172"/>
  <c r="D43" i="172"/>
  <c r="N42" i="172"/>
  <c r="M42" i="172"/>
  <c r="L42" i="172"/>
  <c r="J42" i="172"/>
  <c r="I42" i="172"/>
  <c r="H42" i="172"/>
  <c r="F42" i="172"/>
  <c r="E42" i="172"/>
  <c r="D42" i="172"/>
  <c r="N41" i="172"/>
  <c r="M41" i="172"/>
  <c r="L41" i="172"/>
  <c r="J41" i="172"/>
  <c r="I41" i="172"/>
  <c r="H41" i="172"/>
  <c r="F41" i="172"/>
  <c r="E41" i="172"/>
  <c r="D41" i="172"/>
  <c r="N40" i="172"/>
  <c r="M40" i="172"/>
  <c r="L40" i="172"/>
  <c r="J40" i="172"/>
  <c r="I40" i="172"/>
  <c r="H40" i="172"/>
  <c r="F40" i="172"/>
  <c r="E40" i="172"/>
  <c r="D40" i="172"/>
  <c r="N39" i="172"/>
  <c r="M39" i="172"/>
  <c r="L39" i="172"/>
  <c r="J39" i="172"/>
  <c r="I39" i="172"/>
  <c r="H39" i="172"/>
  <c r="F39" i="172"/>
  <c r="E39" i="172"/>
  <c r="D39" i="172"/>
  <c r="N38" i="172"/>
  <c r="M38" i="172"/>
  <c r="L38" i="172"/>
  <c r="J38" i="172"/>
  <c r="I38" i="172"/>
  <c r="H38" i="172"/>
  <c r="F38" i="172"/>
  <c r="E38" i="172"/>
  <c r="D38" i="172"/>
  <c r="N37" i="172"/>
  <c r="M37" i="172"/>
  <c r="L37" i="172"/>
  <c r="J37" i="172"/>
  <c r="I37" i="172"/>
  <c r="H37" i="172"/>
  <c r="F37" i="172"/>
  <c r="E37" i="172"/>
  <c r="D37" i="172"/>
  <c r="N36" i="172"/>
  <c r="M36" i="172"/>
  <c r="L36" i="172"/>
  <c r="J36" i="172"/>
  <c r="I36" i="172"/>
  <c r="H36" i="172"/>
  <c r="F36" i="172"/>
  <c r="E36" i="172"/>
  <c r="D36" i="172"/>
  <c r="N35" i="172"/>
  <c r="M35" i="172"/>
  <c r="L35" i="172"/>
  <c r="J35" i="172"/>
  <c r="I35" i="172"/>
  <c r="H35" i="172"/>
  <c r="F35" i="172"/>
  <c r="E35" i="172"/>
  <c r="D35" i="172"/>
  <c r="N34" i="172"/>
  <c r="M34" i="172"/>
  <c r="L34" i="172"/>
  <c r="J34" i="172"/>
  <c r="I34" i="172"/>
  <c r="H34" i="172"/>
  <c r="F34" i="172"/>
  <c r="E34" i="172"/>
  <c r="D34" i="172"/>
  <c r="N33" i="172"/>
  <c r="M33" i="172"/>
  <c r="L33" i="172"/>
  <c r="J33" i="172"/>
  <c r="I33" i="172"/>
  <c r="H33" i="172"/>
  <c r="F33" i="172"/>
  <c r="E33" i="172"/>
  <c r="D33" i="172"/>
  <c r="N32" i="172"/>
  <c r="M32" i="172"/>
  <c r="L32" i="172"/>
  <c r="J32" i="172"/>
  <c r="I32" i="172"/>
  <c r="H32" i="172"/>
  <c r="F32" i="172"/>
  <c r="E32" i="172"/>
  <c r="D32" i="172"/>
  <c r="N30" i="172"/>
  <c r="N17" i="172" s="1"/>
  <c r="M30" i="172"/>
  <c r="L30" i="172"/>
  <c r="L17" i="172" s="1"/>
  <c r="J30" i="172"/>
  <c r="J17" i="172" s="1"/>
  <c r="I30" i="172"/>
  <c r="I17" i="172" s="1"/>
  <c r="H30" i="172"/>
  <c r="H17" i="172" s="1"/>
  <c r="F30" i="172"/>
  <c r="E30" i="172"/>
  <c r="D30" i="172"/>
  <c r="N28" i="172"/>
  <c r="M28" i="172"/>
  <c r="L28" i="172"/>
  <c r="J28" i="172"/>
  <c r="I28" i="172"/>
  <c r="H28" i="172"/>
  <c r="F28" i="172"/>
  <c r="E28" i="172"/>
  <c r="D28" i="172"/>
  <c r="P27" i="172"/>
  <c r="O27" i="172"/>
  <c r="N27" i="172"/>
  <c r="M27" i="172"/>
  <c r="L27" i="172"/>
  <c r="K27" i="172"/>
  <c r="J27" i="172"/>
  <c r="I27" i="172"/>
  <c r="H27" i="172"/>
  <c r="G27" i="172"/>
  <c r="F27" i="172"/>
  <c r="E27" i="172"/>
  <c r="D27" i="172"/>
  <c r="C27" i="172"/>
  <c r="K26" i="172"/>
  <c r="G26" i="172"/>
  <c r="C26" i="172" s="1"/>
  <c r="F25" i="172"/>
  <c r="E25" i="172"/>
  <c r="D25" i="172"/>
  <c r="F24" i="172"/>
  <c r="E24" i="172"/>
  <c r="D24" i="172"/>
  <c r="F23" i="172"/>
  <c r="E23" i="172"/>
  <c r="D23" i="172"/>
  <c r="F22" i="172"/>
  <c r="E22" i="172"/>
  <c r="D22" i="172"/>
  <c r="F21" i="172"/>
  <c r="E21" i="172"/>
  <c r="D21" i="172"/>
  <c r="F20" i="172"/>
  <c r="E20" i="172"/>
  <c r="D20" i="172"/>
  <c r="F19" i="172"/>
  <c r="E19" i="172"/>
  <c r="D19" i="172"/>
  <c r="F18" i="172"/>
  <c r="E18" i="172"/>
  <c r="D18" i="172"/>
  <c r="F17" i="172"/>
  <c r="E17" i="172"/>
  <c r="D17" i="172"/>
  <c r="Y177" i="171"/>
  <c r="U177" i="171"/>
  <c r="Q177" i="171"/>
  <c r="L177" i="171"/>
  <c r="H177" i="171"/>
  <c r="Y175" i="171"/>
  <c r="U175" i="171"/>
  <c r="Q175" i="171"/>
  <c r="L175" i="171"/>
  <c r="H175" i="171"/>
  <c r="Y173" i="171"/>
  <c r="U173" i="171"/>
  <c r="Q173" i="171"/>
  <c r="L173" i="171"/>
  <c r="H173" i="171"/>
  <c r="Y172" i="171"/>
  <c r="U172" i="171"/>
  <c r="Q172" i="171"/>
  <c r="L172" i="171"/>
  <c r="H172" i="171"/>
  <c r="Y170" i="171"/>
  <c r="U170" i="171"/>
  <c r="Q170" i="171"/>
  <c r="L170" i="171"/>
  <c r="H170" i="171"/>
  <c r="Y168" i="171"/>
  <c r="U168" i="171"/>
  <c r="Q168" i="171"/>
  <c r="L168" i="171"/>
  <c r="H168" i="171"/>
  <c r="Y167" i="171"/>
  <c r="U167" i="171"/>
  <c r="Q167" i="171"/>
  <c r="L167" i="171"/>
  <c r="H167" i="171"/>
  <c r="Y166" i="171"/>
  <c r="U166" i="171"/>
  <c r="Q166" i="171"/>
  <c r="L166" i="171"/>
  <c r="H166" i="171"/>
  <c r="Y165" i="171"/>
  <c r="U165" i="171"/>
  <c r="Q165" i="171"/>
  <c r="L165" i="171"/>
  <c r="H165" i="171"/>
  <c r="Y162" i="171"/>
  <c r="U162" i="171"/>
  <c r="Q162" i="171"/>
  <c r="L162" i="171"/>
  <c r="H162" i="171"/>
  <c r="Y159" i="171"/>
  <c r="U159" i="171"/>
  <c r="Q159" i="171"/>
  <c r="L159" i="171"/>
  <c r="H159" i="171"/>
  <c r="Y157" i="171"/>
  <c r="U157" i="171"/>
  <c r="Q157" i="171"/>
  <c r="L157" i="171"/>
  <c r="H157" i="171"/>
  <c r="Y155" i="171"/>
  <c r="U155" i="171"/>
  <c r="Q155" i="171"/>
  <c r="L155" i="171"/>
  <c r="H155" i="171"/>
  <c r="Y153" i="171"/>
  <c r="U153" i="171"/>
  <c r="Q153" i="171"/>
  <c r="L153" i="171"/>
  <c r="H153" i="171"/>
  <c r="Y152" i="171"/>
  <c r="U152" i="171"/>
  <c r="Q152" i="171"/>
  <c r="L152" i="171"/>
  <c r="H152" i="171"/>
  <c r="Y151" i="171"/>
  <c r="U151" i="171"/>
  <c r="Q151" i="171"/>
  <c r="L151" i="171"/>
  <c r="H151" i="171"/>
  <c r="Y150" i="171"/>
  <c r="U150" i="171"/>
  <c r="Q150" i="171"/>
  <c r="L150" i="171"/>
  <c r="H150" i="171"/>
  <c r="Y149" i="171"/>
  <c r="U149" i="171"/>
  <c r="Q149" i="171"/>
  <c r="L149" i="171"/>
  <c r="H149" i="171"/>
  <c r="Y147" i="171"/>
  <c r="U147" i="171"/>
  <c r="Q147" i="171"/>
  <c r="L147" i="171"/>
  <c r="H147" i="171"/>
  <c r="Y146" i="171"/>
  <c r="U146" i="171"/>
  <c r="Q146" i="171"/>
  <c r="L146" i="171"/>
  <c r="H146" i="171"/>
  <c r="Y145" i="171"/>
  <c r="U145" i="171"/>
  <c r="Q145" i="171"/>
  <c r="L145" i="171"/>
  <c r="H145" i="171"/>
  <c r="Y144" i="171"/>
  <c r="U144" i="171"/>
  <c r="Q144" i="171"/>
  <c r="L144" i="171"/>
  <c r="H144" i="171"/>
  <c r="Y143" i="171"/>
  <c r="U143" i="171"/>
  <c r="Q143" i="171"/>
  <c r="L143" i="171"/>
  <c r="H143" i="171"/>
  <c r="Y142" i="171"/>
  <c r="U142" i="171"/>
  <c r="Q142" i="171"/>
  <c r="L142" i="171"/>
  <c r="H142" i="171"/>
  <c r="Y141" i="171"/>
  <c r="U141" i="171"/>
  <c r="Q141" i="171"/>
  <c r="L141" i="171"/>
  <c r="H141" i="171"/>
  <c r="Y140" i="171"/>
  <c r="U140" i="171"/>
  <c r="Q140" i="171"/>
  <c r="L140" i="171"/>
  <c r="H140" i="171"/>
  <c r="Y139" i="171"/>
  <c r="U139" i="171"/>
  <c r="Q139" i="171"/>
  <c r="L139" i="171"/>
  <c r="H139" i="171"/>
  <c r="Y138" i="171"/>
  <c r="U138" i="171"/>
  <c r="Q138" i="171"/>
  <c r="L138" i="171"/>
  <c r="H138" i="171"/>
  <c r="Y137" i="171"/>
  <c r="U137" i="171"/>
  <c r="Q137" i="171"/>
  <c r="L137" i="171"/>
  <c r="H137" i="171"/>
  <c r="Y136" i="171"/>
  <c r="U136" i="171"/>
  <c r="Q136" i="171"/>
  <c r="L136" i="171"/>
  <c r="H136" i="171"/>
  <c r="X28" i="171"/>
  <c r="W28" i="171"/>
  <c r="V28" i="171"/>
  <c r="T28" i="171"/>
  <c r="S28" i="171"/>
  <c r="R28" i="171"/>
  <c r="P28" i="171"/>
  <c r="O28" i="171"/>
  <c r="N28" i="171"/>
  <c r="K28" i="171"/>
  <c r="J28" i="171"/>
  <c r="I28" i="171"/>
  <c r="G28" i="171"/>
  <c r="F28" i="171"/>
  <c r="E28" i="171"/>
  <c r="Y27" i="171"/>
  <c r="X27" i="171"/>
  <c r="W27" i="171"/>
  <c r="V27" i="171"/>
  <c r="U27" i="171"/>
  <c r="T27" i="171"/>
  <c r="S27" i="171"/>
  <c r="R27" i="171"/>
  <c r="Q27" i="171"/>
  <c r="P27" i="171"/>
  <c r="O27" i="171"/>
  <c r="N27" i="171"/>
  <c r="M27" i="171"/>
  <c r="L27" i="171"/>
  <c r="K27" i="171"/>
  <c r="J27" i="171"/>
  <c r="I27" i="171"/>
  <c r="H27" i="171"/>
  <c r="G27" i="171"/>
  <c r="F27" i="171"/>
  <c r="E27" i="171"/>
  <c r="D27" i="171"/>
  <c r="C27" i="171"/>
  <c r="Y26" i="171"/>
  <c r="U26" i="171"/>
  <c r="Q26" i="171"/>
  <c r="L26" i="171"/>
  <c r="H26" i="171"/>
  <c r="X25" i="171"/>
  <c r="W25" i="171"/>
  <c r="V25" i="171"/>
  <c r="T25" i="171"/>
  <c r="S25" i="171"/>
  <c r="R25" i="171"/>
  <c r="P25" i="171"/>
  <c r="O25" i="171"/>
  <c r="N25" i="171"/>
  <c r="K25" i="171"/>
  <c r="J25" i="171"/>
  <c r="I25" i="171"/>
  <c r="G25" i="171"/>
  <c r="F25" i="171"/>
  <c r="E25" i="171"/>
  <c r="X24" i="171"/>
  <c r="W24" i="171"/>
  <c r="V24" i="171"/>
  <c r="T24" i="171"/>
  <c r="S24" i="171"/>
  <c r="R24" i="171"/>
  <c r="P24" i="171"/>
  <c r="O24" i="171"/>
  <c r="N24" i="171"/>
  <c r="K24" i="171"/>
  <c r="J24" i="171"/>
  <c r="I24" i="171"/>
  <c r="G24" i="171"/>
  <c r="F24" i="171"/>
  <c r="E24" i="171"/>
  <c r="X23" i="171"/>
  <c r="W23" i="171"/>
  <c r="V23" i="171"/>
  <c r="T23" i="171"/>
  <c r="S23" i="171"/>
  <c r="R23" i="171"/>
  <c r="P23" i="171"/>
  <c r="O23" i="171"/>
  <c r="N23" i="171"/>
  <c r="K23" i="171"/>
  <c r="J23" i="171"/>
  <c r="I23" i="171"/>
  <c r="G23" i="171"/>
  <c r="F23" i="171"/>
  <c r="E23" i="171"/>
  <c r="X22" i="171"/>
  <c r="W22" i="171"/>
  <c r="V22" i="171"/>
  <c r="T22" i="171"/>
  <c r="S22" i="171"/>
  <c r="R22" i="171"/>
  <c r="P22" i="171"/>
  <c r="O22" i="171"/>
  <c r="N22" i="171"/>
  <c r="K22" i="171"/>
  <c r="J22" i="171"/>
  <c r="I22" i="171"/>
  <c r="G22" i="171"/>
  <c r="F22" i="171"/>
  <c r="E22" i="171"/>
  <c r="Y21" i="171"/>
  <c r="X21" i="171"/>
  <c r="W21" i="171"/>
  <c r="V21" i="171"/>
  <c r="U21" i="171"/>
  <c r="T21" i="171"/>
  <c r="S21" i="171"/>
  <c r="R21" i="171"/>
  <c r="Q21" i="171"/>
  <c r="P21" i="171"/>
  <c r="O21" i="171"/>
  <c r="N21" i="171"/>
  <c r="M21" i="171"/>
  <c r="L21" i="171"/>
  <c r="K21" i="171"/>
  <c r="J21" i="171"/>
  <c r="I21" i="171"/>
  <c r="H21" i="171"/>
  <c r="G21" i="171"/>
  <c r="F21" i="171"/>
  <c r="E21" i="171"/>
  <c r="D21" i="171"/>
  <c r="C21" i="171"/>
  <c r="Y20" i="171"/>
  <c r="X20" i="171"/>
  <c r="W20" i="171"/>
  <c r="V20" i="171"/>
  <c r="U20" i="171"/>
  <c r="T20" i="171"/>
  <c r="S20" i="171"/>
  <c r="R20" i="171"/>
  <c r="Q20" i="171"/>
  <c r="P20" i="171"/>
  <c r="O20" i="171"/>
  <c r="N20" i="171"/>
  <c r="M20" i="171"/>
  <c r="L20" i="171"/>
  <c r="K20" i="171"/>
  <c r="J20" i="171"/>
  <c r="I20" i="171"/>
  <c r="H20" i="171"/>
  <c r="G20" i="171"/>
  <c r="F20" i="171"/>
  <c r="E20" i="171"/>
  <c r="D20" i="171"/>
  <c r="C20" i="171"/>
  <c r="Y19" i="171"/>
  <c r="X19" i="171"/>
  <c r="W19" i="171"/>
  <c r="V19" i="171"/>
  <c r="U19" i="171"/>
  <c r="T19" i="171"/>
  <c r="S19" i="171"/>
  <c r="R19" i="171"/>
  <c r="Q19" i="171"/>
  <c r="P19" i="171"/>
  <c r="O19" i="171"/>
  <c r="N19" i="171"/>
  <c r="M19" i="171"/>
  <c r="L19" i="171"/>
  <c r="K19" i="171"/>
  <c r="J19" i="171"/>
  <c r="I19" i="171"/>
  <c r="H19" i="171"/>
  <c r="G19" i="171"/>
  <c r="F19" i="171"/>
  <c r="E19" i="171"/>
  <c r="D19" i="171"/>
  <c r="C19" i="171"/>
  <c r="Y18" i="171"/>
  <c r="X18" i="171"/>
  <c r="W18" i="171"/>
  <c r="V18" i="171"/>
  <c r="U18" i="171"/>
  <c r="T18" i="171"/>
  <c r="S18" i="171"/>
  <c r="R18" i="171"/>
  <c r="Q18" i="171"/>
  <c r="P18" i="171"/>
  <c r="O18" i="171"/>
  <c r="N18" i="171"/>
  <c r="M18" i="171"/>
  <c r="L18" i="171"/>
  <c r="K18" i="171"/>
  <c r="J18" i="171"/>
  <c r="I18" i="171"/>
  <c r="H18" i="171"/>
  <c r="G18" i="171"/>
  <c r="F18" i="171"/>
  <c r="E18" i="171"/>
  <c r="D18" i="171"/>
  <c r="C18" i="171"/>
  <c r="Y17" i="171"/>
  <c r="X17" i="171"/>
  <c r="W17" i="171"/>
  <c r="V17" i="171"/>
  <c r="U17" i="171"/>
  <c r="T17" i="171"/>
  <c r="S17" i="171"/>
  <c r="R17" i="171"/>
  <c r="Q17" i="171"/>
  <c r="P17" i="171"/>
  <c r="O17" i="171"/>
  <c r="N17" i="171"/>
  <c r="M17" i="171"/>
  <c r="L17" i="171"/>
  <c r="K17" i="171"/>
  <c r="J17" i="171"/>
  <c r="I17" i="171"/>
  <c r="H17" i="171"/>
  <c r="G17" i="171"/>
  <c r="F17" i="171"/>
  <c r="E17" i="171"/>
  <c r="D17" i="171"/>
  <c r="C17" i="171"/>
  <c r="O177" i="170"/>
  <c r="K177" i="170"/>
  <c r="G177" i="170"/>
  <c r="O175" i="170"/>
  <c r="K175" i="170"/>
  <c r="G175" i="170"/>
  <c r="O173" i="170"/>
  <c r="O28" i="170" s="1"/>
  <c r="K173" i="170"/>
  <c r="G173" i="170"/>
  <c r="C173" i="170" s="1"/>
  <c r="O172" i="170"/>
  <c r="K172" i="170"/>
  <c r="G172" i="170"/>
  <c r="K170" i="170"/>
  <c r="G170" i="170"/>
  <c r="O168" i="170"/>
  <c r="K168" i="170"/>
  <c r="G168" i="170"/>
  <c r="O167" i="170"/>
  <c r="K167" i="170"/>
  <c r="G167" i="170"/>
  <c r="O166" i="170"/>
  <c r="K166" i="170"/>
  <c r="G166" i="170"/>
  <c r="O165" i="170"/>
  <c r="K165" i="170"/>
  <c r="G165" i="170"/>
  <c r="O162" i="170"/>
  <c r="K162" i="170"/>
  <c r="G162" i="170"/>
  <c r="O159" i="170"/>
  <c r="K159" i="170"/>
  <c r="G159" i="170"/>
  <c r="C159" i="170" s="1"/>
  <c r="O157" i="170"/>
  <c r="K157" i="170"/>
  <c r="G157" i="170"/>
  <c r="C157" i="170" s="1"/>
  <c r="O155" i="170"/>
  <c r="K155" i="170"/>
  <c r="G155" i="170"/>
  <c r="O153" i="170"/>
  <c r="K153" i="170"/>
  <c r="G153" i="170"/>
  <c r="O152" i="170"/>
  <c r="K152" i="170"/>
  <c r="G152" i="170"/>
  <c r="C152" i="170" s="1"/>
  <c r="O151" i="170"/>
  <c r="K151" i="170"/>
  <c r="G151" i="170"/>
  <c r="O150" i="170"/>
  <c r="K150" i="170"/>
  <c r="G150" i="170"/>
  <c r="O149" i="170"/>
  <c r="K149" i="170"/>
  <c r="G149" i="170"/>
  <c r="O147" i="170"/>
  <c r="K147" i="170"/>
  <c r="G147" i="170"/>
  <c r="O146" i="170"/>
  <c r="K146" i="170"/>
  <c r="G146" i="170"/>
  <c r="O145" i="170"/>
  <c r="K145" i="170"/>
  <c r="G145" i="170"/>
  <c r="C144" i="170"/>
  <c r="C143" i="170"/>
  <c r="P143" i="170" s="1"/>
  <c r="C142" i="170"/>
  <c r="P142" i="170" s="1"/>
  <c r="C141" i="170"/>
  <c r="P141" i="170" s="1"/>
  <c r="C140" i="170"/>
  <c r="P140" i="170" s="1"/>
  <c r="C139" i="170"/>
  <c r="P139" i="170" s="1"/>
  <c r="C138" i="170"/>
  <c r="P138" i="170" s="1"/>
  <c r="C137" i="170"/>
  <c r="P137" i="170" s="1"/>
  <c r="C136" i="170"/>
  <c r="P136" i="170" s="1"/>
  <c r="C134" i="170"/>
  <c r="P134" i="170" s="1"/>
  <c r="C133" i="170"/>
  <c r="P133" i="170" s="1"/>
  <c r="C132" i="170"/>
  <c r="P132" i="170" s="1"/>
  <c r="C131" i="170"/>
  <c r="P131" i="170" s="1"/>
  <c r="C130" i="170"/>
  <c r="P130" i="170" s="1"/>
  <c r="C129" i="170"/>
  <c r="P129" i="170" s="1"/>
  <c r="C128" i="170"/>
  <c r="P128" i="170" s="1"/>
  <c r="C127" i="170"/>
  <c r="P127" i="170" s="1"/>
  <c r="C126" i="170"/>
  <c r="P126" i="170" s="1"/>
  <c r="C125" i="170"/>
  <c r="P125" i="170" s="1"/>
  <c r="C124" i="170"/>
  <c r="P124" i="170" s="1"/>
  <c r="C123" i="170"/>
  <c r="P123" i="170" s="1"/>
  <c r="C121" i="170"/>
  <c r="P121" i="170" s="1"/>
  <c r="C120" i="170"/>
  <c r="P120" i="170" s="1"/>
  <c r="C119" i="170"/>
  <c r="P119" i="170" s="1"/>
  <c r="C118" i="170"/>
  <c r="P118" i="170" s="1"/>
  <c r="C117" i="170"/>
  <c r="P117" i="170" s="1"/>
  <c r="C116" i="170"/>
  <c r="P116" i="170" s="1"/>
  <c r="C115" i="170"/>
  <c r="P115" i="170" s="1"/>
  <c r="C114" i="170"/>
  <c r="P114" i="170" s="1"/>
  <c r="C113" i="170"/>
  <c r="P113" i="170" s="1"/>
  <c r="C112" i="170"/>
  <c r="P112" i="170" s="1"/>
  <c r="C111" i="170"/>
  <c r="P111" i="170" s="1"/>
  <c r="C110" i="170"/>
  <c r="P110" i="170" s="1"/>
  <c r="C108" i="170"/>
  <c r="P108" i="170" s="1"/>
  <c r="C107" i="170"/>
  <c r="P107" i="170" s="1"/>
  <c r="C106" i="170"/>
  <c r="P106" i="170" s="1"/>
  <c r="C105" i="170"/>
  <c r="P105" i="170" s="1"/>
  <c r="C104" i="170"/>
  <c r="P104" i="170" s="1"/>
  <c r="C103" i="170"/>
  <c r="P103" i="170" s="1"/>
  <c r="C102" i="170"/>
  <c r="P102" i="170" s="1"/>
  <c r="C101" i="170"/>
  <c r="P101" i="170" s="1"/>
  <c r="C100" i="170"/>
  <c r="P100" i="170" s="1"/>
  <c r="C99" i="170"/>
  <c r="P99" i="170" s="1"/>
  <c r="C98" i="170"/>
  <c r="P98" i="170" s="1"/>
  <c r="C97" i="170"/>
  <c r="P97" i="170" s="1"/>
  <c r="C95" i="170"/>
  <c r="P95" i="170" s="1"/>
  <c r="C94" i="170"/>
  <c r="P94" i="170" s="1"/>
  <c r="C93" i="170"/>
  <c r="P93" i="170" s="1"/>
  <c r="C92" i="170"/>
  <c r="P92" i="170" s="1"/>
  <c r="C91" i="170"/>
  <c r="P91" i="170" s="1"/>
  <c r="C90" i="170"/>
  <c r="P90" i="170" s="1"/>
  <c r="C89" i="170"/>
  <c r="P89" i="170" s="1"/>
  <c r="C88" i="170"/>
  <c r="P88" i="170" s="1"/>
  <c r="K87" i="170"/>
  <c r="G87" i="170"/>
  <c r="C86" i="170"/>
  <c r="P86" i="170" s="1"/>
  <c r="C85" i="170"/>
  <c r="P85" i="170" s="1"/>
  <c r="C84" i="170"/>
  <c r="P84" i="170" s="1"/>
  <c r="C82" i="170"/>
  <c r="P82" i="170" s="1"/>
  <c r="C81" i="170"/>
  <c r="P81" i="170" s="1"/>
  <c r="C80" i="170"/>
  <c r="P80" i="170" s="1"/>
  <c r="C79" i="170"/>
  <c r="P79" i="170" s="1"/>
  <c r="C78" i="170"/>
  <c r="P78" i="170" s="1"/>
  <c r="C77" i="170"/>
  <c r="P77" i="170" s="1"/>
  <c r="C76" i="170"/>
  <c r="P76" i="170" s="1"/>
  <c r="C75" i="170"/>
  <c r="P75" i="170" s="1"/>
  <c r="C74" i="170"/>
  <c r="P74" i="170" s="1"/>
  <c r="C73" i="170"/>
  <c r="P73" i="170" s="1"/>
  <c r="C72" i="170"/>
  <c r="P72" i="170" s="1"/>
  <c r="C71" i="170"/>
  <c r="P71" i="170" s="1"/>
  <c r="C69" i="170"/>
  <c r="P69" i="170" s="1"/>
  <c r="C68" i="170"/>
  <c r="P68" i="170" s="1"/>
  <c r="C67" i="170"/>
  <c r="P67" i="170" s="1"/>
  <c r="C66" i="170"/>
  <c r="P66" i="170" s="1"/>
  <c r="C65" i="170"/>
  <c r="P65" i="170" s="1"/>
  <c r="C64" i="170"/>
  <c r="P64" i="170" s="1"/>
  <c r="C63" i="170"/>
  <c r="P63" i="170" s="1"/>
  <c r="C62" i="170"/>
  <c r="P62" i="170" s="1"/>
  <c r="C61" i="170"/>
  <c r="P61" i="170" s="1"/>
  <c r="C60" i="170"/>
  <c r="P60" i="170" s="1"/>
  <c r="C59" i="170"/>
  <c r="P59" i="170" s="1"/>
  <c r="C58" i="170"/>
  <c r="P58" i="170" s="1"/>
  <c r="C56" i="170"/>
  <c r="P56" i="170" s="1"/>
  <c r="C55" i="170"/>
  <c r="P55" i="170" s="1"/>
  <c r="C54" i="170"/>
  <c r="P54" i="170" s="1"/>
  <c r="C53" i="170"/>
  <c r="P53" i="170" s="1"/>
  <c r="C52" i="170"/>
  <c r="P52" i="170" s="1"/>
  <c r="C51" i="170"/>
  <c r="P51" i="170" s="1"/>
  <c r="C50" i="170"/>
  <c r="P50" i="170" s="1"/>
  <c r="C49" i="170"/>
  <c r="P49" i="170" s="1"/>
  <c r="C48" i="170"/>
  <c r="P48" i="170" s="1"/>
  <c r="K47" i="170"/>
  <c r="G47" i="170"/>
  <c r="C46" i="170"/>
  <c r="P46" i="170" s="1"/>
  <c r="C45" i="170"/>
  <c r="P45" i="170" s="1"/>
  <c r="C43" i="170"/>
  <c r="P43" i="170" s="1"/>
  <c r="C42" i="170"/>
  <c r="P42" i="170" s="1"/>
  <c r="C41" i="170"/>
  <c r="P41" i="170" s="1"/>
  <c r="C40" i="170"/>
  <c r="P40" i="170" s="1"/>
  <c r="C39" i="170"/>
  <c r="P39" i="170" s="1"/>
  <c r="C38" i="170"/>
  <c r="P38" i="170" s="1"/>
  <c r="C37" i="170"/>
  <c r="P37" i="170" s="1"/>
  <c r="C36" i="170"/>
  <c r="P36" i="170" s="1"/>
  <c r="C35" i="170"/>
  <c r="P35" i="170" s="1"/>
  <c r="C34" i="170"/>
  <c r="P34" i="170" s="1"/>
  <c r="C33" i="170"/>
  <c r="P33" i="170" s="1"/>
  <c r="C32" i="170"/>
  <c r="P32" i="170" s="1"/>
  <c r="K30" i="170"/>
  <c r="G30" i="170"/>
  <c r="N28" i="170"/>
  <c r="M28" i="170"/>
  <c r="L28" i="170"/>
  <c r="J28" i="170"/>
  <c r="I28" i="170"/>
  <c r="H28" i="170"/>
  <c r="F28" i="170"/>
  <c r="E28" i="170"/>
  <c r="D28" i="170"/>
  <c r="P27" i="170"/>
  <c r="O27" i="170"/>
  <c r="N27" i="170"/>
  <c r="M27" i="170"/>
  <c r="L27" i="170"/>
  <c r="K27" i="170"/>
  <c r="J27" i="170"/>
  <c r="I27" i="170"/>
  <c r="H27" i="170"/>
  <c r="G27" i="170"/>
  <c r="F27" i="170"/>
  <c r="E27" i="170"/>
  <c r="D27" i="170"/>
  <c r="C27" i="170"/>
  <c r="O26" i="170"/>
  <c r="K26" i="170"/>
  <c r="G26" i="170"/>
  <c r="O25" i="170"/>
  <c r="N25" i="170"/>
  <c r="M25" i="170"/>
  <c r="L25" i="170"/>
  <c r="K25" i="170"/>
  <c r="J25" i="170"/>
  <c r="I25" i="170"/>
  <c r="H25" i="170"/>
  <c r="G25" i="170"/>
  <c r="F25" i="170"/>
  <c r="E25" i="170"/>
  <c r="D25" i="170"/>
  <c r="O24" i="170"/>
  <c r="N24" i="170"/>
  <c r="M24" i="170"/>
  <c r="L24" i="170"/>
  <c r="K24" i="170"/>
  <c r="J24" i="170"/>
  <c r="I24" i="170"/>
  <c r="H24" i="170"/>
  <c r="G24" i="170"/>
  <c r="F24" i="170"/>
  <c r="E24" i="170"/>
  <c r="D24" i="170"/>
  <c r="O23" i="170"/>
  <c r="N23" i="170"/>
  <c r="M23" i="170"/>
  <c r="L23" i="170"/>
  <c r="K23" i="170"/>
  <c r="J23" i="170"/>
  <c r="I23" i="170"/>
  <c r="H23" i="170"/>
  <c r="G23" i="170"/>
  <c r="F23" i="170"/>
  <c r="E23" i="170"/>
  <c r="D23" i="170"/>
  <c r="O22" i="170"/>
  <c r="N22" i="170"/>
  <c r="M22" i="170"/>
  <c r="L22" i="170"/>
  <c r="K22" i="170"/>
  <c r="J22" i="170"/>
  <c r="I22" i="170"/>
  <c r="H22" i="170"/>
  <c r="G22" i="170"/>
  <c r="F22" i="170"/>
  <c r="E22" i="170"/>
  <c r="D22" i="170"/>
  <c r="O21" i="170"/>
  <c r="N21" i="170"/>
  <c r="M21" i="170"/>
  <c r="L21" i="170"/>
  <c r="K21" i="170"/>
  <c r="J21" i="170"/>
  <c r="I21" i="170"/>
  <c r="H21" i="170"/>
  <c r="G21" i="170"/>
  <c r="F21" i="170"/>
  <c r="E21" i="170"/>
  <c r="D21" i="170"/>
  <c r="O20" i="170"/>
  <c r="N20" i="170"/>
  <c r="M20" i="170"/>
  <c r="L20" i="170"/>
  <c r="K20" i="170"/>
  <c r="J20" i="170"/>
  <c r="I20" i="170"/>
  <c r="H20" i="170"/>
  <c r="G20" i="170"/>
  <c r="F20" i="170"/>
  <c r="E20" i="170"/>
  <c r="D20" i="170"/>
  <c r="O19" i="170"/>
  <c r="N19" i="170"/>
  <c r="M19" i="170"/>
  <c r="L19" i="170"/>
  <c r="K19" i="170"/>
  <c r="J19" i="170"/>
  <c r="I19" i="170"/>
  <c r="H19" i="170"/>
  <c r="G19" i="170"/>
  <c r="F19" i="170"/>
  <c r="E19" i="170"/>
  <c r="D19" i="170"/>
  <c r="O18" i="170"/>
  <c r="N18" i="170"/>
  <c r="M18" i="170"/>
  <c r="L18" i="170"/>
  <c r="K18" i="170"/>
  <c r="J18" i="170"/>
  <c r="I18" i="170"/>
  <c r="H18" i="170"/>
  <c r="G18" i="170"/>
  <c r="F18" i="170"/>
  <c r="E18" i="170"/>
  <c r="D18" i="170"/>
  <c r="K17" i="170"/>
  <c r="G17" i="170"/>
  <c r="Y177" i="169"/>
  <c r="U177" i="169"/>
  <c r="Q177" i="169"/>
  <c r="L177" i="169"/>
  <c r="H177" i="169"/>
  <c r="Y175" i="169"/>
  <c r="U175" i="169"/>
  <c r="Q175" i="169"/>
  <c r="L175" i="169"/>
  <c r="H175" i="169"/>
  <c r="Y173" i="169"/>
  <c r="U173" i="169"/>
  <c r="Q173" i="169"/>
  <c r="L173" i="169"/>
  <c r="H173" i="169"/>
  <c r="Y172" i="169"/>
  <c r="U172" i="169"/>
  <c r="Q172" i="169"/>
  <c r="L172" i="169"/>
  <c r="H172" i="169"/>
  <c r="Y170" i="169"/>
  <c r="U170" i="169"/>
  <c r="Q170" i="169"/>
  <c r="L170" i="169"/>
  <c r="H170" i="169"/>
  <c r="M170" i="169" s="1"/>
  <c r="Y168" i="169"/>
  <c r="U168" i="169"/>
  <c r="Q168" i="169"/>
  <c r="L168" i="169"/>
  <c r="H168" i="169"/>
  <c r="Y167" i="169"/>
  <c r="U167" i="169"/>
  <c r="Q167" i="169"/>
  <c r="L167" i="169"/>
  <c r="H167" i="169"/>
  <c r="Y166" i="169"/>
  <c r="U166" i="169"/>
  <c r="Q166" i="169"/>
  <c r="L166" i="169"/>
  <c r="H166" i="169"/>
  <c r="Y165" i="169"/>
  <c r="U165" i="169"/>
  <c r="Q165" i="169"/>
  <c r="L165" i="169"/>
  <c r="H165" i="169"/>
  <c r="Y162" i="169"/>
  <c r="U162" i="169"/>
  <c r="Q162" i="169"/>
  <c r="L162" i="169"/>
  <c r="H162" i="169"/>
  <c r="Y159" i="169"/>
  <c r="U159" i="169"/>
  <c r="Q159" i="169"/>
  <c r="L159" i="169"/>
  <c r="H159" i="169"/>
  <c r="Y157" i="169"/>
  <c r="U157" i="169"/>
  <c r="Q157" i="169"/>
  <c r="L157" i="169"/>
  <c r="H157" i="169"/>
  <c r="Y155" i="169"/>
  <c r="U155" i="169"/>
  <c r="Q155" i="169"/>
  <c r="L155" i="169"/>
  <c r="H155" i="169"/>
  <c r="Y153" i="169"/>
  <c r="U153" i="169"/>
  <c r="Q153" i="169"/>
  <c r="L153" i="169"/>
  <c r="H153" i="169"/>
  <c r="Y152" i="169"/>
  <c r="U152" i="169"/>
  <c r="Q152" i="169"/>
  <c r="L152" i="169"/>
  <c r="H152" i="169"/>
  <c r="Y151" i="169"/>
  <c r="U151" i="169"/>
  <c r="Q151" i="169"/>
  <c r="L151" i="169"/>
  <c r="H151" i="169"/>
  <c r="Y150" i="169"/>
  <c r="U150" i="169"/>
  <c r="Q150" i="169"/>
  <c r="L150" i="169"/>
  <c r="H150" i="169"/>
  <c r="Y149" i="169"/>
  <c r="U149" i="169"/>
  <c r="Q149" i="169"/>
  <c r="L149" i="169"/>
  <c r="H149" i="169"/>
  <c r="Y147" i="169"/>
  <c r="U147" i="169"/>
  <c r="Q147" i="169"/>
  <c r="L147" i="169"/>
  <c r="H147" i="169"/>
  <c r="Y146" i="169"/>
  <c r="U146" i="169"/>
  <c r="Q146" i="169"/>
  <c r="L146" i="169"/>
  <c r="H146" i="169"/>
  <c r="M146" i="169" s="1"/>
  <c r="Y145" i="169"/>
  <c r="U145" i="169"/>
  <c r="Q145" i="169"/>
  <c r="L145" i="169"/>
  <c r="H145" i="169"/>
  <c r="Y144" i="169"/>
  <c r="U144" i="169"/>
  <c r="Q144" i="169"/>
  <c r="L144" i="169"/>
  <c r="H144" i="169"/>
  <c r="Y143" i="169"/>
  <c r="U143" i="169"/>
  <c r="Q143" i="169"/>
  <c r="L143" i="169"/>
  <c r="H143" i="169"/>
  <c r="Y142" i="169"/>
  <c r="U142" i="169"/>
  <c r="Q142" i="169"/>
  <c r="L142" i="169"/>
  <c r="H142" i="169"/>
  <c r="Y141" i="169"/>
  <c r="U141" i="169"/>
  <c r="Q141" i="169"/>
  <c r="L141" i="169"/>
  <c r="H141" i="169"/>
  <c r="Y140" i="169"/>
  <c r="U140" i="169"/>
  <c r="Q140" i="169"/>
  <c r="L140" i="169"/>
  <c r="H140" i="169"/>
  <c r="Y139" i="169"/>
  <c r="U139" i="169"/>
  <c r="Q139" i="169"/>
  <c r="L139" i="169"/>
  <c r="H139" i="169"/>
  <c r="Y138" i="169"/>
  <c r="U138" i="169"/>
  <c r="Q138" i="169"/>
  <c r="L138" i="169"/>
  <c r="H138" i="169"/>
  <c r="Y137" i="169"/>
  <c r="U137" i="169"/>
  <c r="Q137" i="169"/>
  <c r="L137" i="169"/>
  <c r="H137" i="169"/>
  <c r="M137" i="169" s="1"/>
  <c r="Y136" i="169"/>
  <c r="U136" i="169"/>
  <c r="Q136" i="169"/>
  <c r="L136" i="169"/>
  <c r="H136" i="169"/>
  <c r="Y134" i="169"/>
  <c r="Y25" i="169" s="1"/>
  <c r="U134" i="169"/>
  <c r="U25" i="169" s="1"/>
  <c r="Q134" i="169"/>
  <c r="Q25" i="169" s="1"/>
  <c r="L134" i="169"/>
  <c r="L25" i="169" s="1"/>
  <c r="H134" i="169"/>
  <c r="H25" i="169" s="1"/>
  <c r="Y133" i="169"/>
  <c r="U133" i="169"/>
  <c r="Q133" i="169"/>
  <c r="L133" i="169"/>
  <c r="H133" i="169"/>
  <c r="M133" i="169" s="1"/>
  <c r="Y132" i="169"/>
  <c r="U132" i="169"/>
  <c r="Q132" i="169"/>
  <c r="L132" i="169"/>
  <c r="H132" i="169"/>
  <c r="Y131" i="169"/>
  <c r="U131" i="169"/>
  <c r="Q131" i="169"/>
  <c r="L131" i="169"/>
  <c r="H131" i="169"/>
  <c r="Y130" i="169"/>
  <c r="U130" i="169"/>
  <c r="Q130" i="169"/>
  <c r="L130" i="169"/>
  <c r="H130" i="169"/>
  <c r="Y129" i="169"/>
  <c r="U129" i="169"/>
  <c r="Q129" i="169"/>
  <c r="L129" i="169"/>
  <c r="H129" i="169"/>
  <c r="M129" i="169" s="1"/>
  <c r="Y128" i="169"/>
  <c r="U128" i="169"/>
  <c r="Q128" i="169"/>
  <c r="L128" i="169"/>
  <c r="H128" i="169"/>
  <c r="Y127" i="169"/>
  <c r="U127" i="169"/>
  <c r="Q127" i="169"/>
  <c r="L127" i="169"/>
  <c r="H127" i="169"/>
  <c r="Y126" i="169"/>
  <c r="U126" i="169"/>
  <c r="Q126" i="169"/>
  <c r="L126" i="169"/>
  <c r="H126" i="169"/>
  <c r="Y125" i="169"/>
  <c r="U125" i="169"/>
  <c r="Q125" i="169"/>
  <c r="L125" i="169"/>
  <c r="H125" i="169"/>
  <c r="Y124" i="169"/>
  <c r="U124" i="169"/>
  <c r="Q124" i="169"/>
  <c r="L124" i="169"/>
  <c r="H124" i="169"/>
  <c r="Y123" i="169"/>
  <c r="U123" i="169"/>
  <c r="Q123" i="169"/>
  <c r="L123" i="169"/>
  <c r="H123" i="169"/>
  <c r="Y121" i="169"/>
  <c r="Y24" i="169" s="1"/>
  <c r="U121" i="169"/>
  <c r="U24" i="169" s="1"/>
  <c r="Q121" i="169"/>
  <c r="Q24" i="169" s="1"/>
  <c r="L121" i="169"/>
  <c r="H121" i="169"/>
  <c r="H24" i="169" s="1"/>
  <c r="Y120" i="169"/>
  <c r="U120" i="169"/>
  <c r="Q120" i="169"/>
  <c r="L120" i="169"/>
  <c r="H120" i="169"/>
  <c r="Y119" i="169"/>
  <c r="U119" i="169"/>
  <c r="Q119" i="169"/>
  <c r="L119" i="169"/>
  <c r="H119" i="169"/>
  <c r="Y118" i="169"/>
  <c r="U118" i="169"/>
  <c r="Q118" i="169"/>
  <c r="L118" i="169"/>
  <c r="H118" i="169"/>
  <c r="Y117" i="169"/>
  <c r="U117" i="169"/>
  <c r="Q117" i="169"/>
  <c r="L117" i="169"/>
  <c r="H117" i="169"/>
  <c r="Y116" i="169"/>
  <c r="U116" i="169"/>
  <c r="Q116" i="169"/>
  <c r="L116" i="169"/>
  <c r="H116" i="169"/>
  <c r="Y115" i="169"/>
  <c r="U115" i="169"/>
  <c r="Q115" i="169"/>
  <c r="L115" i="169"/>
  <c r="H115" i="169"/>
  <c r="Y114" i="169"/>
  <c r="U114" i="169"/>
  <c r="Q114" i="169"/>
  <c r="L114" i="169"/>
  <c r="H114" i="169"/>
  <c r="Y113" i="169"/>
  <c r="U113" i="169"/>
  <c r="Q113" i="169"/>
  <c r="L113" i="169"/>
  <c r="H113" i="169"/>
  <c r="Y112" i="169"/>
  <c r="U112" i="169"/>
  <c r="Q112" i="169"/>
  <c r="L112" i="169"/>
  <c r="H112" i="169"/>
  <c r="Y111" i="169"/>
  <c r="U111" i="169"/>
  <c r="Q111" i="169"/>
  <c r="L111" i="169"/>
  <c r="H111" i="169"/>
  <c r="M111" i="169" s="1"/>
  <c r="Y110" i="169"/>
  <c r="U110" i="169"/>
  <c r="Q110" i="169"/>
  <c r="L110" i="169"/>
  <c r="H110" i="169"/>
  <c r="Y108" i="169"/>
  <c r="Y23" i="169" s="1"/>
  <c r="U108" i="169"/>
  <c r="U23" i="169" s="1"/>
  <c r="Q108" i="169"/>
  <c r="Q23" i="169" s="1"/>
  <c r="L108" i="169"/>
  <c r="L23" i="169" s="1"/>
  <c r="H108" i="169"/>
  <c r="H23" i="169" s="1"/>
  <c r="Y107" i="169"/>
  <c r="U107" i="169"/>
  <c r="Q107" i="169"/>
  <c r="L107" i="169"/>
  <c r="H107" i="169"/>
  <c r="Y106" i="169"/>
  <c r="U106" i="169"/>
  <c r="Q106" i="169"/>
  <c r="L106" i="169"/>
  <c r="H106" i="169"/>
  <c r="Y105" i="169"/>
  <c r="U105" i="169"/>
  <c r="Q105" i="169"/>
  <c r="L105" i="169"/>
  <c r="H105" i="169"/>
  <c r="M105" i="169" s="1"/>
  <c r="D105" i="169" s="1"/>
  <c r="Y104" i="169"/>
  <c r="U104" i="169"/>
  <c r="Q104" i="169"/>
  <c r="L104" i="169"/>
  <c r="H104" i="169"/>
  <c r="Y103" i="169"/>
  <c r="U103" i="169"/>
  <c r="Q103" i="169"/>
  <c r="L103" i="169"/>
  <c r="H103" i="169"/>
  <c r="M103" i="169" s="1"/>
  <c r="Y102" i="169"/>
  <c r="U102" i="169"/>
  <c r="Q102" i="169"/>
  <c r="L102" i="169"/>
  <c r="H102" i="169"/>
  <c r="Y101" i="169"/>
  <c r="U101" i="169"/>
  <c r="Q101" i="169"/>
  <c r="L101" i="169"/>
  <c r="H101" i="169"/>
  <c r="Y100" i="169"/>
  <c r="U100" i="169"/>
  <c r="Q100" i="169"/>
  <c r="L100" i="169"/>
  <c r="H100" i="169"/>
  <c r="Y99" i="169"/>
  <c r="U99" i="169"/>
  <c r="Q99" i="169"/>
  <c r="L99" i="169"/>
  <c r="H99" i="169"/>
  <c r="Y98" i="169"/>
  <c r="U98" i="169"/>
  <c r="Q98" i="169"/>
  <c r="L98" i="169"/>
  <c r="H98" i="169"/>
  <c r="Y97" i="169"/>
  <c r="U97" i="169"/>
  <c r="Q97" i="169"/>
  <c r="L97" i="169"/>
  <c r="H97" i="169"/>
  <c r="Y95" i="169"/>
  <c r="Y22" i="169" s="1"/>
  <c r="U95" i="169"/>
  <c r="U22" i="169" s="1"/>
  <c r="Q95" i="169"/>
  <c r="Q22" i="169" s="1"/>
  <c r="L95" i="169"/>
  <c r="H95" i="169"/>
  <c r="H22" i="169" s="1"/>
  <c r="Y94" i="169"/>
  <c r="U94" i="169"/>
  <c r="Q94" i="169"/>
  <c r="L94" i="169"/>
  <c r="H94" i="169"/>
  <c r="M94" i="169" s="1"/>
  <c r="Y93" i="169"/>
  <c r="U93" i="169"/>
  <c r="Q93" i="169"/>
  <c r="L93" i="169"/>
  <c r="H93" i="169"/>
  <c r="Y92" i="169"/>
  <c r="U92" i="169"/>
  <c r="Q92" i="169"/>
  <c r="L92" i="169"/>
  <c r="H92" i="169"/>
  <c r="Y91" i="169"/>
  <c r="U91" i="169"/>
  <c r="Q91" i="169"/>
  <c r="L91" i="169"/>
  <c r="H91" i="169"/>
  <c r="Y90" i="169"/>
  <c r="U90" i="169"/>
  <c r="Q90" i="169"/>
  <c r="L90" i="169"/>
  <c r="H90" i="169"/>
  <c r="Y89" i="169"/>
  <c r="U89" i="169"/>
  <c r="Q89" i="169"/>
  <c r="L89" i="169"/>
  <c r="H89" i="169"/>
  <c r="Y88" i="169"/>
  <c r="U88" i="169"/>
  <c r="Q88" i="169"/>
  <c r="L88" i="169"/>
  <c r="H88" i="169"/>
  <c r="Y87" i="169"/>
  <c r="U87" i="169"/>
  <c r="Q87" i="169"/>
  <c r="L87" i="169"/>
  <c r="H87" i="169"/>
  <c r="Y86" i="169"/>
  <c r="U86" i="169"/>
  <c r="Q86" i="169"/>
  <c r="L86" i="169"/>
  <c r="H86" i="169"/>
  <c r="Y85" i="169"/>
  <c r="U85" i="169"/>
  <c r="Q85" i="169"/>
  <c r="L85" i="169"/>
  <c r="H85" i="169"/>
  <c r="M85" i="169" s="1"/>
  <c r="Y84" i="169"/>
  <c r="U84" i="169"/>
  <c r="Q84" i="169"/>
  <c r="L84" i="169"/>
  <c r="H84" i="169"/>
  <c r="Y82" i="169"/>
  <c r="Y21" i="169" s="1"/>
  <c r="U82" i="169"/>
  <c r="U21" i="169" s="1"/>
  <c r="Q82" i="169"/>
  <c r="Q21" i="169" s="1"/>
  <c r="L82" i="169"/>
  <c r="L21" i="169" s="1"/>
  <c r="H82" i="169"/>
  <c r="H21" i="169" s="1"/>
  <c r="Y81" i="169"/>
  <c r="U81" i="169"/>
  <c r="Q81" i="169"/>
  <c r="L81" i="169"/>
  <c r="H81" i="169"/>
  <c r="M81" i="169" s="1"/>
  <c r="Y80" i="169"/>
  <c r="U80" i="169"/>
  <c r="Q80" i="169"/>
  <c r="L80" i="169"/>
  <c r="H80" i="169"/>
  <c r="Y79" i="169"/>
  <c r="U79" i="169"/>
  <c r="Q79" i="169"/>
  <c r="L79" i="169"/>
  <c r="H79" i="169"/>
  <c r="Y78" i="169"/>
  <c r="U78" i="169"/>
  <c r="Q78" i="169"/>
  <c r="L78" i="169"/>
  <c r="H78" i="169"/>
  <c r="Y77" i="169"/>
  <c r="U77" i="169"/>
  <c r="Q77" i="169"/>
  <c r="L77" i="169"/>
  <c r="H77" i="169"/>
  <c r="Y76" i="169"/>
  <c r="U76" i="169"/>
  <c r="Q76" i="169"/>
  <c r="L76" i="169"/>
  <c r="H76" i="169"/>
  <c r="Y75" i="169"/>
  <c r="U75" i="169"/>
  <c r="Q75" i="169"/>
  <c r="L75" i="169"/>
  <c r="H75" i="169"/>
  <c r="Y74" i="169"/>
  <c r="U74" i="169"/>
  <c r="Q74" i="169"/>
  <c r="L74" i="169"/>
  <c r="H74" i="169"/>
  <c r="Y73" i="169"/>
  <c r="U73" i="169"/>
  <c r="Q73" i="169"/>
  <c r="L73" i="169"/>
  <c r="H73" i="169"/>
  <c r="Y72" i="169"/>
  <c r="U72" i="169"/>
  <c r="Q72" i="169"/>
  <c r="L72" i="169"/>
  <c r="H72" i="169"/>
  <c r="M72" i="169" s="1"/>
  <c r="Y71" i="169"/>
  <c r="U71" i="169"/>
  <c r="Q71" i="169"/>
  <c r="L71" i="169"/>
  <c r="H71" i="169"/>
  <c r="Y69" i="169"/>
  <c r="Y20" i="169" s="1"/>
  <c r="U69" i="169"/>
  <c r="U20" i="169" s="1"/>
  <c r="Q69" i="169"/>
  <c r="Q20" i="169" s="1"/>
  <c r="L69" i="169"/>
  <c r="L20" i="169" s="1"/>
  <c r="H69" i="169"/>
  <c r="H20" i="169" s="1"/>
  <c r="Y68" i="169"/>
  <c r="U68" i="169"/>
  <c r="Q68" i="169"/>
  <c r="L68" i="169"/>
  <c r="H68" i="169"/>
  <c r="M68" i="169" s="1"/>
  <c r="Y67" i="169"/>
  <c r="U67" i="169"/>
  <c r="Q67" i="169"/>
  <c r="L67" i="169"/>
  <c r="H67" i="169"/>
  <c r="Y66" i="169"/>
  <c r="U66" i="169"/>
  <c r="Q66" i="169"/>
  <c r="L66" i="169"/>
  <c r="H66" i="169"/>
  <c r="Y65" i="169"/>
  <c r="U65" i="169"/>
  <c r="Q65" i="169"/>
  <c r="L65" i="169"/>
  <c r="H65" i="169"/>
  <c r="Y64" i="169"/>
  <c r="U64" i="169"/>
  <c r="Q64" i="169"/>
  <c r="L64" i="169"/>
  <c r="H64" i="169"/>
  <c r="Y63" i="169"/>
  <c r="U63" i="169"/>
  <c r="Q63" i="169"/>
  <c r="L63" i="169"/>
  <c r="H63" i="169"/>
  <c r="Y62" i="169"/>
  <c r="U62" i="169"/>
  <c r="Q62" i="169"/>
  <c r="L62" i="169"/>
  <c r="H62" i="169"/>
  <c r="Y61" i="169"/>
  <c r="U61" i="169"/>
  <c r="Q61" i="169"/>
  <c r="L61" i="169"/>
  <c r="H61" i="169"/>
  <c r="Y60" i="169"/>
  <c r="U60" i="169"/>
  <c r="Q60" i="169"/>
  <c r="L60" i="169"/>
  <c r="H60" i="169"/>
  <c r="Y59" i="169"/>
  <c r="U59" i="169"/>
  <c r="Q59" i="169"/>
  <c r="L59" i="169"/>
  <c r="H59" i="169"/>
  <c r="M59" i="169" s="1"/>
  <c r="Y58" i="169"/>
  <c r="U58" i="169"/>
  <c r="Q58" i="169"/>
  <c r="L58" i="169"/>
  <c r="H58" i="169"/>
  <c r="M58" i="169" s="1"/>
  <c r="Y56" i="169"/>
  <c r="Y19" i="169" s="1"/>
  <c r="U56" i="169"/>
  <c r="U19" i="169" s="1"/>
  <c r="Q56" i="169"/>
  <c r="Q19" i="169" s="1"/>
  <c r="L56" i="169"/>
  <c r="L19" i="169" s="1"/>
  <c r="H56" i="169"/>
  <c r="H19" i="169" s="1"/>
  <c r="Y55" i="169"/>
  <c r="U55" i="169"/>
  <c r="Q55" i="169"/>
  <c r="L55" i="169"/>
  <c r="H55" i="169"/>
  <c r="M55" i="169" s="1"/>
  <c r="Y54" i="169"/>
  <c r="U54" i="169"/>
  <c r="Q54" i="169"/>
  <c r="L54" i="169"/>
  <c r="H54" i="169"/>
  <c r="Y53" i="169"/>
  <c r="U53" i="169"/>
  <c r="Q53" i="169"/>
  <c r="L53" i="169"/>
  <c r="H53" i="169"/>
  <c r="M53" i="169" s="1"/>
  <c r="D53" i="169" s="1"/>
  <c r="Y52" i="169"/>
  <c r="U52" i="169"/>
  <c r="Q52" i="169"/>
  <c r="L52" i="169"/>
  <c r="H52" i="169"/>
  <c r="Y51" i="169"/>
  <c r="U51" i="169"/>
  <c r="Q51" i="169"/>
  <c r="L51" i="169"/>
  <c r="H51" i="169"/>
  <c r="Y50" i="169"/>
  <c r="U50" i="169"/>
  <c r="Q50" i="169"/>
  <c r="L50" i="169"/>
  <c r="H50" i="169"/>
  <c r="M50" i="169" s="1"/>
  <c r="Y49" i="169"/>
  <c r="U49" i="169"/>
  <c r="Q49" i="169"/>
  <c r="L49" i="169"/>
  <c r="H49" i="169"/>
  <c r="Y48" i="169"/>
  <c r="U48" i="169"/>
  <c r="Q48" i="169"/>
  <c r="L48" i="169"/>
  <c r="H48" i="169"/>
  <c r="Y47" i="169"/>
  <c r="U47" i="169"/>
  <c r="Q47" i="169"/>
  <c r="L47" i="169"/>
  <c r="H47" i="169"/>
  <c r="Y46" i="169"/>
  <c r="U46" i="169"/>
  <c r="Q46" i="169"/>
  <c r="L46" i="169"/>
  <c r="H46" i="169"/>
  <c r="Y45" i="169"/>
  <c r="U45" i="169"/>
  <c r="Q45" i="169"/>
  <c r="L45" i="169"/>
  <c r="H45" i="169"/>
  <c r="Y43" i="169"/>
  <c r="Y18" i="169" s="1"/>
  <c r="U43" i="169"/>
  <c r="U18" i="169" s="1"/>
  <c r="Q43" i="169"/>
  <c r="Q18" i="169" s="1"/>
  <c r="L43" i="169"/>
  <c r="L18" i="169" s="1"/>
  <c r="H43" i="169"/>
  <c r="Y42" i="169"/>
  <c r="U42" i="169"/>
  <c r="Q42" i="169"/>
  <c r="L42" i="169"/>
  <c r="H42" i="169"/>
  <c r="Y41" i="169"/>
  <c r="U41" i="169"/>
  <c r="Q41" i="169"/>
  <c r="L41" i="169"/>
  <c r="H41" i="169"/>
  <c r="Y40" i="169"/>
  <c r="U40" i="169"/>
  <c r="Q40" i="169"/>
  <c r="L40" i="169"/>
  <c r="H40" i="169"/>
  <c r="Y39" i="169"/>
  <c r="U39" i="169"/>
  <c r="Q39" i="169"/>
  <c r="L39" i="169"/>
  <c r="H39" i="169"/>
  <c r="Y38" i="169"/>
  <c r="U38" i="169"/>
  <c r="Q38" i="169"/>
  <c r="L38" i="169"/>
  <c r="H38" i="169"/>
  <c r="Y37" i="169"/>
  <c r="U37" i="169"/>
  <c r="Q37" i="169"/>
  <c r="L37" i="169"/>
  <c r="H37" i="169"/>
  <c r="Y36" i="169"/>
  <c r="U36" i="169"/>
  <c r="Q36" i="169"/>
  <c r="L36" i="169"/>
  <c r="H36" i="169"/>
  <c r="Y35" i="169"/>
  <c r="U35" i="169"/>
  <c r="Q35" i="169"/>
  <c r="L35" i="169"/>
  <c r="H35" i="169"/>
  <c r="Y34" i="169"/>
  <c r="U34" i="169"/>
  <c r="Q34" i="169"/>
  <c r="L34" i="169"/>
  <c r="H34" i="169"/>
  <c r="Y33" i="169"/>
  <c r="U33" i="169"/>
  <c r="Q33" i="169"/>
  <c r="L33" i="169"/>
  <c r="H33" i="169"/>
  <c r="Y32" i="169"/>
  <c r="U32" i="169"/>
  <c r="Q32" i="169"/>
  <c r="L32" i="169"/>
  <c r="H32" i="169"/>
  <c r="Y30" i="169"/>
  <c r="Y17" i="169" s="1"/>
  <c r="U30" i="169"/>
  <c r="U17" i="169" s="1"/>
  <c r="Q30" i="169"/>
  <c r="Q17" i="169" s="1"/>
  <c r="L30" i="169"/>
  <c r="L17" i="169" s="1"/>
  <c r="H30" i="169"/>
  <c r="X28" i="169"/>
  <c r="W28" i="169"/>
  <c r="V28" i="169"/>
  <c r="T28" i="169"/>
  <c r="S28" i="169"/>
  <c r="R28" i="169"/>
  <c r="P28" i="169"/>
  <c r="O28" i="169"/>
  <c r="N28" i="169"/>
  <c r="K28" i="169"/>
  <c r="J28" i="169"/>
  <c r="I28" i="169"/>
  <c r="G28" i="169"/>
  <c r="F28" i="169"/>
  <c r="E28" i="169"/>
  <c r="Y27" i="169"/>
  <c r="X27" i="169"/>
  <c r="W27" i="169"/>
  <c r="V27" i="169"/>
  <c r="U27" i="169"/>
  <c r="T27" i="169"/>
  <c r="S27" i="169"/>
  <c r="R27" i="169"/>
  <c r="Q27" i="169"/>
  <c r="P27" i="169"/>
  <c r="O27" i="169"/>
  <c r="N27" i="169"/>
  <c r="M27" i="169"/>
  <c r="L27" i="169"/>
  <c r="K27" i="169"/>
  <c r="J27" i="169"/>
  <c r="I27" i="169"/>
  <c r="H27" i="169"/>
  <c r="G27" i="169"/>
  <c r="F27" i="169"/>
  <c r="E27" i="169"/>
  <c r="D27" i="169"/>
  <c r="C27" i="169"/>
  <c r="Y26" i="169"/>
  <c r="U26" i="169"/>
  <c r="Q26" i="169"/>
  <c r="L26" i="169"/>
  <c r="H26" i="169"/>
  <c r="X25" i="169"/>
  <c r="W25" i="169"/>
  <c r="V25" i="169"/>
  <c r="T25" i="169"/>
  <c r="S25" i="169"/>
  <c r="R25" i="169"/>
  <c r="P25" i="169"/>
  <c r="O25" i="169"/>
  <c r="N25" i="169"/>
  <c r="K25" i="169"/>
  <c r="J25" i="169"/>
  <c r="I25" i="169"/>
  <c r="G25" i="169"/>
  <c r="F25" i="169"/>
  <c r="E25" i="169"/>
  <c r="X24" i="169"/>
  <c r="W24" i="169"/>
  <c r="V24" i="169"/>
  <c r="T24" i="169"/>
  <c r="S24" i="169"/>
  <c r="R24" i="169"/>
  <c r="P24" i="169"/>
  <c r="O24" i="169"/>
  <c r="N24" i="169"/>
  <c r="K24" i="169"/>
  <c r="J24" i="169"/>
  <c r="I24" i="169"/>
  <c r="G24" i="169"/>
  <c r="F24" i="169"/>
  <c r="E24" i="169"/>
  <c r="X23" i="169"/>
  <c r="W23" i="169"/>
  <c r="V23" i="169"/>
  <c r="T23" i="169"/>
  <c r="S23" i="169"/>
  <c r="R23" i="169"/>
  <c r="P23" i="169"/>
  <c r="O23" i="169"/>
  <c r="N23" i="169"/>
  <c r="K23" i="169"/>
  <c r="J23" i="169"/>
  <c r="I23" i="169"/>
  <c r="G23" i="169"/>
  <c r="F23" i="169"/>
  <c r="E23" i="169"/>
  <c r="X22" i="169"/>
  <c r="W22" i="169"/>
  <c r="V22" i="169"/>
  <c r="T22" i="169"/>
  <c r="S22" i="169"/>
  <c r="R22" i="169"/>
  <c r="P22" i="169"/>
  <c r="O22" i="169"/>
  <c r="N22" i="169"/>
  <c r="K22" i="169"/>
  <c r="J22" i="169"/>
  <c r="I22" i="169"/>
  <c r="G22" i="169"/>
  <c r="F22" i="169"/>
  <c r="E22" i="169"/>
  <c r="X21" i="169"/>
  <c r="W21" i="169"/>
  <c r="V21" i="169"/>
  <c r="T21" i="169"/>
  <c r="S21" i="169"/>
  <c r="R21" i="169"/>
  <c r="P21" i="169"/>
  <c r="O21" i="169"/>
  <c r="N21" i="169"/>
  <c r="K21" i="169"/>
  <c r="J21" i="169"/>
  <c r="I21" i="169"/>
  <c r="G21" i="169"/>
  <c r="F21" i="169"/>
  <c r="E21" i="169"/>
  <c r="X20" i="169"/>
  <c r="W20" i="169"/>
  <c r="V20" i="169"/>
  <c r="T20" i="169"/>
  <c r="S20" i="169"/>
  <c r="R20" i="169"/>
  <c r="P20" i="169"/>
  <c r="O20" i="169"/>
  <c r="N20" i="169"/>
  <c r="K20" i="169"/>
  <c r="J20" i="169"/>
  <c r="I20" i="169"/>
  <c r="G20" i="169"/>
  <c r="F20" i="169"/>
  <c r="E20" i="169"/>
  <c r="X19" i="169"/>
  <c r="W19" i="169"/>
  <c r="V19" i="169"/>
  <c r="T19" i="169"/>
  <c r="S19" i="169"/>
  <c r="R19" i="169"/>
  <c r="P19" i="169"/>
  <c r="O19" i="169"/>
  <c r="N19" i="169"/>
  <c r="K19" i="169"/>
  <c r="J19" i="169"/>
  <c r="I19" i="169"/>
  <c r="G19" i="169"/>
  <c r="F19" i="169"/>
  <c r="E19" i="169"/>
  <c r="X18" i="169"/>
  <c r="W18" i="169"/>
  <c r="V18" i="169"/>
  <c r="T18" i="169"/>
  <c r="S18" i="169"/>
  <c r="R18" i="169"/>
  <c r="P18" i="169"/>
  <c r="O18" i="169"/>
  <c r="N18" i="169"/>
  <c r="K18" i="169"/>
  <c r="J18" i="169"/>
  <c r="I18" i="169"/>
  <c r="G18" i="169"/>
  <c r="F18" i="169"/>
  <c r="E18" i="169"/>
  <c r="X17" i="169"/>
  <c r="W17" i="169"/>
  <c r="V17" i="169"/>
  <c r="T17" i="169"/>
  <c r="S17" i="169"/>
  <c r="R17" i="169"/>
  <c r="P17" i="169"/>
  <c r="O17" i="169"/>
  <c r="N17" i="169"/>
  <c r="K17" i="169"/>
  <c r="J17" i="169"/>
  <c r="I17" i="169"/>
  <c r="G17" i="169"/>
  <c r="F17" i="169"/>
  <c r="E17" i="169"/>
  <c r="O20" i="168"/>
  <c r="N20" i="168"/>
  <c r="M20" i="168"/>
  <c r="L20" i="168"/>
  <c r="K20" i="168"/>
  <c r="J20" i="168"/>
  <c r="I20" i="168"/>
  <c r="H20" i="168"/>
  <c r="G20" i="168"/>
  <c r="F20" i="168"/>
  <c r="E20" i="168"/>
  <c r="D20" i="168"/>
  <c r="C20" i="168"/>
  <c r="O12" i="168"/>
  <c r="O11" i="168"/>
  <c r="O10" i="168"/>
  <c r="J46" i="167"/>
  <c r="J45" i="167"/>
  <c r="J43" i="167"/>
  <c r="J42" i="167"/>
  <c r="J41" i="167"/>
  <c r="J40" i="167"/>
  <c r="J38" i="167"/>
  <c r="J37" i="167"/>
  <c r="J36" i="167"/>
  <c r="J35" i="167"/>
  <c r="J33" i="167"/>
  <c r="J32" i="167"/>
  <c r="J31" i="167"/>
  <c r="J30" i="167"/>
  <c r="J28" i="167"/>
  <c r="J27" i="167"/>
  <c r="J26" i="167"/>
  <c r="CW25" i="167"/>
  <c r="J25" i="167"/>
  <c r="J23" i="167"/>
  <c r="J22" i="167"/>
  <c r="J21" i="167"/>
  <c r="J20" i="167"/>
  <c r="J13" i="167"/>
  <c r="J12" i="167"/>
  <c r="J11" i="167"/>
  <c r="J10" i="167"/>
  <c r="J9" i="167"/>
  <c r="D79" i="166"/>
  <c r="C79" i="166"/>
  <c r="D78" i="166"/>
  <c r="C78" i="166"/>
  <c r="D77" i="166"/>
  <c r="C77" i="166"/>
  <c r="D76" i="166"/>
  <c r="C76" i="166"/>
  <c r="D75" i="166"/>
  <c r="C75" i="166"/>
  <c r="D74" i="166"/>
  <c r="C74" i="166"/>
  <c r="D73" i="166"/>
  <c r="C73" i="166"/>
  <c r="D72" i="166"/>
  <c r="C72" i="166"/>
  <c r="D70" i="166"/>
  <c r="C70" i="166"/>
  <c r="D69" i="166"/>
  <c r="C69" i="166"/>
  <c r="D68" i="166"/>
  <c r="C68" i="166"/>
  <c r="D67" i="166"/>
  <c r="C67" i="166"/>
  <c r="D66" i="166"/>
  <c r="C66" i="166"/>
  <c r="D65" i="166"/>
  <c r="C65" i="166"/>
  <c r="D64" i="166"/>
  <c r="C64" i="166"/>
  <c r="D63" i="166"/>
  <c r="C63" i="166"/>
  <c r="D62" i="166"/>
  <c r="C62" i="166"/>
  <c r="D61" i="166"/>
  <c r="C61" i="166"/>
  <c r="D60" i="166"/>
  <c r="C60" i="166"/>
  <c r="D59" i="166"/>
  <c r="C59" i="166"/>
  <c r="D57" i="166"/>
  <c r="C57" i="166"/>
  <c r="D56" i="166"/>
  <c r="C56" i="166"/>
  <c r="D55" i="166"/>
  <c r="C55" i="166"/>
  <c r="D54" i="166"/>
  <c r="C54" i="166"/>
  <c r="D53" i="166"/>
  <c r="C53" i="166"/>
  <c r="D52" i="166"/>
  <c r="C52" i="166"/>
  <c r="D51" i="166"/>
  <c r="C51" i="166"/>
  <c r="D50" i="166"/>
  <c r="C50" i="166"/>
  <c r="D49" i="166"/>
  <c r="C49" i="166"/>
  <c r="D48" i="166"/>
  <c r="C48" i="166"/>
  <c r="D47" i="166"/>
  <c r="C47" i="166"/>
  <c r="D46" i="166"/>
  <c r="C46" i="166"/>
  <c r="D44" i="166"/>
  <c r="C44" i="166"/>
  <c r="D43" i="166"/>
  <c r="C43" i="166"/>
  <c r="D42" i="166"/>
  <c r="C42" i="166"/>
  <c r="D41" i="166"/>
  <c r="C41" i="166"/>
  <c r="D40" i="166"/>
  <c r="C40" i="166"/>
  <c r="D39" i="166"/>
  <c r="C39" i="166"/>
  <c r="D38" i="166"/>
  <c r="C38" i="166"/>
  <c r="D37" i="166"/>
  <c r="C37" i="166"/>
  <c r="D36" i="166"/>
  <c r="C36" i="166"/>
  <c r="D35" i="166"/>
  <c r="C35" i="166"/>
  <c r="D34" i="166"/>
  <c r="C34" i="166"/>
  <c r="D33" i="166"/>
  <c r="C33" i="166"/>
  <c r="D31" i="166"/>
  <c r="C31" i="166"/>
  <c r="D30" i="166"/>
  <c r="C30" i="166"/>
  <c r="D29" i="166"/>
  <c r="C29" i="166"/>
  <c r="D28" i="166"/>
  <c r="C28" i="166"/>
  <c r="D27" i="166"/>
  <c r="C27" i="166"/>
  <c r="D26" i="166"/>
  <c r="C26" i="166"/>
  <c r="D25" i="166"/>
  <c r="C25" i="166"/>
  <c r="D24" i="166"/>
  <c r="C24" i="166"/>
  <c r="D23" i="166"/>
  <c r="C23" i="166"/>
  <c r="D22" i="166"/>
  <c r="C22" i="166"/>
  <c r="D21" i="166"/>
  <c r="C21" i="166"/>
  <c r="D20" i="166"/>
  <c r="C20" i="166"/>
  <c r="H18" i="166"/>
  <c r="G18" i="166"/>
  <c r="F18" i="166"/>
  <c r="E18" i="166"/>
  <c r="D15" i="166"/>
  <c r="D14" i="166"/>
  <c r="D13" i="166"/>
  <c r="D12" i="166"/>
  <c r="D11" i="166"/>
  <c r="C11" i="166"/>
  <c r="C348" i="165"/>
  <c r="C346" i="165"/>
  <c r="C343" i="165"/>
  <c r="C341" i="165"/>
  <c r="C339" i="165"/>
  <c r="C338" i="165"/>
  <c r="C337" i="165"/>
  <c r="C336" i="165"/>
  <c r="C333" i="165"/>
  <c r="C330" i="165"/>
  <c r="C328" i="165"/>
  <c r="C326" i="165"/>
  <c r="C324" i="165"/>
  <c r="C323" i="165"/>
  <c r="C322" i="165"/>
  <c r="C321" i="165"/>
  <c r="C320" i="165"/>
  <c r="C318" i="165"/>
  <c r="C317" i="165"/>
  <c r="C316" i="165"/>
  <c r="C315" i="165"/>
  <c r="C314" i="165"/>
  <c r="C313" i="165"/>
  <c r="C312" i="165"/>
  <c r="C311" i="165"/>
  <c r="C310" i="165"/>
  <c r="C309" i="165"/>
  <c r="C308" i="165"/>
  <c r="C307" i="165"/>
  <c r="H32" i="165"/>
  <c r="G32" i="165"/>
  <c r="F32" i="165"/>
  <c r="E32" i="165"/>
  <c r="D32" i="165"/>
  <c r="H31" i="165"/>
  <c r="G31" i="165"/>
  <c r="F31" i="165"/>
  <c r="E31" i="165"/>
  <c r="D31" i="165"/>
  <c r="C31" i="165"/>
  <c r="C30" i="165"/>
  <c r="C29" i="165"/>
  <c r="C28" i="165"/>
  <c r="C27" i="165"/>
  <c r="C26" i="165"/>
  <c r="L381" i="164"/>
  <c r="E381" i="164"/>
  <c r="L379" i="164"/>
  <c r="E379" i="164"/>
  <c r="L39" i="164"/>
  <c r="C39" i="164"/>
  <c r="L376" i="164"/>
  <c r="E376" i="164"/>
  <c r="C374" i="164"/>
  <c r="L372" i="164"/>
  <c r="E372" i="164"/>
  <c r="L371" i="164"/>
  <c r="E371" i="164"/>
  <c r="L370" i="164"/>
  <c r="E370" i="164"/>
  <c r="C369" i="164"/>
  <c r="L366" i="164"/>
  <c r="E366" i="164"/>
  <c r="L363" i="164"/>
  <c r="E363" i="164"/>
  <c r="C363" i="164" s="1"/>
  <c r="L361" i="164"/>
  <c r="E361" i="164"/>
  <c r="L359" i="164"/>
  <c r="E359" i="164"/>
  <c r="L357" i="164"/>
  <c r="E357" i="164"/>
  <c r="L356" i="164"/>
  <c r="E356" i="164"/>
  <c r="L355" i="164"/>
  <c r="E355" i="164"/>
  <c r="L354" i="164"/>
  <c r="E354" i="164"/>
  <c r="L353" i="164"/>
  <c r="E353" i="164"/>
  <c r="L351" i="164"/>
  <c r="E351" i="164"/>
  <c r="L350" i="164"/>
  <c r="E350" i="164"/>
  <c r="L349" i="164"/>
  <c r="E349" i="164"/>
  <c r="L348" i="164"/>
  <c r="E348" i="164"/>
  <c r="C348" i="164" s="1"/>
  <c r="L347" i="164"/>
  <c r="E347" i="164"/>
  <c r="C347" i="164" s="1"/>
  <c r="L346" i="164"/>
  <c r="E346" i="164"/>
  <c r="L345" i="164"/>
  <c r="E345" i="164"/>
  <c r="C345" i="164" s="1"/>
  <c r="L344" i="164"/>
  <c r="E344" i="164"/>
  <c r="L343" i="164"/>
  <c r="E343" i="164"/>
  <c r="L342" i="164"/>
  <c r="E342" i="164"/>
  <c r="L341" i="164"/>
  <c r="E341" i="164"/>
  <c r="L340" i="164"/>
  <c r="E340" i="164"/>
  <c r="T39" i="164"/>
  <c r="S39" i="164"/>
  <c r="R39" i="164"/>
  <c r="Q39" i="164"/>
  <c r="P39" i="164"/>
  <c r="O39" i="164"/>
  <c r="N39" i="164"/>
  <c r="M39" i="164"/>
  <c r="K39" i="164"/>
  <c r="J39" i="164"/>
  <c r="I39" i="164"/>
  <c r="H39" i="164"/>
  <c r="G39" i="164"/>
  <c r="F39" i="164"/>
  <c r="D39" i="164"/>
  <c r="T38" i="164"/>
  <c r="S38" i="164"/>
  <c r="R38" i="164"/>
  <c r="Q38" i="164"/>
  <c r="P38" i="164"/>
  <c r="O38" i="164"/>
  <c r="N38" i="164"/>
  <c r="M38" i="164"/>
  <c r="L38" i="164"/>
  <c r="K38" i="164"/>
  <c r="J38" i="164"/>
  <c r="I38" i="164"/>
  <c r="H38" i="164"/>
  <c r="G38" i="164"/>
  <c r="F38" i="164"/>
  <c r="E38" i="164"/>
  <c r="D38" i="164"/>
  <c r="C38" i="164"/>
  <c r="L37" i="164"/>
  <c r="E37" i="164"/>
  <c r="L36" i="164"/>
  <c r="E36" i="164"/>
  <c r="L35" i="164"/>
  <c r="E35" i="164"/>
  <c r="L34" i="164"/>
  <c r="E34" i="164"/>
  <c r="C34" i="164" s="1"/>
  <c r="L33" i="164"/>
  <c r="E33" i="164"/>
  <c r="C33" i="164" s="1"/>
  <c r="M344" i="163"/>
  <c r="M343" i="163"/>
  <c r="M342" i="163"/>
  <c r="M341" i="163"/>
  <c r="M340" i="163"/>
  <c r="M339" i="163"/>
  <c r="M338" i="163"/>
  <c r="M337" i="163"/>
  <c r="M334" i="163"/>
  <c r="M327" i="163"/>
  <c r="M325" i="163"/>
  <c r="M324" i="163"/>
  <c r="M323" i="163"/>
  <c r="M322" i="163"/>
  <c r="M321" i="163"/>
  <c r="M319" i="163"/>
  <c r="M318" i="163"/>
  <c r="M317" i="163"/>
  <c r="M316" i="163"/>
  <c r="M315" i="163"/>
  <c r="M314" i="163"/>
  <c r="M313" i="163"/>
  <c r="M312" i="163"/>
  <c r="M311" i="163"/>
  <c r="M310" i="163"/>
  <c r="M309" i="163"/>
  <c r="M308" i="163"/>
  <c r="M306" i="163"/>
  <c r="M305" i="163"/>
  <c r="M304" i="163"/>
  <c r="M303" i="163"/>
  <c r="M302" i="163"/>
  <c r="M301" i="163"/>
  <c r="M300" i="163"/>
  <c r="M299" i="163"/>
  <c r="M298" i="163"/>
  <c r="M297" i="163"/>
  <c r="M296" i="163"/>
  <c r="M295" i="163"/>
  <c r="M293" i="163"/>
  <c r="M292" i="163"/>
  <c r="M291" i="163"/>
  <c r="M290" i="163"/>
  <c r="M289" i="163"/>
  <c r="M288" i="163"/>
  <c r="M287" i="163"/>
  <c r="M286" i="163"/>
  <c r="M285" i="163"/>
  <c r="M284" i="163"/>
  <c r="M283" i="163"/>
  <c r="M282" i="163"/>
  <c r="M280" i="163"/>
  <c r="M279" i="163"/>
  <c r="M278" i="163"/>
  <c r="M277" i="163"/>
  <c r="M276" i="163"/>
  <c r="M275" i="163"/>
  <c r="M274" i="163"/>
  <c r="M273" i="163"/>
  <c r="M272" i="163"/>
  <c r="M271" i="163"/>
  <c r="M270" i="163"/>
  <c r="M269" i="163"/>
  <c r="M267" i="163"/>
  <c r="M266" i="163"/>
  <c r="M265" i="163"/>
  <c r="M264" i="163"/>
  <c r="M263" i="163"/>
  <c r="M262" i="163"/>
  <c r="M261" i="163"/>
  <c r="M260" i="163"/>
  <c r="M259" i="163"/>
  <c r="M258" i="163"/>
  <c r="M257" i="163"/>
  <c r="M256" i="163"/>
  <c r="M254" i="163"/>
  <c r="M253" i="163"/>
  <c r="M252" i="163"/>
  <c r="M251" i="163"/>
  <c r="M250" i="163"/>
  <c r="M249" i="163"/>
  <c r="M248" i="163"/>
  <c r="M247" i="163"/>
  <c r="M246" i="163"/>
  <c r="M245" i="163"/>
  <c r="M244" i="163"/>
  <c r="M243" i="163"/>
  <c r="M241" i="163"/>
  <c r="M240" i="163"/>
  <c r="M239" i="163"/>
  <c r="M238" i="163"/>
  <c r="M237" i="163"/>
  <c r="M236" i="163"/>
  <c r="M235" i="163"/>
  <c r="M234" i="163"/>
  <c r="M233" i="163"/>
  <c r="M232" i="163"/>
  <c r="M231" i="163"/>
  <c r="M230" i="163"/>
  <c r="M228" i="163"/>
  <c r="M227" i="163"/>
  <c r="M226" i="163"/>
  <c r="M225" i="163"/>
  <c r="M224" i="163"/>
  <c r="M223" i="163"/>
  <c r="M222" i="163"/>
  <c r="M221" i="163"/>
  <c r="M220" i="163"/>
  <c r="M219" i="163"/>
  <c r="M218" i="163"/>
  <c r="M217" i="163"/>
  <c r="M215" i="163"/>
  <c r="M214" i="163"/>
  <c r="M213" i="163"/>
  <c r="M212" i="163"/>
  <c r="M211" i="163"/>
  <c r="M210" i="163"/>
  <c r="M209" i="163"/>
  <c r="M208" i="163"/>
  <c r="M207" i="163"/>
  <c r="M206" i="163"/>
  <c r="M205" i="163"/>
  <c r="M204" i="163"/>
  <c r="M202" i="163"/>
  <c r="M201" i="163"/>
  <c r="M200" i="163"/>
  <c r="M199" i="163"/>
  <c r="M198" i="163"/>
  <c r="M197" i="163"/>
  <c r="M196" i="163"/>
  <c r="M195" i="163"/>
  <c r="M194" i="163"/>
  <c r="M193" i="163"/>
  <c r="M192" i="163"/>
  <c r="M191" i="163"/>
  <c r="M189" i="163"/>
  <c r="M188" i="163"/>
  <c r="M187" i="163"/>
  <c r="M186" i="163"/>
  <c r="M185" i="163"/>
  <c r="M184" i="163"/>
  <c r="M183" i="163"/>
  <c r="M182" i="163"/>
  <c r="M181" i="163"/>
  <c r="M180" i="163"/>
  <c r="M179" i="163"/>
  <c r="M178" i="163"/>
  <c r="M176" i="163"/>
  <c r="M175" i="163"/>
  <c r="M174" i="163"/>
  <c r="M173" i="163"/>
  <c r="M172" i="163"/>
  <c r="M171" i="163"/>
  <c r="M170" i="163"/>
  <c r="M169" i="163"/>
  <c r="M168" i="163"/>
  <c r="M167" i="163"/>
  <c r="M166" i="163"/>
  <c r="M165" i="163"/>
  <c r="M163" i="163"/>
  <c r="M162" i="163"/>
  <c r="M161" i="163"/>
  <c r="M160" i="163"/>
  <c r="M159" i="163"/>
  <c r="M158" i="163"/>
  <c r="M157" i="163"/>
  <c r="M156" i="163"/>
  <c r="M155" i="163"/>
  <c r="M154" i="163"/>
  <c r="M153" i="163"/>
  <c r="M152" i="163"/>
  <c r="M150" i="163"/>
  <c r="M149" i="163"/>
  <c r="M148" i="163"/>
  <c r="M147" i="163"/>
  <c r="M146" i="163"/>
  <c r="M145" i="163"/>
  <c r="M144" i="163"/>
  <c r="M143" i="163"/>
  <c r="M142" i="163"/>
  <c r="M141" i="163"/>
  <c r="M140" i="163"/>
  <c r="M139" i="163"/>
  <c r="M137" i="163"/>
  <c r="M136" i="163"/>
  <c r="M135" i="163"/>
  <c r="M134" i="163"/>
  <c r="M133" i="163"/>
  <c r="M132" i="163"/>
  <c r="M131" i="163"/>
  <c r="M130" i="163"/>
  <c r="M129" i="163"/>
  <c r="M128" i="163"/>
  <c r="M127" i="163"/>
  <c r="M126" i="163"/>
  <c r="M124" i="163"/>
  <c r="M123" i="163"/>
  <c r="M122" i="163"/>
  <c r="M121" i="163"/>
  <c r="M120" i="163"/>
  <c r="M119" i="163"/>
  <c r="M118" i="163"/>
  <c r="M117" i="163"/>
  <c r="M116" i="163"/>
  <c r="M115" i="163"/>
  <c r="M114" i="163"/>
  <c r="M113" i="163"/>
  <c r="M111" i="163"/>
  <c r="M110" i="163"/>
  <c r="M109" i="163"/>
  <c r="M108" i="163"/>
  <c r="M107" i="163"/>
  <c r="M106" i="163"/>
  <c r="M105" i="163"/>
  <c r="M104" i="163"/>
  <c r="M103" i="163"/>
  <c r="M102" i="163"/>
  <c r="M101" i="163"/>
  <c r="M100" i="163"/>
  <c r="M98" i="163"/>
  <c r="M97" i="163"/>
  <c r="M96" i="163"/>
  <c r="M95" i="163"/>
  <c r="M94" i="163"/>
  <c r="M93" i="163"/>
  <c r="M92" i="163"/>
  <c r="M91" i="163"/>
  <c r="M90" i="163"/>
  <c r="M89" i="163"/>
  <c r="M88" i="163"/>
  <c r="M87" i="163"/>
  <c r="M85" i="163"/>
  <c r="M84" i="163"/>
  <c r="M83" i="163"/>
  <c r="M82" i="163"/>
  <c r="M81" i="163"/>
  <c r="M80" i="163"/>
  <c r="M79" i="163"/>
  <c r="M78" i="163"/>
  <c r="M77" i="163"/>
  <c r="M76" i="163"/>
  <c r="M75" i="163"/>
  <c r="M74" i="163"/>
  <c r="M72" i="163"/>
  <c r="M71" i="163"/>
  <c r="M70" i="163"/>
  <c r="M69" i="163"/>
  <c r="M68" i="163"/>
  <c r="M67" i="163"/>
  <c r="M66" i="163"/>
  <c r="M65" i="163"/>
  <c r="M64" i="163"/>
  <c r="M63" i="163"/>
  <c r="M62" i="163"/>
  <c r="M61" i="163"/>
  <c r="M59" i="163"/>
  <c r="M58" i="163"/>
  <c r="M57" i="163"/>
  <c r="M56" i="163"/>
  <c r="M55" i="163"/>
  <c r="M54" i="163"/>
  <c r="M53" i="163"/>
  <c r="M52" i="163"/>
  <c r="M51" i="163"/>
  <c r="M50" i="163"/>
  <c r="M49" i="163"/>
  <c r="M48" i="163"/>
  <c r="M46" i="163"/>
  <c r="M45" i="163"/>
  <c r="M44" i="163"/>
  <c r="M43" i="163"/>
  <c r="M42" i="163"/>
  <c r="M41" i="163"/>
  <c r="M40" i="163"/>
  <c r="M39" i="163"/>
  <c r="M38" i="163"/>
  <c r="M37" i="163"/>
  <c r="M36" i="163"/>
  <c r="M35" i="163"/>
  <c r="M33" i="163"/>
  <c r="L33" i="163"/>
  <c r="K33" i="163"/>
  <c r="J33" i="163"/>
  <c r="I33" i="163"/>
  <c r="H33" i="163"/>
  <c r="G33" i="163"/>
  <c r="F33" i="163"/>
  <c r="E33" i="163"/>
  <c r="D33" i="163"/>
  <c r="C33" i="163"/>
  <c r="N32" i="163"/>
  <c r="M32" i="163"/>
  <c r="L32" i="163"/>
  <c r="K32" i="163"/>
  <c r="J32" i="163"/>
  <c r="I32" i="163"/>
  <c r="H32" i="163"/>
  <c r="G32" i="163"/>
  <c r="F32" i="163"/>
  <c r="E32" i="163"/>
  <c r="D32" i="163"/>
  <c r="C32" i="163"/>
  <c r="M31" i="163"/>
  <c r="M30" i="163"/>
  <c r="M29" i="163"/>
  <c r="M28" i="163"/>
  <c r="M27" i="163"/>
  <c r="M26" i="163"/>
  <c r="M25" i="163"/>
  <c r="M24" i="163"/>
  <c r="M23" i="163"/>
  <c r="M22" i="163"/>
  <c r="M21" i="163"/>
  <c r="M20" i="163"/>
  <c r="M19" i="163"/>
  <c r="M18" i="163"/>
  <c r="M17" i="163"/>
  <c r="M16" i="163"/>
  <c r="M15" i="163"/>
  <c r="M14" i="163"/>
  <c r="M13" i="163"/>
  <c r="M12" i="163"/>
  <c r="M11" i="163"/>
  <c r="M10" i="163"/>
  <c r="J68" i="162"/>
  <c r="P68" i="162" s="1"/>
  <c r="J67" i="162"/>
  <c r="P67" i="162" s="1"/>
  <c r="W23" i="162"/>
  <c r="V23" i="162"/>
  <c r="U23" i="162"/>
  <c r="T23" i="162"/>
  <c r="S23" i="162"/>
  <c r="R23" i="162"/>
  <c r="Q23" i="162"/>
  <c r="N23" i="162"/>
  <c r="M23" i="162"/>
  <c r="L23" i="162"/>
  <c r="K23" i="162"/>
  <c r="H23" i="162"/>
  <c r="G23" i="162"/>
  <c r="F23" i="162"/>
  <c r="E23" i="162"/>
  <c r="D23" i="162"/>
  <c r="C23" i="162"/>
  <c r="J21" i="162"/>
  <c r="P21" i="162" s="1"/>
  <c r="H68" i="161"/>
  <c r="H67" i="161"/>
  <c r="N23" i="161"/>
  <c r="M23" i="161"/>
  <c r="L23" i="161"/>
  <c r="K23" i="161"/>
  <c r="J23" i="161"/>
  <c r="I23" i="161"/>
  <c r="F23" i="161"/>
  <c r="E23" i="161"/>
  <c r="D23" i="161"/>
  <c r="C23" i="161"/>
  <c r="H21" i="161"/>
  <c r="J22" i="160"/>
  <c r="I22" i="160"/>
  <c r="H22" i="160"/>
  <c r="G22" i="160"/>
  <c r="F22" i="160"/>
  <c r="E22" i="160"/>
  <c r="D22" i="160"/>
  <c r="C22" i="160"/>
  <c r="M21" i="159"/>
  <c r="L21" i="159"/>
  <c r="K21" i="159"/>
  <c r="J21" i="159"/>
  <c r="I21" i="159"/>
  <c r="H21" i="159"/>
  <c r="G21" i="159"/>
  <c r="F21" i="159"/>
  <c r="E21" i="159"/>
  <c r="D21" i="159"/>
  <c r="C21" i="159"/>
  <c r="T79" i="158"/>
  <c r="T77" i="158"/>
  <c r="T22" i="158" s="1"/>
  <c r="T76" i="158"/>
  <c r="T75" i="158"/>
  <c r="T74" i="158"/>
  <c r="T72" i="158"/>
  <c r="T71" i="158"/>
  <c r="T70" i="158"/>
  <c r="T69" i="158"/>
  <c r="T66" i="158"/>
  <c r="T65" i="158"/>
  <c r="T64" i="158"/>
  <c r="T62" i="158"/>
  <c r="T61" i="158"/>
  <c r="T60" i="158"/>
  <c r="T59" i="158"/>
  <c r="T57" i="158"/>
  <c r="T56" i="158"/>
  <c r="T55" i="158"/>
  <c r="T54" i="158"/>
  <c r="T52" i="158"/>
  <c r="T51" i="158"/>
  <c r="T50" i="158"/>
  <c r="T49" i="158"/>
  <c r="T47" i="158"/>
  <c r="T46" i="158"/>
  <c r="T45" i="158"/>
  <c r="T44" i="158"/>
  <c r="T42" i="158"/>
  <c r="T41" i="158"/>
  <c r="T40" i="158"/>
  <c r="T39" i="158"/>
  <c r="T37" i="158"/>
  <c r="T36" i="158"/>
  <c r="T35" i="158"/>
  <c r="T34" i="158"/>
  <c r="T32" i="158"/>
  <c r="T31" i="158"/>
  <c r="T30" i="158"/>
  <c r="T29" i="158"/>
  <c r="T27" i="158"/>
  <c r="T26" i="158"/>
  <c r="T25" i="158"/>
  <c r="T24" i="158"/>
  <c r="S22" i="158"/>
  <c r="R22" i="158"/>
  <c r="Q22" i="158"/>
  <c r="P22" i="158"/>
  <c r="O22" i="158"/>
  <c r="N22" i="158"/>
  <c r="M22" i="158"/>
  <c r="L22" i="158"/>
  <c r="K22" i="158"/>
  <c r="J22" i="158"/>
  <c r="I22" i="158"/>
  <c r="H22" i="158"/>
  <c r="G22" i="158"/>
  <c r="F22" i="158"/>
  <c r="E22" i="158"/>
  <c r="D22" i="158"/>
  <c r="C22" i="158"/>
  <c r="T19" i="158"/>
  <c r="T18" i="158"/>
  <c r="T17" i="158"/>
  <c r="T16" i="158"/>
  <c r="T15" i="158"/>
  <c r="T14" i="158"/>
  <c r="T13" i="158"/>
  <c r="T12" i="158"/>
  <c r="K22" i="157"/>
  <c r="J22" i="157"/>
  <c r="I22" i="157"/>
  <c r="H22" i="157"/>
  <c r="G22" i="157"/>
  <c r="F22" i="157"/>
  <c r="E22" i="157"/>
  <c r="D22" i="157"/>
  <c r="C22" i="157"/>
  <c r="X21" i="156"/>
  <c r="W21" i="156"/>
  <c r="V21" i="156"/>
  <c r="U21" i="156"/>
  <c r="T21" i="156"/>
  <c r="S21" i="156"/>
  <c r="R21" i="156"/>
  <c r="Q21" i="156"/>
  <c r="P21" i="156"/>
  <c r="O21" i="156"/>
  <c r="N21" i="156"/>
  <c r="M21" i="156"/>
  <c r="L21" i="156"/>
  <c r="K21" i="156"/>
  <c r="J21" i="156"/>
  <c r="I21" i="156"/>
  <c r="H21" i="156"/>
  <c r="G21" i="156"/>
  <c r="F21" i="156"/>
  <c r="E21" i="156"/>
  <c r="D21" i="156"/>
  <c r="C21" i="156"/>
  <c r="O72" i="155"/>
  <c r="O71" i="155"/>
  <c r="O62" i="155"/>
  <c r="O61" i="155"/>
  <c r="O60" i="155"/>
  <c r="O59" i="155"/>
  <c r="O57" i="155"/>
  <c r="O56" i="155"/>
  <c r="O55" i="155"/>
  <c r="O54" i="155"/>
  <c r="O52" i="155"/>
  <c r="O51" i="155"/>
  <c r="O50" i="155"/>
  <c r="O49" i="155"/>
  <c r="O47" i="155"/>
  <c r="O46" i="155"/>
  <c r="O45" i="155"/>
  <c r="O44" i="155"/>
  <c r="O42" i="155"/>
  <c r="O41" i="155"/>
  <c r="O40" i="155"/>
  <c r="O39" i="155"/>
  <c r="O37" i="155"/>
  <c r="O36" i="155"/>
  <c r="O35" i="155"/>
  <c r="O34" i="155"/>
  <c r="O32" i="155"/>
  <c r="O31" i="155"/>
  <c r="O30" i="155"/>
  <c r="O29" i="155"/>
  <c r="O27" i="155"/>
  <c r="O26" i="155"/>
  <c r="O25" i="155"/>
  <c r="O24" i="155"/>
  <c r="O22" i="155"/>
  <c r="O20" i="155"/>
  <c r="N20" i="155"/>
  <c r="M20" i="155"/>
  <c r="L20" i="155"/>
  <c r="K20" i="155"/>
  <c r="J20" i="155"/>
  <c r="I20" i="155"/>
  <c r="H20" i="155"/>
  <c r="G20" i="155"/>
  <c r="F20" i="155"/>
  <c r="E20" i="155"/>
  <c r="D20" i="155"/>
  <c r="C20" i="155"/>
  <c r="O17" i="155"/>
  <c r="O16" i="155"/>
  <c r="O15" i="155"/>
  <c r="O14" i="155"/>
  <c r="O13" i="155"/>
  <c r="O12" i="155"/>
  <c r="O11" i="155"/>
  <c r="O10" i="155"/>
  <c r="O9" i="155"/>
  <c r="Q173" i="154"/>
  <c r="M173" i="154"/>
  <c r="I173" i="154"/>
  <c r="Q172" i="154"/>
  <c r="M172" i="154"/>
  <c r="I172" i="154"/>
  <c r="M171" i="154"/>
  <c r="I171" i="154"/>
  <c r="Q168" i="154"/>
  <c r="M168" i="154"/>
  <c r="I168" i="154"/>
  <c r="I167" i="154"/>
  <c r="C167" i="154" s="1"/>
  <c r="Q166" i="154"/>
  <c r="M166" i="154"/>
  <c r="I166" i="154"/>
  <c r="I165" i="154"/>
  <c r="C165" i="154" s="1"/>
  <c r="Q164" i="154"/>
  <c r="M164" i="154"/>
  <c r="I164" i="154"/>
  <c r="Q163" i="154"/>
  <c r="M163" i="154"/>
  <c r="I163" i="154"/>
  <c r="Q162" i="154"/>
  <c r="M162" i="154"/>
  <c r="I162" i="154"/>
  <c r="Q161" i="154"/>
  <c r="M161" i="154"/>
  <c r="I161" i="154"/>
  <c r="Q160" i="154"/>
  <c r="M160" i="154"/>
  <c r="I160" i="154"/>
  <c r="Q159" i="154"/>
  <c r="M159" i="154"/>
  <c r="I159" i="154"/>
  <c r="Q158" i="154"/>
  <c r="M158" i="154"/>
  <c r="I158" i="154"/>
  <c r="I156" i="154"/>
  <c r="C156" i="154" s="1"/>
  <c r="Q155" i="154"/>
  <c r="M155" i="154"/>
  <c r="I155" i="154"/>
  <c r="I154" i="154"/>
  <c r="C154" i="154" s="1"/>
  <c r="Q153" i="154"/>
  <c r="M153" i="154"/>
  <c r="I153" i="154"/>
  <c r="I152" i="154"/>
  <c r="C152" i="154" s="1"/>
  <c r="Q151" i="154"/>
  <c r="M151" i="154"/>
  <c r="I151" i="154"/>
  <c r="I150" i="154"/>
  <c r="C150" i="154" s="1"/>
  <c r="Q149" i="154"/>
  <c r="M149" i="154"/>
  <c r="I149" i="154"/>
  <c r="Q148" i="154"/>
  <c r="M148" i="154"/>
  <c r="I148" i="154"/>
  <c r="Q147" i="154"/>
  <c r="M147" i="154"/>
  <c r="I147" i="154"/>
  <c r="Q146" i="154"/>
  <c r="M146" i="154"/>
  <c r="I146" i="154"/>
  <c r="Q145" i="154"/>
  <c r="M145" i="154"/>
  <c r="I145" i="154"/>
  <c r="M143" i="154"/>
  <c r="I143" i="154"/>
  <c r="I142" i="154"/>
  <c r="C142" i="154" s="1"/>
  <c r="I141" i="154"/>
  <c r="C141" i="154" s="1"/>
  <c r="I140" i="154"/>
  <c r="C140" i="154" s="1"/>
  <c r="I139" i="154"/>
  <c r="C139" i="154" s="1"/>
  <c r="I138" i="154"/>
  <c r="C138" i="154" s="1"/>
  <c r="I137" i="154"/>
  <c r="C137" i="154" s="1"/>
  <c r="I136" i="154"/>
  <c r="C136" i="154" s="1"/>
  <c r="I135" i="154"/>
  <c r="C135" i="154" s="1"/>
  <c r="I134" i="154"/>
  <c r="C134" i="154" s="1"/>
  <c r="I133" i="154"/>
  <c r="C133" i="154" s="1"/>
  <c r="I132" i="154"/>
  <c r="C132" i="154" s="1"/>
  <c r="I130" i="154"/>
  <c r="C130" i="154" s="1"/>
  <c r="I129" i="154"/>
  <c r="C129" i="154" s="1"/>
  <c r="I128" i="154"/>
  <c r="C128" i="154" s="1"/>
  <c r="I127" i="154"/>
  <c r="C127" i="154" s="1"/>
  <c r="I126" i="154"/>
  <c r="C126" i="154" s="1"/>
  <c r="I125" i="154"/>
  <c r="C125" i="154" s="1"/>
  <c r="I124" i="154"/>
  <c r="C124" i="154" s="1"/>
  <c r="I123" i="154"/>
  <c r="C123" i="154" s="1"/>
  <c r="I122" i="154"/>
  <c r="C122" i="154" s="1"/>
  <c r="I121" i="154"/>
  <c r="C121" i="154" s="1"/>
  <c r="I120" i="154"/>
  <c r="C120" i="154" s="1"/>
  <c r="I119" i="154"/>
  <c r="C119" i="154" s="1"/>
  <c r="I117" i="154"/>
  <c r="C117" i="154" s="1"/>
  <c r="I116" i="154"/>
  <c r="C116" i="154" s="1"/>
  <c r="I115" i="154"/>
  <c r="C115" i="154" s="1"/>
  <c r="I114" i="154"/>
  <c r="C114" i="154" s="1"/>
  <c r="I113" i="154"/>
  <c r="C113" i="154" s="1"/>
  <c r="I112" i="154"/>
  <c r="C112" i="154" s="1"/>
  <c r="I111" i="154"/>
  <c r="C111" i="154" s="1"/>
  <c r="I110" i="154"/>
  <c r="C110" i="154" s="1"/>
  <c r="I109" i="154"/>
  <c r="C109" i="154" s="1"/>
  <c r="I108" i="154"/>
  <c r="C108" i="154" s="1"/>
  <c r="I107" i="154"/>
  <c r="C107" i="154" s="1"/>
  <c r="I106" i="154"/>
  <c r="C106" i="154" s="1"/>
  <c r="I104" i="154"/>
  <c r="C104" i="154" s="1"/>
  <c r="I103" i="154"/>
  <c r="C103" i="154" s="1"/>
  <c r="I102" i="154"/>
  <c r="C102" i="154" s="1"/>
  <c r="I101" i="154"/>
  <c r="C101" i="154" s="1"/>
  <c r="I100" i="154"/>
  <c r="C100" i="154" s="1"/>
  <c r="I99" i="154"/>
  <c r="C99" i="154" s="1"/>
  <c r="I98" i="154"/>
  <c r="C98" i="154" s="1"/>
  <c r="I97" i="154"/>
  <c r="C97" i="154" s="1"/>
  <c r="I96" i="154"/>
  <c r="C96" i="154" s="1"/>
  <c r="I95" i="154"/>
  <c r="C95" i="154" s="1"/>
  <c r="I94" i="154"/>
  <c r="C94" i="154" s="1"/>
  <c r="I93" i="154"/>
  <c r="C93" i="154" s="1"/>
  <c r="I91" i="154"/>
  <c r="C91" i="154" s="1"/>
  <c r="I90" i="154"/>
  <c r="C90" i="154" s="1"/>
  <c r="I89" i="154"/>
  <c r="C89" i="154" s="1"/>
  <c r="I88" i="154"/>
  <c r="C88" i="154" s="1"/>
  <c r="I87" i="154"/>
  <c r="C87" i="154" s="1"/>
  <c r="I86" i="154"/>
  <c r="C86" i="154" s="1"/>
  <c r="I85" i="154"/>
  <c r="C85" i="154" s="1"/>
  <c r="I84" i="154"/>
  <c r="C84" i="154" s="1"/>
  <c r="I83" i="154"/>
  <c r="C83" i="154" s="1"/>
  <c r="I82" i="154"/>
  <c r="C82" i="154" s="1"/>
  <c r="I81" i="154"/>
  <c r="C81" i="154" s="1"/>
  <c r="I80" i="154"/>
  <c r="C80" i="154" s="1"/>
  <c r="I78" i="154"/>
  <c r="C78" i="154" s="1"/>
  <c r="I77" i="154"/>
  <c r="C77" i="154" s="1"/>
  <c r="I76" i="154"/>
  <c r="C76" i="154" s="1"/>
  <c r="I75" i="154"/>
  <c r="C75" i="154" s="1"/>
  <c r="I74" i="154"/>
  <c r="C74" i="154" s="1"/>
  <c r="I73" i="154"/>
  <c r="C73" i="154"/>
  <c r="I72" i="154"/>
  <c r="C72" i="154" s="1"/>
  <c r="I71" i="154"/>
  <c r="C71" i="154" s="1"/>
  <c r="I70" i="154"/>
  <c r="C70" i="154" s="1"/>
  <c r="I69" i="154"/>
  <c r="C69" i="154" s="1"/>
  <c r="I68" i="154"/>
  <c r="C68" i="154" s="1"/>
  <c r="I67" i="154"/>
  <c r="C67" i="154" s="1"/>
  <c r="I65" i="154"/>
  <c r="C65" i="154" s="1"/>
  <c r="I64" i="154"/>
  <c r="C64" i="154" s="1"/>
  <c r="I63" i="154"/>
  <c r="C63" i="154" s="1"/>
  <c r="I62" i="154"/>
  <c r="C62" i="154" s="1"/>
  <c r="I61" i="154"/>
  <c r="C61" i="154" s="1"/>
  <c r="I60" i="154"/>
  <c r="C60" i="154" s="1"/>
  <c r="I59" i="154"/>
  <c r="C59" i="154" s="1"/>
  <c r="I58" i="154"/>
  <c r="C58" i="154" s="1"/>
  <c r="I57" i="154"/>
  <c r="C57" i="154" s="1"/>
  <c r="I56" i="154"/>
  <c r="C56" i="154" s="1"/>
  <c r="I55" i="154"/>
  <c r="C55" i="154" s="1"/>
  <c r="I54" i="154"/>
  <c r="C54" i="154" s="1"/>
  <c r="I52" i="154"/>
  <c r="C52" i="154" s="1"/>
  <c r="I51" i="154"/>
  <c r="C51" i="154" s="1"/>
  <c r="I50" i="154"/>
  <c r="C50" i="154" s="1"/>
  <c r="I49" i="154"/>
  <c r="C49" i="154" s="1"/>
  <c r="I48" i="154"/>
  <c r="C48" i="154" s="1"/>
  <c r="I47" i="154"/>
  <c r="C47" i="154" s="1"/>
  <c r="I46" i="154"/>
  <c r="C46" i="154" s="1"/>
  <c r="I45" i="154"/>
  <c r="C45" i="154" s="1"/>
  <c r="I44" i="154"/>
  <c r="C44" i="154" s="1"/>
  <c r="I43" i="154"/>
  <c r="C43" i="154" s="1"/>
  <c r="I42" i="154"/>
  <c r="C42" i="154" s="1"/>
  <c r="I41" i="154"/>
  <c r="C41" i="154" s="1"/>
  <c r="I39" i="154"/>
  <c r="C39" i="154" s="1"/>
  <c r="I38" i="154"/>
  <c r="C38" i="154" s="1"/>
  <c r="I37" i="154"/>
  <c r="C37" i="154" s="1"/>
  <c r="I36" i="154"/>
  <c r="C36" i="154" s="1"/>
  <c r="I35" i="154"/>
  <c r="C35" i="154" s="1"/>
  <c r="I34" i="154"/>
  <c r="C34" i="154" s="1"/>
  <c r="I33" i="154"/>
  <c r="C33" i="154" s="1"/>
  <c r="I32" i="154"/>
  <c r="C32" i="154" s="1"/>
  <c r="I31" i="154"/>
  <c r="C31" i="154" s="1"/>
  <c r="I30" i="154"/>
  <c r="C30" i="154" s="1"/>
  <c r="I29" i="154"/>
  <c r="C29" i="154" s="1"/>
  <c r="I28" i="154"/>
  <c r="C28" i="154" s="1"/>
  <c r="I26" i="154"/>
  <c r="C26" i="154" s="1"/>
  <c r="J172" i="153"/>
  <c r="D172" i="153"/>
  <c r="J170" i="153"/>
  <c r="D170" i="153"/>
  <c r="J167" i="153"/>
  <c r="D167" i="153"/>
  <c r="J165" i="153"/>
  <c r="D165" i="153"/>
  <c r="J163" i="153"/>
  <c r="D163" i="153"/>
  <c r="P163" i="153" s="1"/>
  <c r="J162" i="153"/>
  <c r="D162" i="153"/>
  <c r="J161" i="153"/>
  <c r="D161" i="153"/>
  <c r="J160" i="153"/>
  <c r="D160" i="153"/>
  <c r="J159" i="153"/>
  <c r="P159" i="153" s="1"/>
  <c r="J158" i="153"/>
  <c r="P158" i="153" s="1"/>
  <c r="J157" i="153"/>
  <c r="D157" i="153"/>
  <c r="J154" i="153"/>
  <c r="D154" i="153"/>
  <c r="J152" i="153"/>
  <c r="D152" i="153"/>
  <c r="J150" i="153"/>
  <c r="D150" i="153"/>
  <c r="J148" i="153"/>
  <c r="D148" i="153"/>
  <c r="J147" i="153"/>
  <c r="D147" i="153"/>
  <c r="J146" i="153"/>
  <c r="D146" i="153"/>
  <c r="J145" i="153"/>
  <c r="D145" i="153"/>
  <c r="J144" i="153"/>
  <c r="D144" i="153"/>
  <c r="J142" i="153"/>
  <c r="D142" i="153"/>
  <c r="O129" i="153"/>
  <c r="N129" i="153"/>
  <c r="M129" i="153"/>
  <c r="L129" i="153"/>
  <c r="K129" i="153"/>
  <c r="D129" i="153"/>
  <c r="O128" i="153"/>
  <c r="N128" i="153"/>
  <c r="M128" i="153"/>
  <c r="L128" i="153"/>
  <c r="K128" i="153"/>
  <c r="D128" i="153"/>
  <c r="O127" i="153"/>
  <c r="N127" i="153"/>
  <c r="M127" i="153"/>
  <c r="L127" i="153"/>
  <c r="K127" i="153"/>
  <c r="D127" i="153"/>
  <c r="O126" i="153"/>
  <c r="N126" i="153"/>
  <c r="M126" i="153"/>
  <c r="L126" i="153"/>
  <c r="K126" i="153"/>
  <c r="D126" i="153"/>
  <c r="O125" i="153"/>
  <c r="N125" i="153"/>
  <c r="M125" i="153"/>
  <c r="L125" i="153"/>
  <c r="K125" i="153"/>
  <c r="D125" i="153"/>
  <c r="O124" i="153"/>
  <c r="N124" i="153"/>
  <c r="M124" i="153"/>
  <c r="L124" i="153"/>
  <c r="K124" i="153"/>
  <c r="D124" i="153"/>
  <c r="O123" i="153"/>
  <c r="N123" i="153"/>
  <c r="M123" i="153"/>
  <c r="L123" i="153"/>
  <c r="K123" i="153"/>
  <c r="D123" i="153"/>
  <c r="O122" i="153"/>
  <c r="N122" i="153"/>
  <c r="M122" i="153"/>
  <c r="L122" i="153"/>
  <c r="K122" i="153"/>
  <c r="D122" i="153"/>
  <c r="O121" i="153"/>
  <c r="N121" i="153"/>
  <c r="M121" i="153"/>
  <c r="L121" i="153"/>
  <c r="K121" i="153"/>
  <c r="D121" i="153"/>
  <c r="O120" i="153"/>
  <c r="N120" i="153"/>
  <c r="M120" i="153"/>
  <c r="L120" i="153"/>
  <c r="K120" i="153"/>
  <c r="D120" i="153"/>
  <c r="O119" i="153"/>
  <c r="N119" i="153"/>
  <c r="M119" i="153"/>
  <c r="L119" i="153"/>
  <c r="K119" i="153"/>
  <c r="D119" i="153"/>
  <c r="O118" i="153"/>
  <c r="N118" i="153"/>
  <c r="M118" i="153"/>
  <c r="L118" i="153"/>
  <c r="K118" i="153"/>
  <c r="D118" i="153"/>
  <c r="O116" i="153"/>
  <c r="N116" i="153"/>
  <c r="M116" i="153"/>
  <c r="L116" i="153"/>
  <c r="K116" i="153"/>
  <c r="D116" i="153"/>
  <c r="O115" i="153"/>
  <c r="N115" i="153"/>
  <c r="M115" i="153"/>
  <c r="L115" i="153"/>
  <c r="K115" i="153"/>
  <c r="D115" i="153"/>
  <c r="O114" i="153"/>
  <c r="N114" i="153"/>
  <c r="M114" i="153"/>
  <c r="L114" i="153"/>
  <c r="K114" i="153"/>
  <c r="D114" i="153"/>
  <c r="O113" i="153"/>
  <c r="N113" i="153"/>
  <c r="M113" i="153"/>
  <c r="L113" i="153"/>
  <c r="K113" i="153"/>
  <c r="D113" i="153"/>
  <c r="O112" i="153"/>
  <c r="N112" i="153"/>
  <c r="M112" i="153"/>
  <c r="L112" i="153"/>
  <c r="K112" i="153"/>
  <c r="D112" i="153"/>
  <c r="O111" i="153"/>
  <c r="N111" i="153"/>
  <c r="M111" i="153"/>
  <c r="L111" i="153"/>
  <c r="K111" i="153"/>
  <c r="D111" i="153"/>
  <c r="O110" i="153"/>
  <c r="N110" i="153"/>
  <c r="M110" i="153"/>
  <c r="L110" i="153"/>
  <c r="K110" i="153"/>
  <c r="D110" i="153"/>
  <c r="O109" i="153"/>
  <c r="N109" i="153"/>
  <c r="M109" i="153"/>
  <c r="L109" i="153"/>
  <c r="K109" i="153"/>
  <c r="D109" i="153"/>
  <c r="O108" i="153"/>
  <c r="N108" i="153"/>
  <c r="M108" i="153"/>
  <c r="L108" i="153"/>
  <c r="K108" i="153"/>
  <c r="D108" i="153"/>
  <c r="O107" i="153"/>
  <c r="N107" i="153"/>
  <c r="M107" i="153"/>
  <c r="L107" i="153"/>
  <c r="K107" i="153"/>
  <c r="D107" i="153"/>
  <c r="O106" i="153"/>
  <c r="N106" i="153"/>
  <c r="M106" i="153"/>
  <c r="L106" i="153"/>
  <c r="K106" i="153"/>
  <c r="D106" i="153"/>
  <c r="O105" i="153"/>
  <c r="N105" i="153"/>
  <c r="M105" i="153"/>
  <c r="L105" i="153"/>
  <c r="K105" i="153"/>
  <c r="D105" i="153"/>
  <c r="O103" i="153"/>
  <c r="N103" i="153"/>
  <c r="M103" i="153"/>
  <c r="L103" i="153"/>
  <c r="K103" i="153"/>
  <c r="D103" i="153"/>
  <c r="O102" i="153"/>
  <c r="N102" i="153"/>
  <c r="M102" i="153"/>
  <c r="L102" i="153"/>
  <c r="K102" i="153"/>
  <c r="D102" i="153"/>
  <c r="O101" i="153"/>
  <c r="N101" i="153"/>
  <c r="M101" i="153"/>
  <c r="L101" i="153"/>
  <c r="K101" i="153"/>
  <c r="D101" i="153"/>
  <c r="O100" i="153"/>
  <c r="N100" i="153"/>
  <c r="M100" i="153"/>
  <c r="L100" i="153"/>
  <c r="K100" i="153"/>
  <c r="D100" i="153"/>
  <c r="O99" i="153"/>
  <c r="N99" i="153"/>
  <c r="M99" i="153"/>
  <c r="L99" i="153"/>
  <c r="K99" i="153"/>
  <c r="D99" i="153"/>
  <c r="O98" i="153"/>
  <c r="N98" i="153"/>
  <c r="M98" i="153"/>
  <c r="L98" i="153"/>
  <c r="K98" i="153"/>
  <c r="D98" i="153"/>
  <c r="O97" i="153"/>
  <c r="N97" i="153"/>
  <c r="M97" i="153"/>
  <c r="L97" i="153"/>
  <c r="K97" i="153"/>
  <c r="D97" i="153"/>
  <c r="O96" i="153"/>
  <c r="N96" i="153"/>
  <c r="M96" i="153"/>
  <c r="L96" i="153"/>
  <c r="K96" i="153"/>
  <c r="D96" i="153"/>
  <c r="O95" i="153"/>
  <c r="N95" i="153"/>
  <c r="M95" i="153"/>
  <c r="L95" i="153"/>
  <c r="K95" i="153"/>
  <c r="D95" i="153"/>
  <c r="O94" i="153"/>
  <c r="N94" i="153"/>
  <c r="M94" i="153"/>
  <c r="L94" i="153"/>
  <c r="K94" i="153"/>
  <c r="D94" i="153"/>
  <c r="O93" i="153"/>
  <c r="N93" i="153"/>
  <c r="M93" i="153"/>
  <c r="L93" i="153"/>
  <c r="K93" i="153"/>
  <c r="D93" i="153"/>
  <c r="O92" i="153"/>
  <c r="N92" i="153"/>
  <c r="M92" i="153"/>
  <c r="L92" i="153"/>
  <c r="K92" i="153"/>
  <c r="D92" i="153"/>
  <c r="O90" i="153"/>
  <c r="N90" i="153"/>
  <c r="M90" i="153"/>
  <c r="L90" i="153"/>
  <c r="K90" i="153"/>
  <c r="D90" i="153"/>
  <c r="O89" i="153"/>
  <c r="N89" i="153"/>
  <c r="M89" i="153"/>
  <c r="L89" i="153"/>
  <c r="K89" i="153"/>
  <c r="D89" i="153"/>
  <c r="O88" i="153"/>
  <c r="N88" i="153"/>
  <c r="M88" i="153"/>
  <c r="L88" i="153"/>
  <c r="K88" i="153"/>
  <c r="D88" i="153"/>
  <c r="O87" i="153"/>
  <c r="N87" i="153"/>
  <c r="M87" i="153"/>
  <c r="L87" i="153"/>
  <c r="K87" i="153"/>
  <c r="D87" i="153"/>
  <c r="O86" i="153"/>
  <c r="N86" i="153"/>
  <c r="M86" i="153"/>
  <c r="L86" i="153"/>
  <c r="K86" i="153"/>
  <c r="D86" i="153"/>
  <c r="O85" i="153"/>
  <c r="N85" i="153"/>
  <c r="M85" i="153"/>
  <c r="L85" i="153"/>
  <c r="K85" i="153"/>
  <c r="D85" i="153"/>
  <c r="O84" i="153"/>
  <c r="N84" i="153"/>
  <c r="M84" i="153"/>
  <c r="L84" i="153"/>
  <c r="K84" i="153"/>
  <c r="D84" i="153"/>
  <c r="O83" i="153"/>
  <c r="N83" i="153"/>
  <c r="M83" i="153"/>
  <c r="L83" i="153"/>
  <c r="K83" i="153"/>
  <c r="D83" i="153"/>
  <c r="O82" i="153"/>
  <c r="N82" i="153"/>
  <c r="M82" i="153"/>
  <c r="L82" i="153"/>
  <c r="K82" i="153"/>
  <c r="D82" i="153"/>
  <c r="O81" i="153"/>
  <c r="N81" i="153"/>
  <c r="M81" i="153"/>
  <c r="L81" i="153"/>
  <c r="K81" i="153"/>
  <c r="D81" i="153"/>
  <c r="O80" i="153"/>
  <c r="N80" i="153"/>
  <c r="M80" i="153"/>
  <c r="L80" i="153"/>
  <c r="K80" i="153"/>
  <c r="D80" i="153"/>
  <c r="O79" i="153"/>
  <c r="N79" i="153"/>
  <c r="M79" i="153"/>
  <c r="L79" i="153"/>
  <c r="K79" i="153"/>
  <c r="D79" i="153"/>
  <c r="O77" i="153"/>
  <c r="N77" i="153"/>
  <c r="M77" i="153"/>
  <c r="L77" i="153"/>
  <c r="K77" i="153"/>
  <c r="D77" i="153"/>
  <c r="O76" i="153"/>
  <c r="N76" i="153"/>
  <c r="M76" i="153"/>
  <c r="L76" i="153"/>
  <c r="K76" i="153"/>
  <c r="D76" i="153"/>
  <c r="O75" i="153"/>
  <c r="N75" i="153"/>
  <c r="M75" i="153"/>
  <c r="L75" i="153"/>
  <c r="K75" i="153"/>
  <c r="D75" i="153"/>
  <c r="O74" i="153"/>
  <c r="N74" i="153"/>
  <c r="M74" i="153"/>
  <c r="L74" i="153"/>
  <c r="K74" i="153"/>
  <c r="D74" i="153"/>
  <c r="O73" i="153"/>
  <c r="N73" i="153"/>
  <c r="M73" i="153"/>
  <c r="L73" i="153"/>
  <c r="K73" i="153"/>
  <c r="D73" i="153"/>
  <c r="O72" i="153"/>
  <c r="N72" i="153"/>
  <c r="M72" i="153"/>
  <c r="L72" i="153"/>
  <c r="K72" i="153"/>
  <c r="D72" i="153"/>
  <c r="O71" i="153"/>
  <c r="N71" i="153"/>
  <c r="M71" i="153"/>
  <c r="L71" i="153"/>
  <c r="K71" i="153"/>
  <c r="D71" i="153"/>
  <c r="O70" i="153"/>
  <c r="N70" i="153"/>
  <c r="M70" i="153"/>
  <c r="L70" i="153"/>
  <c r="K70" i="153"/>
  <c r="D70" i="153"/>
  <c r="O69" i="153"/>
  <c r="N69" i="153"/>
  <c r="M69" i="153"/>
  <c r="L69" i="153"/>
  <c r="K69" i="153"/>
  <c r="D69" i="153"/>
  <c r="O68" i="153"/>
  <c r="N68" i="153"/>
  <c r="M68" i="153"/>
  <c r="L68" i="153"/>
  <c r="K68" i="153"/>
  <c r="D68" i="153"/>
  <c r="O67" i="153"/>
  <c r="N67" i="153"/>
  <c r="M67" i="153"/>
  <c r="L67" i="153"/>
  <c r="K67" i="153"/>
  <c r="D67" i="153"/>
  <c r="O66" i="153"/>
  <c r="N66" i="153"/>
  <c r="M66" i="153"/>
  <c r="L66" i="153"/>
  <c r="K66" i="153"/>
  <c r="D66" i="153"/>
  <c r="O64" i="153"/>
  <c r="N64" i="153"/>
  <c r="M64" i="153"/>
  <c r="L64" i="153"/>
  <c r="K64" i="153"/>
  <c r="D64" i="153"/>
  <c r="O63" i="153"/>
  <c r="N63" i="153"/>
  <c r="M63" i="153"/>
  <c r="L63" i="153"/>
  <c r="K63" i="153"/>
  <c r="D63" i="153"/>
  <c r="O62" i="153"/>
  <c r="N62" i="153"/>
  <c r="M62" i="153"/>
  <c r="L62" i="153"/>
  <c r="K62" i="153"/>
  <c r="D62" i="153"/>
  <c r="O61" i="153"/>
  <c r="N61" i="153"/>
  <c r="M61" i="153"/>
  <c r="L61" i="153"/>
  <c r="K61" i="153"/>
  <c r="D61" i="153"/>
  <c r="O60" i="153"/>
  <c r="N60" i="153"/>
  <c r="M60" i="153"/>
  <c r="L60" i="153"/>
  <c r="K60" i="153"/>
  <c r="D60" i="153"/>
  <c r="O59" i="153"/>
  <c r="N59" i="153"/>
  <c r="M59" i="153"/>
  <c r="L59" i="153"/>
  <c r="K59" i="153"/>
  <c r="D59" i="153"/>
  <c r="O58" i="153"/>
  <c r="N58" i="153"/>
  <c r="M58" i="153"/>
  <c r="L58" i="153"/>
  <c r="K58" i="153"/>
  <c r="D58" i="153"/>
  <c r="O57" i="153"/>
  <c r="N57" i="153"/>
  <c r="M57" i="153"/>
  <c r="L57" i="153"/>
  <c r="K57" i="153"/>
  <c r="D57" i="153"/>
  <c r="O56" i="153"/>
  <c r="N56" i="153"/>
  <c r="M56" i="153"/>
  <c r="L56" i="153"/>
  <c r="K56" i="153"/>
  <c r="D56" i="153"/>
  <c r="O55" i="153"/>
  <c r="N55" i="153"/>
  <c r="M55" i="153"/>
  <c r="L55" i="153"/>
  <c r="K55" i="153"/>
  <c r="D55" i="153"/>
  <c r="O54" i="153"/>
  <c r="N54" i="153"/>
  <c r="M54" i="153"/>
  <c r="L54" i="153"/>
  <c r="K54" i="153"/>
  <c r="D54" i="153"/>
  <c r="O53" i="153"/>
  <c r="N53" i="153"/>
  <c r="M53" i="153"/>
  <c r="L53" i="153"/>
  <c r="K53" i="153"/>
  <c r="D53" i="153"/>
  <c r="O51" i="153"/>
  <c r="N51" i="153"/>
  <c r="M51" i="153"/>
  <c r="L51" i="153"/>
  <c r="K51" i="153"/>
  <c r="D51" i="153"/>
  <c r="O50" i="153"/>
  <c r="N50" i="153"/>
  <c r="M50" i="153"/>
  <c r="L50" i="153"/>
  <c r="K50" i="153"/>
  <c r="D50" i="153"/>
  <c r="O49" i="153"/>
  <c r="N49" i="153"/>
  <c r="M49" i="153"/>
  <c r="L49" i="153"/>
  <c r="K49" i="153"/>
  <c r="D49" i="153"/>
  <c r="O48" i="153"/>
  <c r="N48" i="153"/>
  <c r="M48" i="153"/>
  <c r="L48" i="153"/>
  <c r="K48" i="153"/>
  <c r="D48" i="153"/>
  <c r="O47" i="153"/>
  <c r="N47" i="153"/>
  <c r="M47" i="153"/>
  <c r="L47" i="153"/>
  <c r="K47" i="153"/>
  <c r="D47" i="153"/>
  <c r="O46" i="153"/>
  <c r="N46" i="153"/>
  <c r="M46" i="153"/>
  <c r="L46" i="153"/>
  <c r="K46" i="153"/>
  <c r="D46" i="153"/>
  <c r="O45" i="153"/>
  <c r="N45" i="153"/>
  <c r="M45" i="153"/>
  <c r="L45" i="153"/>
  <c r="K45" i="153"/>
  <c r="D45" i="153"/>
  <c r="O44" i="153"/>
  <c r="N44" i="153"/>
  <c r="M44" i="153"/>
  <c r="L44" i="153"/>
  <c r="K44" i="153"/>
  <c r="D44" i="153"/>
  <c r="O43" i="153"/>
  <c r="N43" i="153"/>
  <c r="M43" i="153"/>
  <c r="L43" i="153"/>
  <c r="K43" i="153"/>
  <c r="D43" i="153"/>
  <c r="O42" i="153"/>
  <c r="N42" i="153"/>
  <c r="M42" i="153"/>
  <c r="L42" i="153"/>
  <c r="K42" i="153"/>
  <c r="D42" i="153"/>
  <c r="O41" i="153"/>
  <c r="N41" i="153"/>
  <c r="M41" i="153"/>
  <c r="L41" i="153"/>
  <c r="K41" i="153"/>
  <c r="D41" i="153"/>
  <c r="O40" i="153"/>
  <c r="N40" i="153"/>
  <c r="M40" i="153"/>
  <c r="L40" i="153"/>
  <c r="K40" i="153"/>
  <c r="D40" i="153"/>
  <c r="O38" i="153"/>
  <c r="N38" i="153"/>
  <c r="M38" i="153"/>
  <c r="L38" i="153"/>
  <c r="K38" i="153"/>
  <c r="D38" i="153"/>
  <c r="O37" i="153"/>
  <c r="N37" i="153"/>
  <c r="M37" i="153"/>
  <c r="L37" i="153"/>
  <c r="K37" i="153"/>
  <c r="D37" i="153"/>
  <c r="O36" i="153"/>
  <c r="N36" i="153"/>
  <c r="M36" i="153"/>
  <c r="L36" i="153"/>
  <c r="K36" i="153"/>
  <c r="D36" i="153"/>
  <c r="O35" i="153"/>
  <c r="N35" i="153"/>
  <c r="M35" i="153"/>
  <c r="L35" i="153"/>
  <c r="K35" i="153"/>
  <c r="D35" i="153"/>
  <c r="O34" i="153"/>
  <c r="N34" i="153"/>
  <c r="M34" i="153"/>
  <c r="L34" i="153"/>
  <c r="K34" i="153"/>
  <c r="D34" i="153"/>
  <c r="O33" i="153"/>
  <c r="N33" i="153"/>
  <c r="M33" i="153"/>
  <c r="L33" i="153"/>
  <c r="K33" i="153"/>
  <c r="D33" i="153"/>
  <c r="O32" i="153"/>
  <c r="N32" i="153"/>
  <c r="M32" i="153"/>
  <c r="L32" i="153"/>
  <c r="K32" i="153"/>
  <c r="D32" i="153"/>
  <c r="O31" i="153"/>
  <c r="N31" i="153"/>
  <c r="M31" i="153"/>
  <c r="L31" i="153"/>
  <c r="K31" i="153"/>
  <c r="D31" i="153"/>
  <c r="O30" i="153"/>
  <c r="N30" i="153"/>
  <c r="M30" i="153"/>
  <c r="L30" i="153"/>
  <c r="K30" i="153"/>
  <c r="D30" i="153"/>
  <c r="O29" i="153"/>
  <c r="N29" i="153"/>
  <c r="M29" i="153"/>
  <c r="L29" i="153"/>
  <c r="K29" i="153"/>
  <c r="D29" i="153"/>
  <c r="O28" i="153"/>
  <c r="N28" i="153"/>
  <c r="M28" i="153"/>
  <c r="L28" i="153"/>
  <c r="K28" i="153"/>
  <c r="D28" i="153"/>
  <c r="O27" i="153"/>
  <c r="N27" i="153"/>
  <c r="M27" i="153"/>
  <c r="L27" i="153"/>
  <c r="K27" i="153"/>
  <c r="D27" i="153"/>
  <c r="O25" i="153"/>
  <c r="N25" i="153"/>
  <c r="M25" i="153"/>
  <c r="L25" i="153"/>
  <c r="K25" i="153"/>
  <c r="D25" i="153"/>
  <c r="O23" i="153"/>
  <c r="N23" i="153"/>
  <c r="M23" i="153"/>
  <c r="L23" i="153"/>
  <c r="K23" i="153"/>
  <c r="I23" i="153"/>
  <c r="H23" i="153"/>
  <c r="G23" i="153"/>
  <c r="F23" i="153"/>
  <c r="E23" i="153"/>
  <c r="C23" i="153"/>
  <c r="P22" i="153"/>
  <c r="O22" i="153"/>
  <c r="N22" i="153"/>
  <c r="M22" i="153"/>
  <c r="L22" i="153"/>
  <c r="K22" i="153"/>
  <c r="J22" i="153"/>
  <c r="I22" i="153"/>
  <c r="H22" i="153"/>
  <c r="G22" i="153"/>
  <c r="F22" i="153"/>
  <c r="E22" i="153"/>
  <c r="D22" i="153"/>
  <c r="C22" i="153"/>
  <c r="J21" i="153"/>
  <c r="D21" i="153"/>
  <c r="O20" i="153"/>
  <c r="N20" i="153"/>
  <c r="M20" i="153"/>
  <c r="L20" i="153"/>
  <c r="K20" i="153"/>
  <c r="D20" i="153"/>
  <c r="O19" i="153"/>
  <c r="N19" i="153"/>
  <c r="M19" i="153"/>
  <c r="L19" i="153"/>
  <c r="K19" i="153"/>
  <c r="D19" i="153"/>
  <c r="O18" i="153"/>
  <c r="N18" i="153"/>
  <c r="M18" i="153"/>
  <c r="L18" i="153"/>
  <c r="K18" i="153"/>
  <c r="D18" i="153"/>
  <c r="O17" i="153"/>
  <c r="N17" i="153"/>
  <c r="M17" i="153"/>
  <c r="L17" i="153"/>
  <c r="K17" i="153"/>
  <c r="D17" i="153"/>
  <c r="O16" i="153"/>
  <c r="N16" i="153"/>
  <c r="M16" i="153"/>
  <c r="L16" i="153"/>
  <c r="K16" i="153"/>
  <c r="D16" i="153"/>
  <c r="O15" i="153"/>
  <c r="N15" i="153"/>
  <c r="M15" i="153"/>
  <c r="L15" i="153"/>
  <c r="K15" i="153"/>
  <c r="D15" i="153"/>
  <c r="O14" i="153"/>
  <c r="N14" i="153"/>
  <c r="M14" i="153"/>
  <c r="L14" i="153"/>
  <c r="K14" i="153"/>
  <c r="D14" i="153"/>
  <c r="O13" i="153"/>
  <c r="N13" i="153"/>
  <c r="M13" i="153"/>
  <c r="L13" i="153"/>
  <c r="K13" i="153"/>
  <c r="D13" i="153"/>
  <c r="O12" i="153"/>
  <c r="N12" i="153"/>
  <c r="M12" i="153"/>
  <c r="L12" i="153"/>
  <c r="K12" i="153"/>
  <c r="D12" i="153"/>
  <c r="M172" i="152"/>
  <c r="F172" i="152"/>
  <c r="C172" i="152"/>
  <c r="M170" i="152"/>
  <c r="F170" i="152"/>
  <c r="C170" i="152"/>
  <c r="C169" i="152"/>
  <c r="M23" i="152"/>
  <c r="C23" i="152"/>
  <c r="M167" i="152"/>
  <c r="F167" i="152"/>
  <c r="C167" i="152"/>
  <c r="M166" i="152"/>
  <c r="F166" i="152"/>
  <c r="C166" i="152"/>
  <c r="M165" i="152"/>
  <c r="F165" i="152"/>
  <c r="C165" i="152"/>
  <c r="M164" i="152"/>
  <c r="F164" i="152"/>
  <c r="C164" i="152"/>
  <c r="M163" i="152"/>
  <c r="F163" i="152"/>
  <c r="C163" i="152"/>
  <c r="M162" i="152"/>
  <c r="F162" i="152"/>
  <c r="C162" i="152"/>
  <c r="M161" i="152"/>
  <c r="F161" i="152"/>
  <c r="C161" i="152"/>
  <c r="M160" i="152"/>
  <c r="F160" i="152"/>
  <c r="C160" i="152"/>
  <c r="M159" i="152"/>
  <c r="F159" i="152"/>
  <c r="M158" i="152"/>
  <c r="F158" i="152"/>
  <c r="M157" i="152"/>
  <c r="F157" i="152"/>
  <c r="C157" i="152"/>
  <c r="M154" i="152"/>
  <c r="C154" i="152"/>
  <c r="K154" i="152" s="1"/>
  <c r="M152" i="152"/>
  <c r="C152" i="152"/>
  <c r="K152" i="152" s="1"/>
  <c r="M150" i="152"/>
  <c r="C150" i="152"/>
  <c r="K150" i="152" s="1"/>
  <c r="M148" i="152"/>
  <c r="C148" i="152"/>
  <c r="K148" i="152" s="1"/>
  <c r="M147" i="152"/>
  <c r="C147" i="152"/>
  <c r="K147" i="152" s="1"/>
  <c r="M146" i="152"/>
  <c r="C146" i="152"/>
  <c r="K146" i="152" s="1"/>
  <c r="M145" i="152"/>
  <c r="C145" i="152"/>
  <c r="K145" i="152" s="1"/>
  <c r="M144" i="152"/>
  <c r="C144" i="152"/>
  <c r="K144" i="152" s="1"/>
  <c r="D89" i="151"/>
  <c r="C89" i="151" s="1"/>
  <c r="D87" i="151"/>
  <c r="C87" i="151" s="1"/>
  <c r="D85" i="151"/>
  <c r="C85" i="151" s="1"/>
  <c r="D84" i="151"/>
  <c r="C84" i="151" s="1"/>
  <c r="D82" i="151"/>
  <c r="C82" i="151" s="1"/>
  <c r="D80" i="151"/>
  <c r="C80" i="151" s="1"/>
  <c r="D79" i="151"/>
  <c r="C79" i="151" s="1"/>
  <c r="D78" i="151"/>
  <c r="C78" i="151" s="1"/>
  <c r="D77" i="151"/>
  <c r="C77" i="151" s="1"/>
  <c r="D76" i="151"/>
  <c r="C76" i="151" s="1"/>
  <c r="D75" i="151"/>
  <c r="C75" i="151" s="1"/>
  <c r="D74" i="151"/>
  <c r="C74" i="151" s="1"/>
  <c r="D71" i="151"/>
  <c r="C71" i="151" s="1"/>
  <c r="D69" i="151"/>
  <c r="C69" i="151"/>
  <c r="D67" i="151"/>
  <c r="C67" i="151"/>
  <c r="D65" i="151"/>
  <c r="C65" i="151" s="1"/>
  <c r="D64" i="151"/>
  <c r="C64" i="151" s="1"/>
  <c r="D63" i="151"/>
  <c r="C63" i="151" s="1"/>
  <c r="D62" i="151"/>
  <c r="C62" i="151" s="1"/>
  <c r="D61" i="151"/>
  <c r="C61" i="151" s="1"/>
  <c r="D59" i="151"/>
  <c r="C59" i="151" s="1"/>
  <c r="N58" i="151"/>
  <c r="M58" i="151"/>
  <c r="L58" i="151"/>
  <c r="K58" i="151"/>
  <c r="J58" i="151"/>
  <c r="I58" i="151"/>
  <c r="H58" i="151"/>
  <c r="G58" i="151"/>
  <c r="F58" i="151"/>
  <c r="E58" i="151"/>
  <c r="N57" i="151"/>
  <c r="M57" i="151"/>
  <c r="L57" i="151"/>
  <c r="K57" i="151"/>
  <c r="J57" i="151"/>
  <c r="I57" i="151"/>
  <c r="H57" i="151"/>
  <c r="G57" i="151"/>
  <c r="F57" i="151"/>
  <c r="E57" i="151"/>
  <c r="N20" i="151"/>
  <c r="M20" i="151"/>
  <c r="L20" i="151"/>
  <c r="K20" i="151"/>
  <c r="J20" i="151"/>
  <c r="I20" i="151"/>
  <c r="H20" i="151"/>
  <c r="G20" i="151"/>
  <c r="F20" i="151"/>
  <c r="E20" i="151"/>
  <c r="N19" i="151"/>
  <c r="M19" i="151"/>
  <c r="L19" i="151"/>
  <c r="K19" i="151"/>
  <c r="J19" i="151"/>
  <c r="I19" i="151"/>
  <c r="H19" i="151"/>
  <c r="G19" i="151"/>
  <c r="F19" i="151"/>
  <c r="E19" i="151"/>
  <c r="D19" i="151"/>
  <c r="C19" i="151"/>
  <c r="L88" i="150"/>
  <c r="D88" i="150"/>
  <c r="L86" i="150"/>
  <c r="D86" i="150"/>
  <c r="L83" i="150"/>
  <c r="D83" i="150"/>
  <c r="L81" i="150"/>
  <c r="D81" i="150"/>
  <c r="L79" i="150"/>
  <c r="D79" i="150"/>
  <c r="L78" i="150"/>
  <c r="D78" i="150"/>
  <c r="L77" i="150"/>
  <c r="D77" i="150"/>
  <c r="C77" i="150" s="1"/>
  <c r="L76" i="150"/>
  <c r="D76" i="150"/>
  <c r="L75" i="150"/>
  <c r="D75" i="150"/>
  <c r="L74" i="150"/>
  <c r="D74" i="150"/>
  <c r="L73" i="150"/>
  <c r="D73" i="150"/>
  <c r="C73" i="150" s="1"/>
  <c r="L70" i="150"/>
  <c r="D70" i="150"/>
  <c r="C70" i="150" s="1"/>
  <c r="L68" i="150"/>
  <c r="D68" i="150"/>
  <c r="C68" i="150" s="1"/>
  <c r="L66" i="150"/>
  <c r="D66" i="150"/>
  <c r="C66" i="150" s="1"/>
  <c r="L64" i="150"/>
  <c r="D64" i="150"/>
  <c r="L63" i="150"/>
  <c r="D63" i="150"/>
  <c r="L62" i="150"/>
  <c r="D62" i="150"/>
  <c r="L61" i="150"/>
  <c r="D61" i="150"/>
  <c r="L60" i="150"/>
  <c r="D60" i="150"/>
  <c r="L58" i="150"/>
  <c r="D58" i="150"/>
  <c r="C58" i="150" s="1"/>
  <c r="T57" i="150"/>
  <c r="S57" i="150"/>
  <c r="R57" i="150"/>
  <c r="Q57" i="150"/>
  <c r="P57" i="150"/>
  <c r="O57" i="150"/>
  <c r="N57" i="150"/>
  <c r="M57" i="150"/>
  <c r="K57" i="150"/>
  <c r="J57" i="150"/>
  <c r="I57" i="150"/>
  <c r="H57" i="150"/>
  <c r="G57" i="150"/>
  <c r="F57" i="150"/>
  <c r="E57" i="150"/>
  <c r="T56" i="150"/>
  <c r="S56" i="150"/>
  <c r="R56" i="150"/>
  <c r="Q56" i="150"/>
  <c r="P56" i="150"/>
  <c r="O56" i="150"/>
  <c r="N56" i="150"/>
  <c r="M56" i="150"/>
  <c r="K56" i="150"/>
  <c r="J56" i="150"/>
  <c r="I56" i="150"/>
  <c r="H56" i="150"/>
  <c r="G56" i="150"/>
  <c r="F56" i="150"/>
  <c r="E56" i="150"/>
  <c r="L55" i="150"/>
  <c r="D55" i="150"/>
  <c r="L54" i="150"/>
  <c r="D54" i="150"/>
  <c r="L53" i="150"/>
  <c r="D53" i="150"/>
  <c r="L52" i="150"/>
  <c r="D52" i="150"/>
  <c r="C52" i="150" s="1"/>
  <c r="L51" i="150"/>
  <c r="D51" i="150"/>
  <c r="L50" i="150"/>
  <c r="D50" i="150"/>
  <c r="L49" i="150"/>
  <c r="D49" i="150"/>
  <c r="L48" i="150"/>
  <c r="D48" i="150"/>
  <c r="L47" i="150"/>
  <c r="D47" i="150"/>
  <c r="C47" i="150" s="1"/>
  <c r="C45" i="150"/>
  <c r="C44" i="150"/>
  <c r="C43" i="150"/>
  <c r="C42" i="150"/>
  <c r="C41" i="150"/>
  <c r="C40" i="150"/>
  <c r="C39" i="150"/>
  <c r="C38" i="150"/>
  <c r="C37" i="150"/>
  <c r="C36" i="150"/>
  <c r="C35" i="150"/>
  <c r="C34" i="150"/>
  <c r="C32" i="150"/>
  <c r="C31" i="150"/>
  <c r="C30" i="150"/>
  <c r="C29" i="150"/>
  <c r="C28" i="150"/>
  <c r="C27" i="150"/>
  <c r="C26" i="150"/>
  <c r="C25" i="150"/>
  <c r="C24" i="150"/>
  <c r="C23" i="150"/>
  <c r="C22" i="150"/>
  <c r="C21" i="150"/>
  <c r="T19" i="150"/>
  <c r="S19" i="150"/>
  <c r="R19" i="150"/>
  <c r="Q19" i="150"/>
  <c r="P19" i="150"/>
  <c r="O19" i="150"/>
  <c r="N19" i="150"/>
  <c r="M19" i="150"/>
  <c r="K19" i="150"/>
  <c r="J19" i="150"/>
  <c r="I19" i="150"/>
  <c r="H19" i="150"/>
  <c r="G19" i="150"/>
  <c r="F19" i="150"/>
  <c r="E19" i="150"/>
  <c r="T18" i="150"/>
  <c r="S18" i="150"/>
  <c r="R18" i="150"/>
  <c r="Q18" i="150"/>
  <c r="P18" i="150"/>
  <c r="O18" i="150"/>
  <c r="N18" i="150"/>
  <c r="M18" i="150"/>
  <c r="L18" i="150"/>
  <c r="K18" i="150"/>
  <c r="J18" i="150"/>
  <c r="I18" i="150"/>
  <c r="H18" i="150"/>
  <c r="G18" i="150"/>
  <c r="F18" i="150"/>
  <c r="E18" i="150"/>
  <c r="D18" i="150"/>
  <c r="C18" i="150"/>
  <c r="L17" i="150"/>
  <c r="D17" i="150"/>
  <c r="L16" i="150"/>
  <c r="D16" i="150"/>
  <c r="L15" i="150"/>
  <c r="D15" i="150"/>
  <c r="L14" i="150"/>
  <c r="D14" i="150"/>
  <c r="L13" i="150"/>
  <c r="D13" i="150"/>
  <c r="C13" i="150" s="1"/>
  <c r="D88" i="149"/>
  <c r="C88" i="149" s="1"/>
  <c r="D86" i="149"/>
  <c r="C86" i="149" s="1"/>
  <c r="D84" i="149"/>
  <c r="C84" i="149" s="1"/>
  <c r="D83" i="149"/>
  <c r="C83" i="149" s="1"/>
  <c r="D81" i="149"/>
  <c r="C81" i="149" s="1"/>
  <c r="D79" i="149"/>
  <c r="C79" i="149" s="1"/>
  <c r="D78" i="149"/>
  <c r="C78" i="149" s="1"/>
  <c r="D77" i="149"/>
  <c r="C77" i="149" s="1"/>
  <c r="D76" i="149"/>
  <c r="C76" i="149" s="1"/>
  <c r="D75" i="149"/>
  <c r="C75" i="149" s="1"/>
  <c r="D74" i="149"/>
  <c r="C74" i="149" s="1"/>
  <c r="D73" i="149"/>
  <c r="C73" i="149" s="1"/>
  <c r="D70" i="149"/>
  <c r="C70" i="149" s="1"/>
  <c r="D68" i="149"/>
  <c r="C68" i="149" s="1"/>
  <c r="D66" i="149"/>
  <c r="C66" i="149" s="1"/>
  <c r="D65" i="149"/>
  <c r="C65" i="149" s="1"/>
  <c r="D64" i="149"/>
  <c r="C64" i="149" s="1"/>
  <c r="D63" i="149"/>
  <c r="C63" i="149" s="1"/>
  <c r="D62" i="149"/>
  <c r="C62" i="149" s="1"/>
  <c r="D61" i="149"/>
  <c r="C61" i="149" s="1"/>
  <c r="D60" i="149"/>
  <c r="C60" i="149" s="1"/>
  <c r="D58" i="149"/>
  <c r="D55" i="149"/>
  <c r="D51" i="149"/>
  <c r="D50" i="149"/>
  <c r="D49" i="149"/>
  <c r="D48" i="149"/>
  <c r="D47" i="149"/>
  <c r="D45" i="149"/>
  <c r="D44" i="149"/>
  <c r="D43" i="149"/>
  <c r="D42" i="149"/>
  <c r="D41" i="149"/>
  <c r="D40" i="149"/>
  <c r="D39" i="149"/>
  <c r="D38" i="149"/>
  <c r="D37" i="149"/>
  <c r="D36" i="149"/>
  <c r="D35" i="149"/>
  <c r="D34" i="149"/>
  <c r="D32" i="149"/>
  <c r="D31" i="149"/>
  <c r="D30" i="149"/>
  <c r="D29" i="149"/>
  <c r="D28" i="149"/>
  <c r="D27" i="149"/>
  <c r="D26" i="149"/>
  <c r="D25" i="149"/>
  <c r="D24" i="149"/>
  <c r="D23" i="149"/>
  <c r="D22" i="149"/>
  <c r="D21" i="149"/>
  <c r="N19" i="149"/>
  <c r="M19" i="149"/>
  <c r="L19" i="149"/>
  <c r="K19" i="149"/>
  <c r="J19" i="149"/>
  <c r="I19" i="149"/>
  <c r="H19" i="149"/>
  <c r="G19" i="149"/>
  <c r="F19" i="149"/>
  <c r="E19" i="149"/>
  <c r="N18" i="149"/>
  <c r="M18" i="149"/>
  <c r="L18" i="149"/>
  <c r="K18" i="149"/>
  <c r="J18" i="149"/>
  <c r="I18" i="149"/>
  <c r="H18" i="149"/>
  <c r="G18" i="149"/>
  <c r="F18" i="149"/>
  <c r="E18" i="149"/>
  <c r="D18" i="149"/>
  <c r="C18" i="149"/>
  <c r="D16" i="149"/>
  <c r="D15" i="149"/>
  <c r="D14" i="149"/>
  <c r="D13" i="149"/>
  <c r="D12" i="149"/>
  <c r="K88" i="148"/>
  <c r="D88" i="148"/>
  <c r="K86" i="148"/>
  <c r="D86" i="148"/>
  <c r="C86" i="148" s="1"/>
  <c r="K84" i="148"/>
  <c r="D84" i="148"/>
  <c r="K83" i="148"/>
  <c r="D83" i="148"/>
  <c r="C83" i="148" s="1"/>
  <c r="K81" i="148"/>
  <c r="D81" i="148"/>
  <c r="K79" i="148"/>
  <c r="D79" i="148"/>
  <c r="K78" i="148"/>
  <c r="D78" i="148"/>
  <c r="K77" i="148"/>
  <c r="D77" i="148"/>
  <c r="K76" i="148"/>
  <c r="D76" i="148"/>
  <c r="K75" i="148"/>
  <c r="D75" i="148"/>
  <c r="C75" i="148" s="1"/>
  <c r="K74" i="148"/>
  <c r="D74" i="148"/>
  <c r="K73" i="148"/>
  <c r="D73" i="148"/>
  <c r="K70" i="148"/>
  <c r="D70" i="148"/>
  <c r="K68" i="148"/>
  <c r="D68" i="148"/>
  <c r="C68" i="148" s="1"/>
  <c r="K66" i="148"/>
  <c r="D66" i="148"/>
  <c r="C66" i="148" s="1"/>
  <c r="K65" i="148"/>
  <c r="D65" i="148"/>
  <c r="C65" i="148" s="1"/>
  <c r="K64" i="148"/>
  <c r="D64" i="148"/>
  <c r="K63" i="148"/>
  <c r="D63" i="148"/>
  <c r="K62" i="148"/>
  <c r="D62" i="148"/>
  <c r="K61" i="148"/>
  <c r="D61" i="148"/>
  <c r="K60" i="148"/>
  <c r="D60" i="148"/>
  <c r="K58" i="148"/>
  <c r="C58" i="148" s="1"/>
  <c r="K57" i="148"/>
  <c r="C57" i="148" s="1"/>
  <c r="K56" i="148"/>
  <c r="C56" i="148" s="1"/>
  <c r="K55" i="148"/>
  <c r="C55" i="148" s="1"/>
  <c r="K54" i="148"/>
  <c r="C54" i="148" s="1"/>
  <c r="K53" i="148"/>
  <c r="C53" i="148" s="1"/>
  <c r="K52" i="148"/>
  <c r="C52" i="148" s="1"/>
  <c r="K51" i="148"/>
  <c r="C51" i="148" s="1"/>
  <c r="K50" i="148"/>
  <c r="C50" i="148" s="1"/>
  <c r="K49" i="148"/>
  <c r="C49" i="148" s="1"/>
  <c r="K48" i="148"/>
  <c r="C48" i="148" s="1"/>
  <c r="K47" i="148"/>
  <c r="C47" i="148" s="1"/>
  <c r="K45" i="148"/>
  <c r="K44" i="148"/>
  <c r="K43" i="148"/>
  <c r="K42" i="148"/>
  <c r="K41" i="148"/>
  <c r="K40" i="148"/>
  <c r="K39" i="148"/>
  <c r="K38" i="148"/>
  <c r="K37" i="148"/>
  <c r="K36" i="148"/>
  <c r="K35" i="148"/>
  <c r="K34" i="148"/>
  <c r="K33" i="148"/>
  <c r="K32" i="148"/>
  <c r="K31" i="148"/>
  <c r="K30" i="148"/>
  <c r="K29" i="148"/>
  <c r="K28" i="148"/>
  <c r="K27" i="148"/>
  <c r="K26" i="148"/>
  <c r="K25" i="148"/>
  <c r="K24" i="148"/>
  <c r="K23" i="148"/>
  <c r="K22" i="148"/>
  <c r="K21" i="148"/>
  <c r="K20" i="148"/>
  <c r="S19" i="148"/>
  <c r="R19" i="148"/>
  <c r="Q19" i="148"/>
  <c r="P19" i="148"/>
  <c r="O19" i="148"/>
  <c r="N19" i="148"/>
  <c r="M19" i="148"/>
  <c r="L19" i="148"/>
  <c r="J19" i="148"/>
  <c r="I19" i="148"/>
  <c r="H19" i="148"/>
  <c r="G19" i="148"/>
  <c r="F19" i="148"/>
  <c r="E19" i="148"/>
  <c r="S18" i="148"/>
  <c r="R18" i="148"/>
  <c r="Q18" i="148"/>
  <c r="P18" i="148"/>
  <c r="O18" i="148"/>
  <c r="N18" i="148"/>
  <c r="M18" i="148"/>
  <c r="L18" i="148"/>
  <c r="K18" i="148"/>
  <c r="J18" i="148"/>
  <c r="I18" i="148"/>
  <c r="H18" i="148"/>
  <c r="G18" i="148"/>
  <c r="F18" i="148"/>
  <c r="E18" i="148"/>
  <c r="D18" i="148"/>
  <c r="C18" i="148"/>
  <c r="K17" i="148"/>
  <c r="C17" i="148" s="1"/>
  <c r="K16" i="148"/>
  <c r="C16" i="148" s="1"/>
  <c r="K15" i="148"/>
  <c r="C15" i="148" s="1"/>
  <c r="K14" i="148"/>
  <c r="C14" i="148" s="1"/>
  <c r="K13" i="148"/>
  <c r="C13" i="148" s="1"/>
  <c r="C172" i="147"/>
  <c r="D170" i="147"/>
  <c r="C170" i="147" s="1"/>
  <c r="D167" i="147"/>
  <c r="C167" i="147" s="1"/>
  <c r="D165" i="147"/>
  <c r="C165" i="147" s="1"/>
  <c r="D163" i="147"/>
  <c r="C163" i="147" s="1"/>
  <c r="D162" i="147"/>
  <c r="C162" i="147" s="1"/>
  <c r="D161" i="147"/>
  <c r="C161" i="147" s="1"/>
  <c r="C157" i="147"/>
  <c r="D152" i="147"/>
  <c r="C152" i="147" s="1"/>
  <c r="D150" i="147"/>
  <c r="C150" i="147"/>
  <c r="C149" i="147"/>
  <c r="D148" i="147"/>
  <c r="C148" i="147" s="1"/>
  <c r="D147" i="147"/>
  <c r="C147" i="147" s="1"/>
  <c r="D146" i="147"/>
  <c r="C146" i="147" s="1"/>
  <c r="D145" i="147"/>
  <c r="C145" i="147" s="1"/>
  <c r="D144" i="147"/>
  <c r="C144" i="147" s="1"/>
  <c r="C142" i="147"/>
  <c r="D141" i="147"/>
  <c r="C141" i="147" s="1"/>
  <c r="D140" i="147"/>
  <c r="C140" i="147" s="1"/>
  <c r="D139" i="147"/>
  <c r="C139" i="147" s="1"/>
  <c r="D138" i="147"/>
  <c r="C138" i="147" s="1"/>
  <c r="D137" i="147"/>
  <c r="C137" i="147" s="1"/>
  <c r="D136" i="147"/>
  <c r="C136" i="147" s="1"/>
  <c r="D135" i="147"/>
  <c r="C135" i="147" s="1"/>
  <c r="D134" i="147"/>
  <c r="C134" i="147" s="1"/>
  <c r="D133" i="147"/>
  <c r="C133" i="147" s="1"/>
  <c r="D132" i="147"/>
  <c r="C132" i="147"/>
  <c r="D131" i="147"/>
  <c r="C131" i="147" s="1"/>
  <c r="L23" i="147"/>
  <c r="K23" i="147"/>
  <c r="J23" i="147"/>
  <c r="I23" i="147"/>
  <c r="H23" i="147"/>
  <c r="G23" i="147"/>
  <c r="F23" i="147"/>
  <c r="E23" i="147"/>
  <c r="L22" i="147"/>
  <c r="K22" i="147"/>
  <c r="J22" i="147"/>
  <c r="I22" i="147"/>
  <c r="H22" i="147"/>
  <c r="G22" i="147"/>
  <c r="F22" i="147"/>
  <c r="E22" i="147"/>
  <c r="D22" i="147"/>
  <c r="C22" i="147"/>
  <c r="C21" i="147"/>
  <c r="D20" i="147"/>
  <c r="C20" i="147" s="1"/>
  <c r="D19" i="147"/>
  <c r="C19" i="147" s="1"/>
  <c r="D18" i="147"/>
  <c r="C18" i="147" s="1"/>
  <c r="D17" i="147"/>
  <c r="C17" i="147" s="1"/>
  <c r="C170" i="146"/>
  <c r="C168" i="146"/>
  <c r="C165" i="146"/>
  <c r="C163" i="146"/>
  <c r="C161" i="146"/>
  <c r="C160" i="146"/>
  <c r="C159" i="146"/>
  <c r="C158" i="146"/>
  <c r="C157" i="146"/>
  <c r="C156" i="146"/>
  <c r="C155" i="146"/>
  <c r="C150" i="146"/>
  <c r="C148" i="146"/>
  <c r="C147" i="146"/>
  <c r="C146" i="146"/>
  <c r="C145" i="146"/>
  <c r="C144" i="146"/>
  <c r="C143" i="146"/>
  <c r="C142" i="146"/>
  <c r="C140" i="146"/>
  <c r="C139" i="146"/>
  <c r="C138" i="146"/>
  <c r="C137" i="146"/>
  <c r="C136" i="146"/>
  <c r="C135" i="146"/>
  <c r="C134" i="146"/>
  <c r="C133" i="146"/>
  <c r="C132" i="146"/>
  <c r="C131" i="146"/>
  <c r="C130" i="146"/>
  <c r="I21" i="146"/>
  <c r="H21" i="146"/>
  <c r="G21" i="146"/>
  <c r="F21" i="146"/>
  <c r="E21" i="146"/>
  <c r="D21" i="146"/>
  <c r="I20" i="146"/>
  <c r="H20" i="146"/>
  <c r="G20" i="146"/>
  <c r="F20" i="146"/>
  <c r="E20" i="146"/>
  <c r="D20" i="146"/>
  <c r="C20" i="146"/>
  <c r="C19" i="146"/>
  <c r="C18" i="146"/>
  <c r="C17" i="146"/>
  <c r="C16" i="146"/>
  <c r="C15" i="146"/>
  <c r="C14" i="146"/>
  <c r="C13" i="146"/>
  <c r="C12" i="146"/>
  <c r="C11" i="146"/>
  <c r="C10" i="146"/>
  <c r="K172" i="145"/>
  <c r="E172" i="145"/>
  <c r="K170" i="145"/>
  <c r="E170" i="145"/>
  <c r="K168" i="145"/>
  <c r="E168" i="145"/>
  <c r="K167" i="145"/>
  <c r="E167" i="145"/>
  <c r="K166" i="145"/>
  <c r="E166" i="145"/>
  <c r="K165" i="145"/>
  <c r="E165" i="145"/>
  <c r="K163" i="145"/>
  <c r="E163" i="145"/>
  <c r="K162" i="145"/>
  <c r="E162" i="145"/>
  <c r="K161" i="145"/>
  <c r="E161" i="145"/>
  <c r="D161" i="145" s="1"/>
  <c r="K160" i="145"/>
  <c r="E160" i="145"/>
  <c r="K157" i="145"/>
  <c r="E157" i="145"/>
  <c r="K154" i="145"/>
  <c r="E154" i="145"/>
  <c r="D154" i="145" s="1"/>
  <c r="K152" i="145"/>
  <c r="E152" i="145"/>
  <c r="K150" i="145"/>
  <c r="E150" i="145"/>
  <c r="D150" i="145" s="1"/>
  <c r="K148" i="145"/>
  <c r="E148" i="145"/>
  <c r="K147" i="145"/>
  <c r="E147" i="145"/>
  <c r="K146" i="145"/>
  <c r="E146" i="145"/>
  <c r="K145" i="145"/>
  <c r="E145" i="145"/>
  <c r="K144" i="145"/>
  <c r="E144" i="145"/>
  <c r="K142" i="145"/>
  <c r="E142" i="145"/>
  <c r="K141" i="145"/>
  <c r="E141" i="145"/>
  <c r="K140" i="145"/>
  <c r="E140" i="145"/>
  <c r="K139" i="145"/>
  <c r="E139" i="145"/>
  <c r="K138" i="145"/>
  <c r="E138" i="145"/>
  <c r="K137" i="145"/>
  <c r="E137" i="145"/>
  <c r="K136" i="145"/>
  <c r="E136" i="145"/>
  <c r="D136" i="145" s="1"/>
  <c r="K135" i="145"/>
  <c r="E135" i="145"/>
  <c r="K134" i="145"/>
  <c r="E134" i="145"/>
  <c r="K133" i="145"/>
  <c r="E133" i="145"/>
  <c r="K132" i="145"/>
  <c r="E132" i="145"/>
  <c r="K131" i="145"/>
  <c r="E131" i="145"/>
  <c r="K129" i="145"/>
  <c r="E129" i="145"/>
  <c r="K128" i="145"/>
  <c r="E128" i="145"/>
  <c r="K127" i="145"/>
  <c r="E127" i="145"/>
  <c r="D127" i="145" s="1"/>
  <c r="K126" i="145"/>
  <c r="E126" i="145"/>
  <c r="K125" i="145"/>
  <c r="E125" i="145"/>
  <c r="K124" i="145"/>
  <c r="E124" i="145"/>
  <c r="K123" i="145"/>
  <c r="E123" i="145"/>
  <c r="K122" i="145"/>
  <c r="E122" i="145"/>
  <c r="K121" i="145"/>
  <c r="E121" i="145"/>
  <c r="K120" i="145"/>
  <c r="E120" i="145"/>
  <c r="K119" i="145"/>
  <c r="E119" i="145"/>
  <c r="K118" i="145"/>
  <c r="E118" i="145"/>
  <c r="K116" i="145"/>
  <c r="E116" i="145"/>
  <c r="K115" i="145"/>
  <c r="E115" i="145"/>
  <c r="D115" i="145" s="1"/>
  <c r="K114" i="145"/>
  <c r="E114" i="145"/>
  <c r="D114" i="145" s="1"/>
  <c r="K113" i="145"/>
  <c r="E113" i="145"/>
  <c r="K112" i="145"/>
  <c r="E112" i="145"/>
  <c r="K111" i="145"/>
  <c r="E111" i="145"/>
  <c r="K110" i="145"/>
  <c r="E110" i="145"/>
  <c r="K109" i="145"/>
  <c r="E109" i="145"/>
  <c r="K108" i="145"/>
  <c r="E108" i="145"/>
  <c r="K107" i="145"/>
  <c r="E107" i="145"/>
  <c r="K106" i="145"/>
  <c r="E106" i="145"/>
  <c r="K105" i="145"/>
  <c r="E105" i="145"/>
  <c r="K103" i="145"/>
  <c r="E103" i="145"/>
  <c r="K102" i="145"/>
  <c r="E102" i="145"/>
  <c r="K101" i="145"/>
  <c r="E101" i="145"/>
  <c r="D101" i="145" s="1"/>
  <c r="K100" i="145"/>
  <c r="E100" i="145"/>
  <c r="D100" i="145" s="1"/>
  <c r="K99" i="145"/>
  <c r="E99" i="145"/>
  <c r="K98" i="145"/>
  <c r="E98" i="145"/>
  <c r="K97" i="145"/>
  <c r="E97" i="145"/>
  <c r="D97" i="145" s="1"/>
  <c r="K96" i="145"/>
  <c r="E96" i="145"/>
  <c r="K95" i="145"/>
  <c r="E95" i="145"/>
  <c r="K94" i="145"/>
  <c r="E94" i="145"/>
  <c r="K93" i="145"/>
  <c r="D93" i="145" s="1"/>
  <c r="E93" i="145"/>
  <c r="K92" i="145"/>
  <c r="E92" i="145"/>
  <c r="D92" i="145" s="1"/>
  <c r="K90" i="145"/>
  <c r="E90" i="145"/>
  <c r="D90" i="145" s="1"/>
  <c r="K89" i="145"/>
  <c r="E89" i="145"/>
  <c r="K88" i="145"/>
  <c r="E88" i="145"/>
  <c r="D88" i="145" s="1"/>
  <c r="K87" i="145"/>
  <c r="E87" i="145"/>
  <c r="K86" i="145"/>
  <c r="E86" i="145"/>
  <c r="K85" i="145"/>
  <c r="E85" i="145"/>
  <c r="K84" i="145"/>
  <c r="E84" i="145"/>
  <c r="K83" i="145"/>
  <c r="E83" i="145"/>
  <c r="K82" i="145"/>
  <c r="E82" i="145"/>
  <c r="K81" i="145"/>
  <c r="E81" i="145"/>
  <c r="K80" i="145"/>
  <c r="E80" i="145"/>
  <c r="K79" i="145"/>
  <c r="E79" i="145"/>
  <c r="K77" i="145"/>
  <c r="E77" i="145"/>
  <c r="K76" i="145"/>
  <c r="E76" i="145"/>
  <c r="K75" i="145"/>
  <c r="E75" i="145"/>
  <c r="D75" i="145" s="1"/>
  <c r="K74" i="145"/>
  <c r="E74" i="145"/>
  <c r="K73" i="145"/>
  <c r="E73" i="145"/>
  <c r="K72" i="145"/>
  <c r="E72" i="145"/>
  <c r="K71" i="145"/>
  <c r="E71" i="145"/>
  <c r="D71" i="145" s="1"/>
  <c r="K70" i="145"/>
  <c r="E70" i="145"/>
  <c r="K69" i="145"/>
  <c r="E69" i="145"/>
  <c r="K68" i="145"/>
  <c r="E68" i="145"/>
  <c r="K67" i="145"/>
  <c r="E67" i="145"/>
  <c r="K66" i="145"/>
  <c r="E66" i="145"/>
  <c r="K64" i="145"/>
  <c r="E64" i="145"/>
  <c r="D64" i="145"/>
  <c r="K63" i="145"/>
  <c r="E63" i="145"/>
  <c r="K62" i="145"/>
  <c r="E62" i="145"/>
  <c r="D62" i="145" s="1"/>
  <c r="K61" i="145"/>
  <c r="E61" i="145"/>
  <c r="D61" i="145" s="1"/>
  <c r="K60" i="145"/>
  <c r="E60" i="145"/>
  <c r="K59" i="145"/>
  <c r="E59" i="145"/>
  <c r="K58" i="145"/>
  <c r="E58" i="145"/>
  <c r="K57" i="145"/>
  <c r="E57" i="145"/>
  <c r="K56" i="145"/>
  <c r="E56" i="145"/>
  <c r="K55" i="145"/>
  <c r="E55" i="145"/>
  <c r="D55" i="145" s="1"/>
  <c r="K54" i="145"/>
  <c r="E54" i="145"/>
  <c r="K53" i="145"/>
  <c r="E53" i="145"/>
  <c r="K51" i="145"/>
  <c r="E51" i="145"/>
  <c r="K50" i="145"/>
  <c r="E50" i="145"/>
  <c r="K49" i="145"/>
  <c r="E49" i="145"/>
  <c r="D49" i="145" s="1"/>
  <c r="K48" i="145"/>
  <c r="E48" i="145"/>
  <c r="D48" i="145" s="1"/>
  <c r="K47" i="145"/>
  <c r="E47" i="145"/>
  <c r="K46" i="145"/>
  <c r="E46" i="145"/>
  <c r="K45" i="145"/>
  <c r="E45" i="145"/>
  <c r="K44" i="145"/>
  <c r="E44" i="145"/>
  <c r="D44" i="145" s="1"/>
  <c r="K43" i="145"/>
  <c r="E43" i="145"/>
  <c r="K42" i="145"/>
  <c r="E42" i="145"/>
  <c r="K41" i="145"/>
  <c r="E41" i="145"/>
  <c r="K40" i="145"/>
  <c r="E40" i="145"/>
  <c r="K38" i="145"/>
  <c r="E38" i="145"/>
  <c r="K37" i="145"/>
  <c r="E37" i="145"/>
  <c r="K36" i="145"/>
  <c r="E36" i="145"/>
  <c r="K35" i="145"/>
  <c r="E35" i="145"/>
  <c r="K34" i="145"/>
  <c r="E34" i="145"/>
  <c r="K33" i="145"/>
  <c r="E33" i="145"/>
  <c r="K32" i="145"/>
  <c r="E32" i="145"/>
  <c r="K31" i="145"/>
  <c r="E31" i="145"/>
  <c r="K30" i="145"/>
  <c r="E30" i="145"/>
  <c r="K29" i="145"/>
  <c r="E29" i="145"/>
  <c r="K28" i="145"/>
  <c r="E28" i="145"/>
  <c r="K27" i="145"/>
  <c r="E27" i="145"/>
  <c r="K25" i="145"/>
  <c r="E25" i="145"/>
  <c r="U23" i="145"/>
  <c r="T23" i="145"/>
  <c r="S23" i="145"/>
  <c r="R23" i="145"/>
  <c r="Q23" i="145"/>
  <c r="P23" i="145"/>
  <c r="O23" i="145"/>
  <c r="N23" i="145"/>
  <c r="M23" i="145"/>
  <c r="L23" i="145"/>
  <c r="J23" i="145"/>
  <c r="I23" i="145"/>
  <c r="H23" i="145"/>
  <c r="G23" i="145"/>
  <c r="F23" i="145"/>
  <c r="K21" i="145"/>
  <c r="E21" i="145"/>
  <c r="K12" i="145"/>
  <c r="E12" i="145"/>
  <c r="L172" i="144"/>
  <c r="D172" i="144"/>
  <c r="L170" i="144"/>
  <c r="D170" i="144"/>
  <c r="D168" i="144"/>
  <c r="C168" i="144" s="1"/>
  <c r="L167" i="144"/>
  <c r="D167" i="144"/>
  <c r="C167" i="144" s="1"/>
  <c r="L165" i="144"/>
  <c r="D165" i="144"/>
  <c r="L163" i="144"/>
  <c r="D163" i="144"/>
  <c r="L162" i="144"/>
  <c r="D162" i="144"/>
  <c r="L161" i="144"/>
  <c r="D161" i="144"/>
  <c r="L160" i="144"/>
  <c r="D160" i="144"/>
  <c r="L157" i="144"/>
  <c r="D157" i="144"/>
  <c r="L154" i="144"/>
  <c r="D154" i="144"/>
  <c r="L152" i="144"/>
  <c r="D152" i="144"/>
  <c r="L150" i="144"/>
  <c r="D150" i="144"/>
  <c r="L148" i="144"/>
  <c r="D148" i="144"/>
  <c r="C148" i="144" s="1"/>
  <c r="L147" i="144"/>
  <c r="D147" i="144"/>
  <c r="L146" i="144"/>
  <c r="D146" i="144"/>
  <c r="L145" i="144"/>
  <c r="D145" i="144"/>
  <c r="L144" i="144"/>
  <c r="D144" i="144"/>
  <c r="L142" i="144"/>
  <c r="D142" i="144"/>
  <c r="C142" i="144" s="1"/>
  <c r="L141" i="144"/>
  <c r="D141" i="144"/>
  <c r="L140" i="144"/>
  <c r="D140" i="144"/>
  <c r="L139" i="144"/>
  <c r="D139" i="144"/>
  <c r="L138" i="144"/>
  <c r="D138" i="144"/>
  <c r="L137" i="144"/>
  <c r="D137" i="144"/>
  <c r="L136" i="144"/>
  <c r="D136" i="144"/>
  <c r="L135" i="144"/>
  <c r="D135" i="144"/>
  <c r="C135" i="144" s="1"/>
  <c r="L134" i="144"/>
  <c r="D134" i="144"/>
  <c r="C134" i="144" s="1"/>
  <c r="L133" i="144"/>
  <c r="D133" i="144"/>
  <c r="L132" i="144"/>
  <c r="D132" i="144"/>
  <c r="C132" i="144" s="1"/>
  <c r="L131" i="144"/>
  <c r="D131" i="144"/>
  <c r="L129" i="144"/>
  <c r="D129" i="144"/>
  <c r="C129" i="144" s="1"/>
  <c r="L128" i="144"/>
  <c r="D128" i="144"/>
  <c r="L127" i="144"/>
  <c r="D127" i="144"/>
  <c r="L126" i="144"/>
  <c r="D126" i="144"/>
  <c r="L125" i="144"/>
  <c r="D125" i="144"/>
  <c r="L124" i="144"/>
  <c r="D124" i="144"/>
  <c r="C124" i="144" s="1"/>
  <c r="L123" i="144"/>
  <c r="D123" i="144"/>
  <c r="L122" i="144"/>
  <c r="D122" i="144"/>
  <c r="C122" i="144" s="1"/>
  <c r="L121" i="144"/>
  <c r="D121" i="144"/>
  <c r="C121" i="144" s="1"/>
  <c r="L120" i="144"/>
  <c r="D120" i="144"/>
  <c r="L119" i="144"/>
  <c r="D119" i="144"/>
  <c r="L118" i="144"/>
  <c r="D118" i="144"/>
  <c r="L116" i="144"/>
  <c r="D116" i="144"/>
  <c r="L115" i="144"/>
  <c r="D115" i="144"/>
  <c r="L114" i="144"/>
  <c r="D114" i="144"/>
  <c r="L113" i="144"/>
  <c r="D113" i="144"/>
  <c r="L112" i="144"/>
  <c r="D112" i="144"/>
  <c r="L111" i="144"/>
  <c r="D111" i="144"/>
  <c r="C111" i="144" s="1"/>
  <c r="L110" i="144"/>
  <c r="D110" i="144"/>
  <c r="L109" i="144"/>
  <c r="D109" i="144"/>
  <c r="L108" i="144"/>
  <c r="D108" i="144"/>
  <c r="L107" i="144"/>
  <c r="D107" i="144"/>
  <c r="L106" i="144"/>
  <c r="D106" i="144"/>
  <c r="L105" i="144"/>
  <c r="D105" i="144"/>
  <c r="L103" i="144"/>
  <c r="D103" i="144"/>
  <c r="C103" i="144" s="1"/>
  <c r="L102" i="144"/>
  <c r="D102" i="144"/>
  <c r="L101" i="144"/>
  <c r="D101" i="144"/>
  <c r="L100" i="144"/>
  <c r="D100" i="144"/>
  <c r="L99" i="144"/>
  <c r="D99" i="144"/>
  <c r="L98" i="144"/>
  <c r="D98" i="144"/>
  <c r="L97" i="144"/>
  <c r="D97" i="144"/>
  <c r="L96" i="144"/>
  <c r="D96" i="144"/>
  <c r="L95" i="144"/>
  <c r="D95" i="144"/>
  <c r="L94" i="144"/>
  <c r="D94" i="144"/>
  <c r="L93" i="144"/>
  <c r="D93" i="144"/>
  <c r="L92" i="144"/>
  <c r="D92" i="144"/>
  <c r="L90" i="144"/>
  <c r="D90" i="144"/>
  <c r="L89" i="144"/>
  <c r="D89" i="144"/>
  <c r="L88" i="144"/>
  <c r="D88" i="144"/>
  <c r="L87" i="144"/>
  <c r="D87" i="144"/>
  <c r="L86" i="144"/>
  <c r="D86" i="144"/>
  <c r="L85" i="144"/>
  <c r="D85" i="144"/>
  <c r="L84" i="144"/>
  <c r="D84" i="144"/>
  <c r="C84" i="144"/>
  <c r="L83" i="144"/>
  <c r="D83" i="144"/>
  <c r="L82" i="144"/>
  <c r="D82" i="144"/>
  <c r="L81" i="144"/>
  <c r="D81" i="144"/>
  <c r="L80" i="144"/>
  <c r="D80" i="144"/>
  <c r="L79" i="144"/>
  <c r="D79" i="144"/>
  <c r="C79" i="144" s="1"/>
  <c r="L77" i="144"/>
  <c r="D77" i="144"/>
  <c r="L76" i="144"/>
  <c r="D76" i="144"/>
  <c r="L75" i="144"/>
  <c r="D75" i="144"/>
  <c r="L74" i="144"/>
  <c r="D74" i="144"/>
  <c r="L73" i="144"/>
  <c r="D73" i="144"/>
  <c r="C73" i="144"/>
  <c r="L72" i="144"/>
  <c r="D72" i="144"/>
  <c r="L71" i="144"/>
  <c r="D71" i="144"/>
  <c r="L70" i="144"/>
  <c r="D70" i="144"/>
  <c r="L69" i="144"/>
  <c r="D69" i="144"/>
  <c r="L68" i="144"/>
  <c r="D68" i="144"/>
  <c r="L67" i="144"/>
  <c r="D67" i="144"/>
  <c r="L66" i="144"/>
  <c r="D66" i="144"/>
  <c r="L64" i="144"/>
  <c r="D64" i="144"/>
  <c r="L63" i="144"/>
  <c r="D63" i="144"/>
  <c r="L62" i="144"/>
  <c r="D62" i="144"/>
  <c r="L61" i="144"/>
  <c r="D61" i="144"/>
  <c r="L60" i="144"/>
  <c r="D60" i="144"/>
  <c r="L59" i="144"/>
  <c r="D59" i="144"/>
  <c r="L58" i="144"/>
  <c r="D58" i="144"/>
  <c r="L57" i="144"/>
  <c r="D57" i="144"/>
  <c r="L56" i="144"/>
  <c r="D56" i="144"/>
  <c r="L55" i="144"/>
  <c r="D55" i="144"/>
  <c r="C55" i="144"/>
  <c r="L54" i="144"/>
  <c r="D54" i="144"/>
  <c r="L53" i="144"/>
  <c r="D53" i="144"/>
  <c r="L51" i="144"/>
  <c r="D51" i="144"/>
  <c r="L50" i="144"/>
  <c r="D50" i="144"/>
  <c r="L49" i="144"/>
  <c r="D49" i="144"/>
  <c r="L48" i="144"/>
  <c r="D48" i="144"/>
  <c r="L47" i="144"/>
  <c r="D47" i="144"/>
  <c r="L46" i="144"/>
  <c r="D46" i="144"/>
  <c r="L45" i="144"/>
  <c r="D45" i="144"/>
  <c r="C45" i="144" s="1"/>
  <c r="L44" i="144"/>
  <c r="D44" i="144"/>
  <c r="L43" i="144"/>
  <c r="D43" i="144"/>
  <c r="L42" i="144"/>
  <c r="D42" i="144"/>
  <c r="L41" i="144"/>
  <c r="D41" i="144"/>
  <c r="C41" i="144" s="1"/>
  <c r="L40" i="144"/>
  <c r="D40" i="144"/>
  <c r="L38" i="144"/>
  <c r="D38" i="144"/>
  <c r="L37" i="144"/>
  <c r="D37" i="144"/>
  <c r="L36" i="144"/>
  <c r="D36" i="144"/>
  <c r="L35" i="144"/>
  <c r="D35" i="144"/>
  <c r="L34" i="144"/>
  <c r="D34" i="144"/>
  <c r="L33" i="144"/>
  <c r="D33" i="144"/>
  <c r="L32" i="144"/>
  <c r="D32" i="144"/>
  <c r="L31" i="144"/>
  <c r="D31" i="144"/>
  <c r="L30" i="144"/>
  <c r="D30" i="144"/>
  <c r="C30" i="144" s="1"/>
  <c r="L29" i="144"/>
  <c r="D29" i="144"/>
  <c r="L28" i="144"/>
  <c r="D28" i="144"/>
  <c r="L27" i="144"/>
  <c r="D27" i="144"/>
  <c r="L25" i="144"/>
  <c r="D25" i="144"/>
  <c r="C25" i="144" s="1"/>
  <c r="T23" i="144"/>
  <c r="S23" i="144"/>
  <c r="R23" i="144"/>
  <c r="Q23" i="144"/>
  <c r="P23" i="144"/>
  <c r="O23" i="144"/>
  <c r="N23" i="144"/>
  <c r="M23" i="144"/>
  <c r="K23" i="144"/>
  <c r="J23" i="144"/>
  <c r="I23" i="144"/>
  <c r="H23" i="144"/>
  <c r="G23" i="144"/>
  <c r="F23" i="144"/>
  <c r="T22" i="144"/>
  <c r="S22" i="144"/>
  <c r="R22" i="144"/>
  <c r="Q22" i="144"/>
  <c r="P22" i="144"/>
  <c r="O22" i="144"/>
  <c r="N22" i="144"/>
  <c r="M22" i="144"/>
  <c r="L22" i="144"/>
  <c r="K22" i="144"/>
  <c r="J22" i="144"/>
  <c r="I22" i="144"/>
  <c r="H22" i="144"/>
  <c r="G22" i="144"/>
  <c r="F22" i="144"/>
  <c r="E22" i="144"/>
  <c r="D22" i="144"/>
  <c r="C22" i="144"/>
  <c r="L21" i="144"/>
  <c r="D21" i="144"/>
  <c r="C21" i="144" s="1"/>
  <c r="I232" i="143"/>
  <c r="I24" i="143" s="1"/>
  <c r="I214" i="143"/>
  <c r="I213" i="143"/>
  <c r="I208" i="143"/>
  <c r="G206" i="143"/>
  <c r="F206" i="143"/>
  <c r="E206" i="143"/>
  <c r="D206" i="143"/>
  <c r="C206" i="143"/>
  <c r="G205" i="143"/>
  <c r="F205" i="143"/>
  <c r="E205" i="143"/>
  <c r="D205" i="143"/>
  <c r="C205" i="143"/>
  <c r="G204" i="143"/>
  <c r="F204" i="143"/>
  <c r="E204" i="143"/>
  <c r="D204" i="143"/>
  <c r="C204" i="143"/>
  <c r="G203" i="143"/>
  <c r="F203" i="143"/>
  <c r="E203" i="143"/>
  <c r="D203" i="143"/>
  <c r="C203" i="143"/>
  <c r="G202" i="143"/>
  <c r="F202" i="143"/>
  <c r="E202" i="143"/>
  <c r="D202" i="143"/>
  <c r="C202" i="143"/>
  <c r="G201" i="143"/>
  <c r="F201" i="143"/>
  <c r="E201" i="143"/>
  <c r="D201" i="143"/>
  <c r="C201" i="143"/>
  <c r="I200" i="143"/>
  <c r="I199" i="143"/>
  <c r="I198" i="143"/>
  <c r="I197" i="143"/>
  <c r="I196" i="143"/>
  <c r="I195" i="143"/>
  <c r="I193" i="143"/>
  <c r="I192" i="143"/>
  <c r="I191" i="143"/>
  <c r="I190" i="143"/>
  <c r="I189" i="143"/>
  <c r="I188" i="143"/>
  <c r="I187" i="143"/>
  <c r="I186" i="143"/>
  <c r="I185" i="143"/>
  <c r="I184" i="143"/>
  <c r="I183" i="143"/>
  <c r="I182" i="143"/>
  <c r="I180" i="143"/>
  <c r="I179" i="143"/>
  <c r="I178" i="143"/>
  <c r="I177" i="143"/>
  <c r="I176" i="143"/>
  <c r="I175" i="143"/>
  <c r="I174" i="143"/>
  <c r="I173" i="143"/>
  <c r="I172" i="143"/>
  <c r="I171" i="143"/>
  <c r="I170" i="143"/>
  <c r="I169" i="143"/>
  <c r="I167" i="143"/>
  <c r="I166" i="143"/>
  <c r="I165" i="143"/>
  <c r="I164" i="143"/>
  <c r="I163" i="143"/>
  <c r="I162" i="143"/>
  <c r="I161" i="143"/>
  <c r="I160" i="143"/>
  <c r="I159" i="143"/>
  <c r="I158" i="143"/>
  <c r="I157" i="143"/>
  <c r="I156" i="143"/>
  <c r="I154" i="143"/>
  <c r="I153" i="143"/>
  <c r="I152" i="143"/>
  <c r="I151" i="143"/>
  <c r="I150" i="143"/>
  <c r="I149" i="143"/>
  <c r="I148" i="143"/>
  <c r="I147" i="143"/>
  <c r="I146" i="143"/>
  <c r="I145" i="143"/>
  <c r="I144" i="143"/>
  <c r="I143" i="143"/>
  <c r="I141" i="143"/>
  <c r="I140" i="143"/>
  <c r="I139" i="143"/>
  <c r="I138" i="143"/>
  <c r="I137" i="143"/>
  <c r="I136" i="143"/>
  <c r="I135" i="143"/>
  <c r="I134" i="143"/>
  <c r="I133" i="143"/>
  <c r="I132" i="143"/>
  <c r="I131" i="143"/>
  <c r="I130" i="143"/>
  <c r="I128" i="143"/>
  <c r="I127" i="143"/>
  <c r="I126" i="143"/>
  <c r="I125" i="143"/>
  <c r="I124" i="143"/>
  <c r="I123" i="143"/>
  <c r="I122" i="143"/>
  <c r="I121" i="143"/>
  <c r="I120" i="143"/>
  <c r="I119" i="143"/>
  <c r="I118" i="143"/>
  <c r="I117" i="143"/>
  <c r="I115" i="143"/>
  <c r="I114" i="143"/>
  <c r="I113" i="143"/>
  <c r="I112" i="143"/>
  <c r="I111" i="143"/>
  <c r="I110" i="143"/>
  <c r="I109" i="143"/>
  <c r="I108" i="143"/>
  <c r="I107" i="143"/>
  <c r="I106" i="143"/>
  <c r="I105" i="143"/>
  <c r="I104" i="143"/>
  <c r="I102" i="143"/>
  <c r="I101" i="143"/>
  <c r="I100" i="143"/>
  <c r="I99" i="143"/>
  <c r="I98" i="143"/>
  <c r="I97" i="143"/>
  <c r="I96" i="143"/>
  <c r="I95" i="143"/>
  <c r="I94" i="143"/>
  <c r="I93" i="143"/>
  <c r="I92" i="143"/>
  <c r="I91" i="143"/>
  <c r="I89" i="143"/>
  <c r="I88" i="143"/>
  <c r="I87" i="143"/>
  <c r="I86" i="143"/>
  <c r="I85" i="143"/>
  <c r="I84" i="143"/>
  <c r="I83" i="143"/>
  <c r="I82" i="143"/>
  <c r="I81" i="143"/>
  <c r="I80" i="143"/>
  <c r="I79" i="143"/>
  <c r="I78" i="143"/>
  <c r="I76" i="143"/>
  <c r="I75" i="143"/>
  <c r="I74" i="143"/>
  <c r="I73" i="143"/>
  <c r="I72" i="143"/>
  <c r="I71" i="143"/>
  <c r="I70" i="143"/>
  <c r="I69" i="143"/>
  <c r="I68" i="143"/>
  <c r="I67" i="143"/>
  <c r="I66" i="143"/>
  <c r="I65" i="143"/>
  <c r="I63" i="143"/>
  <c r="I62" i="143"/>
  <c r="I61" i="143"/>
  <c r="I60" i="143"/>
  <c r="I59" i="143"/>
  <c r="I58" i="143"/>
  <c r="I57" i="143"/>
  <c r="I56" i="143"/>
  <c r="I55" i="143"/>
  <c r="I54" i="143"/>
  <c r="I53" i="143"/>
  <c r="I52" i="143"/>
  <c r="I50" i="143"/>
  <c r="I49" i="143"/>
  <c r="I48" i="143"/>
  <c r="I47" i="143"/>
  <c r="I46" i="143"/>
  <c r="I45" i="143"/>
  <c r="I44" i="143"/>
  <c r="I43" i="143"/>
  <c r="I42" i="143"/>
  <c r="I41" i="143"/>
  <c r="I40" i="143"/>
  <c r="I39" i="143"/>
  <c r="I37" i="143"/>
  <c r="I36" i="143"/>
  <c r="I35" i="143"/>
  <c r="I34" i="143"/>
  <c r="I33" i="143"/>
  <c r="I32" i="143"/>
  <c r="I31" i="143"/>
  <c r="I30" i="143"/>
  <c r="I29" i="143"/>
  <c r="I28" i="143"/>
  <c r="I27" i="143"/>
  <c r="I26" i="143"/>
  <c r="H24" i="143"/>
  <c r="G24" i="143"/>
  <c r="F24" i="143"/>
  <c r="E24" i="143"/>
  <c r="D24" i="143"/>
  <c r="C24" i="143"/>
  <c r="I23" i="143"/>
  <c r="H23" i="143"/>
  <c r="G23" i="143"/>
  <c r="F23" i="143"/>
  <c r="E23" i="143"/>
  <c r="D23" i="143"/>
  <c r="C23" i="143"/>
  <c r="H21" i="143"/>
  <c r="G21" i="143"/>
  <c r="F21" i="143"/>
  <c r="E21" i="143"/>
  <c r="D21" i="143"/>
  <c r="C21" i="143"/>
  <c r="H20" i="143"/>
  <c r="G20" i="143"/>
  <c r="F20" i="143"/>
  <c r="E20" i="143"/>
  <c r="D20" i="143"/>
  <c r="C20" i="143"/>
  <c r="H19" i="143"/>
  <c r="G19" i="143"/>
  <c r="F19" i="143"/>
  <c r="E19" i="143"/>
  <c r="D19" i="143"/>
  <c r="C19" i="143"/>
  <c r="H18" i="143"/>
  <c r="G18" i="143"/>
  <c r="F18" i="143"/>
  <c r="E18" i="143"/>
  <c r="D18" i="143"/>
  <c r="C18" i="143"/>
  <c r="H17" i="143"/>
  <c r="G17" i="143"/>
  <c r="F17" i="143"/>
  <c r="E17" i="143"/>
  <c r="D17" i="143"/>
  <c r="C17" i="143"/>
  <c r="H16" i="143"/>
  <c r="G16" i="143"/>
  <c r="F16" i="143"/>
  <c r="E16" i="143"/>
  <c r="D16" i="143"/>
  <c r="C16" i="143"/>
  <c r="H15" i="143"/>
  <c r="G15" i="143"/>
  <c r="F15" i="143"/>
  <c r="E15" i="143"/>
  <c r="D15" i="143"/>
  <c r="C15" i="143"/>
  <c r="H14" i="143"/>
  <c r="G14" i="143"/>
  <c r="F14" i="143"/>
  <c r="E14" i="143"/>
  <c r="D14" i="143"/>
  <c r="C14" i="143"/>
  <c r="H13" i="143"/>
  <c r="G13" i="143"/>
  <c r="F13" i="143"/>
  <c r="E13" i="143"/>
  <c r="D13" i="143"/>
  <c r="C13" i="143"/>
  <c r="I12" i="143"/>
  <c r="I11" i="143"/>
  <c r="I10" i="143"/>
  <c r="I9" i="143"/>
  <c r="K178" i="142"/>
  <c r="H178" i="142"/>
  <c r="E178" i="142"/>
  <c r="K176" i="142"/>
  <c r="K173" i="142"/>
  <c r="H173" i="142"/>
  <c r="E173" i="142"/>
  <c r="K171" i="142"/>
  <c r="H171" i="142"/>
  <c r="E171" i="142"/>
  <c r="K168" i="142"/>
  <c r="H168" i="142"/>
  <c r="E168" i="142"/>
  <c r="K167" i="142"/>
  <c r="H167" i="142"/>
  <c r="E167" i="142"/>
  <c r="K166" i="142"/>
  <c r="H166" i="142"/>
  <c r="E166" i="142"/>
  <c r="K165" i="142"/>
  <c r="H165" i="142"/>
  <c r="E165" i="142"/>
  <c r="K163" i="142"/>
  <c r="H163" i="142"/>
  <c r="E163" i="142"/>
  <c r="K160" i="142"/>
  <c r="H160" i="142"/>
  <c r="E160" i="142"/>
  <c r="K158" i="142"/>
  <c r="H158" i="142"/>
  <c r="E158" i="142"/>
  <c r="K157" i="142"/>
  <c r="H157" i="142"/>
  <c r="E157" i="142"/>
  <c r="K156" i="142"/>
  <c r="H156" i="142"/>
  <c r="E156" i="142"/>
  <c r="K154" i="142"/>
  <c r="H154" i="142"/>
  <c r="E154" i="142"/>
  <c r="K153" i="142"/>
  <c r="H153" i="142"/>
  <c r="E153" i="142"/>
  <c r="K152" i="142"/>
  <c r="H152" i="142"/>
  <c r="E152" i="142"/>
  <c r="K151" i="142"/>
  <c r="H151" i="142"/>
  <c r="E151" i="142"/>
  <c r="H150" i="142"/>
  <c r="K148" i="142"/>
  <c r="H148" i="142"/>
  <c r="K147" i="142"/>
  <c r="H147" i="142"/>
  <c r="K146" i="142"/>
  <c r="H146" i="142"/>
  <c r="J29" i="142"/>
  <c r="I29" i="142"/>
  <c r="G29" i="142"/>
  <c r="F29" i="142"/>
  <c r="D29" i="142"/>
  <c r="C29" i="142"/>
  <c r="K28" i="142"/>
  <c r="J28" i="142"/>
  <c r="I28" i="142"/>
  <c r="H28" i="142"/>
  <c r="G28" i="142"/>
  <c r="F28" i="142"/>
  <c r="E28" i="142"/>
  <c r="D28" i="142"/>
  <c r="C28" i="142"/>
  <c r="C79" i="148" l="1"/>
  <c r="C81" i="150"/>
  <c r="C53" i="169"/>
  <c r="C105" i="169"/>
  <c r="D32" i="145"/>
  <c r="D111" i="169"/>
  <c r="D170" i="169"/>
  <c r="C170" i="169" s="1"/>
  <c r="C17" i="170"/>
  <c r="P17" i="170" s="1"/>
  <c r="C167" i="174"/>
  <c r="C67" i="144"/>
  <c r="C144" i="144"/>
  <c r="C163" i="144"/>
  <c r="D124" i="145"/>
  <c r="D137" i="145"/>
  <c r="D152" i="145"/>
  <c r="C342" i="164"/>
  <c r="C175" i="170"/>
  <c r="C151" i="172"/>
  <c r="P148" i="153"/>
  <c r="C123" i="144"/>
  <c r="C150" i="144"/>
  <c r="D41" i="145"/>
  <c r="D113" i="145"/>
  <c r="D67" i="145"/>
  <c r="D105" i="145"/>
  <c r="D118" i="145"/>
  <c r="K28" i="172"/>
  <c r="C35" i="144"/>
  <c r="M114" i="169"/>
  <c r="D114" i="169" s="1"/>
  <c r="C114" i="169" s="1"/>
  <c r="C112" i="144"/>
  <c r="C154" i="144"/>
  <c r="D68" i="145"/>
  <c r="C48" i="150"/>
  <c r="C349" i="164"/>
  <c r="M41" i="169"/>
  <c r="D41" i="169" s="1"/>
  <c r="C41" i="169" s="1"/>
  <c r="M93" i="169"/>
  <c r="M119" i="169"/>
  <c r="D119" i="169" s="1"/>
  <c r="C119" i="169" s="1"/>
  <c r="M145" i="169"/>
  <c r="M142" i="171"/>
  <c r="D142" i="171" s="1"/>
  <c r="C74" i="144"/>
  <c r="D94" i="145"/>
  <c r="D166" i="145"/>
  <c r="C49" i="150"/>
  <c r="M130" i="169"/>
  <c r="C147" i="172"/>
  <c r="C166" i="170"/>
  <c r="M168" i="169"/>
  <c r="C78" i="150"/>
  <c r="C149" i="172"/>
  <c r="D125" i="145"/>
  <c r="C84" i="148"/>
  <c r="D126" i="145"/>
  <c r="D157" i="145"/>
  <c r="U28" i="171"/>
  <c r="C101" i="144"/>
  <c r="C61" i="148"/>
  <c r="C77" i="148"/>
  <c r="M73" i="169"/>
  <c r="D73" i="169" s="1"/>
  <c r="C73" i="169" s="1"/>
  <c r="D167" i="145"/>
  <c r="D130" i="169"/>
  <c r="C130" i="169" s="1"/>
  <c r="M159" i="169"/>
  <c r="D159" i="169" s="1"/>
  <c r="C159" i="169" s="1"/>
  <c r="C102" i="144"/>
  <c r="C115" i="144"/>
  <c r="D33" i="145"/>
  <c r="D58" i="169"/>
  <c r="C58" i="169" s="1"/>
  <c r="M110" i="169"/>
  <c r="M136" i="169"/>
  <c r="D136" i="169" s="1"/>
  <c r="C136" i="169" s="1"/>
  <c r="D168" i="169"/>
  <c r="C168" i="169" s="1"/>
  <c r="C27" i="144"/>
  <c r="D46" i="145"/>
  <c r="D59" i="145"/>
  <c r="D135" i="145"/>
  <c r="D148" i="145"/>
  <c r="C51" i="150"/>
  <c r="M89" i="169"/>
  <c r="C143" i="154"/>
  <c r="C168" i="154"/>
  <c r="C146" i="154"/>
  <c r="J98" i="153"/>
  <c r="P154" i="153"/>
  <c r="I202" i="143"/>
  <c r="C155" i="154"/>
  <c r="Q28" i="169"/>
  <c r="D87" i="145"/>
  <c r="D99" i="145"/>
  <c r="C62" i="148"/>
  <c r="C78" i="148"/>
  <c r="C344" i="164"/>
  <c r="M39" i="169"/>
  <c r="D39" i="169" s="1"/>
  <c r="C39" i="169" s="1"/>
  <c r="D50" i="169"/>
  <c r="C50" i="169" s="1"/>
  <c r="C170" i="144"/>
  <c r="D76" i="145"/>
  <c r="D89" i="145"/>
  <c r="C16" i="150"/>
  <c r="C361" i="164"/>
  <c r="M61" i="169"/>
  <c r="D61" i="169" s="1"/>
  <c r="C61" i="169" s="1"/>
  <c r="M139" i="169"/>
  <c r="C52" i="174"/>
  <c r="P52" i="174" s="1"/>
  <c r="C77" i="174"/>
  <c r="P77" i="174" s="1"/>
  <c r="C94" i="174"/>
  <c r="P94" i="174" s="1"/>
  <c r="D54" i="145"/>
  <c r="D80" i="145"/>
  <c r="M84" i="169"/>
  <c r="D84" i="169" s="1"/>
  <c r="C84" i="169" s="1"/>
  <c r="D89" i="169"/>
  <c r="C89" i="169" s="1"/>
  <c r="M42" i="169"/>
  <c r="D42" i="169" s="1"/>
  <c r="C42" i="169" s="1"/>
  <c r="D68" i="169"/>
  <c r="C68" i="169" s="1"/>
  <c r="D146" i="169"/>
  <c r="C146" i="169" s="1"/>
  <c r="C64" i="144"/>
  <c r="C89" i="144"/>
  <c r="D70" i="145"/>
  <c r="C74" i="148"/>
  <c r="M152" i="169"/>
  <c r="D152" i="169" s="1"/>
  <c r="C152" i="169" s="1"/>
  <c r="P152" i="170" s="1"/>
  <c r="C17" i="174"/>
  <c r="P17" i="174" s="1"/>
  <c r="C48" i="174"/>
  <c r="P48" i="174" s="1"/>
  <c r="C165" i="170"/>
  <c r="C75" i="150"/>
  <c r="C177" i="172"/>
  <c r="G33" i="172"/>
  <c r="K125" i="172"/>
  <c r="C381" i="164"/>
  <c r="J30" i="153"/>
  <c r="J56" i="153"/>
  <c r="J37" i="153"/>
  <c r="J42" i="153"/>
  <c r="J46" i="153"/>
  <c r="J72" i="153"/>
  <c r="M86" i="169"/>
  <c r="J115" i="153"/>
  <c r="I204" i="143"/>
  <c r="J63" i="153"/>
  <c r="D21" i="145"/>
  <c r="D42" i="145"/>
  <c r="D66" i="145"/>
  <c r="D79" i="145"/>
  <c r="D102" i="145"/>
  <c r="J25" i="153"/>
  <c r="C350" i="164"/>
  <c r="C370" i="164"/>
  <c r="Y28" i="169"/>
  <c r="J38" i="153"/>
  <c r="M168" i="171"/>
  <c r="D168" i="171" s="1"/>
  <c r="C168" i="171" s="1"/>
  <c r="P168" i="172" s="1"/>
  <c r="C113" i="144"/>
  <c r="C157" i="144"/>
  <c r="D31" i="145"/>
  <c r="D116" i="145"/>
  <c r="D128" i="145"/>
  <c r="D140" i="145"/>
  <c r="D160" i="145"/>
  <c r="C53" i="150"/>
  <c r="C162" i="154"/>
  <c r="M30" i="169"/>
  <c r="M167" i="169"/>
  <c r="D167" i="169" s="1"/>
  <c r="C167" i="169" s="1"/>
  <c r="C168" i="172"/>
  <c r="C35" i="174"/>
  <c r="P35" i="174" s="1"/>
  <c r="C18" i="174"/>
  <c r="P18" i="174" s="1"/>
  <c r="C70" i="148"/>
  <c r="D95" i="145"/>
  <c r="I16" i="143"/>
  <c r="I20" i="143"/>
  <c r="D47" i="145"/>
  <c r="D85" i="169"/>
  <c r="C85" i="169" s="1"/>
  <c r="C77" i="144"/>
  <c r="M116" i="169"/>
  <c r="D116" i="169" s="1"/>
  <c r="C116" i="169" s="1"/>
  <c r="C120" i="144"/>
  <c r="J106" i="153"/>
  <c r="J114" i="153"/>
  <c r="J127" i="153"/>
  <c r="C98" i="174"/>
  <c r="P98" i="174" s="1"/>
  <c r="C66" i="144"/>
  <c r="K170" i="152"/>
  <c r="D74" i="145"/>
  <c r="D111" i="145"/>
  <c r="D123" i="145"/>
  <c r="C76" i="148"/>
  <c r="J80" i="153"/>
  <c r="C346" i="164"/>
  <c r="M49" i="169"/>
  <c r="D49" i="169" s="1"/>
  <c r="C49" i="169" s="1"/>
  <c r="M101" i="169"/>
  <c r="M127" i="169"/>
  <c r="M147" i="169"/>
  <c r="D147" i="169" s="1"/>
  <c r="C147" i="169" s="1"/>
  <c r="M173" i="171"/>
  <c r="D173" i="171" s="1"/>
  <c r="C173" i="171" s="1"/>
  <c r="C19" i="174"/>
  <c r="P19" i="174" s="1"/>
  <c r="C73" i="174"/>
  <c r="P73" i="174" s="1"/>
  <c r="C81" i="174"/>
  <c r="P81" i="174" s="1"/>
  <c r="C90" i="174"/>
  <c r="P90" i="174" s="1"/>
  <c r="C61" i="144"/>
  <c r="C86" i="144"/>
  <c r="C99" i="144"/>
  <c r="C53" i="144"/>
  <c r="C28" i="144"/>
  <c r="C90" i="144"/>
  <c r="C56" i="144"/>
  <c r="C38" i="144"/>
  <c r="C51" i="144"/>
  <c r="C63" i="144"/>
  <c r="C87" i="144"/>
  <c r="C100" i="144"/>
  <c r="C29" i="144"/>
  <c r="C114" i="144"/>
  <c r="C31" i="144"/>
  <c r="C93" i="144"/>
  <c r="C106" i="144"/>
  <c r="C95" i="144"/>
  <c r="C96" i="144"/>
  <c r="J34" i="153"/>
  <c r="J14" i="153"/>
  <c r="J18" i="153"/>
  <c r="J60" i="153"/>
  <c r="J69" i="153"/>
  <c r="O34" i="172"/>
  <c r="O49" i="172"/>
  <c r="K52" i="172"/>
  <c r="K61" i="172"/>
  <c r="O66" i="172"/>
  <c r="O75" i="172"/>
  <c r="K87" i="172"/>
  <c r="O92" i="172"/>
  <c r="G99" i="172"/>
  <c r="G116" i="172"/>
  <c r="G133" i="172"/>
  <c r="O136" i="172"/>
  <c r="J87" i="153"/>
  <c r="J113" i="153"/>
  <c r="J122" i="153"/>
  <c r="C145" i="172"/>
  <c r="L56" i="150"/>
  <c r="J71" i="153"/>
  <c r="G36" i="172"/>
  <c r="J75" i="153"/>
  <c r="J84" i="153"/>
  <c r="J88" i="153"/>
  <c r="J97" i="153"/>
  <c r="J33" i="153"/>
  <c r="O33" i="172"/>
  <c r="O41" i="172"/>
  <c r="O59" i="172"/>
  <c r="K105" i="172"/>
  <c r="G117" i="172"/>
  <c r="O128" i="172"/>
  <c r="O36" i="172"/>
  <c r="G86" i="172"/>
  <c r="O105" i="172"/>
  <c r="G129" i="172"/>
  <c r="J76" i="153"/>
  <c r="C140" i="172"/>
  <c r="C147" i="154"/>
  <c r="P55" i="174"/>
  <c r="C105" i="144"/>
  <c r="C116" i="144"/>
  <c r="C141" i="144"/>
  <c r="D45" i="145"/>
  <c r="D57" i="145"/>
  <c r="D106" i="145"/>
  <c r="D129" i="145"/>
  <c r="C54" i="150"/>
  <c r="J77" i="153"/>
  <c r="C168" i="170"/>
  <c r="L24" i="171"/>
  <c r="C30" i="174"/>
  <c r="P30" i="174" s="1"/>
  <c r="C64" i="174"/>
  <c r="P64" i="174" s="1"/>
  <c r="C89" i="174"/>
  <c r="P89" i="174" s="1"/>
  <c r="C121" i="174"/>
  <c r="P121" i="174" s="1"/>
  <c r="C130" i="174"/>
  <c r="P130" i="174" s="1"/>
  <c r="C139" i="174"/>
  <c r="P139" i="174" s="1"/>
  <c r="C48" i="144"/>
  <c r="C173" i="154"/>
  <c r="C133" i="144"/>
  <c r="C152" i="174"/>
  <c r="C101" i="174"/>
  <c r="P101" i="174" s="1"/>
  <c r="C75" i="144"/>
  <c r="M128" i="169"/>
  <c r="D146" i="145"/>
  <c r="M166" i="169"/>
  <c r="C146" i="144"/>
  <c r="C85" i="144"/>
  <c r="C372" i="164"/>
  <c r="C37" i="144"/>
  <c r="J41" i="153"/>
  <c r="D27" i="145"/>
  <c r="C163" i="154"/>
  <c r="D172" i="145"/>
  <c r="C61" i="150"/>
  <c r="C50" i="150"/>
  <c r="M52" i="169"/>
  <c r="D52" i="169" s="1"/>
  <c r="C52" i="169" s="1"/>
  <c r="M32" i="169"/>
  <c r="D32" i="169" s="1"/>
  <c r="C32" i="169" s="1"/>
  <c r="M145" i="171"/>
  <c r="D30" i="145"/>
  <c r="C64" i="148"/>
  <c r="D43" i="145"/>
  <c r="C79" i="150"/>
  <c r="H17" i="169"/>
  <c r="P172" i="153"/>
  <c r="C36" i="164"/>
  <c r="M136" i="171"/>
  <c r="D136" i="171" s="1"/>
  <c r="C136" i="171" s="1"/>
  <c r="M162" i="169"/>
  <c r="D162" i="169" s="1"/>
  <c r="C162" i="169" s="1"/>
  <c r="C160" i="144"/>
  <c r="J27" i="153"/>
  <c r="I13" i="143"/>
  <c r="D131" i="145"/>
  <c r="C145" i="170"/>
  <c r="C142" i="171"/>
  <c r="J19" i="153"/>
  <c r="M102" i="169"/>
  <c r="D102" i="169" s="1"/>
  <c r="C102" i="169" s="1"/>
  <c r="M138" i="171"/>
  <c r="D138" i="171" s="1"/>
  <c r="C138" i="171" s="1"/>
  <c r="C41" i="174"/>
  <c r="P41" i="174" s="1"/>
  <c r="J36" i="153"/>
  <c r="P142" i="153"/>
  <c r="K163" i="152"/>
  <c r="M66" i="169"/>
  <c r="D66" i="169" s="1"/>
  <c r="C66" i="169" s="1"/>
  <c r="C125" i="174"/>
  <c r="P125" i="174" s="1"/>
  <c r="J49" i="153"/>
  <c r="C353" i="164"/>
  <c r="C149" i="170"/>
  <c r="M62" i="169"/>
  <c r="D62" i="169" s="1"/>
  <c r="C62" i="169" s="1"/>
  <c r="C355" i="164"/>
  <c r="C20" i="174"/>
  <c r="P20" i="174" s="1"/>
  <c r="C102" i="174"/>
  <c r="P102" i="174" s="1"/>
  <c r="C62" i="150"/>
  <c r="C126" i="144"/>
  <c r="C158" i="154"/>
  <c r="L141" i="147"/>
  <c r="I17" i="143"/>
  <c r="C58" i="144"/>
  <c r="C82" i="144"/>
  <c r="C118" i="144"/>
  <c r="C131" i="144"/>
  <c r="D132" i="145"/>
  <c r="D144" i="145"/>
  <c r="C88" i="148"/>
  <c r="C55" i="150"/>
  <c r="C88" i="150"/>
  <c r="D57" i="151"/>
  <c r="C57" i="151" s="1"/>
  <c r="C172" i="154"/>
  <c r="M80" i="169"/>
  <c r="D80" i="169" s="1"/>
  <c r="C80" i="169" s="1"/>
  <c r="D18" i="166"/>
  <c r="M60" i="169"/>
  <c r="D60" i="169" s="1"/>
  <c r="C60" i="169" s="1"/>
  <c r="C18" i="170"/>
  <c r="P18" i="170" s="1"/>
  <c r="C22" i="170"/>
  <c r="P22" i="170" s="1"/>
  <c r="L23" i="144"/>
  <c r="L145" i="147"/>
  <c r="C149" i="154"/>
  <c r="C34" i="144"/>
  <c r="C47" i="144"/>
  <c r="C83" i="144"/>
  <c r="C107" i="144"/>
  <c r="D108" i="145"/>
  <c r="D165" i="145"/>
  <c r="C161" i="154"/>
  <c r="M97" i="169"/>
  <c r="D97" i="169" s="1"/>
  <c r="C97" i="169" s="1"/>
  <c r="O63" i="172"/>
  <c r="K66" i="172"/>
  <c r="O72" i="172"/>
  <c r="G87" i="172"/>
  <c r="O89" i="172"/>
  <c r="O98" i="172"/>
  <c r="K101" i="172"/>
  <c r="K110" i="172"/>
  <c r="C167" i="172"/>
  <c r="C74" i="174"/>
  <c r="P74" i="174" s="1"/>
  <c r="C82" i="174"/>
  <c r="P82" i="174" s="1"/>
  <c r="C115" i="174"/>
  <c r="P115" i="174" s="1"/>
  <c r="K42" i="172"/>
  <c r="K120" i="172"/>
  <c r="G124" i="172"/>
  <c r="G132" i="172"/>
  <c r="O86" i="172"/>
  <c r="O94" i="172"/>
  <c r="G88" i="172"/>
  <c r="G105" i="172"/>
  <c r="K172" i="152"/>
  <c r="K128" i="172"/>
  <c r="G56" i="172"/>
  <c r="G19" i="172" s="1"/>
  <c r="O62" i="172"/>
  <c r="O123" i="172"/>
  <c r="O91" i="172"/>
  <c r="K86" i="172"/>
  <c r="K46" i="172"/>
  <c r="O112" i="172"/>
  <c r="G118" i="172"/>
  <c r="K124" i="172"/>
  <c r="K38" i="172"/>
  <c r="K47" i="172"/>
  <c r="G67" i="172"/>
  <c r="G76" i="172"/>
  <c r="O87" i="172"/>
  <c r="K90" i="172"/>
  <c r="K99" i="172"/>
  <c r="O118" i="172"/>
  <c r="O127" i="172"/>
  <c r="G61" i="172"/>
  <c r="O46" i="172"/>
  <c r="K41" i="172"/>
  <c r="G62" i="172"/>
  <c r="O73" i="172"/>
  <c r="G79" i="172"/>
  <c r="O81" i="172"/>
  <c r="K107" i="172"/>
  <c r="K116" i="172"/>
  <c r="O130" i="172"/>
  <c r="G114" i="172"/>
  <c r="C146" i="172"/>
  <c r="C159" i="154"/>
  <c r="D139" i="169"/>
  <c r="C139" i="169" s="1"/>
  <c r="D166" i="169"/>
  <c r="C166" i="169" s="1"/>
  <c r="P166" i="170" s="1"/>
  <c r="G58" i="172"/>
  <c r="K112" i="172"/>
  <c r="C40" i="144"/>
  <c r="C110" i="144"/>
  <c r="C81" i="148"/>
  <c r="J83" i="153"/>
  <c r="C359" i="164"/>
  <c r="M98" i="169"/>
  <c r="D98" i="169" s="1"/>
  <c r="C98" i="169" s="1"/>
  <c r="M118" i="169"/>
  <c r="D118" i="169" s="1"/>
  <c r="C118" i="169" s="1"/>
  <c r="G49" i="172"/>
  <c r="O51" i="172"/>
  <c r="K63" i="172"/>
  <c r="K72" i="172"/>
  <c r="G75" i="172"/>
  <c r="K80" i="172"/>
  <c r="C148" i="154"/>
  <c r="D129" i="169"/>
  <c r="C129" i="169" s="1"/>
  <c r="G43" i="172"/>
  <c r="G18" i="172" s="1"/>
  <c r="G92" i="172"/>
  <c r="K98" i="172"/>
  <c r="G101" i="172"/>
  <c r="D122" i="145"/>
  <c r="D134" i="145"/>
  <c r="J45" i="153"/>
  <c r="J105" i="153"/>
  <c r="C160" i="154"/>
  <c r="C37" i="164"/>
  <c r="G84" i="172"/>
  <c r="J59" i="153"/>
  <c r="J68" i="153"/>
  <c r="P79" i="174"/>
  <c r="C140" i="144"/>
  <c r="M38" i="169"/>
  <c r="D38" i="169" s="1"/>
  <c r="C38" i="169" s="1"/>
  <c r="C88" i="174"/>
  <c r="P88" i="174" s="1"/>
  <c r="C104" i="174"/>
  <c r="C120" i="174"/>
  <c r="O32" i="172"/>
  <c r="K69" i="172"/>
  <c r="K20" i="172" s="1"/>
  <c r="H20" i="172"/>
  <c r="C136" i="174"/>
  <c r="P136" i="174" s="1"/>
  <c r="O35" i="172"/>
  <c r="C72" i="174"/>
  <c r="P72" i="174" s="1"/>
  <c r="J58" i="153"/>
  <c r="J17" i="153"/>
  <c r="J50" i="153"/>
  <c r="M143" i="171"/>
  <c r="D143" i="171" s="1"/>
  <c r="C143" i="171" s="1"/>
  <c r="M159" i="173"/>
  <c r="D159" i="173" s="1"/>
  <c r="C159" i="173" s="1"/>
  <c r="P159" i="174" s="1"/>
  <c r="M168" i="173"/>
  <c r="D168" i="173" s="1"/>
  <c r="C168" i="173" s="1"/>
  <c r="P168" i="174" s="1"/>
  <c r="C47" i="174"/>
  <c r="P47" i="174" s="1"/>
  <c r="C161" i="144"/>
  <c r="M149" i="171"/>
  <c r="D149" i="171" s="1"/>
  <c r="C149" i="171" s="1"/>
  <c r="P149" i="172" s="1"/>
  <c r="D56" i="145"/>
  <c r="C47" i="170"/>
  <c r="P47" i="170" s="1"/>
  <c r="C150" i="170"/>
  <c r="C162" i="170"/>
  <c r="M172" i="171"/>
  <c r="D172" i="171" s="1"/>
  <c r="C172" i="171" s="1"/>
  <c r="C60" i="144"/>
  <c r="C119" i="144"/>
  <c r="C162" i="144"/>
  <c r="C74" i="150"/>
  <c r="G131" i="172"/>
  <c r="J126" i="153"/>
  <c r="C42" i="144"/>
  <c r="K157" i="152"/>
  <c r="J13" i="153"/>
  <c r="C155" i="174"/>
  <c r="J55" i="153"/>
  <c r="M88" i="169"/>
  <c r="D88" i="169" s="1"/>
  <c r="C88" i="169" s="1"/>
  <c r="J100" i="153"/>
  <c r="P162" i="153"/>
  <c r="J109" i="153"/>
  <c r="M37" i="169"/>
  <c r="D37" i="169" s="1"/>
  <c r="C37" i="169" s="1"/>
  <c r="C108" i="144"/>
  <c r="C145" i="144"/>
  <c r="J48" i="153"/>
  <c r="J103" i="153"/>
  <c r="C356" i="164"/>
  <c r="C172" i="172"/>
  <c r="J67" i="153"/>
  <c r="M63" i="169"/>
  <c r="P165" i="153"/>
  <c r="J90" i="153"/>
  <c r="D128" i="169"/>
  <c r="C128" i="169" s="1"/>
  <c r="D133" i="169"/>
  <c r="C133" i="169" s="1"/>
  <c r="K100" i="172"/>
  <c r="G120" i="172"/>
  <c r="G126" i="172"/>
  <c r="K131" i="172"/>
  <c r="M134" i="169"/>
  <c r="M25" i="169" s="1"/>
  <c r="D147" i="145"/>
  <c r="K84" i="172"/>
  <c r="G47" i="172"/>
  <c r="D12" i="145"/>
  <c r="J93" i="153"/>
  <c r="P146" i="153"/>
  <c r="C137" i="174"/>
  <c r="P137" i="174" s="1"/>
  <c r="H18" i="169"/>
  <c r="M43" i="169"/>
  <c r="M18" i="169" s="1"/>
  <c r="C98" i="144"/>
  <c r="C109" i="144"/>
  <c r="D120" i="145"/>
  <c r="D163" i="145"/>
  <c r="C35" i="164"/>
  <c r="C357" i="164"/>
  <c r="M87" i="169"/>
  <c r="D87" i="169" s="1"/>
  <c r="C87" i="169" s="1"/>
  <c r="C26" i="170"/>
  <c r="K94" i="172"/>
  <c r="K103" i="172"/>
  <c r="K126" i="172"/>
  <c r="C19" i="170"/>
  <c r="P19" i="170" s="1"/>
  <c r="C21" i="170"/>
  <c r="P21" i="170" s="1"/>
  <c r="C23" i="170"/>
  <c r="P23" i="170" s="1"/>
  <c r="C25" i="170"/>
  <c r="P25" i="170" s="1"/>
  <c r="Y25" i="171"/>
  <c r="K74" i="172"/>
  <c r="M167" i="173"/>
  <c r="D167" i="173" s="1"/>
  <c r="C167" i="173" s="1"/>
  <c r="P69" i="174"/>
  <c r="C49" i="144"/>
  <c r="D109" i="145"/>
  <c r="J12" i="153"/>
  <c r="P12" i="153" s="1"/>
  <c r="J16" i="153"/>
  <c r="J54" i="153"/>
  <c r="J96" i="153"/>
  <c r="J108" i="153"/>
  <c r="D72" i="169"/>
  <c r="C72" i="169" s="1"/>
  <c r="M77" i="169"/>
  <c r="D77" i="169" s="1"/>
  <c r="C77" i="169" s="1"/>
  <c r="M107" i="169"/>
  <c r="D107" i="169" s="1"/>
  <c r="C107" i="169" s="1"/>
  <c r="C172" i="170"/>
  <c r="M152" i="171"/>
  <c r="D152" i="171" s="1"/>
  <c r="C152" i="171" s="1"/>
  <c r="K32" i="172"/>
  <c r="K37" i="172"/>
  <c r="K60" i="172"/>
  <c r="O65" i="172"/>
  <c r="K68" i="172"/>
  <c r="O74" i="172"/>
  <c r="G94" i="172"/>
  <c r="O97" i="172"/>
  <c r="C86" i="174"/>
  <c r="P86" i="174" s="1"/>
  <c r="D53" i="145"/>
  <c r="D63" i="145"/>
  <c r="D98" i="145"/>
  <c r="D110" i="145"/>
  <c r="D145" i="145"/>
  <c r="D162" i="145"/>
  <c r="L57" i="150"/>
  <c r="C83" i="150"/>
  <c r="K165" i="152"/>
  <c r="J20" i="153"/>
  <c r="P160" i="153"/>
  <c r="C343" i="164"/>
  <c r="M82" i="169"/>
  <c r="D82" i="169" s="1"/>
  <c r="M92" i="169"/>
  <c r="D92" i="169" s="1"/>
  <c r="C92" i="169" s="1"/>
  <c r="M143" i="169"/>
  <c r="D143" i="169" s="1"/>
  <c r="C143" i="169" s="1"/>
  <c r="M177" i="169"/>
  <c r="D177" i="169" s="1"/>
  <c r="C177" i="169" s="1"/>
  <c r="C147" i="170"/>
  <c r="O42" i="172"/>
  <c r="G63" i="172"/>
  <c r="O82" i="172"/>
  <c r="O21" i="172" s="1"/>
  <c r="G108" i="172"/>
  <c r="G23" i="172" s="1"/>
  <c r="O111" i="172"/>
  <c r="G128" i="172"/>
  <c r="C153" i="172"/>
  <c r="C53" i="174"/>
  <c r="P53" i="174" s="1"/>
  <c r="C143" i="174"/>
  <c r="P143" i="174" s="1"/>
  <c r="C165" i="144"/>
  <c r="M34" i="169"/>
  <c r="D34" i="169" s="1"/>
  <c r="C34" i="169" s="1"/>
  <c r="C60" i="150"/>
  <c r="D35" i="145"/>
  <c r="D138" i="145"/>
  <c r="C14" i="150"/>
  <c r="J51" i="153"/>
  <c r="J94" i="153"/>
  <c r="J102" i="153"/>
  <c r="C366" i="164"/>
  <c r="M45" i="169"/>
  <c r="D45" i="169" s="1"/>
  <c r="C45" i="169" s="1"/>
  <c r="M75" i="169"/>
  <c r="L25" i="171"/>
  <c r="O38" i="172"/>
  <c r="K50" i="172"/>
  <c r="G53" i="172"/>
  <c r="G90" i="172"/>
  <c r="K104" i="172"/>
  <c r="O115" i="172"/>
  <c r="C162" i="172"/>
  <c r="M172" i="173"/>
  <c r="D172" i="173" s="1"/>
  <c r="C172" i="173" s="1"/>
  <c r="P172" i="174" s="1"/>
  <c r="C91" i="174"/>
  <c r="P91" i="174" s="1"/>
  <c r="C123" i="174"/>
  <c r="P123" i="174" s="1"/>
  <c r="J123" i="153"/>
  <c r="O58" i="172"/>
  <c r="C151" i="170"/>
  <c r="C44" i="144"/>
  <c r="D94" i="169"/>
  <c r="C94" i="169" s="1"/>
  <c r="M151" i="169"/>
  <c r="D151" i="169" s="1"/>
  <c r="C151" i="169" s="1"/>
  <c r="C46" i="144"/>
  <c r="C57" i="144"/>
  <c r="C69" i="144"/>
  <c r="C92" i="144"/>
  <c r="C125" i="144"/>
  <c r="D36" i="145"/>
  <c r="D82" i="145"/>
  <c r="D139" i="145"/>
  <c r="J31" i="153"/>
  <c r="J35" i="153"/>
  <c r="P150" i="153"/>
  <c r="J64" i="153"/>
  <c r="J82" i="153"/>
  <c r="J86" i="153"/>
  <c r="J120" i="153"/>
  <c r="J124" i="153"/>
  <c r="M126" i="169"/>
  <c r="D126" i="169" s="1"/>
  <c r="C126" i="169" s="1"/>
  <c r="M141" i="169"/>
  <c r="D141" i="169" s="1"/>
  <c r="C141" i="169" s="1"/>
  <c r="O47" i="172"/>
  <c r="O55" i="172"/>
  <c r="O110" i="172"/>
  <c r="G127" i="172"/>
  <c r="K132" i="172"/>
  <c r="C150" i="172"/>
  <c r="C50" i="174"/>
  <c r="P50" i="174" s="1"/>
  <c r="C59" i="174"/>
  <c r="P59" i="174" s="1"/>
  <c r="C140" i="174"/>
  <c r="P140" i="174" s="1"/>
  <c r="J110" i="153"/>
  <c r="C139" i="172"/>
  <c r="M125" i="169"/>
  <c r="D125" i="169" s="1"/>
  <c r="C125" i="169" s="1"/>
  <c r="G81" i="172"/>
  <c r="J89" i="153"/>
  <c r="D69" i="145"/>
  <c r="M69" i="169"/>
  <c r="D69" i="169" s="1"/>
  <c r="D20" i="169" s="1"/>
  <c r="M115" i="169"/>
  <c r="D115" i="169" s="1"/>
  <c r="C115" i="169" s="1"/>
  <c r="K73" i="172"/>
  <c r="C70" i="144"/>
  <c r="C81" i="144"/>
  <c r="D37" i="145"/>
  <c r="D83" i="145"/>
  <c r="C73" i="148"/>
  <c r="C15" i="150"/>
  <c r="D19" i="150"/>
  <c r="D58" i="151"/>
  <c r="C58" i="151" s="1"/>
  <c r="J15" i="153"/>
  <c r="J128" i="153"/>
  <c r="M131" i="169"/>
  <c r="D131" i="169" s="1"/>
  <c r="C131" i="169" s="1"/>
  <c r="G34" i="172"/>
  <c r="O50" i="172"/>
  <c r="C43" i="144"/>
  <c r="J101" i="153"/>
  <c r="J119" i="153"/>
  <c r="M166" i="171"/>
  <c r="D166" i="171" s="1"/>
  <c r="C166" i="171" s="1"/>
  <c r="U23" i="171"/>
  <c r="O52" i="172"/>
  <c r="D58" i="145"/>
  <c r="J53" i="153"/>
  <c r="J95" i="153"/>
  <c r="C153" i="154"/>
  <c r="D137" i="169"/>
  <c r="C137" i="169" s="1"/>
  <c r="G39" i="172"/>
  <c r="K71" i="172"/>
  <c r="G74" i="172"/>
  <c r="O90" i="172"/>
  <c r="K93" i="172"/>
  <c r="D166" i="173"/>
  <c r="C166" i="173" s="1"/>
  <c r="C34" i="174"/>
  <c r="P34" i="174" s="1"/>
  <c r="C67" i="174"/>
  <c r="P67" i="174" s="1"/>
  <c r="C132" i="174"/>
  <c r="P132" i="174" s="1"/>
  <c r="C150" i="174"/>
  <c r="O103" i="172"/>
  <c r="H25" i="171"/>
  <c r="G64" i="172"/>
  <c r="O84" i="172"/>
  <c r="K115" i="172"/>
  <c r="C71" i="144"/>
  <c r="C127" i="144"/>
  <c r="D38" i="145"/>
  <c r="D84" i="145"/>
  <c r="D119" i="145"/>
  <c r="D141" i="145"/>
  <c r="C63" i="150"/>
  <c r="J61" i="153"/>
  <c r="C340" i="164"/>
  <c r="M91" i="169"/>
  <c r="D91" i="169" s="1"/>
  <c r="C91" i="169" s="1"/>
  <c r="M106" i="169"/>
  <c r="D106" i="169" s="1"/>
  <c r="C106" i="169" s="1"/>
  <c r="K34" i="172"/>
  <c r="O45" i="172"/>
  <c r="G111" i="172"/>
  <c r="P93" i="174"/>
  <c r="P23" i="174"/>
  <c r="C32" i="144"/>
  <c r="J43" i="153"/>
  <c r="J28" i="153"/>
  <c r="C145" i="154"/>
  <c r="G51" i="172"/>
  <c r="O53" i="172"/>
  <c r="C59" i="144"/>
  <c r="C72" i="144"/>
  <c r="C128" i="144"/>
  <c r="C172" i="144"/>
  <c r="D28" i="145"/>
  <c r="D40" i="145"/>
  <c r="D50" i="145"/>
  <c r="D73" i="145"/>
  <c r="D85" i="145"/>
  <c r="D96" i="145"/>
  <c r="D142" i="145"/>
  <c r="C17" i="150"/>
  <c r="C64" i="150"/>
  <c r="J32" i="153"/>
  <c r="J57" i="153"/>
  <c r="J74" i="153"/>
  <c r="J79" i="153"/>
  <c r="J112" i="153"/>
  <c r="J116" i="153"/>
  <c r="J121" i="153"/>
  <c r="J129" i="153"/>
  <c r="P157" i="153"/>
  <c r="C164" i="154"/>
  <c r="M36" i="169"/>
  <c r="D36" i="169" s="1"/>
  <c r="C36" i="169" s="1"/>
  <c r="M112" i="169"/>
  <c r="D112" i="169" s="1"/>
  <c r="C112" i="169" s="1"/>
  <c r="M132" i="169"/>
  <c r="D132" i="169" s="1"/>
  <c r="C132" i="169" s="1"/>
  <c r="C146" i="170"/>
  <c r="C170" i="170"/>
  <c r="K65" i="172"/>
  <c r="O71" i="172"/>
  <c r="K97" i="172"/>
  <c r="O107" i="172"/>
  <c r="G119" i="172"/>
  <c r="P116" i="174"/>
  <c r="C171" i="154"/>
  <c r="K28" i="174"/>
  <c r="U28" i="173"/>
  <c r="M173" i="173"/>
  <c r="D173" i="173" s="1"/>
  <c r="C173" i="173" s="1"/>
  <c r="P173" i="174" s="1"/>
  <c r="H28" i="173"/>
  <c r="M28" i="173" s="1"/>
  <c r="C173" i="172"/>
  <c r="Y28" i="171"/>
  <c r="L28" i="169"/>
  <c r="D23" i="153"/>
  <c r="F23" i="152"/>
  <c r="K23" i="152"/>
  <c r="J23" i="153"/>
  <c r="D20" i="151"/>
  <c r="C20" i="151" s="1"/>
  <c r="L19" i="150"/>
  <c r="D19" i="149"/>
  <c r="C19" i="149" s="1"/>
  <c r="K19" i="148"/>
  <c r="C21" i="146"/>
  <c r="K23" i="145"/>
  <c r="D168" i="145"/>
  <c r="D23" i="144"/>
  <c r="K29" i="142"/>
  <c r="H29" i="142"/>
  <c r="I14" i="143"/>
  <c r="C62" i="144"/>
  <c r="J70" i="153"/>
  <c r="M54" i="169"/>
  <c r="D54" i="169" s="1"/>
  <c r="C54" i="169" s="1"/>
  <c r="D81" i="169"/>
  <c r="C81" i="169" s="1"/>
  <c r="D86" i="169"/>
  <c r="C86" i="169" s="1"/>
  <c r="D110" i="169"/>
  <c r="C110" i="169" s="1"/>
  <c r="M142" i="169"/>
  <c r="D142" i="169" s="1"/>
  <c r="C142" i="169" s="1"/>
  <c r="G28" i="170"/>
  <c r="G41" i="172"/>
  <c r="K43" i="172"/>
  <c r="K18" i="172" s="1"/>
  <c r="G54" i="172"/>
  <c r="G60" i="172"/>
  <c r="K67" i="172"/>
  <c r="G71" i="172"/>
  <c r="O93" i="172"/>
  <c r="G97" i="172"/>
  <c r="O114" i="172"/>
  <c r="O132" i="172"/>
  <c r="C56" i="174"/>
  <c r="P56" i="174" s="1"/>
  <c r="C106" i="174"/>
  <c r="P106" i="174" s="1"/>
  <c r="C144" i="174"/>
  <c r="P144" i="174" s="1"/>
  <c r="I15" i="143"/>
  <c r="E23" i="145"/>
  <c r="J47" i="153"/>
  <c r="J62" i="153"/>
  <c r="D59" i="169"/>
  <c r="C59" i="169" s="1"/>
  <c r="K78" i="172"/>
  <c r="O101" i="172"/>
  <c r="G104" i="172"/>
  <c r="G110" i="172"/>
  <c r="K130" i="172"/>
  <c r="K136" i="172"/>
  <c r="K162" i="152"/>
  <c r="I19" i="143"/>
  <c r="I201" i="143"/>
  <c r="C54" i="144"/>
  <c r="D86" i="145"/>
  <c r="D170" i="145"/>
  <c r="K160" i="152"/>
  <c r="J40" i="153"/>
  <c r="P147" i="153"/>
  <c r="P167" i="153"/>
  <c r="H28" i="169"/>
  <c r="K28" i="170"/>
  <c r="C153" i="170"/>
  <c r="C167" i="170"/>
  <c r="Q28" i="171"/>
  <c r="G65" i="172"/>
  <c r="G89" i="172"/>
  <c r="K106" i="172"/>
  <c r="K117" i="172"/>
  <c r="O125" i="172"/>
  <c r="P21" i="174"/>
  <c r="G28" i="174"/>
  <c r="C42" i="174"/>
  <c r="P42" i="174" s="1"/>
  <c r="C49" i="174"/>
  <c r="P49" i="174" s="1"/>
  <c r="C100" i="174"/>
  <c r="P100" i="174" s="1"/>
  <c r="C138" i="174"/>
  <c r="P138" i="174" s="1"/>
  <c r="D19" i="148"/>
  <c r="P21" i="153"/>
  <c r="M46" i="169"/>
  <c r="D46" i="169" s="1"/>
  <c r="C46" i="169" s="1"/>
  <c r="M138" i="169"/>
  <c r="D138" i="169" s="1"/>
  <c r="C138" i="169" s="1"/>
  <c r="K54" i="172"/>
  <c r="C107" i="174"/>
  <c r="P107" i="174" s="1"/>
  <c r="D107" i="145"/>
  <c r="K161" i="152"/>
  <c r="J44" i="153"/>
  <c r="C32" i="165"/>
  <c r="M64" i="169"/>
  <c r="D64" i="169" s="1"/>
  <c r="C64" i="169" s="1"/>
  <c r="M124" i="169"/>
  <c r="D124" i="169" s="1"/>
  <c r="C124" i="169" s="1"/>
  <c r="Y23" i="171"/>
  <c r="G32" i="172"/>
  <c r="O78" i="172"/>
  <c r="C143" i="172"/>
  <c r="M155" i="173"/>
  <c r="D155" i="173" s="1"/>
  <c r="C155" i="173" s="1"/>
  <c r="C43" i="174"/>
  <c r="P43" i="174" s="1"/>
  <c r="C58" i="174"/>
  <c r="P58" i="174" s="1"/>
  <c r="I206" i="143"/>
  <c r="D77" i="145"/>
  <c r="C36" i="144"/>
  <c r="C152" i="144"/>
  <c r="C76" i="150"/>
  <c r="M33" i="169"/>
  <c r="D33" i="169" s="1"/>
  <c r="C33" i="169" s="1"/>
  <c r="M51" i="169"/>
  <c r="D51" i="169" s="1"/>
  <c r="C51" i="169" s="1"/>
  <c r="Q25" i="171"/>
  <c r="G45" i="172"/>
  <c r="G52" i="172"/>
  <c r="K81" i="172"/>
  <c r="K89" i="172"/>
  <c r="O99" i="172"/>
  <c r="G102" i="172"/>
  <c r="O117" i="172"/>
  <c r="K133" i="172"/>
  <c r="C166" i="172"/>
  <c r="C80" i="174"/>
  <c r="P80" i="174" s="1"/>
  <c r="C124" i="174"/>
  <c r="P124" i="174" s="1"/>
  <c r="C131" i="174"/>
  <c r="P131" i="174" s="1"/>
  <c r="J29" i="153"/>
  <c r="Q22" i="171"/>
  <c r="O60" i="172"/>
  <c r="K76" i="172"/>
  <c r="D57" i="150"/>
  <c r="J118" i="153"/>
  <c r="C151" i="154"/>
  <c r="M47" i="169"/>
  <c r="D47" i="169" s="1"/>
  <c r="C47" i="169" s="1"/>
  <c r="M153" i="169"/>
  <c r="D153" i="169" s="1"/>
  <c r="C153" i="169" s="1"/>
  <c r="C30" i="170"/>
  <c r="P30" i="170" s="1"/>
  <c r="U22" i="171"/>
  <c r="M140" i="171"/>
  <c r="D140" i="171" s="1"/>
  <c r="C140" i="171" s="1"/>
  <c r="K39" i="172"/>
  <c r="G100" i="172"/>
  <c r="O104" i="172"/>
  <c r="G113" i="172"/>
  <c r="C144" i="172"/>
  <c r="M150" i="173"/>
  <c r="D150" i="173" s="1"/>
  <c r="C150" i="173" s="1"/>
  <c r="C45" i="174"/>
  <c r="P45" i="174" s="1"/>
  <c r="P117" i="174"/>
  <c r="C157" i="174"/>
  <c r="D60" i="145"/>
  <c r="M78" i="169"/>
  <c r="D78" i="169" s="1"/>
  <c r="C78" i="169" s="1"/>
  <c r="C94" i="144"/>
  <c r="D51" i="145"/>
  <c r="D145" i="171"/>
  <c r="C145" i="171" s="1"/>
  <c r="G28" i="172"/>
  <c r="C28" i="172" s="1"/>
  <c r="G37" i="172"/>
  <c r="K45" i="172"/>
  <c r="K79" i="172"/>
  <c r="G98" i="172"/>
  <c r="O120" i="172"/>
  <c r="P37" i="174"/>
  <c r="P60" i="174"/>
  <c r="C110" i="174"/>
  <c r="P110" i="174" s="1"/>
  <c r="H24" i="171"/>
  <c r="G107" i="172"/>
  <c r="C152" i="172"/>
  <c r="C66" i="174"/>
  <c r="P66" i="174" s="1"/>
  <c r="D81" i="145"/>
  <c r="D56" i="150"/>
  <c r="J125" i="153"/>
  <c r="U28" i="169"/>
  <c r="M65" i="169"/>
  <c r="D65" i="169" s="1"/>
  <c r="C65" i="169" s="1"/>
  <c r="M74" i="169"/>
  <c r="D74" i="169" s="1"/>
  <c r="C74" i="169" s="1"/>
  <c r="M149" i="169"/>
  <c r="D149" i="169" s="1"/>
  <c r="C149" i="169" s="1"/>
  <c r="C20" i="170"/>
  <c r="P20" i="170" s="1"/>
  <c r="C24" i="170"/>
  <c r="P24" i="170" s="1"/>
  <c r="G50" i="172"/>
  <c r="G66" i="172"/>
  <c r="O68" i="172"/>
  <c r="O102" i="172"/>
  <c r="K113" i="172"/>
  <c r="M157" i="173"/>
  <c r="D157" i="173" s="1"/>
  <c r="C157" i="173" s="1"/>
  <c r="C170" i="174"/>
  <c r="C76" i="144"/>
  <c r="D72" i="145"/>
  <c r="D23" i="147"/>
  <c r="C23" i="147" s="1"/>
  <c r="M79" i="169"/>
  <c r="D79" i="169" s="1"/>
  <c r="C79" i="169" s="1"/>
  <c r="M165" i="169"/>
  <c r="D165" i="169" s="1"/>
  <c r="C165" i="169" s="1"/>
  <c r="G35" i="172"/>
  <c r="O39" i="172"/>
  <c r="G42" i="172"/>
  <c r="K55" i="172"/>
  <c r="G82" i="172"/>
  <c r="G134" i="172"/>
  <c r="G25" i="172" s="1"/>
  <c r="C138" i="172"/>
  <c r="C111" i="174"/>
  <c r="P111" i="174" s="1"/>
  <c r="E29" i="142"/>
  <c r="I203" i="143"/>
  <c r="D34" i="145"/>
  <c r="J99" i="153"/>
  <c r="M48" i="169"/>
  <c r="D48" i="169" s="1"/>
  <c r="C48" i="169" s="1"/>
  <c r="M56" i="169"/>
  <c r="D56" i="169" s="1"/>
  <c r="D93" i="169"/>
  <c r="C93" i="169" s="1"/>
  <c r="D103" i="169"/>
  <c r="C103" i="169" s="1"/>
  <c r="M120" i="169"/>
  <c r="D120" i="169" s="1"/>
  <c r="C120" i="169" s="1"/>
  <c r="M140" i="169"/>
  <c r="D140" i="169" s="1"/>
  <c r="C140" i="169" s="1"/>
  <c r="M144" i="169"/>
  <c r="D144" i="169" s="1"/>
  <c r="C144" i="169" s="1"/>
  <c r="P144" i="170" s="1"/>
  <c r="Y22" i="171"/>
  <c r="G77" i="172"/>
  <c r="O79" i="172"/>
  <c r="K85" i="172"/>
  <c r="O126" i="172"/>
  <c r="C75" i="174"/>
  <c r="P75" i="174" s="1"/>
  <c r="C118" i="174"/>
  <c r="P118" i="174" s="1"/>
  <c r="C68" i="144"/>
  <c r="M71" i="169"/>
  <c r="D71" i="169" s="1"/>
  <c r="C71" i="169" s="1"/>
  <c r="M155" i="169"/>
  <c r="D155" i="169" s="1"/>
  <c r="C155" i="169" s="1"/>
  <c r="M26" i="171"/>
  <c r="D26" i="171" s="1"/>
  <c r="C26" i="171" s="1"/>
  <c r="M146" i="171"/>
  <c r="D146" i="171" s="1"/>
  <c r="C146" i="171" s="1"/>
  <c r="O37" i="172"/>
  <c r="G40" i="172"/>
  <c r="G48" i="172"/>
  <c r="G69" i="172"/>
  <c r="O85" i="172"/>
  <c r="G103" i="172"/>
  <c r="G121" i="172"/>
  <c r="G24" i="172" s="1"/>
  <c r="C68" i="174"/>
  <c r="P68" i="174" s="1"/>
  <c r="C126" i="174"/>
  <c r="P126" i="174" s="1"/>
  <c r="P141" i="174"/>
  <c r="C97" i="144"/>
  <c r="D25" i="145"/>
  <c r="C60" i="148"/>
  <c r="J107" i="153"/>
  <c r="M35" i="169"/>
  <c r="D35" i="169" s="1"/>
  <c r="C35" i="169" s="1"/>
  <c r="M150" i="169"/>
  <c r="D150" i="169" s="1"/>
  <c r="C150" i="169" s="1"/>
  <c r="O28" i="172"/>
  <c r="K35" i="172"/>
  <c r="G46" i="172"/>
  <c r="O61" i="172"/>
  <c r="K77" i="172"/>
  <c r="G95" i="172"/>
  <c r="G22" i="172" s="1"/>
  <c r="K111" i="172"/>
  <c r="O124" i="172"/>
  <c r="K129" i="172"/>
  <c r="O131" i="172"/>
  <c r="C170" i="172"/>
  <c r="M145" i="173"/>
  <c r="D145" i="173" s="1"/>
  <c r="C145" i="173" s="1"/>
  <c r="P145" i="174" s="1"/>
  <c r="C39" i="174"/>
  <c r="P39" i="174" s="1"/>
  <c r="C54" i="174"/>
  <c r="P54" i="174" s="1"/>
  <c r="J111" i="153"/>
  <c r="C341" i="164"/>
  <c r="D75" i="169"/>
  <c r="C75" i="169" s="1"/>
  <c r="G24" i="174"/>
  <c r="C24" i="174" s="1"/>
  <c r="P24" i="174" s="1"/>
  <c r="C88" i="144"/>
  <c r="D121" i="145"/>
  <c r="P161" i="153"/>
  <c r="C87" i="170"/>
  <c r="P87" i="170" s="1"/>
  <c r="K59" i="172"/>
  <c r="C84" i="174"/>
  <c r="P84" i="174" s="1"/>
  <c r="C127" i="174"/>
  <c r="P127" i="174" s="1"/>
  <c r="C50" i="144"/>
  <c r="L144" i="147"/>
  <c r="J92" i="153"/>
  <c r="C351" i="164"/>
  <c r="M99" i="169"/>
  <c r="D99" i="169" s="1"/>
  <c r="C99" i="169" s="1"/>
  <c r="M104" i="169"/>
  <c r="D104" i="169" s="1"/>
  <c r="C104" i="169" s="1"/>
  <c r="M113" i="169"/>
  <c r="D113" i="169" s="1"/>
  <c r="C113" i="169" s="1"/>
  <c r="M157" i="169"/>
  <c r="D157" i="169" s="1"/>
  <c r="C157" i="169" s="1"/>
  <c r="P157" i="170" s="1"/>
  <c r="M172" i="169"/>
  <c r="D172" i="169" s="1"/>
  <c r="C172" i="169" s="1"/>
  <c r="K33" i="172"/>
  <c r="C33" i="172" s="1"/>
  <c r="K40" i="172"/>
  <c r="K48" i="172"/>
  <c r="K53" i="172"/>
  <c r="K64" i="172"/>
  <c r="O77" i="172"/>
  <c r="K88" i="172"/>
  <c r="O116" i="172"/>
  <c r="G125" i="172"/>
  <c r="K127" i="172"/>
  <c r="O129" i="172"/>
  <c r="O134" i="172"/>
  <c r="O25" i="172" s="1"/>
  <c r="C33" i="174"/>
  <c r="P33" i="174" s="1"/>
  <c r="P76" i="174"/>
  <c r="P104" i="174"/>
  <c r="I18" i="143"/>
  <c r="C80" i="144"/>
  <c r="D112" i="145"/>
  <c r="J73" i="153"/>
  <c r="H28" i="171"/>
  <c r="J66" i="153"/>
  <c r="D127" i="169"/>
  <c r="C127" i="169" s="1"/>
  <c r="Y24" i="171"/>
  <c r="G30" i="172"/>
  <c r="G17" i="172" s="1"/>
  <c r="G38" i="172"/>
  <c r="C159" i="172"/>
  <c r="D146" i="173"/>
  <c r="C146" i="173" s="1"/>
  <c r="P146" i="174" s="1"/>
  <c r="P71" i="174"/>
  <c r="C85" i="174"/>
  <c r="P85" i="174" s="1"/>
  <c r="P114" i="174"/>
  <c r="C128" i="174"/>
  <c r="P128" i="174" s="1"/>
  <c r="P152" i="153"/>
  <c r="I205" i="143"/>
  <c r="D103" i="145"/>
  <c r="J81" i="153"/>
  <c r="P145" i="153"/>
  <c r="M40" i="169"/>
  <c r="D40" i="169" s="1"/>
  <c r="C40" i="169" s="1"/>
  <c r="M67" i="169"/>
  <c r="D67" i="169" s="1"/>
  <c r="C67" i="169" s="1"/>
  <c r="M76" i="169"/>
  <c r="D76" i="169" s="1"/>
  <c r="C76" i="169" s="1"/>
  <c r="G73" i="172"/>
  <c r="G78" i="172"/>
  <c r="O88" i="172"/>
  <c r="G106" i="172"/>
  <c r="K114" i="172"/>
  <c r="G123" i="172"/>
  <c r="G136" i="172"/>
  <c r="C166" i="154"/>
  <c r="C33" i="144"/>
  <c r="C147" i="144"/>
  <c r="D29" i="145"/>
  <c r="D133" i="145"/>
  <c r="C63" i="148"/>
  <c r="K167" i="152"/>
  <c r="J85" i="153"/>
  <c r="E39" i="164"/>
  <c r="C354" i="164"/>
  <c r="C371" i="164"/>
  <c r="M26" i="169"/>
  <c r="D26" i="169" s="1"/>
  <c r="C26" i="169" s="1"/>
  <c r="D63" i="169"/>
  <c r="C63" i="169" s="1"/>
  <c r="M100" i="169"/>
  <c r="D100" i="169" s="1"/>
  <c r="C100" i="169" s="1"/>
  <c r="M123" i="169"/>
  <c r="D123" i="169" s="1"/>
  <c r="C123" i="169" s="1"/>
  <c r="M173" i="169"/>
  <c r="D173" i="169" s="1"/>
  <c r="C173" i="169" s="1"/>
  <c r="P173" i="170" s="1"/>
  <c r="K62" i="172"/>
  <c r="O64" i="172"/>
  <c r="O80" i="172"/>
  <c r="K91" i="172"/>
  <c r="G112" i="172"/>
  <c r="K119" i="172"/>
  <c r="G130" i="172"/>
  <c r="C141" i="172"/>
  <c r="C78" i="174"/>
  <c r="P78" i="174" s="1"/>
  <c r="C166" i="174"/>
  <c r="C175" i="172"/>
  <c r="M175" i="173"/>
  <c r="D175" i="173" s="1"/>
  <c r="C175" i="173" s="1"/>
  <c r="P175" i="174" s="1"/>
  <c r="M175" i="169"/>
  <c r="D175" i="169" s="1"/>
  <c r="C175" i="169" s="1"/>
  <c r="P175" i="170" s="1"/>
  <c r="C379" i="164"/>
  <c r="P170" i="153"/>
  <c r="C86" i="150"/>
  <c r="Q23" i="171"/>
  <c r="L28" i="171"/>
  <c r="H22" i="171"/>
  <c r="M170" i="173"/>
  <c r="D170" i="173" s="1"/>
  <c r="C170" i="173" s="1"/>
  <c r="M157" i="171"/>
  <c r="D157" i="171" s="1"/>
  <c r="C157" i="171" s="1"/>
  <c r="P157" i="172" s="1"/>
  <c r="M149" i="173"/>
  <c r="D149" i="173" s="1"/>
  <c r="C149" i="173" s="1"/>
  <c r="P149" i="174" s="1"/>
  <c r="K108" i="172"/>
  <c r="K23" i="172" s="1"/>
  <c r="H23" i="172"/>
  <c r="M17" i="169"/>
  <c r="D30" i="169"/>
  <c r="L22" i="169"/>
  <c r="M95" i="169"/>
  <c r="H18" i="172"/>
  <c r="O43" i="172"/>
  <c r="M18" i="172"/>
  <c r="O100" i="172"/>
  <c r="D101" i="169"/>
  <c r="C101" i="169" s="1"/>
  <c r="D145" i="169"/>
  <c r="C145" i="169" s="1"/>
  <c r="M137" i="171"/>
  <c r="D137" i="171" s="1"/>
  <c r="C137" i="171" s="1"/>
  <c r="O69" i="172"/>
  <c r="K118" i="172"/>
  <c r="O95" i="172"/>
  <c r="M22" i="172"/>
  <c r="M165" i="173"/>
  <c r="D165" i="173" s="1"/>
  <c r="C165" i="173" s="1"/>
  <c r="M159" i="171"/>
  <c r="D159" i="171" s="1"/>
  <c r="C159" i="171" s="1"/>
  <c r="K134" i="172"/>
  <c r="K25" i="172" s="1"/>
  <c r="H25" i="172"/>
  <c r="D134" i="169"/>
  <c r="M147" i="171"/>
  <c r="D147" i="171" s="1"/>
  <c r="C147" i="171" s="1"/>
  <c r="O121" i="172"/>
  <c r="M151" i="173"/>
  <c r="D151" i="173" s="1"/>
  <c r="C151" i="173" s="1"/>
  <c r="P151" i="174" s="1"/>
  <c r="L24" i="169"/>
  <c r="M121" i="169"/>
  <c r="M19" i="172"/>
  <c r="O56" i="172"/>
  <c r="H23" i="171"/>
  <c r="C111" i="169"/>
  <c r="M139" i="171"/>
  <c r="D139" i="171" s="1"/>
  <c r="C139" i="171" s="1"/>
  <c r="M155" i="171"/>
  <c r="D155" i="171" s="1"/>
  <c r="C155" i="171" s="1"/>
  <c r="P155" i="172" s="1"/>
  <c r="M165" i="171"/>
  <c r="D165" i="171" s="1"/>
  <c r="C165" i="171" s="1"/>
  <c r="P165" i="172" s="1"/>
  <c r="M175" i="171"/>
  <c r="D175" i="171" s="1"/>
  <c r="C175" i="171" s="1"/>
  <c r="M23" i="172"/>
  <c r="O108" i="172"/>
  <c r="Q28" i="173"/>
  <c r="M162" i="173"/>
  <c r="D162" i="173" s="1"/>
  <c r="C162" i="173" s="1"/>
  <c r="P162" i="174" s="1"/>
  <c r="O40" i="172"/>
  <c r="K102" i="172"/>
  <c r="M151" i="171"/>
  <c r="D151" i="171" s="1"/>
  <c r="C151" i="171" s="1"/>
  <c r="P151" i="172" s="1"/>
  <c r="M170" i="171"/>
  <c r="D170" i="171" s="1"/>
  <c r="C170" i="171" s="1"/>
  <c r="K58" i="172"/>
  <c r="O106" i="172"/>
  <c r="C112" i="174"/>
  <c r="P112" i="174" s="1"/>
  <c r="G55" i="172"/>
  <c r="O76" i="172"/>
  <c r="G91" i="172"/>
  <c r="L22" i="171"/>
  <c r="G115" i="172"/>
  <c r="O119" i="172"/>
  <c r="P120" i="174"/>
  <c r="K25" i="174"/>
  <c r="C25" i="174" s="1"/>
  <c r="P25" i="174" s="1"/>
  <c r="C134" i="174"/>
  <c r="P134" i="174" s="1"/>
  <c r="P159" i="170"/>
  <c r="M177" i="173"/>
  <c r="D177" i="173" s="1"/>
  <c r="C177" i="173" s="1"/>
  <c r="P177" i="174" s="1"/>
  <c r="M108" i="169"/>
  <c r="K30" i="172"/>
  <c r="K17" i="172" s="1"/>
  <c r="K49" i="172"/>
  <c r="G68" i="172"/>
  <c r="K75" i="172"/>
  <c r="K123" i="172"/>
  <c r="C40" i="174"/>
  <c r="P40" i="174" s="1"/>
  <c r="C165" i="174"/>
  <c r="M153" i="171"/>
  <c r="D153" i="171" s="1"/>
  <c r="C153" i="171" s="1"/>
  <c r="M152" i="173"/>
  <c r="D152" i="173" s="1"/>
  <c r="C152" i="173" s="1"/>
  <c r="M90" i="169"/>
  <c r="D90" i="169" s="1"/>
  <c r="C90" i="169" s="1"/>
  <c r="M117" i="169"/>
  <c r="D117" i="169" s="1"/>
  <c r="C117" i="169" s="1"/>
  <c r="K56" i="172"/>
  <c r="K19" i="172" s="1"/>
  <c r="H19" i="172"/>
  <c r="K92" i="172"/>
  <c r="O113" i="172"/>
  <c r="U25" i="171"/>
  <c r="M177" i="171"/>
  <c r="D177" i="171" s="1"/>
  <c r="C177" i="171" s="1"/>
  <c r="O48" i="172"/>
  <c r="M17" i="172"/>
  <c r="O30" i="172"/>
  <c r="C155" i="170"/>
  <c r="Q24" i="171"/>
  <c r="M150" i="171"/>
  <c r="D150" i="171" s="1"/>
  <c r="C150" i="171" s="1"/>
  <c r="M162" i="171"/>
  <c r="D162" i="171" s="1"/>
  <c r="C162" i="171" s="1"/>
  <c r="D55" i="169"/>
  <c r="C55" i="169" s="1"/>
  <c r="K51" i="172"/>
  <c r="G59" i="172"/>
  <c r="M167" i="171"/>
  <c r="D167" i="171" s="1"/>
  <c r="C167" i="171" s="1"/>
  <c r="M153" i="173"/>
  <c r="D153" i="173" s="1"/>
  <c r="C153" i="173" s="1"/>
  <c r="P153" i="174" s="1"/>
  <c r="C32" i="174"/>
  <c r="P32" i="174" s="1"/>
  <c r="P51" i="174"/>
  <c r="C376" i="164"/>
  <c r="K36" i="172"/>
  <c r="O54" i="172"/>
  <c r="G80" i="172"/>
  <c r="L23" i="171"/>
  <c r="U24" i="171"/>
  <c r="G85" i="172"/>
  <c r="C177" i="170"/>
  <c r="H21" i="172"/>
  <c r="K82" i="172"/>
  <c r="K21" i="172" s="1"/>
  <c r="C92" i="174"/>
  <c r="P92" i="174" s="1"/>
  <c r="M144" i="171"/>
  <c r="D144" i="171" s="1"/>
  <c r="C144" i="171" s="1"/>
  <c r="Y28" i="173"/>
  <c r="M141" i="171"/>
  <c r="D141" i="171" s="1"/>
  <c r="C141" i="171" s="1"/>
  <c r="G72" i="172"/>
  <c r="G93" i="172"/>
  <c r="K95" i="172"/>
  <c r="K22" i="172" s="1"/>
  <c r="K121" i="172"/>
  <c r="K24" i="172" s="1"/>
  <c r="C142" i="172"/>
  <c r="C63" i="174"/>
  <c r="P63" i="174" s="1"/>
  <c r="C108" i="174"/>
  <c r="P108" i="174" s="1"/>
  <c r="O67" i="172"/>
  <c r="O133" i="172"/>
  <c r="P167" i="174" l="1"/>
  <c r="P172" i="172"/>
  <c r="C117" i="172"/>
  <c r="P168" i="170"/>
  <c r="P177" i="172"/>
  <c r="C69" i="169"/>
  <c r="C20" i="169" s="1"/>
  <c r="P165" i="170"/>
  <c r="M25" i="171"/>
  <c r="D25" i="171" s="1"/>
  <c r="C25" i="171" s="1"/>
  <c r="P155" i="174"/>
  <c r="C125" i="172"/>
  <c r="P173" i="172"/>
  <c r="P150" i="174"/>
  <c r="P162" i="172"/>
  <c r="P145" i="170"/>
  <c r="C124" i="172"/>
  <c r="P124" i="172" s="1"/>
  <c r="C99" i="172"/>
  <c r="P99" i="172" s="1"/>
  <c r="P33" i="172"/>
  <c r="C86" i="172"/>
  <c r="P86" i="172" s="1"/>
  <c r="C19" i="172"/>
  <c r="C110" i="172"/>
  <c r="P110" i="172" s="1"/>
  <c r="P165" i="174"/>
  <c r="P151" i="170"/>
  <c r="M24" i="171"/>
  <c r="D24" i="171" s="1"/>
  <c r="C24" i="171" s="1"/>
  <c r="C107" i="172"/>
  <c r="P107" i="172" s="1"/>
  <c r="D43" i="169"/>
  <c r="D18" i="169" s="1"/>
  <c r="C90" i="172"/>
  <c r="P90" i="172" s="1"/>
  <c r="C105" i="172"/>
  <c r="P105" i="172" s="1"/>
  <c r="P170" i="170"/>
  <c r="P162" i="170"/>
  <c r="C129" i="172"/>
  <c r="P129" i="172" s="1"/>
  <c r="C66" i="172"/>
  <c r="P66" i="172" s="1"/>
  <c r="P153" i="170"/>
  <c r="P166" i="172"/>
  <c r="C61" i="172"/>
  <c r="P61" i="172" s="1"/>
  <c r="C23" i="144"/>
  <c r="C36" i="172"/>
  <c r="P36" i="172" s="1"/>
  <c r="C79" i="172"/>
  <c r="P79" i="172" s="1"/>
  <c r="C75" i="172"/>
  <c r="P75" i="172" s="1"/>
  <c r="C56" i="150"/>
  <c r="C47" i="172"/>
  <c r="P47" i="172" s="1"/>
  <c r="C67" i="172"/>
  <c r="P67" i="172" s="1"/>
  <c r="C87" i="172"/>
  <c r="P87" i="172" s="1"/>
  <c r="C52" i="172"/>
  <c r="P52" i="172" s="1"/>
  <c r="C74" i="172"/>
  <c r="P74" i="172" s="1"/>
  <c r="C128" i="172"/>
  <c r="P128" i="172" s="1"/>
  <c r="C133" i="172"/>
  <c r="P133" i="172" s="1"/>
  <c r="C126" i="172"/>
  <c r="P126" i="172" s="1"/>
  <c r="C18" i="172"/>
  <c r="C116" i="172"/>
  <c r="P116" i="172" s="1"/>
  <c r="C88" i="172"/>
  <c r="P88" i="172" s="1"/>
  <c r="P167" i="170"/>
  <c r="C84" i="172"/>
  <c r="P84" i="172" s="1"/>
  <c r="P170" i="174"/>
  <c r="C111" i="172"/>
  <c r="P111" i="172" s="1"/>
  <c r="C132" i="172"/>
  <c r="P132" i="172" s="1"/>
  <c r="C101" i="172"/>
  <c r="P101" i="172" s="1"/>
  <c r="P147" i="170"/>
  <c r="C46" i="172"/>
  <c r="P46" i="172" s="1"/>
  <c r="M20" i="169"/>
  <c r="C28" i="174"/>
  <c r="P149" i="170"/>
  <c r="C120" i="172"/>
  <c r="P120" i="172" s="1"/>
  <c r="P157" i="174"/>
  <c r="P152" i="174"/>
  <c r="P167" i="172"/>
  <c r="C42" i="172"/>
  <c r="P42" i="172" s="1"/>
  <c r="C19" i="150"/>
  <c r="P153" i="172"/>
  <c r="P152" i="172"/>
  <c r="C41" i="172"/>
  <c r="P41" i="172" s="1"/>
  <c r="C60" i="172"/>
  <c r="P60" i="172" s="1"/>
  <c r="C114" i="172"/>
  <c r="P114" i="172" s="1"/>
  <c r="C59" i="172"/>
  <c r="P59" i="172" s="1"/>
  <c r="C65" i="172"/>
  <c r="P65" i="172" s="1"/>
  <c r="C34" i="172"/>
  <c r="P34" i="172" s="1"/>
  <c r="C58" i="172"/>
  <c r="P58" i="172" s="1"/>
  <c r="C100" i="172"/>
  <c r="P100" i="172" s="1"/>
  <c r="C97" i="172"/>
  <c r="P97" i="172" s="1"/>
  <c r="C53" i="172"/>
  <c r="P53" i="172" s="1"/>
  <c r="C127" i="172"/>
  <c r="P127" i="172" s="1"/>
  <c r="C68" i="172"/>
  <c r="P68" i="172" s="1"/>
  <c r="C106" i="172"/>
  <c r="P106" i="172" s="1"/>
  <c r="C39" i="172"/>
  <c r="P39" i="172" s="1"/>
  <c r="C69" i="172"/>
  <c r="P69" i="172" s="1"/>
  <c r="G20" i="172"/>
  <c r="C20" i="172" s="1"/>
  <c r="P125" i="172"/>
  <c r="C104" i="172"/>
  <c r="P104" i="172" s="1"/>
  <c r="C94" i="172"/>
  <c r="P94" i="172" s="1"/>
  <c r="C49" i="172"/>
  <c r="P49" i="172" s="1"/>
  <c r="C17" i="172"/>
  <c r="C38" i="172"/>
  <c r="P38" i="172" s="1"/>
  <c r="C71" i="172"/>
  <c r="P71" i="172" s="1"/>
  <c r="C76" i="172"/>
  <c r="P76" i="172" s="1"/>
  <c r="C25" i="172"/>
  <c r="P25" i="172" s="1"/>
  <c r="C131" i="172"/>
  <c r="P131" i="172" s="1"/>
  <c r="C62" i="172"/>
  <c r="P62" i="172" s="1"/>
  <c r="C92" i="172"/>
  <c r="P92" i="172" s="1"/>
  <c r="C118" i="172"/>
  <c r="P118" i="172" s="1"/>
  <c r="C73" i="172"/>
  <c r="P73" i="172" s="1"/>
  <c r="P23" i="153"/>
  <c r="D23" i="145"/>
  <c r="P172" i="170"/>
  <c r="C51" i="172"/>
  <c r="P51" i="172" s="1"/>
  <c r="P177" i="170"/>
  <c r="C103" i="172"/>
  <c r="P103" i="172" s="1"/>
  <c r="D28" i="173"/>
  <c r="C28" i="173" s="1"/>
  <c r="P26" i="170"/>
  <c r="C102" i="172"/>
  <c r="P102" i="172" s="1"/>
  <c r="C30" i="172"/>
  <c r="P30" i="172" s="1"/>
  <c r="C32" i="172"/>
  <c r="P32" i="172" s="1"/>
  <c r="P146" i="170"/>
  <c r="C80" i="172"/>
  <c r="P80" i="172" s="1"/>
  <c r="M21" i="169"/>
  <c r="C81" i="172"/>
  <c r="P81" i="172" s="1"/>
  <c r="C115" i="172"/>
  <c r="P115" i="172" s="1"/>
  <c r="M19" i="169"/>
  <c r="C91" i="172"/>
  <c r="P91" i="172" s="1"/>
  <c r="P166" i="174"/>
  <c r="C19" i="148"/>
  <c r="C85" i="172"/>
  <c r="P85" i="172" s="1"/>
  <c r="C50" i="172"/>
  <c r="P50" i="172" s="1"/>
  <c r="C37" i="172"/>
  <c r="P37" i="172" s="1"/>
  <c r="C93" i="172"/>
  <c r="P93" i="172" s="1"/>
  <c r="C72" i="172"/>
  <c r="P72" i="172" s="1"/>
  <c r="C130" i="172"/>
  <c r="P130" i="172" s="1"/>
  <c r="C48" i="172"/>
  <c r="P48" i="172" s="1"/>
  <c r="C54" i="172"/>
  <c r="P54" i="172" s="1"/>
  <c r="P150" i="172"/>
  <c r="C119" i="172"/>
  <c r="P119" i="172" s="1"/>
  <c r="C40" i="172"/>
  <c r="P40" i="172" s="1"/>
  <c r="C82" i="172"/>
  <c r="P82" i="172" s="1"/>
  <c r="C57" i="150"/>
  <c r="M28" i="169"/>
  <c r="D28" i="169" s="1"/>
  <c r="C28" i="169" s="1"/>
  <c r="C63" i="172"/>
  <c r="P63" i="172" s="1"/>
  <c r="C98" i="172"/>
  <c r="P98" i="172" s="1"/>
  <c r="C64" i="172"/>
  <c r="P64" i="172" s="1"/>
  <c r="P150" i="170"/>
  <c r="C112" i="172"/>
  <c r="P112" i="172" s="1"/>
  <c r="C45" i="172"/>
  <c r="P45" i="172" s="1"/>
  <c r="C89" i="172"/>
  <c r="P89" i="172" s="1"/>
  <c r="C78" i="172"/>
  <c r="P78" i="172" s="1"/>
  <c r="C77" i="172"/>
  <c r="P77" i="172" s="1"/>
  <c r="C43" i="169"/>
  <c r="C18" i="169" s="1"/>
  <c r="C35" i="172"/>
  <c r="P35" i="172" s="1"/>
  <c r="C123" i="172"/>
  <c r="P123" i="172" s="1"/>
  <c r="M23" i="171"/>
  <c r="D23" i="171" s="1"/>
  <c r="C23" i="171" s="1"/>
  <c r="C55" i="172"/>
  <c r="P55" i="172" s="1"/>
  <c r="C134" i="172"/>
  <c r="P134" i="172" s="1"/>
  <c r="C43" i="172"/>
  <c r="P43" i="172" s="1"/>
  <c r="M28" i="171"/>
  <c r="D28" i="171" s="1"/>
  <c r="C28" i="171" s="1"/>
  <c r="P28" i="172" s="1"/>
  <c r="C28" i="170"/>
  <c r="C82" i="169"/>
  <c r="C21" i="169" s="1"/>
  <c r="D21" i="169"/>
  <c r="C136" i="172"/>
  <c r="P136" i="172" s="1"/>
  <c r="C56" i="172"/>
  <c r="P56" i="172" s="1"/>
  <c r="P159" i="172"/>
  <c r="P155" i="170"/>
  <c r="G21" i="172"/>
  <c r="C21" i="172" s="1"/>
  <c r="P21" i="172" s="1"/>
  <c r="P170" i="172"/>
  <c r="P175" i="172"/>
  <c r="D19" i="169"/>
  <c r="C56" i="169"/>
  <c r="C19" i="169" s="1"/>
  <c r="C113" i="172"/>
  <c r="P113" i="172" s="1"/>
  <c r="P117" i="172"/>
  <c r="O22" i="172"/>
  <c r="D95" i="169"/>
  <c r="M22" i="169"/>
  <c r="D17" i="169"/>
  <c r="C30" i="169"/>
  <c r="C17" i="169" s="1"/>
  <c r="O17" i="172"/>
  <c r="M24" i="169"/>
  <c r="D121" i="169"/>
  <c r="O24" i="172"/>
  <c r="M22" i="171"/>
  <c r="D22" i="171" s="1"/>
  <c r="C22" i="171" s="1"/>
  <c r="O19" i="172"/>
  <c r="C134" i="169"/>
  <c r="C25" i="169" s="1"/>
  <c r="D25" i="169"/>
  <c r="C24" i="172"/>
  <c r="C121" i="172"/>
  <c r="P121" i="172" s="1"/>
  <c r="C95" i="172"/>
  <c r="P95" i="172" s="1"/>
  <c r="M23" i="169"/>
  <c r="D108" i="169"/>
  <c r="O23" i="172"/>
  <c r="C23" i="172"/>
  <c r="O20" i="172"/>
  <c r="C22" i="172"/>
  <c r="O18" i="172"/>
  <c r="C108" i="172"/>
  <c r="P108" i="172" s="1"/>
  <c r="P28" i="174" l="1"/>
  <c r="P19" i="172"/>
  <c r="P18" i="172"/>
  <c r="P17" i="172"/>
  <c r="P20" i="172"/>
  <c r="P28" i="170"/>
  <c r="D24" i="169"/>
  <c r="C121" i="169"/>
  <c r="C24" i="169" s="1"/>
  <c r="P24" i="172"/>
  <c r="D22" i="169"/>
  <c r="C95" i="169"/>
  <c r="C22" i="169" s="1"/>
  <c r="P23" i="172"/>
  <c r="D23" i="169"/>
  <c r="C108" i="169"/>
  <c r="C23" i="169" s="1"/>
  <c r="P22" i="172"/>
  <c r="K176" i="145" l="1"/>
  <c r="D176" i="145" l="1"/>
</calcChain>
</file>

<file path=xl/sharedStrings.xml><?xml version="1.0" encoding="utf-8"?>
<sst xmlns="http://schemas.openxmlformats.org/spreadsheetml/2006/main" count="3542" uniqueCount="1179">
  <si>
    <t xml:space="preserve">Other Deposits </t>
  </si>
  <si>
    <t>Total</t>
  </si>
  <si>
    <t>الفترة
Period</t>
  </si>
  <si>
    <t>0</t>
  </si>
  <si>
    <t>Gross foreign reserves 
Evaluated in Million of U.S. Dollar</t>
  </si>
  <si>
    <t>Reserve Deposits</t>
  </si>
  <si>
    <t>Public Entities Deposits</t>
  </si>
  <si>
    <t>Central Government Deposits</t>
  </si>
  <si>
    <t>Non-Resident Deposits</t>
  </si>
  <si>
    <t>Other Depository Corporations Deposits</t>
  </si>
  <si>
    <t>Subscription to Inter. Financial Institutions</t>
  </si>
  <si>
    <t>Loans Arising From Payment Agreements</t>
  </si>
  <si>
    <t>Bonds &amp; Treasury Bills</t>
  </si>
  <si>
    <t>Cash, Balances &amp; Deposits</t>
  </si>
  <si>
    <t>SDRs</t>
  </si>
  <si>
    <t>Value</t>
  </si>
  <si>
    <t>Ounces</t>
  </si>
  <si>
    <t xml:space="preserve">إجمالي الاحتياطيات الأجنبية (مليون دينار) </t>
  </si>
  <si>
    <t>اخرى </t>
  </si>
  <si>
    <t>ودائع غير
 المقيمين</t>
  </si>
  <si>
    <t>ودائع شركات الإيداع الأخرى</t>
  </si>
  <si>
    <t>القيمـــة</t>
  </si>
  <si>
    <t>بالاونصات</t>
  </si>
  <si>
    <t xml:space="preserve">إجمالي الاحتياطيات الأجنبية للبنك المركزي (بما فيه الذهب وحقوق السحب الخاصة) </t>
  </si>
  <si>
    <t xml:space="preserve"> مليون  دينار
JD Million</t>
  </si>
  <si>
    <t>ودائع 
المؤسسات
 العامة</t>
  </si>
  <si>
    <t>ودائع
 الاحتياطي</t>
  </si>
  <si>
    <t>سندات
 واذونات</t>
  </si>
  <si>
    <t>إجمالي الاحتياطيات الأجنبية  مقوماً  بالدولار
 الامريكي
 (مليون دولار)</t>
  </si>
  <si>
    <t>التغطية
 لمستوردات
 المملكة من السلع
 والخدمات (بالأشهر)</t>
  </si>
  <si>
    <t>مليون دينار</t>
  </si>
  <si>
    <t>Public Non-Financial Corporations</t>
  </si>
  <si>
    <t>Central Government</t>
  </si>
  <si>
    <t>Other Financial Corporations</t>
  </si>
  <si>
    <t>إجمالي</t>
  </si>
  <si>
    <t>الشركات المالية الأخرى</t>
  </si>
  <si>
    <t>Other</t>
  </si>
  <si>
    <t>Credit Facilities</t>
  </si>
  <si>
    <t>Portfolio</t>
  </si>
  <si>
    <t>Balances with Other Depository Corporations</t>
  </si>
  <si>
    <t>Balances with CBJ</t>
  </si>
  <si>
    <t>Cash in Vaults</t>
  </si>
  <si>
    <t>Assets in Foreign Currencies</t>
  </si>
  <si>
    <t>اخرى</t>
  </si>
  <si>
    <t>التسهيلات
 الائتمانية</t>
  </si>
  <si>
    <t>محفظة 
الاوراق المالية</t>
  </si>
  <si>
    <t>أرصدة لدى
شركات الإيداع الأخرى</t>
  </si>
  <si>
    <t>أرصدة لدى البنك المركزي</t>
  </si>
  <si>
    <t>النقد في
 الصندوق</t>
  </si>
  <si>
    <t>مليون دينار
JD million</t>
  </si>
  <si>
    <t>Net Assets in Foreign Currencies</t>
  </si>
  <si>
    <t>Deposits of Banks</t>
  </si>
  <si>
    <t>Cash Margins</t>
  </si>
  <si>
    <t>Private Sector</t>
  </si>
  <si>
    <t>Public Entities</t>
  </si>
  <si>
    <t>Customers' Deposits</t>
  </si>
  <si>
    <t>Liabilities in Foreign Currencies</t>
  </si>
  <si>
    <t>ودائع البنوك</t>
  </si>
  <si>
    <t>التأمينات النقدية</t>
  </si>
  <si>
    <t>المؤسسات العامة</t>
  </si>
  <si>
    <t>الحكومة
 المركزية</t>
  </si>
  <si>
    <t>ودائع العملاء</t>
  </si>
  <si>
    <t xml:space="preserve">إجمالي </t>
  </si>
  <si>
    <t>البلديات</t>
  </si>
  <si>
    <t>In Foreign Currencies</t>
  </si>
  <si>
    <t>In Jordan Dinar</t>
  </si>
  <si>
    <t>In Other Foreign Currencies</t>
  </si>
  <si>
    <t>In U.S. Dollar</t>
  </si>
  <si>
    <t xml:space="preserve">الموجودات
Assets
</t>
  </si>
  <si>
    <t>بالدينار الاردني</t>
  </si>
  <si>
    <t>بالدولار الامريكي</t>
  </si>
  <si>
    <t xml:space="preserve">
  </t>
  </si>
  <si>
    <t>محفظــة الاوراق الماليــــة
Portfolio</t>
  </si>
  <si>
    <t>التسهيـــــلات الائتمانية
Credit Facilities</t>
  </si>
  <si>
    <t>ارصدة لدى الجهاز المصرفي
Balances with the Banking System</t>
  </si>
  <si>
    <t>نقـــــد فـي الصنــــدوق
Cash in Vaults</t>
  </si>
  <si>
    <t> المطلوبات
Liabilities</t>
  </si>
  <si>
    <t>رأس المال والاحتياطيات 
Capital, Reserves and Allowances</t>
  </si>
  <si>
    <t>ودائع العمــــــلاء
Customers' Deposits</t>
  </si>
  <si>
    <t>ودائع الجهاز  المصرفي
Deposits of Banking System</t>
  </si>
  <si>
    <t>كمبيالات وأسناد مخصومة 
Discounted Bills &amp; Bonds</t>
  </si>
  <si>
    <t>قروض وسلف 
Loans and Advances</t>
  </si>
  <si>
    <t xml:space="preserve">جاري مدين 
Overdrafts </t>
  </si>
  <si>
    <t>لأجل 
Time</t>
  </si>
  <si>
    <t>توفير 
Saving</t>
  </si>
  <si>
    <t xml:space="preserve">تحت الطلب 
Demand </t>
  </si>
  <si>
    <t>الوسط المرجح لاسعار الفائدة على التسهيلات
Weighted Average Interest Rate on Credit Facilities</t>
  </si>
  <si>
    <t xml:space="preserve">الوسط المرجح لاسعار الفائدة على الودائع 
Weighted Average Interest Rate on Deposits </t>
  </si>
  <si>
    <t>نسب مئوية
Percentages</t>
  </si>
  <si>
    <t xml:space="preserve">CBJ Main Rate </t>
  </si>
  <si>
    <t>Re-Discount Rate</t>
  </si>
  <si>
    <t>Repurchase Agreements Rate (one week or one month)</t>
  </si>
  <si>
    <t>Certificates of Deposit (one week)</t>
  </si>
  <si>
    <t>Repurchase Agreements Rate (overnight)</t>
  </si>
  <si>
    <t>Overnight Deposit Window Rate</t>
  </si>
  <si>
    <t>Weighted Average Interest Rate on Interbank</t>
  </si>
  <si>
    <t>شھادات الإیداع لأجل أسبوع</t>
  </si>
  <si>
    <t>اتفاقیات إعادة الشراء لأجل أسبوع وشھر</t>
  </si>
  <si>
    <t>سعر إعادة الخصم</t>
  </si>
  <si>
    <t>اتفاقیات إعادة الشراء للیلة واحدة</t>
  </si>
  <si>
    <t>سعر فائدة نافذة الإيداع لليلة واحدة</t>
  </si>
  <si>
    <t xml:space="preserve">الوسط المرجح لسعر الفائدة  على القروض بين البنوك لليلة واحدة </t>
  </si>
  <si>
    <t>Five Years</t>
  </si>
  <si>
    <t xml:space="preserve">  Three Years and Half</t>
  </si>
  <si>
    <t>Three Years</t>
  </si>
  <si>
    <t>Fifteen Years</t>
  </si>
  <si>
    <t>Ten Years</t>
  </si>
  <si>
    <t>Seven Years</t>
  </si>
  <si>
    <t>Two Years</t>
  </si>
  <si>
    <t>خمس سنوات</t>
  </si>
  <si>
    <t>ثلاث سنوات ونصف</t>
  </si>
  <si>
    <t>ثلاث سنوات</t>
  </si>
  <si>
    <t>خمس عشرة سنة</t>
  </si>
  <si>
    <t>عشرة سنوات</t>
  </si>
  <si>
    <t>سبع سنوات</t>
  </si>
  <si>
    <t>سنتين</t>
  </si>
  <si>
    <t xml:space="preserve"> أسعار الفائدة على سندات الخزينة
Interest Rate on Treasury   Bonds</t>
  </si>
  <si>
    <t xml:space="preserve"> أسعار الفائدة على  أذونات الخزينة 
nterest Rate on Treasury Bills</t>
  </si>
  <si>
    <t xml:space="preserve">الصكوك الإسلامية
Islamic Sukuk </t>
  </si>
  <si>
    <t>المجموع</t>
  </si>
  <si>
    <t>فئة دينار</t>
  </si>
  <si>
    <t>فئة خمسة دنانير</t>
  </si>
  <si>
    <t>فئة عشرة دنانير</t>
  </si>
  <si>
    <t>-</t>
  </si>
  <si>
    <t>آب</t>
  </si>
  <si>
    <t>Fifty Dinars</t>
  </si>
  <si>
    <t>Twenty Dinars</t>
  </si>
  <si>
    <t>Ten Dinars</t>
  </si>
  <si>
    <t>Five Dinars</t>
  </si>
  <si>
    <t>One Dinar</t>
  </si>
  <si>
    <t>Coins</t>
  </si>
  <si>
    <t>مليون دينار
JD Million</t>
  </si>
  <si>
    <t>Liquidity Ratio (%)</t>
  </si>
  <si>
    <t>Net Profits After Taxes</t>
  </si>
  <si>
    <t>Net Profits Before Taxes</t>
  </si>
  <si>
    <t xml:space="preserve">Return on Assets (%) </t>
  </si>
  <si>
    <t xml:space="preserve">Return on Equity (%) </t>
  </si>
  <si>
    <t>Leverage Ratio (%)</t>
  </si>
  <si>
    <t>Capital Adequacy Ratio (%)</t>
  </si>
  <si>
    <t>Coverage Ratio (%)</t>
  </si>
  <si>
    <t>Nonperforming Loans (excluding interest in suspense)</t>
  </si>
  <si>
    <t>Nonperforming Loans/Total Loans (%)</t>
  </si>
  <si>
    <t>نسبة السيولة القانونيه (%)</t>
  </si>
  <si>
    <t>صافي الربح بعد الضريبة</t>
  </si>
  <si>
    <t>صافي الربح قبل الضريبة</t>
  </si>
  <si>
    <t>العائد على الموجودات</t>
  </si>
  <si>
    <t>العائد على حقوق المساهمين (%)</t>
  </si>
  <si>
    <t>نسبة الرفع المالي (%)</t>
  </si>
  <si>
    <t>نسبة كفاية راس المال (%)</t>
  </si>
  <si>
    <t>نسبة تغطية الديون غير العاملة (%)</t>
  </si>
  <si>
    <t>حجم الديون غير العاملة (بعد استثناء الفوائد المعلقة)</t>
  </si>
  <si>
    <t>نسبة الديون غير العاملة /اجمالي الديون (%)</t>
  </si>
  <si>
    <t>(2) : As of December 2014 The Item Credit Cards Appeared Independently from Overdraft.</t>
  </si>
  <si>
    <t>(1) : As of December 2014 The Item Islamic Banks Receivables Appeared Independently from Loans and Advances.</t>
  </si>
  <si>
    <t>Accrued</t>
  </si>
  <si>
    <t>Receivable</t>
  </si>
  <si>
    <t>Due within (6-12) Months</t>
  </si>
  <si>
    <t>Due within (3-6) Months</t>
  </si>
  <si>
    <t xml:space="preserve"> مستحقة </t>
  </si>
  <si>
    <t xml:space="preserve"> برسم التحصيل</t>
  </si>
  <si>
    <t xml:space="preserve">مستحقة </t>
  </si>
  <si>
    <t xml:space="preserve">برسم التحصيل </t>
  </si>
  <si>
    <t>تستحق خلال أكثر من 12 شهر</t>
  </si>
  <si>
    <t xml:space="preserve"> تستحق خلال 3 أشهر </t>
  </si>
  <si>
    <t>Overdraft</t>
  </si>
  <si>
    <t>Total Credit Facilities</t>
  </si>
  <si>
    <t>Loans and Advances</t>
  </si>
  <si>
    <t>اجمالي التسهيلات الائتمانية</t>
  </si>
  <si>
    <t xml:space="preserve">جاري
 مدين </t>
  </si>
  <si>
    <t xml:space="preserve">        القروض والسلف </t>
  </si>
  <si>
    <t xml:space="preserve"> كمبيالات واسناد مخصومة                       </t>
  </si>
  <si>
    <t xml:space="preserve">                                                      Dicounted Bills and Bonds</t>
  </si>
  <si>
    <t>11,839.6 </t>
  </si>
  <si>
    <t>Q4-2019</t>
  </si>
  <si>
    <t>Q3-2019</t>
  </si>
  <si>
    <t>Q2-2019</t>
  </si>
  <si>
    <t>Q1-2019</t>
  </si>
  <si>
    <t>Q4-2018</t>
  </si>
  <si>
    <t>Q3-2018</t>
  </si>
  <si>
    <t>Q2-2018</t>
  </si>
  <si>
    <t>Q1-2018</t>
  </si>
  <si>
    <t>Q4-2017</t>
  </si>
  <si>
    <t>Q3-2017</t>
  </si>
  <si>
    <t>Q2-2017</t>
  </si>
  <si>
    <t>Q1-2017</t>
  </si>
  <si>
    <t>آب - نهاية 2021</t>
  </si>
  <si>
    <t>آب- نهاية 2020</t>
  </si>
  <si>
    <t>Total Household Debt</t>
  </si>
  <si>
    <t>Others</t>
  </si>
  <si>
    <t xml:space="preserve">Credit Cards </t>
  </si>
  <si>
    <t>Services Loans*</t>
  </si>
  <si>
    <t>Consumption Loans</t>
  </si>
  <si>
    <t>Personal Loans</t>
  </si>
  <si>
    <t>Car Loans</t>
  </si>
  <si>
    <t>Residential Loans</t>
  </si>
  <si>
    <t xml:space="preserve">إجمالي مديونية الأفراد </t>
  </si>
  <si>
    <t>أخرى</t>
  </si>
  <si>
    <t>بطاقات الائتمان</t>
  </si>
  <si>
    <t>قروض خدمات*</t>
  </si>
  <si>
    <t xml:space="preserve">قروض استهلاكية </t>
  </si>
  <si>
    <t>قروض شخصية</t>
  </si>
  <si>
    <t>قروض سيارات</t>
  </si>
  <si>
    <t>قروض سكنية</t>
  </si>
  <si>
    <t>Q1 2016</t>
  </si>
  <si>
    <t>Q2 2016</t>
  </si>
  <si>
    <t>Q3 2016</t>
  </si>
  <si>
    <t>Q4 2016</t>
  </si>
  <si>
    <t>Q1 2023</t>
  </si>
  <si>
    <t>Q4 2022</t>
  </si>
  <si>
    <t>Q3 2022</t>
  </si>
  <si>
    <t>Q2 2022</t>
  </si>
  <si>
    <t>Q1 2022</t>
  </si>
  <si>
    <t>Q1 2021</t>
  </si>
  <si>
    <t>Q2 2021</t>
  </si>
  <si>
    <t>Q3 2021</t>
  </si>
  <si>
    <t>Q4 2021</t>
  </si>
  <si>
    <t>Q1 2020</t>
  </si>
  <si>
    <t>Q2 2020</t>
  </si>
  <si>
    <t>Q3 2020</t>
  </si>
  <si>
    <t>Q4 2020</t>
  </si>
  <si>
    <t>عدد (ألف)</t>
  </si>
  <si>
    <t>ما تم رفضه</t>
  </si>
  <si>
    <t xml:space="preserve">ما تم قبوله </t>
  </si>
  <si>
    <t>طلبات الحصول على تسهيلات جديدة</t>
  </si>
  <si>
    <t>Accepted</t>
  </si>
  <si>
    <t>Rejected</t>
  </si>
  <si>
    <t>Value (JD Million)</t>
  </si>
  <si>
    <t>قيمة (مليون دينار)</t>
  </si>
  <si>
    <t>Number (1000)</t>
  </si>
  <si>
    <t>TOTAL</t>
  </si>
  <si>
    <t>Madaba Governorate</t>
  </si>
  <si>
    <t>Ajloun Governorate</t>
  </si>
  <si>
    <t>Jarash Governorate</t>
  </si>
  <si>
    <t>Balqa Governorate</t>
  </si>
  <si>
    <t>Aqaba Governorate</t>
  </si>
  <si>
    <t>Maan Governorate</t>
  </si>
  <si>
    <t>Tafeleh Governorate</t>
  </si>
  <si>
    <t>Karak Governorate</t>
  </si>
  <si>
    <t>Mafraq Governorate</t>
  </si>
  <si>
    <t>Irbid Governorate</t>
  </si>
  <si>
    <t>Zarqa Governorate</t>
  </si>
  <si>
    <t>Capital Governorate</t>
  </si>
  <si>
    <t>محافظة عجلون</t>
  </si>
  <si>
    <t>محافظة جرش</t>
  </si>
  <si>
    <t>محافظة البلقاء</t>
  </si>
  <si>
    <t>محافظة العقبة</t>
  </si>
  <si>
    <t>محافظة معان</t>
  </si>
  <si>
    <t>محافظة الطفيلة</t>
  </si>
  <si>
    <t>محافظة الكرك</t>
  </si>
  <si>
    <t>محافظة المفرق</t>
  </si>
  <si>
    <t>محافظة إربد</t>
  </si>
  <si>
    <t>محافظة الزرقاء</t>
  </si>
  <si>
    <t>محافظة العاصمة</t>
  </si>
  <si>
    <t>Q2 2023</t>
  </si>
  <si>
    <t>Q1 2015</t>
  </si>
  <si>
    <t>Q2 2015</t>
  </si>
  <si>
    <t>Q3 2015</t>
  </si>
  <si>
    <t>Q4 2015</t>
  </si>
  <si>
    <t>Q4 2014</t>
  </si>
  <si>
    <t>Q4.2015</t>
  </si>
  <si>
    <t>Q3.2015</t>
  </si>
  <si>
    <t>Q2.2015</t>
  </si>
  <si>
    <t>Q1.2015</t>
  </si>
  <si>
    <t>عدد العملاء
Number of Clients</t>
  </si>
  <si>
    <t>القيمة
Value</t>
  </si>
  <si>
    <t>Q4 2019</t>
  </si>
  <si>
    <t>Q3 2019</t>
  </si>
  <si>
    <t>Q2 2019</t>
  </si>
  <si>
    <t>Q1 2019</t>
  </si>
  <si>
    <t>Q4 2018</t>
  </si>
  <si>
    <t>Q3 2018</t>
  </si>
  <si>
    <t>Q2 2018</t>
  </si>
  <si>
    <t>Q1 2018</t>
  </si>
  <si>
    <t>Q4 2017</t>
  </si>
  <si>
    <t>Q3 2017</t>
  </si>
  <si>
    <t>Q2 2017</t>
  </si>
  <si>
    <t>Q1 2017</t>
  </si>
  <si>
    <t>استصلاح الاراضي</t>
  </si>
  <si>
    <t>تجارة مواد زراعية ومعداتها</t>
  </si>
  <si>
    <t>تجارة المنتجات الزراعية</t>
  </si>
  <si>
    <t>مواشي ودواجن واسماك ونحل</t>
  </si>
  <si>
    <t>الزيتون والتبغ</t>
  </si>
  <si>
    <t>حمضيات وفواكه وحبوب وخضار</t>
  </si>
  <si>
    <t xml:space="preserve">إجمالي التسهيلات الممنوحة لقطاع الزراعة </t>
  </si>
  <si>
    <t>Total Credits Extended to Construction Sector</t>
  </si>
  <si>
    <t>تجاري</t>
  </si>
  <si>
    <t>سكني</t>
  </si>
  <si>
    <t>جمعيات الاسكان التعاونية</t>
  </si>
  <si>
    <t>شركات مواد بناء وادوات صحية</t>
  </si>
  <si>
    <t>مؤسسات خاصة وشركات ومكاتب</t>
  </si>
  <si>
    <t>الافراد</t>
  </si>
  <si>
    <t>تجارة ادوية ومواد كيماوية</t>
  </si>
  <si>
    <t>تجارة اقمشة وملبوسات واحذية</t>
  </si>
  <si>
    <t>تجارة الات وعدد كهربائية</t>
  </si>
  <si>
    <t>تجارة السيارات وقطع غيارها</t>
  </si>
  <si>
    <t>تجارة تبغ ومشروبات كحولية</t>
  </si>
  <si>
    <t>تجارة المواد الغذائية</t>
  </si>
  <si>
    <t>التجارة العامة</t>
  </si>
  <si>
    <t>بناء فنادق</t>
  </si>
  <si>
    <t>الفنادق والمطاعم والملاهي</t>
  </si>
  <si>
    <t>السياحة والفنادق والمطاعم</t>
  </si>
  <si>
    <t>الموانئ والنقل البحري</t>
  </si>
  <si>
    <t>النقل الجوي</t>
  </si>
  <si>
    <t>سكك حديدية ونقل بري</t>
  </si>
  <si>
    <t>خدمات النقل (بما فيها النقل الجوي)</t>
  </si>
  <si>
    <t>المضاربون والوسطاء المالين</t>
  </si>
  <si>
    <t>القروض الشخصية</t>
  </si>
  <si>
    <t>تمويل السلع الاستهلاكية</t>
  </si>
  <si>
    <t>تمويل شراء السيارات</t>
  </si>
  <si>
    <t>تمويل شراء الأسهم</t>
  </si>
  <si>
    <t>شركات الوساطه الماليه</t>
  </si>
  <si>
    <t>شركات تامين</t>
  </si>
  <si>
    <t xml:space="preserve">خدمات مالية </t>
  </si>
  <si>
    <t>الهيئات الدينية والخيرية</t>
  </si>
  <si>
    <t>مؤسسات تعليمية وصحية وثقافية</t>
  </si>
  <si>
    <t>اتصالات سلكية ولاسلكية</t>
  </si>
  <si>
    <t>المياه والطاقة الكهربائية</t>
  </si>
  <si>
    <t>خدمات ومرافق عامة</t>
  </si>
  <si>
    <t>Other Sectors</t>
  </si>
  <si>
    <t>Financial Services</t>
  </si>
  <si>
    <t>Public Services and Utilities</t>
  </si>
  <si>
    <t>Tourism, Hotels and Restaurants</t>
  </si>
  <si>
    <t>Transportation Services</t>
  </si>
  <si>
    <t>Construction</t>
  </si>
  <si>
    <t>General Trade</t>
  </si>
  <si>
    <t>Industry</t>
  </si>
  <si>
    <t>Mining</t>
  </si>
  <si>
    <t xml:space="preserve">Agriculture  </t>
  </si>
  <si>
    <t xml:space="preserve">القطاعات الأخرى </t>
  </si>
  <si>
    <t xml:space="preserve">الخدمات المالية  </t>
  </si>
  <si>
    <t xml:space="preserve">خدمات والمرافق العامة </t>
  </si>
  <si>
    <t>خدمات النقل</t>
  </si>
  <si>
    <t xml:space="preserve"> الإنشاءات </t>
  </si>
  <si>
    <t xml:space="preserve">التجارة العامة </t>
  </si>
  <si>
    <t xml:space="preserve">الصناعة </t>
  </si>
  <si>
    <t xml:space="preserve"> التعدين </t>
  </si>
  <si>
    <t xml:space="preserve"> الزراعة </t>
  </si>
  <si>
    <t xml:space="preserve">إجمالي التسهيلات الائتمانية </t>
  </si>
  <si>
    <t xml:space="preserve"> السياحة والفنادق
 والمطاعم </t>
  </si>
  <si>
    <t>Time</t>
  </si>
  <si>
    <t>Saving</t>
  </si>
  <si>
    <t>Demand</t>
  </si>
  <si>
    <t>لأجل</t>
  </si>
  <si>
    <t>توفير</t>
  </si>
  <si>
    <t>تحت الطلب</t>
  </si>
  <si>
    <t>Total Deposits</t>
  </si>
  <si>
    <t>Private Sector (Non-Resident)</t>
  </si>
  <si>
    <t>Private Sector (Resident)</t>
  </si>
  <si>
    <t>Municipilities</t>
  </si>
  <si>
    <t>إجمالي الودائع</t>
  </si>
  <si>
    <t>قطاع خاص غير مقيم</t>
  </si>
  <si>
    <t>قطاع خاص مقيم</t>
  </si>
  <si>
    <t>الحكومة المركزية</t>
  </si>
  <si>
    <t>(1) : اعتباراً من كانون الأول 2014 تم إظهار بند ذمم بنوك إسلامية والتي كانت ضمن بند قروض وسلف ضمن بند مستقل.</t>
  </si>
  <si>
    <t>(2) : اعتباراً من كانون الأول 2014 تم إظهار بند بطاقات الائتمان والتي كانت ضمن بند جاري مدين ضمن بند مستقل.</t>
  </si>
  <si>
    <t>Financial Soundness Indicators*</t>
  </si>
  <si>
    <t>5.470*</t>
  </si>
  <si>
    <t>3.550*</t>
  </si>
  <si>
    <t>4.000**</t>
  </si>
  <si>
    <t>4.250*</t>
  </si>
  <si>
    <t>4.179***</t>
  </si>
  <si>
    <t>6.743***</t>
  </si>
  <si>
    <t>6.000*</t>
  </si>
  <si>
    <t xml:space="preserve"> Other Financial Corporations</t>
  </si>
  <si>
    <t xml:space="preserve"> Public Nonfinancial Corporations</t>
  </si>
  <si>
    <t xml:space="preserve"> Central Government</t>
  </si>
  <si>
    <t>الشركات العامة غير المالية</t>
  </si>
  <si>
    <t>القطاع الخاص (غير مقيم)</t>
  </si>
  <si>
    <t>القطاع الخاص (مقيم)</t>
  </si>
  <si>
    <t>القطاع الخاص</t>
  </si>
  <si>
    <t>Citrus, fruits, grains, and vegetables</t>
  </si>
  <si>
    <t>olive and tobacco</t>
  </si>
  <si>
    <t>Livestock, poultry, fish and bees</t>
  </si>
  <si>
    <t>Agricultural industries (Inside the farm)</t>
  </si>
  <si>
    <t> Trade in agricultural products</t>
  </si>
  <si>
    <t>Trade in agricultural materials and equipment</t>
  </si>
  <si>
    <t>Other agricultural products (and nurseries)</t>
  </si>
  <si>
    <t>Land reclamation</t>
  </si>
  <si>
    <t>individuals</t>
  </si>
  <si>
    <t>Private institutions, companies and offices</t>
  </si>
  <si>
    <t>Contracting and construction companies</t>
  </si>
  <si>
    <t xml:space="preserve">Companies of building materials and sanitary appliances </t>
  </si>
  <si>
    <t>Cooperative Housing Societies</t>
  </si>
  <si>
    <t>housing</t>
  </si>
  <si>
    <t>commercial</t>
  </si>
  <si>
    <t>Transportation services (including air transportation)</t>
  </si>
  <si>
    <t> Rail and road transportation</t>
  </si>
  <si>
    <t>Air transportation</t>
  </si>
  <si>
    <t>Ports and sea transportation</t>
  </si>
  <si>
    <t>Tourism, Hotels and Restuarants</t>
  </si>
  <si>
    <t>Hotels and Restaurants</t>
  </si>
  <si>
    <t>Tourism services and parks</t>
  </si>
  <si>
    <t>Other tourism services</t>
  </si>
  <si>
    <t>Building hotels</t>
  </si>
  <si>
    <t>Water and Electrical Energy</t>
  </si>
  <si>
    <t>Telecommunications</t>
  </si>
  <si>
    <t>Educational, health and cultural institutions</t>
  </si>
  <si>
    <t>Religious and Charitable Organizations</t>
  </si>
  <si>
    <t>Insurance Companies</t>
  </si>
  <si>
    <t>Financial Brokerage Companies</t>
  </si>
  <si>
    <t xml:space="preserve">Buying Shares </t>
  </si>
  <si>
    <t>Financing the purchase of cars</t>
  </si>
  <si>
    <t>Consumer goods financing</t>
  </si>
  <si>
    <t>Personal loans</t>
  </si>
  <si>
    <t>Speculators and financial intermediaries</t>
  </si>
  <si>
    <t>Other facilities for consumption purposes</t>
  </si>
  <si>
    <t>إجمالي التسهيلات الممنوحة لقطاع الصناعة</t>
  </si>
  <si>
    <t>Total Credits Extended to Industry Sector</t>
  </si>
  <si>
    <t xml:space="preserve">إجمالي التسهيلات الممنوحة لقطاع الصناعة التحويلية </t>
  </si>
  <si>
    <t>إجمالي التسهيلات الممنوحة لقطاع التعدين</t>
  </si>
  <si>
    <t>Total Credits Extended to Manufacturing Sector</t>
  </si>
  <si>
    <t>المواد الغذائية والمشروبات</t>
  </si>
  <si>
    <t>التبغ والسجاير</t>
  </si>
  <si>
    <t>الغزل والنسيج</t>
  </si>
  <si>
    <t>الملبوسات الجاهزة</t>
  </si>
  <si>
    <t>الدباغة والجلود ومشتقاتها</t>
  </si>
  <si>
    <t>احذية / عدا المطاطية والبلاستيكية</t>
  </si>
  <si>
    <t>منتجات الاخشاب والاثاث</t>
  </si>
  <si>
    <t>الورق ومنتجاته</t>
  </si>
  <si>
    <t>الكيماويات الصناعية</t>
  </si>
  <si>
    <t>تكرير البترول</t>
  </si>
  <si>
    <t>منتجات البلاستيك</t>
  </si>
  <si>
    <t>الاسمنت والجير</t>
  </si>
  <si>
    <t>المنتجات المعدنية الاساسية</t>
  </si>
  <si>
    <t>ماكنات ومعدات كهربائية</t>
  </si>
  <si>
    <t>صناعات متفرقة</t>
  </si>
  <si>
    <t>Total Credits Extended to Mining Sector</t>
  </si>
  <si>
    <t>Food and beverages</t>
  </si>
  <si>
    <t>Tobacco and cigarettes</t>
  </si>
  <si>
    <t>Textile</t>
  </si>
  <si>
    <t>Ready-made clothes</t>
  </si>
  <si>
    <t>Tannery, leather and its derivatives</t>
  </si>
  <si>
    <t>Shoes \ other than rubber and plastic</t>
  </si>
  <si>
    <t>Wood and furniture products</t>
  </si>
  <si>
    <t>Paper and its products</t>
  </si>
  <si>
    <t>Industrial chemicals</t>
  </si>
  <si>
    <t>Petroleum refining</t>
  </si>
  <si>
    <t>Plastic products</t>
  </si>
  <si>
    <t>Cement and lime</t>
  </si>
  <si>
    <t>Basic mineral products</t>
  </si>
  <si>
    <t>Electrical machines and equipment</t>
  </si>
  <si>
    <t>Various industries</t>
  </si>
  <si>
    <t>2.500****</t>
  </si>
  <si>
    <t>3.250****</t>
  </si>
  <si>
    <t>6.098****</t>
  </si>
  <si>
    <t>5.490***</t>
  </si>
  <si>
    <t>4.660***</t>
  </si>
  <si>
    <t>5.660***</t>
  </si>
  <si>
    <t>6.724***</t>
  </si>
  <si>
    <t>4.890***</t>
  </si>
  <si>
    <t>5.690***</t>
  </si>
  <si>
    <t>6.770***</t>
  </si>
  <si>
    <t>4.845***</t>
  </si>
  <si>
    <t>5.755***</t>
  </si>
  <si>
    <t>6.364***</t>
  </si>
  <si>
    <t>2.493****</t>
  </si>
  <si>
    <t>6.099****</t>
  </si>
  <si>
    <t>6.00****</t>
  </si>
  <si>
    <t>القطاع العام</t>
  </si>
  <si>
    <t>القطاع الخاص</t>
  </si>
  <si>
    <t>Public Sector</t>
  </si>
  <si>
    <t>الحكومة العامة</t>
  </si>
  <si>
    <t>General Government</t>
  </si>
  <si>
    <t xml:space="preserve"> ضمن الموازنة </t>
  </si>
  <si>
    <t>موازنات مستقلة</t>
  </si>
  <si>
    <t>Social Security Corporation</t>
  </si>
  <si>
    <t>General budget</t>
  </si>
  <si>
    <t>Own budget</t>
  </si>
  <si>
    <t>2014</t>
  </si>
  <si>
    <t>2015</t>
  </si>
  <si>
    <t>2016</t>
  </si>
  <si>
    <t>2017</t>
  </si>
  <si>
    <t>2018</t>
  </si>
  <si>
    <t>2019</t>
  </si>
  <si>
    <t>2020</t>
  </si>
  <si>
    <t>2021</t>
  </si>
  <si>
    <t>2022</t>
  </si>
  <si>
    <t xml:space="preserve"> الودائع بالعملات الأجنبية لدى شركات الإيداع الأخرى حسب الجهة المودعة ونوع الوديعة</t>
  </si>
  <si>
    <t xml:space="preserve"> Deposits in Foreign Currencies According to Depositor and Type</t>
  </si>
  <si>
    <t xml:space="preserve"> الودائع بالدينار الأردني لدى شركات الإيداع الأخرى حسب الجهة المودعة ونوع الوديعة</t>
  </si>
  <si>
    <t xml:space="preserve"> Deposits in Jordanian Dinar According to Depositor and Type</t>
  </si>
  <si>
    <t>الشركات المالية الأخرى </t>
  </si>
  <si>
    <t>Claims on Public Nonfinancial Corporations</t>
  </si>
  <si>
    <t>قطاع الإسكان
Housing Sector</t>
  </si>
  <si>
    <t>خدمات سياحية (ومنتزهات)</t>
  </si>
  <si>
    <t>Agriculture</t>
  </si>
  <si>
    <t>TOTAL CREDIT FACILITIES</t>
  </si>
  <si>
    <t>اجمالي التسهيلات الإئتمانية</t>
  </si>
  <si>
    <t xml:space="preserve">الزراعة  </t>
  </si>
  <si>
    <t>الصناعة</t>
  </si>
  <si>
    <t>التعدين</t>
  </si>
  <si>
    <t>الإنشاءات</t>
  </si>
  <si>
    <t>مليون دينار، ألف عميل
JD Million, 1000 clients</t>
  </si>
  <si>
    <t>Three Months</t>
  </si>
  <si>
    <t>Six Months</t>
  </si>
  <si>
    <t>Twelve Months</t>
  </si>
  <si>
    <t>ثلاثة أشهر</t>
  </si>
  <si>
    <t>ستة شهور</t>
  </si>
  <si>
    <t>اثنا عشر شهراً</t>
  </si>
  <si>
    <t xml:space="preserve">Other Loans* </t>
  </si>
  <si>
    <t xml:space="preserve">Other Accounts Receivable </t>
  </si>
  <si>
    <t xml:space="preserve">SDRs </t>
  </si>
  <si>
    <t xml:space="preserve">Securities </t>
  </si>
  <si>
    <t>Balances and Deposits</t>
  </si>
  <si>
    <t>Monetary Gold</t>
  </si>
  <si>
    <t>Assets</t>
  </si>
  <si>
    <t xml:space="preserve">  موجودات
 أخرى</t>
  </si>
  <si>
    <t xml:space="preserve"> الأسهم وحقوق الملكية الأخرى </t>
  </si>
  <si>
    <t xml:space="preserve">  قروض أخرى*</t>
  </si>
  <si>
    <t xml:space="preserve">  حسابات مستحقة أخرى </t>
  </si>
  <si>
    <t xml:space="preserve">  حقوق السحب الخاصة</t>
  </si>
  <si>
    <t xml:space="preserve">  الأوراق المالية </t>
  </si>
  <si>
    <t>أرصدة وودائع</t>
  </si>
  <si>
    <t xml:space="preserve">  الذهب النقدي</t>
  </si>
  <si>
    <t>Other Foreign Assets</t>
  </si>
  <si>
    <t xml:space="preserve"> Official Reserve Assets</t>
  </si>
  <si>
    <t>Domestic Assets</t>
  </si>
  <si>
    <t>الأصول الاحتياطية الرسمية</t>
  </si>
  <si>
    <t>Foreign Assets</t>
  </si>
  <si>
    <t>الموجودات المحلية</t>
  </si>
  <si>
    <t>الموجودات</t>
  </si>
  <si>
    <t>Central Bank of Jordan Balance Sheet (Assets)</t>
  </si>
  <si>
    <t xml:space="preserve"> ميزانية البنك المركزي الأردني (الموجودات)</t>
  </si>
  <si>
    <t>2a</t>
  </si>
  <si>
    <t>Unclassified Liabilities</t>
  </si>
  <si>
    <t>Shares and Other Equity</t>
  </si>
  <si>
    <t>Other Deposits</t>
  </si>
  <si>
    <t>Excess Reserves</t>
  </si>
  <si>
    <t>Legal Reserves</t>
  </si>
  <si>
    <t>Currency Issued</t>
  </si>
  <si>
    <t>Monetary Base</t>
  </si>
  <si>
    <t xml:space="preserve"> Liabilities</t>
  </si>
  <si>
    <t xml:space="preserve">       الاحتياطي الفائض</t>
  </si>
  <si>
    <t xml:space="preserve">       الاحتياطي الإلزامي</t>
  </si>
  <si>
    <t xml:space="preserve">  النقد المصدر</t>
  </si>
  <si>
    <t>القاعدة النقدية</t>
  </si>
  <si>
    <t xml:space="preserve">   Liabilities to Other Depository Corporations</t>
  </si>
  <si>
    <t xml:space="preserve">  المطلوبات لشركات الإيداع الأخرى</t>
  </si>
  <si>
    <t>مطلوبات أخرى</t>
  </si>
  <si>
    <t>الأسهم وحقوق الملكية الأخرى</t>
  </si>
  <si>
    <t>مطلوبات لغير المقيمين</t>
  </si>
  <si>
    <t>ودائع الشركات المالية الأخرى</t>
  </si>
  <si>
    <t>المطلوبات</t>
  </si>
  <si>
    <t>Central Bank of Jordan Balance Sheet (Liabilities)</t>
  </si>
  <si>
    <t xml:space="preserve"> ميزانية البنك المركزي الأردني (المطلوبات)</t>
  </si>
  <si>
    <t xml:space="preserve">Central Bank </t>
  </si>
  <si>
    <t>Central Bank</t>
  </si>
  <si>
    <t>Public</t>
  </si>
  <si>
    <t>Corporations</t>
  </si>
  <si>
    <t>Legal Reserve</t>
  </si>
  <si>
    <t>Excess Reserve</t>
  </si>
  <si>
    <t>Assets of the</t>
  </si>
  <si>
    <t>with the</t>
  </si>
  <si>
    <t xml:space="preserve">Other Depository </t>
  </si>
  <si>
    <t>Net Foreign</t>
  </si>
  <si>
    <t>Net Domestic</t>
  </si>
  <si>
    <t>Currency</t>
  </si>
  <si>
    <t>Cash with</t>
  </si>
  <si>
    <t>المتداول</t>
  </si>
  <si>
    <t>المركزي </t>
  </si>
  <si>
    <t>المركزي</t>
  </si>
  <si>
    <t>النقد</t>
  </si>
  <si>
    <t>شركات الإيداع الأخرى</t>
  </si>
  <si>
    <t>احتياطــــي الزامي</t>
  </si>
  <si>
    <t>احتياطي فائض</t>
  </si>
  <si>
    <t>المجمـوع</t>
  </si>
  <si>
    <t>للبنك</t>
  </si>
  <si>
    <t>Reserve Money</t>
  </si>
  <si>
    <t>النقد لدى</t>
  </si>
  <si>
    <t>المحلية</t>
  </si>
  <si>
    <t>صافي</t>
  </si>
  <si>
    <t>النقد  المصدر</t>
  </si>
  <si>
    <t>  ودائع شركات الإيداع الأخرى بالدينار لدى  البنك المركزي</t>
  </si>
  <si>
    <t>Liabilities</t>
  </si>
  <si>
    <t>الموجودات </t>
  </si>
  <si>
    <t>النقود الاحتياطية</t>
  </si>
  <si>
    <t>Unclassified assets</t>
  </si>
  <si>
    <t>Cash in Vaults (In JD)</t>
  </si>
  <si>
    <t xml:space="preserve">    Claims on Private Sectors</t>
  </si>
  <si>
    <t xml:space="preserve">   Claims on Central Bank</t>
  </si>
  <si>
    <t xml:space="preserve">  Claims on Other Financial Corporations</t>
  </si>
  <si>
    <t xml:space="preserve">   Claims on Public Nonfinancial Corporations</t>
  </si>
  <si>
    <t xml:space="preserve">    Claims on Municipalities</t>
  </si>
  <si>
    <t xml:space="preserve">   Claims on Central Government</t>
  </si>
  <si>
    <t xml:space="preserve">    Other accounts receivable</t>
  </si>
  <si>
    <t xml:space="preserve">Shares and Other Equity </t>
  </si>
  <si>
    <t>Securities Other Than Shares</t>
  </si>
  <si>
    <t xml:space="preserve">    Other Deposits</t>
  </si>
  <si>
    <t xml:space="preserve">Transferable Deposits  </t>
  </si>
  <si>
    <t xml:space="preserve">    Cash in Vaults (In Foreign Currencies)</t>
  </si>
  <si>
    <t xml:space="preserve">    الموجودات الأخرى</t>
  </si>
  <si>
    <t>النقد في الصندوق (بالدينار)</t>
  </si>
  <si>
    <t>  الديون على القطاع الخاص</t>
  </si>
  <si>
    <t xml:space="preserve">   الديون على البنك المركزي</t>
  </si>
  <si>
    <t xml:space="preserve">   الديون على الشركات المالية الأخرى</t>
  </si>
  <si>
    <t xml:space="preserve">   الديون على الشركات العامة غير المالية</t>
  </si>
  <si>
    <t xml:space="preserve"> الديون على  البلديات  </t>
  </si>
  <si>
    <t>الديون على الحكومة المركزية</t>
  </si>
  <si>
    <t xml:space="preserve">   حسابات مستحقة أخرى</t>
  </si>
  <si>
    <t xml:space="preserve">  الأسهم وحقوق الملكية الأخرى </t>
  </si>
  <si>
    <t xml:space="preserve">   قروض أخرى </t>
  </si>
  <si>
    <t xml:space="preserve">   الأوراق المالية عدا الأسهم </t>
  </si>
  <si>
    <t xml:space="preserve">    ودائع أخرى </t>
  </si>
  <si>
    <t xml:space="preserve">   الودائع القابلة للتحويل </t>
  </si>
  <si>
    <t xml:space="preserve">    نقد في الصندوق (بالعملات الأجنبية)</t>
  </si>
  <si>
    <t>الموجودات الأجنبية</t>
  </si>
  <si>
    <t>Consolidated Balance Sheet of Other Depository Corporations (Assets)</t>
  </si>
  <si>
    <t xml:space="preserve"> الميزانية الموحدة لشركات الإيداع الأخرى (الموجودات)</t>
  </si>
  <si>
    <t>Capital Accounts</t>
  </si>
  <si>
    <t>Foreign Liabilities</t>
  </si>
  <si>
    <t>Private Sector Resident</t>
  </si>
  <si>
    <t>Public Nonfinancial Corporations</t>
  </si>
  <si>
    <t>Municipalities</t>
  </si>
  <si>
    <t>القطاع الخاص (مقيم)</t>
  </si>
  <si>
    <t>مؤسسة الضمان الاجتماعي</t>
  </si>
  <si>
    <t xml:space="preserve"> البلديات</t>
  </si>
  <si>
    <t>Other Deposits Included in Broad Money</t>
  </si>
  <si>
    <t>Transferable Deposits Included in Broad Money</t>
  </si>
  <si>
    <t>المطلوبات الأخرى</t>
  </si>
  <si>
    <t xml:space="preserve"> حسابات رأس المال</t>
  </si>
  <si>
    <t>المطلوبات الأجنبية</t>
  </si>
  <si>
    <t>اقتراض من البنك المركزي</t>
  </si>
  <si>
    <t xml:space="preserve">  ودائع الحكومة المركزية</t>
  </si>
  <si>
    <t>الودائع الأخرى المتضمنة في السيولة المحلية</t>
  </si>
  <si>
    <t xml:space="preserve"> الميزانية الموحدة لشركات الإيداع الأخرى (المطلوبات)</t>
  </si>
  <si>
    <t xml:space="preserve">    Shares and Other Equity </t>
  </si>
  <si>
    <t xml:space="preserve">    Other Financing </t>
  </si>
  <si>
    <t xml:space="preserve">    Transferable Deposits  </t>
  </si>
  <si>
    <t xml:space="preserve">   تمويلات أخرى </t>
  </si>
  <si>
    <t xml:space="preserve">   Central bank Deposits</t>
  </si>
  <si>
    <t xml:space="preserve">  الحكومة المركزية</t>
  </si>
  <si>
    <t xml:space="preserve">مؤسسة الضمان الاجتماعي </t>
  </si>
  <si>
    <t>للشركات العامة غير المالية</t>
  </si>
  <si>
    <t>Deposits</t>
  </si>
  <si>
    <t>ودائع البنك المركزي</t>
  </si>
  <si>
    <t>الودائع</t>
  </si>
  <si>
    <t>Claims on Private Sectors</t>
  </si>
  <si>
    <t>  الديون
 على
 القطاع
 الخاص</t>
  </si>
  <si>
    <t>الديون على البنك المركزي</t>
  </si>
  <si>
    <t>الديون على الشركات المالية الأخرى</t>
  </si>
  <si>
    <t>الديون على الشركات العامة غير المالية</t>
  </si>
  <si>
    <t xml:space="preserve"> الميزانية الموحدة للبنوك التجارية (الموجودات)</t>
  </si>
  <si>
    <t xml:space="preserve">   Credit from Central bank </t>
  </si>
  <si>
    <t>9b</t>
  </si>
  <si>
    <t xml:space="preserve">    Other Deposits Included in Broad Money</t>
  </si>
  <si>
    <t xml:space="preserve">    Transferable Deposits Included in Broad Money</t>
  </si>
  <si>
    <t xml:space="preserve">Currency in Circulation </t>
  </si>
  <si>
    <t>Broad Money</t>
  </si>
  <si>
    <t xml:space="preserve">    Other Items (net)</t>
  </si>
  <si>
    <t>Domestic Assets (Net)</t>
  </si>
  <si>
    <t>Foreign Assets  (Net)</t>
  </si>
  <si>
    <t xml:space="preserve">   الودائع الأخرى المتضمنة في السيولة المحلية</t>
  </si>
  <si>
    <t xml:space="preserve">   الودائع القابلة للتحويل المتضمنة في السيولة المحلية</t>
  </si>
  <si>
    <t>صافي
العوامل 
الأخرى</t>
  </si>
  <si>
    <t xml:space="preserve"> شركات الإيداع الأخرى</t>
  </si>
  <si>
    <t xml:space="preserve">  البنك المركزي</t>
  </si>
  <si>
    <t>Deposits in Depository Corporations</t>
  </si>
  <si>
    <t>الودائع لدى شركات الإيداع</t>
  </si>
  <si>
    <t>النقد 
المتداول</t>
  </si>
  <si>
    <t>عرض النقد </t>
  </si>
  <si>
    <t>الموجودات المحلية  (صافي)</t>
  </si>
  <si>
    <t>النقد المتداول</t>
  </si>
  <si>
    <t>الودائع القابلة للتحويل المتضمنة في السيولة المحلية</t>
  </si>
  <si>
    <t xml:space="preserve"> Money Supply by Components and Holder</t>
  </si>
  <si>
    <t xml:space="preserve"> عرض النقد وفقاً لمكوناته والجهة المحتفظة به </t>
  </si>
  <si>
    <t>Financial Derevatives</t>
  </si>
  <si>
    <t>Loans</t>
  </si>
  <si>
    <t>Security Other Than Shares</t>
  </si>
  <si>
    <t xml:space="preserve">Shares Other Than Equity </t>
  </si>
  <si>
    <t xml:space="preserve"> Central Government Deposits</t>
  </si>
  <si>
    <t>قروض</t>
  </si>
  <si>
    <t>الأوراق المالية عدا الأسهم</t>
  </si>
  <si>
    <t>المشتقات المالية</t>
  </si>
  <si>
    <t>ودائع الحكومة المركزية</t>
  </si>
  <si>
    <t xml:space="preserve"> Claims on Private Sector</t>
  </si>
  <si>
    <t>Claims on Other Financial Corporations</t>
  </si>
  <si>
    <t xml:space="preserve">الديون على القطاع الخاص </t>
  </si>
  <si>
    <t>رصيد الائتمان المحلي</t>
  </si>
  <si>
    <t>Domestic Claims Extended by the Depository Corporations According to Type of Claims</t>
  </si>
  <si>
    <t>الائتمان المحلي الممنوح من قبل شركات الايداع وفقاً لنوع الائتمان</t>
  </si>
  <si>
    <t>Q3 2023</t>
  </si>
  <si>
    <t>6.50****</t>
  </si>
  <si>
    <t>7.00****</t>
  </si>
  <si>
    <t>التسهيلات الأخرى*</t>
  </si>
  <si>
    <t xml:space="preserve">التسهيلات الأخرى </t>
  </si>
  <si>
    <t>Deposits in JD with Other Depository Corporations</t>
  </si>
  <si>
    <t> الديون على القطاع الخاص (مقيم)</t>
  </si>
  <si>
    <t xml:space="preserve">    Claims on Private Sector (Resident)</t>
  </si>
  <si>
    <t>إحصاءات القطاع المالي</t>
  </si>
  <si>
    <t>Unclass-ified Assets</t>
  </si>
  <si>
    <t>Deposits of Other Financial Corpo-rations</t>
  </si>
  <si>
    <t>جدول (3) Table</t>
  </si>
  <si>
    <t>ودائع
 الحكومة
 المركزية</t>
  </si>
  <si>
    <t>حقوق
 السحب
 الخاصة</t>
  </si>
  <si>
    <t>نقد وارصدة 
وودائع
 جاهزة</t>
  </si>
  <si>
    <t>ديون على
 الخارج
 تنفيذا
 لاتفاقيات
 الدفع</t>
  </si>
  <si>
    <t>المساهمة في
 المؤسسات
 المالية
 الدولية</t>
  </si>
  <si>
    <t>Cash in Vaults (In Foreign Currencies)</t>
  </si>
  <si>
    <t xml:space="preserve">Other Loans </t>
  </si>
  <si>
    <t>Other accounts receivable</t>
  </si>
  <si>
    <t>Claims on Munici-palities</t>
  </si>
  <si>
    <t xml:space="preserve"> الديون 
على
  البلديات  </t>
  </si>
  <si>
    <t xml:space="preserve">ودائع أخرى </t>
  </si>
  <si>
    <t xml:space="preserve">Table (6b) جدول  </t>
  </si>
  <si>
    <t>Other Financial Corpor-ations</t>
  </si>
  <si>
    <t>Municip-alities</t>
  </si>
  <si>
    <t>Public Nonf-inancial Corpora-tions</t>
  </si>
  <si>
    <t>Social Security Corp-oration</t>
  </si>
  <si>
    <t>Other Financial Corp-orations</t>
  </si>
  <si>
    <t>Munici-palities</t>
  </si>
  <si>
    <t>Public Nonfin-ancial Corpor-ations</t>
  </si>
  <si>
    <t>Central Gover-nment Deposits</t>
  </si>
  <si>
    <t>Consolidated Balance Sheet of Other Depository Corporations (Liabilities)</t>
  </si>
  <si>
    <t xml:space="preserve">   Table (10b) جدول  </t>
  </si>
  <si>
    <t> الميزانية الموحدة لفروع البنوك الاردنية العاملة في الاراضي الفلسطينية (الموجودات)</t>
  </si>
  <si>
    <t> الميزانية الموحدة لفروع البنوك الاردنية العاملة في الاراضي الفلسطينية (المطلوبات)</t>
  </si>
  <si>
    <t xml:space="preserve">   Table (11) جدول  </t>
  </si>
  <si>
    <t>التوزيع الجغرافي للتسهيلات الائتمانية</t>
  </si>
  <si>
    <t>Geographic Distribution of Credit Facilities</t>
  </si>
  <si>
    <t xml:space="preserve">   Table (15) جدول  </t>
  </si>
  <si>
    <t xml:space="preserve">   Table (16) جدول  </t>
  </si>
  <si>
    <t xml:space="preserve">  Table (22) جدول</t>
  </si>
  <si>
    <t xml:space="preserve">  Table (23) جدول</t>
  </si>
  <si>
    <t xml:space="preserve">             Table (26) جدول           </t>
  </si>
  <si>
    <t xml:space="preserve"> مليون دينار
JD Million</t>
  </si>
  <si>
    <t xml:space="preserve"> مليون دينار
JD Million</t>
  </si>
  <si>
    <t>بالمليون دينار، والنسب المئوية
JD million, and Percent</t>
  </si>
  <si>
    <t>مسح شركات الإيداع</t>
  </si>
  <si>
    <t>مليون دينار 
JD million</t>
  </si>
  <si>
    <t xml:space="preserve">               Table (17) جدول  </t>
  </si>
  <si>
    <t>Table (27) جدول</t>
  </si>
  <si>
    <t xml:space="preserve"> Table (2b) جدول</t>
  </si>
  <si>
    <t xml:space="preserve">Table (2a) جدول          </t>
  </si>
  <si>
    <t xml:space="preserve">   النقود الاحتياطية    </t>
  </si>
  <si>
    <t xml:space="preserve">    Reserve Money   </t>
  </si>
  <si>
    <t xml:space="preserve"> جدول (4) Table   </t>
  </si>
  <si>
    <t xml:space="preserve">  Table (6a) جدول   </t>
  </si>
  <si>
    <t xml:space="preserve">    Table (8a) جدول   </t>
  </si>
  <si>
    <t xml:space="preserve">            الميزانية الموحدة للبنوك الإسلامية (الموجودات) </t>
  </si>
  <si>
    <t xml:space="preserve">                الميزانية الموحدة للبنوك الإسلامية (المطلوبات)</t>
  </si>
  <si>
    <t xml:space="preserve">Consolidated Balance Sheet of the Islamic Banks (Liabilities)          </t>
  </si>
  <si>
    <t xml:space="preserve">                         Table (9a) جدول            </t>
  </si>
  <si>
    <t xml:space="preserve">         الميزانية الموحدة للبنوك التجارية (المطلوبات)</t>
  </si>
  <si>
    <t xml:space="preserve">Consolidated Balance Sheet of the Commercial Banks (Liabilities)           </t>
  </si>
  <si>
    <t xml:space="preserve">   Table (10a) جدول       </t>
  </si>
  <si>
    <t xml:space="preserve">   Depository Corporations Survey</t>
  </si>
  <si>
    <t xml:space="preserve">Table (14) جدول  </t>
  </si>
  <si>
    <t xml:space="preserve"> Table (18) جدول  </t>
  </si>
  <si>
    <t xml:space="preserve">  Table (19) جدول </t>
  </si>
  <si>
    <t xml:space="preserve">      Table (20) جدول  </t>
  </si>
  <si>
    <t xml:space="preserve">      Table (21) جدول  </t>
  </si>
  <si>
    <t xml:space="preserve">Table (24) جدول    </t>
  </si>
  <si>
    <t xml:space="preserve"> Other Credits *     </t>
  </si>
  <si>
    <t xml:space="preserve">Table (28) جدول </t>
  </si>
  <si>
    <t>New Credit Facilities Applications</t>
  </si>
  <si>
    <t>Table (29) جدول</t>
  </si>
  <si>
    <t>Table (30) جدول</t>
  </si>
  <si>
    <t>Table (34) جدول</t>
  </si>
  <si>
    <t>مؤشرات المتانة المالية*</t>
  </si>
  <si>
    <t>Table (35) جدول</t>
  </si>
  <si>
    <t>أسعار الفائدة على أدوات السياسة النقدية</t>
  </si>
  <si>
    <t>Interest Rate on Monetary Policy Instrument</t>
  </si>
  <si>
    <t>Table (36) جدول</t>
  </si>
  <si>
    <t>Table (37) جدول</t>
  </si>
  <si>
    <t xml:space="preserve">أسعار الفائدة في السوق المصرفي ................................................................................................................... </t>
  </si>
  <si>
    <t xml:space="preserve"> أسعار  الفائدة/ العائد والصرف المعلنة من قبل البنك المركزي الأردني</t>
  </si>
  <si>
    <t xml:space="preserve">Deposits in Foreign Currency According to Depositor and Type.................................................................................................................. </t>
  </si>
  <si>
    <t xml:space="preserve">Deposits in Domestic Currency According to Depositor and Type.................................................................................................................. </t>
  </si>
  <si>
    <t xml:space="preserve">Geographic Distribution of Deposits with Other Depository Corporations................................................................................................................... </t>
  </si>
  <si>
    <t xml:space="preserve">Deposits with Other Depository Corporations </t>
  </si>
  <si>
    <t xml:space="preserve"> الودائع لدى شركات الإيداع الأخرى </t>
  </si>
  <si>
    <t>Household Debt.............................................................................................................................................</t>
  </si>
  <si>
    <t xml:space="preserve">Credit Facilities According to Borrower / Monthly................................................................................................................... </t>
  </si>
  <si>
    <t xml:space="preserve">Credit Facilities According Type and Maturity................................................................................................................... </t>
  </si>
  <si>
    <t xml:space="preserve">Credit Facilities Extended by Other Depository Corporations </t>
  </si>
  <si>
    <t xml:space="preserve"> التسهيلات الائتمانية الممنوحة من قبل شركات الإيداع الأخرى </t>
  </si>
  <si>
    <t xml:space="preserve">Money Supply According to Components and Holder................................................................................................................... </t>
  </si>
  <si>
    <t xml:space="preserve">Depository Corporations Survey................................................................................................................... </t>
  </si>
  <si>
    <t>Monetary Survey</t>
  </si>
  <si>
    <t xml:space="preserve"> المسح النقدي</t>
  </si>
  <si>
    <t xml:space="preserve">Consolidated Balance Sheet of Jordanian Banks' Branches Operating In Palestine (Assets)................................................................................................................... </t>
  </si>
  <si>
    <t xml:space="preserve">Consolidated Balance Sheet of Islamic Banks (Assets)................................................................................................................... </t>
  </si>
  <si>
    <t xml:space="preserve">Consolidated Balance Sheet of Commercial Banks (Assets)................................................................................................................... </t>
  </si>
  <si>
    <t xml:space="preserve">Consolidated Balance Sheet of Other Depository Corporations (Assets)................................................................................................................... </t>
  </si>
  <si>
    <t>Other Depository Corporations</t>
  </si>
  <si>
    <t xml:space="preserve">Currency Issued According Denomination................................................................................................................... </t>
  </si>
  <si>
    <t xml:space="preserve">Reserve Money.................................................................................................................................................................................................................................. </t>
  </si>
  <si>
    <t xml:space="preserve">Central Bank of Jordan Foreign Reserves ................................................................................................................... </t>
  </si>
  <si>
    <t xml:space="preserve">Central Bank of Jordan Balance Sheet (Assets)................................................................................................................... </t>
  </si>
  <si>
    <t>Central Bank of Jordan</t>
  </si>
  <si>
    <t xml:space="preserve"> البنك المركزي الأردني</t>
  </si>
  <si>
    <t>Depository Corporations Statistics
 (Central Bank and Other Depository Corporations)</t>
  </si>
  <si>
    <t>رقم الجدول
.Table No</t>
  </si>
  <si>
    <t>إحصاءات شركات الإيداع
 (البنك المركزي وشركات الإيداع الأخرى)</t>
  </si>
  <si>
    <t>Outstanding Balance of Domestic Claims</t>
  </si>
  <si>
    <t xml:space="preserve">Shares and Other  Equity </t>
  </si>
  <si>
    <t>7.05****</t>
  </si>
  <si>
    <t>2023</t>
  </si>
  <si>
    <t xml:space="preserve">  نقد بالعملة الأجنبية</t>
  </si>
  <si>
    <t xml:space="preserve">Cash in Foreign Currency </t>
  </si>
  <si>
    <t>Period Average</t>
  </si>
  <si>
    <t>End of Period</t>
  </si>
  <si>
    <t>متوسط الفترة</t>
  </si>
  <si>
    <t>نهاية الفترة</t>
  </si>
  <si>
    <t>SDRs*</t>
  </si>
  <si>
    <t>Kuwaiti Dinar</t>
  </si>
  <si>
    <t>Saudi Riyal</t>
  </si>
  <si>
    <t>Turkish Lira</t>
  </si>
  <si>
    <t>Chinese Renminibi (per 10)</t>
  </si>
  <si>
    <t>Japanese Yen (per 100)</t>
  </si>
  <si>
    <t>Swiss Franc</t>
  </si>
  <si>
    <t>Pound Sterling</t>
  </si>
  <si>
    <t>EURO</t>
  </si>
  <si>
    <t>U. S. Dollar</t>
  </si>
  <si>
    <t>دينار  كويتي</t>
  </si>
  <si>
    <t>ريال  سعودي</t>
  </si>
  <si>
    <t>ليرة تركي</t>
  </si>
  <si>
    <t>اليوان الصيني (لكل 10)</t>
  </si>
  <si>
    <t>يـن  يابـاني (لكل مائه)</t>
  </si>
  <si>
    <t>فرنك سويسري</t>
  </si>
  <si>
    <t>جنيه  استرليني</t>
  </si>
  <si>
    <t>اليورو</t>
  </si>
  <si>
    <t>دولار امريكي</t>
  </si>
  <si>
    <t>اسعـــار الشــــراء
Buying Rates</t>
  </si>
  <si>
    <t xml:space="preserve">وحدة
 حقوق
 السحب 
الخاصة *
</t>
  </si>
  <si>
    <t>Table (38a) جدول</t>
  </si>
  <si>
    <t>اسعــار البيــــع
Selling Rates</t>
  </si>
  <si>
    <t>Table (38b) جدول</t>
  </si>
  <si>
    <t>38a</t>
  </si>
  <si>
    <t>Financial Soundness Indictors</t>
  </si>
  <si>
    <t>مؤشرات المتانة المالية</t>
  </si>
  <si>
    <t>33b</t>
  </si>
  <si>
    <t>33a</t>
  </si>
  <si>
    <t>32b</t>
  </si>
  <si>
    <t>32a</t>
  </si>
  <si>
    <t>31b</t>
  </si>
  <si>
    <t>31a</t>
  </si>
  <si>
    <t xml:space="preserve">Consolidated Balance Sheet of Jordanian Banks' Branches Operating In Palestine (Liabilities)................................................................................................................... </t>
  </si>
  <si>
    <t>10b</t>
  </si>
  <si>
    <t>10a</t>
  </si>
  <si>
    <t xml:space="preserve">Consolidated Balance Sheet of Commercial Banks (Liabilities)................................................................................................................... </t>
  </si>
  <si>
    <t>9a</t>
  </si>
  <si>
    <t xml:space="preserve">Consolidated Balance Sheet of Islamic Banks (Liabilities)................................................................................................................... </t>
  </si>
  <si>
    <t>8b</t>
  </si>
  <si>
    <t>8a</t>
  </si>
  <si>
    <t>7b</t>
  </si>
  <si>
    <t>7a</t>
  </si>
  <si>
    <t xml:space="preserve">Consolidated Balance Sheet of Other Depository Corporations (Liabilities)................................................................................................................... </t>
  </si>
  <si>
    <t>6b</t>
  </si>
  <si>
    <t>6a</t>
  </si>
  <si>
    <t xml:space="preserve">Central Bank of Jordan Balance Sheet (Liabilities)................................................................................................................... </t>
  </si>
  <si>
    <t>2b</t>
  </si>
  <si>
    <t xml:space="preserve">   Shares and Other Equity </t>
  </si>
  <si>
    <t>الموجودات الأجنبية</t>
  </si>
  <si>
    <t>Financial Sector Statistics</t>
  </si>
  <si>
    <t xml:space="preserve"> الاحتياطيات الاجنبية للبنك المركزي الاردني </t>
  </si>
  <si>
    <t>CBJ's Gross Foreign Reserves (including gold and SDRs)</t>
  </si>
  <si>
    <t>Gross Foreign Reserves (JD Million)</t>
  </si>
  <si>
    <t>Note : Classification was Based on Currency Irrespective of Residency.</t>
  </si>
  <si>
    <t>النقد المصدر حسب الفئات</t>
  </si>
  <si>
    <t xml:space="preserve"> Currency Issued According Denomination</t>
  </si>
  <si>
    <t>Coverage of the Kingdom’s Imports of Goods and Services (In Months)</t>
  </si>
  <si>
    <t>ملاحظة : الاساس المعتمد  للتصنيف هو نوع العملة بغض النظر عن الاقامة. </t>
  </si>
  <si>
    <t>ملاحظة : الاساس المعتمد للتصنيف هو نوع العملة بغض النظر عن الاقامة. </t>
  </si>
  <si>
    <t xml:space="preserve">   Consolidated Balance Sheet of the Islamic Banks (Assets) </t>
  </si>
  <si>
    <t>Transferable  Deposits</t>
  </si>
  <si>
    <t>Consolidated Balance Sheet of the Commercial Banks (Assets)</t>
  </si>
  <si>
    <t>Consolidated Balance Sheet of Jordanian Banks Branches Operating in Palestine (Assets)</t>
  </si>
  <si>
    <t>Consolidated Balance Sheet of Jordanian Banks Branches Operating in Palestine (Liabilities)</t>
  </si>
  <si>
    <t>Central Bank of Jordan Foreign Reserves</t>
  </si>
  <si>
    <t>* : Exclude Petra Bank Under Liquidation.</t>
  </si>
  <si>
    <t>صناعات زراعية (داخل مزرعة)</t>
  </si>
  <si>
    <t>منتجات زراعية اخرى (ومشاتل)</t>
  </si>
  <si>
    <t>* : لا تشمل بنك البتراء تحت التصفية.</t>
  </si>
  <si>
    <t>* :  لا تشمل بنك البتراء تحت التصفية.</t>
  </si>
  <si>
    <t>التسهيلات الائتمانية حسب النوع و تاريخ الاستحقاق </t>
  </si>
  <si>
    <t>التوزيع الجغرافي لإجمالي الودائع لدى شركات الايداع الأخرى</t>
  </si>
  <si>
    <t>Geographic Distribution of Total Deposits with Other Depository Corporations</t>
  </si>
  <si>
    <t>Financial Sector Sstatistics</t>
  </si>
  <si>
    <t xml:space="preserve">Interest Rates / Return on Government Bonds, Bills and Islamic Sukuk </t>
  </si>
  <si>
    <r>
      <t xml:space="preserve">  7.295
</t>
    </r>
    <r>
      <rPr>
        <b/>
        <sz val="16"/>
        <color theme="1"/>
        <rFont val="Times New Roman"/>
        <family val="1"/>
      </rPr>
      <t>(one month)</t>
    </r>
  </si>
  <si>
    <t>أسعار الفائدة / العائد على السندات والأذونات والصكوك الإسلامية الحكومية</t>
  </si>
  <si>
    <t xml:space="preserve"> بالفلس
In Fils</t>
  </si>
  <si>
    <t>Finacial Sector Statistics</t>
  </si>
  <si>
    <t>Exchange Rates of Major Foreign Currencies Announced by CBJ</t>
  </si>
  <si>
    <t xml:space="preserve">Assets of Other Depository Corporations in Foreign Currencies ................................................................................................................... </t>
  </si>
  <si>
    <t xml:space="preserve">Liabilities of Other Depository Corporations in Foreign Currencies ................................................................................................................... </t>
  </si>
  <si>
    <t xml:space="preserve">Domestic Claims Extended by the Depository Corporations According to Type of Claims................................................................................................................... </t>
  </si>
  <si>
    <t xml:space="preserve">Geographic Distribution of Credit Facilities / Quarterly................................................................................................................... </t>
  </si>
  <si>
    <t xml:space="preserve">Credit Facilities According to Economic Activity (Value, and Number of Clients) / Quarterly................................................................................................................... </t>
  </si>
  <si>
    <t xml:space="preserve">Credits Extended to Industry and Mining Sector / Quarterly................................................................................................................... </t>
  </si>
  <si>
    <t xml:space="preserve">Credits Extended to Agriculture Sector / Quarterly................................................................................................................... </t>
  </si>
  <si>
    <t xml:space="preserve">Credits Extended to Construction Sector / Quarterly................................................................................................................... </t>
  </si>
  <si>
    <t xml:space="preserve">Credits Extended to General Trade Sector / Quarterly................................................................................................................... </t>
  </si>
  <si>
    <t xml:space="preserve">Credits Extended to Transportations Services Sector / Quarterly................................................................................................................... </t>
  </si>
  <si>
    <t xml:space="preserve">Credits Extended to Tourism, Hotels and Restuarants Sector / Quarterly................................................................................................................... </t>
  </si>
  <si>
    <t xml:space="preserve">Credits Extended to Public Services and Utilities Sector / Quarterly................................................................................................................... </t>
  </si>
  <si>
    <t xml:space="preserve">Credits Extended to Financial Services Sector / Quarterly................................................................................................................... </t>
  </si>
  <si>
    <t xml:space="preserve">New Credit Facilities Applications / Monthly................................................................................................................... </t>
  </si>
  <si>
    <t xml:space="preserve">Other Credits  for Consumption Purposes / Quarterly................................................................................................................... </t>
  </si>
  <si>
    <t xml:space="preserve">Credit Facilities According to Economic Activity / Monthly................................................................................................................... </t>
  </si>
  <si>
    <t xml:space="preserve">Total Deposits According to Depositor and Type................................................................................................................... </t>
  </si>
  <si>
    <t>Interest Rates, Returns and Exchange Rates Announced by the Central Bank of Jordan</t>
  </si>
  <si>
    <t xml:space="preserve">Interest Rates on Monetary Policy Instruments.................................................................................................................. </t>
  </si>
  <si>
    <t xml:space="preserve">Interest Rates / Return on Government Bonds, Bills and Islamic Sukuk.................................................................................................................. </t>
  </si>
  <si>
    <t xml:space="preserve">Interest Rates in the Banking Market.................................................................................................................. </t>
  </si>
  <si>
    <t xml:space="preserve">Exchange Rates Announced by the Central Bank of Jordan (Buying Rates).................................................................................................................. </t>
  </si>
  <si>
    <t xml:space="preserve">Exchange Rates Announced by the Central Bank of Jordan (Selling Rates).................................................................................................................. </t>
  </si>
  <si>
    <t>الميزانية الموحدة لشركات الإيداع الأخرى (الموجودات) ..............................................................................................</t>
  </si>
  <si>
    <t>الميزانية الموحدة للبنوك الإسلامية (الموجودات) ...........................................................................................................</t>
  </si>
  <si>
    <t>الميزانية الموحدة للبنوك الإسلامية (المطلوبات) ...........................................................................................................</t>
  </si>
  <si>
    <t>الميزانية الموحدة للبنوك التجارية (المطلوبات) .......................................................................................................</t>
  </si>
  <si>
    <t>الميزانية الموحدة لفروع البنوك الاردنية العاملة في الاراضي الفلسطينية (الموجودات) ..........................................................</t>
  </si>
  <si>
    <t>الميزانية الموحدة لفروع البنوك الاردنية العاملة في الاراضي الفلسطينية (المطلوبات) ..........................................................</t>
  </si>
  <si>
    <t xml:space="preserve">التسهيلات الممنوحة لقطاع الزراعة / ربع سنوي ................................................................................................................... </t>
  </si>
  <si>
    <t xml:space="preserve">التسهيلات الممنوحة لقطاع الصناعة والتعدين / ربع سنوي ................................................................................................................... </t>
  </si>
  <si>
    <t xml:space="preserve">التسهيلات الممنوحة لقطاع الانشاءات / ربع سنوي ................................................................................................................... </t>
  </si>
  <si>
    <t>الاحتياطيات الاجنبية للبنك المركزي الاردني .............................................................................................</t>
  </si>
  <si>
    <t>النقود الاحتياطية ...............................................................................................................................</t>
  </si>
  <si>
    <t>النقد المصدر حسب فئات العملة ............................................................................................................</t>
  </si>
  <si>
    <t>الميزانية الموحدة لشركات الإيداع الأخرى (المطلوبات) ..............................................................................................</t>
  </si>
  <si>
    <t>موجودات شركات الإيداع الأخرى من العملات الأجنبية ...............................................................................</t>
  </si>
  <si>
    <t>مطلوبات شركات الإيداع الأخرى من العملات الأجنبية ...............................................................................</t>
  </si>
  <si>
    <t xml:space="preserve">مديونية الأفراد ........................................................................................................................................................................................... ........................................... </t>
  </si>
  <si>
    <t xml:space="preserve">طلبات الحصول على تسهيلات جديدة / شهري ................................................................................................................... </t>
  </si>
  <si>
    <t xml:space="preserve">التسهيلات الائتمانية حسب الجهة المقترضة / شهري ................................................................................................................... </t>
  </si>
  <si>
    <t xml:space="preserve">التسهيلات الائتمانية حسب النوع وتاريخ الاستحقاق ................................................................................................................... </t>
  </si>
  <si>
    <t xml:space="preserve">التسهيلات الأخرى لغايات استهلاكية / ربع سنوي ................................................................................................................... </t>
  </si>
  <si>
    <t xml:space="preserve">التسهيلات الممنوحة لقطاع الخدمات المالية / ربع سنوي ................................................................................................................... </t>
  </si>
  <si>
    <t>مسح شركات الإيداع .........................................................................................................................</t>
  </si>
  <si>
    <t xml:space="preserve">عرض النقد وفقا لمكوناته والجهة المحتفظة به .................................................................................................................... </t>
  </si>
  <si>
    <t xml:space="preserve">الائتمان المحلي الممنوح من قبل شركات الإيداع وفقا لنوع الائتمان .................................................................................................................... </t>
  </si>
  <si>
    <t xml:space="preserve">التسهيلات الممنوحة لقطاع خدمات النقل / ربع سنوي ................................................................................................................... </t>
  </si>
  <si>
    <t xml:space="preserve">التسهيلات الممنوحة لقطاع السياحة والفنادق والمطاعم / ربع سنوي ................................................................................................................... </t>
  </si>
  <si>
    <t xml:space="preserve">التسهيلات الممنوحة لقطاع خدمات ومرافق عامة / ربع سنوي ................................................................................................................... </t>
  </si>
  <si>
    <t xml:space="preserve">التوزيع الجغرافي لودائع العملاء لدى شركات الإيداع الأخرى ................................................................................................................... </t>
  </si>
  <si>
    <t xml:space="preserve">الودائع لدى شركات الإيداع الأخرى حسب الجهة المودعة ونوع الوديعة .................................................................................................................... </t>
  </si>
  <si>
    <t xml:space="preserve">الودائع بالعملات الاجنبية حسب الجهة المودعة ونوع الوديعة .................................................................................................................... </t>
  </si>
  <si>
    <t xml:space="preserve">أسعار الفائدة على أدوات السياسة النقدية ................................................................................................................... </t>
  </si>
  <si>
    <t xml:space="preserve">أسعار الفائدة/ العائد على السندات والأذونات والصكوك الإسلامية الحكومية ................................................................................................................... </t>
  </si>
  <si>
    <t xml:space="preserve">أسعار الصرف المعلنة من قبل البنك المركزي الأردني (اسعـــار الشــــراء) ................................................................................................................... </t>
  </si>
  <si>
    <t xml:space="preserve">أسعار الصرف المعلنة من قبل البنك المركزي الأردني (اسعــار البيــــع) ................................................................................................................... </t>
  </si>
  <si>
    <t xml:space="preserve">التوزيع الجغرافي للتسهيلات الائتمانية / ربع سنوي ................................................................................................................... </t>
  </si>
  <si>
    <t xml:space="preserve">التسهيلات الائتمانية حسب النشاط الاقتصادي / شهري ................................................................................................................... </t>
  </si>
  <si>
    <t>الميزانية الموحدة للبنوك التجارية (الموجودات) .......................................................................................................</t>
  </si>
  <si>
    <t xml:space="preserve">التسهيلات الائتمانية حسب النشاط الاقتصادي (قيمة، وعدد العملاء) / ربع سنوي ................................................................................................................... </t>
  </si>
  <si>
    <t xml:space="preserve">التسهيلات الممنوحة لقطاع التجارة العامة / ربع سنوي ................................................................................................................... </t>
  </si>
  <si>
    <t xml:space="preserve">الودائع بالعملة المحلية حسب الجهة المودعة ونوع الوديعة .................................................................................................................... </t>
  </si>
  <si>
    <t>Total Credits Extended to Agriculture Sector</t>
  </si>
  <si>
    <t> Trading in Vehicles and Spare Parts</t>
  </si>
  <si>
    <t>Trade in Fabrics, Clothing and Footwear</t>
  </si>
  <si>
    <t> Food Trade</t>
  </si>
  <si>
    <t>Tobacco and Alcoholic Beverages Trade</t>
  </si>
  <si>
    <t>Trade in Electrical Machines and Tools</t>
  </si>
  <si>
    <t>Trading in Medicines and Chemicals</t>
  </si>
  <si>
    <t>Other Commercial Activities</t>
  </si>
  <si>
    <t>إجمالي مديونية الأفراد *</t>
  </si>
  <si>
    <t>Total Household Debt *</t>
  </si>
  <si>
    <r>
      <t>Islamic Banks Receivables</t>
    </r>
    <r>
      <rPr>
        <b/>
        <sz val="9"/>
        <color theme="0"/>
        <rFont val="Times New Roman"/>
        <family val="1"/>
      </rPr>
      <t xml:space="preserve"> </t>
    </r>
    <r>
      <rPr>
        <b/>
        <vertAlign val="superscript"/>
        <sz val="14"/>
        <color theme="0"/>
        <rFont val="Times New Roman"/>
        <family val="1"/>
      </rPr>
      <t>(1)</t>
    </r>
  </si>
  <si>
    <r>
      <rPr>
        <b/>
        <vertAlign val="superscript"/>
        <sz val="16"/>
        <color theme="0"/>
        <rFont val="Times New Roman"/>
        <family val="1"/>
      </rPr>
      <t>(1)</t>
    </r>
    <r>
      <rPr>
        <b/>
        <sz val="16"/>
        <color theme="0"/>
        <rFont val="Times New Roman"/>
        <family val="1"/>
      </rPr>
      <t xml:space="preserve"> ذمم البنوك الإسلامية </t>
    </r>
  </si>
  <si>
    <r>
      <t xml:space="preserve">Credit cards </t>
    </r>
    <r>
      <rPr>
        <b/>
        <vertAlign val="superscript"/>
        <sz val="14"/>
        <color theme="0"/>
        <rFont val="Times New Roman"/>
        <family val="1"/>
      </rPr>
      <t>(2)</t>
    </r>
  </si>
  <si>
    <r>
      <t xml:space="preserve">بطاقات الائتمان </t>
    </r>
    <r>
      <rPr>
        <b/>
        <vertAlign val="superscript"/>
        <sz val="14"/>
        <color theme="0"/>
        <rFont val="Times New Roman"/>
        <family val="1"/>
      </rPr>
      <t>(2)</t>
    </r>
  </si>
  <si>
    <t>المسكوكات المعدنية</t>
  </si>
  <si>
    <t xml:space="preserve">ميزانية البنك المركزي الأردني (الموجودات) ..................................................................................................................... </t>
  </si>
  <si>
    <t xml:space="preserve">ميزانية البنك المركزي الأردني (المطلوبات) ..................................................................................................................... </t>
  </si>
  <si>
    <t>فئة خمسون دينار</t>
  </si>
  <si>
    <t>فئة عشرون دينار</t>
  </si>
  <si>
    <t xml:space="preserve"> التسهيلات الإئتمانية حسب النشاط الاقتصادي (قيمة وعدد العملاء)*</t>
  </si>
  <si>
    <t xml:space="preserve">* Credit Facilities Extended According to Economic Activity (Value and Number of Clients) </t>
  </si>
  <si>
    <t xml:space="preserve"> التسهيلات الممنوحة لقطاع الزراعة *</t>
  </si>
  <si>
    <t>Credits Extended to Agriculture Sector *</t>
  </si>
  <si>
    <t>التسهيلات الممنوحة لقطاع الصناعة والتعدين *</t>
  </si>
  <si>
    <t>Credits Extended to Industry and Mining Sector *</t>
  </si>
  <si>
    <t>Credits Extended to Construction Sector *</t>
  </si>
  <si>
    <t xml:space="preserve"> التسهيلات الممنوحة لقطاع التجارة العامة *</t>
  </si>
  <si>
    <t xml:space="preserve"> Credits Extended to General Trade Sector *</t>
  </si>
  <si>
    <t>التسهيلات الممنوحة لقطاع خدمات النقل *</t>
  </si>
  <si>
    <t xml:space="preserve"> Credits Extended to Transportations Services Sector *</t>
  </si>
  <si>
    <t>التسهيلات الممنوحة لقطاع السياحة والفنادق والمطاعم *</t>
  </si>
  <si>
    <t xml:space="preserve"> Credits Extended to Tourism, Hotels and Restuarants Sector *</t>
  </si>
  <si>
    <t xml:space="preserve"> Credits Extended to Public Services 
and Utilities Sector *</t>
  </si>
  <si>
    <t xml:space="preserve"> Credits Extended to Financial
 Services Sector *</t>
  </si>
  <si>
    <t xml:space="preserve"> التسهيلات الممنوحة لقطاع الخدمات المالية *</t>
  </si>
  <si>
    <t xml:space="preserve"> التسهيلات الممنوحة لقطاع خدمات ومرافق عامة *</t>
  </si>
  <si>
    <t xml:space="preserve"> التسهيلات الإئتمانية حسب النشاط الاقتصادي</t>
  </si>
  <si>
    <t>Credit Facilities According to Type and Maturity</t>
  </si>
  <si>
    <t xml:space="preserve"> التسهيلات الائتمانية وفقاً للجهة المقترضة</t>
  </si>
  <si>
    <t>Credit Facilities According to the Borrower</t>
  </si>
  <si>
    <t xml:space="preserve"> الودائع لدى شركات الإيداع الأخرى حسب الجهة المودعة ونوع الوديعة</t>
  </si>
  <si>
    <t xml:space="preserve"> Deposits According to Depositor and Type</t>
  </si>
  <si>
    <t>أسعار الفائدة في السوق المصرفي</t>
  </si>
  <si>
    <t xml:space="preserve"> Interest Rate on the Banking Market </t>
  </si>
  <si>
    <t>Q4 2023</t>
  </si>
  <si>
    <t xml:space="preserve">  7.295
(one month)</t>
  </si>
  <si>
    <t xml:space="preserve"> Credit from Central Bank</t>
  </si>
  <si>
    <t>6.949*</t>
  </si>
  <si>
    <t>الإنشاءات (باستثناء قطاع الإسكان) 
Construction (except housing sector)</t>
  </si>
  <si>
    <t>Other Services</t>
  </si>
  <si>
    <t>Due within 3 Months</t>
  </si>
  <si>
    <t xml:space="preserve">تستحق خلال (3 - 6) أشهر  </t>
  </si>
  <si>
    <t xml:space="preserve">تستحق خلال (6 - 12) شهر </t>
  </si>
  <si>
    <t>Due within more than 12 Months</t>
  </si>
  <si>
    <t>38b</t>
  </si>
  <si>
    <t>الأجنبية</t>
  </si>
  <si>
    <t>الموجودات من
 العملات الأجنبية</t>
  </si>
  <si>
    <t>المطلوبات من
 العملات الأجنبية</t>
  </si>
  <si>
    <t>صافي الموجودات
 من
 العملات الأجنبية</t>
  </si>
  <si>
    <t>بالعملات الأجنبية</t>
  </si>
  <si>
    <t>بالعملات
 الأجنبية
 الاخرى</t>
  </si>
  <si>
    <t>موجودات أخـرى
Other Assets</t>
  </si>
  <si>
    <t>بالعملات
 الأجنبية الاخرى</t>
  </si>
  <si>
    <t>مطلوبات  أخــــــرى
Other Liabilities</t>
  </si>
  <si>
    <t>الموجودات الأجنبية  (صافي)</t>
  </si>
  <si>
    <t>محافظة مأدبا</t>
  </si>
  <si>
    <t xml:space="preserve"> التسهيلات الممنوحة لقطاع الإنشاءات *</t>
  </si>
  <si>
    <t>شركات التعهدات والإنشاءات</t>
  </si>
  <si>
    <t>إجمالي التسهيلات الممنوحة لقطاع الإنشاءات</t>
  </si>
  <si>
    <t>نشاطات تجارية أخرى</t>
  </si>
  <si>
    <t>خدمات سياحية أخرى</t>
  </si>
  <si>
    <t xml:space="preserve">خدمات أخرى </t>
  </si>
  <si>
    <t>موجودات اجنبية أخرى  </t>
  </si>
  <si>
    <t>الموجودات  من  الذهب  والعملات  الاجنبية 
Assets in Gold and Foreign Currencies</t>
  </si>
  <si>
    <t>المطلوبات  بالعملات  الاجنبية
Liabilities in Foreign Currencies</t>
  </si>
  <si>
    <t>العملات  الاجنبية
Foreign Currencies</t>
  </si>
  <si>
    <t>موجودات  اخرى
  بالعملة  الاجنبية
Other Assets in Foreign Currencies</t>
  </si>
  <si>
    <t>Q1 2024</t>
  </si>
  <si>
    <t> أسعار صرف اهم العملات الأجنبية المعلنة من البنك المركزي الأردني</t>
  </si>
  <si>
    <t xml:space="preserve"> أسعار صرف اهم العملات الأجنبية المعلنة من البنك المركزي الأردني </t>
  </si>
  <si>
    <t>6.500****</t>
  </si>
  <si>
    <t xml:space="preserve"> مليون ينار
JD Million</t>
  </si>
  <si>
    <t>Credit Facilities According to Economic Activity</t>
  </si>
  <si>
    <t> منه بالعملات الاجنبية</t>
  </si>
  <si>
    <t>of which in Foreign Currencies</t>
  </si>
  <si>
    <t xml:space="preserve"> </t>
  </si>
  <si>
    <t>Q2 2024</t>
  </si>
  <si>
    <t>Jul-24*</t>
  </si>
  <si>
    <t>Jul-24**</t>
  </si>
  <si>
    <t>Jul-24</t>
  </si>
  <si>
    <t xml:space="preserve">  6.849
(Four months)</t>
  </si>
  <si>
    <t>ملاحظة : بيانات التغطية لمستوردات المملكة من السلع والخدمات للفترة من 2022 لغاية الشهر الحالي بيانات أولية.</t>
  </si>
  <si>
    <t>Note : The coverage data for the Kingdom’s imports of goods and services for the period of 2022 until the current month are Preliminary data.</t>
  </si>
  <si>
    <t>5.750****</t>
  </si>
  <si>
    <t>Q3 2024</t>
  </si>
  <si>
    <t>5.571****</t>
  </si>
  <si>
    <t>2024</t>
  </si>
  <si>
    <t>جدول (5) Table</t>
  </si>
  <si>
    <t>Q4 2024</t>
  </si>
  <si>
    <t>5.800*</t>
  </si>
  <si>
    <t xml:space="preserve">* : Include Primarly Educational and Healthcare Loans. </t>
  </si>
  <si>
    <t>* : تشمل قروض التعليم والرعاية الصحية الأولية.</t>
  </si>
  <si>
    <t xml:space="preserve"> .فروع البنوك العاملة في الأردن : *</t>
  </si>
  <si>
    <t xml:space="preserve">  .أولية : **</t>
  </si>
  <si>
    <t>** : Preliminary.</t>
  </si>
  <si>
    <t>* : Jordan Branches.</t>
  </si>
  <si>
    <t>* : لصالح شركة الكهرباء الوطنية (NEPCO).</t>
  </si>
  <si>
    <t>** : صكوك الشركة الأردنية لتمويل المشاريع الحكومية ذات الغرض الخاص (SPV).</t>
  </si>
  <si>
    <t>*** : إعادة فتح الإصدار.</t>
  </si>
  <si>
    <t>**** : بالدولار الأمريكي.</t>
  </si>
  <si>
    <t>* : Sukuk of National Electric Company (NEPCO).</t>
  </si>
  <si>
    <t>** : Sukuk of Special Purpose Jordanian Company for Financing Governmental Projects (SPV).</t>
  </si>
  <si>
    <t>*** : Reopen.</t>
  </si>
  <si>
    <t>**** : In US$.</t>
  </si>
  <si>
    <t>* : نهاية الفترة .</t>
  </si>
  <si>
    <t>* : End of period.</t>
  </si>
  <si>
    <t>6.75****</t>
  </si>
  <si>
    <t>Q1 2025</t>
  </si>
  <si>
    <t>ملاحظة : الأساس المعتمد للتصنيف هو نوع العملة بغض النظر عن الإقامة.</t>
  </si>
  <si>
    <t xml:space="preserve">   </t>
  </si>
  <si>
    <t>6.000****</t>
  </si>
  <si>
    <t>6.125****</t>
  </si>
  <si>
    <t>*22007.3</t>
  </si>
  <si>
    <t>*15603.2</t>
  </si>
  <si>
    <t>6.500*</t>
  </si>
  <si>
    <t>سعر الفائدة الرئيسي للبنك المركزي</t>
  </si>
  <si>
    <r>
      <rPr>
        <b/>
        <vertAlign val="superscript"/>
        <sz val="20"/>
        <rFont val="Times New Roman"/>
        <family val="1"/>
      </rPr>
      <t>*</t>
    </r>
    <r>
      <rPr>
        <b/>
        <sz val="20"/>
        <rFont val="Times New Roman"/>
        <family val="1"/>
      </rPr>
      <t>Jun-25</t>
    </r>
  </si>
  <si>
    <t>Q2 2025</t>
  </si>
  <si>
    <t>5.900****</t>
  </si>
  <si>
    <t xml:space="preserve">الضمان الاجتماعي </t>
  </si>
  <si>
    <t>Q3 2025</t>
  </si>
  <si>
    <t xml:space="preserve">Financial Sector Statistics   </t>
  </si>
  <si>
    <t xml:space="preserve">Financial Sector Statistics      </t>
  </si>
  <si>
    <t>6.021 
(two months)</t>
  </si>
  <si>
    <t xml:space="preserve">Financial Sector Statistics         </t>
  </si>
  <si>
    <t xml:space="preserve">Financial Sector Statistics            </t>
  </si>
  <si>
    <t xml:space="preserve">Financial Sector Statistics        </t>
  </si>
  <si>
    <t xml:space="preserve">Financial Sector Statistics           </t>
  </si>
  <si>
    <t>5.811
(1 month)</t>
  </si>
  <si>
    <t>5.600****
(4 Years)</t>
  </si>
  <si>
    <t>5.630****</t>
  </si>
  <si>
    <t>6.470*</t>
  </si>
  <si>
    <t>2025**</t>
  </si>
  <si>
    <t>Dec-25**</t>
  </si>
  <si>
    <t>* تتضمن ديون على الخارج تنفيذاً لاتفاقيات الدفع.</t>
  </si>
  <si>
    <t>* Includes Loans Arising From Payment Agreements.</t>
  </si>
  <si>
    <t>2025*</t>
  </si>
  <si>
    <t>* : أولية</t>
  </si>
  <si>
    <t>** : تمثل ودائع شركات الإيداع الأخرى لدى البنك المركزي</t>
  </si>
  <si>
    <t xml:space="preserve">*** : يعود الارتفاع في رصيد الموجودات الأجنبية لدى شركات الايداع الأخرى، إلى ارتفاع رصيد ذمم بنوك اسلامية بالعملات الأجنبية نتيجة قيام أحد البنوك الإسلامية بإعادة تصنيف حسابات الاستثمار المخصص، التي كانت تظهر ضمن بنود خارج الميزانية، إلى مرابحات دولية تظهر داخل ميزانية البنك. </t>
  </si>
  <si>
    <t xml:space="preserve">   الديون على البنك المركزي**</t>
  </si>
  <si>
    <t>Claims on Central Bank**</t>
  </si>
  <si>
    <t>Jul-24***</t>
  </si>
  <si>
    <t>*** : The increase in the balance of foreign Assets within other depository corporations is due to the increase in the balance of foreign currency receivables of Islamic banks, resulting from one of the Islamic banks reclassifying specialized investment accounts, which were previously recorded as off-balance sheet items, into international murabaha transactions now reflected on the bank’s balance sheet.</t>
  </si>
  <si>
    <t>** : Represents Other Depository Corporations deposits at central bank</t>
  </si>
  <si>
    <t>* : Preliminary.</t>
  </si>
  <si>
    <t>** : The increase in the balance of other deposits included in broad money within other depository corporations is due to the reclassification of joint investment accounts by one of the Islamic banks. These accounts previously recorded as off-balance sheet items (under investment portfolios) have been reclassified as term deposits and are now reflected on the bank's balance sheet.</t>
  </si>
  <si>
    <t>** : يعود الارتفاع في رصيد الودائع الأخرى المتضمنة في السيولة المحلية لدى شركات الإيداع الاخرى، إلى قيام أحد البنوك الإسلامية بإعادة تصنيف حسابات الاستثمار المُشترك، التي كانت تظهر ضمن بنود خارج الميزانية (على شكل محافظ استثمارية)، إلى ودائع لأجل تظهر داخل ميزانية البنك.</t>
  </si>
  <si>
    <t>** : لا تشمل بنك البتراء تحت التصفية.</t>
  </si>
  <si>
    <t>** : Exclude Petra Bank Under Liquidation.</t>
  </si>
  <si>
    <r>
      <rPr>
        <b/>
        <vertAlign val="superscript"/>
        <sz val="26"/>
        <color rgb="FFC00000"/>
        <rFont val="Times New Roman"/>
        <family val="1"/>
      </rPr>
      <t>(**)</t>
    </r>
    <r>
      <rPr>
        <b/>
        <sz val="26"/>
        <color rgb="FFC00000"/>
        <rFont val="Times New Roman"/>
        <family val="1"/>
      </rPr>
      <t> موجودات شركات الإيداع الأخرى من العملات الأجنبية</t>
    </r>
  </si>
  <si>
    <r>
      <t>Assets of Other Depository Corporations in Foreign Currencies</t>
    </r>
    <r>
      <rPr>
        <b/>
        <vertAlign val="superscript"/>
        <sz val="24"/>
        <color rgb="FFC00000"/>
        <rFont val="Times New Roman"/>
        <family val="1"/>
      </rPr>
      <t xml:space="preserve"> (**)</t>
    </r>
  </si>
  <si>
    <t>** : لا  تشمل  بنك  البتراء تحت التصفية.</t>
  </si>
  <si>
    <r>
      <rPr>
        <b/>
        <vertAlign val="superscript"/>
        <sz val="26"/>
        <color rgb="FFC00000"/>
        <rFont val="Times New Roman"/>
        <family val="1"/>
      </rPr>
      <t>(**)</t>
    </r>
    <r>
      <rPr>
        <b/>
        <sz val="26"/>
        <color rgb="FFC00000"/>
        <rFont val="Times New Roman"/>
        <family val="1"/>
      </rPr>
      <t> مطلوبات شركات الإيداع الأخرى من العملات الأجنبية</t>
    </r>
  </si>
  <si>
    <r>
      <t xml:space="preserve">Liabilities of Other Depository Corporations in Foreign Currencies </t>
    </r>
    <r>
      <rPr>
        <b/>
        <vertAlign val="superscript"/>
        <sz val="24"/>
        <color rgb="FFC00000"/>
        <rFont val="Times New Roman"/>
        <family val="1"/>
      </rPr>
      <t>(**)</t>
    </r>
  </si>
  <si>
    <t xml:space="preserve">** : يعود الارتفاع في رصيد  الموجودات الأجنبية لدى البنوك الاسلامية، إلى ارتفاع رصيد ذمم بنوك اسلامية بالعملات الأجنبية نتيجة قيام أحد البنوك الإسلامية بإعادة تصنيف حسابات الاستثمار المخصص، التي كانت تظهر ضمن بنود خارج الميزانية، إلى مرابحات دولية تظهر داخل ميزانية البنك. </t>
  </si>
  <si>
    <t>** : The increase in the balance of foreign Assets within Islamic banks is due to the increase in the balance of foreign currency receivables of Islamic banks, resulting from one of the Islamic banks reclassifying specialized investment accounts, which were previously recorded as off-balance sheet items, into international murabaha transactions now reflected on the bank’s balance sheet.</t>
  </si>
  <si>
    <t>** : The increase in the balance of deposits within Islamic banks is due to the reclassification of joint investment accounts by one of the Islamic banks. These accounts previously recorded as off-balance sheet items (under investment portfolios) have been reclassified as term deposits and are now reflected on the bank's balance sheet.</t>
  </si>
  <si>
    <t>** : يعود الارتفاع في رصيد الودائع  لدى البنوك الاسلامية، إلى قيام أحد البنوك الإسلامية بإعادة تصنيف حسابات الاستثمار المُشترك، التي كانت تظهر ضمن بنود خارج الميزانية (على شكل محافظ استثمارية)، إلى ودائع لأجل تظهر داخل ميزانية البنك.</t>
  </si>
  <si>
    <t xml:space="preserve">** : يعود الارتفاع في رصيد التسهيلات بالعملات الأجنبية لدى شركات الإيداع الاخرى، إلى ارتفاع رصيد ذمم بنوك اسلامية بالعملات الأجنبية نتيجة قيام أحد البنوك الإسلامية بإعادة تصنيف حسابات الاستثمار المخصص، التي كانت تظهر ضمن بنود خارج الميزانية، إلى مرابحات دولية تظهر داخل ميزانية البنك. </t>
  </si>
  <si>
    <t>** : The increase in the balance of credit facilities in foreign currencies within other depository corporations is due to the increase in the balance of foreign currency receivables of Islamic banks, resulting from one of the Islamic banks reclassifying specialized investment accounts, which were previously recorded as off-balance sheet items, into international murabaha transactions now reflected on the bank’s balance sheet.</t>
  </si>
  <si>
    <t xml:space="preserve">** : يعود الارتفاع في رصيد إجمالي التسهيلات الإئتمانية لدى شركات الإيداع الاخرى، إلى ارتفاع رصيد ذمم بنوك اسلامية بالعملات الأجنبية نتيجة قيام أحد البنوك الإسلامية بإعادة تصنيف حسابات الاستثمار المخصص، التي كانت تظهر ضمن بنود خارج الميزانية، إلى مرابحات دولية تظهر داخل ميزانية البنك. </t>
  </si>
  <si>
    <t>** : The increase in the balance of total credit facilities within other depository corporations is due to the increase in the balance of foreign currency receivables of Islamic banks, resulting from one of the Islamic banks reclassifying specialized investment accounts, which were previously recorded as off-balance sheet items, into international murabaha transactions now reflected on the bank’s balance sheet.</t>
  </si>
  <si>
    <t>** : The increase in the balance of total foreign currency deposits within other depository corporations is due to the reclassification of joint investment accounts by one of the Islamic banks. These accounts previously recorded as off-balance sheet items (under investment portfolios) have been reclassified as term deposits and are now reflected on the bank's balance sheet.</t>
  </si>
  <si>
    <t>** : يعود الارتفاع في رصيد إجمالي الودائع بالعملات الأجنبية لدى شركات الإيداع الأخرى، إلى قيام أحد البنوك الإسلامية بإعادة تصنيف حسابات الاستثمار المُشترك، التي كانت تظهر ضمن بنود خارج الميزانية (على شكل محافظ استثمارية)، إلى ودائع لأجل تظهر داخل ميزانية البنك.</t>
  </si>
  <si>
    <t>** : The increase in the balance of total deposits within other depository corporations is due to the reclassification of joint investment accounts by one of the Islamic banks. These accounts previously recorded as off-balance sheet items (under investment portfolios) have been reclassified as term deposits and are now reflected on the bank's balance sheet.</t>
  </si>
  <si>
    <t>** : يعود الارتفاع في رصيد إجمالي الودائع لدى شركات الإيداع الأخرى، إلى قيام أحد البنوك الإسلامية بإعادة تصنيف حسابات الاستثمار المُشترك، التي كانت تظهر ضمن بنود خارج الميزانية (على شكل محافظ استثمارية)، إلى ودائع لأجل تظهر داخل ميزانية البنك.</t>
  </si>
  <si>
    <t>ائتمان ممنوح للبنوك والمؤسسات المالية المحلية وأوراق مالية</t>
  </si>
  <si>
    <t xml:space="preserve">Claims to banks &amp; domestic financial institutions, &amp; Securities </t>
  </si>
  <si>
    <t>مطلوبات أخرى لشركات الإيداع الأخرى 
Other Liabilities to Other Depository Corporations</t>
  </si>
  <si>
    <t>ودائع القطاع العام</t>
  </si>
  <si>
    <t xml:space="preserve"> نافذة الإيداع لليلة واحدة</t>
  </si>
  <si>
    <t>شهادات الإيداع</t>
  </si>
  <si>
    <t>ودائع أخرى بالعملات الأجنبية</t>
  </si>
  <si>
    <t>Certificates of Deposit</t>
  </si>
  <si>
    <t>Deposits of Public Sector</t>
  </si>
  <si>
    <t>Dec-25*</t>
  </si>
  <si>
    <t>*: أولية.</t>
  </si>
  <si>
    <t>*: Preliminary.</t>
  </si>
  <si>
    <t>**: Preliminary.</t>
  </si>
  <si>
    <t>**: أولية.</t>
  </si>
  <si>
    <t>Liabilities to Nonresidents</t>
  </si>
  <si>
    <t xml:space="preserve"> Overnight window deposits</t>
  </si>
  <si>
    <t>Other Deposits in foreign currencies</t>
  </si>
  <si>
    <t>5.500*</t>
  </si>
  <si>
    <t>6.250****</t>
  </si>
  <si>
    <t>Q4 2025</t>
  </si>
  <si>
    <t>الذهــــــب**
**Gold</t>
  </si>
  <si>
    <t>الديون على القطاع العام</t>
  </si>
  <si>
    <t>الديون على 
الشركات
المالية
 الأخرى</t>
  </si>
  <si>
    <t xml:space="preserve">     Central Bank</t>
  </si>
  <si>
    <t xml:space="preserve">     Other Depository Corporations</t>
  </si>
  <si>
    <t xml:space="preserve">    Claims on Public Sector </t>
  </si>
  <si>
    <t xml:space="preserve">     Claims on Other Financial Corporations</t>
  </si>
  <si>
    <t xml:space="preserve">  أولية  :*</t>
  </si>
  <si>
    <t xml:space="preserve">   Table (13) جدول  </t>
  </si>
  <si>
    <t>صافي الديون على القطاع العام</t>
  </si>
  <si>
    <t>Net Claims on public sector</t>
  </si>
  <si>
    <t>Claims on public sector</t>
  </si>
  <si>
    <t>Q1 2026</t>
  </si>
  <si>
    <t>5.600****  5.575</t>
  </si>
  <si>
    <t>4.71*</t>
  </si>
  <si>
    <t>*: The change in gross foreign reserves during June 2025 was due to the repayment of external Eurobonds by USD 1.0 billion (USD 500 million  on June 25,2025, and USD 500 million on June 30,2025).</t>
  </si>
  <si>
    <t xml:space="preserve">*: يعود التغير في رصيد إجمالي الاحتياطيات الأجنبية خلال شهر حزيران من عام 2025  إلى تسديد سندات يوروبوند خارجية بقيمة مليار دولار أمريكي (500 مليون دولار أمريكي بتاريخ 25 حزيران 2025، و500 مليون دولار أمريكي بتاريخ 30 حزيران 2025).  </t>
  </si>
  <si>
    <t>**: يتم تقييم الذهب بشكل شهري وفقاً للأسعار السائدة في الأسواق العالمية في نهاية آخر يوم عمل من كل شهر.</t>
  </si>
  <si>
    <t>**:  Gold is valued on a monthly basis at the prevailing international market prices at the end of last business day of each month.</t>
  </si>
  <si>
    <t>Q2 2026</t>
  </si>
  <si>
    <t xml:space="preserve"> Table (7a) جدول</t>
  </si>
  <si>
    <t>Table (7b) جدول</t>
  </si>
  <si>
    <t xml:space="preserve"> Table (8b) جدول</t>
  </si>
  <si>
    <t xml:space="preserve">Table (9b) جدول          </t>
  </si>
  <si>
    <t xml:space="preserve">   Table (12) جدول  </t>
  </si>
  <si>
    <t>Table (25) جدول</t>
  </si>
  <si>
    <t xml:space="preserve">             Table (31a) جدول           </t>
  </si>
  <si>
    <t xml:space="preserve">             Table (31b) جدول           </t>
  </si>
  <si>
    <t xml:space="preserve">             Table (32a) جدول           </t>
  </si>
  <si>
    <t xml:space="preserve">             Table (32b) جدول</t>
  </si>
  <si>
    <t xml:space="preserve">             Table (33a) جدول           </t>
  </si>
  <si>
    <t xml:space="preserve">             Table (33b) جدول </t>
  </si>
  <si>
    <t>H1-2026**</t>
  </si>
  <si>
    <t>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</si>
</sst>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43" formatCode="_(* #,##0.00_);_(* \(#,##0.00\);_(* &quot;-&quot;??_);_(@_)"/>
    <numFmt numFmtId="164" formatCode="_-* #,##0.00_-;\-* #,##0.00_-;_-* &quot;-&quot;??_-;_-@_-"/>
    <numFmt numFmtId="165" formatCode="_-* #,##0.00\ _د_._ا_._‏_-;\-* #,##0.00\ _د_._ا_._‏_-;_-* &quot;-&quot;??\ _د_._ا_._‏_-;_-@_-"/>
    <numFmt numFmtId="166" formatCode="0.0"/>
    <numFmt numFmtId="167" formatCode="[$-409]mmm\-yy;@"/>
    <numFmt numFmtId="168" formatCode="_-* #,##0_-;\-* #,##0_-;_-* &quot;-&quot;??_-;_-@_-"/>
    <numFmt numFmtId="169" formatCode="0.000"/>
    <numFmt numFmtId="170" formatCode="#,##0.0000_ ;\-#,##0.0000\ "/>
    <numFmt numFmtId="171" formatCode="#,##0_ ;\-#,##0\ "/>
    <numFmt numFmtId="172" formatCode="0.0%"/>
    <numFmt numFmtId="173" formatCode="_-* #,##0.0_-;_-* #,##0.0\-;_-* &quot;-&quot;??_-;_-@_-"/>
    <numFmt numFmtId="174" formatCode="#,##0.0_ ;\-#,##0.0\ "/>
    <numFmt numFmtId="175" formatCode="#,##0.0"/>
    <numFmt numFmtId="176" formatCode="_(* #,##0_);_(* \(#,##0\);_(* &quot;-&quot;??_);_(@_)"/>
    <numFmt numFmtId="177" formatCode="#,##0.000_ ;\-#,##0.000\ "/>
    <numFmt numFmtId="178" formatCode="#,##0.000000_ ;\-#,##0.000000\ "/>
    <numFmt numFmtId="179" formatCode="#,##0.000000"/>
    <numFmt numFmtId="180" formatCode="#,##0.000"/>
    <numFmt numFmtId="181" formatCode="_(* #,##0.0_);_(* \(#,##0.0\);_(* &quot;-&quot;?_);_(@_)"/>
    <numFmt numFmtId="182" formatCode="0.0000"/>
    <numFmt numFmtId="183" formatCode="0.0000000"/>
    <numFmt numFmtId="184" formatCode="0.0000000E+00"/>
    <numFmt numFmtId="185" formatCode="B1mmm\-yy"/>
    <numFmt numFmtId="186" formatCode="#,##0.0000"/>
    <numFmt numFmtId="187" formatCode="#,##0.00000"/>
    <numFmt numFmtId="188" formatCode="#,##0.000000000000000"/>
    <numFmt numFmtId="189" formatCode="_-* #,##0.000_-;_-* #,##0.000\-;_-* &quot;-&quot;??_-;_-@_-"/>
    <numFmt numFmtId="190" formatCode="[$-409]mmm\-yy&quot;*&quot;;@"/>
  </numFmts>
  <fonts count="131">
    <font>
      <sz val="11"/>
      <color theme="1"/>
      <name val="Calibri"/>
      <family val="2"/>
      <scheme val="minor"/>
    </font>
    <font>
      <sz val="11"/>
      <color theme="1"/>
      <name val="Calibri"/>
      <family val="2"/>
      <charset val="178"/>
      <scheme val="minor"/>
    </font>
    <font>
      <sz val="11"/>
      <color theme="1"/>
      <name val="Calibri"/>
      <family val="2"/>
      <scheme val="minor"/>
    </font>
    <font>
      <b/>
      <sz val="12"/>
      <color theme="1"/>
      <name val="Times New Roman"/>
      <family val="1"/>
    </font>
    <font>
      <sz val="12"/>
      <name val="Times New Roman"/>
      <family val="1"/>
    </font>
    <font>
      <b/>
      <sz val="12"/>
      <name val="Times New Roman"/>
      <family val="1"/>
    </font>
    <font>
      <b/>
      <sz val="14"/>
      <color theme="1"/>
      <name val="Times New Roman"/>
      <family val="1"/>
    </font>
    <font>
      <sz val="12"/>
      <color theme="1"/>
      <name val="Times New Roman"/>
      <family val="1"/>
    </font>
    <font>
      <b/>
      <sz val="11"/>
      <color theme="1"/>
      <name val="Times New Roman"/>
      <family val="1"/>
    </font>
    <font>
      <b/>
      <sz val="14"/>
      <color theme="0"/>
      <name val="Times New Roman"/>
      <family val="1"/>
    </font>
    <font>
      <sz val="14"/>
      <color theme="1"/>
      <name val="Times New Roman"/>
      <family val="1"/>
    </font>
    <font>
      <b/>
      <sz val="14"/>
      <name val="Times New Roman"/>
      <family val="1"/>
    </font>
    <font>
      <b/>
      <sz val="12"/>
      <color theme="0"/>
      <name val="Times New Roman"/>
      <family val="1"/>
    </font>
    <font>
      <sz val="12"/>
      <color theme="0"/>
      <name val="Times New Roman"/>
      <family val="1"/>
    </font>
    <font>
      <sz val="14"/>
      <color theme="0"/>
      <name val="Times New Roman"/>
      <family val="1"/>
    </font>
    <font>
      <b/>
      <sz val="16"/>
      <color theme="0"/>
      <name val="Times New Roman"/>
      <family val="1"/>
    </font>
    <font>
      <b/>
      <sz val="11"/>
      <color theme="1"/>
      <name val="Calibri"/>
      <family val="2"/>
      <scheme val="minor"/>
    </font>
    <font>
      <sz val="14"/>
      <name val="Times New Roman"/>
      <family val="1"/>
    </font>
    <font>
      <b/>
      <sz val="20"/>
      <color theme="0"/>
      <name val="Times New Roman"/>
      <family val="1"/>
    </font>
    <font>
      <b/>
      <sz val="11"/>
      <color theme="0"/>
      <name val="Times New Roman"/>
      <family val="1"/>
    </font>
    <font>
      <sz val="14"/>
      <color theme="1"/>
      <name val="Calibri"/>
      <family val="2"/>
      <scheme val="minor"/>
    </font>
    <font>
      <sz val="11"/>
      <color theme="1"/>
      <name val="Times New Roman"/>
      <family val="1"/>
    </font>
    <font>
      <b/>
      <sz val="13"/>
      <color theme="0"/>
      <name val="Times New Roman"/>
      <family val="1"/>
    </font>
    <font>
      <sz val="10"/>
      <name val="Geneva"/>
      <charset val="178"/>
    </font>
    <font>
      <sz val="10"/>
      <name val="Tms Rmn"/>
      <charset val="178"/>
    </font>
    <font>
      <sz val="11"/>
      <color theme="0"/>
      <name val="Times New Roman"/>
      <family val="1"/>
    </font>
    <font>
      <b/>
      <sz val="20"/>
      <name val="Times New Roman"/>
      <family val="1"/>
    </font>
    <font>
      <b/>
      <sz val="18"/>
      <color theme="0"/>
      <name val="Times New Roman"/>
      <family val="1"/>
    </font>
    <font>
      <sz val="16"/>
      <name val="Times New Roman"/>
      <family val="1"/>
    </font>
    <font>
      <sz val="16"/>
      <color theme="0"/>
      <name val="Times New Roman"/>
      <family val="1"/>
    </font>
    <font>
      <b/>
      <sz val="11"/>
      <name val="Times New Roman"/>
      <family val="1"/>
    </font>
    <font>
      <sz val="11"/>
      <name val="Calibri"/>
      <family val="2"/>
    </font>
    <font>
      <sz val="11"/>
      <name val="Calibri"/>
      <family val="2"/>
    </font>
    <font>
      <sz val="11"/>
      <name val="Times New Roman"/>
      <family val="1"/>
    </font>
    <font>
      <b/>
      <sz val="12"/>
      <color rgb="FF000000"/>
      <name val="Times New Roman"/>
      <family val="1"/>
    </font>
    <font>
      <sz val="12"/>
      <color rgb="FF000000"/>
      <name val="Times New Roman"/>
      <family val="1"/>
    </font>
    <font>
      <sz val="10"/>
      <name val="Arial"/>
      <family val="2"/>
    </font>
    <font>
      <b/>
      <sz val="9"/>
      <color theme="0"/>
      <name val="Times New Roman"/>
      <family val="1"/>
    </font>
    <font>
      <b/>
      <sz val="14"/>
      <color rgb="FFFF0000"/>
      <name val="Times New Roman"/>
      <family val="1"/>
    </font>
    <font>
      <b/>
      <sz val="14"/>
      <color rgb="FFFFFF00"/>
      <name val="Times New Roman"/>
      <family val="1"/>
    </font>
    <font>
      <sz val="14"/>
      <color rgb="FFFF0000"/>
      <name val="Calibri"/>
      <family val="2"/>
      <scheme val="minor"/>
    </font>
    <font>
      <sz val="14"/>
      <color rgb="FFFFFF00"/>
      <name val="Calibri"/>
      <family val="2"/>
      <scheme val="minor"/>
    </font>
    <font>
      <sz val="18"/>
      <color theme="1"/>
      <name val="Times New Roman"/>
      <family val="1"/>
    </font>
    <font>
      <sz val="15"/>
      <color theme="1"/>
      <name val="Calibri"/>
      <family val="2"/>
      <scheme val="minor"/>
    </font>
    <font>
      <b/>
      <sz val="15"/>
      <name val="Times New Roman"/>
      <family val="1"/>
    </font>
    <font>
      <sz val="15"/>
      <color theme="1"/>
      <name val="Times New Roman"/>
      <family val="1"/>
    </font>
    <font>
      <b/>
      <sz val="15"/>
      <color theme="1"/>
      <name val="Times New Roman"/>
      <family val="1"/>
    </font>
    <font>
      <b/>
      <sz val="15"/>
      <color rgb="FFFF0000"/>
      <name val="Times New Roman"/>
      <family val="1"/>
    </font>
    <font>
      <sz val="20"/>
      <color theme="1"/>
      <name val="Times New Roman"/>
      <family val="1"/>
    </font>
    <font>
      <sz val="20"/>
      <name val="Calibri"/>
      <family val="2"/>
    </font>
    <font>
      <sz val="20"/>
      <name val="Times New Roman"/>
      <family val="1"/>
    </font>
    <font>
      <sz val="15"/>
      <name val="Times New Roman"/>
      <family val="1"/>
    </font>
    <font>
      <sz val="18"/>
      <color theme="1"/>
      <name val="Calibri"/>
      <family val="2"/>
      <scheme val="minor"/>
    </font>
    <font>
      <sz val="18"/>
      <color theme="0"/>
      <name val="Times New Roman"/>
      <family val="1"/>
    </font>
    <font>
      <sz val="18"/>
      <name val="Times New Roman"/>
      <family val="1"/>
    </font>
    <font>
      <sz val="14"/>
      <color rgb="FFFF0000"/>
      <name val="Times New Roman"/>
      <family val="1"/>
    </font>
    <font>
      <b/>
      <sz val="22"/>
      <color theme="0"/>
      <name val="Times New Roman"/>
      <family val="1"/>
    </font>
    <font>
      <b/>
      <sz val="16"/>
      <color theme="1"/>
      <name val="Times New Roman"/>
      <family val="1"/>
    </font>
    <font>
      <b/>
      <sz val="17"/>
      <color theme="0"/>
      <name val="Times New Roman"/>
      <family val="1"/>
    </font>
    <font>
      <sz val="17"/>
      <color theme="0"/>
      <name val="Times New Roman"/>
      <family val="1"/>
    </font>
    <font>
      <b/>
      <sz val="16"/>
      <name val="Times New Roman"/>
      <family val="1"/>
    </font>
    <font>
      <sz val="12"/>
      <name val="Calibri"/>
      <family val="2"/>
      <charset val="178"/>
      <scheme val="minor"/>
    </font>
    <font>
      <b/>
      <sz val="12"/>
      <name val="Calibri"/>
      <family val="2"/>
      <charset val="178"/>
      <scheme val="minor"/>
    </font>
    <font>
      <sz val="14"/>
      <color theme="1"/>
      <name val="Calibri"/>
      <family val="2"/>
      <charset val="178"/>
      <scheme val="minor"/>
    </font>
    <font>
      <sz val="14"/>
      <color theme="1"/>
      <name val="Footlight MT Light"/>
      <family val="1"/>
    </font>
    <font>
      <sz val="12"/>
      <color rgb="FF04605E"/>
      <name val="Times New Roman"/>
      <family val="1"/>
    </font>
    <font>
      <sz val="16"/>
      <color theme="1"/>
      <name val="Times New Roman"/>
      <family val="1"/>
    </font>
    <font>
      <sz val="16"/>
      <color theme="1"/>
      <name val="Calibri"/>
      <family val="2"/>
      <scheme val="minor"/>
    </font>
    <font>
      <sz val="20"/>
      <color theme="0"/>
      <name val="Times New Roman"/>
      <family val="1"/>
    </font>
    <font>
      <sz val="9"/>
      <color theme="1"/>
      <name val="Footlight MT Light"/>
      <family val="1"/>
    </font>
    <font>
      <sz val="9"/>
      <color theme="1"/>
      <name val="Times New Roman"/>
      <family val="1"/>
    </font>
    <font>
      <sz val="15"/>
      <color rgb="FFFF0000"/>
      <name val="Calibri"/>
      <family val="2"/>
      <charset val="178"/>
      <scheme val="minor"/>
    </font>
    <font>
      <b/>
      <sz val="20"/>
      <color rgb="FFC00000"/>
      <name val="Times New Roman"/>
      <family val="1"/>
    </font>
    <font>
      <b/>
      <sz val="22"/>
      <color rgb="FFC00000"/>
      <name val="Times New Roman"/>
      <family val="1"/>
    </font>
    <font>
      <b/>
      <sz val="18"/>
      <color rgb="FFC00000"/>
      <name val="Times New Roman"/>
      <family val="1"/>
    </font>
    <font>
      <b/>
      <sz val="14"/>
      <color rgb="FFC00000"/>
      <name val="Times New Roman"/>
      <family val="1"/>
    </font>
    <font>
      <b/>
      <sz val="24"/>
      <color rgb="FFC00000"/>
      <name val="Times New Roman"/>
      <family val="1"/>
    </font>
    <font>
      <sz val="20"/>
      <color theme="1"/>
      <name val="Calibri"/>
      <family val="2"/>
      <scheme val="minor"/>
    </font>
    <font>
      <sz val="22"/>
      <color theme="0"/>
      <name val="Times New Roman"/>
      <family val="1"/>
    </font>
    <font>
      <b/>
      <sz val="26"/>
      <color rgb="FFC00000"/>
      <name val="Times New Roman"/>
      <family val="1"/>
    </font>
    <font>
      <sz val="16"/>
      <color rgb="FFFF0000"/>
      <name val="Times New Roman"/>
      <family val="1"/>
    </font>
    <font>
      <sz val="11"/>
      <color rgb="FFC00000"/>
      <name val="Times New Roman"/>
      <family val="1"/>
    </font>
    <font>
      <sz val="20"/>
      <color rgb="FFC00000"/>
      <name val="Times New Roman"/>
      <family val="1"/>
    </font>
    <font>
      <b/>
      <sz val="13"/>
      <color rgb="FFC00000"/>
      <name val="Times New Roman"/>
      <family val="1"/>
    </font>
    <font>
      <b/>
      <sz val="16"/>
      <color rgb="FFC00000"/>
      <name val="Times New Roman"/>
      <family val="1"/>
    </font>
    <font>
      <b/>
      <sz val="11"/>
      <color rgb="FFC00000"/>
      <name val="Times New Roman"/>
      <family val="1"/>
    </font>
    <font>
      <b/>
      <sz val="12"/>
      <color rgb="FFC00000"/>
      <name val="Times New Roman"/>
      <family val="1"/>
    </font>
    <font>
      <u/>
      <sz val="11"/>
      <color theme="10"/>
      <name val="Calibri"/>
      <family val="2"/>
      <scheme val="minor"/>
    </font>
    <font>
      <b/>
      <sz val="20"/>
      <color rgb="FFFF0000"/>
      <name val="Times New Roman"/>
      <family val="1"/>
    </font>
    <font>
      <b/>
      <sz val="20"/>
      <color theme="1"/>
      <name val="Times New Roman"/>
      <family val="1"/>
    </font>
    <font>
      <b/>
      <sz val="36"/>
      <color theme="0"/>
      <name val="Times New Roman"/>
      <family val="1"/>
    </font>
    <font>
      <u/>
      <sz val="18"/>
      <name val="Times New Roman"/>
      <family val="1"/>
    </font>
    <font>
      <sz val="20"/>
      <color indexed="8"/>
      <name val="Times New Roman"/>
      <family val="1"/>
    </font>
    <font>
      <b/>
      <sz val="20"/>
      <color indexed="8"/>
      <name val="Times New Roman"/>
      <family val="1"/>
    </font>
    <font>
      <sz val="20"/>
      <color rgb="FFFF0000"/>
      <name val="Times New Roman"/>
      <family val="1"/>
    </font>
    <font>
      <sz val="20"/>
      <color rgb="FF04605E"/>
      <name val="Times New Roman"/>
      <family val="1"/>
    </font>
    <font>
      <b/>
      <vertAlign val="superscript"/>
      <sz val="26"/>
      <color rgb="FFC00000"/>
      <name val="Times New Roman"/>
      <family val="1"/>
    </font>
    <font>
      <b/>
      <vertAlign val="superscript"/>
      <sz val="24"/>
      <color rgb="FFC00000"/>
      <name val="Times New Roman"/>
      <family val="1"/>
    </font>
    <font>
      <sz val="20"/>
      <name val="Calibri"/>
      <family val="2"/>
      <scheme val="minor"/>
    </font>
    <font>
      <b/>
      <sz val="20"/>
      <color rgb="FF000000"/>
      <name val="Times New Roman"/>
      <family val="1"/>
    </font>
    <font>
      <b/>
      <sz val="11"/>
      <name val="Calibri"/>
      <family val="2"/>
    </font>
    <font>
      <sz val="16"/>
      <color rgb="FF000000"/>
      <name val="Times New Roman"/>
      <family val="1"/>
    </font>
    <font>
      <b/>
      <sz val="20"/>
      <color rgb="FF04605E"/>
      <name val="Times New Roman"/>
      <family val="1"/>
    </font>
    <font>
      <b/>
      <sz val="14"/>
      <color theme="1"/>
      <name val="Calibri"/>
      <family val="2"/>
      <scheme val="minor"/>
    </font>
    <font>
      <b/>
      <sz val="20"/>
      <color rgb="FFFFFF00"/>
      <name val="Times New Roman"/>
      <family val="1"/>
    </font>
    <font>
      <sz val="16"/>
      <color rgb="FFFFFF00"/>
      <name val="Times New Roman"/>
      <family val="1"/>
    </font>
    <font>
      <b/>
      <vertAlign val="superscript"/>
      <sz val="14"/>
      <color theme="0"/>
      <name val="Times New Roman"/>
      <family val="1"/>
    </font>
    <font>
      <b/>
      <vertAlign val="superscript"/>
      <sz val="16"/>
      <color theme="0"/>
      <name val="Times New Roman"/>
      <family val="1"/>
    </font>
    <font>
      <b/>
      <sz val="15"/>
      <color theme="0"/>
      <name val="Times New Roman"/>
      <family val="1"/>
    </font>
    <font>
      <sz val="15"/>
      <color theme="0"/>
      <name val="Times New Roman"/>
      <family val="1"/>
    </font>
    <font>
      <sz val="26"/>
      <color rgb="FFC00000"/>
      <name val="Times New Roman"/>
      <family val="1"/>
    </font>
    <font>
      <sz val="10"/>
      <color rgb="FF000000"/>
      <name val="Arial"/>
      <family val="2"/>
    </font>
    <font>
      <sz val="10"/>
      <color rgb="FF505050"/>
      <name val="Arial"/>
      <family val="2"/>
    </font>
    <font>
      <b/>
      <sz val="22"/>
      <name val="Times New Roman"/>
      <family val="1"/>
    </font>
    <font>
      <sz val="18"/>
      <color rgb="FF505050"/>
      <name val="Arial"/>
      <family val="2"/>
    </font>
    <font>
      <sz val="16"/>
      <color rgb="FF505050"/>
      <name val="Arial"/>
      <family val="2"/>
    </font>
    <font>
      <b/>
      <sz val="36"/>
      <color theme="1"/>
      <name val="Times New Roman"/>
      <family val="1"/>
    </font>
    <font>
      <b/>
      <vertAlign val="superscript"/>
      <sz val="20"/>
      <name val="Times New Roman"/>
      <family val="1"/>
    </font>
    <font>
      <b/>
      <sz val="10"/>
      <color rgb="FF000000"/>
      <name val="Arial"/>
      <family val="2"/>
    </font>
    <font>
      <b/>
      <sz val="18"/>
      <color theme="1"/>
      <name val="Calibri"/>
      <family val="2"/>
      <scheme val="minor"/>
    </font>
    <font>
      <sz val="24"/>
      <name val="Times New Roman"/>
      <family val="1"/>
    </font>
    <font>
      <b/>
      <sz val="18"/>
      <name val="Times New Roman"/>
      <family val="1"/>
    </font>
    <font>
      <sz val="22"/>
      <color theme="1"/>
      <name val="Calibri"/>
      <family val="2"/>
      <scheme val="minor"/>
    </font>
    <font>
      <b/>
      <sz val="18"/>
      <color theme="1"/>
      <name val="Times New Roman"/>
      <family val="1"/>
    </font>
    <font>
      <b/>
      <sz val="22"/>
      <color theme="1"/>
      <name val="Times New Roman"/>
      <family val="1"/>
    </font>
    <font>
      <b/>
      <sz val="26"/>
      <color theme="0"/>
      <name val="Times New Roman"/>
      <family val="1"/>
    </font>
    <font>
      <b/>
      <sz val="12"/>
      <color theme="7" tint="-0.499984740745262"/>
      <name val="Calibri"/>
      <family val="2"/>
      <scheme val="minor"/>
    </font>
    <font>
      <b/>
      <sz val="24"/>
      <color theme="0"/>
      <name val="Times New Roman"/>
      <family val="1"/>
    </font>
    <font>
      <b/>
      <sz val="16"/>
      <color theme="7" tint="-0.499984740745262"/>
      <name val="Times New Roman"/>
      <family val="1"/>
    </font>
    <font>
      <b/>
      <sz val="24"/>
      <color theme="1"/>
      <name val="Times New Roman"/>
      <family val="1"/>
    </font>
    <font>
      <sz val="12"/>
      <color rgb="FF505050"/>
      <name val="Arial"/>
      <family val="2"/>
    </font>
  </fonts>
  <fills count="8">
    <fill>
      <patternFill patternType="none"/>
    </fill>
    <fill>
      <patternFill patternType="gray125"/>
    </fill>
    <fill>
      <patternFill patternType="solid">
        <fgColor rgb="FF04605E"/>
        <bgColor indexed="64"/>
      </patternFill>
    </fill>
    <fill>
      <patternFill patternType="solid">
        <fgColor rgb="FFC8F0EF"/>
        <bgColor indexed="64"/>
      </patternFill>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
      <patternFill patternType="solid">
        <fgColor rgb="FFFF0000"/>
        <bgColor indexed="64"/>
      </patternFill>
    </fill>
  </fills>
  <borders count="75">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style="thin">
        <color theme="0"/>
      </right>
      <top/>
      <bottom style="thin">
        <color theme="0"/>
      </bottom>
      <diagonal/>
    </border>
    <border>
      <left/>
      <right/>
      <top style="thin">
        <color theme="0"/>
      </top>
      <bottom/>
      <diagonal/>
    </border>
    <border>
      <left/>
      <right/>
      <top/>
      <bottom style="thin">
        <color theme="0"/>
      </bottom>
      <diagonal/>
    </border>
    <border>
      <left style="thin">
        <color theme="0"/>
      </left>
      <right/>
      <top/>
      <bottom/>
      <diagonal/>
    </border>
    <border>
      <left/>
      <right style="thin">
        <color theme="0"/>
      </right>
      <top/>
      <bottom/>
      <diagonal/>
    </border>
    <border>
      <left style="thin">
        <color indexed="64"/>
      </left>
      <right style="thin">
        <color theme="0"/>
      </right>
      <top style="thin">
        <color indexed="64"/>
      </top>
      <bottom/>
      <diagonal/>
    </border>
    <border>
      <left style="thin">
        <color indexed="64"/>
      </left>
      <right style="thin">
        <color theme="0"/>
      </right>
      <top/>
      <bottom/>
      <diagonal/>
    </border>
    <border>
      <left style="thin">
        <color theme="0"/>
      </left>
      <right style="thin">
        <color theme="0"/>
      </right>
      <top style="thin">
        <color indexed="64"/>
      </top>
      <bottom/>
      <diagonal/>
    </border>
    <border>
      <left style="thin">
        <color theme="0"/>
      </left>
      <right style="thin">
        <color theme="0"/>
      </right>
      <top/>
      <bottom style="thin">
        <color indexed="64"/>
      </bottom>
      <diagonal/>
    </border>
    <border>
      <left style="thin">
        <color theme="0"/>
      </left>
      <right/>
      <top style="thin">
        <color indexed="64"/>
      </top>
      <bottom/>
      <diagonal/>
    </border>
    <border>
      <left/>
      <right style="thin">
        <color theme="0"/>
      </right>
      <top style="thin">
        <color indexed="64"/>
      </top>
      <bottom/>
      <diagonal/>
    </border>
    <border>
      <left style="thin">
        <color theme="0"/>
      </left>
      <right style="thin">
        <color indexed="64"/>
      </right>
      <top style="thin">
        <color indexed="64"/>
      </top>
      <bottom/>
      <diagonal/>
    </border>
    <border>
      <left style="thin">
        <color theme="0"/>
      </left>
      <right style="thin">
        <color indexed="64"/>
      </right>
      <top/>
      <bottom/>
      <diagonal/>
    </border>
    <border>
      <left style="thin">
        <color theme="0"/>
      </left>
      <right style="thin">
        <color indexed="64"/>
      </right>
      <top/>
      <bottom style="thin">
        <color theme="0"/>
      </bottom>
      <diagonal/>
    </border>
    <border>
      <left/>
      <right style="thin">
        <color indexed="64"/>
      </right>
      <top/>
      <bottom style="thin">
        <color theme="0"/>
      </bottom>
      <diagonal/>
    </border>
    <border>
      <left style="thin">
        <color indexed="64"/>
      </left>
      <right/>
      <top/>
      <bottom style="thin">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indexed="64"/>
      </right>
      <top style="thin">
        <color theme="0"/>
      </top>
      <bottom/>
      <diagonal/>
    </border>
    <border>
      <left style="thin">
        <color theme="0"/>
      </left>
      <right/>
      <top/>
      <bottom style="thin">
        <color auto="1"/>
      </bottom>
      <diagonal/>
    </border>
    <border>
      <left/>
      <right style="thin">
        <color theme="0"/>
      </right>
      <top/>
      <bottom style="thin">
        <color auto="1"/>
      </bottom>
      <diagonal/>
    </border>
    <border>
      <left style="thin">
        <color theme="0"/>
      </left>
      <right/>
      <top style="thin">
        <color theme="0"/>
      </top>
      <bottom style="thin">
        <color indexed="64"/>
      </bottom>
      <diagonal/>
    </border>
    <border>
      <left/>
      <right/>
      <top style="thin">
        <color theme="0"/>
      </top>
      <bottom style="thin">
        <color indexed="64"/>
      </bottom>
      <diagonal/>
    </border>
    <border>
      <left/>
      <right style="thin">
        <color theme="0"/>
      </right>
      <top style="thin">
        <color theme="0"/>
      </top>
      <bottom style="thin">
        <color indexed="64"/>
      </bottom>
      <diagonal/>
    </border>
    <border>
      <left style="thin">
        <color theme="0"/>
      </left>
      <right style="thin">
        <color indexed="64"/>
      </right>
      <top/>
      <bottom style="thin">
        <color indexed="64"/>
      </bottom>
      <diagonal/>
    </border>
    <border>
      <left style="thin">
        <color indexed="64"/>
      </left>
      <right style="thin">
        <color theme="0"/>
      </right>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theme="0"/>
      </right>
      <top style="thin">
        <color theme="0"/>
      </top>
      <bottom/>
      <diagonal/>
    </border>
    <border>
      <left style="thin">
        <color theme="0"/>
      </left>
      <right style="thin">
        <color indexed="64"/>
      </right>
      <top style="thin">
        <color theme="0"/>
      </top>
      <bottom/>
      <diagonal/>
    </border>
    <border>
      <left style="thin">
        <color indexed="64"/>
      </left>
      <right style="thin">
        <color theme="0"/>
      </right>
      <top/>
      <bottom style="thin">
        <color theme="0"/>
      </bottom>
      <diagonal/>
    </border>
    <border>
      <left style="thin">
        <color indexed="64"/>
      </left>
      <right style="thin">
        <color indexed="64"/>
      </right>
      <top style="thin">
        <color indexed="64"/>
      </top>
      <bottom style="thin">
        <color theme="0"/>
      </bottom>
      <diagonal/>
    </border>
    <border>
      <left style="thin">
        <color indexed="64"/>
      </left>
      <right style="thin">
        <color indexed="64"/>
      </right>
      <top/>
      <bottom style="thin">
        <color theme="0"/>
      </bottom>
      <diagonal/>
    </border>
    <border>
      <left/>
      <right style="thin">
        <color theme="0"/>
      </right>
      <top style="thin">
        <color indexed="64"/>
      </top>
      <bottom style="thin">
        <color theme="0"/>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indexed="64"/>
      </top>
      <bottom style="thin">
        <color theme="0"/>
      </bottom>
      <diagonal/>
    </border>
    <border>
      <left style="thin">
        <color theme="1"/>
      </left>
      <right style="thin">
        <color theme="1"/>
      </right>
      <top style="thin">
        <color theme="1"/>
      </top>
      <bottom style="thin">
        <color theme="1"/>
      </bottom>
      <diagonal/>
    </border>
    <border>
      <left style="thin">
        <color indexed="64"/>
      </left>
      <right style="thin">
        <color theme="1"/>
      </right>
      <top style="thin">
        <color theme="1"/>
      </top>
      <bottom style="thin">
        <color theme="1"/>
      </bottom>
      <diagonal/>
    </border>
    <border>
      <left style="thin">
        <color theme="1"/>
      </left>
      <right style="thin">
        <color indexed="64"/>
      </right>
      <top style="thin">
        <color theme="1"/>
      </top>
      <bottom style="thin">
        <color theme="1"/>
      </bottom>
      <diagonal/>
    </border>
    <border>
      <left/>
      <right/>
      <top/>
      <bottom style="thin">
        <color theme="1"/>
      </bottom>
      <diagonal/>
    </border>
    <border>
      <left style="thin">
        <color theme="0"/>
      </left>
      <right style="thin">
        <color theme="0"/>
      </right>
      <top/>
      <bottom style="thin">
        <color theme="1"/>
      </bottom>
      <diagonal/>
    </border>
    <border>
      <left style="thin">
        <color theme="0"/>
      </left>
      <right/>
      <top/>
      <bottom style="thin">
        <color theme="1"/>
      </bottom>
      <diagonal/>
    </border>
    <border>
      <left/>
      <right style="thin">
        <color theme="0"/>
      </right>
      <top/>
      <bottom style="thin">
        <color theme="1"/>
      </bottom>
      <diagonal/>
    </border>
    <border>
      <left/>
      <right style="thin">
        <color indexed="64"/>
      </right>
      <top style="thin">
        <color indexed="64"/>
      </top>
      <bottom style="thin">
        <color theme="0"/>
      </bottom>
      <diagonal/>
    </border>
    <border>
      <left style="thin">
        <color theme="0"/>
      </left>
      <right style="thin">
        <color theme="0"/>
      </right>
      <top style="thin">
        <color theme="0"/>
      </top>
      <bottom style="thin">
        <color indexed="64"/>
      </bottom>
      <diagonal/>
    </border>
    <border>
      <left style="thin">
        <color indexed="64"/>
      </left>
      <right style="thin">
        <color theme="0"/>
      </right>
      <top/>
      <bottom style="thin">
        <color theme="1"/>
      </bottom>
      <diagonal/>
    </border>
    <border>
      <left style="thin">
        <color theme="0"/>
      </left>
      <right style="thin">
        <color indexed="64"/>
      </right>
      <top/>
      <bottom style="thin">
        <color theme="1"/>
      </bottom>
      <diagonal/>
    </border>
    <border>
      <left/>
      <right style="thin">
        <color theme="1"/>
      </right>
      <top style="thin">
        <color indexed="64"/>
      </top>
      <bottom/>
      <diagonal/>
    </border>
    <border>
      <left/>
      <right style="thin">
        <color theme="1"/>
      </right>
      <top/>
      <bottom/>
      <diagonal/>
    </border>
    <border>
      <left/>
      <right style="thin">
        <color theme="1"/>
      </right>
      <top/>
      <bottom style="thin">
        <color theme="0"/>
      </bottom>
      <diagonal/>
    </border>
    <border>
      <left style="thin">
        <color indexed="64"/>
      </left>
      <right/>
      <top/>
      <bottom style="thin">
        <color theme="1"/>
      </bottom>
      <diagonal/>
    </border>
  </borders>
  <cellStyleXfs count="27">
    <xf numFmtId="0" fontId="0" fillId="0" borderId="0"/>
    <xf numFmtId="164" fontId="2" fillId="0" borderId="0" applyFont="0" applyFill="0" applyBorder="0" applyAlignment="0" applyProtection="0"/>
    <xf numFmtId="0" fontId="23" fillId="0" borderId="0"/>
    <xf numFmtId="0" fontId="24" fillId="0" borderId="0"/>
    <xf numFmtId="9" fontId="2" fillId="0" borderId="0" applyFont="0" applyFill="0" applyBorder="0" applyAlignment="0" applyProtection="0"/>
    <xf numFmtId="9" fontId="23" fillId="0" borderId="0" applyFont="0" applyFill="0" applyBorder="0" applyAlignment="0" applyProtection="0"/>
    <xf numFmtId="0" fontId="31" fillId="0" borderId="0"/>
    <xf numFmtId="0" fontId="36" fillId="0" borderId="0"/>
    <xf numFmtId="43" fontId="2" fillId="0" borderId="0" applyFont="0" applyFill="0" applyBorder="0" applyAlignment="0" applyProtection="0"/>
    <xf numFmtId="0" fontId="1" fillId="0" borderId="0"/>
    <xf numFmtId="43" fontId="23" fillId="0" borderId="0" applyFont="0" applyFill="0" applyBorder="0" applyAlignment="0" applyProtection="0"/>
    <xf numFmtId="0" fontId="32" fillId="0" borderId="0"/>
    <xf numFmtId="0" fontId="31" fillId="0" borderId="0"/>
    <xf numFmtId="0" fontId="36" fillId="0" borderId="0"/>
    <xf numFmtId="9" fontId="36" fillId="0" borderId="0" applyFont="0" applyFill="0" applyBorder="0" applyAlignment="0" applyProtection="0"/>
    <xf numFmtId="4" fontId="23" fillId="0" borderId="0" applyFont="0" applyFill="0" applyBorder="0" applyAlignment="0" applyProtection="0"/>
    <xf numFmtId="9" fontId="23" fillId="0" borderId="0" applyFont="0" applyFill="0" applyBorder="0" applyAlignment="0" applyProtection="0"/>
    <xf numFmtId="165" fontId="2" fillId="0" borderId="0" applyFont="0" applyFill="0" applyBorder="0" applyAlignment="0" applyProtection="0"/>
    <xf numFmtId="0" fontId="36" fillId="0" borderId="0" applyNumberFormat="0" applyFont="0" applyFill="0" applyBorder="0" applyAlignment="0" applyProtection="0"/>
    <xf numFmtId="164" fontId="36" fillId="0" borderId="0" applyNumberFormat="0" applyFont="0" applyFill="0" applyBorder="0" applyAlignment="0" applyProtection="0"/>
    <xf numFmtId="0" fontId="36" fillId="0" borderId="0" applyNumberFormat="0" applyFont="0" applyFill="0" applyBorder="0" applyAlignment="0" applyProtection="0"/>
    <xf numFmtId="164" fontId="2" fillId="0" borderId="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 fillId="0" borderId="0"/>
    <xf numFmtId="0" fontId="31" fillId="0" borderId="0"/>
    <xf numFmtId="0" fontId="111" fillId="0" borderId="0"/>
  </cellStyleXfs>
  <cellXfs count="1906">
    <xf numFmtId="0" fontId="0" fillId="0" borderId="0" xfId="0"/>
    <xf numFmtId="0" fontId="3" fillId="0" borderId="0" xfId="0" applyFont="1"/>
    <xf numFmtId="166" fontId="0" fillId="0" borderId="0" xfId="0" applyNumberFormat="1"/>
    <xf numFmtId="0" fontId="8" fillId="0" borderId="0" xfId="0" applyFont="1" applyAlignment="1">
      <alignment horizontal="center"/>
    </xf>
    <xf numFmtId="166" fontId="16" fillId="0" borderId="0" xfId="0" applyNumberFormat="1" applyFont="1"/>
    <xf numFmtId="0" fontId="10" fillId="0" borderId="0" xfId="0" applyFont="1"/>
    <xf numFmtId="166" fontId="3" fillId="0" borderId="0" xfId="0" applyNumberFormat="1" applyFont="1"/>
    <xf numFmtId="1" fontId="5" fillId="3" borderId="1" xfId="0" applyNumberFormat="1" applyFont="1" applyFill="1" applyBorder="1" applyAlignment="1">
      <alignment horizontal="center" vertical="center" wrapText="1"/>
    </xf>
    <xf numFmtId="0" fontId="6" fillId="0" borderId="0" xfId="0" applyFont="1" applyAlignment="1">
      <alignment horizontal="center" vertical="center"/>
    </xf>
    <xf numFmtId="0" fontId="10" fillId="0" borderId="0" xfId="0" applyFont="1" applyAlignment="1">
      <alignment horizontal="center" vertical="center"/>
    </xf>
    <xf numFmtId="0" fontId="21" fillId="0" borderId="0" xfId="0" applyFont="1"/>
    <xf numFmtId="0" fontId="21" fillId="0" borderId="0" xfId="0" applyFont="1" applyAlignment="1">
      <alignment horizontal="center"/>
    </xf>
    <xf numFmtId="1" fontId="5" fillId="3" borderId="4" xfId="0" applyNumberFormat="1" applyFont="1" applyFill="1" applyBorder="1" applyAlignment="1">
      <alignment horizontal="center" vertical="center" wrapText="1"/>
    </xf>
    <xf numFmtId="0" fontId="20" fillId="0" borderId="0" xfId="0" applyFont="1" applyAlignment="1">
      <alignment wrapText="1"/>
    </xf>
    <xf numFmtId="0" fontId="10" fillId="0" borderId="0" xfId="0" applyFont="1" applyAlignment="1">
      <alignment wrapText="1"/>
    </xf>
    <xf numFmtId="166" fontId="15" fillId="2" borderId="0" xfId="0" applyNumberFormat="1" applyFont="1" applyFill="1" applyAlignment="1">
      <alignment horizontal="center" vertical="top" wrapText="1"/>
    </xf>
    <xf numFmtId="0" fontId="0" fillId="0" borderId="0" xfId="0" applyAlignment="1">
      <alignment horizontal="center"/>
    </xf>
    <xf numFmtId="0" fontId="3" fillId="0" borderId="0" xfId="0" applyFont="1" applyAlignment="1">
      <alignment horizontal="center"/>
    </xf>
    <xf numFmtId="0" fontId="4" fillId="0" borderId="0" xfId="2" applyFont="1"/>
    <xf numFmtId="0" fontId="4" fillId="0" borderId="0" xfId="6" applyFont="1"/>
    <xf numFmtId="0" fontId="5" fillId="0" borderId="0" xfId="6" applyFont="1"/>
    <xf numFmtId="0" fontId="4" fillId="0" borderId="0" xfId="6" applyFont="1" applyAlignment="1">
      <alignment vertical="center"/>
    </xf>
    <xf numFmtId="0" fontId="7" fillId="0" borderId="0" xfId="0" applyFont="1"/>
    <xf numFmtId="4" fontId="34" fillId="0" borderId="0" xfId="0" applyNumberFormat="1" applyFont="1" applyAlignment="1">
      <alignment vertical="center" readingOrder="1"/>
    </xf>
    <xf numFmtId="0" fontId="7" fillId="0" borderId="0" xfId="0" applyFont="1" applyAlignment="1">
      <alignment vertical="center" readingOrder="1"/>
    </xf>
    <xf numFmtId="0" fontId="35" fillId="0" borderId="0" xfId="0" applyFont="1" applyAlignment="1">
      <alignment vertical="center" readingOrder="1"/>
    </xf>
    <xf numFmtId="4" fontId="35" fillId="0" borderId="0" xfId="0" applyNumberFormat="1" applyFont="1" applyAlignment="1">
      <alignment vertical="center" readingOrder="1"/>
    </xf>
    <xf numFmtId="0" fontId="8" fillId="0" borderId="0" xfId="0" applyFont="1"/>
    <xf numFmtId="176" fontId="10" fillId="0" borderId="0" xfId="0" applyNumberFormat="1" applyFont="1" applyAlignment="1">
      <alignment horizontal="center" vertical="center"/>
    </xf>
    <xf numFmtId="1" fontId="11" fillId="3" borderId="2" xfId="0" applyNumberFormat="1" applyFont="1" applyFill="1" applyBorder="1" applyAlignment="1">
      <alignment horizontal="center" vertical="center" wrapText="1"/>
    </xf>
    <xf numFmtId="175" fontId="3" fillId="0" borderId="0" xfId="0" applyNumberFormat="1" applyFont="1"/>
    <xf numFmtId="2" fontId="3" fillId="0" borderId="0" xfId="0" applyNumberFormat="1" applyFont="1"/>
    <xf numFmtId="168" fontId="6" fillId="0" borderId="0" xfId="0" applyNumberFormat="1" applyFont="1" applyAlignment="1">
      <alignment horizontal="center" vertical="center"/>
    </xf>
    <xf numFmtId="2" fontId="21" fillId="0" borderId="0" xfId="0" applyNumberFormat="1" applyFont="1"/>
    <xf numFmtId="2" fontId="0" fillId="0" borderId="0" xfId="0" applyNumberFormat="1"/>
    <xf numFmtId="169" fontId="21" fillId="0" borderId="0" xfId="0" applyNumberFormat="1" applyFont="1"/>
    <xf numFmtId="3" fontId="3" fillId="0" borderId="0" xfId="0" applyNumberFormat="1" applyFont="1"/>
    <xf numFmtId="172" fontId="4" fillId="0" borderId="0" xfId="2" applyNumberFormat="1" applyFont="1"/>
    <xf numFmtId="0" fontId="7" fillId="0" borderId="0" xfId="0" applyFont="1" applyAlignment="1">
      <alignment horizontal="center"/>
    </xf>
    <xf numFmtId="175" fontId="21" fillId="0" borderId="0" xfId="0" applyNumberFormat="1" applyFont="1"/>
    <xf numFmtId="175" fontId="21" fillId="0" borderId="0" xfId="0" applyNumberFormat="1" applyFont="1" applyAlignment="1">
      <alignment horizontal="center"/>
    </xf>
    <xf numFmtId="2" fontId="3" fillId="0" borderId="0" xfId="0" applyNumberFormat="1" applyFont="1" applyAlignment="1">
      <alignment horizontal="center"/>
    </xf>
    <xf numFmtId="0" fontId="11" fillId="0" borderId="0" xfId="0" applyFont="1"/>
    <xf numFmtId="0" fontId="17" fillId="0" borderId="0" xfId="0" applyFont="1"/>
    <xf numFmtId="177" fontId="10" fillId="0" borderId="0" xfId="0" applyNumberFormat="1" applyFont="1" applyAlignment="1">
      <alignment horizontal="center" vertical="center"/>
    </xf>
    <xf numFmtId="180" fontId="3" fillId="0" borderId="0" xfId="0" applyNumberFormat="1" applyFont="1"/>
    <xf numFmtId="169" fontId="0" fillId="0" borderId="0" xfId="0" applyNumberFormat="1"/>
    <xf numFmtId="0" fontId="10" fillId="0" borderId="0" xfId="0" applyFont="1" applyAlignment="1">
      <alignment horizontal="center"/>
    </xf>
    <xf numFmtId="0" fontId="6" fillId="0" borderId="0" xfId="0" applyFont="1" applyAlignment="1">
      <alignment horizontal="center"/>
    </xf>
    <xf numFmtId="0" fontId="6" fillId="0" borderId="0" xfId="0" applyFont="1" applyAlignment="1">
      <alignment horizontal="center" wrapText="1"/>
    </xf>
    <xf numFmtId="166" fontId="6" fillId="0" borderId="0" xfId="0" applyNumberFormat="1" applyFont="1" applyAlignment="1">
      <alignment horizontal="center"/>
    </xf>
    <xf numFmtId="166" fontId="10" fillId="0" borderId="0" xfId="0" applyNumberFormat="1" applyFont="1" applyAlignment="1">
      <alignment horizontal="center"/>
    </xf>
    <xf numFmtId="166" fontId="6" fillId="0" borderId="0" xfId="0" applyNumberFormat="1" applyFont="1" applyAlignment="1">
      <alignment horizontal="center" wrapText="1"/>
    </xf>
    <xf numFmtId="2" fontId="6" fillId="0" borderId="0" xfId="0" applyNumberFormat="1" applyFont="1" applyAlignment="1">
      <alignment horizontal="center"/>
    </xf>
    <xf numFmtId="3" fontId="10" fillId="0" borderId="0" xfId="0" applyNumberFormat="1" applyFont="1"/>
    <xf numFmtId="3" fontId="10" fillId="0" borderId="0" xfId="0" applyNumberFormat="1" applyFont="1" applyAlignment="1">
      <alignment horizontal="center"/>
    </xf>
    <xf numFmtId="0" fontId="20" fillId="0" borderId="0" xfId="0" applyFont="1"/>
    <xf numFmtId="0" fontId="6" fillId="0" borderId="0" xfId="0" applyFont="1"/>
    <xf numFmtId="0" fontId="20" fillId="0" borderId="0" xfId="0" applyFont="1" applyAlignment="1">
      <alignment horizontal="center"/>
    </xf>
    <xf numFmtId="0" fontId="40" fillId="0" borderId="0" xfId="0" applyFont="1" applyAlignment="1">
      <alignment horizontal="center"/>
    </xf>
    <xf numFmtId="0" fontId="41" fillId="0" borderId="0" xfId="0" applyFont="1" applyAlignment="1">
      <alignment horizontal="center"/>
    </xf>
    <xf numFmtId="0" fontId="38" fillId="0" borderId="0" xfId="0" applyFont="1" applyAlignment="1">
      <alignment horizontal="center"/>
    </xf>
    <xf numFmtId="0" fontId="39" fillId="0" borderId="0" xfId="0" applyFont="1" applyAlignment="1">
      <alignment horizontal="center"/>
    </xf>
    <xf numFmtId="2" fontId="10" fillId="0" borderId="0" xfId="0" applyNumberFormat="1" applyFont="1"/>
    <xf numFmtId="0" fontId="43" fillId="0" borderId="0" xfId="0" applyFont="1"/>
    <xf numFmtId="0" fontId="46" fillId="0" borderId="0" xfId="0" applyFont="1"/>
    <xf numFmtId="0" fontId="45" fillId="0" borderId="0" xfId="0" applyFont="1" applyAlignment="1">
      <alignment horizontal="center" vertical="center"/>
    </xf>
    <xf numFmtId="0" fontId="46" fillId="0" borderId="0" xfId="0" applyFont="1" applyAlignment="1">
      <alignment horizontal="center" vertical="center"/>
    </xf>
    <xf numFmtId="168" fontId="46" fillId="0" borderId="0" xfId="0" applyNumberFormat="1" applyFont="1" applyAlignment="1">
      <alignment horizontal="center" vertical="center"/>
    </xf>
    <xf numFmtId="0" fontId="7" fillId="0" borderId="0" xfId="0" applyFont="1" applyAlignment="1">
      <alignment vertical="center"/>
    </xf>
    <xf numFmtId="0" fontId="45" fillId="0" borderId="0" xfId="0" applyFont="1" applyAlignment="1">
      <alignment vertical="center"/>
    </xf>
    <xf numFmtId="169" fontId="45" fillId="0" borderId="0" xfId="0" applyNumberFormat="1" applyFont="1" applyAlignment="1">
      <alignment vertical="center"/>
    </xf>
    <xf numFmtId="0" fontId="43" fillId="0" borderId="0" xfId="0" applyFont="1" applyAlignment="1">
      <alignment horizontal="center" vertical="center"/>
    </xf>
    <xf numFmtId="169" fontId="45" fillId="0" borderId="0" xfId="0" applyNumberFormat="1" applyFont="1" applyAlignment="1">
      <alignment horizontal="center" vertical="center"/>
    </xf>
    <xf numFmtId="166" fontId="45" fillId="0" borderId="0" xfId="0" applyNumberFormat="1" applyFont="1" applyAlignment="1">
      <alignment horizontal="center" vertical="center"/>
    </xf>
    <xf numFmtId="0" fontId="42" fillId="0" borderId="0" xfId="0" applyFont="1"/>
    <xf numFmtId="0" fontId="48" fillId="0" borderId="0" xfId="0" applyFont="1"/>
    <xf numFmtId="0" fontId="48" fillId="0" borderId="0" xfId="0" applyFont="1" applyAlignment="1">
      <alignment horizontal="center"/>
    </xf>
    <xf numFmtId="1" fontId="11" fillId="3" borderId="4" xfId="0" applyNumberFormat="1" applyFont="1" applyFill="1" applyBorder="1" applyAlignment="1">
      <alignment horizontal="center" vertical="center" wrapText="1"/>
    </xf>
    <xf numFmtId="0" fontId="11" fillId="3" borderId="4" xfId="0" applyFont="1" applyFill="1" applyBorder="1" applyAlignment="1">
      <alignment horizontal="center" vertical="center" wrapText="1"/>
    </xf>
    <xf numFmtId="0" fontId="17" fillId="3" borderId="4" xfId="0" applyFont="1" applyFill="1" applyBorder="1" applyAlignment="1">
      <alignment horizontal="center" vertical="center" wrapText="1"/>
    </xf>
    <xf numFmtId="1" fontId="44" fillId="3" borderId="3" xfId="0" applyNumberFormat="1" applyFont="1" applyFill="1" applyBorder="1" applyAlignment="1">
      <alignment horizontal="center" vertical="center"/>
    </xf>
    <xf numFmtId="0" fontId="15" fillId="2" borderId="12" xfId="0" applyFont="1" applyFill="1" applyBorder="1" applyAlignment="1">
      <alignment vertical="center"/>
    </xf>
    <xf numFmtId="0" fontId="15" fillId="2" borderId="0" xfId="0" applyFont="1" applyFill="1" applyAlignment="1">
      <alignment vertical="center"/>
    </xf>
    <xf numFmtId="1" fontId="17" fillId="3" borderId="4" xfId="0" applyNumberFormat="1" applyFont="1" applyFill="1" applyBorder="1" applyAlignment="1">
      <alignment horizontal="center" vertical="center" wrapText="1"/>
    </xf>
    <xf numFmtId="2" fontId="11" fillId="3" borderId="4" xfId="0" applyNumberFormat="1" applyFont="1" applyFill="1" applyBorder="1" applyAlignment="1">
      <alignment horizontal="center" vertical="center" wrapText="1"/>
    </xf>
    <xf numFmtId="2" fontId="45" fillId="3" borderId="3" xfId="4" applyNumberFormat="1" applyFont="1" applyFill="1" applyBorder="1" applyAlignment="1" applyProtection="1">
      <alignment horizontal="center" vertical="center"/>
    </xf>
    <xf numFmtId="0" fontId="42" fillId="0" borderId="0" xfId="0" applyFont="1" applyAlignment="1">
      <alignment vertical="center"/>
    </xf>
    <xf numFmtId="169" fontId="42" fillId="0" borderId="0" xfId="0" applyNumberFormat="1" applyFont="1" applyAlignment="1">
      <alignment vertical="center"/>
    </xf>
    <xf numFmtId="0" fontId="42" fillId="0" borderId="0" xfId="0" applyFont="1" applyAlignment="1">
      <alignment horizontal="center" vertical="center"/>
    </xf>
    <xf numFmtId="0" fontId="52" fillId="0" borderId="0" xfId="0" applyFont="1" applyAlignment="1">
      <alignment horizontal="center" vertical="center"/>
    </xf>
    <xf numFmtId="169" fontId="42" fillId="0" borderId="0" xfId="0" applyNumberFormat="1" applyFont="1" applyAlignment="1">
      <alignment horizontal="center" vertical="center"/>
    </xf>
    <xf numFmtId="0" fontId="0" fillId="0" borderId="0" xfId="0" applyAlignment="1">
      <alignment vertical="center"/>
    </xf>
    <xf numFmtId="166" fontId="42" fillId="0" borderId="0" xfId="0" applyNumberFormat="1" applyFont="1"/>
    <xf numFmtId="0" fontId="27" fillId="2" borderId="0" xfId="0" applyFont="1" applyFill="1" applyAlignment="1">
      <alignment vertical="center"/>
    </xf>
    <xf numFmtId="0" fontId="10" fillId="0" borderId="0" xfId="0" applyFont="1" applyAlignment="1">
      <alignment vertical="center"/>
    </xf>
    <xf numFmtId="166" fontId="10" fillId="0" borderId="0" xfId="0" applyNumberFormat="1" applyFont="1"/>
    <xf numFmtId="166" fontId="20" fillId="0" borderId="0" xfId="0" applyNumberFormat="1" applyFont="1"/>
    <xf numFmtId="166" fontId="17" fillId="0" borderId="0" xfId="0" applyNumberFormat="1" applyFont="1"/>
    <xf numFmtId="0" fontId="17" fillId="0" borderId="0" xfId="0" applyFont="1" applyAlignment="1">
      <alignment vertical="center"/>
    </xf>
    <xf numFmtId="0" fontId="17" fillId="4" borderId="0" xfId="0" applyFont="1" applyFill="1" applyAlignment="1">
      <alignment vertical="center"/>
    </xf>
    <xf numFmtId="0" fontId="4" fillId="0" borderId="0" xfId="0" applyFont="1"/>
    <xf numFmtId="0" fontId="4" fillId="0" borderId="0" xfId="0" applyFont="1" applyAlignment="1">
      <alignment horizontal="right"/>
    </xf>
    <xf numFmtId="0" fontId="5" fillId="0" borderId="0" xfId="0" applyFont="1"/>
    <xf numFmtId="166" fontId="4" fillId="0" borderId="0" xfId="0" applyNumberFormat="1" applyFont="1" applyAlignment="1">
      <alignment horizontal="center" vertical="center"/>
    </xf>
    <xf numFmtId="0" fontId="51" fillId="0" borderId="0" xfId="0" applyFont="1" applyAlignment="1">
      <alignment horizontal="center" vertical="center"/>
    </xf>
    <xf numFmtId="166" fontId="51" fillId="0" borderId="0" xfId="0" applyNumberFormat="1" applyFont="1" applyAlignment="1">
      <alignment horizontal="center" vertical="center"/>
    </xf>
    <xf numFmtId="0" fontId="5" fillId="0" borderId="0" xfId="0" applyFont="1" applyAlignment="1">
      <alignment wrapText="1"/>
    </xf>
    <xf numFmtId="0" fontId="5" fillId="0" borderId="0" xfId="0" applyFont="1" applyAlignment="1">
      <alignment horizontal="right" wrapText="1"/>
    </xf>
    <xf numFmtId="166" fontId="5" fillId="0" borderId="0" xfId="0" applyNumberFormat="1" applyFont="1" applyAlignment="1">
      <alignment horizontal="center" vertical="center" wrapText="1"/>
    </xf>
    <xf numFmtId="166" fontId="5" fillId="3" borderId="2" xfId="0" applyNumberFormat="1" applyFont="1" applyFill="1" applyBorder="1" applyAlignment="1">
      <alignment horizontal="center" vertical="center" wrapText="1"/>
    </xf>
    <xf numFmtId="166" fontId="4" fillId="3" borderId="2" xfId="0" applyNumberFormat="1" applyFont="1" applyFill="1" applyBorder="1" applyAlignment="1">
      <alignment horizontal="center" vertical="center" wrapText="1"/>
    </xf>
    <xf numFmtId="0" fontId="4" fillId="0" borderId="0" xfId="0" applyFont="1" applyAlignment="1">
      <alignment horizontal="left"/>
    </xf>
    <xf numFmtId="0" fontId="11" fillId="0" borderId="0" xfId="0" applyFont="1" applyAlignment="1">
      <alignment wrapText="1"/>
    </xf>
    <xf numFmtId="0" fontId="17" fillId="0" borderId="0" xfId="0" applyFont="1" applyAlignment="1">
      <alignment horizontal="right"/>
    </xf>
    <xf numFmtId="0" fontId="11" fillId="0" borderId="0" xfId="0" applyFont="1" applyAlignment="1">
      <alignment horizontal="right" wrapText="1"/>
    </xf>
    <xf numFmtId="0" fontId="17" fillId="0" borderId="0" xfId="0" applyFont="1" applyAlignment="1">
      <alignment horizontal="left"/>
    </xf>
    <xf numFmtId="0" fontId="63" fillId="0" borderId="0" xfId="0" applyFont="1"/>
    <xf numFmtId="166" fontId="11" fillId="0" borderId="0" xfId="0" applyNumberFormat="1" applyFont="1" applyAlignment="1">
      <alignment horizontal="center" vertical="center"/>
    </xf>
    <xf numFmtId="0" fontId="64" fillId="0" borderId="0" xfId="0" applyFont="1"/>
    <xf numFmtId="166" fontId="11" fillId="0" borderId="0" xfId="0" applyNumberFormat="1" applyFont="1" applyAlignment="1">
      <alignment horizontal="right" vertical="center"/>
    </xf>
    <xf numFmtId="166" fontId="44" fillId="0" borderId="0" xfId="0" applyNumberFormat="1" applyFont="1" applyAlignment="1">
      <alignment horizontal="center" vertical="center"/>
    </xf>
    <xf numFmtId="166" fontId="12" fillId="3" borderId="2" xfId="0" applyNumberFormat="1" applyFont="1" applyFill="1" applyBorder="1" applyAlignment="1">
      <alignment horizontal="center" vertical="top" wrapText="1"/>
    </xf>
    <xf numFmtId="166" fontId="11" fillId="4" borderId="0" xfId="0" applyNumberFormat="1" applyFont="1" applyFill="1" applyAlignment="1">
      <alignment horizontal="right" vertical="center"/>
    </xf>
    <xf numFmtId="166" fontId="11" fillId="4" borderId="0" xfId="0" applyNumberFormat="1" applyFont="1" applyFill="1" applyAlignment="1">
      <alignment horizontal="center" vertical="center"/>
    </xf>
    <xf numFmtId="166" fontId="12" fillId="3" borderId="4" xfId="0" applyNumberFormat="1" applyFont="1" applyFill="1" applyBorder="1" applyAlignment="1">
      <alignment horizontal="center" vertical="top" wrapText="1"/>
    </xf>
    <xf numFmtId="166" fontId="13" fillId="3" borderId="4" xfId="0" applyNumberFormat="1" applyFont="1" applyFill="1" applyBorder="1" applyAlignment="1">
      <alignment horizontal="center" vertical="center" wrapText="1"/>
    </xf>
    <xf numFmtId="166" fontId="12" fillId="2" borderId="0" xfId="0" applyNumberFormat="1" applyFont="1" applyFill="1" applyAlignment="1">
      <alignment horizontal="center" vertical="top" wrapText="1"/>
    </xf>
    <xf numFmtId="0" fontId="28" fillId="0" borderId="0" xfId="0" applyFont="1" applyAlignment="1">
      <alignment horizontal="center" vertical="center"/>
    </xf>
    <xf numFmtId="0" fontId="66" fillId="0" borderId="0" xfId="0" applyFont="1" applyAlignment="1">
      <alignment horizontal="center" vertical="center"/>
    </xf>
    <xf numFmtId="0" fontId="66" fillId="0" borderId="0" xfId="0" applyFont="1"/>
    <xf numFmtId="166" fontId="66" fillId="0" borderId="0" xfId="0" applyNumberFormat="1" applyFont="1"/>
    <xf numFmtId="166" fontId="12" fillId="3" borderId="4" xfId="0" applyNumberFormat="1" applyFont="1" applyFill="1" applyBorder="1" applyAlignment="1">
      <alignment horizontal="center" vertical="center" wrapText="1"/>
    </xf>
    <xf numFmtId="0" fontId="16" fillId="0" borderId="0" xfId="0" applyFont="1"/>
    <xf numFmtId="166" fontId="4" fillId="0" borderId="0" xfId="0" applyNumberFormat="1" applyFont="1"/>
    <xf numFmtId="166" fontId="69" fillId="0" borderId="0" xfId="0" applyNumberFormat="1" applyFont="1"/>
    <xf numFmtId="166" fontId="70" fillId="0" borderId="0" xfId="0" applyNumberFormat="1" applyFont="1" applyAlignment="1">
      <alignment horizontal="center" vertical="center"/>
    </xf>
    <xf numFmtId="166" fontId="55" fillId="0" borderId="0" xfId="0" applyNumberFormat="1" applyFont="1"/>
    <xf numFmtId="0" fontId="38" fillId="0" borderId="0" xfId="0" applyFont="1"/>
    <xf numFmtId="1" fontId="61" fillId="0" borderId="0" xfId="0" applyNumberFormat="1" applyFont="1"/>
    <xf numFmtId="1" fontId="62" fillId="0" borderId="0" xfId="0" applyNumberFormat="1" applyFont="1" applyAlignment="1">
      <alignment wrapText="1"/>
    </xf>
    <xf numFmtId="1" fontId="71" fillId="0" borderId="0" xfId="0" applyNumberFormat="1" applyFont="1" applyAlignment="1">
      <alignment horizontal="center" vertical="center"/>
    </xf>
    <xf numFmtId="169" fontId="11" fillId="0" borderId="0" xfId="0" applyNumberFormat="1" applyFont="1"/>
    <xf numFmtId="0" fontId="15" fillId="2" borderId="10" xfId="0" applyFont="1" applyFill="1" applyBorder="1" applyAlignment="1">
      <alignment horizontal="center" vertical="center"/>
    </xf>
    <xf numFmtId="0" fontId="27" fillId="2" borderId="12" xfId="0" applyFont="1" applyFill="1" applyBorder="1" applyAlignment="1">
      <alignment horizontal="center" vertical="center"/>
    </xf>
    <xf numFmtId="0" fontId="72" fillId="4" borderId="0" xfId="0" applyFont="1" applyFill="1" applyAlignment="1">
      <alignment vertical="center"/>
    </xf>
    <xf numFmtId="166" fontId="11" fillId="3" borderId="4" xfId="0" applyNumberFormat="1" applyFont="1" applyFill="1" applyBorder="1" applyAlignment="1">
      <alignment horizontal="center" vertical="center" wrapText="1"/>
    </xf>
    <xf numFmtId="166" fontId="17" fillId="3" borderId="4" xfId="0" applyNumberFormat="1" applyFont="1" applyFill="1" applyBorder="1" applyAlignment="1">
      <alignment horizontal="center" vertical="center" wrapText="1"/>
    </xf>
    <xf numFmtId="0" fontId="73" fillId="4" borderId="0" xfId="0" applyFont="1" applyFill="1" applyAlignment="1">
      <alignment vertical="center"/>
    </xf>
    <xf numFmtId="166" fontId="9" fillId="3" borderId="4" xfId="0" applyNumberFormat="1" applyFont="1" applyFill="1" applyBorder="1" applyAlignment="1">
      <alignment horizontal="center" vertical="center" wrapText="1"/>
    </xf>
    <xf numFmtId="166" fontId="14" fillId="3" borderId="4" xfId="0" applyNumberFormat="1" applyFont="1" applyFill="1" applyBorder="1" applyAlignment="1">
      <alignment horizontal="center" vertical="center" wrapText="1"/>
    </xf>
    <xf numFmtId="0" fontId="73" fillId="4" borderId="24" xfId="0" applyFont="1" applyFill="1" applyBorder="1" applyAlignment="1">
      <alignment vertical="center"/>
    </xf>
    <xf numFmtId="0" fontId="73" fillId="4" borderId="21" xfId="0" applyFont="1" applyFill="1" applyBorder="1" applyAlignment="1">
      <alignment vertical="center"/>
    </xf>
    <xf numFmtId="0" fontId="72" fillId="4" borderId="24" xfId="0" applyFont="1" applyFill="1" applyBorder="1" applyAlignment="1">
      <alignment vertical="center"/>
    </xf>
    <xf numFmtId="0" fontId="0" fillId="0" borderId="13" xfId="0" applyBorder="1"/>
    <xf numFmtId="0" fontId="17" fillId="4" borderId="0" xfId="0" applyFont="1" applyFill="1"/>
    <xf numFmtId="166" fontId="17" fillId="4" borderId="0" xfId="0" applyNumberFormat="1" applyFont="1" applyFill="1" applyAlignment="1">
      <alignment horizontal="center" vertical="center"/>
    </xf>
    <xf numFmtId="0" fontId="14" fillId="3" borderId="4" xfId="0" applyFont="1" applyFill="1" applyBorder="1" applyAlignment="1">
      <alignment horizontal="center" vertical="center"/>
    </xf>
    <xf numFmtId="0" fontId="9" fillId="3" borderId="4" xfId="0" applyFont="1" applyFill="1" applyBorder="1" applyAlignment="1">
      <alignment horizontal="center" vertical="center" wrapText="1"/>
    </xf>
    <xf numFmtId="0" fontId="9" fillId="3" borderId="4" xfId="0" applyFont="1" applyFill="1" applyBorder="1" applyAlignment="1">
      <alignment horizontal="center" vertical="center"/>
    </xf>
    <xf numFmtId="0" fontId="72" fillId="4" borderId="21" xfId="0" applyFont="1" applyFill="1" applyBorder="1" applyAlignment="1">
      <alignment vertical="center"/>
    </xf>
    <xf numFmtId="0" fontId="72" fillId="4" borderId="18" xfId="0" applyFont="1" applyFill="1" applyBorder="1" applyAlignment="1">
      <alignment vertical="center"/>
    </xf>
    <xf numFmtId="0" fontId="6" fillId="3" borderId="4" xfId="0" applyFont="1" applyFill="1" applyBorder="1" applyAlignment="1">
      <alignment horizontal="center" vertical="center" wrapText="1"/>
    </xf>
    <xf numFmtId="171" fontId="6" fillId="3" borderId="4" xfId="1" applyNumberFormat="1" applyFont="1" applyFill="1" applyBorder="1" applyAlignment="1">
      <alignment horizontal="center" vertical="center"/>
    </xf>
    <xf numFmtId="174" fontId="6" fillId="3" borderId="4" xfId="1" applyNumberFormat="1" applyFont="1" applyFill="1" applyBorder="1" applyAlignment="1">
      <alignment horizontal="center" vertical="center"/>
    </xf>
    <xf numFmtId="166" fontId="15" fillId="2" borderId="16" xfId="0" applyNumberFormat="1" applyFont="1" applyFill="1" applyBorder="1" applyAlignment="1">
      <alignment horizontal="center" wrapText="1"/>
    </xf>
    <xf numFmtId="166" fontId="5" fillId="3" borderId="4" xfId="0" applyNumberFormat="1" applyFont="1" applyFill="1" applyBorder="1" applyAlignment="1">
      <alignment horizontal="center" vertical="center" wrapText="1"/>
    </xf>
    <xf numFmtId="166" fontId="4" fillId="3" borderId="4" xfId="0" applyNumberFormat="1" applyFont="1" applyFill="1" applyBorder="1" applyAlignment="1">
      <alignment horizontal="center" vertical="center" wrapText="1"/>
    </xf>
    <xf numFmtId="0" fontId="72" fillId="4" borderId="19" xfId="0" applyFont="1" applyFill="1" applyBorder="1" applyAlignment="1">
      <alignment vertical="center"/>
    </xf>
    <xf numFmtId="0" fontId="72" fillId="4" borderId="25" xfId="0" applyFont="1" applyFill="1" applyBorder="1" applyAlignment="1">
      <alignment vertical="top"/>
    </xf>
    <xf numFmtId="0" fontId="75" fillId="4" borderId="13" xfId="0" applyFont="1" applyFill="1" applyBorder="1" applyAlignment="1">
      <alignment horizontal="left" vertical="center"/>
    </xf>
    <xf numFmtId="0" fontId="18" fillId="4" borderId="15" xfId="0" applyFont="1" applyFill="1" applyBorder="1" applyAlignment="1">
      <alignment vertical="center"/>
    </xf>
    <xf numFmtId="0" fontId="18" fillId="4" borderId="16" xfId="0" applyFont="1" applyFill="1" applyBorder="1" applyAlignment="1">
      <alignment vertical="center"/>
    </xf>
    <xf numFmtId="0" fontId="18" fillId="4" borderId="15" xfId="0" applyFont="1" applyFill="1" applyBorder="1" applyAlignment="1">
      <alignment vertical="center" wrapText="1"/>
    </xf>
    <xf numFmtId="0" fontId="18" fillId="2" borderId="28" xfId="0" applyFont="1" applyFill="1" applyBorder="1" applyAlignment="1">
      <alignment vertical="center"/>
    </xf>
    <xf numFmtId="0" fontId="18" fillId="2" borderId="29" xfId="0" applyFont="1" applyFill="1" applyBorder="1" applyAlignment="1">
      <alignment vertical="center"/>
    </xf>
    <xf numFmtId="166" fontId="29" fillId="2" borderId="0" xfId="0" applyNumberFormat="1" applyFont="1" applyFill="1" applyAlignment="1">
      <alignment vertical="center" wrapText="1"/>
    </xf>
    <xf numFmtId="166" fontId="15" fillId="2" borderId="0" xfId="0" applyNumberFormat="1" applyFont="1" applyFill="1" applyAlignment="1">
      <alignment vertical="center" wrapText="1"/>
    </xf>
    <xf numFmtId="166" fontId="29" fillId="2" borderId="26" xfId="0" applyNumberFormat="1" applyFont="1" applyFill="1" applyBorder="1" applyAlignment="1">
      <alignment vertical="center" wrapText="1"/>
    </xf>
    <xf numFmtId="166" fontId="29" fillId="2" borderId="16" xfId="0" applyNumberFormat="1" applyFont="1" applyFill="1" applyBorder="1" applyAlignment="1">
      <alignment vertical="center" wrapText="1"/>
    </xf>
    <xf numFmtId="166" fontId="15" fillId="2" borderId="26" xfId="0" applyNumberFormat="1" applyFont="1" applyFill="1" applyBorder="1" applyAlignment="1">
      <alignment vertical="center" wrapText="1"/>
    </xf>
    <xf numFmtId="166" fontId="15" fillId="2" borderId="16" xfId="0" applyNumberFormat="1" applyFont="1" applyFill="1" applyBorder="1" applyAlignment="1">
      <alignment vertical="center" wrapText="1"/>
    </xf>
    <xf numFmtId="166" fontId="14" fillId="2" borderId="14" xfId="0" applyNumberFormat="1" applyFont="1" applyFill="1" applyBorder="1" applyAlignment="1">
      <alignment horizontal="center" vertical="top" wrapText="1"/>
    </xf>
    <xf numFmtId="0" fontId="18" fillId="2" borderId="5" xfId="0" applyFont="1" applyFill="1" applyBorder="1" applyAlignment="1">
      <alignment vertical="center"/>
    </xf>
    <xf numFmtId="0" fontId="18" fillId="2" borderId="11" xfId="0" applyFont="1" applyFill="1" applyBorder="1" applyAlignment="1">
      <alignment vertical="center"/>
    </xf>
    <xf numFmtId="166" fontId="15" fillId="2" borderId="35" xfId="0" applyNumberFormat="1" applyFont="1" applyFill="1" applyBorder="1" applyAlignment="1">
      <alignment vertical="center" wrapText="1"/>
    </xf>
    <xf numFmtId="166" fontId="18" fillId="2" borderId="16" xfId="0" applyNumberFormat="1" applyFont="1" applyFill="1" applyBorder="1" applyAlignment="1">
      <alignment vertical="center" wrapText="1"/>
    </xf>
    <xf numFmtId="166" fontId="68" fillId="2" borderId="15" xfId="0" applyNumberFormat="1" applyFont="1" applyFill="1" applyBorder="1" applyAlignment="1">
      <alignment horizontal="center" wrapText="1"/>
    </xf>
    <xf numFmtId="166" fontId="75" fillId="4" borderId="13" xfId="0" applyNumberFormat="1" applyFont="1" applyFill="1" applyBorder="1" applyAlignment="1">
      <alignment horizontal="left" wrapText="1"/>
    </xf>
    <xf numFmtId="0" fontId="0" fillId="0" borderId="17" xfId="0" applyBorder="1"/>
    <xf numFmtId="166" fontId="12" fillId="2" borderId="0" xfId="0" applyNumberFormat="1" applyFont="1" applyFill="1" applyAlignment="1">
      <alignment vertical="center" wrapText="1" readingOrder="2"/>
    </xf>
    <xf numFmtId="166" fontId="19" fillId="2" borderId="0" xfId="0" applyNumberFormat="1" applyFont="1" applyFill="1" applyAlignment="1">
      <alignment vertical="center" wrapText="1" readingOrder="2"/>
    </xf>
    <xf numFmtId="166" fontId="19" fillId="2" borderId="16" xfId="0" applyNumberFormat="1" applyFont="1" applyFill="1" applyBorder="1" applyAlignment="1">
      <alignment vertical="center" wrapText="1" readingOrder="2"/>
    </xf>
    <xf numFmtId="166" fontId="12" fillId="2" borderId="16" xfId="0" applyNumberFormat="1" applyFont="1" applyFill="1" applyBorder="1" applyAlignment="1">
      <alignment vertical="center" wrapText="1" readingOrder="2"/>
    </xf>
    <xf numFmtId="166" fontId="12" fillId="2" borderId="26" xfId="0" applyNumberFormat="1" applyFont="1" applyFill="1" applyBorder="1" applyAlignment="1">
      <alignment vertical="center" wrapText="1" readingOrder="2"/>
    </xf>
    <xf numFmtId="0" fontId="29" fillId="2" borderId="16" xfId="0" applyFont="1" applyFill="1" applyBorder="1" applyAlignment="1">
      <alignment horizontal="centerContinuous" vertical="center"/>
    </xf>
    <xf numFmtId="0" fontId="15" fillId="2" borderId="15" xfId="0" applyFont="1" applyFill="1" applyBorder="1" applyAlignment="1">
      <alignment vertical="center"/>
    </xf>
    <xf numFmtId="0" fontId="75" fillId="4" borderId="15" xfId="0" applyFont="1" applyFill="1" applyBorder="1" applyAlignment="1">
      <alignment horizontal="left" wrapText="1"/>
    </xf>
    <xf numFmtId="0" fontId="18" fillId="2" borderId="5" xfId="0" applyFont="1" applyFill="1" applyBorder="1" applyAlignment="1">
      <alignment vertical="center" wrapText="1"/>
    </xf>
    <xf numFmtId="0" fontId="18" fillId="2" borderId="38" xfId="0" applyFont="1" applyFill="1" applyBorder="1" applyAlignment="1">
      <alignment vertical="center" wrapText="1"/>
    </xf>
    <xf numFmtId="166" fontId="14" fillId="2" borderId="0" xfId="0" applyNumberFormat="1" applyFont="1" applyFill="1" applyAlignment="1">
      <alignment horizontal="center" vertical="center" wrapText="1"/>
    </xf>
    <xf numFmtId="166" fontId="14" fillId="2" borderId="26" xfId="0" applyNumberFormat="1" applyFont="1" applyFill="1" applyBorder="1" applyAlignment="1">
      <alignment horizontal="center" vertical="center" wrapText="1"/>
    </xf>
    <xf numFmtId="166" fontId="14" fillId="2" borderId="27" xfId="0" applyNumberFormat="1" applyFont="1" applyFill="1" applyBorder="1" applyAlignment="1">
      <alignment horizontal="center" vertical="center" wrapText="1"/>
    </xf>
    <xf numFmtId="166" fontId="14" fillId="2" borderId="12" xfId="0" applyNumberFormat="1" applyFont="1" applyFill="1" applyBorder="1" applyAlignment="1">
      <alignment horizontal="center" vertical="center" wrapText="1"/>
    </xf>
    <xf numFmtId="166" fontId="18" fillId="2" borderId="15" xfId="0" applyNumberFormat="1" applyFont="1" applyFill="1" applyBorder="1" applyAlignment="1">
      <alignment horizontal="center" wrapText="1"/>
    </xf>
    <xf numFmtId="166" fontId="18" fillId="2" borderId="14" xfId="0" applyNumberFormat="1" applyFont="1" applyFill="1" applyBorder="1" applyAlignment="1">
      <alignment horizontal="center" vertical="top" wrapText="1"/>
    </xf>
    <xf numFmtId="166" fontId="18" fillId="2" borderId="30" xfId="0" applyNumberFormat="1" applyFont="1" applyFill="1" applyBorder="1" applyAlignment="1">
      <alignment horizontal="center" wrapText="1"/>
    </xf>
    <xf numFmtId="166" fontId="18" fillId="2" borderId="35" xfId="0" applyNumberFormat="1" applyFont="1" applyFill="1" applyBorder="1" applyAlignment="1">
      <alignment vertical="center" wrapText="1"/>
    </xf>
    <xf numFmtId="166" fontId="18" fillId="2" borderId="36" xfId="0" applyNumberFormat="1" applyFont="1" applyFill="1" applyBorder="1" applyAlignment="1">
      <alignment horizontal="center" vertical="top" wrapText="1"/>
    </xf>
    <xf numFmtId="166" fontId="18" fillId="2" borderId="0" xfId="0" applyNumberFormat="1" applyFont="1" applyFill="1" applyAlignment="1">
      <alignment wrapText="1"/>
    </xf>
    <xf numFmtId="166" fontId="18" fillId="2" borderId="16" xfId="0" applyNumberFormat="1" applyFont="1" applyFill="1" applyBorder="1" applyAlignment="1">
      <alignment wrapText="1"/>
    </xf>
    <xf numFmtId="166" fontId="12" fillId="2" borderId="16" xfId="0" applyNumberFormat="1" applyFont="1" applyFill="1" applyBorder="1" applyAlignment="1">
      <alignment horizontal="center" vertical="center" wrapText="1"/>
    </xf>
    <xf numFmtId="0" fontId="26" fillId="3" borderId="1" xfId="0" applyFont="1" applyFill="1" applyBorder="1" applyAlignment="1">
      <alignment horizontal="center" vertical="center"/>
    </xf>
    <xf numFmtId="166" fontId="77" fillId="0" borderId="0" xfId="0" applyNumberFormat="1" applyFont="1"/>
    <xf numFmtId="0" fontId="26" fillId="4" borderId="1" xfId="0" applyFont="1" applyFill="1" applyBorder="1" applyAlignment="1">
      <alignment horizontal="center" vertical="center"/>
    </xf>
    <xf numFmtId="0" fontId="18" fillId="2" borderId="1" xfId="0" applyFont="1" applyFill="1" applyBorder="1" applyAlignment="1">
      <alignment horizontal="center" vertical="center"/>
    </xf>
    <xf numFmtId="167" fontId="26" fillId="3" borderId="1" xfId="0" applyNumberFormat="1" applyFont="1" applyFill="1" applyBorder="1" applyAlignment="1">
      <alignment horizontal="center" vertical="center" wrapText="1"/>
    </xf>
    <xf numFmtId="167" fontId="26" fillId="4" borderId="1" xfId="0" applyNumberFormat="1" applyFont="1" applyFill="1" applyBorder="1" applyAlignment="1">
      <alignment horizontal="center" vertical="center" wrapText="1"/>
    </xf>
    <xf numFmtId="166" fontId="56" fillId="2" borderId="16" xfId="0" applyNumberFormat="1" applyFont="1" applyFill="1" applyBorder="1" applyAlignment="1">
      <alignment vertical="center" wrapText="1"/>
    </xf>
    <xf numFmtId="166" fontId="56" fillId="2" borderId="26" xfId="0" applyNumberFormat="1" applyFont="1" applyFill="1" applyBorder="1" applyAlignment="1">
      <alignment vertical="center" wrapText="1"/>
    </xf>
    <xf numFmtId="166" fontId="78" fillId="2" borderId="16" xfId="0" applyNumberFormat="1" applyFont="1" applyFill="1" applyBorder="1" applyAlignment="1">
      <alignment horizontal="center" vertical="center" wrapText="1"/>
    </xf>
    <xf numFmtId="166" fontId="78" fillId="2" borderId="27" xfId="0" applyNumberFormat="1" applyFont="1" applyFill="1" applyBorder="1" applyAlignment="1">
      <alignment horizontal="center" vertical="center" wrapText="1"/>
    </xf>
    <xf numFmtId="166" fontId="56" fillId="2" borderId="14" xfId="0" applyNumberFormat="1" applyFont="1" applyFill="1" applyBorder="1" applyAlignment="1">
      <alignment vertical="center" wrapText="1"/>
    </xf>
    <xf numFmtId="0" fontId="26" fillId="3" borderId="11" xfId="0" applyFont="1" applyFill="1" applyBorder="1" applyAlignment="1">
      <alignment horizontal="center" vertical="center"/>
    </xf>
    <xf numFmtId="166" fontId="48" fillId="0" borderId="0" xfId="0" applyNumberFormat="1" applyFont="1"/>
    <xf numFmtId="0" fontId="26" fillId="4" borderId="11" xfId="0" applyFont="1" applyFill="1" applyBorder="1" applyAlignment="1">
      <alignment horizontal="center" vertical="center"/>
    </xf>
    <xf numFmtId="2" fontId="48" fillId="0" borderId="0" xfId="0" applyNumberFormat="1" applyFont="1"/>
    <xf numFmtId="166" fontId="27" fillId="2" borderId="16" xfId="0" applyNumberFormat="1" applyFont="1" applyFill="1" applyBorder="1" applyAlignment="1">
      <alignment vertical="center" wrapText="1"/>
    </xf>
    <xf numFmtId="166" fontId="27" fillId="2" borderId="0" xfId="0" applyNumberFormat="1" applyFont="1" applyFill="1" applyAlignment="1">
      <alignment vertical="center" wrapText="1"/>
    </xf>
    <xf numFmtId="166" fontId="53" fillId="2" borderId="15" xfId="0" applyNumberFormat="1" applyFont="1" applyFill="1" applyBorder="1" applyAlignment="1">
      <alignment horizontal="center" wrapText="1"/>
    </xf>
    <xf numFmtId="166" fontId="53" fillId="2" borderId="20" xfId="0" applyNumberFormat="1" applyFont="1" applyFill="1" applyBorder="1" applyAlignment="1">
      <alignment horizontal="center" wrapText="1"/>
    </xf>
    <xf numFmtId="166" fontId="53" fillId="2" borderId="21" xfId="0" applyNumberFormat="1" applyFont="1" applyFill="1" applyBorder="1" applyAlignment="1">
      <alignment horizontal="center" wrapText="1"/>
    </xf>
    <xf numFmtId="166" fontId="53" fillId="2" borderId="0" xfId="0" applyNumberFormat="1" applyFont="1" applyFill="1" applyAlignment="1">
      <alignment horizontal="center" wrapText="1"/>
    </xf>
    <xf numFmtId="166" fontId="27" fillId="2" borderId="26" xfId="0" applyNumberFormat="1" applyFont="1" applyFill="1" applyBorder="1" applyAlignment="1">
      <alignment vertical="center" wrapText="1"/>
    </xf>
    <xf numFmtId="166" fontId="29" fillId="2" borderId="22" xfId="0" applyNumberFormat="1" applyFont="1" applyFill="1" applyBorder="1" applyAlignment="1">
      <alignment horizontal="center" vertical="top" wrapText="1"/>
    </xf>
    <xf numFmtId="166" fontId="29" fillId="2" borderId="14" xfId="0" applyNumberFormat="1" applyFont="1" applyFill="1" applyBorder="1" applyAlignment="1">
      <alignment horizontal="center" vertical="top" wrapText="1"/>
    </xf>
    <xf numFmtId="166" fontId="27" fillId="2" borderId="12" xfId="0" applyNumberFormat="1" applyFont="1" applyFill="1" applyBorder="1" applyAlignment="1">
      <alignment vertical="center" wrapText="1"/>
    </xf>
    <xf numFmtId="0" fontId="18" fillId="2" borderId="8" xfId="0" applyFont="1" applyFill="1" applyBorder="1" applyAlignment="1">
      <alignment vertical="center"/>
    </xf>
    <xf numFmtId="166" fontId="27" fillId="2" borderId="31" xfId="0" applyNumberFormat="1" applyFont="1" applyFill="1" applyBorder="1" applyAlignment="1">
      <alignment horizontal="center" vertical="center" wrapText="1"/>
    </xf>
    <xf numFmtId="166" fontId="27" fillId="2" borderId="9" xfId="0" applyNumberFormat="1" applyFont="1" applyFill="1" applyBorder="1" applyAlignment="1">
      <alignment horizontal="center" vertical="top" wrapText="1"/>
    </xf>
    <xf numFmtId="166" fontId="15" fillId="2" borderId="31" xfId="0" applyNumberFormat="1" applyFont="1" applyFill="1" applyBorder="1" applyAlignment="1">
      <alignment horizontal="center" vertical="top" wrapText="1"/>
    </xf>
    <xf numFmtId="166" fontId="15" fillId="2" borderId="9" xfId="0" applyNumberFormat="1" applyFont="1" applyFill="1" applyBorder="1" applyAlignment="1">
      <alignment horizontal="center" vertical="top" wrapText="1"/>
    </xf>
    <xf numFmtId="166" fontId="15" fillId="2" borderId="10" xfId="0" applyNumberFormat="1" applyFont="1" applyFill="1" applyBorder="1" applyAlignment="1">
      <alignment horizontal="center" vertical="top" wrapText="1"/>
    </xf>
    <xf numFmtId="0" fontId="76" fillId="4" borderId="15" xfId="0" applyFont="1" applyFill="1" applyBorder="1" applyAlignment="1">
      <alignment vertical="center" wrapText="1" readingOrder="2"/>
    </xf>
    <xf numFmtId="166" fontId="12" fillId="2" borderId="31" xfId="0" applyNumberFormat="1" applyFont="1" applyFill="1" applyBorder="1" applyAlignment="1">
      <alignment vertical="center" wrapText="1" readingOrder="2"/>
    </xf>
    <xf numFmtId="0" fontId="72" fillId="4" borderId="13" xfId="0" applyFont="1" applyFill="1" applyBorder="1" applyAlignment="1">
      <alignment vertical="center" readingOrder="2"/>
    </xf>
    <xf numFmtId="0" fontId="72" fillId="4" borderId="15" xfId="0" applyFont="1" applyFill="1" applyBorder="1" applyAlignment="1">
      <alignment vertical="center"/>
    </xf>
    <xf numFmtId="0" fontId="53" fillId="2" borderId="16" xfId="0" applyFont="1" applyFill="1" applyBorder="1" applyAlignment="1">
      <alignment horizontal="center" vertical="center" readingOrder="2"/>
    </xf>
    <xf numFmtId="0" fontId="53" fillId="2" borderId="15" xfId="0" applyFont="1" applyFill="1" applyBorder="1" applyAlignment="1">
      <alignment vertical="center"/>
    </xf>
    <xf numFmtId="166" fontId="53" fillId="2" borderId="15" xfId="0" applyNumberFormat="1" applyFont="1" applyFill="1" applyBorder="1" applyAlignment="1">
      <alignment horizontal="center" vertical="center"/>
    </xf>
    <xf numFmtId="166" fontId="53" fillId="2" borderId="16" xfId="0" applyNumberFormat="1" applyFont="1" applyFill="1" applyBorder="1" applyAlignment="1">
      <alignment horizontal="center" vertical="center"/>
    </xf>
    <xf numFmtId="0" fontId="27" fillId="2" borderId="16" xfId="0" applyFont="1" applyFill="1" applyBorder="1" applyAlignment="1">
      <alignment horizontal="center" vertical="center"/>
    </xf>
    <xf numFmtId="0" fontId="18" fillId="2" borderId="48" xfId="0" applyFont="1" applyFill="1" applyBorder="1" applyAlignment="1">
      <alignment vertical="center"/>
    </xf>
    <xf numFmtId="0" fontId="29" fillId="2" borderId="31" xfId="0" applyFont="1" applyFill="1" applyBorder="1" applyAlignment="1">
      <alignment horizontal="center" vertical="center"/>
    </xf>
    <xf numFmtId="0" fontId="15" fillId="2" borderId="31" xfId="0" applyFont="1" applyFill="1" applyBorder="1" applyAlignment="1">
      <alignment horizontal="center" vertical="center"/>
    </xf>
    <xf numFmtId="0" fontId="27" fillId="2" borderId="30" xfId="0" applyFont="1" applyFill="1" applyBorder="1" applyAlignment="1">
      <alignment horizontal="center" vertical="center" wrapText="1" readingOrder="2"/>
    </xf>
    <xf numFmtId="0" fontId="27" fillId="2" borderId="7" xfId="0" applyFont="1" applyFill="1" applyBorder="1" applyAlignment="1">
      <alignment horizontal="center" vertical="center" wrapText="1" readingOrder="2"/>
    </xf>
    <xf numFmtId="0" fontId="15" fillId="2" borderId="14" xfId="0" applyFont="1" applyFill="1" applyBorder="1" applyAlignment="1">
      <alignment horizontal="center" vertical="center" wrapText="1" readingOrder="1"/>
    </xf>
    <xf numFmtId="0" fontId="15" fillId="2" borderId="12" xfId="0" applyFont="1" applyFill="1" applyBorder="1" applyAlignment="1">
      <alignment horizontal="center" vertical="center" wrapText="1" readingOrder="2"/>
    </xf>
    <xf numFmtId="166" fontId="53" fillId="2" borderId="24" xfId="0" applyNumberFormat="1" applyFont="1" applyFill="1" applyBorder="1" applyAlignment="1">
      <alignment horizontal="center" wrapText="1"/>
    </xf>
    <xf numFmtId="166" fontId="27" fillId="2" borderId="16" xfId="0" applyNumberFormat="1" applyFont="1" applyFill="1" applyBorder="1" applyAlignment="1">
      <alignment horizontal="center" wrapText="1"/>
    </xf>
    <xf numFmtId="166" fontId="53" fillId="2" borderId="12" xfId="0" applyNumberFormat="1" applyFont="1" applyFill="1" applyBorder="1" applyAlignment="1">
      <alignment horizontal="center" wrapText="1"/>
    </xf>
    <xf numFmtId="166" fontId="29" fillId="2" borderId="25" xfId="0" applyNumberFormat="1" applyFont="1" applyFill="1" applyBorder="1" applyAlignment="1">
      <alignment horizontal="center" vertical="top" wrapText="1"/>
    </xf>
    <xf numFmtId="166" fontId="29" fillId="2" borderId="23" xfId="0" applyNumberFormat="1" applyFont="1" applyFill="1" applyBorder="1" applyAlignment="1">
      <alignment horizontal="center" vertical="top" wrapText="1"/>
    </xf>
    <xf numFmtId="166" fontId="29" fillId="2" borderId="12" xfId="0" applyNumberFormat="1" applyFont="1" applyFill="1" applyBorder="1" applyAlignment="1">
      <alignment horizontal="center" vertical="top" wrapText="1"/>
    </xf>
    <xf numFmtId="0" fontId="73" fillId="4" borderId="22" xfId="0" applyFont="1" applyFill="1" applyBorder="1" applyAlignment="1">
      <alignment vertical="top"/>
    </xf>
    <xf numFmtId="0" fontId="73" fillId="4" borderId="25" xfId="0" applyFont="1" applyFill="1" applyBorder="1" applyAlignment="1">
      <alignment vertical="top"/>
    </xf>
    <xf numFmtId="0" fontId="73" fillId="4" borderId="13" xfId="0" applyFont="1" applyFill="1" applyBorder="1" applyAlignment="1">
      <alignment vertical="center"/>
    </xf>
    <xf numFmtId="0" fontId="73" fillId="4" borderId="15" xfId="0" applyFont="1" applyFill="1" applyBorder="1" applyAlignment="1">
      <alignment vertical="center"/>
    </xf>
    <xf numFmtId="166" fontId="28" fillId="0" borderId="0" xfId="0" applyNumberFormat="1" applyFont="1" applyAlignment="1">
      <alignment horizontal="center" vertical="center"/>
    </xf>
    <xf numFmtId="1" fontId="80" fillId="0" borderId="0" xfId="0" applyNumberFormat="1" applyFont="1" applyAlignment="1">
      <alignment horizontal="center" vertical="center"/>
    </xf>
    <xf numFmtId="0" fontId="72" fillId="4" borderId="13" xfId="0" applyFont="1" applyFill="1" applyBorder="1" applyAlignment="1">
      <alignment vertical="center" wrapText="1"/>
    </xf>
    <xf numFmtId="0" fontId="73" fillId="4" borderId="15" xfId="0" applyFont="1" applyFill="1" applyBorder="1" applyAlignment="1">
      <alignment vertical="center" wrapText="1"/>
    </xf>
    <xf numFmtId="0" fontId="73" fillId="4" borderId="13" xfId="0" applyFont="1" applyFill="1" applyBorder="1" applyAlignment="1">
      <alignment vertical="center" wrapText="1"/>
    </xf>
    <xf numFmtId="0" fontId="15" fillId="2" borderId="12" xfId="0" applyFont="1" applyFill="1" applyBorder="1" applyAlignment="1">
      <alignment horizontal="center"/>
    </xf>
    <xf numFmtId="0" fontId="15" fillId="2" borderId="10" xfId="0" applyFont="1" applyFill="1" applyBorder="1" applyAlignment="1">
      <alignment horizontal="center"/>
    </xf>
    <xf numFmtId="166" fontId="29" fillId="2" borderId="53" xfId="0" applyNumberFormat="1" applyFont="1" applyFill="1" applyBorder="1" applyAlignment="1">
      <alignment horizontal="center" wrapText="1"/>
    </xf>
    <xf numFmtId="166" fontId="13" fillId="2" borderId="35" xfId="0" applyNumberFormat="1" applyFont="1" applyFill="1" applyBorder="1" applyAlignment="1">
      <alignment horizontal="center" vertical="center" wrapText="1"/>
    </xf>
    <xf numFmtId="1" fontId="12" fillId="2" borderId="54" xfId="0" applyNumberFormat="1" applyFont="1" applyFill="1" applyBorder="1" applyAlignment="1">
      <alignment horizontal="center" vertical="center" wrapText="1"/>
    </xf>
    <xf numFmtId="166" fontId="14" fillId="2" borderId="36" xfId="0" applyNumberFormat="1" applyFont="1" applyFill="1" applyBorder="1" applyAlignment="1">
      <alignment horizontal="center" vertical="top" wrapText="1"/>
    </xf>
    <xf numFmtId="166" fontId="13" fillId="2" borderId="0" xfId="0" applyNumberFormat="1" applyFont="1" applyFill="1" applyAlignment="1">
      <alignment horizontal="center" vertical="center" wrapText="1"/>
    </xf>
    <xf numFmtId="166" fontId="12" fillId="2" borderId="25" xfId="0" applyNumberFormat="1" applyFont="1" applyFill="1" applyBorder="1" applyAlignment="1">
      <alignment horizontal="center" vertical="center" wrapText="1"/>
    </xf>
    <xf numFmtId="166" fontId="9" fillId="2" borderId="37" xfId="0" applyNumberFormat="1" applyFont="1" applyFill="1" applyBorder="1" applyAlignment="1">
      <alignment horizontal="center" vertical="top" wrapText="1"/>
    </xf>
    <xf numFmtId="1" fontId="15" fillId="2" borderId="11" xfId="0" applyNumberFormat="1" applyFont="1" applyFill="1" applyBorder="1" applyAlignment="1">
      <alignment vertical="center" wrapText="1"/>
    </xf>
    <xf numFmtId="1" fontId="15" fillId="2" borderId="8" xfId="0" applyNumberFormat="1" applyFont="1" applyFill="1" applyBorder="1" applyAlignment="1">
      <alignment vertical="center" wrapText="1"/>
    </xf>
    <xf numFmtId="166" fontId="27" fillId="2" borderId="15" xfId="0" applyNumberFormat="1" applyFont="1" applyFill="1" applyBorder="1" applyAlignment="1">
      <alignment horizontal="center" wrapText="1"/>
    </xf>
    <xf numFmtId="166" fontId="27" fillId="2" borderId="14" xfId="0" applyNumberFormat="1" applyFont="1" applyFill="1" applyBorder="1" applyAlignment="1">
      <alignment horizontal="center" vertical="top" wrapText="1"/>
    </xf>
    <xf numFmtId="166" fontId="27" fillId="2" borderId="23" xfId="0" applyNumberFormat="1" applyFont="1" applyFill="1" applyBorder="1" applyAlignment="1">
      <alignment horizontal="center" vertical="top" wrapText="1"/>
    </xf>
    <xf numFmtId="166" fontId="27" fillId="2" borderId="25" xfId="0" applyNumberFormat="1" applyFont="1" applyFill="1" applyBorder="1" applyAlignment="1">
      <alignment horizontal="center" vertical="top" wrapText="1"/>
    </xf>
    <xf numFmtId="166" fontId="15" fillId="2" borderId="14" xfId="0" applyNumberFormat="1" applyFont="1" applyFill="1" applyBorder="1" applyAlignment="1">
      <alignment horizontal="center" vertical="top" wrapText="1"/>
    </xf>
    <xf numFmtId="0" fontId="25" fillId="2" borderId="5" xfId="0" applyFont="1" applyFill="1" applyBorder="1"/>
    <xf numFmtId="166" fontId="27" fillId="2" borderId="7" xfId="0" applyNumberFormat="1" applyFont="1" applyFill="1" applyBorder="1" applyAlignment="1">
      <alignment vertical="center" wrapText="1"/>
    </xf>
    <xf numFmtId="166" fontId="27" fillId="2" borderId="37" xfId="0" applyNumberFormat="1" applyFont="1" applyFill="1" applyBorder="1" applyAlignment="1">
      <alignment vertical="center" wrapText="1"/>
    </xf>
    <xf numFmtId="166" fontId="27" fillId="2" borderId="21" xfId="0" applyNumberFormat="1" applyFont="1" applyFill="1" applyBorder="1" applyAlignment="1">
      <alignment horizontal="center" wrapText="1"/>
    </xf>
    <xf numFmtId="166" fontId="15" fillId="2" borderId="23" xfId="0" applyNumberFormat="1" applyFont="1" applyFill="1" applyBorder="1" applyAlignment="1">
      <alignment horizontal="center" vertical="top" wrapText="1"/>
    </xf>
    <xf numFmtId="0" fontId="9" fillId="4" borderId="0" xfId="0" applyFont="1" applyFill="1" applyAlignment="1">
      <alignment horizontal="center" vertical="center"/>
    </xf>
    <xf numFmtId="166" fontId="9" fillId="2" borderId="22" xfId="0" applyNumberFormat="1" applyFont="1" applyFill="1" applyBorder="1" applyAlignment="1">
      <alignment horizontal="center" vertical="top" wrapText="1"/>
    </xf>
    <xf numFmtId="166" fontId="14" fillId="2" borderId="23" xfId="0" applyNumberFormat="1" applyFont="1" applyFill="1" applyBorder="1" applyAlignment="1">
      <alignment horizontal="center" vertical="top" wrapText="1"/>
    </xf>
    <xf numFmtId="166" fontId="15" fillId="2" borderId="26" xfId="0" applyNumberFormat="1" applyFont="1" applyFill="1" applyBorder="1" applyAlignment="1">
      <alignment horizontal="center" wrapText="1"/>
    </xf>
    <xf numFmtId="166" fontId="29" fillId="2" borderId="27" xfId="0" applyNumberFormat="1" applyFont="1" applyFill="1" applyBorder="1" applyAlignment="1">
      <alignment horizontal="center" wrapText="1"/>
    </xf>
    <xf numFmtId="166" fontId="29" fillId="2" borderId="16" xfId="0" applyNumberFormat="1" applyFont="1" applyFill="1" applyBorder="1" applyAlignment="1">
      <alignment horizontal="center" wrapText="1" readingOrder="2"/>
    </xf>
    <xf numFmtId="166" fontId="14" fillId="2" borderId="23" xfId="0" applyNumberFormat="1" applyFont="1" applyFill="1" applyBorder="1" applyAlignment="1">
      <alignment horizontal="center" vertical="center" wrapText="1"/>
    </xf>
    <xf numFmtId="166" fontId="13" fillId="2" borderId="27" xfId="0" applyNumberFormat="1" applyFont="1" applyFill="1" applyBorder="1" applyAlignment="1">
      <alignment horizontal="center" vertical="center" wrapText="1"/>
    </xf>
    <xf numFmtId="166" fontId="13" fillId="2" borderId="26" xfId="0" applyNumberFormat="1" applyFont="1" applyFill="1" applyBorder="1" applyAlignment="1">
      <alignment horizontal="center" vertical="center" wrapText="1"/>
    </xf>
    <xf numFmtId="166" fontId="12" fillId="2" borderId="26" xfId="0" applyNumberFormat="1" applyFont="1" applyFill="1" applyBorder="1" applyAlignment="1">
      <alignment horizontal="center" vertical="top" wrapText="1"/>
    </xf>
    <xf numFmtId="166" fontId="12" fillId="2" borderId="12" xfId="0" applyNumberFormat="1" applyFont="1" applyFill="1" applyBorder="1" applyAlignment="1">
      <alignment vertical="center" wrapText="1"/>
    </xf>
    <xf numFmtId="166" fontId="14" fillId="2" borderId="20" xfId="0" applyNumberFormat="1" applyFont="1" applyFill="1" applyBorder="1" applyAlignment="1">
      <alignment horizontal="center" vertical="center" wrapText="1"/>
    </xf>
    <xf numFmtId="166" fontId="14" fillId="2" borderId="15" xfId="0" applyNumberFormat="1" applyFont="1" applyFill="1" applyBorder="1" applyAlignment="1">
      <alignment horizontal="center" vertical="center" wrapText="1"/>
    </xf>
    <xf numFmtId="166" fontId="12" fillId="2" borderId="23" xfId="0" applyNumberFormat="1" applyFont="1" applyFill="1" applyBorder="1" applyAlignment="1">
      <alignment horizontal="center" vertical="center" wrapText="1"/>
    </xf>
    <xf numFmtId="166" fontId="13" fillId="2" borderId="16" xfId="0" applyNumberFormat="1" applyFont="1" applyFill="1" applyBorder="1" applyAlignment="1">
      <alignment vertical="center" wrapText="1"/>
    </xf>
    <xf numFmtId="166" fontId="13" fillId="2" borderId="27" xfId="0" applyNumberFormat="1" applyFont="1" applyFill="1" applyBorder="1" applyAlignment="1">
      <alignment vertical="center" wrapText="1"/>
    </xf>
    <xf numFmtId="166" fontId="13" fillId="2" borderId="26" xfId="0" applyNumberFormat="1" applyFont="1" applyFill="1" applyBorder="1" applyAlignment="1">
      <alignment vertical="center" wrapText="1"/>
    </xf>
    <xf numFmtId="166" fontId="14" fillId="2" borderId="26" xfId="0" applyNumberFormat="1" applyFont="1" applyFill="1" applyBorder="1" applyAlignment="1">
      <alignment vertical="center" wrapText="1"/>
    </xf>
    <xf numFmtId="166" fontId="14" fillId="2" borderId="27" xfId="0" applyNumberFormat="1" applyFont="1" applyFill="1" applyBorder="1" applyAlignment="1">
      <alignment vertical="center" wrapText="1"/>
    </xf>
    <xf numFmtId="166" fontId="14" fillId="2" borderId="16" xfId="0" applyNumberFormat="1" applyFont="1" applyFill="1" applyBorder="1" applyAlignment="1">
      <alignment vertical="center" wrapText="1"/>
    </xf>
    <xf numFmtId="166" fontId="12" fillId="2" borderId="37" xfId="0" applyNumberFormat="1" applyFont="1" applyFill="1" applyBorder="1" applyAlignment="1">
      <alignment horizontal="center" vertical="center" wrapText="1"/>
    </xf>
    <xf numFmtId="166" fontId="13" fillId="2" borderId="22" xfId="0" applyNumberFormat="1" applyFont="1" applyFill="1" applyBorder="1" applyAlignment="1">
      <alignment horizontal="center" vertical="center" wrapText="1"/>
    </xf>
    <xf numFmtId="0" fontId="82" fillId="4" borderId="0" xfId="0" applyFont="1" applyFill="1" applyAlignment="1">
      <alignment horizontal="center" vertical="center"/>
    </xf>
    <xf numFmtId="0" fontId="75" fillId="4" borderId="0" xfId="0" applyFont="1" applyFill="1" applyAlignment="1">
      <alignment horizontal="center" vertical="center" wrapText="1"/>
    </xf>
    <xf numFmtId="0" fontId="27" fillId="2" borderId="25" xfId="0" applyFont="1" applyFill="1" applyBorder="1" applyAlignment="1">
      <alignment horizontal="center" vertical="center" wrapText="1" readingOrder="1"/>
    </xf>
    <xf numFmtId="0" fontId="13" fillId="2" borderId="5" xfId="0" applyFont="1" applyFill="1" applyBorder="1" applyAlignment="1">
      <alignment vertical="center"/>
    </xf>
    <xf numFmtId="0" fontId="13" fillId="2" borderId="38" xfId="0" applyFont="1" applyFill="1" applyBorder="1" applyAlignment="1">
      <alignment vertical="center"/>
    </xf>
    <xf numFmtId="0" fontId="27" fillId="2" borderId="37" xfId="0" applyFont="1" applyFill="1" applyBorder="1" applyAlignment="1">
      <alignment horizontal="center" vertical="center" wrapText="1" readingOrder="2"/>
    </xf>
    <xf numFmtId="0" fontId="75" fillId="4" borderId="0" xfId="0" applyFont="1" applyFill="1" applyAlignment="1">
      <alignment horizontal="center" vertical="center"/>
    </xf>
    <xf numFmtId="0" fontId="29" fillId="2" borderId="12" xfId="0" applyFont="1" applyFill="1" applyBorder="1" applyAlignment="1">
      <alignment horizontal="center" vertical="center" wrapText="1"/>
    </xf>
    <xf numFmtId="0" fontId="9" fillId="2" borderId="14" xfId="0" applyFont="1" applyFill="1" applyBorder="1" applyAlignment="1">
      <alignment horizontal="center" vertical="top" wrapText="1"/>
    </xf>
    <xf numFmtId="0" fontId="29" fillId="2" borderId="15" xfId="0" applyFont="1" applyFill="1" applyBorder="1" applyAlignment="1">
      <alignment horizontal="center" wrapText="1"/>
    </xf>
    <xf numFmtId="0" fontId="29" fillId="2" borderId="16" xfId="0" applyFont="1" applyFill="1" applyBorder="1" applyAlignment="1">
      <alignment horizontal="center" vertical="center" wrapText="1"/>
    </xf>
    <xf numFmtId="0" fontId="14" fillId="2" borderId="14" xfId="0" applyFont="1" applyFill="1" applyBorder="1" applyAlignment="1">
      <alignment horizontal="center" vertical="top" wrapText="1"/>
    </xf>
    <xf numFmtId="0" fontId="25" fillId="2" borderId="28" xfId="0" applyFont="1" applyFill="1" applyBorder="1" applyAlignment="1">
      <alignment vertical="center"/>
    </xf>
    <xf numFmtId="0" fontId="25" fillId="2" borderId="29" xfId="0" applyFont="1" applyFill="1" applyBorder="1" applyAlignment="1">
      <alignment vertical="center"/>
    </xf>
    <xf numFmtId="0" fontId="29" fillId="2" borderId="35" xfId="0" applyFont="1" applyFill="1" applyBorder="1" applyAlignment="1">
      <alignment horizontal="center" vertical="center" wrapText="1"/>
    </xf>
    <xf numFmtId="0" fontId="25" fillId="2" borderId="54" xfId="0" applyFont="1" applyFill="1" applyBorder="1" applyAlignment="1">
      <alignment vertical="center"/>
    </xf>
    <xf numFmtId="0" fontId="84" fillId="4" borderId="0" xfId="0" applyFont="1" applyFill="1" applyAlignment="1">
      <alignment vertical="center"/>
    </xf>
    <xf numFmtId="0" fontId="14" fillId="2" borderId="37" xfId="0" applyFont="1" applyFill="1" applyBorder="1" applyAlignment="1">
      <alignment horizontal="center" vertical="top" wrapText="1"/>
    </xf>
    <xf numFmtId="0" fontId="14" fillId="2" borderId="16" xfId="0" applyFont="1" applyFill="1" applyBorder="1" applyAlignment="1">
      <alignment horizontal="center" vertical="center" wrapText="1"/>
    </xf>
    <xf numFmtId="0" fontId="14" fillId="2" borderId="35" xfId="0" applyFont="1" applyFill="1" applyBorder="1" applyAlignment="1">
      <alignment horizontal="center" vertical="center" wrapText="1"/>
    </xf>
    <xf numFmtId="0" fontId="14" fillId="2" borderId="27" xfId="0" applyFont="1" applyFill="1" applyBorder="1" applyAlignment="1">
      <alignment horizontal="center" vertical="center" wrapText="1"/>
    </xf>
    <xf numFmtId="0" fontId="14" fillId="2" borderId="26"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36" xfId="0" applyFont="1" applyFill="1" applyBorder="1" applyAlignment="1">
      <alignment horizontal="center" vertical="center" wrapText="1"/>
    </xf>
    <xf numFmtId="0" fontId="9" fillId="2" borderId="22" xfId="0" applyFont="1" applyFill="1" applyBorder="1" applyAlignment="1">
      <alignment horizontal="center" vertical="top" wrapText="1"/>
    </xf>
    <xf numFmtId="0" fontId="29" fillId="2" borderId="21" xfId="0" applyFont="1" applyFill="1" applyBorder="1" applyAlignment="1">
      <alignment horizontal="center" wrapText="1"/>
    </xf>
    <xf numFmtId="0" fontId="14" fillId="2" borderId="16" xfId="0" applyFont="1" applyFill="1" applyBorder="1" applyAlignment="1">
      <alignment horizontal="center" vertical="top" wrapText="1"/>
    </xf>
    <xf numFmtId="0" fontId="14" fillId="2" borderId="27" xfId="0" applyFont="1" applyFill="1" applyBorder="1" applyAlignment="1">
      <alignment horizontal="center" vertical="top" wrapText="1"/>
    </xf>
    <xf numFmtId="1" fontId="11" fillId="3" borderId="60" xfId="0" applyNumberFormat="1" applyFont="1" applyFill="1" applyBorder="1" applyAlignment="1">
      <alignment horizontal="center" vertical="center" wrapText="1"/>
    </xf>
    <xf numFmtId="0" fontId="14" fillId="2" borderId="11" xfId="0" applyFont="1" applyFill="1" applyBorder="1" applyAlignment="1">
      <alignment vertical="center"/>
    </xf>
    <xf numFmtId="0" fontId="9" fillId="2" borderId="35" xfId="0" applyFont="1" applyFill="1" applyBorder="1" applyAlignment="1">
      <alignment horizontal="center" vertical="top" wrapText="1"/>
    </xf>
    <xf numFmtId="1" fontId="11" fillId="3" borderId="61" xfId="0" applyNumberFormat="1" applyFont="1" applyFill="1" applyBorder="1" applyAlignment="1">
      <alignment horizontal="center" vertical="center" wrapText="1"/>
    </xf>
    <xf numFmtId="1" fontId="11" fillId="3" borderId="62" xfId="0" applyNumberFormat="1" applyFont="1" applyFill="1" applyBorder="1" applyAlignment="1">
      <alignment horizontal="center" vertical="center" wrapText="1"/>
    </xf>
    <xf numFmtId="0" fontId="14" fillId="2" borderId="28" xfId="0" applyFont="1" applyFill="1" applyBorder="1" applyAlignment="1">
      <alignment vertical="center"/>
    </xf>
    <xf numFmtId="0" fontId="14" fillId="2" borderId="29" xfId="0" applyFont="1" applyFill="1" applyBorder="1" applyAlignment="1">
      <alignment vertical="center"/>
    </xf>
    <xf numFmtId="0" fontId="74" fillId="4" borderId="0" xfId="0" applyFont="1" applyFill="1" applyAlignment="1">
      <alignment vertical="center"/>
    </xf>
    <xf numFmtId="166" fontId="29" fillId="2" borderId="35" xfId="0" applyNumberFormat="1" applyFont="1" applyFill="1" applyBorder="1" applyAlignment="1">
      <alignment horizontal="center" wrapText="1"/>
    </xf>
    <xf numFmtId="166" fontId="12" fillId="2" borderId="31" xfId="0" applyNumberFormat="1" applyFont="1" applyFill="1" applyBorder="1" applyAlignment="1">
      <alignment horizontal="center" vertical="center" wrapText="1"/>
    </xf>
    <xf numFmtId="166" fontId="14" fillId="2" borderId="31" xfId="0" applyNumberFormat="1" applyFont="1" applyFill="1" applyBorder="1" applyAlignment="1">
      <alignment horizontal="center" vertical="top" wrapText="1"/>
    </xf>
    <xf numFmtId="166" fontId="9" fillId="2" borderId="31" xfId="0" applyNumberFormat="1" applyFont="1" applyFill="1" applyBorder="1" applyAlignment="1">
      <alignment horizontal="center" vertical="top" wrapText="1"/>
    </xf>
    <xf numFmtId="166" fontId="9" fillId="2" borderId="47" xfId="0" applyNumberFormat="1" applyFont="1" applyFill="1" applyBorder="1" applyAlignment="1">
      <alignment horizontal="center" vertical="top" wrapText="1"/>
    </xf>
    <xf numFmtId="0" fontId="86" fillId="4" borderId="0" xfId="0" applyFont="1" applyFill="1" applyAlignment="1">
      <alignment horizontal="left" wrapText="1"/>
    </xf>
    <xf numFmtId="0" fontId="14" fillId="2" borderId="10" xfId="0" applyFont="1" applyFill="1" applyBorder="1" applyAlignment="1">
      <alignment horizontal="center" vertical="top" wrapText="1"/>
    </xf>
    <xf numFmtId="0" fontId="9" fillId="2" borderId="16" xfId="0" applyFont="1" applyFill="1" applyBorder="1" applyAlignment="1">
      <alignment horizontal="center" wrapText="1"/>
    </xf>
    <xf numFmtId="0" fontId="14" fillId="2" borderId="16" xfId="0" applyFont="1" applyFill="1" applyBorder="1" applyAlignment="1">
      <alignment horizontal="center" wrapText="1"/>
    </xf>
    <xf numFmtId="0" fontId="14" fillId="2" borderId="48" xfId="0" applyFont="1" applyFill="1" applyBorder="1" applyAlignment="1">
      <alignment vertical="center"/>
    </xf>
    <xf numFmtId="0" fontId="14" fillId="2" borderId="31" xfId="0" applyFont="1" applyFill="1" applyBorder="1" applyAlignment="1">
      <alignment horizontal="center" vertical="top" wrapText="1"/>
    </xf>
    <xf numFmtId="0" fontId="14" fillId="2" borderId="35" xfId="0" applyFont="1" applyFill="1" applyBorder="1" applyAlignment="1">
      <alignment horizontal="center" wrapText="1"/>
    </xf>
    <xf numFmtId="0" fontId="9" fillId="2" borderId="31" xfId="0" applyFont="1" applyFill="1" applyBorder="1" applyAlignment="1">
      <alignment horizontal="center" vertical="top" wrapText="1"/>
    </xf>
    <xf numFmtId="0" fontId="14" fillId="2" borderId="47" xfId="0" applyFont="1" applyFill="1" applyBorder="1" applyAlignment="1">
      <alignment horizontal="center" vertical="top" wrapText="1"/>
    </xf>
    <xf numFmtId="0" fontId="75" fillId="4" borderId="0" xfId="0" applyFont="1" applyFill="1" applyAlignment="1">
      <alignment horizontal="left" wrapText="1"/>
    </xf>
    <xf numFmtId="0" fontId="85" fillId="4" borderId="0" xfId="0" applyFont="1" applyFill="1" applyAlignment="1">
      <alignment horizontal="left" vertical="center" wrapText="1"/>
    </xf>
    <xf numFmtId="0" fontId="75" fillId="4" borderId="0" xfId="6" applyFont="1" applyFill="1" applyAlignment="1">
      <alignment horizontal="center" vertical="center"/>
    </xf>
    <xf numFmtId="0" fontId="9" fillId="2" borderId="0" xfId="6" applyFont="1" applyFill="1" applyAlignment="1">
      <alignment vertical="center"/>
    </xf>
    <xf numFmtId="0" fontId="15" fillId="2" borderId="20" xfId="6" applyFont="1" applyFill="1" applyBorder="1" applyAlignment="1">
      <alignment vertical="center"/>
    </xf>
    <xf numFmtId="0" fontId="15" fillId="2" borderId="24" xfId="6" applyFont="1" applyFill="1" applyBorder="1" applyAlignment="1">
      <alignment vertical="center"/>
    </xf>
    <xf numFmtId="0" fontId="15" fillId="2" borderId="21" xfId="6" applyFont="1" applyFill="1" applyBorder="1" applyAlignment="1">
      <alignment vertical="center"/>
    </xf>
    <xf numFmtId="0" fontId="9" fillId="2" borderId="26" xfId="6" applyFont="1" applyFill="1" applyBorder="1" applyAlignment="1">
      <alignment vertical="center"/>
    </xf>
    <xf numFmtId="0" fontId="15" fillId="2" borderId="26" xfId="6" applyFont="1" applyFill="1" applyBorder="1" applyAlignment="1">
      <alignment horizontal="center" wrapText="1"/>
    </xf>
    <xf numFmtId="0" fontId="15" fillId="2" borderId="26" xfId="6" applyFont="1" applyFill="1" applyBorder="1" applyAlignment="1">
      <alignment horizontal="center" vertical="center" wrapText="1"/>
    </xf>
    <xf numFmtId="0" fontId="9" fillId="2" borderId="27" xfId="6" applyFont="1" applyFill="1" applyBorder="1" applyAlignment="1">
      <alignment vertical="center"/>
    </xf>
    <xf numFmtId="0" fontId="29" fillId="2" borderId="21" xfId="6" applyFont="1" applyFill="1" applyBorder="1" applyAlignment="1">
      <alignment horizontal="center" wrapText="1"/>
    </xf>
    <xf numFmtId="0" fontId="29" fillId="2" borderId="27" xfId="6" applyFont="1" applyFill="1" applyBorder="1" applyAlignment="1">
      <alignment horizontal="center" vertical="center" wrapText="1"/>
    </xf>
    <xf numFmtId="0" fontId="29" fillId="2" borderId="15" xfId="6" applyFont="1" applyFill="1" applyBorder="1" applyAlignment="1">
      <alignment horizontal="center" wrapText="1"/>
    </xf>
    <xf numFmtId="0" fontId="29" fillId="2" borderId="16" xfId="6" applyFont="1" applyFill="1" applyBorder="1" applyAlignment="1">
      <alignment horizontal="center" vertical="center" wrapText="1"/>
    </xf>
    <xf numFmtId="0" fontId="29" fillId="2" borderId="20" xfId="6" applyFont="1" applyFill="1" applyBorder="1" applyAlignment="1">
      <alignment horizontal="center" wrapText="1"/>
    </xf>
    <xf numFmtId="0" fontId="29" fillId="2" borderId="26" xfId="6" applyFont="1" applyFill="1" applyBorder="1" applyAlignment="1">
      <alignment horizontal="center" vertical="center" wrapText="1"/>
    </xf>
    <xf numFmtId="0" fontId="15" fillId="2" borderId="26" xfId="6" applyFont="1" applyFill="1" applyBorder="1" applyAlignment="1">
      <alignment horizontal="center" vertical="center"/>
    </xf>
    <xf numFmtId="0" fontId="29" fillId="2" borderId="21" xfId="6" applyFont="1" applyFill="1" applyBorder="1" applyAlignment="1">
      <alignment horizontal="center"/>
    </xf>
    <xf numFmtId="0" fontId="29" fillId="2" borderId="27" xfId="6" applyFont="1" applyFill="1" applyBorder="1" applyAlignment="1">
      <alignment horizontal="center" vertical="center"/>
    </xf>
    <xf numFmtId="0" fontId="29" fillId="2" borderId="16" xfId="6" applyFont="1" applyFill="1" applyBorder="1" applyAlignment="1">
      <alignment horizontal="center" vertical="center"/>
    </xf>
    <xf numFmtId="0" fontId="15" fillId="2" borderId="0" xfId="6" applyFont="1" applyFill="1" applyAlignment="1">
      <alignment vertical="center" wrapText="1"/>
    </xf>
    <xf numFmtId="0" fontId="9" fillId="2" borderId="65" xfId="6" applyFont="1" applyFill="1" applyBorder="1" applyAlignment="1">
      <alignment horizontal="center" vertical="top" wrapText="1"/>
    </xf>
    <xf numFmtId="0" fontId="14" fillId="2" borderId="65" xfId="6" applyFont="1" applyFill="1" applyBorder="1" applyAlignment="1">
      <alignment horizontal="center" vertical="top" wrapText="1"/>
    </xf>
    <xf numFmtId="0" fontId="14" fillId="2" borderId="64" xfId="6" applyFont="1" applyFill="1" applyBorder="1" applyAlignment="1">
      <alignment horizontal="center" vertical="top" wrapText="1"/>
    </xf>
    <xf numFmtId="0" fontId="14" fillId="2" borderId="66" xfId="6" applyFont="1" applyFill="1" applyBorder="1" applyAlignment="1">
      <alignment horizontal="center" vertical="top" wrapText="1"/>
    </xf>
    <xf numFmtId="0" fontId="14" fillId="2" borderId="64" xfId="6" applyFont="1" applyFill="1" applyBorder="1" applyAlignment="1">
      <alignment horizontal="center" vertical="top"/>
    </xf>
    <xf numFmtId="0" fontId="14" fillId="2" borderId="66" xfId="6" applyFont="1" applyFill="1" applyBorder="1" applyAlignment="1">
      <alignment horizontal="center" vertical="top"/>
    </xf>
    <xf numFmtId="0" fontId="11" fillId="2" borderId="28" xfId="0" applyFont="1" applyFill="1" applyBorder="1" applyAlignment="1">
      <alignment horizontal="center" vertical="center"/>
    </xf>
    <xf numFmtId="0" fontId="15" fillId="2" borderId="30" xfId="0" applyFont="1" applyFill="1" applyBorder="1" applyAlignment="1">
      <alignment horizontal="center" vertical="center" wrapText="1"/>
    </xf>
    <xf numFmtId="0" fontId="11" fillId="2" borderId="48" xfId="0" applyFont="1" applyFill="1" applyBorder="1" applyAlignment="1">
      <alignment horizontal="center" vertical="center"/>
    </xf>
    <xf numFmtId="0" fontId="9" fillId="2" borderId="31" xfId="0" applyFont="1" applyFill="1" applyBorder="1" applyAlignment="1">
      <alignment horizontal="center" vertical="center" wrapText="1"/>
    </xf>
    <xf numFmtId="0" fontId="29" fillId="2" borderId="15" xfId="0" applyFont="1" applyFill="1" applyBorder="1" applyAlignment="1">
      <alignment horizontal="center" vertical="center"/>
    </xf>
    <xf numFmtId="1" fontId="9" fillId="2" borderId="8" xfId="7" applyNumberFormat="1" applyFont="1" applyFill="1" applyBorder="1" applyAlignment="1">
      <alignment horizontal="center" vertical="center" wrapText="1"/>
    </xf>
    <xf numFmtId="0" fontId="19" fillId="2" borderId="5" xfId="0" applyFont="1" applyFill="1" applyBorder="1" applyAlignment="1">
      <alignment horizontal="center" wrapText="1"/>
    </xf>
    <xf numFmtId="0" fontId="12" fillId="2" borderId="8" xfId="0" applyFont="1" applyFill="1" applyBorder="1" applyAlignment="1">
      <alignment vertical="center"/>
    </xf>
    <xf numFmtId="0" fontId="27" fillId="2" borderId="9" xfId="0" applyFont="1" applyFill="1" applyBorder="1" applyAlignment="1">
      <alignment horizontal="center" vertical="center" wrapText="1" readingOrder="1"/>
    </xf>
    <xf numFmtId="0" fontId="12" fillId="2" borderId="5" xfId="0" applyFont="1" applyFill="1" applyBorder="1" applyAlignment="1">
      <alignment vertical="center"/>
    </xf>
    <xf numFmtId="0" fontId="27" fillId="2" borderId="31" xfId="0" applyFont="1" applyFill="1" applyBorder="1" applyAlignment="1">
      <alignment horizontal="center" vertical="center" wrapText="1" readingOrder="1"/>
    </xf>
    <xf numFmtId="1" fontId="27" fillId="2" borderId="26" xfId="0" applyNumberFormat="1" applyFont="1" applyFill="1" applyBorder="1" applyAlignment="1">
      <alignment vertical="center" wrapText="1"/>
    </xf>
    <xf numFmtId="0" fontId="27" fillId="2" borderId="27" xfId="0" applyFont="1" applyFill="1" applyBorder="1" applyAlignment="1">
      <alignment vertical="center"/>
    </xf>
    <xf numFmtId="0" fontId="27" fillId="2" borderId="21" xfId="0" applyFont="1" applyFill="1" applyBorder="1" applyAlignment="1">
      <alignment vertical="center"/>
    </xf>
    <xf numFmtId="0" fontId="27" fillId="2" borderId="24" xfId="0" applyFont="1" applyFill="1" applyBorder="1" applyAlignment="1">
      <alignment vertical="center"/>
    </xf>
    <xf numFmtId="0" fontId="74" fillId="4" borderId="0" xfId="0" applyFont="1" applyFill="1" applyAlignment="1">
      <alignment horizontal="right" vertical="center"/>
    </xf>
    <xf numFmtId="0" fontId="15" fillId="2" borderId="27" xfId="0" applyFont="1" applyFill="1" applyBorder="1" applyAlignment="1">
      <alignment vertical="center"/>
    </xf>
    <xf numFmtId="1" fontId="15" fillId="2" borderId="26" xfId="0" applyNumberFormat="1" applyFont="1" applyFill="1" applyBorder="1" applyAlignment="1">
      <alignment vertical="center" wrapText="1"/>
    </xf>
    <xf numFmtId="0" fontId="15" fillId="2" borderId="21" xfId="0" applyFont="1" applyFill="1" applyBorder="1" applyAlignment="1">
      <alignment vertical="center"/>
    </xf>
    <xf numFmtId="0" fontId="15" fillId="2" borderId="24" xfId="0" applyFont="1" applyFill="1" applyBorder="1" applyAlignment="1">
      <alignment vertical="center"/>
    </xf>
    <xf numFmtId="0" fontId="15" fillId="2" borderId="26" xfId="0" applyFont="1" applyFill="1" applyBorder="1" applyAlignment="1">
      <alignment vertical="center"/>
    </xf>
    <xf numFmtId="0" fontId="86" fillId="4" borderId="0" xfId="2" applyFont="1" applyFill="1" applyAlignment="1">
      <alignment horizontal="center" vertical="center"/>
    </xf>
    <xf numFmtId="0" fontId="27" fillId="2" borderId="16" xfId="2" applyFont="1" applyFill="1" applyBorder="1" applyAlignment="1">
      <alignment horizontal="center" vertical="center" wrapText="1"/>
    </xf>
    <xf numFmtId="0" fontId="15" fillId="2" borderId="64" xfId="2" applyFont="1" applyFill="1" applyBorder="1" applyAlignment="1">
      <alignment horizontal="center" vertical="top" wrapText="1"/>
    </xf>
    <xf numFmtId="0" fontId="9" fillId="2" borderId="16" xfId="0" applyFont="1" applyFill="1" applyBorder="1" applyAlignment="1">
      <alignment vertical="center" wrapText="1" readingOrder="2"/>
    </xf>
    <xf numFmtId="0" fontId="9" fillId="2" borderId="0" xfId="0" applyFont="1" applyFill="1" applyAlignment="1">
      <alignment vertical="center" wrapText="1" readingOrder="2"/>
    </xf>
    <xf numFmtId="0" fontId="9" fillId="2" borderId="9" xfId="0" applyFont="1" applyFill="1" applyBorder="1" applyAlignment="1">
      <alignment horizontal="center" vertical="top" wrapText="1" readingOrder="2"/>
    </xf>
    <xf numFmtId="0" fontId="9" fillId="2" borderId="11" xfId="0" applyFont="1" applyFill="1" applyBorder="1" applyAlignment="1">
      <alignment vertical="center" wrapText="1"/>
    </xf>
    <xf numFmtId="0" fontId="9" fillId="2" borderId="8" xfId="0" applyFont="1" applyFill="1" applyBorder="1" applyAlignment="1">
      <alignment vertical="center" wrapText="1"/>
    </xf>
    <xf numFmtId="0" fontId="9" fillId="2" borderId="5" xfId="0" applyFont="1" applyFill="1" applyBorder="1" applyAlignment="1">
      <alignment vertical="center" wrapText="1"/>
    </xf>
    <xf numFmtId="0" fontId="9" fillId="2" borderId="35" xfId="0" applyFont="1" applyFill="1" applyBorder="1" applyAlignment="1">
      <alignment vertical="center" wrapText="1" readingOrder="2"/>
    </xf>
    <xf numFmtId="0" fontId="9" fillId="2" borderId="31" xfId="0" applyFont="1" applyFill="1" applyBorder="1" applyAlignment="1">
      <alignment horizontal="center" vertical="top" wrapText="1" readingOrder="2"/>
    </xf>
    <xf numFmtId="0" fontId="9" fillId="2" borderId="47" xfId="0" applyFont="1" applyFill="1" applyBorder="1" applyAlignment="1">
      <alignment horizontal="center" vertical="top" wrapText="1" readingOrder="2"/>
    </xf>
    <xf numFmtId="0" fontId="76" fillId="4" borderId="0" xfId="0" applyFont="1" applyFill="1" applyAlignment="1">
      <alignment vertical="center"/>
    </xf>
    <xf numFmtId="1" fontId="39" fillId="3" borderId="4" xfId="0" applyNumberFormat="1" applyFont="1" applyFill="1" applyBorder="1" applyAlignment="1">
      <alignment horizontal="center" vertical="center" wrapText="1"/>
    </xf>
    <xf numFmtId="1" fontId="38" fillId="3" borderId="4" xfId="0" applyNumberFormat="1" applyFont="1" applyFill="1" applyBorder="1" applyAlignment="1">
      <alignment horizontal="center" vertical="center" wrapText="1"/>
    </xf>
    <xf numFmtId="0" fontId="12" fillId="2" borderId="11" xfId="0" applyFont="1" applyFill="1" applyBorder="1" applyAlignment="1">
      <alignment vertical="center" wrapText="1"/>
    </xf>
    <xf numFmtId="0" fontId="12" fillId="2" borderId="8" xfId="0" applyFont="1" applyFill="1" applyBorder="1" applyAlignment="1">
      <alignment vertical="center" wrapText="1"/>
    </xf>
    <xf numFmtId="0" fontId="12" fillId="2" borderId="5" xfId="0" applyFont="1" applyFill="1" applyBorder="1" applyAlignment="1">
      <alignment vertical="center" wrapText="1"/>
    </xf>
    <xf numFmtId="0" fontId="86" fillId="4" borderId="0" xfId="0" applyFont="1" applyFill="1" applyAlignment="1">
      <alignment horizontal="left" vertical="center" wrapText="1"/>
    </xf>
    <xf numFmtId="1" fontId="15" fillId="2" borderId="32" xfId="0" applyNumberFormat="1" applyFont="1" applyFill="1" applyBorder="1" applyAlignment="1">
      <alignment horizontal="center" vertical="center"/>
    </xf>
    <xf numFmtId="0" fontId="26" fillId="3" borderId="3" xfId="0" applyFont="1" applyFill="1" applyBorder="1" applyAlignment="1">
      <alignment horizontal="center" vertical="center"/>
    </xf>
    <xf numFmtId="0" fontId="26" fillId="0" borderId="1" xfId="0" applyFont="1" applyBorder="1" applyAlignment="1">
      <alignment horizontal="center" vertical="center"/>
    </xf>
    <xf numFmtId="166" fontId="18" fillId="2" borderId="12" xfId="0" applyNumberFormat="1" applyFont="1" applyFill="1" applyBorder="1" applyAlignment="1">
      <alignment horizontal="center" vertical="center" wrapText="1"/>
    </xf>
    <xf numFmtId="166" fontId="60" fillId="0" borderId="0" xfId="0" applyNumberFormat="1" applyFont="1" applyAlignment="1">
      <alignment horizontal="center" vertical="center"/>
    </xf>
    <xf numFmtId="166" fontId="66" fillId="0" borderId="0" xfId="0" applyNumberFormat="1" applyFont="1" applyAlignment="1">
      <alignment horizontal="center" vertical="center"/>
    </xf>
    <xf numFmtId="166" fontId="53" fillId="2" borderId="15" xfId="0" applyNumberFormat="1" applyFont="1" applyFill="1" applyBorder="1" applyAlignment="1">
      <alignment horizontal="center" vertical="center" wrapText="1"/>
    </xf>
    <xf numFmtId="166" fontId="53" fillId="2" borderId="12" xfId="0" applyNumberFormat="1" applyFont="1" applyFill="1" applyBorder="1" applyAlignment="1">
      <alignment horizontal="center" vertical="center" wrapText="1"/>
    </xf>
    <xf numFmtId="0" fontId="18" fillId="2" borderId="30" xfId="0" applyFont="1" applyFill="1" applyBorder="1" applyAlignment="1">
      <alignment horizontal="center" vertical="center" wrapText="1" readingOrder="2"/>
    </xf>
    <xf numFmtId="0" fontId="18" fillId="2" borderId="6" xfId="0" applyFont="1" applyFill="1" applyBorder="1" applyAlignment="1">
      <alignment horizontal="center" vertical="center" wrapText="1" readingOrder="2"/>
    </xf>
    <xf numFmtId="0" fontId="18" fillId="2" borderId="7" xfId="0" applyFont="1" applyFill="1" applyBorder="1" applyAlignment="1">
      <alignment horizontal="center" vertical="center" wrapText="1" readingOrder="2"/>
    </xf>
    <xf numFmtId="0" fontId="72" fillId="4" borderId="0" xfId="0" applyFont="1" applyFill="1" applyAlignment="1">
      <alignment vertical="center" wrapText="1"/>
    </xf>
    <xf numFmtId="1" fontId="15" fillId="2" borderId="16" xfId="0" applyNumberFormat="1" applyFont="1" applyFill="1" applyBorder="1" applyAlignment="1">
      <alignment vertical="center" wrapText="1"/>
    </xf>
    <xf numFmtId="0" fontId="27" fillId="2" borderId="30" xfId="0" applyFont="1" applyFill="1" applyBorder="1" applyAlignment="1">
      <alignment horizontal="center" wrapText="1" readingOrder="2"/>
    </xf>
    <xf numFmtId="0" fontId="27" fillId="2" borderId="6" xfId="0" applyFont="1" applyFill="1" applyBorder="1" applyAlignment="1">
      <alignment horizontal="center" wrapText="1" readingOrder="2"/>
    </xf>
    <xf numFmtId="0" fontId="27" fillId="2" borderId="34" xfId="0" applyFont="1" applyFill="1" applyBorder="1" applyAlignment="1">
      <alignment horizontal="center" wrapText="1" readingOrder="2"/>
    </xf>
    <xf numFmtId="0" fontId="18" fillId="0" borderId="0" xfId="0" applyFont="1" applyAlignment="1">
      <alignment vertical="center"/>
    </xf>
    <xf numFmtId="0" fontId="18" fillId="0" borderId="0" xfId="0" applyFont="1" applyAlignment="1">
      <alignment horizontal="centerContinuous" vertical="center"/>
    </xf>
    <xf numFmtId="0" fontId="10" fillId="0" borderId="0" xfId="0" applyFont="1" applyAlignment="1">
      <alignment horizontal="centerContinuous" vertical="center"/>
    </xf>
    <xf numFmtId="0" fontId="72" fillId="4" borderId="0" xfId="0" applyFont="1" applyFill="1" applyAlignment="1">
      <alignment horizontal="centerContinuous" vertical="center"/>
    </xf>
    <xf numFmtId="0" fontId="79" fillId="4" borderId="9" xfId="0" applyFont="1" applyFill="1" applyBorder="1" applyAlignment="1">
      <alignment vertical="center"/>
    </xf>
    <xf numFmtId="0" fontId="73" fillId="4" borderId="13" xfId="0" applyFont="1" applyFill="1" applyBorder="1"/>
    <xf numFmtId="166" fontId="73" fillId="4" borderId="15" xfId="0" applyNumberFormat="1" applyFont="1" applyFill="1" applyBorder="1" applyAlignment="1">
      <alignment vertical="center"/>
    </xf>
    <xf numFmtId="0" fontId="73" fillId="4" borderId="25" xfId="0" applyFont="1" applyFill="1" applyBorder="1" applyAlignment="1">
      <alignment vertical="center"/>
    </xf>
    <xf numFmtId="0" fontId="75" fillId="4" borderId="15" xfId="0" applyFont="1" applyFill="1" applyBorder="1" applyAlignment="1">
      <alignment horizontal="left" vertical="center" wrapText="1"/>
    </xf>
    <xf numFmtId="0" fontId="74" fillId="4" borderId="13" xfId="0" applyFont="1" applyFill="1" applyBorder="1" applyAlignment="1">
      <alignment vertical="center"/>
    </xf>
    <xf numFmtId="166" fontId="74" fillId="4" borderId="15" xfId="0" applyNumberFormat="1" applyFont="1" applyFill="1" applyBorder="1" applyAlignment="1">
      <alignment vertical="center"/>
    </xf>
    <xf numFmtId="166" fontId="29" fillId="2" borderId="12" xfId="0" applyNumberFormat="1" applyFont="1" applyFill="1" applyBorder="1" applyAlignment="1">
      <alignment horizontal="center" wrapText="1"/>
    </xf>
    <xf numFmtId="166" fontId="15" fillId="2" borderId="12" xfId="0" applyNumberFormat="1" applyFont="1" applyFill="1" applyBorder="1" applyAlignment="1">
      <alignment vertical="center" wrapText="1"/>
    </xf>
    <xf numFmtId="166" fontId="15" fillId="2" borderId="9" xfId="0" applyNumberFormat="1" applyFont="1" applyFill="1" applyBorder="1" applyAlignment="1">
      <alignment horizontal="center" vertical="center" wrapText="1"/>
    </xf>
    <xf numFmtId="166" fontId="9" fillId="2" borderId="9" xfId="0" applyNumberFormat="1" applyFont="1" applyFill="1" applyBorder="1" applyAlignment="1">
      <alignment horizontal="center" vertical="top" wrapText="1"/>
    </xf>
    <xf numFmtId="166" fontId="14" fillId="2" borderId="10" xfId="0" applyNumberFormat="1" applyFont="1" applyFill="1" applyBorder="1" applyAlignment="1">
      <alignment horizontal="center" vertical="top" wrapText="1"/>
    </xf>
    <xf numFmtId="0" fontId="12" fillId="2" borderId="5"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68" xfId="0" applyFont="1" applyFill="1" applyBorder="1" applyAlignment="1">
      <alignment horizontal="center" vertical="center" wrapText="1"/>
    </xf>
    <xf numFmtId="0" fontId="13" fillId="2" borderId="68" xfId="0" applyFont="1" applyFill="1" applyBorder="1" applyAlignment="1">
      <alignment horizontal="center" vertical="center" wrapText="1"/>
    </xf>
    <xf numFmtId="0" fontId="13" fillId="2" borderId="46" xfId="0" applyFont="1" applyFill="1" applyBorder="1" applyAlignment="1">
      <alignment horizontal="center" vertical="center" wrapText="1"/>
    </xf>
    <xf numFmtId="0" fontId="13" fillId="2" borderId="10"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27" fillId="2" borderId="47" xfId="0" applyFont="1" applyFill="1" applyBorder="1" applyAlignment="1">
      <alignment horizontal="center" vertical="center" wrapText="1" readingOrder="1"/>
    </xf>
    <xf numFmtId="0" fontId="18" fillId="2" borderId="34" xfId="0" applyFont="1" applyFill="1" applyBorder="1" applyAlignment="1">
      <alignment horizontal="center" vertical="center" wrapText="1" readingOrder="2"/>
    </xf>
    <xf numFmtId="0" fontId="85" fillId="4" borderId="0" xfId="2" applyFont="1" applyFill="1" applyAlignment="1">
      <alignment horizontal="left" vertical="center" wrapText="1"/>
    </xf>
    <xf numFmtId="0" fontId="54" fillId="6" borderId="0" xfId="13" applyFont="1" applyFill="1" applyAlignment="1">
      <alignment vertical="center"/>
    </xf>
    <xf numFmtId="0" fontId="54" fillId="4" borderId="0" xfId="0" applyFont="1" applyFill="1" applyAlignment="1">
      <alignment vertical="center"/>
    </xf>
    <xf numFmtId="0" fontId="54" fillId="4" borderId="0" xfId="0" applyFont="1" applyFill="1" applyAlignment="1">
      <alignment horizontal="center" vertical="center"/>
    </xf>
    <xf numFmtId="0" fontId="54" fillId="4" borderId="0" xfId="0" applyFont="1" applyFill="1" applyAlignment="1">
      <alignment vertical="center" readingOrder="2"/>
    </xf>
    <xf numFmtId="0" fontId="72" fillId="4" borderId="0" xfId="0" applyFont="1" applyFill="1" applyAlignment="1">
      <alignment vertical="center" readingOrder="2"/>
    </xf>
    <xf numFmtId="0" fontId="74" fillId="4" borderId="0" xfId="0" applyFont="1" applyFill="1" applyAlignment="1">
      <alignment vertical="center" readingOrder="2"/>
    </xf>
    <xf numFmtId="169" fontId="10" fillId="0" borderId="0" xfId="0" applyNumberFormat="1" applyFont="1"/>
    <xf numFmtId="181" fontId="10" fillId="0" borderId="0" xfId="0" applyNumberFormat="1" applyFont="1" applyAlignment="1">
      <alignment horizontal="center" vertical="center"/>
    </xf>
    <xf numFmtId="166" fontId="8" fillId="0" borderId="0" xfId="0" applyNumberFormat="1" applyFont="1" applyAlignment="1">
      <alignment horizontal="center"/>
    </xf>
    <xf numFmtId="166" fontId="11" fillId="0" borderId="0" xfId="0" applyNumberFormat="1" applyFont="1"/>
    <xf numFmtId="166" fontId="5" fillId="0" borderId="0" xfId="6" applyNumberFormat="1" applyFont="1"/>
    <xf numFmtId="166" fontId="43" fillId="0" borderId="0" xfId="0" applyNumberFormat="1" applyFont="1"/>
    <xf numFmtId="0" fontId="55" fillId="0" borderId="0" xfId="0" applyFont="1"/>
    <xf numFmtId="0" fontId="88" fillId="4" borderId="24" xfId="0" applyFont="1" applyFill="1" applyBorder="1" applyAlignment="1">
      <alignment vertical="center"/>
    </xf>
    <xf numFmtId="169" fontId="4" fillId="0" borderId="0" xfId="0" applyNumberFormat="1" applyFont="1"/>
    <xf numFmtId="183" fontId="0" fillId="0" borderId="0" xfId="0" applyNumberFormat="1"/>
    <xf numFmtId="184" fontId="0" fillId="0" borderId="0" xfId="0" applyNumberFormat="1"/>
    <xf numFmtId="166" fontId="21" fillId="0" borderId="0" xfId="0" applyNumberFormat="1" applyFont="1" applyAlignment="1">
      <alignment horizontal="center"/>
    </xf>
    <xf numFmtId="166" fontId="3" fillId="5" borderId="0" xfId="0" applyNumberFormat="1" applyFont="1" applyFill="1"/>
    <xf numFmtId="0" fontId="77" fillId="0" borderId="0" xfId="0" applyFont="1"/>
    <xf numFmtId="2" fontId="89" fillId="4" borderId="4" xfId="0" applyNumberFormat="1" applyFont="1" applyFill="1" applyBorder="1" applyAlignment="1">
      <alignment horizontal="center" vertical="center"/>
    </xf>
    <xf numFmtId="185" fontId="26" fillId="4" borderId="4" xfId="0" applyNumberFormat="1" applyFont="1" applyFill="1" applyBorder="1" applyAlignment="1">
      <alignment horizontal="center" vertical="center"/>
    </xf>
    <xf numFmtId="2" fontId="89" fillId="3" borderId="1" xfId="0" applyNumberFormat="1" applyFont="1" applyFill="1" applyBorder="1" applyAlignment="1">
      <alignment horizontal="center" vertical="center"/>
    </xf>
    <xf numFmtId="185" fontId="26" fillId="3" borderId="1" xfId="0" applyNumberFormat="1" applyFont="1" applyFill="1" applyBorder="1" applyAlignment="1">
      <alignment horizontal="center" vertical="center"/>
    </xf>
    <xf numFmtId="2" fontId="89" fillId="4" borderId="1" xfId="0" applyNumberFormat="1" applyFont="1" applyFill="1" applyBorder="1" applyAlignment="1">
      <alignment horizontal="center" vertical="center"/>
    </xf>
    <xf numFmtId="185" fontId="26" fillId="4" borderId="1" xfId="0" applyNumberFormat="1" applyFont="1" applyFill="1" applyBorder="1" applyAlignment="1">
      <alignment horizontal="center" vertical="center"/>
    </xf>
    <xf numFmtId="0" fontId="89" fillId="4" borderId="1" xfId="0" applyFont="1" applyFill="1" applyBorder="1" applyAlignment="1">
      <alignment horizontal="center" vertical="center"/>
    </xf>
    <xf numFmtId="0" fontId="89" fillId="3" borderId="1" xfId="0" applyFont="1" applyFill="1" applyBorder="1" applyAlignment="1">
      <alignment horizontal="center" vertical="center"/>
    </xf>
    <xf numFmtId="0" fontId="15" fillId="2" borderId="47" xfId="0" applyFont="1" applyFill="1" applyBorder="1" applyAlignment="1">
      <alignment horizontal="center" vertical="center" wrapText="1" readingOrder="1"/>
    </xf>
    <xf numFmtId="0" fontId="15" fillId="2" borderId="31" xfId="0" applyFont="1" applyFill="1" applyBorder="1" applyAlignment="1">
      <alignment horizontal="center" vertical="center" wrapText="1" readingOrder="1"/>
    </xf>
    <xf numFmtId="0" fontId="89" fillId="0" borderId="0" xfId="0" applyFont="1"/>
    <xf numFmtId="0" fontId="27" fillId="2" borderId="53" xfId="0" applyFont="1" applyFill="1" applyBorder="1" applyAlignment="1">
      <alignment horizontal="center" vertical="center" wrapText="1" readingOrder="2"/>
    </xf>
    <xf numFmtId="0" fontId="72" fillId="4" borderId="0" xfId="0" applyFont="1" applyFill="1" applyAlignment="1">
      <alignment vertical="center" readingOrder="1"/>
    </xf>
    <xf numFmtId="0" fontId="91" fillId="4" borderId="0" xfId="23" applyFont="1" applyFill="1" applyBorder="1" applyAlignment="1">
      <alignment horizontal="center" vertical="center"/>
    </xf>
    <xf numFmtId="0" fontId="48" fillId="0" borderId="1" xfId="0" applyFont="1" applyBorder="1" applyAlignment="1">
      <alignment horizontal="center" vertical="center"/>
    </xf>
    <xf numFmtId="0" fontId="48" fillId="3" borderId="1" xfId="0" applyFont="1" applyFill="1" applyBorder="1" applyAlignment="1">
      <alignment horizontal="center" vertical="center"/>
    </xf>
    <xf numFmtId="0" fontId="89" fillId="3" borderId="3" xfId="0" applyFont="1" applyFill="1" applyBorder="1" applyAlignment="1">
      <alignment horizontal="center" vertical="center"/>
    </xf>
    <xf numFmtId="0" fontId="89" fillId="0" borderId="1" xfId="0" applyFont="1" applyBorder="1" applyAlignment="1">
      <alignment horizontal="center" vertical="center"/>
    </xf>
    <xf numFmtId="166" fontId="78" fillId="2" borderId="21" xfId="0" applyNumberFormat="1" applyFont="1" applyFill="1" applyBorder="1" applyAlignment="1">
      <alignment horizontal="center" wrapText="1"/>
    </xf>
    <xf numFmtId="0" fontId="79" fillId="4" borderId="9" xfId="0" applyFont="1" applyFill="1" applyBorder="1" applyAlignment="1">
      <alignment horizontal="center" vertical="center"/>
    </xf>
    <xf numFmtId="166" fontId="29" fillId="2" borderId="15" xfId="0" applyNumberFormat="1" applyFont="1" applyFill="1" applyBorder="1" applyAlignment="1">
      <alignment horizontal="center" wrapText="1"/>
    </xf>
    <xf numFmtId="166" fontId="29" fillId="2" borderId="16" xfId="0" applyNumberFormat="1" applyFont="1" applyFill="1" applyBorder="1" applyAlignment="1">
      <alignment horizontal="center" wrapText="1"/>
    </xf>
    <xf numFmtId="0" fontId="73" fillId="4" borderId="0" xfId="0" applyFont="1" applyFill="1" applyAlignment="1">
      <alignment horizontal="center"/>
    </xf>
    <xf numFmtId="0" fontId="73" fillId="4" borderId="0" xfId="0" applyFont="1" applyFill="1" applyAlignment="1">
      <alignment horizontal="center" vertical="center" wrapText="1"/>
    </xf>
    <xf numFmtId="0" fontId="72" fillId="4" borderId="0" xfId="0" applyFont="1" applyFill="1" applyAlignment="1">
      <alignment horizontal="right" vertical="center"/>
    </xf>
    <xf numFmtId="0" fontId="83" fillId="4" borderId="0" xfId="0" applyFont="1" applyFill="1" applyAlignment="1">
      <alignment horizontal="left" vertical="center" wrapText="1"/>
    </xf>
    <xf numFmtId="0" fontId="84" fillId="4" borderId="0" xfId="0" applyFont="1" applyFill="1" applyAlignment="1">
      <alignment horizontal="center" vertical="center"/>
    </xf>
    <xf numFmtId="0" fontId="75" fillId="4" borderId="0" xfId="0" applyFont="1" applyFill="1" applyAlignment="1">
      <alignment horizontal="left" vertical="center"/>
    </xf>
    <xf numFmtId="0" fontId="73" fillId="4" borderId="0" xfId="6" applyFont="1" applyFill="1" applyAlignment="1">
      <alignment horizontal="center" vertical="center"/>
    </xf>
    <xf numFmtId="0" fontId="73" fillId="4" borderId="0" xfId="0" applyFont="1" applyFill="1" applyAlignment="1">
      <alignment horizontal="center" vertical="center" wrapText="1" readingOrder="2"/>
    </xf>
    <xf numFmtId="1" fontId="73" fillId="4" borderId="0" xfId="0" applyNumberFormat="1" applyFont="1" applyFill="1" applyAlignment="1">
      <alignment horizontal="center" vertical="center"/>
    </xf>
    <xf numFmtId="0" fontId="74" fillId="4" borderId="0" xfId="2" applyFont="1" applyFill="1" applyAlignment="1">
      <alignment horizontal="center" vertical="center"/>
    </xf>
    <xf numFmtId="0" fontId="84" fillId="4" borderId="0" xfId="0" applyFont="1" applyFill="1" applyAlignment="1">
      <alignment horizontal="center" vertical="center" wrapText="1" readingOrder="2"/>
    </xf>
    <xf numFmtId="175" fontId="26" fillId="3" borderId="1" xfId="0" applyNumberFormat="1" applyFont="1" applyFill="1" applyBorder="1" applyAlignment="1">
      <alignment horizontal="center" vertical="center"/>
    </xf>
    <xf numFmtId="175" fontId="50" fillId="3" borderId="1" xfId="0" applyNumberFormat="1" applyFont="1" applyFill="1" applyBorder="1" applyAlignment="1">
      <alignment horizontal="center" vertical="center"/>
    </xf>
    <xf numFmtId="175" fontId="26" fillId="0" borderId="1" xfId="0" applyNumberFormat="1" applyFont="1" applyBorder="1" applyAlignment="1">
      <alignment horizontal="center" vertical="center"/>
    </xf>
    <xf numFmtId="175" fontId="50" fillId="0" borderId="1" xfId="0" applyNumberFormat="1" applyFont="1" applyBorder="1" applyAlignment="1">
      <alignment horizontal="center" vertical="center"/>
    </xf>
    <xf numFmtId="175" fontId="26" fillId="2" borderId="1" xfId="0" applyNumberFormat="1" applyFont="1" applyFill="1" applyBorder="1" applyAlignment="1">
      <alignment horizontal="center" vertical="center"/>
    </xf>
    <xf numFmtId="175" fontId="26" fillId="4" borderId="1" xfId="0" applyNumberFormat="1" applyFont="1" applyFill="1" applyBorder="1" applyAlignment="1">
      <alignment horizontal="center" vertical="center"/>
    </xf>
    <xf numFmtId="175" fontId="50" fillId="4" borderId="1" xfId="0" applyNumberFormat="1" applyFont="1" applyFill="1" applyBorder="1" applyAlignment="1">
      <alignment horizontal="center" vertical="center"/>
    </xf>
    <xf numFmtId="0" fontId="67" fillId="0" borderId="0" xfId="0" applyFont="1" applyAlignment="1">
      <alignment vertical="center"/>
    </xf>
    <xf numFmtId="0" fontId="66" fillId="0" borderId="0" xfId="0" applyFont="1" applyAlignment="1">
      <alignment vertical="center"/>
    </xf>
    <xf numFmtId="0" fontId="75" fillId="4" borderId="0" xfId="0" applyFont="1" applyFill="1" applyAlignment="1">
      <alignment horizontal="centerContinuous" vertical="center"/>
    </xf>
    <xf numFmtId="166" fontId="10" fillId="0" borderId="0" xfId="0" applyNumberFormat="1" applyFont="1" applyAlignment="1">
      <alignment vertical="center"/>
    </xf>
    <xf numFmtId="0" fontId="20" fillId="0" borderId="0" xfId="0" applyFont="1" applyAlignment="1">
      <alignment vertical="center"/>
    </xf>
    <xf numFmtId="0" fontId="79" fillId="4" borderId="18" xfId="0" applyFont="1" applyFill="1" applyBorder="1" applyAlignment="1">
      <alignment vertical="center"/>
    </xf>
    <xf numFmtId="0" fontId="79" fillId="4" borderId="19" xfId="0" applyFont="1" applyFill="1" applyBorder="1" applyAlignment="1">
      <alignment vertical="center"/>
    </xf>
    <xf numFmtId="166" fontId="20" fillId="0" borderId="0" xfId="0" applyNumberFormat="1" applyFont="1" applyAlignment="1">
      <alignment vertical="center"/>
    </xf>
    <xf numFmtId="0" fontId="79" fillId="4" borderId="24" xfId="0" applyFont="1" applyFill="1" applyBorder="1" applyAlignment="1">
      <alignment vertical="center"/>
    </xf>
    <xf numFmtId="0" fontId="79" fillId="4" borderId="21" xfId="0" applyFont="1" applyFill="1" applyBorder="1" applyAlignment="1">
      <alignment vertical="center"/>
    </xf>
    <xf numFmtId="0" fontId="18" fillId="4" borderId="0" xfId="0" applyFont="1" applyFill="1" applyAlignment="1">
      <alignment vertical="center"/>
    </xf>
    <xf numFmtId="0" fontId="18" fillId="4" borderId="9" xfId="0" applyFont="1" applyFill="1" applyBorder="1" applyAlignment="1">
      <alignment vertical="center"/>
    </xf>
    <xf numFmtId="0" fontId="20" fillId="0" borderId="9" xfId="0" applyFont="1" applyBorder="1" applyAlignment="1">
      <alignment vertical="center"/>
    </xf>
    <xf numFmtId="0" fontId="79" fillId="4" borderId="43" xfId="0" applyFont="1" applyFill="1" applyBorder="1" applyAlignment="1">
      <alignment vertical="center"/>
    </xf>
    <xf numFmtId="0" fontId="75" fillId="4" borderId="9" xfId="0" applyFont="1" applyFill="1" applyBorder="1" applyAlignment="1">
      <alignment horizontal="left" vertical="center" wrapText="1"/>
    </xf>
    <xf numFmtId="167" fontId="26" fillId="4" borderId="4" xfId="0" applyNumberFormat="1" applyFont="1" applyFill="1" applyBorder="1" applyAlignment="1">
      <alignment horizontal="center" vertical="center" wrapText="1"/>
    </xf>
    <xf numFmtId="0" fontId="48" fillId="0" borderId="0" xfId="0" applyFont="1" applyAlignment="1">
      <alignment vertical="center"/>
    </xf>
    <xf numFmtId="166" fontId="48" fillId="0" borderId="0" xfId="0" applyNumberFormat="1" applyFont="1" applyAlignment="1">
      <alignment vertical="center"/>
    </xf>
    <xf numFmtId="175" fontId="26" fillId="3" borderId="3" xfId="0" applyNumberFormat="1" applyFont="1" applyFill="1" applyBorder="1" applyAlignment="1">
      <alignment horizontal="center" vertical="center"/>
    </xf>
    <xf numFmtId="175" fontId="50" fillId="3" borderId="3" xfId="0" applyNumberFormat="1" applyFont="1" applyFill="1" applyBorder="1" applyAlignment="1">
      <alignment horizontal="center" vertical="center"/>
    </xf>
    <xf numFmtId="166" fontId="42" fillId="0" borderId="0" xfId="0" applyNumberFormat="1" applyFont="1" applyAlignment="1">
      <alignment vertical="center"/>
    </xf>
    <xf numFmtId="2" fontId="48" fillId="0" borderId="0" xfId="0" applyNumberFormat="1" applyFont="1" applyAlignment="1">
      <alignment vertical="center"/>
    </xf>
    <xf numFmtId="2" fontId="42" fillId="0" borderId="0" xfId="0" applyNumberFormat="1" applyFont="1" applyAlignment="1">
      <alignment vertical="center"/>
    </xf>
    <xf numFmtId="166" fontId="77" fillId="0" borderId="0" xfId="0" applyNumberFormat="1" applyFont="1" applyAlignment="1">
      <alignment vertical="center"/>
    </xf>
    <xf numFmtId="0" fontId="0" fillId="4" borderId="0" xfId="0" applyFill="1" applyAlignment="1">
      <alignment vertical="center"/>
    </xf>
    <xf numFmtId="0" fontId="45" fillId="4" borderId="0" xfId="0" applyFont="1" applyFill="1" applyAlignment="1">
      <alignment vertical="center"/>
    </xf>
    <xf numFmtId="0" fontId="76" fillId="4" borderId="24" xfId="0" applyFont="1" applyFill="1" applyBorder="1" applyAlignment="1">
      <alignment horizontal="left" vertical="center"/>
    </xf>
    <xf numFmtId="0" fontId="3" fillId="0" borderId="0" xfId="0" applyFont="1" applyAlignment="1">
      <alignment vertical="center"/>
    </xf>
    <xf numFmtId="166" fontId="3" fillId="0" borderId="0" xfId="0" applyNumberFormat="1" applyFont="1" applyAlignment="1">
      <alignment vertical="center"/>
    </xf>
    <xf numFmtId="166" fontId="75" fillId="4" borderId="15" xfId="0" applyNumberFormat="1" applyFont="1" applyFill="1" applyBorder="1" applyAlignment="1">
      <alignment horizontal="left" vertical="center" wrapText="1"/>
    </xf>
    <xf numFmtId="0" fontId="3" fillId="0" borderId="13" xfId="0" applyFont="1" applyBorder="1"/>
    <xf numFmtId="175" fontId="48" fillId="3" borderId="3" xfId="0" applyNumberFormat="1" applyFont="1" applyFill="1" applyBorder="1" applyAlignment="1">
      <alignment horizontal="center" vertical="center"/>
    </xf>
    <xf numFmtId="175" fontId="89" fillId="3" borderId="3" xfId="0" applyNumberFormat="1" applyFont="1" applyFill="1" applyBorder="1" applyAlignment="1">
      <alignment horizontal="center" vertical="center"/>
    </xf>
    <xf numFmtId="175" fontId="48" fillId="4" borderId="1" xfId="0" applyNumberFormat="1" applyFont="1" applyFill="1" applyBorder="1" applyAlignment="1">
      <alignment horizontal="center" vertical="center"/>
    </xf>
    <xf numFmtId="175" fontId="89" fillId="4" borderId="1" xfId="0" applyNumberFormat="1" applyFont="1" applyFill="1" applyBorder="1" applyAlignment="1">
      <alignment horizontal="center" vertical="center"/>
    </xf>
    <xf numFmtId="175" fontId="48" fillId="3" borderId="1" xfId="0" applyNumberFormat="1" applyFont="1" applyFill="1" applyBorder="1" applyAlignment="1">
      <alignment horizontal="center" vertical="center"/>
    </xf>
    <xf numFmtId="175" fontId="89" fillId="3" borderId="1" xfId="0" applyNumberFormat="1" applyFont="1" applyFill="1" applyBorder="1" applyAlignment="1">
      <alignment horizontal="center" vertical="center"/>
    </xf>
    <xf numFmtId="167" fontId="26" fillId="4" borderId="8" xfId="0" applyNumberFormat="1" applyFont="1" applyFill="1" applyBorder="1" applyAlignment="1">
      <alignment horizontal="center" vertical="center" wrapText="1"/>
    </xf>
    <xf numFmtId="175" fontId="48" fillId="4" borderId="4" xfId="0" applyNumberFormat="1" applyFont="1" applyFill="1" applyBorder="1" applyAlignment="1">
      <alignment horizontal="center" vertical="center"/>
    </xf>
    <xf numFmtId="175" fontId="89" fillId="4" borderId="4" xfId="0" applyNumberFormat="1" applyFont="1" applyFill="1" applyBorder="1" applyAlignment="1">
      <alignment horizontal="center" vertical="center"/>
    </xf>
    <xf numFmtId="0" fontId="66" fillId="4" borderId="0" xfId="0" applyFont="1" applyFill="1"/>
    <xf numFmtId="0" fontId="66" fillId="4" borderId="0" xfId="0" applyFont="1" applyFill="1" applyAlignment="1">
      <alignment vertical="center"/>
    </xf>
    <xf numFmtId="166" fontId="0" fillId="0" borderId="13" xfId="0" applyNumberFormat="1" applyBorder="1" applyAlignment="1">
      <alignment vertical="center"/>
    </xf>
    <xf numFmtId="166" fontId="16" fillId="0" borderId="13" xfId="0" applyNumberFormat="1" applyFont="1" applyBorder="1" applyAlignment="1">
      <alignment vertical="center"/>
    </xf>
    <xf numFmtId="166" fontId="15" fillId="2" borderId="15" xfId="0" applyNumberFormat="1" applyFont="1" applyFill="1" applyBorder="1" applyAlignment="1">
      <alignment horizontal="center" vertical="center" wrapText="1" readingOrder="2"/>
    </xf>
    <xf numFmtId="166" fontId="15" fillId="2" borderId="16" xfId="0" applyNumberFormat="1" applyFont="1" applyFill="1" applyBorder="1" applyAlignment="1">
      <alignment horizontal="center" vertical="center" wrapText="1" readingOrder="2"/>
    </xf>
    <xf numFmtId="166" fontId="15" fillId="2" borderId="26" xfId="0" applyNumberFormat="1" applyFont="1" applyFill="1" applyBorder="1" applyAlignment="1">
      <alignment horizontal="center" vertical="center" wrapText="1" readingOrder="2"/>
    </xf>
    <xf numFmtId="166" fontId="15" fillId="2" borderId="0" xfId="0" applyNumberFormat="1" applyFont="1" applyFill="1" applyAlignment="1">
      <alignment horizontal="center" vertical="center" wrapText="1" readingOrder="2"/>
    </xf>
    <xf numFmtId="166" fontId="12" fillId="2" borderId="42" xfId="0" applyNumberFormat="1" applyFont="1" applyFill="1" applyBorder="1" applyAlignment="1">
      <alignment horizontal="center" vertical="center" wrapText="1" readingOrder="1"/>
    </xf>
    <xf numFmtId="166" fontId="12" fillId="2" borderId="9" xfId="0" applyNumberFormat="1" applyFont="1" applyFill="1" applyBorder="1" applyAlignment="1">
      <alignment horizontal="center" vertical="center" wrapText="1" readingOrder="1"/>
    </xf>
    <xf numFmtId="0" fontId="72" fillId="4" borderId="27" xfId="0" applyFont="1" applyFill="1" applyBorder="1" applyAlignment="1">
      <alignment vertical="center"/>
    </xf>
    <xf numFmtId="0" fontId="72" fillId="4" borderId="9" xfId="0" applyFont="1" applyFill="1" applyBorder="1" applyAlignment="1">
      <alignment vertical="center"/>
    </xf>
    <xf numFmtId="0" fontId="55" fillId="0" borderId="0" xfId="0" applyFont="1" applyAlignment="1">
      <alignment vertical="center"/>
    </xf>
    <xf numFmtId="166" fontId="50" fillId="0" borderId="0" xfId="0" applyNumberFormat="1" applyFont="1" applyAlignment="1">
      <alignment vertical="center"/>
    </xf>
    <xf numFmtId="166" fontId="48" fillId="0" borderId="0" xfId="0" applyNumberFormat="1" applyFont="1" applyAlignment="1">
      <alignment horizontal="center" vertical="center"/>
    </xf>
    <xf numFmtId="166" fontId="94" fillId="0" borderId="0" xfId="0" applyNumberFormat="1" applyFont="1" applyAlignment="1">
      <alignment horizontal="center" vertical="center"/>
    </xf>
    <xf numFmtId="166" fontId="94" fillId="0" borderId="0" xfId="0" applyNumberFormat="1" applyFont="1" applyAlignment="1">
      <alignment vertical="center"/>
    </xf>
    <xf numFmtId="0" fontId="50" fillId="4" borderId="0" xfId="0" applyFont="1" applyFill="1" applyAlignment="1">
      <alignment vertical="center"/>
    </xf>
    <xf numFmtId="0" fontId="50" fillId="0" borderId="0" xfId="0" applyFont="1" applyAlignment="1">
      <alignment vertical="center"/>
    </xf>
    <xf numFmtId="0" fontId="50" fillId="0" borderId="0" xfId="0" applyFont="1"/>
    <xf numFmtId="0" fontId="94" fillId="0" borderId="0" xfId="0" applyFont="1"/>
    <xf numFmtId="175" fontId="92" fillId="3" borderId="3" xfId="0" applyNumberFormat="1" applyFont="1" applyFill="1" applyBorder="1" applyAlignment="1">
      <alignment horizontal="center" vertical="center"/>
    </xf>
    <xf numFmtId="175" fontId="93" fillId="3" borderId="3" xfId="0" applyNumberFormat="1" applyFont="1" applyFill="1" applyBorder="1" applyAlignment="1">
      <alignment horizontal="center" vertical="center"/>
    </xf>
    <xf numFmtId="175" fontId="92" fillId="4" borderId="1" xfId="0" applyNumberFormat="1" applyFont="1" applyFill="1" applyBorder="1" applyAlignment="1">
      <alignment horizontal="center" vertical="center"/>
    </xf>
    <xf numFmtId="175" fontId="93" fillId="4" borderId="1" xfId="0" applyNumberFormat="1" applyFont="1" applyFill="1" applyBorder="1" applyAlignment="1">
      <alignment horizontal="center" vertical="center"/>
    </xf>
    <xf numFmtId="175" fontId="92" fillId="3" borderId="1" xfId="0" applyNumberFormat="1" applyFont="1" applyFill="1" applyBorder="1" applyAlignment="1">
      <alignment horizontal="center" vertical="center"/>
    </xf>
    <xf numFmtId="175" fontId="93" fillId="3" borderId="1" xfId="0" applyNumberFormat="1" applyFont="1" applyFill="1" applyBorder="1" applyAlignment="1">
      <alignment horizontal="center" vertical="center"/>
    </xf>
    <xf numFmtId="175" fontId="92" fillId="2" borderId="1" xfId="0" applyNumberFormat="1" applyFont="1" applyFill="1" applyBorder="1" applyAlignment="1">
      <alignment horizontal="center" vertical="center"/>
    </xf>
    <xf numFmtId="175" fontId="93" fillId="2" borderId="1" xfId="0" applyNumberFormat="1" applyFont="1" applyFill="1" applyBorder="1" applyAlignment="1">
      <alignment horizontal="center" vertical="center"/>
    </xf>
    <xf numFmtId="175" fontId="92" fillId="0" borderId="1" xfId="0" applyNumberFormat="1" applyFont="1" applyBorder="1" applyAlignment="1">
      <alignment horizontal="center" vertical="center"/>
    </xf>
    <xf numFmtId="175" fontId="93" fillId="0" borderId="1" xfId="0" applyNumberFormat="1" applyFont="1" applyBorder="1" applyAlignment="1">
      <alignment horizontal="center" vertical="center"/>
    </xf>
    <xf numFmtId="175" fontId="95" fillId="2" borderId="1" xfId="0" applyNumberFormat="1" applyFont="1" applyFill="1" applyBorder="1" applyAlignment="1">
      <alignment horizontal="center" vertical="center"/>
    </xf>
    <xf numFmtId="175" fontId="50" fillId="4" borderId="4" xfId="0" applyNumberFormat="1" applyFont="1" applyFill="1" applyBorder="1" applyAlignment="1">
      <alignment horizontal="center" vertical="center"/>
    </xf>
    <xf numFmtId="175" fontId="26" fillId="4" borderId="4" xfId="0" applyNumberFormat="1" applyFont="1" applyFill="1" applyBorder="1" applyAlignment="1">
      <alignment horizontal="center" vertical="center"/>
    </xf>
    <xf numFmtId="0" fontId="48" fillId="0" borderId="0" xfId="0" applyFont="1" applyAlignment="1">
      <alignment horizontal="center" vertical="center"/>
    </xf>
    <xf numFmtId="174" fontId="89" fillId="3" borderId="3" xfId="1" applyNumberFormat="1" applyFont="1" applyFill="1" applyBorder="1" applyAlignment="1">
      <alignment horizontal="center" vertical="center"/>
    </xf>
    <xf numFmtId="177" fontId="48" fillId="0" borderId="0" xfId="0" applyNumberFormat="1" applyFont="1" applyAlignment="1">
      <alignment horizontal="center" vertical="center"/>
    </xf>
    <xf numFmtId="174" fontId="89" fillId="4" borderId="1" xfId="1" applyNumberFormat="1" applyFont="1" applyFill="1" applyBorder="1" applyAlignment="1">
      <alignment horizontal="center" vertical="center"/>
    </xf>
    <xf numFmtId="174" fontId="89" fillId="3" borderId="1" xfId="1" applyNumberFormat="1" applyFont="1" applyFill="1" applyBorder="1" applyAlignment="1">
      <alignment horizontal="center" vertical="center"/>
    </xf>
    <xf numFmtId="0" fontId="89" fillId="0" borderId="0" xfId="0" applyFont="1" applyAlignment="1">
      <alignment horizontal="center" vertical="center" wrapText="1"/>
    </xf>
    <xf numFmtId="177" fontId="89" fillId="0" borderId="0" xfId="0" applyNumberFormat="1" applyFont="1" applyAlignment="1">
      <alignment horizontal="center" vertical="center"/>
    </xf>
    <xf numFmtId="174" fontId="48" fillId="0" borderId="0" xfId="0" applyNumberFormat="1" applyFont="1" applyAlignment="1">
      <alignment horizontal="center" vertical="center"/>
    </xf>
    <xf numFmtId="174" fontId="48" fillId="3" borderId="1" xfId="1" applyNumberFormat="1" applyFont="1" applyFill="1" applyBorder="1" applyAlignment="1">
      <alignment horizontal="center" vertical="center"/>
    </xf>
    <xf numFmtId="175" fontId="48" fillId="0" borderId="0" xfId="0" applyNumberFormat="1" applyFont="1" applyAlignment="1">
      <alignment horizontal="center" vertical="center"/>
    </xf>
    <xf numFmtId="174" fontId="48" fillId="4" borderId="1" xfId="1" applyNumberFormat="1" applyFont="1" applyFill="1" applyBorder="1" applyAlignment="1">
      <alignment horizontal="center" vertical="center"/>
    </xf>
    <xf numFmtId="170" fontId="48" fillId="0" borderId="0" xfId="0" applyNumberFormat="1" applyFont="1" applyAlignment="1">
      <alignment horizontal="center" vertical="center"/>
    </xf>
    <xf numFmtId="178" fontId="48" fillId="0" borderId="0" xfId="0" applyNumberFormat="1" applyFont="1" applyAlignment="1">
      <alignment horizontal="center" vertical="center"/>
    </xf>
    <xf numFmtId="179" fontId="48" fillId="0" borderId="0" xfId="0" applyNumberFormat="1" applyFont="1" applyAlignment="1">
      <alignment horizontal="center" vertical="center"/>
    </xf>
    <xf numFmtId="169" fontId="48" fillId="0" borderId="0" xfId="0" applyNumberFormat="1" applyFont="1" applyAlignment="1">
      <alignment horizontal="center" vertical="center"/>
    </xf>
    <xf numFmtId="166" fontId="89" fillId="0" borderId="0" xfId="0" applyNumberFormat="1" applyFont="1"/>
    <xf numFmtId="166" fontId="73" fillId="4" borderId="0" xfId="0" applyNumberFormat="1" applyFont="1" applyFill="1" applyAlignment="1">
      <alignment vertical="center"/>
    </xf>
    <xf numFmtId="166" fontId="79" fillId="4" borderId="0" xfId="0" applyNumberFormat="1" applyFont="1" applyFill="1" applyAlignment="1">
      <alignment horizontal="center" vertical="center"/>
    </xf>
    <xf numFmtId="0" fontId="15" fillId="2" borderId="22" xfId="0" applyFont="1" applyFill="1" applyBorder="1" applyAlignment="1">
      <alignment vertical="center"/>
    </xf>
    <xf numFmtId="0" fontId="15" fillId="2" borderId="25" xfId="0" applyFont="1" applyFill="1" applyBorder="1" applyAlignment="1">
      <alignment vertical="center"/>
    </xf>
    <xf numFmtId="1" fontId="26" fillId="0" borderId="1" xfId="0" applyNumberFormat="1" applyFont="1" applyBorder="1" applyAlignment="1">
      <alignment horizontal="center" vertical="center"/>
    </xf>
    <xf numFmtId="1" fontId="26" fillId="3" borderId="1" xfId="0" applyNumberFormat="1" applyFont="1" applyFill="1" applyBorder="1" applyAlignment="1">
      <alignment horizontal="center" vertical="center"/>
    </xf>
    <xf numFmtId="0" fontId="77" fillId="0" borderId="0" xfId="0" applyFont="1" applyAlignment="1">
      <alignment vertical="center"/>
    </xf>
    <xf numFmtId="1" fontId="18" fillId="2" borderId="1" xfId="0" applyNumberFormat="1" applyFont="1" applyFill="1" applyBorder="1" applyAlignment="1">
      <alignment horizontal="center" vertical="center"/>
    </xf>
    <xf numFmtId="175" fontId="18" fillId="2" borderId="1" xfId="0" applyNumberFormat="1" applyFont="1" applyFill="1" applyBorder="1" applyAlignment="1">
      <alignment horizontal="center" vertical="center"/>
    </xf>
    <xf numFmtId="175" fontId="68" fillId="2" borderId="1" xfId="0" applyNumberFormat="1" applyFont="1" applyFill="1" applyBorder="1" applyAlignment="1">
      <alignment horizontal="center" vertical="center"/>
    </xf>
    <xf numFmtId="175" fontId="48" fillId="0" borderId="1" xfId="0" applyNumberFormat="1" applyFont="1" applyBorder="1" applyAlignment="1">
      <alignment horizontal="center" vertical="center"/>
    </xf>
    <xf numFmtId="175" fontId="48" fillId="0" borderId="4" xfId="0" applyNumberFormat="1" applyFont="1" applyBorder="1" applyAlignment="1">
      <alignment horizontal="center" vertical="center"/>
    </xf>
    <xf numFmtId="2" fontId="45" fillId="0" borderId="0" xfId="0" applyNumberFormat="1" applyFont="1" applyAlignment="1">
      <alignment vertical="center"/>
    </xf>
    <xf numFmtId="0" fontId="21" fillId="0" borderId="0" xfId="0" applyFont="1" applyAlignment="1">
      <alignment vertical="center"/>
    </xf>
    <xf numFmtId="0" fontId="79" fillId="4" borderId="25" xfId="0" applyFont="1" applyFill="1" applyBorder="1" applyAlignment="1">
      <alignment horizontal="left" vertical="center"/>
    </xf>
    <xf numFmtId="0" fontId="72" fillId="4" borderId="25" xfId="0" applyFont="1" applyFill="1" applyBorder="1" applyAlignment="1">
      <alignment vertical="center"/>
    </xf>
    <xf numFmtId="0" fontId="79" fillId="4" borderId="0" xfId="0" applyFont="1" applyFill="1" applyAlignment="1">
      <alignment horizontal="center" vertical="center" wrapText="1"/>
    </xf>
    <xf numFmtId="166" fontId="75" fillId="4" borderId="0" xfId="0" applyNumberFormat="1" applyFont="1" applyFill="1" applyAlignment="1">
      <alignment horizontal="left" vertical="center" wrapText="1"/>
    </xf>
    <xf numFmtId="166" fontId="75" fillId="4" borderId="13" xfId="0" applyNumberFormat="1" applyFont="1" applyFill="1" applyBorder="1" applyAlignment="1">
      <alignment vertical="center" wrapText="1"/>
    </xf>
    <xf numFmtId="0" fontId="28" fillId="0" borderId="0" xfId="0" applyFont="1" applyAlignment="1">
      <alignment horizontal="right" vertical="center" readingOrder="2"/>
    </xf>
    <xf numFmtId="0" fontId="28" fillId="0" borderId="0" xfId="0" quotePrefix="1" applyFont="1" applyAlignment="1">
      <alignment vertical="center"/>
    </xf>
    <xf numFmtId="0" fontId="28" fillId="0" borderId="0" xfId="0" applyFont="1" applyAlignment="1">
      <alignment horizontal="right" vertical="center"/>
    </xf>
    <xf numFmtId="0" fontId="28" fillId="0" borderId="0" xfId="0" applyFont="1" applyAlignment="1">
      <alignment vertical="center"/>
    </xf>
    <xf numFmtId="0" fontId="73" fillId="4" borderId="0" xfId="0" applyFont="1" applyFill="1" applyAlignment="1">
      <alignment vertical="center" wrapText="1"/>
    </xf>
    <xf numFmtId="166" fontId="75" fillId="4" borderId="0" xfId="0" applyNumberFormat="1" applyFont="1" applyFill="1" applyAlignment="1">
      <alignment horizontal="left" wrapText="1"/>
    </xf>
    <xf numFmtId="166" fontId="75" fillId="4" borderId="13" xfId="0" applyNumberFormat="1" applyFont="1" applyFill="1" applyBorder="1" applyAlignment="1">
      <alignment wrapText="1"/>
    </xf>
    <xf numFmtId="0" fontId="72" fillId="4" borderId="27" xfId="0" applyFont="1" applyFill="1" applyBorder="1" applyAlignment="1">
      <alignment horizontal="center" vertical="center"/>
    </xf>
    <xf numFmtId="166" fontId="17" fillId="4" borderId="0" xfId="0" applyNumberFormat="1" applyFont="1" applyFill="1" applyAlignment="1">
      <alignment vertical="center"/>
    </xf>
    <xf numFmtId="0" fontId="11" fillId="4" borderId="0" xfId="0" applyFont="1" applyFill="1" applyAlignment="1">
      <alignment vertical="center"/>
    </xf>
    <xf numFmtId="0" fontId="11" fillId="4" borderId="9" xfId="0" applyFont="1" applyFill="1" applyBorder="1" applyAlignment="1">
      <alignment vertical="center"/>
    </xf>
    <xf numFmtId="0" fontId="4" fillId="0" borderId="0" xfId="0" applyFont="1" applyAlignment="1">
      <alignment vertical="center"/>
    </xf>
    <xf numFmtId="0" fontId="4" fillId="0" borderId="0" xfId="0" applyFont="1" applyAlignment="1">
      <alignment horizontal="right" vertical="center"/>
    </xf>
    <xf numFmtId="0" fontId="72" fillId="4" borderId="6" xfId="0" applyFont="1" applyFill="1" applyBorder="1" applyAlignment="1">
      <alignment vertical="center"/>
    </xf>
    <xf numFmtId="0" fontId="50" fillId="0" borderId="0" xfId="0" applyFont="1" applyAlignment="1">
      <alignment horizontal="left" vertical="center"/>
    </xf>
    <xf numFmtId="0" fontId="5" fillId="0" borderId="0" xfId="0" applyFont="1" applyAlignment="1">
      <alignment vertical="center"/>
    </xf>
    <xf numFmtId="166" fontId="75" fillId="4" borderId="16" xfId="0" applyNumberFormat="1" applyFont="1" applyFill="1" applyBorder="1" applyAlignment="1">
      <alignment horizontal="left" vertical="center" wrapText="1"/>
    </xf>
    <xf numFmtId="166" fontId="50" fillId="0" borderId="0" xfId="0" applyNumberFormat="1" applyFont="1" applyAlignment="1">
      <alignment horizontal="center" vertical="center"/>
    </xf>
    <xf numFmtId="0" fontId="50"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vertical="center" wrapText="1"/>
    </xf>
    <xf numFmtId="0" fontId="5" fillId="0" borderId="0" xfId="0" applyFont="1" applyAlignment="1">
      <alignment horizontal="right" vertical="center" wrapText="1"/>
    </xf>
    <xf numFmtId="0" fontId="5" fillId="0" borderId="13" xfId="0" applyFont="1" applyBorder="1" applyAlignment="1">
      <alignment vertical="center"/>
    </xf>
    <xf numFmtId="0" fontId="76" fillId="4" borderId="27" xfId="0" applyFont="1" applyFill="1" applyBorder="1" applyAlignment="1">
      <alignment vertical="center"/>
    </xf>
    <xf numFmtId="0" fontId="72" fillId="0" borderId="0" xfId="0" applyFont="1" applyAlignment="1">
      <alignment horizontal="center" vertical="center"/>
    </xf>
    <xf numFmtId="166" fontId="84" fillId="4" borderId="0" xfId="0" applyNumberFormat="1" applyFont="1" applyFill="1" applyAlignment="1">
      <alignment horizontal="left" vertical="center" wrapText="1"/>
    </xf>
    <xf numFmtId="0" fontId="10" fillId="0" borderId="0" xfId="0" applyFont="1" applyAlignment="1">
      <alignment vertical="center" wrapText="1"/>
    </xf>
    <xf numFmtId="0" fontId="77" fillId="0" borderId="0" xfId="0" applyFont="1" applyAlignment="1">
      <alignment horizontal="center"/>
    </xf>
    <xf numFmtId="2" fontId="48" fillId="0" borderId="0" xfId="0" applyNumberFormat="1" applyFont="1" applyAlignment="1">
      <alignment horizontal="center" vertical="center"/>
    </xf>
    <xf numFmtId="175" fontId="89" fillId="0" borderId="1" xfId="0" applyNumberFormat="1" applyFont="1" applyBorder="1" applyAlignment="1">
      <alignment horizontal="center" vertical="center"/>
    </xf>
    <xf numFmtId="166" fontId="84" fillId="4" borderId="0" xfId="0" applyNumberFormat="1" applyFont="1" applyFill="1" applyAlignment="1">
      <alignment horizontal="center" vertical="center" wrapText="1"/>
    </xf>
    <xf numFmtId="175" fontId="89" fillId="2" borderId="1" xfId="0" applyNumberFormat="1" applyFont="1" applyFill="1" applyBorder="1" applyAlignment="1">
      <alignment horizontal="center" vertical="center"/>
    </xf>
    <xf numFmtId="175" fontId="48" fillId="2" borderId="1" xfId="0" applyNumberFormat="1" applyFont="1" applyFill="1" applyBorder="1" applyAlignment="1">
      <alignment horizontal="center" vertical="center"/>
    </xf>
    <xf numFmtId="0" fontId="64" fillId="0" borderId="0" xfId="0" applyFont="1" applyAlignment="1">
      <alignment vertical="center"/>
    </xf>
    <xf numFmtId="0" fontId="63" fillId="0" borderId="0" xfId="0" applyFont="1" applyAlignment="1">
      <alignment vertical="center"/>
    </xf>
    <xf numFmtId="0" fontId="64" fillId="4" borderId="0" xfId="0" applyFont="1" applyFill="1" applyAlignment="1">
      <alignment vertical="center"/>
    </xf>
    <xf numFmtId="166" fontId="53" fillId="2" borderId="15" xfId="0" applyNumberFormat="1" applyFont="1" applyFill="1" applyBorder="1" applyAlignment="1">
      <alignment horizontal="center" vertical="center" wrapText="1" readingOrder="2"/>
    </xf>
    <xf numFmtId="166" fontId="53" fillId="2" borderId="27" xfId="0" applyNumberFormat="1" applyFont="1" applyFill="1" applyBorder="1" applyAlignment="1">
      <alignment horizontal="center" vertical="center" wrapText="1"/>
    </xf>
    <xf numFmtId="2" fontId="77" fillId="0" borderId="0" xfId="0" applyNumberFormat="1" applyFont="1" applyAlignment="1">
      <alignment vertical="center"/>
    </xf>
    <xf numFmtId="166" fontId="29" fillId="2" borderId="24" xfId="0" applyNumberFormat="1" applyFont="1" applyFill="1" applyBorder="1" applyAlignment="1">
      <alignment horizontal="center" vertical="center" wrapText="1"/>
    </xf>
    <xf numFmtId="166" fontId="14" fillId="2" borderId="22" xfId="0" applyNumberFormat="1" applyFont="1" applyFill="1" applyBorder="1" applyAlignment="1">
      <alignment horizontal="center" vertical="center" wrapText="1"/>
    </xf>
    <xf numFmtId="166" fontId="14" fillId="2" borderId="25" xfId="0" applyNumberFormat="1" applyFont="1" applyFill="1" applyBorder="1" applyAlignment="1">
      <alignment horizontal="center" vertical="center" wrapText="1"/>
    </xf>
    <xf numFmtId="166" fontId="9" fillId="2" borderId="22" xfId="0" applyNumberFormat="1" applyFont="1" applyFill="1" applyBorder="1" applyAlignment="1">
      <alignment horizontal="center" vertical="center" wrapText="1"/>
    </xf>
    <xf numFmtId="0" fontId="98" fillId="0" borderId="0" xfId="0" applyFont="1" applyAlignment="1">
      <alignment horizontal="center" vertical="center"/>
    </xf>
    <xf numFmtId="1" fontId="26" fillId="3" borderId="1" xfId="0" applyNumberFormat="1" applyFont="1" applyFill="1" applyBorder="1" applyAlignment="1">
      <alignment horizontal="center" vertical="center" wrapText="1"/>
    </xf>
    <xf numFmtId="1" fontId="26" fillId="4" borderId="1" xfId="0" applyNumberFormat="1" applyFont="1" applyFill="1" applyBorder="1" applyAlignment="1">
      <alignment horizontal="center" vertical="center" wrapText="1"/>
    </xf>
    <xf numFmtId="0" fontId="98" fillId="0" borderId="0" xfId="0" applyFont="1" applyAlignment="1">
      <alignment vertical="center"/>
    </xf>
    <xf numFmtId="175" fontId="26" fillId="3" borderId="1" xfId="0" applyNumberFormat="1" applyFont="1" applyFill="1" applyBorder="1" applyAlignment="1">
      <alignment horizontal="center" vertical="center" wrapText="1"/>
    </xf>
    <xf numFmtId="175" fontId="50" fillId="3" borderId="1" xfId="0" applyNumberFormat="1" applyFont="1" applyFill="1" applyBorder="1" applyAlignment="1">
      <alignment horizontal="center" vertical="center" wrapText="1"/>
    </xf>
    <xf numFmtId="175" fontId="26" fillId="4" borderId="1" xfId="0" applyNumberFormat="1" applyFont="1" applyFill="1" applyBorder="1" applyAlignment="1">
      <alignment horizontal="center" vertical="center" wrapText="1"/>
    </xf>
    <xf numFmtId="175" fontId="50" fillId="4" borderId="1" xfId="0" applyNumberFormat="1" applyFont="1" applyFill="1" applyBorder="1" applyAlignment="1">
      <alignment horizontal="center" vertical="center" wrapText="1"/>
    </xf>
    <xf numFmtId="175" fontId="26" fillId="4" borderId="4" xfId="0" applyNumberFormat="1" applyFont="1" applyFill="1" applyBorder="1" applyAlignment="1">
      <alignment horizontal="center" vertical="center" wrapText="1"/>
    </xf>
    <xf numFmtId="175" fontId="50" fillId="4" borderId="4" xfId="0" applyNumberFormat="1" applyFont="1" applyFill="1" applyBorder="1" applyAlignment="1">
      <alignment horizontal="center" vertical="center" wrapText="1"/>
    </xf>
    <xf numFmtId="0" fontId="98" fillId="4" borderId="0" xfId="0" applyFont="1" applyFill="1" applyAlignment="1">
      <alignment vertical="center"/>
    </xf>
    <xf numFmtId="166" fontId="50" fillId="4" borderId="0" xfId="0" applyNumberFormat="1" applyFont="1" applyFill="1" applyAlignment="1">
      <alignment vertical="center"/>
    </xf>
    <xf numFmtId="166" fontId="13" fillId="2" borderId="23" xfId="0" applyNumberFormat="1" applyFont="1" applyFill="1" applyBorder="1" applyAlignment="1">
      <alignment horizontal="center" vertical="center" wrapText="1"/>
    </xf>
    <xf numFmtId="176" fontId="48" fillId="0" borderId="0" xfId="0" applyNumberFormat="1" applyFont="1" applyAlignment="1">
      <alignment horizontal="center" vertical="center"/>
    </xf>
    <xf numFmtId="0" fontId="89" fillId="0" borderId="0" xfId="0" applyFont="1" applyAlignment="1">
      <alignment horizontal="center" vertical="center"/>
    </xf>
    <xf numFmtId="175" fontId="89" fillId="0" borderId="0" xfId="0" applyNumberFormat="1" applyFont="1" applyAlignment="1">
      <alignment horizontal="center" vertical="center"/>
    </xf>
    <xf numFmtId="166" fontId="89" fillId="0" borderId="0" xfId="0" applyNumberFormat="1" applyFont="1" applyAlignment="1">
      <alignment horizontal="center" vertical="center"/>
    </xf>
    <xf numFmtId="0" fontId="89" fillId="3" borderId="1" xfId="7" applyFont="1" applyFill="1" applyBorder="1" applyAlignment="1">
      <alignment horizontal="center" vertical="center"/>
    </xf>
    <xf numFmtId="0" fontId="89" fillId="4" borderId="1" xfId="7" applyFont="1" applyFill="1" applyBorder="1" applyAlignment="1">
      <alignment horizontal="center" vertical="center"/>
    </xf>
    <xf numFmtId="175" fontId="21" fillId="0" borderId="0" xfId="0" applyNumberFormat="1" applyFont="1" applyAlignment="1">
      <alignment vertical="center"/>
    </xf>
    <xf numFmtId="0" fontId="81" fillId="4" borderId="0" xfId="0" applyFont="1" applyFill="1" applyAlignment="1">
      <alignment vertical="center"/>
    </xf>
    <xf numFmtId="0" fontId="76" fillId="4" borderId="0" xfId="0" applyFont="1" applyFill="1" applyAlignment="1">
      <alignment horizontal="center" vertical="center" wrapText="1"/>
    </xf>
    <xf numFmtId="0" fontId="48" fillId="4" borderId="0" xfId="0" applyFont="1" applyFill="1" applyAlignment="1">
      <alignment horizontal="center" vertical="center"/>
    </xf>
    <xf numFmtId="2" fontId="88" fillId="0" borderId="0" xfId="0" applyNumberFormat="1" applyFont="1" applyAlignment="1">
      <alignment horizontal="center" vertical="center"/>
    </xf>
    <xf numFmtId="0" fontId="18" fillId="2" borderId="1" xfId="7" applyFont="1" applyFill="1" applyBorder="1" applyAlignment="1">
      <alignment horizontal="center" vertical="center"/>
    </xf>
    <xf numFmtId="0" fontId="14" fillId="2" borderId="14" xfId="0" applyFont="1" applyFill="1" applyBorder="1" applyAlignment="1">
      <alignment horizontal="center" vertical="center" wrapText="1"/>
    </xf>
    <xf numFmtId="0" fontId="14" fillId="2" borderId="36" xfId="0" applyFont="1" applyFill="1" applyBorder="1" applyAlignment="1">
      <alignment horizontal="center" vertical="center" wrapText="1"/>
    </xf>
    <xf numFmtId="0" fontId="85" fillId="4" borderId="0" xfId="0" applyFont="1" applyFill="1" applyAlignment="1">
      <alignment horizontal="center" vertical="center"/>
    </xf>
    <xf numFmtId="0" fontId="28" fillId="4" borderId="0" xfId="0" applyFont="1" applyFill="1" applyAlignment="1">
      <alignment horizontal="right" vertical="center" readingOrder="2"/>
    </xf>
    <xf numFmtId="0" fontId="28" fillId="4" borderId="0" xfId="0" quotePrefix="1" applyFont="1" applyFill="1" applyAlignment="1">
      <alignment vertical="center"/>
    </xf>
    <xf numFmtId="0" fontId="67" fillId="4" borderId="0" xfId="0" applyFont="1" applyFill="1" applyAlignment="1">
      <alignment vertical="center"/>
    </xf>
    <xf numFmtId="0" fontId="18" fillId="2" borderId="1" xfId="9" applyFont="1" applyFill="1" applyBorder="1" applyAlignment="1">
      <alignment horizontal="center" vertical="center"/>
    </xf>
    <xf numFmtId="0" fontId="99" fillId="3" borderId="1" xfId="9" applyFont="1" applyFill="1" applyBorder="1" applyAlignment="1">
      <alignment horizontal="center" vertical="center"/>
    </xf>
    <xf numFmtId="0" fontId="99" fillId="0" borderId="1" xfId="9" applyFont="1" applyBorder="1" applyAlignment="1">
      <alignment horizontal="center" vertical="center"/>
    </xf>
    <xf numFmtId="0" fontId="14" fillId="2" borderId="22" xfId="0" applyFont="1" applyFill="1" applyBorder="1" applyAlignment="1">
      <alignment horizontal="center" vertical="center" wrapText="1"/>
    </xf>
    <xf numFmtId="0" fontId="14" fillId="2" borderId="23"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4" fillId="2" borderId="20" xfId="0" applyFont="1" applyFill="1" applyBorder="1" applyAlignment="1">
      <alignment horizontal="center" vertical="center" wrapText="1"/>
    </xf>
    <xf numFmtId="175" fontId="18" fillId="2" borderId="1" xfId="9" applyNumberFormat="1" applyFont="1" applyFill="1" applyBorder="1" applyAlignment="1">
      <alignment horizontal="center" vertical="center"/>
    </xf>
    <xf numFmtId="166" fontId="57" fillId="0" borderId="0" xfId="0" applyNumberFormat="1" applyFont="1" applyAlignment="1">
      <alignment horizontal="center" vertical="center"/>
    </xf>
    <xf numFmtId="0" fontId="86" fillId="4" borderId="0" xfId="0" applyFont="1" applyFill="1" applyAlignment="1">
      <alignment horizontal="center" vertical="center" wrapText="1"/>
    </xf>
    <xf numFmtId="166" fontId="88" fillId="0" borderId="0" xfId="0" applyNumberFormat="1" applyFont="1" applyAlignment="1">
      <alignment vertical="center"/>
    </xf>
    <xf numFmtId="175" fontId="89" fillId="3" borderId="1" xfId="0" applyNumberFormat="1" applyFont="1" applyFill="1" applyBorder="1" applyAlignment="1">
      <alignment horizontal="center" vertical="center" wrapText="1"/>
    </xf>
    <xf numFmtId="175" fontId="89" fillId="0" borderId="1" xfId="0" applyNumberFormat="1" applyFont="1" applyBorder="1" applyAlignment="1">
      <alignment horizontal="center" vertical="center" wrapText="1"/>
    </xf>
    <xf numFmtId="175" fontId="18" fillId="2" borderId="1" xfId="0" applyNumberFormat="1" applyFont="1" applyFill="1" applyBorder="1" applyAlignment="1">
      <alignment horizontal="center"/>
    </xf>
    <xf numFmtId="175" fontId="68" fillId="2" borderId="1" xfId="0" applyNumberFormat="1" applyFont="1" applyFill="1" applyBorder="1" applyAlignment="1">
      <alignment horizontal="center"/>
    </xf>
    <xf numFmtId="175" fontId="18" fillId="2" borderId="1" xfId="0" applyNumberFormat="1" applyFont="1" applyFill="1" applyBorder="1" applyAlignment="1">
      <alignment horizontal="center" wrapText="1"/>
    </xf>
    <xf numFmtId="0" fontId="48" fillId="4" borderId="0" xfId="0" applyFont="1" applyFill="1"/>
    <xf numFmtId="0" fontId="66" fillId="4" borderId="0" xfId="0" applyFont="1" applyFill="1" applyAlignment="1">
      <alignment horizontal="center" vertical="center"/>
    </xf>
    <xf numFmtId="166" fontId="66" fillId="4" borderId="0" xfId="0" applyNumberFormat="1" applyFont="1" applyFill="1" applyAlignment="1">
      <alignment horizontal="center" vertical="center"/>
    </xf>
    <xf numFmtId="0" fontId="48" fillId="3" borderId="4" xfId="0" applyFont="1" applyFill="1" applyBorder="1" applyAlignment="1">
      <alignment horizontal="center" vertical="center"/>
    </xf>
    <xf numFmtId="0" fontId="89" fillId="0" borderId="3" xfId="0" applyFont="1" applyBorder="1" applyAlignment="1">
      <alignment horizontal="center" vertical="center"/>
    </xf>
    <xf numFmtId="175" fontId="89" fillId="0" borderId="3" xfId="0" applyNumberFormat="1" applyFont="1" applyBorder="1" applyAlignment="1">
      <alignment horizontal="center" vertical="center"/>
    </xf>
    <xf numFmtId="175" fontId="48" fillId="0" borderId="3" xfId="0" applyNumberFormat="1" applyFont="1" applyBorder="1" applyAlignment="1">
      <alignment horizontal="center" vertical="center"/>
    </xf>
    <xf numFmtId="166" fontId="48" fillId="0" borderId="0" xfId="0" applyNumberFormat="1" applyFont="1" applyAlignment="1">
      <alignment horizontal="center"/>
    </xf>
    <xf numFmtId="0" fontId="68" fillId="2" borderId="1" xfId="0" applyFont="1" applyFill="1" applyBorder="1" applyAlignment="1">
      <alignment horizontal="center"/>
    </xf>
    <xf numFmtId="166" fontId="57" fillId="4" borderId="0" xfId="0" applyNumberFormat="1" applyFont="1" applyFill="1" applyAlignment="1">
      <alignment horizontal="center" vertical="center"/>
    </xf>
    <xf numFmtId="0" fontId="17" fillId="0" borderId="0" xfId="6" applyFont="1" applyAlignment="1">
      <alignment vertical="center"/>
    </xf>
    <xf numFmtId="0" fontId="26" fillId="3" borderId="3" xfId="6" applyFont="1" applyFill="1" applyBorder="1" applyAlignment="1">
      <alignment horizontal="center" vertical="center"/>
    </xf>
    <xf numFmtId="0" fontId="50" fillId="0" borderId="0" xfId="6" applyFont="1" applyAlignment="1">
      <alignment horizontal="center" vertical="center"/>
    </xf>
    <xf numFmtId="2" fontId="50" fillId="0" borderId="0" xfId="6" applyNumberFormat="1" applyFont="1" applyAlignment="1">
      <alignment horizontal="center" vertical="center"/>
    </xf>
    <xf numFmtId="0" fontId="26" fillId="4" borderId="1" xfId="6" applyFont="1" applyFill="1" applyBorder="1" applyAlignment="1">
      <alignment horizontal="center" vertical="center"/>
    </xf>
    <xf numFmtId="0" fontId="26" fillId="3" borderId="1" xfId="6" applyFont="1" applyFill="1" applyBorder="1" applyAlignment="1">
      <alignment horizontal="center" vertical="center"/>
    </xf>
    <xf numFmtId="175" fontId="26" fillId="3" borderId="3" xfId="6" applyNumberFormat="1" applyFont="1" applyFill="1" applyBorder="1" applyAlignment="1">
      <alignment horizontal="center" vertical="center"/>
    </xf>
    <xf numFmtId="175" fontId="50" fillId="3" borderId="3" xfId="6" applyNumberFormat="1" applyFont="1" applyFill="1" applyBorder="1" applyAlignment="1">
      <alignment horizontal="center" vertical="center"/>
    </xf>
    <xf numFmtId="175" fontId="26" fillId="4" borderId="1" xfId="6" applyNumberFormat="1" applyFont="1" applyFill="1" applyBorder="1" applyAlignment="1">
      <alignment horizontal="center" vertical="center"/>
    </xf>
    <xf numFmtId="175" fontId="50" fillId="4" borderId="1" xfId="6" applyNumberFormat="1" applyFont="1" applyFill="1" applyBorder="1" applyAlignment="1">
      <alignment horizontal="center" vertical="center"/>
    </xf>
    <xf numFmtId="175" fontId="26" fillId="3" borderId="1" xfId="6" applyNumberFormat="1" applyFont="1" applyFill="1" applyBorder="1" applyAlignment="1">
      <alignment horizontal="center" vertical="center"/>
    </xf>
    <xf numFmtId="175" fontId="50" fillId="3" borderId="1" xfId="6" applyNumberFormat="1" applyFont="1" applyFill="1" applyBorder="1" applyAlignment="1">
      <alignment horizontal="center" vertical="center"/>
    </xf>
    <xf numFmtId="175" fontId="18" fillId="2" borderId="1" xfId="6" applyNumberFormat="1" applyFont="1" applyFill="1" applyBorder="1" applyAlignment="1">
      <alignment horizontal="center" vertical="center" wrapText="1"/>
    </xf>
    <xf numFmtId="175" fontId="18" fillId="2" borderId="1" xfId="6" applyNumberFormat="1" applyFont="1" applyFill="1" applyBorder="1" applyAlignment="1">
      <alignment horizontal="center" vertical="center"/>
    </xf>
    <xf numFmtId="175" fontId="68" fillId="2" borderId="1" xfId="6" applyNumberFormat="1" applyFont="1" applyFill="1" applyBorder="1" applyAlignment="1">
      <alignment horizontal="center" vertical="center" wrapText="1"/>
    </xf>
    <xf numFmtId="175" fontId="68" fillId="2" borderId="1" xfId="6" applyNumberFormat="1" applyFont="1" applyFill="1" applyBorder="1" applyAlignment="1">
      <alignment horizontal="center" vertical="center"/>
    </xf>
    <xf numFmtId="0" fontId="60" fillId="0" borderId="0" xfId="6" applyFont="1" applyAlignment="1">
      <alignment vertical="center"/>
    </xf>
    <xf numFmtId="0" fontId="28" fillId="0" borderId="0" xfId="6" applyFont="1" applyAlignment="1">
      <alignment vertical="center"/>
    </xf>
    <xf numFmtId="0" fontId="28" fillId="0" borderId="0" xfId="6" applyFont="1" applyAlignment="1">
      <alignment horizontal="center" vertical="center"/>
    </xf>
    <xf numFmtId="2" fontId="28" fillId="0" borderId="0" xfId="6" applyNumberFormat="1" applyFont="1" applyAlignment="1">
      <alignment horizontal="center" vertical="center"/>
    </xf>
    <xf numFmtId="166" fontId="53" fillId="2" borderId="14" xfId="0" applyNumberFormat="1" applyFont="1" applyFill="1" applyBorder="1" applyAlignment="1">
      <alignment horizontal="center" vertical="top" wrapText="1"/>
    </xf>
    <xf numFmtId="166" fontId="68" fillId="2" borderId="14" xfId="0" applyNumberFormat="1" applyFont="1" applyFill="1" applyBorder="1" applyAlignment="1">
      <alignment horizontal="center" vertical="top" wrapText="1"/>
    </xf>
    <xf numFmtId="166" fontId="68" fillId="2" borderId="37" xfId="0" applyNumberFormat="1" applyFont="1" applyFill="1" applyBorder="1" applyAlignment="1">
      <alignment horizontal="center" vertical="top" wrapText="1"/>
    </xf>
    <xf numFmtId="166" fontId="56" fillId="2" borderId="22" xfId="0" applyNumberFormat="1" applyFont="1" applyFill="1" applyBorder="1" applyAlignment="1">
      <alignment vertical="top" wrapText="1"/>
    </xf>
    <xf numFmtId="166" fontId="68" fillId="2" borderId="23" xfId="0" applyNumberFormat="1" applyFont="1" applyFill="1" applyBorder="1" applyAlignment="1">
      <alignment horizontal="center" vertical="top" wrapText="1"/>
    </xf>
    <xf numFmtId="166" fontId="56" fillId="2" borderId="26" xfId="0" applyNumberFormat="1" applyFont="1" applyFill="1" applyBorder="1" applyAlignment="1">
      <alignment wrapText="1"/>
    </xf>
    <xf numFmtId="0" fontId="27" fillId="2" borderId="15" xfId="0" applyFont="1" applyFill="1" applyBorder="1" applyAlignment="1">
      <alignment horizontal="center" vertical="center"/>
    </xf>
    <xf numFmtId="0" fontId="53" fillId="2" borderId="53" xfId="0" applyFont="1" applyFill="1" applyBorder="1" applyAlignment="1">
      <alignment horizontal="center" vertical="center"/>
    </xf>
    <xf numFmtId="0" fontId="27" fillId="2" borderId="31" xfId="0" applyFont="1" applyFill="1" applyBorder="1" applyAlignment="1">
      <alignment horizontal="center" vertical="center" wrapText="1"/>
    </xf>
    <xf numFmtId="0" fontId="53" fillId="2" borderId="31" xfId="0" applyFont="1" applyFill="1" applyBorder="1" applyAlignment="1">
      <alignment horizontal="center" vertical="center" wrapText="1"/>
    </xf>
    <xf numFmtId="0" fontId="53" fillId="2" borderId="47" xfId="0" applyFont="1" applyFill="1" applyBorder="1" applyAlignment="1">
      <alignment horizontal="center" vertical="center" wrapText="1"/>
    </xf>
    <xf numFmtId="1" fontId="26" fillId="3" borderId="3" xfId="0" applyNumberFormat="1" applyFont="1" applyFill="1" applyBorder="1" applyAlignment="1">
      <alignment horizontal="center" vertical="center"/>
    </xf>
    <xf numFmtId="1" fontId="26" fillId="4" borderId="1" xfId="0" applyNumberFormat="1" applyFont="1" applyFill="1" applyBorder="1" applyAlignment="1">
      <alignment horizontal="center" vertical="center"/>
    </xf>
    <xf numFmtId="0" fontId="8" fillId="0" borderId="0" xfId="0" applyFont="1" applyAlignment="1">
      <alignment vertical="center"/>
    </xf>
    <xf numFmtId="0" fontId="68" fillId="2" borderId="32" xfId="0" applyFont="1" applyFill="1" applyBorder="1" applyAlignment="1">
      <alignment horizontal="center" wrapText="1"/>
    </xf>
    <xf numFmtId="0" fontId="68" fillId="2" borderId="30" xfId="0" applyFont="1" applyFill="1" applyBorder="1" applyAlignment="1">
      <alignment horizontal="center" wrapText="1"/>
    </xf>
    <xf numFmtId="0" fontId="68" fillId="2" borderId="6" xfId="0" applyFont="1" applyFill="1" applyBorder="1" applyAlignment="1">
      <alignment horizontal="center" wrapText="1"/>
    </xf>
    <xf numFmtId="1" fontId="68" fillId="2" borderId="42" xfId="7" applyNumberFormat="1" applyFont="1" applyFill="1" applyBorder="1" applyAlignment="1">
      <alignment horizontal="center" vertical="center" wrapText="1"/>
    </xf>
    <xf numFmtId="1" fontId="68" fillId="2" borderId="31" xfId="7" applyNumberFormat="1" applyFont="1" applyFill="1" applyBorder="1" applyAlignment="1">
      <alignment horizontal="center" vertical="center" wrapText="1"/>
    </xf>
    <xf numFmtId="1" fontId="68" fillId="2" borderId="9" xfId="7" applyNumberFormat="1" applyFont="1" applyFill="1" applyBorder="1" applyAlignment="1">
      <alignment horizontal="center" vertical="center" wrapText="1"/>
    </xf>
    <xf numFmtId="1" fontId="18" fillId="2" borderId="47" xfId="7" applyNumberFormat="1" applyFont="1" applyFill="1" applyBorder="1" applyAlignment="1">
      <alignment horizontal="center" vertical="center" wrapText="1"/>
    </xf>
    <xf numFmtId="174" fontId="48" fillId="3" borderId="1" xfId="8" applyNumberFormat="1" applyFont="1" applyFill="1" applyBorder="1" applyAlignment="1">
      <alignment horizontal="center" vertical="center"/>
    </xf>
    <xf numFmtId="174" fontId="89" fillId="3" borderId="1" xfId="8" applyNumberFormat="1" applyFont="1" applyFill="1" applyBorder="1" applyAlignment="1">
      <alignment horizontal="center" vertical="center"/>
    </xf>
    <xf numFmtId="174" fontId="48" fillId="4" borderId="1" xfId="8" applyNumberFormat="1" applyFont="1" applyFill="1" applyBorder="1" applyAlignment="1">
      <alignment horizontal="center" vertical="center"/>
    </xf>
    <xf numFmtId="174" fontId="89" fillId="4" borderId="1" xfId="8" applyNumberFormat="1" applyFont="1" applyFill="1" applyBorder="1" applyAlignment="1">
      <alignment horizontal="center" vertical="center"/>
    </xf>
    <xf numFmtId="0" fontId="48" fillId="4" borderId="0" xfId="0" applyFont="1" applyFill="1" applyAlignment="1">
      <alignment horizontal="center"/>
    </xf>
    <xf numFmtId="173" fontId="68" fillId="2" borderId="1" xfId="8" applyNumberFormat="1" applyFont="1" applyFill="1" applyBorder="1" applyAlignment="1">
      <alignment horizontal="right" vertical="center"/>
    </xf>
    <xf numFmtId="173" fontId="18" fillId="2" borderId="1" xfId="8" applyNumberFormat="1" applyFont="1" applyFill="1" applyBorder="1" applyAlignment="1">
      <alignment horizontal="right" vertical="center"/>
    </xf>
    <xf numFmtId="173" fontId="68" fillId="2" borderId="1" xfId="8" applyNumberFormat="1" applyFont="1" applyFill="1" applyBorder="1" applyAlignment="1">
      <alignment horizontal="center" vertical="center"/>
    </xf>
    <xf numFmtId="173" fontId="18" fillId="2" borderId="1" xfId="8" applyNumberFormat="1" applyFont="1" applyFill="1" applyBorder="1" applyAlignment="1">
      <alignment horizontal="center" vertical="center"/>
    </xf>
    <xf numFmtId="0" fontId="89" fillId="0" borderId="0" xfId="7" applyFont="1" applyAlignment="1">
      <alignment horizontal="center" vertical="center"/>
    </xf>
    <xf numFmtId="174" fontId="48" fillId="0" borderId="0" xfId="8" applyNumberFormat="1" applyFont="1" applyFill="1" applyBorder="1" applyAlignment="1">
      <alignment horizontal="center" vertical="center"/>
    </xf>
    <xf numFmtId="174" fontId="89" fillId="0" borderId="0" xfId="8" applyNumberFormat="1" applyFont="1" applyFill="1" applyBorder="1" applyAlignment="1">
      <alignment horizontal="center" vertical="center"/>
    </xf>
    <xf numFmtId="0" fontId="66" fillId="0" borderId="0" xfId="0" applyFont="1" applyAlignment="1">
      <alignment vertical="center" readingOrder="2"/>
    </xf>
    <xf numFmtId="0" fontId="101" fillId="0" borderId="0" xfId="0" applyFont="1" applyAlignment="1">
      <alignment vertical="center" readingOrder="1"/>
    </xf>
    <xf numFmtId="0" fontId="66" fillId="0" borderId="0" xfId="0" applyFont="1" applyAlignment="1">
      <alignment vertical="center" readingOrder="1"/>
    </xf>
    <xf numFmtId="0" fontId="66" fillId="0" borderId="0" xfId="7" applyFont="1" applyAlignment="1">
      <alignment horizontal="left" vertical="center"/>
    </xf>
    <xf numFmtId="0" fontId="6" fillId="0" borderId="0" xfId="0" applyFont="1" applyAlignment="1">
      <alignment vertical="center"/>
    </xf>
    <xf numFmtId="3" fontId="89" fillId="3" borderId="1" xfId="0" applyNumberFormat="1" applyFont="1" applyFill="1" applyBorder="1" applyAlignment="1">
      <alignment horizontal="center" vertical="center"/>
    </xf>
    <xf numFmtId="3" fontId="89" fillId="4" borderId="1" xfId="0" applyNumberFormat="1" applyFont="1" applyFill="1" applyBorder="1" applyAlignment="1">
      <alignment horizontal="center" vertical="center"/>
    </xf>
    <xf numFmtId="3" fontId="89" fillId="0" borderId="0" xfId="0" applyNumberFormat="1" applyFont="1" applyAlignment="1">
      <alignment horizontal="center" vertical="center"/>
    </xf>
    <xf numFmtId="167" fontId="26" fillId="3" borderId="1" xfId="0" quotePrefix="1" applyNumberFormat="1" applyFont="1" applyFill="1" applyBorder="1" applyAlignment="1">
      <alignment horizontal="center" vertical="center" wrapText="1"/>
    </xf>
    <xf numFmtId="167" fontId="26" fillId="4" borderId="1" xfId="0" quotePrefix="1" applyNumberFormat="1" applyFont="1" applyFill="1" applyBorder="1" applyAlignment="1">
      <alignment horizontal="center" vertical="center" wrapText="1"/>
    </xf>
    <xf numFmtId="0" fontId="53" fillId="2" borderId="20" xfId="0" applyFont="1" applyFill="1" applyBorder="1" applyAlignment="1">
      <alignment horizontal="center" vertical="center"/>
    </xf>
    <xf numFmtId="0" fontId="53" fillId="2" borderId="21" xfId="0" applyFont="1" applyFill="1" applyBorder="1" applyAlignment="1">
      <alignment horizontal="center" vertical="center"/>
    </xf>
    <xf numFmtId="0" fontId="29" fillId="2" borderId="42" xfId="0" applyFont="1" applyFill="1" applyBorder="1" applyAlignment="1">
      <alignment horizontal="center" vertical="center"/>
    </xf>
    <xf numFmtId="0" fontId="29" fillId="2" borderId="43" xfId="0" applyFont="1" applyFill="1" applyBorder="1" applyAlignment="1">
      <alignment horizontal="center" vertical="center"/>
    </xf>
    <xf numFmtId="0" fontId="53" fillId="2" borderId="0" xfId="0" applyFont="1" applyFill="1" applyAlignment="1">
      <alignment horizontal="center" vertical="center"/>
    </xf>
    <xf numFmtId="0" fontId="29" fillId="2" borderId="9" xfId="0" applyFont="1" applyFill="1" applyBorder="1" applyAlignment="1">
      <alignment horizontal="center" vertical="center"/>
    </xf>
    <xf numFmtId="0" fontId="15" fillId="2" borderId="43" xfId="0" applyFont="1" applyFill="1" applyBorder="1" applyAlignment="1">
      <alignment horizontal="center" vertical="center"/>
    </xf>
    <xf numFmtId="0" fontId="29" fillId="2" borderId="20" xfId="0" applyFont="1" applyFill="1" applyBorder="1" applyAlignment="1">
      <alignment horizontal="center" vertical="center"/>
    </xf>
    <xf numFmtId="0" fontId="29" fillId="2" borderId="21" xfId="0" applyFont="1" applyFill="1" applyBorder="1" applyAlignment="1">
      <alignment horizontal="center" vertical="center"/>
    </xf>
    <xf numFmtId="167" fontId="26" fillId="3" borderId="3" xfId="0" quotePrefix="1" applyNumberFormat="1" applyFont="1" applyFill="1" applyBorder="1" applyAlignment="1">
      <alignment horizontal="center" vertical="center" wrapText="1"/>
    </xf>
    <xf numFmtId="0" fontId="29" fillId="2" borderId="24" xfId="0" applyFont="1" applyFill="1" applyBorder="1" applyAlignment="1">
      <alignment horizontal="center" vertical="center"/>
    </xf>
    <xf numFmtId="0" fontId="103" fillId="0" borderId="0" xfId="0" applyFont="1"/>
    <xf numFmtId="0" fontId="16" fillId="0" borderId="0" xfId="0" applyFont="1" applyAlignment="1">
      <alignment vertical="center"/>
    </xf>
    <xf numFmtId="166" fontId="6" fillId="0" borderId="0" xfId="0" applyNumberFormat="1" applyFont="1" applyAlignment="1">
      <alignment vertical="center"/>
    </xf>
    <xf numFmtId="172" fontId="11" fillId="0" borderId="0" xfId="2" applyNumberFormat="1" applyFont="1"/>
    <xf numFmtId="0" fontId="11" fillId="0" borderId="0" xfId="2" applyFont="1"/>
    <xf numFmtId="172" fontId="50" fillId="0" borderId="0" xfId="2" applyNumberFormat="1" applyFont="1"/>
    <xf numFmtId="0" fontId="26" fillId="3" borderId="1" xfId="2" applyFont="1" applyFill="1" applyBorder="1" applyAlignment="1">
      <alignment horizontal="center" vertical="center"/>
    </xf>
    <xf numFmtId="172" fontId="89" fillId="3" borderId="1" xfId="5" applyNumberFormat="1" applyFont="1" applyFill="1" applyBorder="1" applyAlignment="1">
      <alignment horizontal="center" vertical="center"/>
    </xf>
    <xf numFmtId="0" fontId="50" fillId="0" borderId="0" xfId="2" applyFont="1"/>
    <xf numFmtId="0" fontId="26" fillId="4" borderId="1" xfId="2" applyFont="1" applyFill="1" applyBorder="1" applyAlignment="1">
      <alignment horizontal="center" vertical="center"/>
    </xf>
    <xf numFmtId="172" fontId="89" fillId="4" borderId="1" xfId="5" applyNumberFormat="1" applyFont="1" applyFill="1" applyBorder="1" applyAlignment="1">
      <alignment horizontal="center" vertical="center"/>
    </xf>
    <xf numFmtId="0" fontId="50" fillId="4" borderId="0" xfId="2" applyFont="1" applyFill="1"/>
    <xf numFmtId="17" fontId="26" fillId="0" borderId="0" xfId="2" applyNumberFormat="1" applyFont="1" applyAlignment="1">
      <alignment horizontal="center" vertical="center"/>
    </xf>
    <xf numFmtId="172" fontId="89" fillId="0" borderId="0" xfId="5" applyNumberFormat="1" applyFont="1" applyFill="1" applyBorder="1" applyAlignment="1">
      <alignment horizontal="center" vertical="center"/>
    </xf>
    <xf numFmtId="1" fontId="89" fillId="0" borderId="0" xfId="5" applyNumberFormat="1" applyFont="1" applyFill="1" applyBorder="1" applyAlignment="1">
      <alignment horizontal="center" vertical="center"/>
    </xf>
    <xf numFmtId="0" fontId="4" fillId="0" borderId="0" xfId="2" applyFont="1" applyAlignment="1">
      <alignment vertical="center"/>
    </xf>
    <xf numFmtId="172" fontId="4" fillId="0" borderId="0" xfId="2" applyNumberFormat="1" applyFont="1" applyAlignment="1">
      <alignment vertical="center"/>
    </xf>
    <xf numFmtId="0" fontId="28" fillId="0" borderId="0" xfId="2" applyFont="1" applyAlignment="1">
      <alignment vertical="center"/>
    </xf>
    <xf numFmtId="0" fontId="28" fillId="0" borderId="0" xfId="2" applyFont="1" applyAlignment="1">
      <alignment horizontal="right" vertical="center" readingOrder="1"/>
    </xf>
    <xf numFmtId="172" fontId="28" fillId="0" borderId="0" xfId="2" applyNumberFormat="1" applyFont="1" applyAlignment="1">
      <alignment vertical="center"/>
    </xf>
    <xf numFmtId="0" fontId="86" fillId="4" borderId="0" xfId="2" applyFont="1" applyFill="1" applyAlignment="1">
      <alignment horizontal="left" vertical="center" wrapText="1"/>
    </xf>
    <xf numFmtId="175" fontId="89" fillId="3" borderId="1" xfId="5" applyNumberFormat="1" applyFont="1" applyFill="1" applyBorder="1" applyAlignment="1">
      <alignment horizontal="center" vertical="center"/>
    </xf>
    <xf numFmtId="175" fontId="89" fillId="4" borderId="1" xfId="5" applyNumberFormat="1" applyFont="1" applyFill="1" applyBorder="1" applyAlignment="1">
      <alignment horizontal="center" vertical="center"/>
    </xf>
    <xf numFmtId="0" fontId="6" fillId="0" borderId="13" xfId="0" applyFont="1" applyBorder="1"/>
    <xf numFmtId="2" fontId="89" fillId="3" borderId="3" xfId="0" applyNumberFormat="1" applyFont="1" applyFill="1" applyBorder="1" applyAlignment="1">
      <alignment horizontal="center" vertical="center"/>
    </xf>
    <xf numFmtId="169" fontId="6" fillId="0" borderId="0" xfId="0" applyNumberFormat="1" applyFont="1" applyAlignment="1">
      <alignment vertical="center"/>
    </xf>
    <xf numFmtId="169" fontId="89" fillId="0" borderId="0" xfId="0" applyNumberFormat="1" applyFont="1"/>
    <xf numFmtId="169" fontId="89" fillId="3" borderId="1" xfId="0" applyNumberFormat="1" applyFont="1" applyFill="1" applyBorder="1" applyAlignment="1">
      <alignment horizontal="center" vertical="center"/>
    </xf>
    <xf numFmtId="169" fontId="89" fillId="4" borderId="1" xfId="0" applyNumberFormat="1" applyFont="1" applyFill="1" applyBorder="1" applyAlignment="1">
      <alignment horizontal="center" vertical="center"/>
    </xf>
    <xf numFmtId="169" fontId="26" fillId="4" borderId="1" xfId="0" applyNumberFormat="1" applyFont="1" applyFill="1" applyBorder="1" applyAlignment="1">
      <alignment horizontal="center" vertical="center"/>
    </xf>
    <xf numFmtId="169" fontId="88" fillId="3" borderId="1" xfId="0" applyNumberFormat="1" applyFont="1" applyFill="1" applyBorder="1" applyAlignment="1">
      <alignment horizontal="center" vertical="center"/>
    </xf>
    <xf numFmtId="169" fontId="104" fillId="3" borderId="1" xfId="0" applyNumberFormat="1" applyFont="1" applyFill="1" applyBorder="1" applyAlignment="1">
      <alignment horizontal="center" vertical="center"/>
    </xf>
    <xf numFmtId="0" fontId="88" fillId="3" borderId="1" xfId="0" applyFont="1" applyFill="1" applyBorder="1" applyAlignment="1">
      <alignment horizontal="center" vertical="center"/>
    </xf>
    <xf numFmtId="169" fontId="88" fillId="4" borderId="1" xfId="0" applyNumberFormat="1" applyFont="1" applyFill="1" applyBorder="1" applyAlignment="1">
      <alignment horizontal="center" vertical="center"/>
    </xf>
    <xf numFmtId="0" fontId="88" fillId="4" borderId="1" xfId="0" applyFont="1" applyFill="1" applyBorder="1" applyAlignment="1">
      <alignment horizontal="center" vertical="center"/>
    </xf>
    <xf numFmtId="169" fontId="26" fillId="3" borderId="1" xfId="0" applyNumberFormat="1" applyFont="1" applyFill="1" applyBorder="1" applyAlignment="1">
      <alignment horizontal="center" vertical="center"/>
    </xf>
    <xf numFmtId="0" fontId="104" fillId="3" borderId="1" xfId="0" applyFont="1" applyFill="1" applyBorder="1" applyAlignment="1">
      <alignment horizontal="center" vertical="center"/>
    </xf>
    <xf numFmtId="0" fontId="104" fillId="4" borderId="1" xfId="0" applyFont="1" applyFill="1" applyBorder="1" applyAlignment="1">
      <alignment horizontal="center" vertical="center"/>
    </xf>
    <xf numFmtId="0" fontId="89" fillId="3" borderId="1" xfId="0" applyFont="1" applyFill="1" applyBorder="1" applyAlignment="1">
      <alignment horizontal="center" vertical="center" wrapText="1"/>
    </xf>
    <xf numFmtId="0" fontId="89" fillId="4" borderId="4" xfId="0" applyFont="1" applyFill="1" applyBorder="1" applyAlignment="1">
      <alignment horizontal="center" vertical="center"/>
    </xf>
    <xf numFmtId="0" fontId="26" fillId="4" borderId="4" xfId="0" applyFont="1" applyFill="1" applyBorder="1" applyAlignment="1">
      <alignment horizontal="center" vertical="center"/>
    </xf>
    <xf numFmtId="169" fontId="89" fillId="4" borderId="4" xfId="0" applyNumberFormat="1" applyFont="1" applyFill="1" applyBorder="1" applyAlignment="1">
      <alignment horizontal="center" vertical="center"/>
    </xf>
    <xf numFmtId="0" fontId="89" fillId="4" borderId="8" xfId="0" applyFont="1" applyFill="1" applyBorder="1" applyAlignment="1">
      <alignment horizontal="center" vertical="center"/>
    </xf>
    <xf numFmtId="0" fontId="80" fillId="0" borderId="0" xfId="0" applyFont="1" applyAlignment="1">
      <alignment horizontal="center" vertical="center"/>
    </xf>
    <xf numFmtId="0" fontId="105" fillId="0" borderId="0" xfId="0" applyFont="1" applyAlignment="1">
      <alignment horizontal="center" vertical="center"/>
    </xf>
    <xf numFmtId="0" fontId="80" fillId="0" borderId="0" xfId="0" applyFont="1" applyAlignment="1">
      <alignment horizontal="left" vertical="center"/>
    </xf>
    <xf numFmtId="0" fontId="105" fillId="0" borderId="0" xfId="0" applyFont="1" applyAlignment="1">
      <alignment vertical="center"/>
    </xf>
    <xf numFmtId="0" fontId="57" fillId="0" borderId="0" xfId="0" applyFont="1" applyAlignment="1">
      <alignment vertical="center"/>
    </xf>
    <xf numFmtId="2" fontId="48" fillId="4" borderId="1" xfId="4" applyNumberFormat="1" applyFont="1" applyFill="1" applyBorder="1" applyAlignment="1" applyProtection="1">
      <alignment horizontal="center" vertical="center"/>
    </xf>
    <xf numFmtId="2" fontId="48" fillId="3" borderId="1" xfId="4" applyNumberFormat="1" applyFont="1" applyFill="1" applyBorder="1" applyAlignment="1" applyProtection="1">
      <alignment horizontal="center" vertical="center"/>
    </xf>
    <xf numFmtId="2" fontId="48" fillId="4" borderId="4" xfId="4" applyNumberFormat="1" applyFont="1" applyFill="1" applyBorder="1" applyAlignment="1" applyProtection="1">
      <alignment horizontal="center" vertical="center"/>
    </xf>
    <xf numFmtId="0" fontId="103" fillId="0" borderId="0" xfId="0" applyFont="1" applyAlignment="1">
      <alignment vertical="center"/>
    </xf>
    <xf numFmtId="4" fontId="89" fillId="3" borderId="1" xfId="0" applyNumberFormat="1" applyFont="1" applyFill="1" applyBorder="1" applyAlignment="1">
      <alignment horizontal="center" vertical="center"/>
    </xf>
    <xf numFmtId="4" fontId="89" fillId="4" borderId="1" xfId="0" applyNumberFormat="1" applyFont="1" applyFill="1" applyBorder="1" applyAlignment="1">
      <alignment horizontal="center" vertical="center"/>
    </xf>
    <xf numFmtId="4" fontId="18" fillId="2" borderId="1" xfId="0" applyNumberFormat="1" applyFont="1" applyFill="1" applyBorder="1" applyAlignment="1">
      <alignment horizontal="center" vertical="center"/>
    </xf>
    <xf numFmtId="4" fontId="26" fillId="3" borderId="1" xfId="0" applyNumberFormat="1" applyFont="1" applyFill="1" applyBorder="1" applyAlignment="1">
      <alignment horizontal="center" vertical="center"/>
    </xf>
    <xf numFmtId="4" fontId="26" fillId="4" borderId="1" xfId="0" applyNumberFormat="1" applyFont="1" applyFill="1" applyBorder="1" applyAlignment="1">
      <alignment horizontal="center" vertical="center"/>
    </xf>
    <xf numFmtId="4" fontId="26" fillId="4" borderId="4" xfId="0" applyNumberFormat="1" applyFont="1" applyFill="1" applyBorder="1" applyAlignment="1">
      <alignment horizontal="center" vertical="center"/>
    </xf>
    <xf numFmtId="4" fontId="89" fillId="4" borderId="4" xfId="0" applyNumberFormat="1" applyFont="1" applyFill="1" applyBorder="1" applyAlignment="1">
      <alignment horizontal="center" vertical="center"/>
    </xf>
    <xf numFmtId="0" fontId="76" fillId="4" borderId="16" xfId="0" applyFont="1" applyFill="1" applyBorder="1" applyAlignment="1">
      <alignment horizontal="center" vertical="center" wrapText="1" readingOrder="2"/>
    </xf>
    <xf numFmtId="0" fontId="75" fillId="4" borderId="26" xfId="0" applyFont="1" applyFill="1" applyBorder="1" applyAlignment="1">
      <alignment horizontal="left" wrapText="1"/>
    </xf>
    <xf numFmtId="0" fontId="89" fillId="0" borderId="0" xfId="0" applyFont="1" applyAlignment="1">
      <alignment vertical="center"/>
    </xf>
    <xf numFmtId="4" fontId="89" fillId="2" borderId="1" xfId="0" applyNumberFormat="1" applyFont="1" applyFill="1" applyBorder="1" applyAlignment="1">
      <alignment horizontal="center" vertical="center"/>
    </xf>
    <xf numFmtId="0" fontId="53" fillId="2" borderId="30" xfId="0" applyFont="1" applyFill="1" applyBorder="1" applyAlignment="1">
      <alignment horizontal="center" vertical="center" wrapText="1"/>
    </xf>
    <xf numFmtId="0" fontId="53" fillId="2" borderId="34" xfId="0" applyFont="1" applyFill="1" applyBorder="1" applyAlignment="1">
      <alignment horizontal="center" vertical="center" wrapText="1"/>
    </xf>
    <xf numFmtId="175" fontId="89" fillId="3" borderId="1" xfId="6" applyNumberFormat="1" applyFont="1" applyFill="1" applyBorder="1" applyAlignment="1">
      <alignment horizontal="center" vertical="center"/>
    </xf>
    <xf numFmtId="166" fontId="27" fillId="2" borderId="14" xfId="0" applyNumberFormat="1" applyFont="1" applyFill="1" applyBorder="1" applyAlignment="1">
      <alignment horizontal="center" vertical="center" wrapText="1"/>
    </xf>
    <xf numFmtId="167" fontId="26" fillId="0" borderId="1" xfId="0" applyNumberFormat="1" applyFont="1" applyBorder="1" applyAlignment="1">
      <alignment horizontal="center" vertical="center" wrapText="1"/>
    </xf>
    <xf numFmtId="171" fontId="48" fillId="2" borderId="1" xfId="1" applyNumberFormat="1" applyFont="1" applyFill="1" applyBorder="1" applyAlignment="1">
      <alignment horizontal="center" vertical="center"/>
    </xf>
    <xf numFmtId="174" fontId="89" fillId="2" borderId="1" xfId="1" applyNumberFormat="1" applyFont="1" applyFill="1" applyBorder="1" applyAlignment="1">
      <alignment horizontal="center" vertical="center"/>
    </xf>
    <xf numFmtId="175" fontId="18" fillId="2" borderId="1" xfId="0" applyNumberFormat="1" applyFont="1" applyFill="1" applyBorder="1" applyAlignment="1">
      <alignment vertical="center"/>
    </xf>
    <xf numFmtId="0" fontId="89" fillId="2" borderId="1" xfId="0" applyFont="1" applyFill="1" applyBorder="1" applyAlignment="1">
      <alignment horizontal="center" vertical="center"/>
    </xf>
    <xf numFmtId="0" fontId="48" fillId="0" borderId="1" xfId="0" applyFont="1" applyBorder="1" applyAlignment="1">
      <alignment vertical="center"/>
    </xf>
    <xf numFmtId="0" fontId="48" fillId="0" borderId="1" xfId="0" applyFont="1" applyBorder="1"/>
    <xf numFmtId="175" fontId="89" fillId="2" borderId="1" xfId="0" applyNumberFormat="1" applyFont="1" applyFill="1" applyBorder="1" applyAlignment="1">
      <alignment horizontal="center"/>
    </xf>
    <xf numFmtId="175" fontId="48" fillId="2" borderId="1" xfId="0" applyNumberFormat="1" applyFont="1" applyFill="1" applyBorder="1" applyAlignment="1">
      <alignment horizontal="center"/>
    </xf>
    <xf numFmtId="175" fontId="68" fillId="2" borderId="1" xfId="0" applyNumberFormat="1" applyFont="1" applyFill="1" applyBorder="1" applyAlignment="1">
      <alignment vertical="center"/>
    </xf>
    <xf numFmtId="175" fontId="102" fillId="2" borderId="1" xfId="0" applyNumberFormat="1" applyFont="1" applyFill="1" applyBorder="1" applyAlignment="1">
      <alignment horizontal="center" vertical="center"/>
    </xf>
    <xf numFmtId="175" fontId="102" fillId="2" borderId="1" xfId="0" applyNumberFormat="1" applyFont="1" applyFill="1" applyBorder="1" applyAlignment="1">
      <alignment vertical="center"/>
    </xf>
    <xf numFmtId="175" fontId="95" fillId="2" borderId="1" xfId="0" applyNumberFormat="1" applyFont="1" applyFill="1" applyBorder="1" applyAlignment="1">
      <alignment vertical="center"/>
    </xf>
    <xf numFmtId="2" fontId="89" fillId="2" borderId="1" xfId="0" applyNumberFormat="1" applyFont="1" applyFill="1" applyBorder="1" applyAlignment="1">
      <alignment horizontal="center" vertical="center"/>
    </xf>
    <xf numFmtId="0" fontId="88" fillId="2" borderId="1" xfId="0" applyFont="1" applyFill="1" applyBorder="1" applyAlignment="1">
      <alignment horizontal="center" vertical="center"/>
    </xf>
    <xf numFmtId="0" fontId="104" fillId="2" borderId="1" xfId="0" applyFont="1" applyFill="1" applyBorder="1" applyAlignment="1">
      <alignment horizontal="center" vertical="center"/>
    </xf>
    <xf numFmtId="2" fontId="89" fillId="2" borderId="1" xfId="4" applyNumberFormat="1" applyFont="1" applyFill="1" applyBorder="1" applyAlignment="1">
      <alignment horizontal="center" vertical="center"/>
    </xf>
    <xf numFmtId="0" fontId="53" fillId="2" borderId="15" xfId="0" applyFont="1" applyFill="1" applyBorder="1" applyAlignment="1">
      <alignment horizontal="center" vertical="center"/>
    </xf>
    <xf numFmtId="175" fontId="26" fillId="0" borderId="4" xfId="0" applyNumberFormat="1" applyFont="1" applyBorder="1" applyAlignment="1">
      <alignment horizontal="center" vertical="center"/>
    </xf>
    <xf numFmtId="175" fontId="50" fillId="0" borderId="4" xfId="0" applyNumberFormat="1" applyFont="1" applyBorder="1" applyAlignment="1">
      <alignment horizontal="center" vertical="center"/>
    </xf>
    <xf numFmtId="175" fontId="92" fillId="4" borderId="4" xfId="0" applyNumberFormat="1" applyFont="1" applyFill="1" applyBorder="1" applyAlignment="1">
      <alignment horizontal="center" vertical="center"/>
    </xf>
    <xf numFmtId="175" fontId="93" fillId="4" borderId="4" xfId="0" applyNumberFormat="1" applyFont="1" applyFill="1" applyBorder="1" applyAlignment="1">
      <alignment horizontal="center" vertical="center"/>
    </xf>
    <xf numFmtId="174" fontId="48" fillId="4" borderId="4" xfId="1" applyNumberFormat="1" applyFont="1" applyFill="1" applyBorder="1" applyAlignment="1">
      <alignment horizontal="center" vertical="center"/>
    </xf>
    <xf numFmtId="174" fontId="89" fillId="4" borderId="4" xfId="1" applyNumberFormat="1" applyFont="1" applyFill="1" applyBorder="1" applyAlignment="1">
      <alignment horizontal="center" vertical="center"/>
    </xf>
    <xf numFmtId="166" fontId="13" fillId="2" borderId="16" xfId="0" applyNumberFormat="1" applyFont="1" applyFill="1" applyBorder="1" applyAlignment="1">
      <alignment horizontal="center" vertical="center" wrapText="1"/>
    </xf>
    <xf numFmtId="166" fontId="13" fillId="2" borderId="14" xfId="0" applyNumberFormat="1" applyFont="1" applyFill="1" applyBorder="1" applyAlignment="1">
      <alignment horizontal="center" vertical="center" wrapText="1"/>
    </xf>
    <xf numFmtId="175" fontId="89" fillId="0" borderId="4" xfId="0" applyNumberFormat="1" applyFont="1" applyBorder="1" applyAlignment="1">
      <alignment horizontal="center" vertical="center"/>
    </xf>
    <xf numFmtId="166" fontId="27" fillId="2" borderId="34" xfId="0" applyNumberFormat="1" applyFont="1" applyFill="1" applyBorder="1" applyAlignment="1">
      <alignment vertical="center" wrapText="1"/>
    </xf>
    <xf numFmtId="166" fontId="27" fillId="2" borderId="36" xfId="0" applyNumberFormat="1" applyFont="1" applyFill="1" applyBorder="1" applyAlignment="1">
      <alignment vertical="center" wrapText="1"/>
    </xf>
    <xf numFmtId="175" fontId="10" fillId="0" borderId="0" xfId="0" applyNumberFormat="1" applyFont="1"/>
    <xf numFmtId="0" fontId="18" fillId="2" borderId="28" xfId="6" applyFont="1" applyFill="1" applyBorder="1" applyAlignment="1">
      <alignment horizontal="center" vertical="center"/>
    </xf>
    <xf numFmtId="0" fontId="18" fillId="2" borderId="29" xfId="6" applyFont="1" applyFill="1" applyBorder="1" applyAlignment="1">
      <alignment horizontal="center" vertical="center"/>
    </xf>
    <xf numFmtId="0" fontId="12" fillId="2" borderId="29" xfId="6" applyFont="1" applyFill="1" applyBorder="1"/>
    <xf numFmtId="0" fontId="12" fillId="2" borderId="29" xfId="6" applyFont="1" applyFill="1" applyBorder="1" applyAlignment="1">
      <alignment vertical="center"/>
    </xf>
    <xf numFmtId="0" fontId="12" fillId="2" borderId="69" xfId="6" applyFont="1" applyFill="1" applyBorder="1" applyAlignment="1">
      <alignment vertical="center"/>
    </xf>
    <xf numFmtId="175" fontId="11" fillId="0" borderId="0" xfId="0" applyNumberFormat="1" applyFont="1"/>
    <xf numFmtId="2" fontId="16" fillId="0" borderId="0" xfId="0" applyNumberFormat="1" applyFont="1"/>
    <xf numFmtId="169" fontId="3" fillId="0" borderId="0" xfId="0" applyNumberFormat="1" applyFont="1"/>
    <xf numFmtId="169" fontId="3" fillId="0" borderId="0" xfId="0" applyNumberFormat="1" applyFont="1" applyAlignment="1">
      <alignment horizontal="center"/>
    </xf>
    <xf numFmtId="175" fontId="17" fillId="0" borderId="0" xfId="0" applyNumberFormat="1" applyFont="1"/>
    <xf numFmtId="186" fontId="17" fillId="0" borderId="0" xfId="0" applyNumberFormat="1" applyFont="1"/>
    <xf numFmtId="180" fontId="4" fillId="0" borderId="0" xfId="0" applyNumberFormat="1" applyFont="1"/>
    <xf numFmtId="169" fontId="28" fillId="0" borderId="0" xfId="0" applyNumberFormat="1" applyFont="1" applyAlignment="1">
      <alignment horizontal="center" vertical="center"/>
    </xf>
    <xf numFmtId="182" fontId="66" fillId="0" borderId="0" xfId="0" applyNumberFormat="1" applyFont="1" applyAlignment="1">
      <alignment vertical="center"/>
    </xf>
    <xf numFmtId="175" fontId="42" fillId="0" borderId="0" xfId="0" applyNumberFormat="1" applyFont="1" applyAlignment="1">
      <alignment vertical="center"/>
    </xf>
    <xf numFmtId="182" fontId="45" fillId="0" borderId="0" xfId="0" applyNumberFormat="1" applyFont="1" applyAlignment="1">
      <alignment horizontal="center" vertical="center"/>
    </xf>
    <xf numFmtId="175" fontId="48" fillId="0" borderId="0" xfId="0" applyNumberFormat="1" applyFont="1"/>
    <xf numFmtId="180" fontId="48" fillId="0" borderId="0" xfId="0" applyNumberFormat="1" applyFont="1"/>
    <xf numFmtId="186" fontId="48" fillId="0" borderId="0" xfId="0" applyNumberFormat="1" applyFont="1"/>
    <xf numFmtId="187" fontId="10" fillId="0" borderId="0" xfId="0" applyNumberFormat="1" applyFont="1"/>
    <xf numFmtId="186" fontId="0" fillId="0" borderId="0" xfId="0" applyNumberFormat="1"/>
    <xf numFmtId="175" fontId="26" fillId="0" borderId="4" xfId="0" applyNumberFormat="1" applyFont="1" applyBorder="1" applyAlignment="1">
      <alignment horizontal="center" vertical="center" wrapText="1"/>
    </xf>
    <xf numFmtId="175" fontId="50" fillId="0" borderId="4" xfId="0" applyNumberFormat="1" applyFont="1" applyBorder="1" applyAlignment="1">
      <alignment horizontal="center" vertical="center" wrapText="1"/>
    </xf>
    <xf numFmtId="167" fontId="26" fillId="0" borderId="4" xfId="0" applyNumberFormat="1" applyFont="1" applyBorder="1" applyAlignment="1">
      <alignment horizontal="center" vertical="center" wrapText="1"/>
    </xf>
    <xf numFmtId="0" fontId="89" fillId="0" borderId="4" xfId="7" applyFont="1" applyBorder="1" applyAlignment="1">
      <alignment horizontal="center" vertical="center"/>
    </xf>
    <xf numFmtId="0" fontId="99" fillId="0" borderId="4" xfId="9" applyFont="1" applyBorder="1" applyAlignment="1">
      <alignment horizontal="center" vertical="center"/>
    </xf>
    <xf numFmtId="175" fontId="89" fillId="0" borderId="4" xfId="0" applyNumberFormat="1" applyFont="1" applyBorder="1" applyAlignment="1">
      <alignment horizontal="center" vertical="center" wrapText="1"/>
    </xf>
    <xf numFmtId="175" fontId="26" fillId="0" borderId="4" xfId="6" applyNumberFormat="1" applyFont="1" applyBorder="1" applyAlignment="1">
      <alignment horizontal="center" vertical="center"/>
    </xf>
    <xf numFmtId="175" fontId="50" fillId="0" borderId="4" xfId="6" applyNumberFormat="1" applyFont="1" applyBorder="1" applyAlignment="1">
      <alignment horizontal="center" vertical="center"/>
    </xf>
    <xf numFmtId="0" fontId="89" fillId="0" borderId="1" xfId="0" applyFont="1" applyBorder="1" applyAlignment="1">
      <alignment horizontal="center" vertical="center" wrapText="1"/>
    </xf>
    <xf numFmtId="169" fontId="89" fillId="0" borderId="1" xfId="0" applyNumberFormat="1" applyFont="1" applyBorder="1" applyAlignment="1">
      <alignment horizontal="center" vertical="center"/>
    </xf>
    <xf numFmtId="169" fontId="26" fillId="0" borderId="1" xfId="0" applyNumberFormat="1" applyFont="1" applyBorder="1" applyAlignment="1">
      <alignment horizontal="center" vertical="center"/>
    </xf>
    <xf numFmtId="2" fontId="48" fillId="0" borderId="1" xfId="4" applyNumberFormat="1" applyFont="1" applyFill="1" applyBorder="1" applyAlignment="1" applyProtection="1">
      <alignment horizontal="center" vertical="center"/>
    </xf>
    <xf numFmtId="0" fontId="18" fillId="2" borderId="2" xfId="0" applyFont="1" applyFill="1" applyBorder="1" applyAlignment="1">
      <alignment horizontal="center" vertical="center"/>
    </xf>
    <xf numFmtId="175" fontId="68" fillId="2" borderId="2" xfId="0" applyNumberFormat="1" applyFont="1" applyFill="1" applyBorder="1" applyAlignment="1">
      <alignment horizontal="center" vertical="center"/>
    </xf>
    <xf numFmtId="175" fontId="18" fillId="2" borderId="2" xfId="0" applyNumberFormat="1" applyFont="1" applyFill="1" applyBorder="1" applyAlignment="1">
      <alignment horizontal="center" vertical="center"/>
    </xf>
    <xf numFmtId="166" fontId="68" fillId="2" borderId="16" xfId="0" applyNumberFormat="1" applyFont="1" applyFill="1" applyBorder="1" applyAlignment="1">
      <alignment horizontal="center" wrapText="1"/>
    </xf>
    <xf numFmtId="0" fontId="15" fillId="2" borderId="35" xfId="0" applyFont="1" applyFill="1" applyBorder="1" applyAlignment="1">
      <alignment vertical="center"/>
    </xf>
    <xf numFmtId="166" fontId="50" fillId="3" borderId="1" xfId="6" applyNumberFormat="1" applyFont="1" applyFill="1" applyBorder="1" applyAlignment="1">
      <alignment horizontal="center" vertical="center"/>
    </xf>
    <xf numFmtId="166" fontId="50" fillId="4" borderId="1" xfId="6" applyNumberFormat="1" applyFont="1" applyFill="1" applyBorder="1" applyAlignment="1">
      <alignment horizontal="center" vertical="center"/>
    </xf>
    <xf numFmtId="166" fontId="50" fillId="0" borderId="4" xfId="6" applyNumberFormat="1" applyFont="1" applyBorder="1" applyAlignment="1">
      <alignment horizontal="center" vertical="center"/>
    </xf>
    <xf numFmtId="166" fontId="68" fillId="2" borderId="1" xfId="6" applyNumberFormat="1" applyFont="1" applyFill="1" applyBorder="1" applyAlignment="1">
      <alignment horizontal="center" vertical="center" wrapText="1"/>
    </xf>
    <xf numFmtId="188" fontId="66" fillId="0" borderId="0" xfId="0" applyNumberFormat="1" applyFont="1" applyAlignment="1">
      <alignment vertical="center"/>
    </xf>
    <xf numFmtId="1" fontId="62" fillId="0" borderId="0" xfId="0" applyNumberFormat="1" applyFont="1" applyAlignment="1">
      <alignment vertical="center" wrapText="1"/>
    </xf>
    <xf numFmtId="166" fontId="29" fillId="2" borderId="9" xfId="0" applyNumberFormat="1" applyFont="1" applyFill="1" applyBorder="1" applyAlignment="1">
      <alignment horizontal="center" vertical="center" wrapText="1"/>
    </xf>
    <xf numFmtId="166" fontId="29" fillId="2" borderId="42" xfId="0" applyNumberFormat="1" applyFont="1" applyFill="1" applyBorder="1" applyAlignment="1">
      <alignment horizontal="center" vertical="center" wrapText="1"/>
    </xf>
    <xf numFmtId="166" fontId="29" fillId="2" borderId="31" xfId="0" applyNumberFormat="1" applyFont="1" applyFill="1" applyBorder="1" applyAlignment="1">
      <alignment horizontal="center" vertical="center" wrapText="1"/>
    </xf>
    <xf numFmtId="166" fontId="15" fillId="2" borderId="42" xfId="0" applyNumberFormat="1" applyFont="1" applyFill="1" applyBorder="1" applyAlignment="1">
      <alignment horizontal="center" vertical="center" wrapText="1"/>
    </xf>
    <xf numFmtId="166" fontId="15" fillId="2" borderId="47" xfId="0" applyNumberFormat="1" applyFont="1" applyFill="1" applyBorder="1" applyAlignment="1">
      <alignment horizontal="center" vertical="center" wrapText="1"/>
    </xf>
    <xf numFmtId="175" fontId="0" fillId="0" borderId="0" xfId="0" applyNumberFormat="1"/>
    <xf numFmtId="0" fontId="29" fillId="2" borderId="15" xfId="0" applyFont="1" applyFill="1" applyBorder="1" applyAlignment="1">
      <alignment horizontal="center" vertical="center" wrapText="1"/>
    </xf>
    <xf numFmtId="0" fontId="29" fillId="2" borderId="53" xfId="0" applyFont="1" applyFill="1" applyBorder="1" applyAlignment="1">
      <alignment horizontal="center" vertical="center" wrapText="1"/>
    </xf>
    <xf numFmtId="0" fontId="15" fillId="2" borderId="16" xfId="0" applyFont="1" applyFill="1" applyBorder="1" applyAlignment="1">
      <alignment horizontal="center" wrapText="1"/>
    </xf>
    <xf numFmtId="0" fontId="9" fillId="2" borderId="64" xfId="0" applyFont="1" applyFill="1" applyBorder="1" applyAlignment="1">
      <alignment horizontal="center" vertical="top" wrapText="1"/>
    </xf>
    <xf numFmtId="0" fontId="29" fillId="2" borderId="53" xfId="0" applyFont="1" applyFill="1" applyBorder="1" applyAlignment="1">
      <alignment horizontal="center" wrapText="1"/>
    </xf>
    <xf numFmtId="0" fontId="58" fillId="2" borderId="16" xfId="0" applyFont="1" applyFill="1" applyBorder="1" applyAlignment="1">
      <alignment horizontal="center" vertical="center" wrapText="1"/>
    </xf>
    <xf numFmtId="0" fontId="59" fillId="2" borderId="15" xfId="0" applyFont="1" applyFill="1" applyBorder="1" applyAlignment="1">
      <alignment horizontal="center" vertical="center" wrapText="1"/>
    </xf>
    <xf numFmtId="0" fontId="59" fillId="2" borderId="53" xfId="0" applyFont="1" applyFill="1" applyBorder="1" applyAlignment="1">
      <alignment horizontal="center" vertical="center" wrapText="1"/>
    </xf>
    <xf numFmtId="0" fontId="59" fillId="2" borderId="41" xfId="0" applyFont="1" applyFill="1" applyBorder="1" applyAlignment="1">
      <alignment horizontal="center" vertical="center" wrapText="1"/>
    </xf>
    <xf numFmtId="0" fontId="29" fillId="2" borderId="41" xfId="0" applyFont="1" applyFill="1" applyBorder="1" applyAlignment="1">
      <alignment horizontal="center" wrapText="1"/>
    </xf>
    <xf numFmtId="0" fontId="15" fillId="2" borderId="32" xfId="0" applyFont="1" applyFill="1" applyBorder="1" applyAlignment="1">
      <alignment horizontal="center" wrapText="1"/>
    </xf>
    <xf numFmtId="0" fontId="9" fillId="2" borderId="26" xfId="0" applyFont="1" applyFill="1" applyBorder="1" applyAlignment="1">
      <alignment horizontal="center" wrapText="1"/>
    </xf>
    <xf numFmtId="0" fontId="15" fillId="2" borderId="26" xfId="0" applyFont="1" applyFill="1" applyBorder="1" applyAlignment="1">
      <alignment horizontal="center" wrapText="1"/>
    </xf>
    <xf numFmtId="0" fontId="9" fillId="2" borderId="26" xfId="0" applyFont="1" applyFill="1" applyBorder="1" applyAlignment="1">
      <alignment wrapText="1"/>
    </xf>
    <xf numFmtId="0" fontId="9" fillId="2" borderId="42" xfId="0" applyFont="1" applyFill="1" applyBorder="1" applyAlignment="1">
      <alignment horizontal="center" vertical="top" wrapText="1"/>
    </xf>
    <xf numFmtId="0" fontId="11" fillId="0" borderId="9" xfId="0" applyFont="1" applyBorder="1"/>
    <xf numFmtId="166" fontId="74" fillId="4" borderId="9" xfId="0" applyNumberFormat="1" applyFont="1" applyFill="1" applyBorder="1" applyAlignment="1">
      <alignment vertical="center"/>
    </xf>
    <xf numFmtId="166" fontId="79" fillId="4" borderId="9" xfId="0" applyNumberFormat="1" applyFont="1" applyFill="1" applyBorder="1" applyAlignment="1">
      <alignment horizontal="center" vertical="center"/>
    </xf>
    <xf numFmtId="3" fontId="51" fillId="0" borderId="0" xfId="0" applyNumberFormat="1" applyFont="1" applyAlignment="1">
      <alignment horizontal="center" vertical="center"/>
    </xf>
    <xf numFmtId="175" fontId="51" fillId="0" borderId="0" xfId="0" applyNumberFormat="1" applyFont="1" applyAlignment="1">
      <alignment horizontal="center" vertical="center"/>
    </xf>
    <xf numFmtId="0" fontId="50" fillId="0" borderId="0" xfId="0" applyFont="1" applyAlignment="1">
      <alignment horizontal="right"/>
    </xf>
    <xf numFmtId="175" fontId="4" fillId="0" borderId="0" xfId="0" applyNumberFormat="1" applyFont="1"/>
    <xf numFmtId="166" fontId="89" fillId="3" borderId="1" xfId="5" applyNumberFormat="1" applyFont="1" applyFill="1" applyBorder="1" applyAlignment="1">
      <alignment horizontal="center" vertical="center"/>
    </xf>
    <xf numFmtId="166" fontId="89" fillId="4" borderId="1" xfId="5" applyNumberFormat="1" applyFont="1" applyFill="1" applyBorder="1" applyAlignment="1">
      <alignment horizontal="center" vertical="center"/>
    </xf>
    <xf numFmtId="166" fontId="103" fillId="0" borderId="0" xfId="0" applyNumberFormat="1" applyFont="1"/>
    <xf numFmtId="180" fontId="0" fillId="0" borderId="0" xfId="0" applyNumberFormat="1"/>
    <xf numFmtId="4" fontId="0" fillId="0" borderId="0" xfId="0" applyNumberFormat="1"/>
    <xf numFmtId="186" fontId="11" fillId="0" borderId="0" xfId="0" applyNumberFormat="1" applyFont="1"/>
    <xf numFmtId="166" fontId="75" fillId="0" borderId="0" xfId="0" applyNumberFormat="1" applyFont="1" applyAlignment="1">
      <alignment horizontal="center" vertical="center"/>
    </xf>
    <xf numFmtId="166" fontId="5" fillId="0" borderId="0" xfId="0" applyNumberFormat="1" applyFont="1" applyAlignment="1">
      <alignment horizontal="center" vertical="center"/>
    </xf>
    <xf numFmtId="0" fontId="5" fillId="0" borderId="0" xfId="0" applyFont="1" applyAlignment="1">
      <alignment horizontal="left" vertical="center"/>
    </xf>
    <xf numFmtId="166" fontId="110" fillId="4" borderId="0" xfId="0" applyNumberFormat="1" applyFont="1" applyFill="1" applyAlignment="1">
      <alignment horizontal="center" vertical="center"/>
    </xf>
    <xf numFmtId="169" fontId="50" fillId="0" borderId="0" xfId="0" applyNumberFormat="1" applyFont="1" applyAlignment="1">
      <alignment horizontal="center" vertical="center"/>
    </xf>
    <xf numFmtId="180" fontId="11" fillId="0" borderId="0" xfId="0" applyNumberFormat="1" applyFont="1"/>
    <xf numFmtId="0" fontId="74" fillId="4" borderId="14" xfId="0" applyFont="1" applyFill="1" applyBorder="1" applyAlignment="1">
      <alignment vertical="top"/>
    </xf>
    <xf numFmtId="166" fontId="75" fillId="4" borderId="17" xfId="0" applyNumberFormat="1" applyFont="1" applyFill="1" applyBorder="1" applyAlignment="1">
      <alignment horizontal="center"/>
    </xf>
    <xf numFmtId="166" fontId="75" fillId="4" borderId="20" xfId="0" applyNumberFormat="1" applyFont="1" applyFill="1" applyBorder="1" applyAlignment="1">
      <alignment horizontal="center" wrapText="1"/>
    </xf>
    <xf numFmtId="0" fontId="72" fillId="4" borderId="9" xfId="0" applyFont="1" applyFill="1" applyBorder="1" applyAlignment="1">
      <alignment horizontal="center" vertical="center"/>
    </xf>
    <xf numFmtId="166" fontId="75" fillId="4" borderId="9" xfId="0" applyNumberFormat="1" applyFont="1" applyFill="1" applyBorder="1" applyAlignment="1">
      <alignment horizontal="center" wrapText="1"/>
    </xf>
    <xf numFmtId="0" fontId="38" fillId="0" borderId="0" xfId="0" applyFont="1" applyAlignment="1">
      <alignment vertical="center" wrapText="1"/>
    </xf>
    <xf numFmtId="0" fontId="38" fillId="0" borderId="11" xfId="0" applyFont="1" applyBorder="1" applyAlignment="1">
      <alignment vertical="center" wrapText="1"/>
    </xf>
    <xf numFmtId="0" fontId="18" fillId="2" borderId="3" xfId="0" applyFont="1" applyFill="1" applyBorder="1" applyAlignment="1">
      <alignment horizontal="center" vertical="center"/>
    </xf>
    <xf numFmtId="175" fontId="95" fillId="2" borderId="3" xfId="0" applyNumberFormat="1" applyFont="1" applyFill="1" applyBorder="1" applyAlignment="1">
      <alignment horizontal="center" vertical="center"/>
    </xf>
    <xf numFmtId="175" fontId="93" fillId="2" borderId="3" xfId="0" applyNumberFormat="1" applyFont="1" applyFill="1" applyBorder="1" applyAlignment="1">
      <alignment horizontal="center" vertical="center"/>
    </xf>
    <xf numFmtId="175" fontId="50" fillId="2" borderId="3" xfId="0" applyNumberFormat="1" applyFont="1" applyFill="1" applyBorder="1" applyAlignment="1">
      <alignment horizontal="center" vertical="center"/>
    </xf>
    <xf numFmtId="175" fontId="26" fillId="2" borderId="3" xfId="0" applyNumberFormat="1" applyFont="1" applyFill="1" applyBorder="1" applyAlignment="1">
      <alignment horizontal="center" vertical="center"/>
    </xf>
    <xf numFmtId="175" fontId="92" fillId="2" borderId="3" xfId="0" applyNumberFormat="1" applyFont="1" applyFill="1" applyBorder="1" applyAlignment="1">
      <alignment horizontal="center" vertical="center"/>
    </xf>
    <xf numFmtId="171" fontId="48" fillId="2" borderId="3" xfId="1" applyNumberFormat="1" applyFont="1" applyFill="1" applyBorder="1" applyAlignment="1">
      <alignment horizontal="center" vertical="center"/>
    </xf>
    <xf numFmtId="174" fontId="89" fillId="2" borderId="3" xfId="1" applyNumberFormat="1" applyFont="1" applyFill="1" applyBorder="1" applyAlignment="1">
      <alignment horizontal="center" vertical="center"/>
    </xf>
    <xf numFmtId="1" fontId="18" fillId="2" borderId="3" xfId="0" applyNumberFormat="1" applyFont="1" applyFill="1" applyBorder="1" applyAlignment="1">
      <alignment horizontal="center" vertical="center"/>
    </xf>
    <xf numFmtId="175" fontId="18" fillId="2" borderId="3" xfId="0" applyNumberFormat="1" applyFont="1" applyFill="1" applyBorder="1" applyAlignment="1">
      <alignment vertical="center"/>
    </xf>
    <xf numFmtId="0" fontId="76" fillId="4" borderId="25" xfId="0" applyFont="1" applyFill="1" applyBorder="1" applyAlignment="1">
      <alignment vertical="center" readingOrder="1"/>
    </xf>
    <xf numFmtId="175" fontId="18" fillId="2" borderId="3" xfId="0" applyNumberFormat="1" applyFont="1" applyFill="1" applyBorder="1" applyAlignment="1">
      <alignment horizontal="center" vertical="center"/>
    </xf>
    <xf numFmtId="175" fontId="68" fillId="2" borderId="3" xfId="0" applyNumberFormat="1" applyFont="1" applyFill="1" applyBorder="1" applyAlignment="1">
      <alignment horizontal="center" vertical="center"/>
    </xf>
    <xf numFmtId="0" fontId="4" fillId="4" borderId="0" xfId="0" applyFont="1" applyFill="1"/>
    <xf numFmtId="175" fontId="89" fillId="2" borderId="3" xfId="0" applyNumberFormat="1" applyFont="1" applyFill="1" applyBorder="1" applyAlignment="1">
      <alignment horizontal="center" vertical="center"/>
    </xf>
    <xf numFmtId="175" fontId="48" fillId="2" borderId="3" xfId="0" applyNumberFormat="1" applyFont="1" applyFill="1" applyBorder="1" applyAlignment="1">
      <alignment horizontal="center" vertical="center"/>
    </xf>
    <xf numFmtId="0" fontId="18" fillId="2" borderId="3" xfId="7" applyFont="1" applyFill="1" applyBorder="1" applyAlignment="1">
      <alignment horizontal="center" vertical="center"/>
    </xf>
    <xf numFmtId="0" fontId="18" fillId="2" borderId="3" xfId="9" applyFont="1" applyFill="1" applyBorder="1" applyAlignment="1">
      <alignment horizontal="center" vertical="center"/>
    </xf>
    <xf numFmtId="175" fontId="18" fillId="2" borderId="3" xfId="0" applyNumberFormat="1" applyFont="1" applyFill="1" applyBorder="1" applyAlignment="1">
      <alignment horizontal="center"/>
    </xf>
    <xf numFmtId="175" fontId="68" fillId="2" borderId="3" xfId="0" applyNumberFormat="1" applyFont="1" applyFill="1" applyBorder="1" applyAlignment="1">
      <alignment horizontal="center"/>
    </xf>
    <xf numFmtId="175" fontId="18" fillId="2" borderId="3" xfId="0" applyNumberFormat="1" applyFont="1" applyFill="1" applyBorder="1" applyAlignment="1">
      <alignment horizontal="center" wrapText="1"/>
    </xf>
    <xf numFmtId="166" fontId="108" fillId="2" borderId="3" xfId="0" applyNumberFormat="1" applyFont="1" applyFill="1" applyBorder="1" applyAlignment="1">
      <alignment horizontal="center" vertical="center"/>
    </xf>
    <xf numFmtId="166" fontId="109" fillId="2" borderId="3" xfId="0" applyNumberFormat="1" applyFont="1" applyFill="1" applyBorder="1" applyAlignment="1">
      <alignment horizontal="center" vertical="center"/>
    </xf>
    <xf numFmtId="166" fontId="18" fillId="2" borderId="3" xfId="0" applyNumberFormat="1" applyFont="1" applyFill="1" applyBorder="1" applyAlignment="1">
      <alignment horizontal="center" vertical="center"/>
    </xf>
    <xf numFmtId="166" fontId="68" fillId="2" borderId="3" xfId="0" applyNumberFormat="1" applyFont="1" applyFill="1" applyBorder="1" applyAlignment="1">
      <alignment horizontal="center" vertical="center"/>
    </xf>
    <xf numFmtId="0" fontId="0" fillId="4" borderId="0" xfId="0" applyFill="1"/>
    <xf numFmtId="175" fontId="18" fillId="2" borderId="3" xfId="6" applyNumberFormat="1" applyFont="1" applyFill="1" applyBorder="1" applyAlignment="1">
      <alignment horizontal="center" vertical="center" wrapText="1"/>
    </xf>
    <xf numFmtId="175" fontId="18" fillId="2" borderId="3" xfId="6" applyNumberFormat="1" applyFont="1" applyFill="1" applyBorder="1" applyAlignment="1">
      <alignment horizontal="center" vertical="center"/>
    </xf>
    <xf numFmtId="175" fontId="68" fillId="2" borderId="3" xfId="6" applyNumberFormat="1" applyFont="1" applyFill="1" applyBorder="1" applyAlignment="1">
      <alignment horizontal="center" vertical="center" wrapText="1"/>
    </xf>
    <xf numFmtId="175" fontId="68" fillId="2" borderId="3" xfId="6" applyNumberFormat="1" applyFont="1" applyFill="1" applyBorder="1" applyAlignment="1">
      <alignment horizontal="center" vertical="center"/>
    </xf>
    <xf numFmtId="175" fontId="102" fillId="2" borderId="3" xfId="0" applyNumberFormat="1" applyFont="1" applyFill="1" applyBorder="1" applyAlignment="1">
      <alignment horizontal="center" vertical="center"/>
    </xf>
    <xf numFmtId="175" fontId="102" fillId="2" borderId="3" xfId="0" applyNumberFormat="1" applyFont="1" applyFill="1" applyBorder="1" applyAlignment="1">
      <alignment vertical="center"/>
    </xf>
    <xf numFmtId="175" fontId="95" fillId="2" borderId="3" xfId="0" applyNumberFormat="1" applyFont="1" applyFill="1" applyBorder="1" applyAlignment="1">
      <alignment vertical="center"/>
    </xf>
    <xf numFmtId="175" fontId="68" fillId="2" borderId="3" xfId="0" applyNumberFormat="1" applyFont="1" applyFill="1" applyBorder="1" applyAlignment="1">
      <alignment vertical="center"/>
    </xf>
    <xf numFmtId="2" fontId="89" fillId="2" borderId="3" xfId="0" applyNumberFormat="1" applyFont="1" applyFill="1" applyBorder="1" applyAlignment="1">
      <alignment horizontal="center" vertical="center"/>
    </xf>
    <xf numFmtId="0" fontId="88" fillId="2" borderId="3" xfId="0" applyFont="1" applyFill="1" applyBorder="1" applyAlignment="1">
      <alignment horizontal="center" vertical="center"/>
    </xf>
    <xf numFmtId="0" fontId="104" fillId="2" borderId="3" xfId="0" applyFont="1" applyFill="1" applyBorder="1" applyAlignment="1">
      <alignment horizontal="center" vertical="center"/>
    </xf>
    <xf numFmtId="2" fontId="89" fillId="2" borderId="3" xfId="4" applyNumberFormat="1" applyFont="1" applyFill="1" applyBorder="1" applyAlignment="1">
      <alignment horizontal="center" vertical="center"/>
    </xf>
    <xf numFmtId="175" fontId="89" fillId="2" borderId="3" xfId="0" applyNumberFormat="1" applyFont="1" applyFill="1" applyBorder="1" applyAlignment="1">
      <alignment horizontal="center"/>
    </xf>
    <xf numFmtId="175" fontId="48" fillId="2" borderId="3" xfId="0" applyNumberFormat="1" applyFont="1" applyFill="1" applyBorder="1" applyAlignment="1">
      <alignment horizontal="center"/>
    </xf>
    <xf numFmtId="0" fontId="31" fillId="0" borderId="0" xfId="25" applyAlignment="1">
      <alignment vertical="center"/>
    </xf>
    <xf numFmtId="0" fontId="33" fillId="0" borderId="0" xfId="25" applyFont="1" applyAlignment="1">
      <alignment vertical="center"/>
    </xf>
    <xf numFmtId="0" fontId="75" fillId="4" borderId="0" xfId="25" applyFont="1" applyFill="1" applyAlignment="1">
      <alignment horizontal="center" vertical="center" wrapText="1"/>
    </xf>
    <xf numFmtId="0" fontId="49" fillId="0" borderId="0" xfId="25" applyFont="1" applyAlignment="1">
      <alignment vertical="center"/>
    </xf>
    <xf numFmtId="0" fontId="50" fillId="0" borderId="0" xfId="25" applyFont="1" applyAlignment="1">
      <alignment vertical="center"/>
    </xf>
    <xf numFmtId="0" fontId="76" fillId="4" borderId="0" xfId="25" applyFont="1" applyFill="1" applyAlignment="1">
      <alignment vertical="center"/>
    </xf>
    <xf numFmtId="0" fontId="74" fillId="4" borderId="0" xfId="25" applyFont="1" applyFill="1" applyAlignment="1">
      <alignment horizontal="center" vertical="center"/>
    </xf>
    <xf numFmtId="0" fontId="49" fillId="0" borderId="0" xfId="25" applyFont="1"/>
    <xf numFmtId="0" fontId="50" fillId="0" borderId="0" xfId="25" applyFont="1"/>
    <xf numFmtId="0" fontId="9" fillId="2" borderId="3" xfId="25" applyFont="1" applyFill="1" applyBorder="1" applyAlignment="1">
      <alignment vertical="center"/>
    </xf>
    <xf numFmtId="0" fontId="29" fillId="2" borderId="3" xfId="25" applyFont="1" applyFill="1" applyBorder="1" applyAlignment="1">
      <alignment horizontal="center" vertical="center" wrapText="1"/>
    </xf>
    <xf numFmtId="0" fontId="15" fillId="2" borderId="3" xfId="25" applyFont="1" applyFill="1" applyBorder="1" applyAlignment="1">
      <alignment horizontal="center" vertical="center" wrapText="1"/>
    </xf>
    <xf numFmtId="0" fontId="31" fillId="0" borderId="0" xfId="25"/>
    <xf numFmtId="0" fontId="33" fillId="0" borderId="0" xfId="25" applyFont="1"/>
    <xf numFmtId="0" fontId="9" fillId="2" borderId="1" xfId="25" applyFont="1" applyFill="1" applyBorder="1" applyAlignment="1">
      <alignment vertical="center"/>
    </xf>
    <xf numFmtId="0" fontId="14" fillId="2" borderId="1" xfId="25" applyFont="1" applyFill="1" applyBorder="1" applyAlignment="1">
      <alignment horizontal="center" vertical="center" wrapText="1"/>
    </xf>
    <xf numFmtId="0" fontId="9" fillId="2" borderId="1" xfId="25" applyFont="1" applyFill="1" applyBorder="1" applyAlignment="1">
      <alignment horizontal="center" vertical="center" wrapText="1"/>
    </xf>
    <xf numFmtId="0" fontId="9" fillId="2" borderId="4" xfId="25" applyFont="1" applyFill="1" applyBorder="1" applyAlignment="1">
      <alignment vertical="center"/>
    </xf>
    <xf numFmtId="0" fontId="14" fillId="2" borderId="4" xfId="25" applyFont="1" applyFill="1" applyBorder="1" applyAlignment="1">
      <alignment horizontal="center" vertical="center" wrapText="1"/>
    </xf>
    <xf numFmtId="0" fontId="9" fillId="2" borderId="4" xfId="25" applyFont="1" applyFill="1" applyBorder="1" applyAlignment="1">
      <alignment horizontal="center" vertical="center" wrapText="1"/>
    </xf>
    <xf numFmtId="0" fontId="100" fillId="0" borderId="0" xfId="25" applyFont="1" applyAlignment="1">
      <alignment vertical="center"/>
    </xf>
    <xf numFmtId="0" fontId="30" fillId="0" borderId="0" xfId="25" applyFont="1" applyAlignment="1">
      <alignment vertical="center"/>
    </xf>
    <xf numFmtId="1" fontId="26" fillId="3" borderId="3" xfId="25" applyNumberFormat="1" applyFont="1" applyFill="1" applyBorder="1" applyAlignment="1">
      <alignment horizontal="center" vertical="center"/>
    </xf>
    <xf numFmtId="175" fontId="50" fillId="3" borderId="3" xfId="25" applyNumberFormat="1" applyFont="1" applyFill="1" applyBorder="1" applyAlignment="1">
      <alignment horizontal="center" vertical="center" wrapText="1"/>
    </xf>
    <xf numFmtId="175" fontId="26" fillId="3" borderId="3" xfId="25" applyNumberFormat="1" applyFont="1" applyFill="1" applyBorder="1" applyAlignment="1">
      <alignment horizontal="center" vertical="center"/>
    </xf>
    <xf numFmtId="175" fontId="26" fillId="3" borderId="1" xfId="25" applyNumberFormat="1" applyFont="1" applyFill="1" applyBorder="1" applyAlignment="1">
      <alignment horizontal="center" vertical="center"/>
    </xf>
    <xf numFmtId="0" fontId="49" fillId="0" borderId="0" xfId="25" applyFont="1" applyAlignment="1">
      <alignment horizontal="center" vertical="center"/>
    </xf>
    <xf numFmtId="0" fontId="50" fillId="0" borderId="0" xfId="25" applyFont="1" applyAlignment="1">
      <alignment horizontal="center" vertical="center"/>
    </xf>
    <xf numFmtId="2" fontId="50" fillId="0" borderId="0" xfId="25" applyNumberFormat="1" applyFont="1" applyAlignment="1">
      <alignment horizontal="center" vertical="center"/>
    </xf>
    <xf numFmtId="1" fontId="26" fillId="4" borderId="1" xfId="25" applyNumberFormat="1" applyFont="1" applyFill="1" applyBorder="1" applyAlignment="1">
      <alignment horizontal="center" vertical="center"/>
    </xf>
    <xf numFmtId="175" fontId="50" fillId="4" borderId="1" xfId="25" applyNumberFormat="1" applyFont="1" applyFill="1" applyBorder="1" applyAlignment="1">
      <alignment horizontal="center" vertical="center" wrapText="1"/>
    </xf>
    <xf numFmtId="175" fontId="26" fillId="4" borderId="1" xfId="25" applyNumberFormat="1" applyFont="1" applyFill="1" applyBorder="1" applyAlignment="1">
      <alignment horizontal="center" vertical="center"/>
    </xf>
    <xf numFmtId="1" fontId="26" fillId="3" borderId="1" xfId="25" applyNumberFormat="1" applyFont="1" applyFill="1" applyBorder="1" applyAlignment="1">
      <alignment horizontal="center" vertical="center"/>
    </xf>
    <xf numFmtId="175" fontId="50" fillId="3" borderId="1" xfId="25" applyNumberFormat="1" applyFont="1" applyFill="1" applyBorder="1" applyAlignment="1">
      <alignment horizontal="center" vertical="center" wrapText="1"/>
    </xf>
    <xf numFmtId="2" fontId="49" fillId="0" borderId="0" xfId="25" applyNumberFormat="1" applyFont="1" applyAlignment="1">
      <alignment horizontal="center" vertical="center"/>
    </xf>
    <xf numFmtId="1" fontId="26" fillId="0" borderId="1" xfId="25" applyNumberFormat="1" applyFont="1" applyBorder="1" applyAlignment="1">
      <alignment horizontal="center" vertical="center"/>
    </xf>
    <xf numFmtId="175" fontId="50" fillId="0" borderId="1" xfId="25" applyNumberFormat="1" applyFont="1" applyBorder="1" applyAlignment="1">
      <alignment horizontal="center" vertical="center" wrapText="1"/>
    </xf>
    <xf numFmtId="175" fontId="26" fillId="0" borderId="1" xfId="25" applyNumberFormat="1" applyFont="1" applyBorder="1" applyAlignment="1">
      <alignment horizontal="center" vertical="center"/>
    </xf>
    <xf numFmtId="175" fontId="50" fillId="2" borderId="1" xfId="25" applyNumberFormat="1" applyFont="1" applyFill="1" applyBorder="1" applyAlignment="1">
      <alignment horizontal="center" vertical="center" wrapText="1"/>
    </xf>
    <xf numFmtId="175" fontId="26" fillId="2" borderId="1" xfId="25" applyNumberFormat="1" applyFont="1" applyFill="1" applyBorder="1" applyAlignment="1">
      <alignment horizontal="center" vertical="center"/>
    </xf>
    <xf numFmtId="169" fontId="49" fillId="0" borderId="0" xfId="25" applyNumberFormat="1" applyFont="1" applyAlignment="1">
      <alignment horizontal="center" vertical="center"/>
    </xf>
    <xf numFmtId="166" fontId="50" fillId="0" borderId="0" xfId="25" applyNumberFormat="1" applyFont="1" applyAlignment="1">
      <alignment horizontal="center" vertical="center"/>
    </xf>
    <xf numFmtId="175" fontId="50" fillId="2" borderId="3" xfId="25" applyNumberFormat="1" applyFont="1" applyFill="1" applyBorder="1" applyAlignment="1">
      <alignment horizontal="center" vertical="center" wrapText="1"/>
    </xf>
    <xf numFmtId="175" fontId="26" fillId="2" borderId="3" xfId="25" applyNumberFormat="1" applyFont="1" applyFill="1" applyBorder="1" applyAlignment="1">
      <alignment horizontal="center" vertical="center"/>
    </xf>
    <xf numFmtId="0" fontId="30" fillId="0" borderId="0" xfId="25" applyFont="1"/>
    <xf numFmtId="0" fontId="33" fillId="0" borderId="0" xfId="25" applyFont="1" applyAlignment="1">
      <alignment wrapText="1"/>
    </xf>
    <xf numFmtId="186" fontId="31" fillId="0" borderId="0" xfId="25" applyNumberFormat="1"/>
    <xf numFmtId="166" fontId="33" fillId="0" borderId="0" xfId="25" applyNumberFormat="1" applyFont="1"/>
    <xf numFmtId="2" fontId="33" fillId="0" borderId="0" xfId="25" applyNumberFormat="1" applyFont="1" applyAlignment="1">
      <alignment wrapText="1"/>
    </xf>
    <xf numFmtId="167" fontId="26" fillId="3" borderId="3" xfId="0" applyNumberFormat="1" applyFont="1" applyFill="1" applyBorder="1" applyAlignment="1">
      <alignment horizontal="center" vertical="center" wrapText="1"/>
    </xf>
    <xf numFmtId="180" fontId="21" fillId="0" borderId="0" xfId="0" applyNumberFormat="1" applyFont="1"/>
    <xf numFmtId="0" fontId="15" fillId="2" borderId="70" xfId="2" applyFont="1" applyFill="1" applyBorder="1" applyAlignment="1">
      <alignment horizontal="center" vertical="top" wrapText="1"/>
    </xf>
    <xf numFmtId="0" fontId="4" fillId="2" borderId="74" xfId="2" applyFont="1" applyFill="1" applyBorder="1"/>
    <xf numFmtId="0" fontId="27" fillId="2" borderId="35" xfId="2" applyFont="1" applyFill="1" applyBorder="1" applyAlignment="1">
      <alignment horizontal="center" vertical="center" wrapText="1"/>
    </xf>
    <xf numFmtId="0" fontId="4" fillId="2" borderId="11" xfId="2" applyFont="1" applyFill="1" applyBorder="1"/>
    <xf numFmtId="0" fontId="15" fillId="2" borderId="34" xfId="2" applyFont="1" applyFill="1" applyBorder="1" applyAlignment="1">
      <alignment horizontal="center" wrapText="1"/>
    </xf>
    <xf numFmtId="0" fontId="15" fillId="2" borderId="30" xfId="2" applyFont="1" applyFill="1" applyBorder="1" applyAlignment="1">
      <alignment horizontal="center" wrapText="1"/>
    </xf>
    <xf numFmtId="0" fontId="4" fillId="2" borderId="5" xfId="2" applyFont="1" applyFill="1" applyBorder="1"/>
    <xf numFmtId="169" fontId="11" fillId="0" borderId="0" xfId="0" applyNumberFormat="1" applyFont="1" applyAlignment="1">
      <alignment readingOrder="2"/>
    </xf>
    <xf numFmtId="169" fontId="17" fillId="0" borderId="0" xfId="0" applyNumberFormat="1" applyFont="1"/>
    <xf numFmtId="169" fontId="17" fillId="0" borderId="0" xfId="0" applyNumberFormat="1" applyFont="1" applyAlignment="1">
      <alignment wrapText="1"/>
    </xf>
    <xf numFmtId="169" fontId="17" fillId="0" borderId="0" xfId="0" applyNumberFormat="1" applyFont="1" applyAlignment="1">
      <alignment wrapText="1" readingOrder="2"/>
    </xf>
    <xf numFmtId="169" fontId="17" fillId="0" borderId="0" xfId="0" applyNumberFormat="1" applyFont="1" applyBorder="1" applyAlignment="1">
      <alignment wrapText="1" readingOrder="2"/>
    </xf>
    <xf numFmtId="0" fontId="4" fillId="0" borderId="0" xfId="0" applyFont="1" applyBorder="1" applyAlignment="1">
      <alignment vertical="center" wrapText="1"/>
    </xf>
    <xf numFmtId="169" fontId="103" fillId="0" borderId="0" xfId="0" applyNumberFormat="1" applyFont="1" applyAlignment="1">
      <alignment vertical="center"/>
    </xf>
    <xf numFmtId="0" fontId="112" fillId="0" borderId="0" xfId="0" applyFont="1"/>
    <xf numFmtId="0" fontId="20" fillId="0" borderId="0" xfId="0" applyFont="1" applyAlignment="1">
      <alignment horizontal="center" wrapText="1"/>
    </xf>
    <xf numFmtId="0" fontId="89" fillId="4"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169" fontId="89" fillId="3" borderId="1" xfId="0" applyNumberFormat="1" applyFont="1" applyFill="1" applyBorder="1" applyAlignment="1">
      <alignment horizontal="center" vertical="center" wrapText="1"/>
    </xf>
    <xf numFmtId="169" fontId="89" fillId="4" borderId="1" xfId="0" applyNumberFormat="1" applyFont="1" applyFill="1" applyBorder="1" applyAlignment="1">
      <alignment horizontal="center" vertical="center" wrapText="1"/>
    </xf>
    <xf numFmtId="0" fontId="89" fillId="4" borderId="4"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66" fillId="0" borderId="0" xfId="0" applyFont="1" applyAlignment="1">
      <alignment horizontal="center" vertical="center" wrapText="1"/>
    </xf>
    <xf numFmtId="0" fontId="89" fillId="4" borderId="4" xfId="7" applyFont="1" applyFill="1" applyBorder="1" applyAlignment="1">
      <alignment horizontal="center" vertical="center"/>
    </xf>
    <xf numFmtId="174" fontId="48" fillId="4" borderId="4" xfId="8" applyNumberFormat="1" applyFont="1" applyFill="1" applyBorder="1" applyAlignment="1">
      <alignment horizontal="center" vertical="center"/>
    </xf>
    <xf numFmtId="174" fontId="89" fillId="4" borderId="4" xfId="8" applyNumberFormat="1" applyFont="1" applyFill="1" applyBorder="1" applyAlignment="1">
      <alignment horizontal="center" vertical="center"/>
    </xf>
    <xf numFmtId="175" fontId="50" fillId="4" borderId="4" xfId="25" applyNumberFormat="1" applyFont="1" applyFill="1" applyBorder="1" applyAlignment="1">
      <alignment horizontal="center" vertical="center" wrapText="1"/>
    </xf>
    <xf numFmtId="175" fontId="26" fillId="4" borderId="4" xfId="25" applyNumberFormat="1" applyFont="1" applyFill="1" applyBorder="1" applyAlignment="1">
      <alignment horizontal="center" vertical="center"/>
    </xf>
    <xf numFmtId="175" fontId="26" fillId="4" borderId="4" xfId="6" applyNumberFormat="1" applyFont="1" applyFill="1" applyBorder="1" applyAlignment="1">
      <alignment horizontal="center" vertical="center"/>
    </xf>
    <xf numFmtId="175" fontId="50" fillId="4" borderId="4" xfId="6" applyNumberFormat="1" applyFont="1" applyFill="1" applyBorder="1" applyAlignment="1">
      <alignment horizontal="center" vertical="center"/>
    </xf>
    <xf numFmtId="166" fontId="50" fillId="4" borderId="4" xfId="6" applyNumberFormat="1" applyFont="1" applyFill="1" applyBorder="1" applyAlignment="1">
      <alignment horizontal="center" vertical="center"/>
    </xf>
    <xf numFmtId="49" fontId="26" fillId="3" borderId="1" xfId="0" quotePrefix="1" applyNumberFormat="1" applyFont="1" applyFill="1" applyBorder="1" applyAlignment="1">
      <alignment horizontal="center" vertical="center" wrapText="1"/>
    </xf>
    <xf numFmtId="175" fontId="26" fillId="0" borderId="1" xfId="0" applyNumberFormat="1" applyFont="1" applyBorder="1" applyAlignment="1">
      <alignment horizontal="center" vertical="center" wrapText="1"/>
    </xf>
    <xf numFmtId="175" fontId="50" fillId="0" borderId="1" xfId="0" applyNumberFormat="1" applyFont="1" applyBorder="1" applyAlignment="1">
      <alignment horizontal="center" vertical="center" wrapText="1"/>
    </xf>
    <xf numFmtId="175" fontId="26" fillId="0" borderId="1" xfId="6" applyNumberFormat="1" applyFont="1" applyBorder="1" applyAlignment="1">
      <alignment horizontal="center" vertical="center"/>
    </xf>
    <xf numFmtId="175" fontId="50" fillId="0" borderId="1" xfId="6" applyNumberFormat="1" applyFont="1" applyBorder="1" applyAlignment="1">
      <alignment horizontal="center" vertical="center"/>
    </xf>
    <xf numFmtId="166" fontId="50" fillId="0" borderId="1" xfId="6" applyNumberFormat="1" applyFont="1" applyBorder="1" applyAlignment="1">
      <alignment horizontal="center" vertical="center"/>
    </xf>
    <xf numFmtId="0" fontId="51" fillId="0" borderId="11" xfId="0" applyFont="1" applyBorder="1" applyAlignment="1">
      <alignment horizontal="center" vertical="center"/>
    </xf>
    <xf numFmtId="166" fontId="51" fillId="0" borderId="0" xfId="0" applyNumberFormat="1" applyFont="1" applyBorder="1" applyAlignment="1">
      <alignment horizontal="center" vertical="center"/>
    </xf>
    <xf numFmtId="0" fontId="51" fillId="0" borderId="0" xfId="0" applyFont="1" applyBorder="1" applyAlignment="1">
      <alignment horizontal="center" vertical="center"/>
    </xf>
    <xf numFmtId="0" fontId="26" fillId="0" borderId="3" xfId="0" applyFont="1" applyBorder="1" applyAlignment="1">
      <alignment horizontal="center" vertical="center"/>
    </xf>
    <xf numFmtId="169" fontId="26" fillId="4" borderId="4" xfId="0" applyNumberFormat="1" applyFont="1" applyFill="1" applyBorder="1" applyAlignment="1">
      <alignment horizontal="center" vertical="center"/>
    </xf>
    <xf numFmtId="0" fontId="45" fillId="0" borderId="0" xfId="0" applyFont="1" applyBorder="1" applyAlignment="1">
      <alignment horizontal="center" vertical="center"/>
    </xf>
    <xf numFmtId="166" fontId="45" fillId="0" borderId="0" xfId="0" applyNumberFormat="1" applyFont="1" applyBorder="1" applyAlignment="1">
      <alignment horizontal="center" vertical="center"/>
    </xf>
    <xf numFmtId="182" fontId="45" fillId="0" borderId="0" xfId="0" applyNumberFormat="1" applyFont="1" applyBorder="1" applyAlignment="1">
      <alignment horizontal="center" vertical="center"/>
    </xf>
    <xf numFmtId="0" fontId="48" fillId="3" borderId="0" xfId="0" applyFont="1" applyFill="1" applyBorder="1" applyAlignment="1">
      <alignment horizontal="center" vertical="center"/>
    </xf>
    <xf numFmtId="0" fontId="89" fillId="0" borderId="1" xfId="7" applyFont="1" applyBorder="1" applyAlignment="1">
      <alignment horizontal="center" vertical="center"/>
    </xf>
    <xf numFmtId="169" fontId="26" fillId="0" borderId="0" xfId="0" applyNumberFormat="1" applyFont="1"/>
    <xf numFmtId="186" fontId="113" fillId="0" borderId="0" xfId="0" applyNumberFormat="1" applyFont="1"/>
    <xf numFmtId="169" fontId="113" fillId="0" borderId="0" xfId="0" applyNumberFormat="1" applyFont="1"/>
    <xf numFmtId="180" fontId="26" fillId="0" borderId="0" xfId="0" applyNumberFormat="1" applyFont="1"/>
    <xf numFmtId="0" fontId="114" fillId="0" borderId="0" xfId="0" applyFont="1"/>
    <xf numFmtId="0" fontId="115" fillId="0" borderId="0" xfId="0" applyFont="1"/>
    <xf numFmtId="182" fontId="3" fillId="0" borderId="0" xfId="0" applyNumberFormat="1" applyFont="1"/>
    <xf numFmtId="4" fontId="77" fillId="0" borderId="0" xfId="0" applyNumberFormat="1" applyFont="1" applyAlignment="1">
      <alignment vertical="center"/>
    </xf>
    <xf numFmtId="4" fontId="103" fillId="0" borderId="0" xfId="0" applyNumberFormat="1" applyFont="1" applyAlignment="1">
      <alignment vertical="center"/>
    </xf>
    <xf numFmtId="4" fontId="89" fillId="0" borderId="0" xfId="0" applyNumberFormat="1" applyFont="1" applyAlignment="1">
      <alignment vertical="center"/>
    </xf>
    <xf numFmtId="4" fontId="66" fillId="0" borderId="0" xfId="0" applyNumberFormat="1" applyFont="1" applyAlignment="1">
      <alignment vertical="center"/>
    </xf>
    <xf numFmtId="0" fontId="116" fillId="0" borderId="0" xfId="0" applyFont="1"/>
    <xf numFmtId="0" fontId="89" fillId="0" borderId="0" xfId="0" applyFont="1" applyBorder="1" applyAlignment="1">
      <alignment vertical="center"/>
    </xf>
    <xf numFmtId="0" fontId="89" fillId="0" borderId="9" xfId="0" applyFont="1" applyBorder="1" applyAlignment="1">
      <alignment vertical="center"/>
    </xf>
    <xf numFmtId="0" fontId="43" fillId="0" borderId="0" xfId="0" applyFont="1" applyFill="1"/>
    <xf numFmtId="167" fontId="26" fillId="0" borderId="0" xfId="0" applyNumberFormat="1" applyFont="1" applyFill="1" applyBorder="1" applyAlignment="1">
      <alignment horizontal="center" vertical="center" wrapText="1"/>
    </xf>
    <xf numFmtId="175" fontId="48" fillId="0" borderId="0" xfId="0" applyNumberFormat="1" applyFont="1" applyFill="1" applyBorder="1" applyAlignment="1">
      <alignment horizontal="center" vertical="center"/>
    </xf>
    <xf numFmtId="175" fontId="89" fillId="0" borderId="0" xfId="0" applyNumberFormat="1" applyFont="1" applyFill="1" applyBorder="1" applyAlignment="1">
      <alignment horizontal="center" vertical="center"/>
    </xf>
    <xf numFmtId="166" fontId="43" fillId="0" borderId="0" xfId="0" applyNumberFormat="1" applyFont="1" applyFill="1"/>
    <xf numFmtId="0" fontId="45" fillId="0" borderId="0" xfId="0" applyFont="1" applyFill="1" applyAlignment="1">
      <alignment horizontal="center" vertical="center"/>
    </xf>
    <xf numFmtId="0" fontId="46" fillId="0" borderId="0" xfId="0" applyFont="1" applyFill="1"/>
    <xf numFmtId="173" fontId="118" fillId="0" borderId="0" xfId="8" applyNumberFormat="1" applyFont="1"/>
    <xf numFmtId="189" fontId="118" fillId="0" borderId="0" xfId="8" applyNumberFormat="1" applyFont="1"/>
    <xf numFmtId="43" fontId="118" fillId="0" borderId="0" xfId="8" applyFont="1"/>
    <xf numFmtId="43" fontId="111" fillId="0" borderId="0" xfId="8" applyFont="1"/>
    <xf numFmtId="0" fontId="117" fillId="0" borderId="0" xfId="0" applyFont="1"/>
    <xf numFmtId="175" fontId="48" fillId="3" borderId="3" xfId="8" applyNumberFormat="1" applyFont="1" applyFill="1" applyBorder="1" applyAlignment="1" applyProtection="1">
      <alignment horizontal="center" vertical="center"/>
    </xf>
    <xf numFmtId="175" fontId="48" fillId="4" borderId="1" xfId="8" applyNumberFormat="1" applyFont="1" applyFill="1" applyBorder="1" applyAlignment="1" applyProtection="1">
      <alignment horizontal="center" vertical="center"/>
    </xf>
    <xf numFmtId="175" fontId="48" fillId="3" borderId="1" xfId="8" applyNumberFormat="1" applyFont="1" applyFill="1" applyBorder="1" applyAlignment="1" applyProtection="1">
      <alignment horizontal="center" vertical="center"/>
    </xf>
    <xf numFmtId="175" fontId="68" fillId="2" borderId="1" xfId="8" applyNumberFormat="1" applyFont="1" applyFill="1" applyBorder="1" applyAlignment="1" applyProtection="1">
      <alignment horizontal="center" vertical="center"/>
    </xf>
    <xf numFmtId="175" fontId="48" fillId="3" borderId="1" xfId="8" applyNumberFormat="1" applyFont="1" applyFill="1" applyBorder="1" applyAlignment="1">
      <alignment horizontal="center" vertical="center"/>
    </xf>
    <xf numFmtId="175" fontId="48" fillId="4" borderId="1" xfId="8" applyNumberFormat="1" applyFont="1" applyFill="1" applyBorder="1" applyAlignment="1">
      <alignment horizontal="center" vertical="center"/>
    </xf>
    <xf numFmtId="175" fontId="48" fillId="4" borderId="4" xfId="8" applyNumberFormat="1" applyFont="1" applyFill="1" applyBorder="1" applyAlignment="1">
      <alignment horizontal="center" vertical="center"/>
    </xf>
    <xf numFmtId="175" fontId="68" fillId="2" borderId="2" xfId="8" applyNumberFormat="1" applyFont="1" applyFill="1" applyBorder="1" applyAlignment="1" applyProtection="1">
      <alignment horizontal="center" vertical="center"/>
    </xf>
    <xf numFmtId="175" fontId="68" fillId="2" borderId="3" xfId="8" applyNumberFormat="1" applyFont="1" applyFill="1" applyBorder="1" applyAlignment="1" applyProtection="1">
      <alignment horizontal="center" vertical="center"/>
    </xf>
    <xf numFmtId="175" fontId="48" fillId="0" borderId="0" xfId="8" applyNumberFormat="1" applyFont="1" applyFill="1" applyBorder="1" applyAlignment="1">
      <alignment horizontal="center" vertical="center"/>
    </xf>
    <xf numFmtId="43" fontId="3" fillId="0" borderId="0" xfId="8" applyFont="1"/>
    <xf numFmtId="0" fontId="66" fillId="0" borderId="0" xfId="0" applyFont="1" applyAlignment="1">
      <alignment horizontal="right" vertical="top" readingOrder="2"/>
    </xf>
    <xf numFmtId="0" fontId="66" fillId="0" borderId="0" xfId="0" applyFont="1" applyAlignment="1">
      <alignment vertical="top"/>
    </xf>
    <xf numFmtId="0" fontId="26" fillId="4" borderId="1" xfId="0" applyNumberFormat="1" applyFont="1" applyFill="1" applyBorder="1" applyAlignment="1">
      <alignment horizontal="center" vertical="center"/>
    </xf>
    <xf numFmtId="169" fontId="17" fillId="0" borderId="0" xfId="0" applyNumberFormat="1" applyFont="1" applyBorder="1" applyAlignment="1">
      <alignment vertical="center" wrapText="1" readingOrder="2"/>
    </xf>
    <xf numFmtId="169" fontId="17" fillId="0" borderId="0" xfId="0" applyNumberFormat="1" applyFont="1" applyBorder="1" applyAlignment="1">
      <alignment vertical="center" wrapText="1"/>
    </xf>
    <xf numFmtId="4" fontId="119" fillId="0" borderId="0" xfId="0" applyNumberFormat="1" applyFont="1" applyAlignment="1">
      <alignment vertical="center"/>
    </xf>
    <xf numFmtId="175" fontId="45" fillId="0" borderId="0" xfId="0" applyNumberFormat="1" applyFont="1" applyAlignment="1">
      <alignment horizontal="center" vertical="center"/>
    </xf>
    <xf numFmtId="4" fontId="17" fillId="0" borderId="0" xfId="0" applyNumberFormat="1" applyFont="1"/>
    <xf numFmtId="2" fontId="120" fillId="0" borderId="0" xfId="0" applyNumberFormat="1" applyFont="1"/>
    <xf numFmtId="4" fontId="11" fillId="0" borderId="0" xfId="0" applyNumberFormat="1" applyFont="1"/>
    <xf numFmtId="187" fontId="54" fillId="0" borderId="0" xfId="0" applyNumberFormat="1" applyFont="1"/>
    <xf numFmtId="4" fontId="121" fillId="0" borderId="0" xfId="0" applyNumberFormat="1" applyFont="1"/>
    <xf numFmtId="2" fontId="122" fillId="0" borderId="0" xfId="0" applyNumberFormat="1" applyFont="1"/>
    <xf numFmtId="4" fontId="123" fillId="0" borderId="0" xfId="0" applyNumberFormat="1" applyFont="1"/>
    <xf numFmtId="2" fontId="50" fillId="0" borderId="0" xfId="25" applyNumberFormat="1" applyFont="1"/>
    <xf numFmtId="2" fontId="113" fillId="0" borderId="0" xfId="6" applyNumberFormat="1" applyFont="1"/>
    <xf numFmtId="2" fontId="11" fillId="0" borderId="0" xfId="0" applyNumberFormat="1" applyFont="1"/>
    <xf numFmtId="2" fontId="66" fillId="0" borderId="0" xfId="0" applyNumberFormat="1" applyFont="1"/>
    <xf numFmtId="2" fontId="67" fillId="0" borderId="0" xfId="0" applyNumberFormat="1" applyFont="1"/>
    <xf numFmtId="180" fontId="77" fillId="0" borderId="0" xfId="0" applyNumberFormat="1" applyFont="1"/>
    <xf numFmtId="2" fontId="50" fillId="0" borderId="0" xfId="0" applyNumberFormat="1" applyFont="1"/>
    <xf numFmtId="175" fontId="26" fillId="0" borderId="1" xfId="0" applyNumberFormat="1" applyFont="1" applyFill="1" applyBorder="1" applyAlignment="1">
      <alignment horizontal="center" vertical="center"/>
    </xf>
    <xf numFmtId="0" fontId="4" fillId="0" borderId="0" xfId="0" applyFont="1" applyBorder="1" applyAlignment="1">
      <alignment vertical="center"/>
    </xf>
    <xf numFmtId="166" fontId="27" fillId="2" borderId="12" xfId="0" applyNumberFormat="1" applyFont="1" applyFill="1" applyBorder="1" applyAlignment="1">
      <alignment horizontal="center" vertical="center" wrapText="1"/>
    </xf>
    <xf numFmtId="166" fontId="27" fillId="2" borderId="27" xfId="0" applyNumberFormat="1" applyFont="1" applyFill="1" applyBorder="1" applyAlignment="1">
      <alignment horizontal="center" wrapText="1"/>
    </xf>
    <xf numFmtId="180" fontId="50" fillId="0" borderId="0" xfId="0" applyNumberFormat="1" applyFont="1" applyAlignment="1">
      <alignment horizontal="right"/>
    </xf>
    <xf numFmtId="186" fontId="50" fillId="0" borderId="0" xfId="0" applyNumberFormat="1" applyFont="1"/>
    <xf numFmtId="175" fontId="26" fillId="0" borderId="4" xfId="0" applyNumberFormat="1" applyFont="1" applyFill="1" applyBorder="1" applyAlignment="1">
      <alignment horizontal="center" vertical="center"/>
    </xf>
    <xf numFmtId="190" fontId="26" fillId="4" borderId="4" xfId="0" applyNumberFormat="1" applyFont="1" applyFill="1" applyBorder="1" applyAlignment="1">
      <alignment horizontal="center" vertical="center" wrapText="1"/>
    </xf>
    <xf numFmtId="169" fontId="17" fillId="0" borderId="0" xfId="0" applyNumberFormat="1" applyFont="1" applyBorder="1" applyAlignment="1">
      <alignment readingOrder="2"/>
    </xf>
    <xf numFmtId="169" fontId="17" fillId="0" borderId="0" xfId="0" applyNumberFormat="1" applyFont="1" applyBorder="1" applyAlignment="1"/>
    <xf numFmtId="169" fontId="4" fillId="0" borderId="0" xfId="0" applyNumberFormat="1" applyFont="1" applyBorder="1" applyAlignment="1"/>
    <xf numFmtId="0" fontId="124" fillId="0" borderId="0" xfId="0" applyFont="1"/>
    <xf numFmtId="166" fontId="78" fillId="2" borderId="15" xfId="0" applyNumberFormat="1" applyFont="1" applyFill="1" applyBorder="1" applyAlignment="1">
      <alignment horizontal="center" wrapText="1"/>
    </xf>
    <xf numFmtId="166" fontId="78" fillId="2" borderId="16" xfId="0" applyNumberFormat="1" applyFont="1" applyFill="1" applyBorder="1" applyAlignment="1">
      <alignment horizontal="center" wrapText="1"/>
    </xf>
    <xf numFmtId="166" fontId="78" fillId="2" borderId="12" xfId="0" applyNumberFormat="1" applyFont="1" applyFill="1" applyBorder="1" applyAlignment="1">
      <alignment horizontal="center" wrapText="1"/>
    </xf>
    <xf numFmtId="166" fontId="68" fillId="2" borderId="15" xfId="0" applyNumberFormat="1" applyFont="1" applyFill="1" applyBorder="1" applyAlignment="1">
      <alignment horizontal="center" vertical="center" wrapText="1"/>
    </xf>
    <xf numFmtId="166" fontId="27" fillId="2" borderId="0" xfId="0" applyNumberFormat="1" applyFont="1" applyFill="1" applyAlignment="1">
      <alignment horizontal="center" wrapText="1"/>
    </xf>
    <xf numFmtId="166" fontId="125" fillId="2" borderId="32" xfId="0" applyNumberFormat="1" applyFont="1" applyFill="1" applyBorder="1" applyAlignment="1">
      <alignment horizontal="center" vertical="center" wrapText="1"/>
    </xf>
    <xf numFmtId="166" fontId="125" fillId="2" borderId="6" xfId="0" applyNumberFormat="1" applyFont="1" applyFill="1" applyBorder="1" applyAlignment="1">
      <alignment horizontal="center" vertical="center" wrapText="1"/>
    </xf>
    <xf numFmtId="166" fontId="125" fillId="2" borderId="7" xfId="0" applyNumberFormat="1" applyFont="1" applyFill="1" applyBorder="1" applyAlignment="1">
      <alignment horizontal="center" vertical="center" wrapText="1"/>
    </xf>
    <xf numFmtId="166" fontId="125" fillId="2" borderId="26" xfId="0" applyNumberFormat="1" applyFont="1" applyFill="1" applyBorder="1" applyAlignment="1">
      <alignment horizontal="center" vertical="center" wrapText="1"/>
    </xf>
    <xf numFmtId="166" fontId="125" fillId="2" borderId="0" xfId="0" applyNumberFormat="1" applyFont="1" applyFill="1" applyBorder="1" applyAlignment="1">
      <alignment horizontal="center" vertical="center" wrapText="1"/>
    </xf>
    <xf numFmtId="166" fontId="125" fillId="2" borderId="12" xfId="0" applyNumberFormat="1" applyFont="1" applyFill="1" applyBorder="1" applyAlignment="1">
      <alignment horizontal="center" vertical="center" wrapText="1"/>
    </xf>
    <xf numFmtId="166" fontId="78" fillId="2" borderId="15" xfId="0" applyNumberFormat="1" applyFont="1" applyFill="1" applyBorder="1" applyAlignment="1">
      <alignment horizontal="center" vertical="center" wrapText="1"/>
    </xf>
    <xf numFmtId="166" fontId="68" fillId="2" borderId="16" xfId="0" applyNumberFormat="1" applyFont="1" applyFill="1" applyBorder="1" applyAlignment="1">
      <alignment horizontal="center" vertical="top" wrapText="1"/>
    </xf>
    <xf numFmtId="0" fontId="126" fillId="0" borderId="0" xfId="0" applyFont="1" applyAlignment="1">
      <alignment wrapText="1"/>
    </xf>
    <xf numFmtId="175" fontId="45" fillId="0" borderId="0" xfId="0" applyNumberFormat="1" applyFont="1" applyAlignment="1">
      <alignment vertical="center"/>
    </xf>
    <xf numFmtId="4" fontId="45" fillId="0" borderId="0" xfId="0" applyNumberFormat="1" applyFont="1" applyAlignment="1">
      <alignment vertical="center"/>
    </xf>
    <xf numFmtId="175" fontId="48" fillId="0" borderId="0" xfId="0" applyNumberFormat="1" applyFont="1" applyAlignment="1">
      <alignment vertical="center"/>
    </xf>
    <xf numFmtId="167" fontId="26" fillId="0" borderId="0" xfId="0" applyNumberFormat="1" applyFont="1" applyAlignment="1">
      <alignment horizontal="center" vertical="center" wrapText="1"/>
    </xf>
    <xf numFmtId="175" fontId="26" fillId="0" borderId="0" xfId="0" applyNumberFormat="1" applyFont="1" applyAlignment="1">
      <alignment horizontal="center" vertical="center"/>
    </xf>
    <xf numFmtId="175" fontId="50" fillId="0" borderId="0" xfId="0" applyNumberFormat="1" applyFont="1" applyAlignment="1">
      <alignment horizontal="center" vertical="center"/>
    </xf>
    <xf numFmtId="0" fontId="10" fillId="0" borderId="0" xfId="0" applyFont="1" applyFill="1"/>
    <xf numFmtId="166" fontId="18" fillId="2" borderId="15" xfId="0" applyNumberFormat="1" applyFont="1" applyFill="1" applyBorder="1" applyAlignment="1">
      <alignment vertical="center" wrapText="1"/>
    </xf>
    <xf numFmtId="0" fontId="128" fillId="0" borderId="0" xfId="0" applyFont="1"/>
    <xf numFmtId="166" fontId="84" fillId="0" borderId="0" xfId="0" applyNumberFormat="1" applyFont="1"/>
    <xf numFmtId="175" fontId="66" fillId="0" borderId="0" xfId="0" applyNumberFormat="1" applyFont="1"/>
    <xf numFmtId="0" fontId="84" fillId="0" borderId="0" xfId="0" applyFont="1"/>
    <xf numFmtId="175" fontId="84" fillId="0" borderId="0" xfId="0" applyNumberFormat="1" applyFont="1"/>
    <xf numFmtId="174" fontId="48" fillId="0" borderId="0" xfId="0" applyNumberFormat="1" applyFont="1" applyAlignment="1">
      <alignment horizontal="center"/>
    </xf>
    <xf numFmtId="0" fontId="75" fillId="4" borderId="0" xfId="0" applyFont="1" applyFill="1" applyAlignment="1">
      <alignment horizontal="left" vertical="center" wrapText="1"/>
    </xf>
    <xf numFmtId="0" fontId="27" fillId="2" borderId="15" xfId="0" applyFont="1" applyFill="1" applyBorder="1" applyAlignment="1">
      <alignment horizontal="center" vertical="center" wrapText="1" readingOrder="2"/>
    </xf>
    <xf numFmtId="0" fontId="18" fillId="2" borderId="15" xfId="0" applyFont="1" applyFill="1" applyBorder="1" applyAlignment="1">
      <alignment horizontal="center" vertical="center" wrapText="1" readingOrder="2"/>
    </xf>
    <xf numFmtId="0" fontId="76" fillId="4" borderId="0" xfId="0" applyFont="1" applyFill="1" applyAlignment="1">
      <alignment horizontal="right" vertical="center" wrapText="1"/>
    </xf>
    <xf numFmtId="0" fontId="76" fillId="4" borderId="0" xfId="0" applyFont="1" applyFill="1" applyAlignment="1">
      <alignment horizontal="center" vertical="center" readingOrder="1"/>
    </xf>
    <xf numFmtId="0" fontId="76" fillId="4" borderId="0" xfId="0" applyFont="1" applyFill="1" applyAlignment="1">
      <alignment horizontal="left" vertical="center" wrapText="1"/>
    </xf>
    <xf numFmtId="0" fontId="18" fillId="2" borderId="53" xfId="0" applyFont="1" applyFill="1" applyBorder="1" applyAlignment="1">
      <alignment horizontal="center" vertical="center" wrapText="1" readingOrder="2"/>
    </xf>
    <xf numFmtId="4" fontId="18" fillId="2" borderId="3" xfId="0" applyNumberFormat="1" applyFont="1" applyFill="1" applyBorder="1" applyAlignment="1">
      <alignment horizontal="center" vertical="center"/>
    </xf>
    <xf numFmtId="4" fontId="89" fillId="2" borderId="3" xfId="0" applyNumberFormat="1" applyFont="1" applyFill="1" applyBorder="1" applyAlignment="1">
      <alignment horizontal="center" vertical="center"/>
    </xf>
    <xf numFmtId="0" fontId="46" fillId="0" borderId="0" xfId="0" applyFont="1" applyBorder="1"/>
    <xf numFmtId="175" fontId="45" fillId="0" borderId="0" xfId="0" applyNumberFormat="1" applyFont="1" applyBorder="1" applyAlignment="1">
      <alignment horizontal="center" vertical="center"/>
    </xf>
    <xf numFmtId="166" fontId="43" fillId="0" borderId="0" xfId="0" applyNumberFormat="1" applyFont="1" applyBorder="1"/>
    <xf numFmtId="0" fontId="43" fillId="0" borderId="0" xfId="0" applyFont="1" applyBorder="1"/>
    <xf numFmtId="0" fontId="79" fillId="4" borderId="0" xfId="0" applyFont="1" applyFill="1" applyAlignment="1">
      <alignment horizontal="center" vertical="center"/>
    </xf>
    <xf numFmtId="0" fontId="76" fillId="4" borderId="0" xfId="0" applyFont="1" applyFill="1" applyAlignment="1">
      <alignment horizontal="center" vertical="center"/>
    </xf>
    <xf numFmtId="175" fontId="50" fillId="2" borderId="1" xfId="0" applyNumberFormat="1" applyFont="1" applyFill="1" applyBorder="1" applyAlignment="1">
      <alignment horizontal="center" vertical="center"/>
    </xf>
    <xf numFmtId="0" fontId="76" fillId="4" borderId="0" xfId="0" applyFont="1" applyFill="1" applyAlignment="1">
      <alignment horizontal="left" vertical="center"/>
    </xf>
    <xf numFmtId="0" fontId="76" fillId="4" borderId="24" xfId="0" applyFont="1" applyFill="1" applyBorder="1" applyAlignment="1">
      <alignment horizontal="center" vertical="center"/>
    </xf>
    <xf numFmtId="0" fontId="28" fillId="0" borderId="0" xfId="0" applyFont="1" applyFill="1" applyAlignment="1">
      <alignment horizontal="right" vertical="center" readingOrder="2"/>
    </xf>
    <xf numFmtId="0" fontId="29" fillId="2" borderId="16" xfId="0" applyFont="1" applyFill="1" applyBorder="1" applyAlignment="1">
      <alignment horizontal="center" vertical="center"/>
    </xf>
    <xf numFmtId="0" fontId="53" fillId="2" borderId="16" xfId="0" applyFont="1" applyFill="1" applyBorder="1" applyAlignment="1">
      <alignment horizontal="center" vertical="center"/>
    </xf>
    <xf numFmtId="0" fontId="15" fillId="2" borderId="27" xfId="0" applyFont="1" applyFill="1" applyBorder="1" applyAlignment="1">
      <alignment horizontal="center" vertical="center"/>
    </xf>
    <xf numFmtId="0" fontId="15" fillId="2" borderId="16" xfId="0" applyFont="1" applyFill="1" applyBorder="1" applyAlignment="1">
      <alignment horizontal="center" vertical="center" wrapText="1"/>
    </xf>
    <xf numFmtId="169" fontId="17" fillId="0" borderId="0" xfId="0" applyNumberFormat="1" applyFont="1" applyBorder="1" applyAlignment="1">
      <alignment horizontal="right" readingOrder="2"/>
    </xf>
    <xf numFmtId="166" fontId="9" fillId="2" borderId="16" xfId="0" applyNumberFormat="1" applyFont="1" applyFill="1" applyBorder="1" applyAlignment="1">
      <alignment horizontal="center" vertical="center" wrapText="1"/>
    </xf>
    <xf numFmtId="166" fontId="53" fillId="2" borderId="16" xfId="0" applyNumberFormat="1" applyFont="1" applyFill="1" applyBorder="1" applyAlignment="1">
      <alignment horizontal="center" vertical="center" wrapText="1"/>
    </xf>
    <xf numFmtId="166" fontId="15" fillId="2" borderId="16" xfId="0" applyNumberFormat="1" applyFont="1" applyFill="1" applyBorder="1" applyAlignment="1">
      <alignment horizontal="center" vertical="center" wrapText="1"/>
    </xf>
    <xf numFmtId="166" fontId="15" fillId="2" borderId="31" xfId="0" applyNumberFormat="1" applyFont="1" applyFill="1" applyBorder="1" applyAlignment="1">
      <alignment horizontal="center" vertical="center" wrapText="1"/>
    </xf>
    <xf numFmtId="166" fontId="18" fillId="2" borderId="34" xfId="0" applyNumberFormat="1" applyFont="1" applyFill="1" applyBorder="1" applyAlignment="1">
      <alignment horizontal="center" wrapText="1"/>
    </xf>
    <xf numFmtId="166" fontId="18" fillId="2" borderId="14" xfId="0" applyNumberFormat="1" applyFont="1" applyFill="1" applyBorder="1" applyAlignment="1">
      <alignment horizontal="center" vertical="center" wrapText="1"/>
    </xf>
    <xf numFmtId="1" fontId="12" fillId="2" borderId="29" xfId="0" applyNumberFormat="1" applyFont="1" applyFill="1" applyBorder="1" applyAlignment="1">
      <alignment horizontal="center" vertical="center" wrapText="1"/>
    </xf>
    <xf numFmtId="166" fontId="15" fillId="2" borderId="14" xfId="0" applyNumberFormat="1" applyFont="1" applyFill="1" applyBorder="1" applyAlignment="1">
      <alignment horizontal="center" vertical="center" wrapText="1"/>
    </xf>
    <xf numFmtId="1" fontId="12" fillId="2" borderId="38" xfId="0" applyNumberFormat="1" applyFont="1" applyFill="1" applyBorder="1" applyAlignment="1">
      <alignment horizontal="center" vertical="center" wrapText="1"/>
    </xf>
    <xf numFmtId="166" fontId="14" fillId="2" borderId="16" xfId="0" applyNumberFormat="1" applyFont="1" applyFill="1" applyBorder="1" applyAlignment="1">
      <alignment horizontal="center" vertical="center" wrapText="1"/>
    </xf>
    <xf numFmtId="166" fontId="14" fillId="2" borderId="14" xfId="0" applyNumberFormat="1" applyFont="1" applyFill="1" applyBorder="1" applyAlignment="1">
      <alignment horizontal="center" vertical="center" wrapText="1"/>
    </xf>
    <xf numFmtId="0" fontId="72" fillId="4" borderId="0" xfId="0" applyFont="1" applyFill="1" applyAlignment="1">
      <alignment horizontal="center" vertical="center"/>
    </xf>
    <xf numFmtId="1" fontId="9" fillId="2" borderId="11" xfId="0" applyNumberFormat="1" applyFont="1" applyFill="1" applyBorder="1" applyAlignment="1">
      <alignment horizontal="center" vertical="center" wrapText="1"/>
    </xf>
    <xf numFmtId="166" fontId="9" fillId="2" borderId="0" xfId="0" applyNumberFormat="1" applyFont="1" applyFill="1" applyAlignment="1">
      <alignment horizontal="center" vertical="center" wrapText="1"/>
    </xf>
    <xf numFmtId="166" fontId="29" fillId="2" borderId="15" xfId="0" applyNumberFormat="1" applyFont="1" applyFill="1" applyBorder="1" applyAlignment="1">
      <alignment horizontal="center" vertical="center" wrapText="1"/>
    </xf>
    <xf numFmtId="166" fontId="12" fillId="2" borderId="12" xfId="0" applyNumberFormat="1" applyFont="1" applyFill="1" applyBorder="1" applyAlignment="1">
      <alignment horizontal="center" vertical="center" wrapText="1"/>
    </xf>
    <xf numFmtId="166" fontId="12" fillId="2" borderId="26" xfId="0" applyNumberFormat="1" applyFont="1" applyFill="1" applyBorder="1" applyAlignment="1">
      <alignment horizontal="center" vertical="center" wrapText="1"/>
    </xf>
    <xf numFmtId="166" fontId="12" fillId="2" borderId="0" xfId="0" applyNumberFormat="1" applyFont="1" applyFill="1" applyAlignment="1">
      <alignment horizontal="center" vertical="center" wrapText="1"/>
    </xf>
    <xf numFmtId="166" fontId="12" fillId="2" borderId="27" xfId="0" applyNumberFormat="1" applyFont="1" applyFill="1" applyBorder="1" applyAlignment="1">
      <alignment horizontal="center" vertical="center" wrapText="1"/>
    </xf>
    <xf numFmtId="166" fontId="29" fillId="2" borderId="20" xfId="0" applyNumberFormat="1" applyFont="1" applyFill="1" applyBorder="1" applyAlignment="1">
      <alignment horizontal="center" vertical="center" wrapText="1"/>
    </xf>
    <xf numFmtId="166" fontId="9" fillId="2" borderId="12" xfId="0" applyNumberFormat="1" applyFont="1" applyFill="1" applyBorder="1" applyAlignment="1">
      <alignment horizontal="center" vertical="center" wrapText="1"/>
    </xf>
    <xf numFmtId="166" fontId="9" fillId="2" borderId="14" xfId="0" applyNumberFormat="1" applyFont="1" applyFill="1" applyBorder="1" applyAlignment="1">
      <alignment horizontal="center" vertical="top" wrapText="1"/>
    </xf>
    <xf numFmtId="166" fontId="29" fillId="2" borderId="21" xfId="0" applyNumberFormat="1" applyFont="1" applyFill="1" applyBorder="1" applyAlignment="1">
      <alignment horizontal="center" vertical="center" wrapText="1"/>
    </xf>
    <xf numFmtId="0" fontId="76" fillId="4" borderId="0" xfId="0" applyFont="1" applyFill="1" applyAlignment="1">
      <alignment horizontal="center" vertical="center" readingOrder="2"/>
    </xf>
    <xf numFmtId="0" fontId="76" fillId="4" borderId="0" xfId="0" applyFont="1" applyFill="1" applyAlignment="1">
      <alignment horizontal="center" vertical="center" wrapText="1" readingOrder="2"/>
    </xf>
    <xf numFmtId="0" fontId="75" fillId="4" borderId="0" xfId="0" applyFont="1" applyFill="1" applyAlignment="1">
      <alignment horizontal="left" vertical="center" wrapText="1"/>
    </xf>
    <xf numFmtId="0" fontId="15" fillId="2" borderId="26" xfId="0" applyFont="1" applyFill="1" applyBorder="1" applyAlignment="1">
      <alignment horizontal="center" vertical="center" wrapText="1"/>
    </xf>
    <xf numFmtId="0" fontId="14" fillId="2" borderId="36" xfId="0" applyFont="1" applyFill="1" applyBorder="1" applyAlignment="1">
      <alignment horizontal="center" vertical="top" wrapText="1"/>
    </xf>
    <xf numFmtId="0" fontId="9" fillId="2" borderId="16" xfId="0" applyFont="1" applyFill="1" applyBorder="1" applyAlignment="1">
      <alignment horizontal="center" vertical="center" wrapText="1"/>
    </xf>
    <xf numFmtId="0" fontId="9" fillId="2" borderId="35" xfId="0" applyFont="1" applyFill="1" applyBorder="1" applyAlignment="1">
      <alignment horizontal="center" vertical="center" wrapText="1"/>
    </xf>
    <xf numFmtId="0" fontId="74" fillId="4" borderId="0" xfId="0" applyFont="1" applyFill="1" applyAlignment="1">
      <alignment horizontal="center" vertical="center"/>
    </xf>
    <xf numFmtId="0" fontId="73" fillId="4" borderId="0" xfId="0" applyFont="1" applyFill="1" applyAlignment="1">
      <alignment horizontal="center" vertical="center"/>
    </xf>
    <xf numFmtId="0" fontId="72" fillId="4" borderId="0" xfId="0" applyFont="1" applyFill="1" applyAlignment="1">
      <alignment horizontal="center" vertical="center" wrapText="1"/>
    </xf>
    <xf numFmtId="0" fontId="72" fillId="4" borderId="0" xfId="25" applyFont="1" applyFill="1" applyAlignment="1">
      <alignment horizontal="center" vertical="center"/>
    </xf>
    <xf numFmtId="0" fontId="79" fillId="4" borderId="0" xfId="25" applyFont="1" applyFill="1" applyAlignment="1">
      <alignment horizontal="center" vertical="center"/>
    </xf>
    <xf numFmtId="0" fontId="72" fillId="4" borderId="0" xfId="6" applyFont="1" applyFill="1" applyAlignment="1">
      <alignment horizontal="center" vertical="center"/>
    </xf>
    <xf numFmtId="0" fontId="81" fillId="4" borderId="0" xfId="0" applyFont="1" applyFill="1" applyAlignment="1">
      <alignment horizontal="center" vertical="center"/>
    </xf>
    <xf numFmtId="0" fontId="18" fillId="4" borderId="0" xfId="0" applyFont="1" applyFill="1" applyAlignment="1">
      <alignment horizontal="center" vertical="center"/>
    </xf>
    <xf numFmtId="1" fontId="72" fillId="4" borderId="0" xfId="0" applyNumberFormat="1" applyFont="1" applyFill="1" applyAlignment="1">
      <alignment horizontal="center" vertical="center"/>
    </xf>
    <xf numFmtId="1" fontId="76" fillId="4" borderId="0" xfId="0" applyNumberFormat="1" applyFont="1" applyFill="1" applyAlignment="1">
      <alignment horizontal="center" vertical="center"/>
    </xf>
    <xf numFmtId="0" fontId="27" fillId="2" borderId="0" xfId="0" applyFont="1" applyFill="1" applyAlignment="1">
      <alignment horizontal="center"/>
    </xf>
    <xf numFmtId="0" fontId="27" fillId="2" borderId="9" xfId="0" applyFont="1" applyFill="1" applyBorder="1" applyAlignment="1">
      <alignment horizontal="center"/>
    </xf>
    <xf numFmtId="0" fontId="18" fillId="2" borderId="34" xfId="0" applyFont="1" applyFill="1" applyBorder="1" applyAlignment="1">
      <alignment horizontal="center" wrapText="1"/>
    </xf>
    <xf numFmtId="0" fontId="27" fillId="2" borderId="27" xfId="0" applyFont="1" applyFill="1" applyBorder="1" applyAlignment="1">
      <alignment horizontal="center" vertical="center"/>
    </xf>
    <xf numFmtId="1" fontId="74" fillId="4" borderId="0" xfId="0" applyNumberFormat="1" applyFont="1" applyFill="1" applyAlignment="1">
      <alignment horizontal="center" vertical="center"/>
    </xf>
    <xf numFmtId="1" fontId="15" fillId="2" borderId="26" xfId="0" applyNumberFormat="1" applyFont="1" applyFill="1" applyBorder="1" applyAlignment="1">
      <alignment horizontal="center" vertical="center"/>
    </xf>
    <xf numFmtId="0" fontId="15" fillId="2" borderId="27" xfId="0" applyFont="1" applyFill="1" applyBorder="1" applyAlignment="1">
      <alignment horizontal="center"/>
    </xf>
    <xf numFmtId="0" fontId="15" fillId="2" borderId="43" xfId="0" applyFont="1" applyFill="1" applyBorder="1" applyAlignment="1">
      <alignment horizontal="center"/>
    </xf>
    <xf numFmtId="0" fontId="10" fillId="2" borderId="5" xfId="0" applyFont="1" applyFill="1" applyBorder="1" applyAlignment="1">
      <alignment horizontal="center"/>
    </xf>
    <xf numFmtId="0" fontId="15" fillId="2" borderId="0" xfId="0" applyFont="1" applyFill="1" applyAlignment="1">
      <alignment horizontal="center"/>
    </xf>
    <xf numFmtId="0" fontId="15" fillId="2" borderId="9" xfId="0" applyFont="1" applyFill="1" applyBorder="1" applyAlignment="1">
      <alignment horizontal="center"/>
    </xf>
    <xf numFmtId="0" fontId="72" fillId="4" borderId="0" xfId="2" applyFont="1" applyFill="1" applyAlignment="1">
      <alignment horizontal="center" vertical="center"/>
    </xf>
    <xf numFmtId="0" fontId="72" fillId="4" borderId="0" xfId="0" applyFont="1" applyFill="1" applyAlignment="1">
      <alignment horizontal="left" vertical="center"/>
    </xf>
    <xf numFmtId="0" fontId="66" fillId="0" borderId="0" xfId="0" applyFont="1" applyAlignment="1">
      <alignment horizontal="left" vertical="center"/>
    </xf>
    <xf numFmtId="0" fontId="66" fillId="0" borderId="0" xfId="0" applyFont="1" applyAlignment="1">
      <alignment horizontal="right" vertical="center" readingOrder="2"/>
    </xf>
    <xf numFmtId="0" fontId="27" fillId="2" borderId="15" xfId="0" applyFont="1" applyFill="1" applyBorder="1" applyAlignment="1">
      <alignment horizontal="center" vertical="center" wrapText="1" readingOrder="2"/>
    </xf>
    <xf numFmtId="0" fontId="27" fillId="2" borderId="31" xfId="0" applyFont="1" applyFill="1" applyBorder="1" applyAlignment="1">
      <alignment horizontal="center" vertical="center" wrapText="1" readingOrder="2"/>
    </xf>
    <xf numFmtId="0" fontId="27" fillId="2" borderId="0" xfId="0" applyFont="1" applyFill="1" applyAlignment="1">
      <alignment horizontal="center" vertical="center" wrapText="1" readingOrder="2"/>
    </xf>
    <xf numFmtId="0" fontId="27" fillId="2" borderId="9" xfId="0" applyFont="1" applyFill="1" applyBorder="1" applyAlignment="1">
      <alignment horizontal="center" vertical="center" wrapText="1" readingOrder="2"/>
    </xf>
    <xf numFmtId="0" fontId="27" fillId="2" borderId="14" xfId="0" applyFont="1" applyFill="1" applyBorder="1" applyAlignment="1">
      <alignment horizontal="center" vertical="center" wrapText="1" readingOrder="1"/>
    </xf>
    <xf numFmtId="175" fontId="89" fillId="3" borderId="4" xfId="0" applyNumberFormat="1" applyFont="1" applyFill="1" applyBorder="1" applyAlignment="1">
      <alignment horizontal="center" vertical="center"/>
    </xf>
    <xf numFmtId="175" fontId="48" fillId="3" borderId="4" xfId="0" applyNumberFormat="1" applyFont="1" applyFill="1" applyBorder="1" applyAlignment="1">
      <alignment horizontal="center" vertical="center"/>
    </xf>
    <xf numFmtId="166" fontId="15" fillId="2" borderId="0" xfId="0" applyNumberFormat="1" applyFont="1" applyFill="1" applyBorder="1" applyAlignment="1">
      <alignment horizontal="center" wrapText="1"/>
    </xf>
    <xf numFmtId="166" fontId="15" fillId="2" borderId="0" xfId="0" applyNumberFormat="1" applyFont="1" applyFill="1" applyBorder="1" applyAlignment="1">
      <alignment horizontal="center" vertical="center" wrapText="1"/>
    </xf>
    <xf numFmtId="166" fontId="9" fillId="2" borderId="0" xfId="0" applyNumberFormat="1" applyFont="1" applyFill="1" applyBorder="1" applyAlignment="1">
      <alignment horizontal="center" vertical="top" wrapText="1"/>
    </xf>
    <xf numFmtId="166" fontId="9" fillId="2" borderId="0" xfId="0" applyNumberFormat="1" applyFont="1" applyFill="1" applyBorder="1" applyAlignment="1">
      <alignment horizontal="center" vertical="center" wrapText="1"/>
    </xf>
    <xf numFmtId="166" fontId="66" fillId="0" borderId="12" xfId="0" applyNumberFormat="1" applyFont="1" applyBorder="1" applyAlignment="1">
      <alignment horizontal="center" vertical="center"/>
    </xf>
    <xf numFmtId="175" fontId="50" fillId="0" borderId="4" xfId="0" applyNumberFormat="1" applyFont="1" applyFill="1" applyBorder="1" applyAlignment="1">
      <alignment horizontal="center" vertical="center"/>
    </xf>
    <xf numFmtId="166" fontId="60" fillId="0" borderId="9" xfId="0" applyNumberFormat="1" applyFont="1" applyBorder="1" applyAlignment="1">
      <alignment horizontal="center" vertical="center"/>
    </xf>
    <xf numFmtId="0" fontId="66" fillId="0" borderId="9" xfId="0" applyFont="1" applyBorder="1" applyAlignment="1">
      <alignment horizontal="center" vertical="center"/>
    </xf>
    <xf numFmtId="0" fontId="66" fillId="0" borderId="0" xfId="0" applyFont="1" applyAlignment="1">
      <alignment horizontal="right" readingOrder="1"/>
    </xf>
    <xf numFmtId="0" fontId="66" fillId="0" borderId="0" xfId="0" applyFont="1" applyAlignment="1">
      <alignment horizontal="left"/>
    </xf>
    <xf numFmtId="169" fontId="48" fillId="0" borderId="0" xfId="0" applyNumberFormat="1" applyFont="1"/>
    <xf numFmtId="0" fontId="129" fillId="4" borderId="0" xfId="0" applyFont="1" applyFill="1" applyAlignment="1">
      <alignment horizontal="center" vertical="center"/>
    </xf>
    <xf numFmtId="166" fontId="3" fillId="2" borderId="0" xfId="0" applyNumberFormat="1" applyFont="1" applyFill="1" applyBorder="1" applyAlignment="1">
      <alignment horizontal="center" vertical="center" wrapText="1"/>
    </xf>
    <xf numFmtId="166" fontId="3" fillId="3" borderId="4" xfId="0" applyNumberFormat="1" applyFont="1" applyFill="1" applyBorder="1" applyAlignment="1">
      <alignment horizontal="center" vertical="center" wrapText="1"/>
    </xf>
    <xf numFmtId="175" fontId="89" fillId="4" borderId="1" xfId="0" applyNumberFormat="1" applyFont="1" applyFill="1" applyBorder="1" applyAlignment="1">
      <alignment horizontal="center" vertical="center" wrapText="1"/>
    </xf>
    <xf numFmtId="175" fontId="50" fillId="4" borderId="0" xfId="0" applyNumberFormat="1" applyFont="1" applyFill="1" applyAlignment="1">
      <alignment vertical="center"/>
    </xf>
    <xf numFmtId="175" fontId="50" fillId="7" borderId="0" xfId="0" applyNumberFormat="1" applyFont="1" applyFill="1" applyAlignment="1">
      <alignment vertical="center"/>
    </xf>
    <xf numFmtId="175" fontId="89" fillId="4" borderId="4" xfId="0" applyNumberFormat="1" applyFont="1" applyFill="1" applyBorder="1" applyAlignment="1">
      <alignment horizontal="center" vertical="center" wrapText="1"/>
    </xf>
    <xf numFmtId="0" fontId="66" fillId="0" borderId="0" xfId="0" applyFont="1" applyAlignment="1">
      <alignment readingOrder="1"/>
    </xf>
    <xf numFmtId="175" fontId="6" fillId="0" borderId="0" xfId="0" applyNumberFormat="1" applyFont="1"/>
    <xf numFmtId="166" fontId="14" fillId="2" borderId="14" xfId="0" applyNumberFormat="1" applyFont="1" applyFill="1" applyBorder="1" applyAlignment="1">
      <alignment horizontal="center" vertical="center" wrapText="1"/>
    </xf>
    <xf numFmtId="186" fontId="52" fillId="0" borderId="0" xfId="0" applyNumberFormat="1" applyFont="1"/>
    <xf numFmtId="0" fontId="79" fillId="4" borderId="0" xfId="0" applyFont="1" applyFill="1" applyAlignment="1">
      <alignment horizontal="center" vertical="center"/>
    </xf>
    <xf numFmtId="166" fontId="27" fillId="2" borderId="35" xfId="0" applyNumberFormat="1" applyFont="1" applyFill="1" applyBorder="1" applyAlignment="1">
      <alignment horizontal="center" vertical="center" wrapText="1"/>
    </xf>
    <xf numFmtId="0" fontId="72" fillId="4" borderId="0" xfId="0" applyFont="1" applyFill="1" applyAlignment="1">
      <alignment horizontal="center" vertical="center"/>
    </xf>
    <xf numFmtId="0" fontId="73" fillId="4" borderId="0" xfId="0" applyFont="1" applyFill="1" applyAlignment="1">
      <alignment horizontal="center" vertical="center"/>
    </xf>
    <xf numFmtId="0" fontId="72" fillId="4" borderId="0" xfId="0" applyFont="1" applyFill="1" applyAlignment="1">
      <alignment horizontal="left" vertical="center"/>
    </xf>
    <xf numFmtId="167" fontId="26" fillId="3" borderId="4" xfId="0" applyNumberFormat="1" applyFont="1" applyFill="1" applyBorder="1" applyAlignment="1">
      <alignment horizontal="center" vertical="center" wrapText="1"/>
    </xf>
    <xf numFmtId="187" fontId="66" fillId="0" borderId="0" xfId="0" applyNumberFormat="1" applyFont="1" applyAlignment="1">
      <alignment vertical="center"/>
    </xf>
    <xf numFmtId="0" fontId="76" fillId="4" borderId="0" xfId="0" applyFont="1" applyFill="1" applyAlignment="1">
      <alignment horizontal="left" vertical="center"/>
    </xf>
    <xf numFmtId="0" fontId="76" fillId="4" borderId="25" xfId="0" applyFont="1" applyFill="1" applyBorder="1" applyAlignment="1">
      <alignment horizontal="left" vertical="center"/>
    </xf>
    <xf numFmtId="0" fontId="26" fillId="4" borderId="4" xfId="2" applyFont="1" applyFill="1" applyBorder="1" applyAlignment="1">
      <alignment horizontal="center" vertical="center"/>
    </xf>
    <xf numFmtId="166" fontId="89" fillId="4" borderId="4" xfId="5" applyNumberFormat="1" applyFont="1" applyFill="1" applyBorder="1" applyAlignment="1">
      <alignment horizontal="center" vertical="center"/>
    </xf>
    <xf numFmtId="175" fontId="89" fillId="4" borderId="4" xfId="5" applyNumberFormat="1" applyFont="1" applyFill="1" applyBorder="1" applyAlignment="1">
      <alignment horizontal="center" vertical="center"/>
    </xf>
    <xf numFmtId="0" fontId="75" fillId="4" borderId="0" xfId="0" applyFont="1" applyFill="1" applyAlignment="1">
      <alignment horizontal="left" vertical="center" wrapText="1"/>
    </xf>
    <xf numFmtId="0" fontId="72" fillId="4" borderId="0" xfId="0" applyFont="1" applyFill="1" applyAlignment="1">
      <alignment horizontal="left" vertical="center"/>
    </xf>
    <xf numFmtId="0" fontId="66" fillId="0" borderId="0" xfId="0" applyFont="1" applyAlignment="1">
      <alignment horizontal="left" vertical="center"/>
    </xf>
    <xf numFmtId="0" fontId="27" fillId="2" borderId="15" xfId="0" applyFont="1" applyFill="1" applyBorder="1" applyAlignment="1">
      <alignment horizontal="center" vertical="center" wrapText="1" readingOrder="2"/>
    </xf>
    <xf numFmtId="0" fontId="27" fillId="2" borderId="31" xfId="0" applyFont="1" applyFill="1" applyBorder="1" applyAlignment="1">
      <alignment horizontal="center" vertical="center" wrapText="1" readingOrder="2"/>
    </xf>
    <xf numFmtId="0" fontId="89" fillId="3" borderId="0" xfId="0" applyFont="1" applyFill="1" applyBorder="1" applyAlignment="1">
      <alignment horizontal="center" vertical="center"/>
    </xf>
    <xf numFmtId="0" fontId="89" fillId="4" borderId="0" xfId="0" applyFont="1" applyFill="1" applyBorder="1" applyAlignment="1">
      <alignment horizontal="center" vertical="center"/>
    </xf>
    <xf numFmtId="0" fontId="18" fillId="2" borderId="0" xfId="0" applyFont="1" applyFill="1" applyBorder="1" applyAlignment="1">
      <alignment horizontal="center" vertical="center"/>
    </xf>
    <xf numFmtId="169" fontId="89" fillId="3" borderId="0" xfId="0" applyNumberFormat="1" applyFont="1" applyFill="1" applyBorder="1" applyAlignment="1">
      <alignment horizontal="center" vertical="center"/>
    </xf>
    <xf numFmtId="169" fontId="89" fillId="4" borderId="0" xfId="0" applyNumberFormat="1" applyFont="1" applyFill="1" applyBorder="1" applyAlignment="1">
      <alignment horizontal="center" vertical="center"/>
    </xf>
    <xf numFmtId="0" fontId="27" fillId="2" borderId="47" xfId="0" applyFont="1" applyFill="1" applyBorder="1" applyAlignment="1">
      <alignment horizontal="center" vertical="center" wrapText="1" readingOrder="2"/>
    </xf>
    <xf numFmtId="0" fontId="89" fillId="3" borderId="12" xfId="0" applyFont="1" applyFill="1" applyBorder="1" applyAlignment="1">
      <alignment horizontal="center" vertical="center"/>
    </xf>
    <xf numFmtId="0" fontId="89" fillId="4" borderId="12" xfId="0" applyFont="1" applyFill="1" applyBorder="1" applyAlignment="1">
      <alignment horizontal="center" vertical="center"/>
    </xf>
    <xf numFmtId="0" fontId="89" fillId="0" borderId="12" xfId="0" applyFont="1" applyBorder="1" applyAlignment="1">
      <alignment horizontal="center" vertical="center"/>
    </xf>
    <xf numFmtId="185" fontId="26" fillId="3" borderId="4" xfId="0" applyNumberFormat="1" applyFont="1" applyFill="1" applyBorder="1" applyAlignment="1">
      <alignment horizontal="center" vertical="center"/>
    </xf>
    <xf numFmtId="4" fontId="26" fillId="3" borderId="4" xfId="0" applyNumberFormat="1" applyFont="1" applyFill="1" applyBorder="1" applyAlignment="1">
      <alignment horizontal="center" vertical="center"/>
    </xf>
    <xf numFmtId="4" fontId="89" fillId="3" borderId="4" xfId="0" applyNumberFormat="1" applyFont="1" applyFill="1" applyBorder="1" applyAlignment="1">
      <alignment horizontal="center" vertical="center"/>
    </xf>
    <xf numFmtId="0" fontId="130" fillId="0" borderId="0" xfId="0" applyFont="1"/>
    <xf numFmtId="166" fontId="68" fillId="2" borderId="16" xfId="0" applyNumberFormat="1" applyFont="1" applyFill="1" applyBorder="1" applyAlignment="1">
      <alignment horizontal="center" vertical="center" wrapText="1"/>
    </xf>
    <xf numFmtId="175" fontId="50" fillId="2" borderId="1" xfId="0" applyNumberFormat="1" applyFont="1" applyFill="1" applyBorder="1" applyAlignment="1">
      <alignment horizontal="center" vertical="center"/>
    </xf>
    <xf numFmtId="166" fontId="18" fillId="2" borderId="26" xfId="0" applyNumberFormat="1" applyFont="1" applyFill="1" applyBorder="1" applyAlignment="1">
      <alignment horizontal="center" vertical="center" wrapText="1"/>
    </xf>
    <xf numFmtId="166" fontId="18" fillId="2" borderId="0" xfId="0" applyNumberFormat="1" applyFont="1" applyFill="1" applyBorder="1" applyAlignment="1">
      <alignment horizontal="center" vertical="center" wrapText="1"/>
    </xf>
    <xf numFmtId="166" fontId="18" fillId="2" borderId="16" xfId="0" applyNumberFormat="1" applyFont="1" applyFill="1" applyBorder="1" applyAlignment="1">
      <alignment horizontal="center" vertical="center" wrapText="1"/>
    </xf>
    <xf numFmtId="166" fontId="12" fillId="2" borderId="31" xfId="0" applyNumberFormat="1" applyFont="1" applyFill="1" applyBorder="1" applyAlignment="1">
      <alignment horizontal="center" vertical="center" wrapText="1" readingOrder="1"/>
    </xf>
    <xf numFmtId="0" fontId="76" fillId="4" borderId="0" xfId="0" applyFont="1" applyFill="1" applyAlignment="1">
      <alignment horizontal="right" vertical="center"/>
    </xf>
    <xf numFmtId="0" fontId="75" fillId="4" borderId="0" xfId="0" applyFont="1" applyFill="1" applyAlignment="1">
      <alignment horizontal="left" vertical="center" wrapText="1"/>
    </xf>
    <xf numFmtId="0" fontId="66" fillId="0" borderId="0" xfId="0" applyFont="1" applyAlignment="1">
      <alignment horizontal="right" vertical="center" readingOrder="2"/>
    </xf>
    <xf numFmtId="175" fontId="52" fillId="0" borderId="0" xfId="0" applyNumberFormat="1" applyFont="1"/>
    <xf numFmtId="175" fontId="26" fillId="3" borderId="4" xfId="0" applyNumberFormat="1" applyFont="1" applyFill="1" applyBorder="1" applyAlignment="1">
      <alignment horizontal="center" vertical="center"/>
    </xf>
    <xf numFmtId="175" fontId="50" fillId="3" borderId="4" xfId="0" applyNumberFormat="1" applyFont="1" applyFill="1" applyBorder="1" applyAlignment="1">
      <alignment horizontal="center" vertical="center"/>
    </xf>
    <xf numFmtId="175" fontId="48" fillId="3" borderId="4" xfId="8" applyNumberFormat="1" applyFont="1" applyFill="1" applyBorder="1" applyAlignment="1">
      <alignment horizontal="center" vertical="center"/>
    </xf>
    <xf numFmtId="0" fontId="76" fillId="4" borderId="0" xfId="13" applyFont="1" applyFill="1" applyAlignment="1">
      <alignment horizontal="center" vertical="center" wrapText="1"/>
    </xf>
    <xf numFmtId="0" fontId="76" fillId="4" borderId="0" xfId="13" applyFont="1" applyFill="1" applyAlignment="1">
      <alignment horizontal="center" vertical="center"/>
    </xf>
    <xf numFmtId="0" fontId="74" fillId="4" borderId="0" xfId="13" applyFont="1" applyFill="1" applyAlignment="1">
      <alignment horizontal="center" vertical="center" wrapText="1"/>
    </xf>
    <xf numFmtId="0" fontId="74" fillId="4" borderId="0" xfId="13" applyFont="1" applyFill="1" applyAlignment="1">
      <alignment horizontal="center" vertical="center"/>
    </xf>
    <xf numFmtId="0" fontId="73" fillId="4" borderId="0" xfId="13" applyFont="1" applyFill="1" applyAlignment="1">
      <alignment horizontal="center" vertical="center" wrapText="1"/>
    </xf>
    <xf numFmtId="166" fontId="56" fillId="2" borderId="16" xfId="0" applyNumberFormat="1" applyFont="1" applyFill="1" applyBorder="1" applyAlignment="1">
      <alignment horizontal="center" vertical="center" wrapText="1"/>
    </xf>
    <xf numFmtId="166" fontId="56" fillId="2" borderId="14" xfId="0" applyNumberFormat="1" applyFont="1" applyFill="1" applyBorder="1" applyAlignment="1">
      <alignment horizontal="center" vertical="center" wrapText="1"/>
    </xf>
    <xf numFmtId="0" fontId="76" fillId="4" borderId="22" xfId="0" applyFont="1" applyFill="1" applyBorder="1" applyAlignment="1">
      <alignment horizontal="right" vertical="center"/>
    </xf>
    <xf numFmtId="0" fontId="76" fillId="4" borderId="25" xfId="0" applyFont="1" applyFill="1" applyBorder="1" applyAlignment="1">
      <alignment horizontal="right" vertical="center"/>
    </xf>
    <xf numFmtId="0" fontId="79" fillId="4" borderId="0" xfId="0" applyFont="1" applyFill="1" applyAlignment="1">
      <alignment horizontal="center" vertical="center"/>
    </xf>
    <xf numFmtId="0" fontId="76" fillId="4" borderId="0" xfId="0" applyFont="1" applyFill="1" applyAlignment="1">
      <alignment horizontal="center" vertical="center"/>
    </xf>
    <xf numFmtId="1" fontId="26" fillId="2" borderId="5" xfId="0" applyNumberFormat="1" applyFont="1" applyFill="1" applyBorder="1" applyAlignment="1">
      <alignment horizontal="center" vertical="center" wrapText="1"/>
    </xf>
    <xf numFmtId="1" fontId="26" fillId="2" borderId="11" xfId="0" applyNumberFormat="1" applyFont="1" applyFill="1" applyBorder="1" applyAlignment="1">
      <alignment horizontal="center" vertical="center" wrapText="1"/>
    </xf>
    <xf numFmtId="1" fontId="26" fillId="2" borderId="38" xfId="0" applyNumberFormat="1" applyFont="1" applyFill="1" applyBorder="1" applyAlignment="1">
      <alignment horizontal="center" vertical="center" wrapText="1"/>
    </xf>
    <xf numFmtId="166" fontId="56" fillId="2" borderId="20" xfId="0" applyNumberFormat="1" applyFont="1" applyFill="1" applyBorder="1" applyAlignment="1">
      <alignment horizontal="center" vertical="center" wrapText="1"/>
    </xf>
    <xf numFmtId="166" fontId="56" fillId="2" borderId="24" xfId="0" applyNumberFormat="1" applyFont="1" applyFill="1" applyBorder="1" applyAlignment="1">
      <alignment horizontal="center" vertical="center" wrapText="1"/>
    </xf>
    <xf numFmtId="166" fontId="56" fillId="2" borderId="21" xfId="0" applyNumberFormat="1" applyFont="1" applyFill="1" applyBorder="1" applyAlignment="1">
      <alignment horizontal="center" vertical="center" wrapText="1"/>
    </xf>
    <xf numFmtId="166" fontId="56" fillId="2" borderId="26" xfId="0" applyNumberFormat="1" applyFont="1" applyFill="1" applyBorder="1" applyAlignment="1">
      <alignment horizontal="center" vertical="center" wrapText="1"/>
    </xf>
    <xf numFmtId="166" fontId="56" fillId="2" borderId="0" xfId="0" applyNumberFormat="1" applyFont="1" applyFill="1" applyBorder="1" applyAlignment="1">
      <alignment horizontal="center" vertical="center" wrapText="1"/>
    </xf>
    <xf numFmtId="166" fontId="56" fillId="2" borderId="27" xfId="0" applyNumberFormat="1" applyFont="1" applyFill="1" applyBorder="1" applyAlignment="1">
      <alignment horizontal="center" vertical="center" wrapText="1"/>
    </xf>
    <xf numFmtId="166" fontId="56" fillId="2" borderId="41" xfId="0" applyNumberFormat="1" applyFont="1" applyFill="1" applyBorder="1" applyAlignment="1">
      <alignment horizontal="center" vertical="center" wrapText="1"/>
    </xf>
    <xf numFmtId="166" fontId="56" fillId="2" borderId="12" xfId="0" applyNumberFormat="1" applyFont="1" applyFill="1" applyBorder="1" applyAlignment="1">
      <alignment horizontal="center" vertical="center" wrapText="1"/>
    </xf>
    <xf numFmtId="166" fontId="56" fillId="2" borderId="0" xfId="0" applyNumberFormat="1" applyFont="1" applyFill="1" applyAlignment="1">
      <alignment horizontal="center" vertical="center" wrapText="1"/>
    </xf>
    <xf numFmtId="166" fontId="56" fillId="2" borderId="25" xfId="0" applyNumberFormat="1" applyFont="1" applyFill="1" applyBorder="1" applyAlignment="1">
      <alignment horizontal="center" vertical="center" wrapText="1"/>
    </xf>
    <xf numFmtId="166" fontId="56" fillId="2" borderId="37" xfId="0" applyNumberFormat="1" applyFont="1" applyFill="1" applyBorder="1" applyAlignment="1">
      <alignment horizontal="center" vertical="center" wrapText="1"/>
    </xf>
    <xf numFmtId="166" fontId="78" fillId="2" borderId="12" xfId="0" applyNumberFormat="1" applyFont="1" applyFill="1" applyBorder="1" applyAlignment="1">
      <alignment horizontal="center" vertical="center" wrapText="1"/>
    </xf>
    <xf numFmtId="166" fontId="56" fillId="2" borderId="23" xfId="0" applyNumberFormat="1" applyFont="1" applyFill="1" applyBorder="1" applyAlignment="1">
      <alignment horizontal="center" vertical="center" wrapText="1"/>
    </xf>
    <xf numFmtId="166" fontId="127" fillId="2" borderId="32" xfId="0" applyNumberFormat="1" applyFont="1" applyFill="1" applyBorder="1" applyAlignment="1">
      <alignment horizontal="right" vertical="center" wrapText="1"/>
    </xf>
    <xf numFmtId="166" fontId="127" fillId="2" borderId="6" xfId="0" applyNumberFormat="1" applyFont="1" applyFill="1" applyBorder="1" applyAlignment="1">
      <alignment horizontal="right" vertical="center" wrapText="1"/>
    </xf>
    <xf numFmtId="166" fontId="127" fillId="2" borderId="7" xfId="0" applyNumberFormat="1" applyFont="1" applyFill="1" applyBorder="1" applyAlignment="1">
      <alignment horizontal="right" vertical="center" wrapText="1"/>
    </xf>
    <xf numFmtId="166" fontId="127" fillId="2" borderId="26" xfId="0" applyNumberFormat="1" applyFont="1" applyFill="1" applyBorder="1" applyAlignment="1">
      <alignment horizontal="right" vertical="center" wrapText="1"/>
    </xf>
    <xf numFmtId="166" fontId="127" fillId="2" borderId="25" xfId="0" applyNumberFormat="1" applyFont="1" applyFill="1" applyBorder="1" applyAlignment="1">
      <alignment horizontal="right" vertical="center" wrapText="1"/>
    </xf>
    <xf numFmtId="166" fontId="127" fillId="2" borderId="37" xfId="0" applyNumberFormat="1" applyFont="1" applyFill="1" applyBorder="1" applyAlignment="1">
      <alignment horizontal="right" vertical="center" wrapText="1"/>
    </xf>
    <xf numFmtId="0" fontId="76" fillId="4" borderId="22" xfId="0" applyFont="1" applyFill="1" applyBorder="1" applyAlignment="1">
      <alignment horizontal="center" vertical="center"/>
    </xf>
    <xf numFmtId="0" fontId="76" fillId="4" borderId="25" xfId="0" applyFont="1" applyFill="1" applyBorder="1" applyAlignment="1">
      <alignment horizontal="center" vertical="center"/>
    </xf>
    <xf numFmtId="0" fontId="79" fillId="4" borderId="25" xfId="0" applyFont="1" applyFill="1" applyBorder="1" applyAlignment="1">
      <alignment horizontal="center" vertical="center"/>
    </xf>
    <xf numFmtId="0" fontId="76" fillId="4" borderId="0" xfId="0" applyFont="1" applyFill="1" applyAlignment="1">
      <alignment horizontal="left" vertical="center"/>
    </xf>
    <xf numFmtId="0" fontId="79" fillId="4" borderId="18" xfId="0" applyFont="1" applyFill="1" applyBorder="1" applyAlignment="1">
      <alignment horizontal="center" vertical="center"/>
    </xf>
    <xf numFmtId="0" fontId="76" fillId="4" borderId="24" xfId="0" applyFont="1" applyFill="1" applyBorder="1" applyAlignment="1">
      <alignment horizontal="center" vertical="center"/>
    </xf>
    <xf numFmtId="166" fontId="68" fillId="2" borderId="16" xfId="0" applyNumberFormat="1" applyFont="1" applyFill="1" applyBorder="1" applyAlignment="1">
      <alignment horizontal="center" vertical="center" wrapText="1"/>
    </xf>
    <xf numFmtId="166" fontId="27" fillId="2" borderId="26" xfId="0" applyNumberFormat="1" applyFont="1" applyFill="1" applyBorder="1" applyAlignment="1">
      <alignment horizontal="center" vertical="center" wrapText="1"/>
    </xf>
    <xf numFmtId="166" fontId="27" fillId="2" borderId="25" xfId="0" applyNumberFormat="1" applyFont="1" applyFill="1" applyBorder="1" applyAlignment="1">
      <alignment horizontal="center" vertical="center" wrapText="1"/>
    </xf>
    <xf numFmtId="166" fontId="27" fillId="2" borderId="23" xfId="0" applyNumberFormat="1" applyFont="1" applyFill="1" applyBorder="1" applyAlignment="1">
      <alignment horizontal="center" vertical="center" wrapText="1"/>
    </xf>
    <xf numFmtId="175" fontId="50" fillId="2" borderId="1" xfId="0" applyNumberFormat="1" applyFont="1" applyFill="1" applyBorder="1" applyAlignment="1">
      <alignment horizontal="center" vertical="center"/>
    </xf>
    <xf numFmtId="166" fontId="18" fillId="2" borderId="26" xfId="0" applyNumberFormat="1" applyFont="1" applyFill="1" applyBorder="1" applyAlignment="1">
      <alignment horizontal="center" vertical="center" wrapText="1"/>
    </xf>
    <xf numFmtId="166" fontId="18" fillId="2" borderId="0" xfId="0" applyNumberFormat="1" applyFont="1" applyFill="1" applyBorder="1" applyAlignment="1">
      <alignment horizontal="center" vertical="center" wrapText="1"/>
    </xf>
    <xf numFmtId="166" fontId="27" fillId="2" borderId="16" xfId="0" applyNumberFormat="1" applyFont="1" applyFill="1" applyBorder="1" applyAlignment="1">
      <alignment horizontal="center" vertical="center" wrapText="1"/>
    </xf>
    <xf numFmtId="166" fontId="18" fillId="2" borderId="16" xfId="0" applyNumberFormat="1" applyFont="1" applyFill="1" applyBorder="1" applyAlignment="1">
      <alignment horizontal="center" vertical="center" wrapText="1"/>
    </xf>
    <xf numFmtId="166" fontId="27" fillId="2" borderId="35" xfId="0" applyNumberFormat="1" applyFont="1" applyFill="1" applyBorder="1" applyAlignment="1">
      <alignment horizontal="center" vertical="center" wrapText="1"/>
    </xf>
    <xf numFmtId="166" fontId="18" fillId="2" borderId="20" xfId="0" applyNumberFormat="1" applyFont="1" applyFill="1" applyBorder="1" applyAlignment="1">
      <alignment horizontal="center" vertical="center" wrapText="1"/>
    </xf>
    <xf numFmtId="166" fontId="18" fillId="2" borderId="24" xfId="0" applyNumberFormat="1" applyFont="1" applyFill="1" applyBorder="1" applyAlignment="1">
      <alignment horizontal="center" vertical="center" wrapText="1"/>
    </xf>
    <xf numFmtId="166" fontId="18" fillId="2" borderId="21" xfId="0" applyNumberFormat="1" applyFont="1" applyFill="1" applyBorder="1" applyAlignment="1">
      <alignment horizontal="center" vertical="center" wrapText="1"/>
    </xf>
    <xf numFmtId="0" fontId="73" fillId="4" borderId="44" xfId="0" applyFont="1" applyFill="1" applyBorder="1" applyAlignment="1">
      <alignment horizontal="center" vertical="center" wrapText="1" readingOrder="2"/>
    </xf>
    <xf numFmtId="0" fontId="73" fillId="4" borderId="45" xfId="0" applyFont="1" applyFill="1" applyBorder="1" applyAlignment="1">
      <alignment horizontal="center" vertical="center" wrapText="1" readingOrder="2"/>
    </xf>
    <xf numFmtId="0" fontId="73" fillId="4" borderId="46" xfId="0" applyFont="1" applyFill="1" applyBorder="1" applyAlignment="1">
      <alignment horizontal="center" vertical="center" wrapText="1" readingOrder="2"/>
    </xf>
    <xf numFmtId="0" fontId="76" fillId="4" borderId="18" xfId="0" applyFont="1" applyFill="1" applyBorder="1" applyAlignment="1">
      <alignment horizontal="left" vertical="center"/>
    </xf>
    <xf numFmtId="0" fontId="76" fillId="4" borderId="18" xfId="0" applyFont="1" applyFill="1" applyBorder="1" applyAlignment="1">
      <alignment horizontal="center" vertical="center"/>
    </xf>
    <xf numFmtId="166" fontId="9" fillId="2" borderId="35" xfId="0" applyNumberFormat="1" applyFont="1" applyFill="1" applyBorder="1" applyAlignment="1">
      <alignment horizontal="center" vertical="center" wrapText="1" readingOrder="1"/>
    </xf>
    <xf numFmtId="166" fontId="9" fillId="2" borderId="47" xfId="0" applyNumberFormat="1" applyFont="1" applyFill="1" applyBorder="1" applyAlignment="1">
      <alignment horizontal="center" vertical="center" wrapText="1" readingOrder="1"/>
    </xf>
    <xf numFmtId="0" fontId="18" fillId="2" borderId="39" xfId="0" applyFont="1" applyFill="1" applyBorder="1" applyAlignment="1">
      <alignment horizontal="center" vertical="center" wrapText="1" readingOrder="2"/>
    </xf>
    <xf numFmtId="0" fontId="18" fillId="2" borderId="40" xfId="0" applyFont="1" applyFill="1" applyBorder="1" applyAlignment="1">
      <alignment horizontal="center" vertical="center" readingOrder="2"/>
    </xf>
    <xf numFmtId="0" fontId="18" fillId="2" borderId="33" xfId="0" applyFont="1" applyFill="1" applyBorder="1" applyAlignment="1">
      <alignment horizontal="center" vertical="center" readingOrder="2"/>
    </xf>
    <xf numFmtId="166" fontId="18" fillId="2" borderId="39" xfId="0" applyNumberFormat="1" applyFont="1" applyFill="1" applyBorder="1" applyAlignment="1">
      <alignment horizontal="center" vertical="center" wrapText="1" readingOrder="2"/>
    </xf>
    <xf numFmtId="166" fontId="18" fillId="2" borderId="40" xfId="0" applyNumberFormat="1" applyFont="1" applyFill="1" applyBorder="1" applyAlignment="1">
      <alignment horizontal="center" vertical="center" readingOrder="2"/>
    </xf>
    <xf numFmtId="166" fontId="18" fillId="2" borderId="33" xfId="0" applyNumberFormat="1" applyFont="1" applyFill="1" applyBorder="1" applyAlignment="1">
      <alignment horizontal="center" vertical="center" readingOrder="2"/>
    </xf>
    <xf numFmtId="166" fontId="15" fillId="2" borderId="32" xfId="0" applyNumberFormat="1" applyFont="1" applyFill="1" applyBorder="1" applyAlignment="1">
      <alignment horizontal="center" vertical="center" wrapText="1" readingOrder="2"/>
    </xf>
    <xf numFmtId="166" fontId="15" fillId="2" borderId="33" xfId="0" applyNumberFormat="1" applyFont="1" applyFill="1" applyBorder="1" applyAlignment="1">
      <alignment horizontal="center" vertical="center" wrapText="1" readingOrder="2"/>
    </xf>
    <xf numFmtId="166" fontId="15" fillId="2" borderId="34" xfId="0" applyNumberFormat="1" applyFont="1" applyFill="1" applyBorder="1" applyAlignment="1">
      <alignment horizontal="center" vertical="center" wrapText="1" readingOrder="2"/>
    </xf>
    <xf numFmtId="166" fontId="15" fillId="2" borderId="35" xfId="0" applyNumberFormat="1" applyFont="1" applyFill="1" applyBorder="1" applyAlignment="1">
      <alignment horizontal="center" vertical="center" wrapText="1" readingOrder="2"/>
    </xf>
    <xf numFmtId="0" fontId="15" fillId="2" borderId="17" xfId="0" applyFont="1" applyFill="1" applyBorder="1" applyAlignment="1">
      <alignment horizontal="center" vertical="center" wrapText="1" readingOrder="2"/>
    </xf>
    <xf numFmtId="0" fontId="15" fillId="2" borderId="18" xfId="0" applyFont="1" applyFill="1" applyBorder="1" applyAlignment="1">
      <alignment horizontal="center" vertical="center" readingOrder="2"/>
    </xf>
    <xf numFmtId="166" fontId="15" fillId="2" borderId="17" xfId="0" applyNumberFormat="1" applyFont="1" applyFill="1" applyBorder="1" applyAlignment="1">
      <alignment horizontal="center" vertical="center" wrapText="1" readingOrder="2"/>
    </xf>
    <xf numFmtId="166" fontId="15" fillId="2" borderId="18" xfId="0" applyNumberFormat="1" applyFont="1" applyFill="1" applyBorder="1" applyAlignment="1">
      <alignment horizontal="center" vertical="center" wrapText="1" readingOrder="2"/>
    </xf>
    <xf numFmtId="166" fontId="15" fillId="2" borderId="19" xfId="0" applyNumberFormat="1" applyFont="1" applyFill="1" applyBorder="1" applyAlignment="1">
      <alignment horizontal="center" vertical="center" wrapText="1" readingOrder="2"/>
    </xf>
    <xf numFmtId="166" fontId="12" fillId="2" borderId="16" xfId="0" applyNumberFormat="1" applyFont="1" applyFill="1" applyBorder="1" applyAlignment="1">
      <alignment horizontal="center" vertical="center" wrapText="1" readingOrder="2"/>
    </xf>
    <xf numFmtId="166" fontId="12" fillId="2" borderId="31" xfId="0" applyNumberFormat="1" applyFont="1" applyFill="1" applyBorder="1" applyAlignment="1">
      <alignment horizontal="center" vertical="center" wrapText="1" readingOrder="2"/>
    </xf>
    <xf numFmtId="166" fontId="22" fillId="2" borderId="22" xfId="0" applyNumberFormat="1" applyFont="1" applyFill="1" applyBorder="1" applyAlignment="1">
      <alignment horizontal="center" vertical="center" wrapText="1"/>
    </xf>
    <xf numFmtId="166" fontId="22" fillId="2" borderId="23" xfId="0" applyNumberFormat="1" applyFont="1" applyFill="1" applyBorder="1" applyAlignment="1">
      <alignment horizontal="center" vertical="center" wrapText="1"/>
    </xf>
    <xf numFmtId="166" fontId="12" fillId="2" borderId="16" xfId="0" applyNumberFormat="1" applyFont="1" applyFill="1" applyBorder="1" applyAlignment="1">
      <alignment horizontal="center" vertical="center" wrapText="1" readingOrder="1"/>
    </xf>
    <xf numFmtId="166" fontId="12" fillId="2" borderId="31" xfId="0" applyNumberFormat="1" applyFont="1" applyFill="1" applyBorder="1" applyAlignment="1">
      <alignment horizontal="center" vertical="center" wrapText="1" readingOrder="1"/>
    </xf>
    <xf numFmtId="0" fontId="28" fillId="0" borderId="0" xfId="0" applyFont="1" applyFill="1" applyAlignment="1">
      <alignment horizontal="right" vertical="center" wrapText="1" readingOrder="2"/>
    </xf>
    <xf numFmtId="0" fontId="28" fillId="0" borderId="0" xfId="0" applyFont="1" applyFill="1" applyAlignment="1">
      <alignment horizontal="left" vertical="center" wrapText="1"/>
    </xf>
    <xf numFmtId="0" fontId="28" fillId="0" borderId="0" xfId="0" applyFont="1" applyFill="1" applyAlignment="1">
      <alignment horizontal="right" vertical="center" readingOrder="2"/>
    </xf>
    <xf numFmtId="0" fontId="28" fillId="0" borderId="0" xfId="0" applyFont="1" applyFill="1" applyAlignment="1">
      <alignment horizontal="left" vertical="center"/>
    </xf>
    <xf numFmtId="0" fontId="18" fillId="2" borderId="32" xfId="0" applyFont="1" applyFill="1" applyBorder="1" applyAlignment="1">
      <alignment horizontal="center" vertical="center"/>
    </xf>
    <xf numFmtId="0" fontId="18" fillId="2" borderId="33" xfId="0" applyFont="1" applyFill="1" applyBorder="1" applyAlignment="1">
      <alignment horizontal="center" vertical="center"/>
    </xf>
    <xf numFmtId="0" fontId="18" fillId="2" borderId="30" xfId="0" applyFont="1" applyFill="1" applyBorder="1" applyAlignment="1">
      <alignment horizontal="center" vertical="center"/>
    </xf>
    <xf numFmtId="0" fontId="18" fillId="2" borderId="16" xfId="0" applyFont="1" applyFill="1" applyBorder="1" applyAlignment="1">
      <alignment horizontal="center" vertical="center"/>
    </xf>
    <xf numFmtId="0" fontId="18" fillId="2" borderId="6" xfId="0" applyFont="1" applyFill="1" applyBorder="1" applyAlignment="1">
      <alignment horizontal="center" vertical="center"/>
    </xf>
    <xf numFmtId="0" fontId="18" fillId="2" borderId="7" xfId="0" applyFont="1" applyFill="1" applyBorder="1" applyAlignment="1">
      <alignment horizontal="center" vertical="center"/>
    </xf>
    <xf numFmtId="0" fontId="15" fillId="2" borderId="22" xfId="0" applyFont="1" applyFill="1" applyBorder="1" applyAlignment="1">
      <alignment horizontal="center" vertical="center"/>
    </xf>
    <xf numFmtId="0" fontId="15" fillId="2" borderId="23" xfId="0" applyFont="1" applyFill="1" applyBorder="1" applyAlignment="1">
      <alignment horizontal="center" vertical="center"/>
    </xf>
    <xf numFmtId="0" fontId="15" fillId="2" borderId="25" xfId="0" applyFont="1" applyFill="1" applyBorder="1" applyAlignment="1">
      <alignment horizontal="center" vertical="center"/>
    </xf>
    <xf numFmtId="0" fontId="15" fillId="2" borderId="37" xfId="0" applyFont="1" applyFill="1" applyBorder="1" applyAlignment="1">
      <alignment horizontal="center" vertical="center"/>
    </xf>
    <xf numFmtId="0" fontId="27" fillId="2" borderId="20" xfId="0" applyFont="1" applyFill="1" applyBorder="1" applyAlignment="1">
      <alignment horizontal="center" vertical="center"/>
    </xf>
    <xf numFmtId="0" fontId="27" fillId="2" borderId="24" xfId="0" applyFont="1" applyFill="1" applyBorder="1" applyAlignment="1">
      <alignment horizontal="center" vertical="center"/>
    </xf>
    <xf numFmtId="0" fontId="27" fillId="2" borderId="21" xfId="0" applyFont="1" applyFill="1" applyBorder="1" applyAlignment="1">
      <alignment horizontal="center" vertical="center"/>
    </xf>
    <xf numFmtId="0" fontId="27" fillId="2" borderId="41" xfId="0" applyFont="1" applyFill="1" applyBorder="1" applyAlignment="1">
      <alignment horizontal="center" vertical="center"/>
    </xf>
    <xf numFmtId="0" fontId="15" fillId="2" borderId="26" xfId="0" applyFont="1" applyFill="1" applyBorder="1" applyAlignment="1">
      <alignment horizontal="center" vertical="center"/>
    </xf>
    <xf numFmtId="0" fontId="15" fillId="2" borderId="0" xfId="0" applyFont="1" applyFill="1" applyAlignment="1">
      <alignment horizontal="center" vertical="center"/>
    </xf>
    <xf numFmtId="0" fontId="15" fillId="2" borderId="27" xfId="0" applyFont="1" applyFill="1" applyBorder="1" applyAlignment="1">
      <alignment horizontal="center" vertical="center"/>
    </xf>
    <xf numFmtId="0" fontId="15" fillId="2" borderId="12" xfId="0" applyFont="1" applyFill="1" applyBorder="1" applyAlignment="1">
      <alignment horizontal="center" vertical="center"/>
    </xf>
    <xf numFmtId="0" fontId="76" fillId="4" borderId="23" xfId="0" applyFont="1" applyFill="1" applyBorder="1" applyAlignment="1">
      <alignment horizontal="right" vertical="center"/>
    </xf>
    <xf numFmtId="0" fontId="79" fillId="4" borderId="17" xfId="0" applyFont="1" applyFill="1" applyBorder="1" applyAlignment="1">
      <alignment horizontal="center" vertical="center"/>
    </xf>
    <xf numFmtId="0" fontId="79" fillId="4" borderId="17" xfId="0" applyFont="1" applyFill="1" applyBorder="1" applyAlignment="1">
      <alignment horizontal="center" vertical="center" readingOrder="2"/>
    </xf>
    <xf numFmtId="0" fontId="79" fillId="4" borderId="18" xfId="0" applyFont="1" applyFill="1" applyBorder="1" applyAlignment="1">
      <alignment horizontal="center" vertical="center" readingOrder="2"/>
    </xf>
    <xf numFmtId="0" fontId="79" fillId="4" borderId="19" xfId="0" applyFont="1" applyFill="1" applyBorder="1" applyAlignment="1">
      <alignment horizontal="center" vertical="center" readingOrder="2"/>
    </xf>
    <xf numFmtId="0" fontId="76" fillId="4" borderId="20" xfId="0" applyFont="1" applyFill="1" applyBorder="1" applyAlignment="1">
      <alignment horizontal="center" vertical="center"/>
    </xf>
    <xf numFmtId="0" fontId="76" fillId="4" borderId="21" xfId="0" applyFont="1" applyFill="1" applyBorder="1" applyAlignment="1">
      <alignment horizontal="center" vertical="center"/>
    </xf>
    <xf numFmtId="0" fontId="15" fillId="2" borderId="16" xfId="0" applyFont="1" applyFill="1" applyBorder="1" applyAlignment="1">
      <alignment horizontal="center" vertical="center" wrapText="1"/>
    </xf>
    <xf numFmtId="0" fontId="15" fillId="2" borderId="31" xfId="0" applyFont="1" applyFill="1" applyBorder="1" applyAlignment="1">
      <alignment horizontal="center" vertical="center" wrapText="1"/>
    </xf>
    <xf numFmtId="0" fontId="53" fillId="2" borderId="16" xfId="0" applyFont="1" applyFill="1" applyBorder="1" applyAlignment="1">
      <alignment horizontal="center" vertical="center"/>
    </xf>
    <xf numFmtId="0" fontId="29" fillId="2" borderId="16" xfId="0" applyFont="1" applyFill="1" applyBorder="1" applyAlignment="1">
      <alignment horizontal="center" vertical="center"/>
    </xf>
    <xf numFmtId="0" fontId="15" fillId="2" borderId="16" xfId="0" applyFont="1" applyFill="1" applyBorder="1" applyAlignment="1">
      <alignment horizontal="center" vertical="center"/>
    </xf>
    <xf numFmtId="0" fontId="72" fillId="4" borderId="15" xfId="0" applyFont="1" applyFill="1" applyBorder="1" applyAlignment="1">
      <alignment horizontal="center" vertical="center" wrapText="1" readingOrder="2"/>
    </xf>
    <xf numFmtId="0" fontId="76" fillId="4" borderId="25" xfId="0" applyFont="1" applyFill="1" applyBorder="1" applyAlignment="1">
      <alignment horizontal="left" vertical="center" readingOrder="1"/>
    </xf>
    <xf numFmtId="0" fontId="76" fillId="4" borderId="25" xfId="0" applyFont="1" applyFill="1" applyBorder="1" applyAlignment="1">
      <alignment horizontal="left" vertical="center"/>
    </xf>
    <xf numFmtId="0" fontId="79" fillId="4" borderId="19" xfId="0" applyFont="1" applyFill="1" applyBorder="1" applyAlignment="1">
      <alignment horizontal="center" vertical="center"/>
    </xf>
    <xf numFmtId="166" fontId="76" fillId="4" borderId="20" xfId="0" applyNumberFormat="1" applyFont="1" applyFill="1" applyBorder="1" applyAlignment="1">
      <alignment horizontal="center" vertical="center"/>
    </xf>
    <xf numFmtId="166" fontId="76" fillId="4" borderId="24" xfId="0" applyNumberFormat="1" applyFont="1" applyFill="1" applyBorder="1" applyAlignment="1">
      <alignment horizontal="center" vertical="center"/>
    </xf>
    <xf numFmtId="166" fontId="76" fillId="4" borderId="21" xfId="0" applyNumberFormat="1" applyFont="1" applyFill="1" applyBorder="1" applyAlignment="1">
      <alignment horizontal="center" vertical="center"/>
    </xf>
    <xf numFmtId="166" fontId="9" fillId="2" borderId="16" xfId="0" applyNumberFormat="1" applyFont="1" applyFill="1" applyBorder="1" applyAlignment="1">
      <alignment horizontal="center" vertical="center" wrapText="1"/>
    </xf>
    <xf numFmtId="169" fontId="17" fillId="0" borderId="0" xfId="0" applyNumberFormat="1" applyFont="1" applyBorder="1" applyAlignment="1">
      <alignment horizontal="right" readingOrder="2"/>
    </xf>
    <xf numFmtId="169" fontId="17" fillId="0" borderId="0" xfId="0" applyNumberFormat="1" applyFont="1" applyBorder="1" applyAlignment="1">
      <alignment horizontal="left"/>
    </xf>
    <xf numFmtId="169" fontId="17" fillId="0" borderId="0" xfId="0" applyNumberFormat="1" applyFont="1" applyAlignment="1">
      <alignment horizontal="right" wrapText="1" readingOrder="2"/>
    </xf>
    <xf numFmtId="169" fontId="17" fillId="0" borderId="0" xfId="0" applyNumberFormat="1" applyFont="1" applyAlignment="1">
      <alignment horizontal="left" wrapText="1"/>
    </xf>
    <xf numFmtId="166" fontId="27" fillId="2" borderId="30" xfId="0" applyNumberFormat="1" applyFont="1" applyFill="1" applyBorder="1" applyAlignment="1">
      <alignment horizontal="center" vertical="center" wrapText="1"/>
    </xf>
    <xf numFmtId="166" fontId="18" fillId="2" borderId="32" xfId="0" applyNumberFormat="1" applyFont="1" applyFill="1" applyBorder="1" applyAlignment="1">
      <alignment horizontal="center" vertical="center" wrapText="1"/>
    </xf>
    <xf numFmtId="166" fontId="18" fillId="2" borderId="6" xfId="0" applyNumberFormat="1" applyFont="1" applyFill="1" applyBorder="1" applyAlignment="1">
      <alignment horizontal="center" vertical="center" wrapText="1"/>
    </xf>
    <xf numFmtId="166" fontId="18" fillId="2" borderId="33" xfId="0" applyNumberFormat="1" applyFont="1" applyFill="1" applyBorder="1" applyAlignment="1">
      <alignment horizontal="center" vertical="center" wrapText="1"/>
    </xf>
    <xf numFmtId="166" fontId="18" fillId="2" borderId="7" xfId="0" applyNumberFormat="1" applyFont="1" applyFill="1" applyBorder="1" applyAlignment="1">
      <alignment horizontal="center" vertical="center" wrapText="1"/>
    </xf>
    <xf numFmtId="166" fontId="15" fillId="2" borderId="26" xfId="0" applyNumberFormat="1" applyFont="1" applyFill="1" applyBorder="1" applyAlignment="1">
      <alignment horizontal="center" vertical="center" wrapText="1"/>
    </xf>
    <xf numFmtId="166" fontId="15" fillId="2" borderId="25" xfId="0" applyNumberFormat="1" applyFont="1" applyFill="1" applyBorder="1" applyAlignment="1">
      <alignment horizontal="center" vertical="center" wrapText="1"/>
    </xf>
    <xf numFmtId="166" fontId="15" fillId="2" borderId="23" xfId="0" applyNumberFormat="1" applyFont="1" applyFill="1" applyBorder="1" applyAlignment="1">
      <alignment horizontal="center" vertical="center" wrapText="1"/>
    </xf>
    <xf numFmtId="166" fontId="15" fillId="2" borderId="37" xfId="0" applyNumberFormat="1" applyFont="1" applyFill="1" applyBorder="1" applyAlignment="1">
      <alignment horizontal="center" vertical="center" wrapText="1"/>
    </xf>
    <xf numFmtId="169" fontId="17" fillId="0" borderId="0" xfId="0" applyNumberFormat="1" applyFont="1" applyBorder="1" applyAlignment="1">
      <alignment horizontal="right" wrapText="1" readingOrder="2"/>
    </xf>
    <xf numFmtId="0" fontId="4" fillId="0" borderId="0" xfId="0" applyFont="1" applyBorder="1" applyAlignment="1">
      <alignment horizontal="left" vertical="center" wrapText="1"/>
    </xf>
    <xf numFmtId="166" fontId="27" fillId="2" borderId="34" xfId="0" applyNumberFormat="1" applyFont="1" applyFill="1" applyBorder="1" applyAlignment="1">
      <alignment horizontal="center" vertical="center" wrapText="1"/>
    </xf>
    <xf numFmtId="166" fontId="15" fillId="2" borderId="0" xfId="0" applyNumberFormat="1" applyFont="1" applyFill="1" applyAlignment="1">
      <alignment horizontal="center" vertical="center" wrapText="1"/>
    </xf>
    <xf numFmtId="166" fontId="15" fillId="2" borderId="16" xfId="0" applyNumberFormat="1" applyFont="1" applyFill="1" applyBorder="1" applyAlignment="1">
      <alignment horizontal="center" vertical="center" wrapText="1"/>
    </xf>
    <xf numFmtId="166" fontId="15" fillId="2" borderId="31" xfId="0" applyNumberFormat="1" applyFont="1" applyFill="1" applyBorder="1" applyAlignment="1">
      <alignment horizontal="center" vertical="center" wrapText="1"/>
    </xf>
    <xf numFmtId="166" fontId="53" fillId="2" borderId="30" xfId="0" applyNumberFormat="1" applyFont="1" applyFill="1" applyBorder="1" applyAlignment="1">
      <alignment horizontal="center" vertical="center" wrapText="1"/>
    </xf>
    <xf numFmtId="166" fontId="53" fillId="2" borderId="16" xfId="0" applyNumberFormat="1" applyFont="1" applyFill="1" applyBorder="1" applyAlignment="1">
      <alignment horizontal="center" vertical="center" wrapText="1"/>
    </xf>
    <xf numFmtId="0" fontId="79" fillId="4" borderId="25" xfId="0" applyFont="1" applyFill="1" applyBorder="1" applyAlignment="1">
      <alignment horizontal="right" vertical="center"/>
    </xf>
    <xf numFmtId="0" fontId="79" fillId="4" borderId="17" xfId="0" applyFont="1" applyFill="1" applyBorder="1" applyAlignment="1">
      <alignment horizontal="center" vertical="center" wrapText="1"/>
    </xf>
    <xf numFmtId="0" fontId="79" fillId="4" borderId="18" xfId="0" applyFont="1" applyFill="1" applyBorder="1" applyAlignment="1">
      <alignment horizontal="center" vertical="center" wrapText="1"/>
    </xf>
    <xf numFmtId="0" fontId="79" fillId="4" borderId="19" xfId="0" applyFont="1" applyFill="1" applyBorder="1" applyAlignment="1">
      <alignment horizontal="center" vertical="center" wrapText="1"/>
    </xf>
    <xf numFmtId="0" fontId="76" fillId="4" borderId="20" xfId="0" applyFont="1" applyFill="1" applyBorder="1" applyAlignment="1">
      <alignment horizontal="center" vertical="center" wrapText="1"/>
    </xf>
    <xf numFmtId="0" fontId="76" fillId="4" borderId="24" xfId="0" applyFont="1" applyFill="1" applyBorder="1" applyAlignment="1">
      <alignment horizontal="center" vertical="center" wrapText="1"/>
    </xf>
    <xf numFmtId="0" fontId="76" fillId="4" borderId="21" xfId="0" applyFont="1" applyFill="1" applyBorder="1" applyAlignment="1">
      <alignment horizontal="center" vertical="center" wrapText="1"/>
    </xf>
    <xf numFmtId="166" fontId="18" fillId="2" borderId="30" xfId="0" applyNumberFormat="1" applyFont="1" applyFill="1" applyBorder="1" applyAlignment="1">
      <alignment horizontal="center" vertical="center" wrapText="1"/>
    </xf>
    <xf numFmtId="166" fontId="18" fillId="2" borderId="0" xfId="0" applyNumberFormat="1" applyFont="1" applyFill="1" applyAlignment="1">
      <alignment horizontal="center" vertical="center" wrapText="1"/>
    </xf>
    <xf numFmtId="166" fontId="18" fillId="2" borderId="27" xfId="0" applyNumberFormat="1" applyFont="1" applyFill="1" applyBorder="1" applyAlignment="1">
      <alignment horizontal="center" vertical="center" wrapText="1"/>
    </xf>
    <xf numFmtId="166" fontId="18" fillId="2" borderId="34" xfId="0" applyNumberFormat="1" applyFont="1" applyFill="1" applyBorder="1" applyAlignment="1">
      <alignment horizontal="center" wrapText="1"/>
    </xf>
    <xf numFmtId="166" fontId="18" fillId="2" borderId="35" xfId="0" applyNumberFormat="1" applyFont="1" applyFill="1" applyBorder="1" applyAlignment="1">
      <alignment horizontal="center" wrapText="1"/>
    </xf>
    <xf numFmtId="166" fontId="18" fillId="2" borderId="26" xfId="0" applyNumberFormat="1" applyFont="1" applyFill="1" applyBorder="1" applyAlignment="1">
      <alignment horizontal="center" vertical="top" wrapText="1"/>
    </xf>
    <xf numFmtId="166" fontId="18" fillId="2" borderId="25" xfId="0" applyNumberFormat="1" applyFont="1" applyFill="1" applyBorder="1" applyAlignment="1">
      <alignment horizontal="center" vertical="top" wrapText="1"/>
    </xf>
    <xf numFmtId="166" fontId="18" fillId="2" borderId="23" xfId="0" applyNumberFormat="1" applyFont="1" applyFill="1" applyBorder="1" applyAlignment="1">
      <alignment horizontal="center" vertical="top" wrapText="1"/>
    </xf>
    <xf numFmtId="166" fontId="18" fillId="2" borderId="14" xfId="0" applyNumberFormat="1" applyFont="1" applyFill="1" applyBorder="1" applyAlignment="1">
      <alignment horizontal="center" vertical="center" wrapText="1"/>
    </xf>
    <xf numFmtId="166" fontId="18" fillId="2" borderId="35" xfId="0" applyNumberFormat="1" applyFont="1" applyFill="1" applyBorder="1" applyAlignment="1">
      <alignment horizontal="center" vertical="center" wrapText="1"/>
    </xf>
    <xf numFmtId="166" fontId="18" fillId="2" borderId="36" xfId="0" applyNumberFormat="1" applyFont="1" applyFill="1" applyBorder="1" applyAlignment="1">
      <alignment horizontal="center" vertical="center" wrapText="1"/>
    </xf>
    <xf numFmtId="0" fontId="76" fillId="4" borderId="14" xfId="0" applyFont="1" applyFill="1" applyBorder="1" applyAlignment="1">
      <alignment horizontal="right" vertical="center"/>
    </xf>
    <xf numFmtId="0" fontId="79" fillId="4" borderId="22" xfId="0" applyFont="1" applyFill="1" applyBorder="1" applyAlignment="1">
      <alignment horizontal="center" vertical="center"/>
    </xf>
    <xf numFmtId="0" fontId="79" fillId="4" borderId="23" xfId="0" applyFont="1" applyFill="1" applyBorder="1" applyAlignment="1">
      <alignment horizontal="center" vertical="center"/>
    </xf>
    <xf numFmtId="0" fontId="76" fillId="4" borderId="14" xfId="0" applyFont="1" applyFill="1" applyBorder="1" applyAlignment="1">
      <alignment horizontal="left" vertical="center"/>
    </xf>
    <xf numFmtId="0" fontId="76" fillId="4" borderId="22" xfId="0" applyFont="1" applyFill="1" applyBorder="1" applyAlignment="1">
      <alignment horizontal="left" vertical="center"/>
    </xf>
    <xf numFmtId="0" fontId="72" fillId="4" borderId="19" xfId="0" applyFont="1" applyFill="1" applyBorder="1" applyAlignment="1">
      <alignment horizontal="center" vertical="center"/>
    </xf>
    <xf numFmtId="0" fontId="72" fillId="4" borderId="21" xfId="0" applyFont="1" applyFill="1" applyBorder="1" applyAlignment="1">
      <alignment horizontal="center" vertical="center"/>
    </xf>
    <xf numFmtId="1" fontId="12" fillId="2" borderId="28" xfId="0" applyNumberFormat="1" applyFont="1" applyFill="1" applyBorder="1" applyAlignment="1">
      <alignment horizontal="center" vertical="center" wrapText="1"/>
    </xf>
    <xf numFmtId="1" fontId="12" fillId="2" borderId="29" xfId="0" applyNumberFormat="1" applyFont="1" applyFill="1" applyBorder="1" applyAlignment="1">
      <alignment horizontal="center" vertical="center" wrapText="1"/>
    </xf>
    <xf numFmtId="1" fontId="12" fillId="2" borderId="48" xfId="0" applyNumberFormat="1" applyFont="1" applyFill="1" applyBorder="1" applyAlignment="1">
      <alignment horizontal="center" vertical="center" wrapText="1"/>
    </xf>
    <xf numFmtId="166" fontId="15" fillId="2" borderId="6" xfId="0" applyNumberFormat="1" applyFont="1" applyFill="1" applyBorder="1" applyAlignment="1">
      <alignment horizontal="center" vertical="center" wrapText="1"/>
    </xf>
    <xf numFmtId="166" fontId="27" fillId="2" borderId="32" xfId="0" applyNumberFormat="1" applyFont="1" applyFill="1" applyBorder="1" applyAlignment="1">
      <alignment horizontal="center" vertical="center" wrapText="1"/>
    </xf>
    <xf numFmtId="166" fontId="27" fillId="2" borderId="6" xfId="0" applyNumberFormat="1" applyFont="1" applyFill="1" applyBorder="1" applyAlignment="1">
      <alignment horizontal="center" vertical="center" wrapText="1"/>
    </xf>
    <xf numFmtId="166" fontId="27" fillId="2" borderId="33" xfId="0" applyNumberFormat="1" applyFont="1" applyFill="1" applyBorder="1" applyAlignment="1">
      <alignment horizontal="center" vertical="center" wrapText="1"/>
    </xf>
    <xf numFmtId="166" fontId="27" fillId="2" borderId="7" xfId="0" applyNumberFormat="1" applyFont="1" applyFill="1" applyBorder="1" applyAlignment="1">
      <alignment horizontal="center" vertical="center" wrapText="1"/>
    </xf>
    <xf numFmtId="0" fontId="76" fillId="4" borderId="13" xfId="0" applyFont="1" applyFill="1" applyBorder="1" applyAlignment="1">
      <alignment horizontal="right" vertical="center"/>
    </xf>
    <xf numFmtId="0" fontId="79" fillId="4" borderId="13" xfId="0" applyFont="1" applyFill="1" applyBorder="1" applyAlignment="1">
      <alignment horizontal="center" vertical="center"/>
    </xf>
    <xf numFmtId="0" fontId="79" fillId="4" borderId="13" xfId="0" applyFont="1" applyFill="1" applyBorder="1" applyAlignment="1">
      <alignment horizontal="left" vertical="center"/>
    </xf>
    <xf numFmtId="0" fontId="72" fillId="4" borderId="13" xfId="0" applyFont="1" applyFill="1" applyBorder="1" applyAlignment="1">
      <alignment horizontal="center" vertical="center"/>
    </xf>
    <xf numFmtId="0" fontId="72" fillId="4" borderId="15" xfId="0" applyFont="1" applyFill="1" applyBorder="1" applyAlignment="1">
      <alignment horizontal="center" vertical="center"/>
    </xf>
    <xf numFmtId="0" fontId="76" fillId="4" borderId="15" xfId="0" applyFont="1" applyFill="1" applyBorder="1" applyAlignment="1">
      <alignment horizontal="center" vertical="center"/>
    </xf>
    <xf numFmtId="166" fontId="15" fillId="2" borderId="59" xfId="0" applyNumberFormat="1" applyFont="1" applyFill="1" applyBorder="1" applyAlignment="1">
      <alignment horizontal="center" vertical="center" wrapText="1"/>
    </xf>
    <xf numFmtId="166" fontId="15" fillId="2" borderId="58" xfId="0" applyNumberFormat="1" applyFont="1" applyFill="1" applyBorder="1" applyAlignment="1">
      <alignment horizontal="center" vertical="center" wrapText="1"/>
    </xf>
    <xf numFmtId="166" fontId="15" fillId="2" borderId="53" xfId="0" applyNumberFormat="1" applyFont="1" applyFill="1" applyBorder="1" applyAlignment="1">
      <alignment horizontal="center" vertical="center" wrapText="1"/>
    </xf>
    <xf numFmtId="166" fontId="15" fillId="2" borderId="14" xfId="0" applyNumberFormat="1" applyFont="1" applyFill="1" applyBorder="1" applyAlignment="1">
      <alignment horizontal="center" vertical="center" wrapText="1"/>
    </xf>
    <xf numFmtId="166" fontId="15" fillId="2" borderId="50" xfId="0" applyNumberFormat="1" applyFont="1" applyFill="1" applyBorder="1" applyAlignment="1">
      <alignment horizontal="center" vertical="center" wrapText="1"/>
    </xf>
    <xf numFmtId="166" fontId="15" fillId="2" borderId="13" xfId="0" applyNumberFormat="1" applyFont="1" applyFill="1" applyBorder="1" applyAlignment="1">
      <alignment horizontal="center" vertical="center" wrapText="1"/>
    </xf>
    <xf numFmtId="166" fontId="15" fillId="2" borderId="15" xfId="0" applyNumberFormat="1" applyFont="1" applyFill="1" applyBorder="1" applyAlignment="1">
      <alignment horizontal="center" vertical="center" wrapText="1"/>
    </xf>
    <xf numFmtId="166" fontId="15" fillId="2" borderId="30" xfId="0" applyNumberFormat="1" applyFont="1" applyFill="1" applyBorder="1" applyAlignment="1">
      <alignment horizontal="center" vertical="center" wrapText="1"/>
    </xf>
    <xf numFmtId="0" fontId="79" fillId="4" borderId="22" xfId="0" applyFont="1" applyFill="1" applyBorder="1" applyAlignment="1">
      <alignment horizontal="right" vertical="center"/>
    </xf>
    <xf numFmtId="0" fontId="79" fillId="4" borderId="23" xfId="0" applyFont="1" applyFill="1" applyBorder="1" applyAlignment="1">
      <alignment horizontal="right" vertical="center"/>
    </xf>
    <xf numFmtId="0" fontId="79" fillId="4" borderId="26" xfId="0" applyFont="1" applyFill="1" applyBorder="1" applyAlignment="1">
      <alignment horizontal="left" vertical="center"/>
    </xf>
    <xf numFmtId="0" fontId="79" fillId="4" borderId="0" xfId="0" applyFont="1" applyFill="1" applyAlignment="1">
      <alignment horizontal="left" vertical="center"/>
    </xf>
    <xf numFmtId="0" fontId="18" fillId="4" borderId="13" xfId="0" applyFont="1" applyFill="1" applyBorder="1" applyAlignment="1">
      <alignment horizontal="center" vertical="center"/>
    </xf>
    <xf numFmtId="0" fontId="18" fillId="4" borderId="15" xfId="0" applyFont="1" applyFill="1" applyBorder="1" applyAlignment="1">
      <alignment horizontal="center" vertical="center"/>
    </xf>
    <xf numFmtId="166" fontId="76" fillId="4" borderId="15" xfId="0" applyNumberFormat="1" applyFont="1" applyFill="1" applyBorder="1" applyAlignment="1">
      <alignment horizontal="center" vertical="center"/>
    </xf>
    <xf numFmtId="1" fontId="12" fillId="2" borderId="49" xfId="0" applyNumberFormat="1" applyFont="1" applyFill="1" applyBorder="1" applyAlignment="1">
      <alignment horizontal="center" vertical="center" wrapText="1"/>
    </xf>
    <xf numFmtId="1" fontId="12" fillId="2" borderId="51" xfId="0" applyNumberFormat="1" applyFont="1" applyFill="1" applyBorder="1" applyAlignment="1">
      <alignment horizontal="center" vertical="center" wrapText="1"/>
    </xf>
    <xf numFmtId="1" fontId="12" fillId="2" borderId="52" xfId="0" applyNumberFormat="1" applyFont="1" applyFill="1" applyBorder="1" applyAlignment="1">
      <alignment horizontal="center" vertical="center" wrapText="1"/>
    </xf>
    <xf numFmtId="166" fontId="18" fillId="2" borderId="50" xfId="0" applyNumberFormat="1" applyFont="1" applyFill="1" applyBorder="1" applyAlignment="1">
      <alignment horizontal="center" vertical="center" wrapText="1"/>
    </xf>
    <xf numFmtId="166" fontId="18" fillId="2" borderId="13" xfId="0" applyNumberFormat="1" applyFont="1" applyFill="1" applyBorder="1" applyAlignment="1">
      <alignment horizontal="center" vertical="center" wrapText="1"/>
    </xf>
    <xf numFmtId="166" fontId="18" fillId="2" borderId="15" xfId="0" applyNumberFormat="1" applyFont="1" applyFill="1" applyBorder="1" applyAlignment="1">
      <alignment horizontal="center" vertical="center" wrapText="1"/>
    </xf>
    <xf numFmtId="166" fontId="27" fillId="2" borderId="0" xfId="0" applyNumberFormat="1" applyFont="1" applyFill="1" applyAlignment="1">
      <alignment horizontal="center" vertical="center" wrapText="1"/>
    </xf>
    <xf numFmtId="166" fontId="27" fillId="2" borderId="27" xfId="0" applyNumberFormat="1" applyFont="1" applyFill="1" applyBorder="1" applyAlignment="1">
      <alignment horizontal="center" vertical="center" wrapText="1"/>
    </xf>
    <xf numFmtId="0" fontId="79" fillId="0" borderId="13" xfId="0" applyFont="1" applyBorder="1" applyAlignment="1">
      <alignment horizontal="right" vertical="center"/>
    </xf>
    <xf numFmtId="166" fontId="15" fillId="2" borderId="7" xfId="0" applyNumberFormat="1" applyFont="1" applyFill="1" applyBorder="1" applyAlignment="1">
      <alignment horizontal="center" vertical="center" wrapText="1"/>
    </xf>
    <xf numFmtId="166" fontId="15" fillId="2" borderId="12" xfId="0" applyNumberFormat="1" applyFont="1" applyFill="1" applyBorder="1" applyAlignment="1">
      <alignment horizontal="center" vertical="center" wrapText="1"/>
    </xf>
    <xf numFmtId="1" fontId="12" fillId="2" borderId="5" xfId="0" applyNumberFormat="1" applyFont="1" applyFill="1" applyBorder="1" applyAlignment="1">
      <alignment horizontal="center" vertical="center" wrapText="1"/>
    </xf>
    <xf numFmtId="1" fontId="12" fillId="2" borderId="11" xfId="0" applyNumberFormat="1" applyFont="1" applyFill="1" applyBorder="1" applyAlignment="1">
      <alignment horizontal="center" vertical="center" wrapText="1"/>
    </xf>
    <xf numFmtId="1" fontId="12" fillId="2" borderId="38" xfId="0" applyNumberFormat="1" applyFont="1" applyFill="1" applyBorder="1" applyAlignment="1">
      <alignment horizontal="center" vertical="center" wrapText="1"/>
    </xf>
    <xf numFmtId="166" fontId="15" fillId="2" borderId="32" xfId="0" applyNumberFormat="1" applyFont="1" applyFill="1" applyBorder="1" applyAlignment="1">
      <alignment horizontal="center" vertical="center" wrapText="1"/>
    </xf>
    <xf numFmtId="166" fontId="15" fillId="2" borderId="33" xfId="0" applyNumberFormat="1" applyFont="1" applyFill="1" applyBorder="1" applyAlignment="1">
      <alignment horizontal="center" vertical="center" wrapText="1"/>
    </xf>
    <xf numFmtId="166" fontId="15" fillId="2" borderId="27" xfId="0" applyNumberFormat="1" applyFont="1" applyFill="1" applyBorder="1" applyAlignment="1">
      <alignment horizontal="center" vertical="center" wrapText="1"/>
    </xf>
    <xf numFmtId="0" fontId="79" fillId="0" borderId="26" xfId="0" applyFont="1" applyBorder="1" applyAlignment="1">
      <alignment horizontal="right" vertical="center"/>
    </xf>
    <xf numFmtId="0" fontId="79" fillId="0" borderId="0" xfId="0" applyFont="1" applyAlignment="1">
      <alignment horizontal="right" vertical="center"/>
    </xf>
    <xf numFmtId="0" fontId="79" fillId="0" borderId="27" xfId="0" applyFont="1" applyBorder="1" applyAlignment="1">
      <alignment horizontal="right" vertical="center"/>
    </xf>
    <xf numFmtId="0" fontId="79" fillId="4" borderId="26" xfId="0" applyFont="1" applyFill="1" applyBorder="1" applyAlignment="1">
      <alignment horizontal="center" vertical="center"/>
    </xf>
    <xf numFmtId="166" fontId="18" fillId="2" borderId="40" xfId="0" applyNumberFormat="1" applyFont="1" applyFill="1" applyBorder="1" applyAlignment="1">
      <alignment horizontal="center" vertical="center" wrapText="1"/>
    </xf>
    <xf numFmtId="166" fontId="18" fillId="2" borderId="57" xfId="0" applyNumberFormat="1" applyFont="1" applyFill="1" applyBorder="1" applyAlignment="1">
      <alignment horizontal="center" vertical="center" wrapText="1"/>
    </xf>
    <xf numFmtId="166" fontId="27" fillId="2" borderId="40" xfId="0" applyNumberFormat="1" applyFont="1" applyFill="1" applyBorder="1" applyAlignment="1">
      <alignment horizontal="center" vertical="center" wrapText="1"/>
    </xf>
    <xf numFmtId="166" fontId="27" fillId="2" borderId="57" xfId="0" applyNumberFormat="1" applyFont="1" applyFill="1" applyBorder="1" applyAlignment="1">
      <alignment horizontal="center" vertical="center" wrapText="1"/>
    </xf>
    <xf numFmtId="0" fontId="76" fillId="0" borderId="26" xfId="0" applyFont="1" applyBorder="1" applyAlignment="1">
      <alignment horizontal="center" vertical="center"/>
    </xf>
    <xf numFmtId="0" fontId="76" fillId="0" borderId="0" xfId="0" applyFont="1" applyAlignment="1">
      <alignment horizontal="center" vertical="center"/>
    </xf>
    <xf numFmtId="0" fontId="76" fillId="0" borderId="27" xfId="0" applyFont="1" applyBorder="1" applyAlignment="1">
      <alignment horizontal="center" vertical="center"/>
    </xf>
    <xf numFmtId="0" fontId="76" fillId="4" borderId="0" xfId="0" applyFont="1" applyFill="1" applyAlignment="1">
      <alignment horizontal="right" vertical="center"/>
    </xf>
    <xf numFmtId="0" fontId="72" fillId="4" borderId="0" xfId="0" applyFont="1" applyFill="1" applyAlignment="1">
      <alignment horizontal="center" vertical="center"/>
    </xf>
    <xf numFmtId="166" fontId="9" fillId="2" borderId="14" xfId="0" applyNumberFormat="1" applyFont="1" applyFill="1" applyBorder="1" applyAlignment="1">
      <alignment horizontal="center" vertical="center" wrapText="1"/>
    </xf>
    <xf numFmtId="166" fontId="14" fillId="2" borderId="16" xfId="0" applyNumberFormat="1" applyFont="1" applyFill="1" applyBorder="1" applyAlignment="1">
      <alignment horizontal="center" vertical="center" wrapText="1"/>
    </xf>
    <xf numFmtId="166" fontId="14" fillId="2" borderId="14" xfId="0" applyNumberFormat="1" applyFont="1" applyFill="1" applyBorder="1" applyAlignment="1">
      <alignment horizontal="center" vertical="center" wrapText="1"/>
    </xf>
    <xf numFmtId="166" fontId="14" fillId="2" borderId="35" xfId="0" applyNumberFormat="1" applyFont="1" applyFill="1" applyBorder="1" applyAlignment="1">
      <alignment horizontal="center" vertical="center" wrapText="1"/>
    </xf>
    <xf numFmtId="166" fontId="14" fillId="2" borderId="47" xfId="0" applyNumberFormat="1" applyFont="1" applyFill="1" applyBorder="1" applyAlignment="1">
      <alignment horizontal="center" vertical="center" wrapText="1"/>
    </xf>
    <xf numFmtId="1" fontId="9" fillId="2" borderId="5" xfId="0" applyNumberFormat="1" applyFont="1" applyFill="1" applyBorder="1" applyAlignment="1">
      <alignment horizontal="center" vertical="center" wrapText="1"/>
    </xf>
    <xf numFmtId="1" fontId="9" fillId="2" borderId="11" xfId="0" applyNumberFormat="1" applyFont="1" applyFill="1" applyBorder="1" applyAlignment="1">
      <alignment horizontal="center" vertical="center" wrapText="1"/>
    </xf>
    <xf numFmtId="0" fontId="27" fillId="2" borderId="32" xfId="0" applyFont="1" applyFill="1" applyBorder="1" applyAlignment="1">
      <alignment horizontal="center" vertical="center"/>
    </xf>
    <xf numFmtId="0" fontId="27" fillId="2" borderId="6" xfId="0" applyFont="1" applyFill="1" applyBorder="1" applyAlignment="1">
      <alignment horizontal="center" vertical="center"/>
    </xf>
    <xf numFmtId="0" fontId="27" fillId="2" borderId="33" xfId="0" applyFont="1" applyFill="1" applyBorder="1" applyAlignment="1">
      <alignment horizontal="center" vertical="center"/>
    </xf>
    <xf numFmtId="166" fontId="9" fillId="2" borderId="26" xfId="0" applyNumberFormat="1" applyFont="1" applyFill="1" applyBorder="1" applyAlignment="1">
      <alignment horizontal="center" vertical="center" wrapText="1"/>
    </xf>
    <xf numFmtId="166" fontId="9" fillId="2" borderId="25" xfId="0" applyNumberFormat="1" applyFont="1" applyFill="1" applyBorder="1" applyAlignment="1">
      <alignment horizontal="center" vertical="center" wrapText="1"/>
    </xf>
    <xf numFmtId="166" fontId="9" fillId="2" borderId="37" xfId="0" applyNumberFormat="1" applyFont="1" applyFill="1" applyBorder="1" applyAlignment="1">
      <alignment horizontal="center" vertical="center" wrapText="1"/>
    </xf>
    <xf numFmtId="0" fontId="65" fillId="2" borderId="5" xfId="0" applyFont="1" applyFill="1" applyBorder="1" applyAlignment="1">
      <alignment horizontal="center"/>
    </xf>
    <xf numFmtId="0" fontId="65" fillId="2" borderId="11" xfId="0" applyFont="1" applyFill="1" applyBorder="1" applyAlignment="1">
      <alignment horizontal="center"/>
    </xf>
    <xf numFmtId="166" fontId="9" fillId="2" borderId="0" xfId="0" applyNumberFormat="1" applyFont="1" applyFill="1" applyAlignment="1">
      <alignment horizontal="center" vertical="center" wrapText="1"/>
    </xf>
    <xf numFmtId="166" fontId="9" fillId="2" borderId="27" xfId="0" applyNumberFormat="1" applyFont="1" applyFill="1" applyBorder="1" applyAlignment="1">
      <alignment horizontal="center" vertical="center" wrapText="1"/>
    </xf>
    <xf numFmtId="166" fontId="9" fillId="2" borderId="0" xfId="0" applyNumberFormat="1" applyFont="1" applyFill="1" applyBorder="1" applyAlignment="1">
      <alignment horizontal="center" vertical="center" wrapText="1"/>
    </xf>
    <xf numFmtId="166" fontId="9" fillId="2" borderId="12" xfId="0" applyNumberFormat="1" applyFont="1" applyFill="1" applyBorder="1" applyAlignment="1">
      <alignment horizontal="center" vertical="center" wrapText="1"/>
    </xf>
    <xf numFmtId="166" fontId="15" fillId="2" borderId="20" xfId="0" applyNumberFormat="1" applyFont="1" applyFill="1" applyBorder="1" applyAlignment="1">
      <alignment horizontal="center" vertical="center" wrapText="1"/>
    </xf>
    <xf numFmtId="166" fontId="15" fillId="2" borderId="24" xfId="0" applyNumberFormat="1" applyFont="1" applyFill="1" applyBorder="1" applyAlignment="1">
      <alignment horizontal="center" vertical="center" wrapText="1"/>
    </xf>
    <xf numFmtId="166" fontId="15" fillId="2" borderId="21" xfId="0" applyNumberFormat="1" applyFont="1" applyFill="1" applyBorder="1" applyAlignment="1">
      <alignment horizontal="center" vertical="center" wrapText="1"/>
    </xf>
    <xf numFmtId="166" fontId="29" fillId="2" borderId="15" xfId="0" applyNumberFormat="1" applyFont="1" applyFill="1" applyBorder="1" applyAlignment="1">
      <alignment horizontal="center" vertical="center" wrapText="1"/>
    </xf>
    <xf numFmtId="166" fontId="29" fillId="2" borderId="16" xfId="0" applyNumberFormat="1" applyFont="1" applyFill="1" applyBorder="1" applyAlignment="1">
      <alignment horizontal="center" vertical="center" wrapText="1"/>
    </xf>
    <xf numFmtId="166" fontId="29" fillId="2" borderId="21" xfId="0" applyNumberFormat="1" applyFont="1" applyFill="1" applyBorder="1" applyAlignment="1">
      <alignment horizontal="center" vertical="center" wrapText="1"/>
    </xf>
    <xf numFmtId="166" fontId="29" fillId="2" borderId="27" xfId="0" applyNumberFormat="1" applyFont="1" applyFill="1" applyBorder="1" applyAlignment="1">
      <alignment horizontal="center" vertical="center" wrapText="1"/>
    </xf>
    <xf numFmtId="166" fontId="12" fillId="2" borderId="12" xfId="0" applyNumberFormat="1" applyFont="1" applyFill="1" applyBorder="1" applyAlignment="1">
      <alignment horizontal="center" vertical="center" wrapText="1"/>
    </xf>
    <xf numFmtId="166" fontId="12" fillId="2" borderId="26" xfId="0" applyNumberFormat="1" applyFont="1" applyFill="1" applyBorder="1" applyAlignment="1">
      <alignment horizontal="center" vertical="center" wrapText="1"/>
    </xf>
    <xf numFmtId="166" fontId="12" fillId="2" borderId="0" xfId="0" applyNumberFormat="1" applyFont="1" applyFill="1" applyBorder="1" applyAlignment="1">
      <alignment horizontal="center" vertical="center" wrapText="1"/>
    </xf>
    <xf numFmtId="166" fontId="12" fillId="2" borderId="27" xfId="0" applyNumberFormat="1" applyFont="1" applyFill="1" applyBorder="1" applyAlignment="1">
      <alignment horizontal="center" vertical="center" wrapText="1"/>
    </xf>
    <xf numFmtId="166" fontId="9" fillId="2" borderId="16" xfId="0" applyNumberFormat="1" applyFont="1" applyFill="1" applyBorder="1" applyAlignment="1">
      <alignment horizontal="center" vertical="top" wrapText="1"/>
    </xf>
    <xf numFmtId="166" fontId="9" fillId="2" borderId="14" xfId="0" applyNumberFormat="1" applyFont="1" applyFill="1" applyBorder="1" applyAlignment="1">
      <alignment horizontal="center" vertical="top" wrapText="1"/>
    </xf>
    <xf numFmtId="166" fontId="9" fillId="2" borderId="23" xfId="0" applyNumberFormat="1" applyFont="1" applyFill="1" applyBorder="1" applyAlignment="1">
      <alignment horizontal="center" vertical="center" wrapText="1"/>
    </xf>
    <xf numFmtId="166" fontId="29" fillId="2" borderId="20" xfId="0" applyNumberFormat="1" applyFont="1" applyFill="1" applyBorder="1" applyAlignment="1">
      <alignment horizontal="center" vertical="center" wrapText="1"/>
    </xf>
    <xf numFmtId="166" fontId="29" fillId="2" borderId="26" xfId="0" applyNumberFormat="1" applyFont="1" applyFill="1" applyBorder="1" applyAlignment="1">
      <alignment horizontal="center" vertical="center" wrapText="1"/>
    </xf>
    <xf numFmtId="166" fontId="3" fillId="2" borderId="0" xfId="0" applyNumberFormat="1" applyFont="1" applyFill="1" applyBorder="1" applyAlignment="1">
      <alignment horizontal="center" vertical="center" wrapText="1"/>
    </xf>
    <xf numFmtId="0" fontId="76" fillId="4" borderId="0" xfId="0" applyFont="1" applyFill="1" applyAlignment="1">
      <alignment horizontal="center" vertical="center" readingOrder="2"/>
    </xf>
    <xf numFmtId="0" fontId="53" fillId="2" borderId="34" xfId="0" applyFont="1" applyFill="1" applyBorder="1" applyAlignment="1">
      <alignment horizontal="center" wrapText="1"/>
    </xf>
    <xf numFmtId="0" fontId="53" fillId="2" borderId="28" xfId="0" applyFont="1" applyFill="1" applyBorder="1" applyAlignment="1">
      <alignment horizontal="center"/>
    </xf>
    <xf numFmtId="0" fontId="76" fillId="4" borderId="0" xfId="0" applyFont="1" applyFill="1" applyAlignment="1">
      <alignment horizontal="center" vertical="center" wrapText="1" readingOrder="2"/>
    </xf>
    <xf numFmtId="0" fontId="75" fillId="4" borderId="0" xfId="0" applyFont="1" applyFill="1" applyAlignment="1">
      <alignment horizontal="left" vertical="center" wrapText="1"/>
    </xf>
    <xf numFmtId="0" fontId="15" fillId="2" borderId="34" xfId="0" applyFont="1" applyFill="1" applyBorder="1" applyAlignment="1">
      <alignment horizontal="center" wrapText="1"/>
    </xf>
    <xf numFmtId="0" fontId="15" fillId="2" borderId="28" xfId="0" applyFont="1" applyFill="1" applyBorder="1" applyAlignment="1">
      <alignment horizontal="center" wrapText="1"/>
    </xf>
    <xf numFmtId="0" fontId="15" fillId="2" borderId="26" xfId="0" applyFont="1" applyFill="1" applyBorder="1" applyAlignment="1">
      <alignment horizontal="center" vertical="center" wrapText="1"/>
    </xf>
    <xf numFmtId="0" fontId="15" fillId="2" borderId="27"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53" fillId="2" borderId="3" xfId="0" applyFont="1" applyFill="1" applyBorder="1" applyAlignment="1">
      <alignment horizontal="center"/>
    </xf>
    <xf numFmtId="0" fontId="14" fillId="2" borderId="36" xfId="0" applyFont="1" applyFill="1" applyBorder="1" applyAlignment="1">
      <alignment horizontal="center" vertical="top" wrapText="1"/>
    </xf>
    <xf numFmtId="0" fontId="14" fillId="2" borderId="54" xfId="0" applyFont="1" applyFill="1" applyBorder="1" applyAlignment="1">
      <alignment horizontal="center" vertical="top" wrapText="1"/>
    </xf>
    <xf numFmtId="0" fontId="14" fillId="2" borderId="56" xfId="0" applyFont="1" applyFill="1" applyBorder="1" applyAlignment="1">
      <alignment horizontal="center" vertical="top" wrapText="1"/>
    </xf>
    <xf numFmtId="0" fontId="9" fillId="2" borderId="36" xfId="0" applyFont="1" applyFill="1" applyBorder="1" applyAlignment="1">
      <alignment horizontal="center" vertical="top" wrapText="1"/>
    </xf>
    <xf numFmtId="0" fontId="9" fillId="2" borderId="54" xfId="0" applyFont="1" applyFill="1" applyBorder="1" applyAlignment="1">
      <alignment horizontal="center" vertical="top" wrapText="1"/>
    </xf>
    <xf numFmtId="0" fontId="15" fillId="2" borderId="32"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0" xfId="0" applyFont="1" applyFill="1" applyAlignment="1">
      <alignment horizontal="center" vertical="center" wrapText="1"/>
    </xf>
    <xf numFmtId="0" fontId="9" fillId="2" borderId="32"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33" xfId="0" applyFont="1" applyFill="1" applyBorder="1" applyAlignment="1">
      <alignment horizontal="center" vertical="center"/>
    </xf>
    <xf numFmtId="0" fontId="9" fillId="2" borderId="30"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34" xfId="0" applyFont="1" applyFill="1" applyBorder="1" applyAlignment="1">
      <alignment horizontal="center" vertical="center" wrapText="1"/>
    </xf>
    <xf numFmtId="0" fontId="9" fillId="2" borderId="35" xfId="0" applyFont="1" applyFill="1" applyBorder="1" applyAlignment="1">
      <alignment horizontal="center" vertical="center" wrapText="1"/>
    </xf>
    <xf numFmtId="0" fontId="9" fillId="2" borderId="26" xfId="0" applyFont="1" applyFill="1" applyBorder="1" applyAlignment="1">
      <alignment horizontal="center" vertical="center"/>
    </xf>
    <xf numFmtId="0" fontId="9" fillId="2" borderId="25" xfId="0" applyFont="1" applyFill="1" applyBorder="1" applyAlignment="1">
      <alignment horizontal="center" vertical="center"/>
    </xf>
    <xf numFmtId="0" fontId="9" fillId="2" borderId="23" xfId="0" applyFont="1" applyFill="1" applyBorder="1" applyAlignment="1">
      <alignment horizontal="center" vertical="center"/>
    </xf>
    <xf numFmtId="0" fontId="15" fillId="2" borderId="40" xfId="0" applyFont="1" applyFill="1" applyBorder="1" applyAlignment="1">
      <alignment horizontal="center" vertical="center"/>
    </xf>
    <xf numFmtId="0" fontId="15" fillId="2" borderId="57" xfId="0" applyFont="1" applyFill="1" applyBorder="1" applyAlignment="1">
      <alignment horizontal="center" vertical="center"/>
    </xf>
    <xf numFmtId="0" fontId="15" fillId="2" borderId="34" xfId="0" applyFont="1" applyFill="1" applyBorder="1" applyAlignment="1">
      <alignment horizontal="center" vertical="center" wrapText="1"/>
    </xf>
    <xf numFmtId="0" fontId="15" fillId="2" borderId="55" xfId="0" applyFont="1" applyFill="1" applyBorder="1" applyAlignment="1">
      <alignment horizontal="center" vertical="center"/>
    </xf>
    <xf numFmtId="0" fontId="15" fillId="2" borderId="49" xfId="0" applyFont="1" applyFill="1" applyBorder="1" applyAlignment="1">
      <alignment horizontal="center" vertical="center"/>
    </xf>
    <xf numFmtId="0" fontId="15" fillId="2" borderId="35" xfId="0" applyFont="1" applyFill="1" applyBorder="1" applyAlignment="1">
      <alignment horizontal="center" vertical="center" wrapText="1"/>
    </xf>
    <xf numFmtId="0" fontId="74" fillId="4" borderId="0" xfId="0" applyFont="1" applyFill="1" applyAlignment="1">
      <alignment horizontal="center" vertical="center"/>
    </xf>
    <xf numFmtId="0" fontId="14" fillId="2" borderId="28" xfId="0" applyFont="1" applyFill="1" applyBorder="1" applyAlignment="1">
      <alignment horizontal="center" vertical="center"/>
    </xf>
    <xf numFmtId="0" fontId="14" fillId="2" borderId="29" xfId="0" applyFont="1" applyFill="1" applyBorder="1" applyAlignment="1">
      <alignment horizontal="center" vertical="center"/>
    </xf>
    <xf numFmtId="0" fontId="14" fillId="2" borderId="54" xfId="0" applyFont="1" applyFill="1" applyBorder="1" applyAlignment="1">
      <alignment horizontal="center" vertical="center"/>
    </xf>
    <xf numFmtId="0" fontId="15" fillId="2" borderId="71"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72" xfId="0" applyFont="1" applyFill="1" applyBorder="1" applyAlignment="1">
      <alignment horizontal="center" vertical="center" wrapText="1"/>
    </xf>
    <xf numFmtId="166" fontId="47" fillId="0" borderId="0" xfId="0" applyNumberFormat="1" applyFont="1" applyAlignment="1">
      <alignment horizontal="center" vertical="center" wrapText="1"/>
    </xf>
    <xf numFmtId="0" fontId="58" fillId="2" borderId="32" xfId="0" applyFont="1" applyFill="1" applyBorder="1" applyAlignment="1">
      <alignment horizontal="center" vertical="center" wrapText="1"/>
    </xf>
    <xf numFmtId="0" fontId="58" fillId="2" borderId="6" xfId="0" applyFont="1" applyFill="1" applyBorder="1" applyAlignment="1">
      <alignment horizontal="center" vertical="center" wrapText="1"/>
    </xf>
    <xf numFmtId="0" fontId="58" fillId="2" borderId="71" xfId="0" applyFont="1" applyFill="1" applyBorder="1" applyAlignment="1">
      <alignment horizontal="center" vertical="center" wrapText="1"/>
    </xf>
    <xf numFmtId="0" fontId="14" fillId="2" borderId="28" xfId="0" applyFont="1" applyFill="1" applyBorder="1" applyAlignment="1">
      <alignment horizontal="center" vertical="center" wrapText="1"/>
    </xf>
    <xf numFmtId="0" fontId="14" fillId="2" borderId="29" xfId="0" applyFont="1" applyFill="1" applyBorder="1" applyAlignment="1">
      <alignment horizontal="center" vertical="center" wrapText="1"/>
    </xf>
    <xf numFmtId="0" fontId="14" fillId="2" borderId="54" xfId="0" applyFont="1" applyFill="1" applyBorder="1" applyAlignment="1">
      <alignment horizontal="center" vertical="center" wrapText="1"/>
    </xf>
    <xf numFmtId="0" fontId="58" fillId="2" borderId="7" xfId="0" applyFont="1" applyFill="1" applyBorder="1" applyAlignment="1">
      <alignment horizontal="center" vertical="center" wrapText="1"/>
    </xf>
    <xf numFmtId="0" fontId="9" fillId="2" borderId="26" xfId="0" applyFont="1" applyFill="1" applyBorder="1" applyAlignment="1">
      <alignment horizontal="center" vertical="top" wrapText="1"/>
    </xf>
    <xf numFmtId="0" fontId="9" fillId="2" borderId="0" xfId="0" applyFont="1" applyFill="1" applyAlignment="1">
      <alignment horizontal="center" vertical="top" wrapText="1"/>
    </xf>
    <xf numFmtId="0" fontId="9" fillId="2" borderId="72" xfId="0" applyFont="1" applyFill="1" applyBorder="1" applyAlignment="1">
      <alignment horizontal="center" vertical="top" wrapText="1"/>
    </xf>
    <xf numFmtId="0" fontId="9" fillId="2" borderId="12" xfId="0" applyFont="1" applyFill="1" applyBorder="1" applyAlignment="1">
      <alignment horizontal="center" vertical="top" wrapText="1"/>
    </xf>
    <xf numFmtId="0" fontId="73" fillId="4" borderId="0" xfId="0" applyFont="1" applyFill="1" applyAlignment="1">
      <alignment horizontal="center" vertical="center"/>
    </xf>
    <xf numFmtId="0" fontId="9" fillId="2" borderId="25" xfId="0" applyFont="1" applyFill="1" applyBorder="1" applyAlignment="1">
      <alignment horizontal="center" vertical="center" wrapText="1"/>
    </xf>
    <xf numFmtId="0" fontId="9" fillId="2" borderId="73"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72" fillId="4" borderId="0" xfId="0" applyFont="1" applyFill="1" applyAlignment="1">
      <alignment horizontal="center" vertical="center" wrapText="1"/>
    </xf>
    <xf numFmtId="0" fontId="14" fillId="2" borderId="48" xfId="0" applyFont="1" applyFill="1" applyBorder="1" applyAlignment="1">
      <alignment horizontal="center" vertical="center"/>
    </xf>
    <xf numFmtId="169" fontId="17" fillId="0" borderId="0" xfId="0" applyNumberFormat="1" applyFont="1" applyBorder="1" applyAlignment="1">
      <alignment horizontal="right" vertical="top" wrapText="1" readingOrder="2"/>
    </xf>
    <xf numFmtId="169" fontId="17" fillId="0" borderId="0" xfId="0" applyNumberFormat="1" applyFont="1" applyBorder="1" applyAlignment="1">
      <alignment horizontal="left" vertical="top" wrapText="1"/>
    </xf>
    <xf numFmtId="169" fontId="17" fillId="0" borderId="0" xfId="0" applyNumberFormat="1" applyFont="1" applyAlignment="1">
      <alignment horizontal="left" vertical="top" wrapText="1"/>
    </xf>
    <xf numFmtId="0" fontId="72" fillId="4" borderId="0" xfId="25" applyFont="1" applyFill="1" applyAlignment="1">
      <alignment horizontal="center" vertical="center"/>
    </xf>
    <xf numFmtId="0" fontId="79" fillId="4" borderId="0" xfId="25" applyFont="1" applyFill="1" applyAlignment="1">
      <alignment horizontal="center" vertical="center"/>
    </xf>
    <xf numFmtId="0" fontId="76" fillId="4" borderId="0" xfId="25" applyFont="1" applyFill="1" applyAlignment="1">
      <alignment horizontal="center" vertical="center"/>
    </xf>
    <xf numFmtId="0" fontId="72" fillId="4" borderId="0" xfId="6" applyFont="1" applyFill="1" applyAlignment="1">
      <alignment horizontal="center" vertical="center"/>
    </xf>
    <xf numFmtId="0" fontId="79" fillId="4" borderId="0" xfId="6" applyFont="1" applyFill="1" applyAlignment="1">
      <alignment horizontal="center" vertical="center"/>
    </xf>
    <xf numFmtId="0" fontId="76" fillId="4" borderId="0" xfId="6" applyFont="1" applyFill="1" applyAlignment="1">
      <alignment horizontal="center" vertical="center"/>
    </xf>
    <xf numFmtId="0" fontId="27" fillId="2" borderId="6" xfId="6" applyFont="1" applyFill="1" applyBorder="1" applyAlignment="1">
      <alignment horizontal="center" vertical="center"/>
    </xf>
    <xf numFmtId="0" fontId="27" fillId="2" borderId="7" xfId="6" applyFont="1" applyFill="1" applyBorder="1" applyAlignment="1">
      <alignment horizontal="center" vertical="center"/>
    </xf>
    <xf numFmtId="0" fontId="9" fillId="2" borderId="0" xfId="6" applyFont="1" applyFill="1" applyAlignment="1">
      <alignment horizontal="center" vertical="center"/>
    </xf>
    <xf numFmtId="0" fontId="9" fillId="2" borderId="12" xfId="6" applyFont="1" applyFill="1" applyBorder="1" applyAlignment="1">
      <alignment horizontal="center" vertical="center"/>
    </xf>
    <xf numFmtId="0" fontId="15" fillId="2" borderId="15" xfId="6" applyFont="1" applyFill="1" applyBorder="1" applyAlignment="1">
      <alignment horizontal="center" vertical="center" wrapText="1"/>
    </xf>
    <xf numFmtId="0" fontId="15" fillId="2" borderId="16" xfId="6" applyFont="1" applyFill="1" applyBorder="1" applyAlignment="1">
      <alignment horizontal="center" vertical="center" wrapText="1"/>
    </xf>
    <xf numFmtId="0" fontId="15" fillId="2" borderId="20" xfId="6" applyFont="1" applyFill="1" applyBorder="1" applyAlignment="1">
      <alignment horizontal="right" vertical="center"/>
    </xf>
    <xf numFmtId="0" fontId="15" fillId="2" borderId="24" xfId="6" applyFont="1" applyFill="1" applyBorder="1" applyAlignment="1">
      <alignment horizontal="right" vertical="center"/>
    </xf>
    <xf numFmtId="0" fontId="15" fillId="2" borderId="21" xfId="6" applyFont="1" applyFill="1" applyBorder="1" applyAlignment="1">
      <alignment horizontal="right" vertical="center"/>
    </xf>
    <xf numFmtId="0" fontId="15" fillId="2" borderId="53" xfId="6" applyFont="1" applyFill="1" applyBorder="1" applyAlignment="1">
      <alignment horizontal="center" vertical="center" wrapText="1"/>
    </xf>
    <xf numFmtId="0" fontId="15" fillId="2" borderId="35" xfId="6" applyFont="1" applyFill="1" applyBorder="1" applyAlignment="1">
      <alignment horizontal="center" vertical="center" wrapText="1"/>
    </xf>
    <xf numFmtId="0" fontId="15" fillId="2" borderId="0" xfId="6" applyFont="1" applyFill="1" applyAlignment="1">
      <alignment horizontal="center" vertical="center" wrapText="1"/>
    </xf>
    <xf numFmtId="0" fontId="9" fillId="2" borderId="26" xfId="6" applyFont="1" applyFill="1" applyBorder="1" applyAlignment="1">
      <alignment horizontal="center" vertical="center"/>
    </xf>
    <xf numFmtId="0" fontId="9" fillId="2" borderId="27" xfId="6" applyFont="1" applyFill="1" applyBorder="1" applyAlignment="1">
      <alignment horizontal="center" vertical="center"/>
    </xf>
    <xf numFmtId="0" fontId="9" fillId="2" borderId="0" xfId="6" applyFont="1" applyFill="1" applyAlignment="1">
      <alignment horizontal="center" vertical="top" wrapText="1"/>
    </xf>
    <xf numFmtId="0" fontId="9" fillId="2" borderId="63" xfId="6" applyFont="1" applyFill="1" applyBorder="1" applyAlignment="1">
      <alignment horizontal="center" vertical="top" wrapText="1"/>
    </xf>
    <xf numFmtId="0" fontId="9" fillId="2" borderId="16" xfId="6" applyFont="1" applyFill="1" applyBorder="1" applyAlignment="1">
      <alignment horizontal="center" vertical="top" wrapText="1"/>
    </xf>
    <xf numFmtId="0" fontId="9" fillId="2" borderId="64" xfId="6" applyFont="1" applyFill="1" applyBorder="1" applyAlignment="1">
      <alignment horizontal="center" vertical="top" wrapText="1"/>
    </xf>
    <xf numFmtId="0" fontId="12" fillId="2" borderId="16" xfId="6" applyFont="1" applyFill="1" applyBorder="1" applyAlignment="1">
      <alignment horizontal="center" vertical="top" wrapText="1"/>
    </xf>
    <xf numFmtId="0" fontId="12" fillId="2" borderId="64" xfId="6" applyFont="1" applyFill="1" applyBorder="1" applyAlignment="1">
      <alignment horizontal="center" vertical="top" wrapText="1"/>
    </xf>
    <xf numFmtId="0" fontId="9" fillId="2" borderId="35" xfId="6" applyFont="1" applyFill="1" applyBorder="1" applyAlignment="1">
      <alignment horizontal="center" vertical="top" wrapText="1"/>
    </xf>
    <xf numFmtId="0" fontId="9" fillId="2" borderId="70" xfId="6" applyFont="1" applyFill="1" applyBorder="1" applyAlignment="1">
      <alignment horizontal="center" vertical="top" wrapText="1"/>
    </xf>
    <xf numFmtId="169" fontId="28" fillId="0" borderId="0" xfId="0" applyNumberFormat="1" applyFont="1" applyAlignment="1">
      <alignment horizontal="right" vertical="center" wrapText="1" readingOrder="2"/>
    </xf>
    <xf numFmtId="169" fontId="28" fillId="0" borderId="0" xfId="0" applyNumberFormat="1" applyFont="1" applyAlignment="1">
      <alignment horizontal="left" vertical="center" wrapText="1"/>
    </xf>
    <xf numFmtId="0" fontId="81" fillId="4" borderId="0" xfId="0" applyFont="1" applyFill="1" applyAlignment="1">
      <alignment horizontal="center" vertical="center"/>
    </xf>
    <xf numFmtId="0" fontId="18" fillId="2" borderId="34" xfId="0" applyFont="1" applyFill="1" applyBorder="1" applyAlignment="1">
      <alignment horizontal="center" vertical="center"/>
    </xf>
    <xf numFmtId="0" fontId="18" fillId="2" borderId="28" xfId="0" applyFont="1" applyFill="1" applyBorder="1" applyAlignment="1">
      <alignment horizontal="center" vertical="center"/>
    </xf>
    <xf numFmtId="0" fontId="27" fillId="2" borderId="34" xfId="0" applyFont="1" applyFill="1" applyBorder="1" applyAlignment="1">
      <alignment horizontal="center" vertical="center"/>
    </xf>
    <xf numFmtId="0" fontId="27" fillId="2" borderId="28" xfId="0" applyFont="1" applyFill="1" applyBorder="1" applyAlignment="1">
      <alignment horizontal="center" vertical="center"/>
    </xf>
    <xf numFmtId="0" fontId="27" fillId="2" borderId="3" xfId="0" applyFont="1" applyFill="1" applyBorder="1" applyAlignment="1">
      <alignment horizontal="center" vertical="center"/>
    </xf>
    <xf numFmtId="0" fontId="18" fillId="2" borderId="36" xfId="0" applyFont="1" applyFill="1" applyBorder="1" applyAlignment="1">
      <alignment horizontal="center" vertical="center"/>
    </xf>
    <xf numFmtId="0" fontId="18" fillId="2" borderId="54" xfId="0" applyFont="1" applyFill="1" applyBorder="1" applyAlignment="1">
      <alignment horizontal="center" vertical="center"/>
    </xf>
    <xf numFmtId="0" fontId="27" fillId="2" borderId="36" xfId="0" applyFont="1" applyFill="1" applyBorder="1" applyAlignment="1">
      <alignment horizontal="center" vertical="center"/>
    </xf>
    <xf numFmtId="0" fontId="27" fillId="2" borderId="54" xfId="0" applyFont="1" applyFill="1" applyBorder="1" applyAlignment="1">
      <alignment horizontal="center" vertical="center"/>
    </xf>
    <xf numFmtId="0" fontId="27" fillId="2" borderId="56" xfId="0" applyFont="1" applyFill="1" applyBorder="1" applyAlignment="1">
      <alignment horizontal="center" vertical="center"/>
    </xf>
    <xf numFmtId="0" fontId="18" fillId="4" borderId="0" xfId="0" applyFont="1" applyFill="1" applyAlignment="1">
      <alignment horizontal="center" vertical="center"/>
    </xf>
    <xf numFmtId="1" fontId="72" fillId="4" borderId="0" xfId="0" applyNumberFormat="1" applyFont="1" applyFill="1" applyAlignment="1">
      <alignment horizontal="center" vertical="center"/>
    </xf>
    <xf numFmtId="1" fontId="79" fillId="4" borderId="0" xfId="0" applyNumberFormat="1" applyFont="1" applyFill="1" applyAlignment="1">
      <alignment horizontal="center" vertical="center"/>
    </xf>
    <xf numFmtId="1" fontId="76" fillId="4" borderId="0" xfId="0" applyNumberFormat="1" applyFont="1" applyFill="1" applyAlignment="1">
      <alignment horizontal="center" vertical="center"/>
    </xf>
    <xf numFmtId="0" fontId="14" fillId="2" borderId="28" xfId="0" applyFont="1" applyFill="1" applyBorder="1" applyAlignment="1">
      <alignment horizontal="center"/>
    </xf>
    <xf numFmtId="0" fontId="14" fillId="2" borderId="29" xfId="0" applyFont="1" applyFill="1" applyBorder="1" applyAlignment="1">
      <alignment horizontal="center"/>
    </xf>
    <xf numFmtId="0" fontId="14" fillId="2" borderId="48" xfId="0" applyFont="1" applyFill="1" applyBorder="1" applyAlignment="1">
      <alignment horizontal="center"/>
    </xf>
    <xf numFmtId="1" fontId="18" fillId="2" borderId="32" xfId="0" applyNumberFormat="1" applyFont="1" applyFill="1" applyBorder="1" applyAlignment="1">
      <alignment horizontal="center" vertical="center"/>
    </xf>
    <xf numFmtId="1" fontId="18" fillId="2" borderId="6" xfId="0" applyNumberFormat="1" applyFont="1" applyFill="1" applyBorder="1" applyAlignment="1">
      <alignment horizontal="center" vertical="center"/>
    </xf>
    <xf numFmtId="1" fontId="18" fillId="2" borderId="7" xfId="0" applyNumberFormat="1" applyFont="1" applyFill="1" applyBorder="1" applyAlignment="1">
      <alignment horizontal="center" vertical="center"/>
    </xf>
    <xf numFmtId="1" fontId="27" fillId="2" borderId="26" xfId="0" applyNumberFormat="1" applyFont="1" applyFill="1" applyBorder="1" applyAlignment="1">
      <alignment horizontal="center" vertical="center"/>
    </xf>
    <xf numFmtId="1" fontId="27" fillId="2" borderId="25" xfId="0" applyNumberFormat="1" applyFont="1" applyFill="1" applyBorder="1" applyAlignment="1">
      <alignment horizontal="center" vertical="center"/>
    </xf>
    <xf numFmtId="1" fontId="27" fillId="2" borderId="37" xfId="0" applyNumberFormat="1" applyFont="1" applyFill="1" applyBorder="1" applyAlignment="1">
      <alignment horizontal="center" vertical="center"/>
    </xf>
    <xf numFmtId="1" fontId="27" fillId="2" borderId="16" xfId="0" applyNumberFormat="1" applyFont="1" applyFill="1" applyBorder="1" applyAlignment="1">
      <alignment horizontal="center" vertical="center"/>
    </xf>
    <xf numFmtId="1" fontId="27" fillId="2" borderId="31" xfId="0" applyNumberFormat="1" applyFont="1" applyFill="1" applyBorder="1" applyAlignment="1">
      <alignment horizontal="center" vertical="center"/>
    </xf>
    <xf numFmtId="1" fontId="18" fillId="2" borderId="26" xfId="0" applyNumberFormat="1" applyFont="1" applyFill="1" applyBorder="1" applyAlignment="1">
      <alignment horizontal="center" vertical="center"/>
    </xf>
    <xf numFmtId="1" fontId="18" fillId="2" borderId="0" xfId="0" applyNumberFormat="1" applyFont="1" applyFill="1" applyAlignment="1">
      <alignment horizontal="center" vertical="center"/>
    </xf>
    <xf numFmtId="1" fontId="18" fillId="2" borderId="27" xfId="0" applyNumberFormat="1" applyFont="1" applyFill="1" applyBorder="1" applyAlignment="1">
      <alignment horizontal="center" vertical="center"/>
    </xf>
    <xf numFmtId="0" fontId="18" fillId="2" borderId="20" xfId="0" applyFont="1" applyFill="1" applyBorder="1" applyAlignment="1">
      <alignment horizontal="center"/>
    </xf>
    <xf numFmtId="0" fontId="18" fillId="2" borderId="24" xfId="0" applyFont="1" applyFill="1" applyBorder="1" applyAlignment="1">
      <alignment horizontal="center"/>
    </xf>
    <xf numFmtId="0" fontId="18" fillId="2" borderId="41" xfId="0" applyFont="1" applyFill="1" applyBorder="1" applyAlignment="1">
      <alignment horizontal="center"/>
    </xf>
    <xf numFmtId="0" fontId="18" fillId="2" borderId="26" xfId="0" applyFont="1" applyFill="1" applyBorder="1" applyAlignment="1">
      <alignment horizontal="center"/>
    </xf>
    <xf numFmtId="0" fontId="18" fillId="2" borderId="0" xfId="0" applyFont="1" applyFill="1" applyAlignment="1">
      <alignment horizontal="center"/>
    </xf>
    <xf numFmtId="0" fontId="18" fillId="2" borderId="12" xfId="0" applyFont="1" applyFill="1" applyBorder="1" applyAlignment="1">
      <alignment horizontal="center"/>
    </xf>
    <xf numFmtId="1" fontId="27" fillId="2" borderId="0" xfId="0" applyNumberFormat="1" applyFont="1" applyFill="1" applyAlignment="1">
      <alignment horizontal="center" vertical="center"/>
    </xf>
    <xf numFmtId="1" fontId="27" fillId="2" borderId="27" xfId="0" applyNumberFormat="1" applyFont="1" applyFill="1" applyBorder="1" applyAlignment="1">
      <alignment horizontal="center" vertical="center"/>
    </xf>
    <xf numFmtId="0" fontId="27" fillId="2" borderId="26" xfId="0" applyFont="1" applyFill="1" applyBorder="1" applyAlignment="1">
      <alignment horizontal="center" vertical="center"/>
    </xf>
    <xf numFmtId="0" fontId="27" fillId="2" borderId="0" xfId="0" applyFont="1" applyFill="1" applyAlignment="1">
      <alignment horizontal="center" vertical="center"/>
    </xf>
    <xf numFmtId="0" fontId="27" fillId="2" borderId="0" xfId="0" applyFont="1" applyFill="1" applyAlignment="1">
      <alignment horizontal="center" vertical="center" wrapText="1"/>
    </xf>
    <xf numFmtId="0" fontId="27" fillId="2" borderId="12" xfId="0" applyFont="1" applyFill="1" applyBorder="1" applyAlignment="1">
      <alignment horizontal="center" vertical="center" wrapText="1"/>
    </xf>
    <xf numFmtId="1" fontId="27" fillId="2" borderId="26" xfId="0" applyNumberFormat="1" applyFont="1" applyFill="1" applyBorder="1" applyAlignment="1">
      <alignment horizontal="center" vertical="center" wrapText="1"/>
    </xf>
    <xf numFmtId="1" fontId="27" fillId="2" borderId="42" xfId="0" applyNumberFormat="1" applyFont="1" applyFill="1" applyBorder="1" applyAlignment="1">
      <alignment horizontal="center" vertical="center" wrapText="1"/>
    </xf>
    <xf numFmtId="0" fontId="27" fillId="2" borderId="24" xfId="0" applyFont="1" applyFill="1" applyBorder="1" applyAlignment="1">
      <alignment horizontal="center"/>
    </xf>
    <xf numFmtId="0" fontId="27" fillId="2" borderId="0" xfId="0" applyFont="1" applyFill="1" applyAlignment="1">
      <alignment horizontal="center"/>
    </xf>
    <xf numFmtId="0" fontId="27" fillId="2" borderId="9" xfId="0" applyFont="1" applyFill="1" applyBorder="1" applyAlignment="1">
      <alignment horizontal="center"/>
    </xf>
    <xf numFmtId="0" fontId="27" fillId="2" borderId="21" xfId="0" applyFont="1" applyFill="1" applyBorder="1" applyAlignment="1">
      <alignment horizontal="center"/>
    </xf>
    <xf numFmtId="0" fontId="27" fillId="2" borderId="27" xfId="0" applyFont="1" applyFill="1" applyBorder="1" applyAlignment="1">
      <alignment horizontal="center"/>
    </xf>
    <xf numFmtId="0" fontId="27" fillId="2" borderId="43" xfId="0" applyFont="1" applyFill="1" applyBorder="1" applyAlignment="1">
      <alignment horizontal="center"/>
    </xf>
    <xf numFmtId="0" fontId="27" fillId="2" borderId="26" xfId="0" applyFont="1" applyFill="1" applyBorder="1" applyAlignment="1">
      <alignment horizontal="center" vertical="center" wrapText="1"/>
    </xf>
    <xf numFmtId="0" fontId="27" fillId="2" borderId="22" xfId="0" applyFont="1" applyFill="1" applyBorder="1" applyAlignment="1">
      <alignment horizontal="center" vertical="center" wrapText="1"/>
    </xf>
    <xf numFmtId="0" fontId="27" fillId="2" borderId="25" xfId="0" applyFont="1" applyFill="1" applyBorder="1" applyAlignment="1">
      <alignment horizontal="center" vertical="center" wrapText="1"/>
    </xf>
    <xf numFmtId="169" fontId="17" fillId="0" borderId="0" xfId="0" applyNumberFormat="1" applyFont="1" applyBorder="1" applyAlignment="1">
      <alignment vertical="top" wrapText="1" readingOrder="2"/>
    </xf>
    <xf numFmtId="0" fontId="4" fillId="0" borderId="0" xfId="0" applyFont="1" applyBorder="1" applyAlignment="1">
      <alignment horizontal="left" vertical="top" wrapText="1"/>
    </xf>
    <xf numFmtId="0" fontId="18" fillId="2" borderId="0" xfId="0" applyFont="1" applyFill="1" applyAlignment="1">
      <alignment horizontal="center" vertical="center"/>
    </xf>
    <xf numFmtId="0" fontId="18" fillId="2" borderId="27" xfId="0" applyFont="1" applyFill="1" applyBorder="1" applyAlignment="1">
      <alignment horizontal="center" vertical="center"/>
    </xf>
    <xf numFmtId="0" fontId="18" fillId="2" borderId="26" xfId="0" applyFont="1" applyFill="1" applyBorder="1" applyAlignment="1">
      <alignment horizontal="center" vertical="center"/>
    </xf>
    <xf numFmtId="0" fontId="18" fillId="2" borderId="34" xfId="0" applyFont="1" applyFill="1" applyBorder="1" applyAlignment="1">
      <alignment horizontal="center" wrapText="1"/>
    </xf>
    <xf numFmtId="0" fontId="18" fillId="2" borderId="35" xfId="0" applyFont="1" applyFill="1" applyBorder="1" applyAlignment="1">
      <alignment horizontal="center" wrapText="1"/>
    </xf>
    <xf numFmtId="0" fontId="27" fillId="2" borderId="27" xfId="0" applyFont="1" applyFill="1" applyBorder="1" applyAlignment="1">
      <alignment horizontal="center" vertical="center"/>
    </xf>
    <xf numFmtId="0" fontId="27" fillId="2" borderId="25" xfId="0" applyFont="1" applyFill="1" applyBorder="1" applyAlignment="1">
      <alignment horizontal="center" vertical="center"/>
    </xf>
    <xf numFmtId="0" fontId="27" fillId="2" borderId="23" xfId="0" applyFont="1" applyFill="1" applyBorder="1" applyAlignment="1">
      <alignment horizontal="center" vertical="center"/>
    </xf>
    <xf numFmtId="0" fontId="27" fillId="2" borderId="27" xfId="0" applyFont="1" applyFill="1" applyBorder="1" applyAlignment="1">
      <alignment horizontal="center" vertical="center" wrapText="1"/>
    </xf>
    <xf numFmtId="0" fontId="27" fillId="2" borderId="35" xfId="0" applyFont="1" applyFill="1" applyBorder="1" applyAlignment="1">
      <alignment horizontal="center" vertical="center" wrapText="1"/>
    </xf>
    <xf numFmtId="0" fontId="27" fillId="2" borderId="47" xfId="0" applyFont="1" applyFill="1" applyBorder="1" applyAlignment="1">
      <alignment horizontal="center" vertical="center" wrapText="1"/>
    </xf>
    <xf numFmtId="1" fontId="74" fillId="4" borderId="0" xfId="0" applyNumberFormat="1" applyFont="1" applyFill="1" applyAlignment="1">
      <alignment horizontal="center" vertical="center"/>
    </xf>
    <xf numFmtId="0" fontId="42" fillId="2" borderId="5" xfId="0" applyFont="1" applyFill="1" applyBorder="1" applyAlignment="1">
      <alignment horizontal="center"/>
    </xf>
    <xf numFmtId="0" fontId="42" fillId="2" borderId="11" xfId="0" applyFont="1" applyFill="1" applyBorder="1" applyAlignment="1">
      <alignment horizontal="center"/>
    </xf>
    <xf numFmtId="0" fontId="42" fillId="2" borderId="8" xfId="0" applyFont="1" applyFill="1" applyBorder="1" applyAlignment="1">
      <alignment horizontal="center"/>
    </xf>
    <xf numFmtId="1" fontId="27" fillId="2" borderId="12" xfId="0" applyNumberFormat="1" applyFont="1" applyFill="1" applyBorder="1" applyAlignment="1">
      <alignment horizontal="center" vertical="center"/>
    </xf>
    <xf numFmtId="1" fontId="15" fillId="2" borderId="26" xfId="0" applyNumberFormat="1" applyFont="1" applyFill="1" applyBorder="1" applyAlignment="1">
      <alignment horizontal="center" vertical="center"/>
    </xf>
    <xf numFmtId="1" fontId="15" fillId="2" borderId="42" xfId="0" applyNumberFormat="1" applyFont="1" applyFill="1" applyBorder="1" applyAlignment="1">
      <alignment horizontal="center" vertical="center"/>
    </xf>
    <xf numFmtId="1" fontId="18" fillId="2" borderId="20" xfId="0" applyNumberFormat="1" applyFont="1" applyFill="1" applyBorder="1" applyAlignment="1">
      <alignment horizontal="center" vertical="center"/>
    </xf>
    <xf numFmtId="1" fontId="18" fillId="2" borderId="24" xfId="0" applyNumberFormat="1" applyFont="1" applyFill="1" applyBorder="1" applyAlignment="1">
      <alignment horizontal="center" vertical="center"/>
    </xf>
    <xf numFmtId="1" fontId="18" fillId="2" borderId="21" xfId="0" applyNumberFormat="1" applyFont="1" applyFill="1" applyBorder="1" applyAlignment="1">
      <alignment horizontal="center" vertical="center"/>
    </xf>
    <xf numFmtId="0" fontId="18" fillId="2" borderId="20" xfId="0" applyFont="1" applyFill="1" applyBorder="1" applyAlignment="1">
      <alignment horizontal="center" vertical="center"/>
    </xf>
    <xf numFmtId="0" fontId="18" fillId="2" borderId="24" xfId="0" applyFont="1" applyFill="1" applyBorder="1" applyAlignment="1">
      <alignment horizontal="center" vertical="center"/>
    </xf>
    <xf numFmtId="0" fontId="18" fillId="2" borderId="41" xfId="0" applyFont="1" applyFill="1" applyBorder="1" applyAlignment="1">
      <alignment horizontal="center" vertical="center"/>
    </xf>
    <xf numFmtId="0" fontId="18" fillId="2" borderId="12" xfId="0" applyFont="1" applyFill="1" applyBorder="1" applyAlignment="1">
      <alignment horizontal="center" vertical="center"/>
    </xf>
    <xf numFmtId="1" fontId="15" fillId="2" borderId="26" xfId="0" applyNumberFormat="1" applyFont="1" applyFill="1" applyBorder="1" applyAlignment="1">
      <alignment horizontal="center" vertical="center" wrapText="1"/>
    </xf>
    <xf numFmtId="1" fontId="15" fillId="2" borderId="42" xfId="0" applyNumberFormat="1" applyFont="1" applyFill="1" applyBorder="1" applyAlignment="1">
      <alignment horizontal="center" vertical="center" wrapText="1"/>
    </xf>
    <xf numFmtId="0" fontId="15" fillId="2" borderId="21" xfId="0" applyFont="1" applyFill="1" applyBorder="1" applyAlignment="1">
      <alignment horizontal="center"/>
    </xf>
    <xf numFmtId="0" fontId="15" fillId="2" borderId="27" xfId="0" applyFont="1" applyFill="1" applyBorder="1" applyAlignment="1">
      <alignment horizontal="center"/>
    </xf>
    <xf numFmtId="0" fontId="15" fillId="2" borderId="43" xfId="0" applyFont="1" applyFill="1" applyBorder="1" applyAlignment="1">
      <alignment horizontal="center"/>
    </xf>
    <xf numFmtId="0" fontId="10" fillId="2" borderId="5" xfId="0" applyFont="1" applyFill="1" applyBorder="1" applyAlignment="1">
      <alignment horizontal="center"/>
    </xf>
    <xf numFmtId="0" fontId="10" fillId="2" borderId="11" xfId="0" applyFont="1" applyFill="1" applyBorder="1" applyAlignment="1">
      <alignment horizontal="center"/>
    </xf>
    <xf numFmtId="0" fontId="10" fillId="2" borderId="8" xfId="0" applyFont="1" applyFill="1" applyBorder="1" applyAlignment="1">
      <alignment horizontal="center"/>
    </xf>
    <xf numFmtId="0" fontId="18" fillId="2" borderId="7" xfId="0" applyFont="1" applyFill="1" applyBorder="1" applyAlignment="1">
      <alignment horizontal="center" wrapText="1"/>
    </xf>
    <xf numFmtId="0" fontId="18" fillId="2" borderId="12" xfId="0" applyFont="1" applyFill="1" applyBorder="1" applyAlignment="1">
      <alignment horizontal="center" wrapText="1"/>
    </xf>
    <xf numFmtId="0" fontId="27" fillId="2" borderId="10" xfId="0" applyFont="1" applyFill="1" applyBorder="1" applyAlignment="1">
      <alignment horizontal="center" vertical="center" wrapText="1"/>
    </xf>
    <xf numFmtId="1" fontId="15" fillId="2" borderId="25" xfId="0" applyNumberFormat="1" applyFont="1" applyFill="1" applyBorder="1" applyAlignment="1">
      <alignment horizontal="center" vertical="center"/>
    </xf>
    <xf numFmtId="1" fontId="15" fillId="2" borderId="37" xfId="0" applyNumberFormat="1" applyFont="1" applyFill="1" applyBorder="1" applyAlignment="1">
      <alignment horizontal="center" vertical="center"/>
    </xf>
    <xf numFmtId="1" fontId="15" fillId="2" borderId="16" xfId="0" applyNumberFormat="1" applyFont="1" applyFill="1" applyBorder="1" applyAlignment="1">
      <alignment horizontal="center" vertical="center"/>
    </xf>
    <xf numFmtId="1" fontId="15" fillId="2" borderId="31" xfId="0" applyNumberFormat="1" applyFont="1" applyFill="1" applyBorder="1" applyAlignment="1">
      <alignment horizontal="center" vertical="center"/>
    </xf>
    <xf numFmtId="1" fontId="15" fillId="2" borderId="23" xfId="0" applyNumberFormat="1" applyFont="1" applyFill="1" applyBorder="1" applyAlignment="1">
      <alignment horizontal="center" vertical="center"/>
    </xf>
    <xf numFmtId="0" fontId="15" fillId="2" borderId="20" xfId="0" applyFont="1" applyFill="1" applyBorder="1" applyAlignment="1">
      <alignment horizontal="center" vertical="center"/>
    </xf>
    <xf numFmtId="0" fontId="15" fillId="2" borderId="24" xfId="0" applyFont="1" applyFill="1" applyBorder="1" applyAlignment="1">
      <alignment horizontal="center" vertical="center"/>
    </xf>
    <xf numFmtId="0" fontId="15" fillId="2" borderId="24" xfId="0" applyFont="1" applyFill="1" applyBorder="1" applyAlignment="1">
      <alignment horizontal="center"/>
    </xf>
    <xf numFmtId="0" fontId="15" fillId="2" borderId="0" xfId="0" applyFont="1" applyFill="1" applyAlignment="1">
      <alignment horizontal="center"/>
    </xf>
    <xf numFmtId="0" fontId="15" fillId="2" borderId="9" xfId="0" applyFont="1" applyFill="1" applyBorder="1" applyAlignment="1">
      <alignment horizontal="center"/>
    </xf>
    <xf numFmtId="169" fontId="28" fillId="0" borderId="0" xfId="0" applyNumberFormat="1" applyFont="1" applyBorder="1" applyAlignment="1">
      <alignment horizontal="right" vertical="top" wrapText="1" readingOrder="2"/>
    </xf>
    <xf numFmtId="0" fontId="28" fillId="0" borderId="0" xfId="0" applyFont="1" applyBorder="1" applyAlignment="1">
      <alignment horizontal="left" vertical="center" wrapText="1"/>
    </xf>
    <xf numFmtId="0" fontId="15" fillId="2" borderId="42" xfId="0" applyFont="1" applyFill="1" applyBorder="1" applyAlignment="1">
      <alignment horizontal="center" vertical="center" wrapText="1"/>
    </xf>
    <xf numFmtId="0" fontId="72" fillId="4" borderId="0" xfId="2" applyFont="1" applyFill="1" applyAlignment="1">
      <alignment horizontal="center" vertical="center"/>
    </xf>
    <xf numFmtId="0" fontId="79" fillId="4" borderId="0" xfId="2" applyFont="1" applyFill="1" applyAlignment="1">
      <alignment horizontal="center" vertical="center"/>
    </xf>
    <xf numFmtId="0" fontId="76" fillId="4" borderId="0" xfId="2" applyFont="1" applyFill="1" applyAlignment="1">
      <alignment horizontal="center" vertical="center"/>
    </xf>
    <xf numFmtId="0" fontId="72" fillId="4" borderId="0" xfId="0" applyFont="1" applyFill="1" applyAlignment="1">
      <alignment horizontal="left" vertical="center"/>
    </xf>
    <xf numFmtId="0" fontId="66" fillId="0" borderId="0" xfId="0" applyFont="1" applyAlignment="1">
      <alignment horizontal="left" vertical="center"/>
    </xf>
    <xf numFmtId="0" fontId="66" fillId="0" borderId="0" xfId="0" applyFont="1" applyAlignment="1">
      <alignment horizontal="right" vertical="center" readingOrder="2"/>
    </xf>
    <xf numFmtId="0" fontId="9" fillId="2" borderId="28" xfId="0" applyFont="1" applyFill="1" applyBorder="1" applyAlignment="1">
      <alignment horizontal="center" vertical="center"/>
    </xf>
    <xf numFmtId="0" fontId="9" fillId="2" borderId="29" xfId="0" applyFont="1" applyFill="1" applyBorder="1" applyAlignment="1">
      <alignment horizontal="center" vertical="center"/>
    </xf>
    <xf numFmtId="0" fontId="9" fillId="2" borderId="48" xfId="0" applyFont="1" applyFill="1" applyBorder="1" applyAlignment="1">
      <alignment horizontal="center" vertical="center"/>
    </xf>
    <xf numFmtId="0" fontId="27" fillId="2" borderId="40" xfId="0" applyFont="1" applyFill="1" applyBorder="1" applyAlignment="1">
      <alignment horizontal="center" vertical="center" wrapText="1" readingOrder="2"/>
    </xf>
    <xf numFmtId="0" fontId="27" fillId="2" borderId="57" xfId="0" applyFont="1" applyFill="1" applyBorder="1" applyAlignment="1">
      <alignment horizontal="center" vertical="center" wrapText="1" readingOrder="2"/>
    </xf>
    <xf numFmtId="0" fontId="27" fillId="2" borderId="39" xfId="0" applyFont="1" applyFill="1" applyBorder="1" applyAlignment="1">
      <alignment horizontal="center" vertical="center" wrapText="1" readingOrder="2"/>
    </xf>
    <xf numFmtId="0" fontId="27" fillId="2" borderId="26" xfId="0" applyFont="1" applyFill="1" applyBorder="1" applyAlignment="1">
      <alignment horizontal="center" vertical="center" wrapText="1" readingOrder="2"/>
    </xf>
    <xf numFmtId="0" fontId="27" fillId="2" borderId="0" xfId="0" applyFont="1" applyFill="1" applyBorder="1" applyAlignment="1">
      <alignment horizontal="center" vertical="center" wrapText="1" readingOrder="2"/>
    </xf>
    <xf numFmtId="0" fontId="27" fillId="2" borderId="12" xfId="0" applyFont="1" applyFill="1" applyBorder="1" applyAlignment="1">
      <alignment horizontal="center" vertical="center" wrapText="1" readingOrder="2"/>
    </xf>
    <xf numFmtId="0" fontId="27" fillId="2" borderId="10" xfId="0" applyFont="1" applyFill="1" applyBorder="1" applyAlignment="1">
      <alignment horizontal="center" vertical="center" wrapText="1" readingOrder="2"/>
    </xf>
    <xf numFmtId="0" fontId="9" fillId="2" borderId="39" xfId="0" applyFont="1" applyFill="1" applyBorder="1" applyAlignment="1">
      <alignment horizontal="center" vertical="center" wrapText="1" readingOrder="2"/>
    </xf>
    <xf numFmtId="0" fontId="9" fillId="2" borderId="40" xfId="0" applyFont="1" applyFill="1" applyBorder="1" applyAlignment="1">
      <alignment horizontal="center" vertical="center" wrapText="1" readingOrder="2"/>
    </xf>
    <xf numFmtId="0" fontId="9" fillId="2" borderId="57" xfId="0" applyFont="1" applyFill="1" applyBorder="1" applyAlignment="1">
      <alignment horizontal="center" vertical="center" wrapText="1" readingOrder="2"/>
    </xf>
    <xf numFmtId="0" fontId="9" fillId="2" borderId="67" xfId="0" applyFont="1" applyFill="1" applyBorder="1" applyAlignment="1">
      <alignment horizontal="center" vertical="center" wrapText="1" readingOrder="2"/>
    </xf>
    <xf numFmtId="0" fontId="27" fillId="2" borderId="20" xfId="0" applyFont="1" applyFill="1" applyBorder="1" applyAlignment="1">
      <alignment horizontal="center" vertical="center" wrapText="1" readingOrder="2"/>
    </xf>
    <xf numFmtId="0" fontId="27" fillId="2" borderId="42" xfId="0" applyFont="1" applyFill="1" applyBorder="1" applyAlignment="1">
      <alignment horizontal="center" vertical="center" wrapText="1" readingOrder="2"/>
    </xf>
    <xf numFmtId="0" fontId="27" fillId="2" borderId="15" xfId="0" applyFont="1" applyFill="1" applyBorder="1" applyAlignment="1">
      <alignment horizontal="center" vertical="center" wrapText="1" readingOrder="2"/>
    </xf>
    <xf numFmtId="0" fontId="27" fillId="2" borderId="31" xfId="0" applyFont="1" applyFill="1" applyBorder="1" applyAlignment="1">
      <alignment horizontal="center" vertical="center" wrapText="1" readingOrder="2"/>
    </xf>
    <xf numFmtId="0" fontId="27" fillId="2" borderId="21" xfId="0" applyFont="1" applyFill="1" applyBorder="1" applyAlignment="1">
      <alignment horizontal="center" vertical="center" wrapText="1" readingOrder="2"/>
    </xf>
    <xf numFmtId="0" fontId="27" fillId="2" borderId="43" xfId="0" applyFont="1" applyFill="1" applyBorder="1" applyAlignment="1">
      <alignment horizontal="center" vertical="center" wrapText="1" readingOrder="2"/>
    </xf>
    <xf numFmtId="0" fontId="27" fillId="2" borderId="0" xfId="0" applyFont="1" applyFill="1" applyAlignment="1">
      <alignment horizontal="center" vertical="center" wrapText="1" readingOrder="2"/>
    </xf>
    <xf numFmtId="0" fontId="27" fillId="2" borderId="9" xfId="0" applyFont="1" applyFill="1" applyBorder="1" applyAlignment="1">
      <alignment horizontal="center" vertical="center" wrapText="1" readingOrder="2"/>
    </xf>
    <xf numFmtId="0" fontId="76" fillId="4" borderId="0" xfId="0" applyFont="1" applyFill="1" applyAlignment="1">
      <alignment horizontal="right" vertical="center" wrapText="1"/>
    </xf>
    <xf numFmtId="0" fontId="76" fillId="4" borderId="0" xfId="0" applyFont="1" applyFill="1" applyAlignment="1">
      <alignment horizontal="center" vertical="center" readingOrder="1"/>
    </xf>
    <xf numFmtId="0" fontId="76" fillId="4" borderId="0" xfId="0" applyFont="1" applyFill="1" applyAlignment="1">
      <alignment horizontal="left" vertical="center" wrapText="1"/>
    </xf>
    <xf numFmtId="0" fontId="27" fillId="2" borderId="14" xfId="0" applyFont="1" applyFill="1" applyBorder="1" applyAlignment="1">
      <alignment horizontal="center" vertical="center" wrapText="1" readingOrder="2"/>
    </xf>
    <xf numFmtId="0" fontId="18" fillId="2" borderId="15" xfId="0" applyFont="1" applyFill="1" applyBorder="1" applyAlignment="1">
      <alignment horizontal="center" vertical="center" wrapText="1" readingOrder="2"/>
    </xf>
    <xf numFmtId="0" fontId="27" fillId="2" borderId="36" xfId="0" applyFont="1" applyFill="1" applyBorder="1" applyAlignment="1">
      <alignment horizontal="center" vertical="center" wrapText="1" readingOrder="2"/>
    </xf>
    <xf numFmtId="0" fontId="27" fillId="2" borderId="14" xfId="0" applyFont="1" applyFill="1" applyBorder="1" applyAlignment="1">
      <alignment horizontal="center" vertical="center" wrapText="1" readingOrder="1"/>
    </xf>
    <xf numFmtId="0" fontId="90" fillId="2" borderId="28" xfId="0" applyFont="1" applyFill="1" applyBorder="1" applyAlignment="1">
      <alignment horizontal="center" vertical="center"/>
    </xf>
    <xf numFmtId="0" fontId="90" fillId="2" borderId="29" xfId="0" applyFont="1" applyFill="1" applyBorder="1" applyAlignment="1">
      <alignment horizontal="center" vertical="center"/>
    </xf>
    <xf numFmtId="0" fontId="90" fillId="2" borderId="48" xfId="0" applyFont="1" applyFill="1" applyBorder="1" applyAlignment="1">
      <alignment horizontal="center" vertical="center"/>
    </xf>
    <xf numFmtId="0" fontId="18" fillId="2" borderId="50" xfId="0" applyFont="1" applyFill="1" applyBorder="1" applyAlignment="1">
      <alignment horizontal="center" vertical="center" wrapText="1"/>
    </xf>
    <xf numFmtId="0" fontId="18" fillId="2" borderId="13" xfId="0" applyFont="1" applyFill="1" applyBorder="1" applyAlignment="1">
      <alignment horizontal="center" vertical="center" wrapText="1"/>
    </xf>
    <xf numFmtId="0" fontId="18" fillId="2" borderId="50" xfId="0" applyFont="1" applyFill="1" applyBorder="1" applyAlignment="1">
      <alignment horizontal="center" vertical="center" wrapText="1" readingOrder="2"/>
    </xf>
    <xf numFmtId="0" fontId="18" fillId="2" borderId="59" xfId="0" applyFont="1" applyFill="1" applyBorder="1" applyAlignment="1">
      <alignment horizontal="center" vertical="center" wrapText="1" readingOrder="2"/>
    </xf>
    <xf numFmtId="0" fontId="27" fillId="2" borderId="13" xfId="0" applyFont="1" applyFill="1" applyBorder="1" applyAlignment="1">
      <alignment horizontal="center" vertical="center" wrapText="1"/>
    </xf>
    <xf numFmtId="0" fontId="27" fillId="2" borderId="68" xfId="0" applyFont="1" applyFill="1" applyBorder="1" applyAlignment="1">
      <alignment horizontal="center" vertical="center" wrapText="1"/>
    </xf>
    <xf numFmtId="0" fontId="18" fillId="2" borderId="53" xfId="0" applyFont="1" applyFill="1" applyBorder="1" applyAlignment="1">
      <alignment horizontal="center" vertical="center" wrapText="1" readingOrder="2"/>
    </xf>
    <xf numFmtId="0" fontId="76" fillId="4" borderId="25" xfId="0" applyFont="1" applyFill="1" applyBorder="1" applyAlignment="1">
      <alignment horizontal="right" vertical="center" wrapText="1"/>
    </xf>
    <xf numFmtId="0" fontId="79" fillId="4" borderId="25" xfId="0" applyFont="1" applyFill="1" applyBorder="1" applyAlignment="1">
      <alignment horizontal="center" vertical="center" readingOrder="1"/>
    </xf>
    <xf numFmtId="0" fontId="79" fillId="4" borderId="24" xfId="0" applyFont="1" applyFill="1" applyBorder="1" applyAlignment="1">
      <alignment horizontal="center" vertical="center" readingOrder="1"/>
    </xf>
    <xf numFmtId="0" fontId="76" fillId="4" borderId="25" xfId="0" applyFont="1" applyFill="1" applyBorder="1" applyAlignment="1">
      <alignment horizontal="center" vertical="center" readingOrder="1"/>
    </xf>
  </cellXfs>
  <cellStyles count="27">
    <cellStyle name="Comma" xfId="1" builtinId="3"/>
    <cellStyle name="Comma 2" xfId="8" xr:uid="{00000000-0005-0000-0000-000001000000}"/>
    <cellStyle name="Comma 2 2" xfId="15" xr:uid="{00000000-0005-0000-0000-000002000000}"/>
    <cellStyle name="Comma 2 3" xfId="19" xr:uid="{00000000-0005-0000-0000-000003000000}"/>
    <cellStyle name="Comma 3" xfId="10" xr:uid="{00000000-0005-0000-0000-000004000000}"/>
    <cellStyle name="Comma 3 2" xfId="21" xr:uid="{00000000-0005-0000-0000-000005000000}"/>
    <cellStyle name="Comma 4" xfId="17" xr:uid="{00000000-0005-0000-0000-000006000000}"/>
    <cellStyle name="Hyperlink" xfId="23" builtinId="8"/>
    <cellStyle name="Hyperlink 2" xfId="22" xr:uid="{00000000-0005-0000-0000-000008000000}"/>
    <cellStyle name="Normal" xfId="0" builtinId="0"/>
    <cellStyle name="Normal 15" xfId="24" xr:uid="{00000000-0005-0000-0000-00000A000000}"/>
    <cellStyle name="Normal 17" xfId="26" xr:uid="{00000000-0005-0000-0000-00000B000000}"/>
    <cellStyle name="Normal 2" xfId="2" xr:uid="{00000000-0005-0000-0000-00000C000000}"/>
    <cellStyle name="Normal 2 2" xfId="3" xr:uid="{00000000-0005-0000-0000-00000D000000}"/>
    <cellStyle name="Normal 2 3" xfId="9" xr:uid="{00000000-0005-0000-0000-00000E000000}"/>
    <cellStyle name="Normal 2 4" xfId="12" xr:uid="{00000000-0005-0000-0000-00000F000000}"/>
    <cellStyle name="Normal 2 5" xfId="18" xr:uid="{00000000-0005-0000-0000-000010000000}"/>
    <cellStyle name="Normal 3" xfId="6" xr:uid="{00000000-0005-0000-0000-000011000000}"/>
    <cellStyle name="Normal 3 2" xfId="7" xr:uid="{00000000-0005-0000-0000-000012000000}"/>
    <cellStyle name="Normal 4" xfId="11" xr:uid="{00000000-0005-0000-0000-000013000000}"/>
    <cellStyle name="Normal 4 2" xfId="20" xr:uid="{00000000-0005-0000-0000-000014000000}"/>
    <cellStyle name="Normal 4 3" xfId="25" xr:uid="{00000000-0005-0000-0000-000015000000}"/>
    <cellStyle name="Normal 7" xfId="13" xr:uid="{00000000-0005-0000-0000-000016000000}"/>
    <cellStyle name="Percent 2" xfId="4" xr:uid="{00000000-0005-0000-0000-000017000000}"/>
    <cellStyle name="Percent 2 2" xfId="14" xr:uid="{00000000-0005-0000-0000-000018000000}"/>
    <cellStyle name="Percent 2 3" xfId="16" xr:uid="{00000000-0005-0000-0000-000019000000}"/>
    <cellStyle name="Percent 3" xfId="5" xr:uid="{00000000-0005-0000-0000-00001A000000}"/>
  </cellStyles>
  <dxfs count="0"/>
  <tableStyles count="0" defaultTableStyle="TableStyleMedium2" defaultPivotStyle="PivotStyleLight16"/>
  <colors>
    <mruColors>
      <color rgb="FFC8F0EF"/>
      <color rgb="FF0460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2.xml"/><Relationship Id="rId50" Type="http://schemas.openxmlformats.org/officeDocument/2006/relationships/externalLink" Target="externalLinks/externalLink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3.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c-43853\share\&#1571;&#1593;&#1605;&#1575;&#1604;%20&#1602;&#1587;&#1605;%20&#1575;&#1604;&#1605;&#1610;&#1586;&#1575;&#1606;\2022\ICS\439BOPBPM6%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q-51920/Desktop/11-2023/2024/3-1-2024&#1575;&#1604;&#1606;&#1587;&#1582;&#1577;%20&#1575;&#1604;&#1606;&#1607;&#1575;&#1574;&#1610;&#1577;%20&#1605;&#1606;%20&#1580;&#1583;&#1575;&#1608;&#1604;%20&#1575;&#1604;&#1573;&#1581;&#1589;&#1575;&#1569;&#1575;&#1578;%20&#1575;&#1604;&#1606;&#1602;&#1583;&#1610;&#1577;%20&#1608;&#1575;&#1604;&#1605;&#1575;&#1604;&#1610;&#1577;%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rt-00322/AppData/Local/Microsoft/Windows/INetCache/Content.Outlook/YDL2JDJ9/&#1606;&#1587;&#1582;&#1577;%20&#1602;&#1587;&#1605;%20&#1575;&#1604;&#1573;&#1581;&#1589;&#1575;&#1569;%20(&#1573;&#1581;&#1589;&#1575;&#1569;&#1575;&#1578;%20&#1588;&#1585;&#1603;&#1575;&#1578;%20&#1575;&#1604;&#1573;&#1610;&#1583;&#1575;&#159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1575;&#1581;&#1589;&#1575;&#1569;\&#1578;&#1593;&#1583;&#1610;&#1604;%2019-12-2023\&#1578;&#1593;&#1583;&#1610;&#1604;%2019-12-2023%20(Recovered)%20(Recovered).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ab-90108/Desktop/Works/&#1575;&#1581;&#1578;&#1587;&#1575;&#1576;%20&#1580;&#1583;&#1575;&#1608;&#1604;%20&#1575;&#1604;&#1606;&#1602;&#1583;&#1610;&#1577;/Feb%202026/&#1578;&#1593;&#1583;&#1610;&#1604;%2013-05/&#1573;&#1580;&#1583;&#1610;&#1583;&#1581;&#1589;&#1575;&#1569;&#1575;&#1578;_&#1588;&#1585;&#1603;&#1575;&#1578;_&#1575;&#1604;&#1573;&#1610;&#1583;&#1575;&#159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Data"/>
      <sheetName val="Report Form"/>
    </sheetNames>
    <sheetDataSet>
      <sheetData sheetId="0"/>
      <sheetData sheetId="1"/>
      <sheetData sheetId="2">
        <row r="4">
          <cell r="E4">
            <v>2022</v>
          </cell>
          <cell r="F4" t="str">
            <v>A</v>
          </cell>
        </row>
        <row r="5">
          <cell r="E5">
            <v>2021</v>
          </cell>
          <cell r="F5" t="str">
            <v>Q4</v>
          </cell>
        </row>
        <row r="6">
          <cell r="E6">
            <v>2020</v>
          </cell>
          <cell r="F6" t="str">
            <v>Q3</v>
          </cell>
        </row>
        <row r="7">
          <cell r="E7">
            <v>2019</v>
          </cell>
          <cell r="F7" t="str">
            <v>Q2</v>
          </cell>
        </row>
        <row r="8">
          <cell r="E8">
            <v>2018</v>
          </cell>
          <cell r="F8" t="str">
            <v>Q1</v>
          </cell>
        </row>
        <row r="9">
          <cell r="E9">
            <v>2017</v>
          </cell>
        </row>
        <row r="10">
          <cell r="E10">
            <v>2016</v>
          </cell>
        </row>
        <row r="11">
          <cell r="E11">
            <v>2015</v>
          </cell>
        </row>
        <row r="12">
          <cell r="E12">
            <v>2014</v>
          </cell>
        </row>
        <row r="13">
          <cell r="E13">
            <v>2013</v>
          </cell>
        </row>
        <row r="14">
          <cell r="E14">
            <v>2012</v>
          </cell>
        </row>
        <row r="15">
          <cell r="E15">
            <v>2011</v>
          </cell>
        </row>
        <row r="16">
          <cell r="E16">
            <v>2010</v>
          </cell>
        </row>
        <row r="17">
          <cell r="E17">
            <v>2009</v>
          </cell>
        </row>
        <row r="18">
          <cell r="E18">
            <v>2008</v>
          </cell>
        </row>
        <row r="19">
          <cell r="E19">
            <v>2007</v>
          </cell>
        </row>
        <row r="20">
          <cell r="E20">
            <v>2006</v>
          </cell>
        </row>
        <row r="21">
          <cell r="E21">
            <v>2005</v>
          </cell>
        </row>
        <row r="22">
          <cell r="E22">
            <v>2004</v>
          </cell>
        </row>
        <row r="23">
          <cell r="E23">
            <v>2003</v>
          </cell>
        </row>
        <row r="24">
          <cell r="E24">
            <v>2002</v>
          </cell>
        </row>
        <row r="25">
          <cell r="E25">
            <v>2001</v>
          </cell>
        </row>
        <row r="26">
          <cell r="E26">
            <v>2000</v>
          </cell>
        </row>
        <row r="27">
          <cell r="E27">
            <v>1999</v>
          </cell>
        </row>
        <row r="28">
          <cell r="E28">
            <v>1998</v>
          </cell>
        </row>
        <row r="29">
          <cell r="E29">
            <v>1997</v>
          </cell>
        </row>
        <row r="30">
          <cell r="E30">
            <v>1996</v>
          </cell>
        </row>
        <row r="31">
          <cell r="E31">
            <v>1995</v>
          </cell>
        </row>
        <row r="32">
          <cell r="E32">
            <v>1994</v>
          </cell>
        </row>
        <row r="33">
          <cell r="E33">
            <v>1993</v>
          </cell>
        </row>
        <row r="34">
          <cell r="E34">
            <v>1992</v>
          </cell>
        </row>
        <row r="35">
          <cell r="E35">
            <v>1991</v>
          </cell>
        </row>
        <row r="36">
          <cell r="E36">
            <v>1990</v>
          </cell>
        </row>
        <row r="37">
          <cell r="E37">
            <v>1989</v>
          </cell>
        </row>
        <row r="38">
          <cell r="E38">
            <v>1988</v>
          </cell>
        </row>
        <row r="39">
          <cell r="E39">
            <v>1987</v>
          </cell>
        </row>
        <row r="40">
          <cell r="E40">
            <v>1986</v>
          </cell>
        </row>
        <row r="41">
          <cell r="E41">
            <v>1985</v>
          </cell>
        </row>
        <row r="42">
          <cell r="E42">
            <v>1984</v>
          </cell>
        </row>
        <row r="43">
          <cell r="E43">
            <v>1983</v>
          </cell>
        </row>
        <row r="44">
          <cell r="E44">
            <v>1982</v>
          </cell>
        </row>
        <row r="45">
          <cell r="E45">
            <v>1981</v>
          </cell>
        </row>
        <row r="46">
          <cell r="E46">
            <v>1980</v>
          </cell>
        </row>
        <row r="47">
          <cell r="E47">
            <v>1979</v>
          </cell>
        </row>
        <row r="48">
          <cell r="E48">
            <v>1978</v>
          </cell>
        </row>
        <row r="49">
          <cell r="E49">
            <v>1977</v>
          </cell>
        </row>
        <row r="50">
          <cell r="E50">
            <v>1976</v>
          </cell>
        </row>
        <row r="51">
          <cell r="E51">
            <v>1975</v>
          </cell>
        </row>
        <row r="52">
          <cell r="E52">
            <v>1974</v>
          </cell>
        </row>
        <row r="53">
          <cell r="E53">
            <v>1973</v>
          </cell>
        </row>
        <row r="54">
          <cell r="E54">
            <v>1972</v>
          </cell>
        </row>
        <row r="55">
          <cell r="E55">
            <v>1971</v>
          </cell>
        </row>
        <row r="56">
          <cell r="E56">
            <v>1970</v>
          </cell>
        </row>
        <row r="57">
          <cell r="E57">
            <v>1969</v>
          </cell>
        </row>
        <row r="58">
          <cell r="E58">
            <v>1968</v>
          </cell>
        </row>
        <row r="59">
          <cell r="E59">
            <v>1967</v>
          </cell>
        </row>
        <row r="60">
          <cell r="E60">
            <v>1966</v>
          </cell>
        </row>
        <row r="61">
          <cell r="E61">
            <v>1965</v>
          </cell>
        </row>
        <row r="62">
          <cell r="E62">
            <v>1964</v>
          </cell>
        </row>
        <row r="63">
          <cell r="E63">
            <v>1963</v>
          </cell>
        </row>
        <row r="64">
          <cell r="E64">
            <v>1962</v>
          </cell>
        </row>
        <row r="65">
          <cell r="E65">
            <v>1961</v>
          </cell>
        </row>
        <row r="66">
          <cell r="E66">
            <v>1960</v>
          </cell>
        </row>
        <row r="67">
          <cell r="E67">
            <v>1959</v>
          </cell>
        </row>
        <row r="68">
          <cell r="E68">
            <v>1958</v>
          </cell>
        </row>
        <row r="69">
          <cell r="E69">
            <v>1957</v>
          </cell>
        </row>
        <row r="70">
          <cell r="E70">
            <v>1956</v>
          </cell>
        </row>
        <row r="71">
          <cell r="E71">
            <v>1955</v>
          </cell>
        </row>
        <row r="72">
          <cell r="E72">
            <v>1954</v>
          </cell>
        </row>
        <row r="73">
          <cell r="E73">
            <v>1953</v>
          </cell>
        </row>
        <row r="74">
          <cell r="E74">
            <v>1952</v>
          </cell>
        </row>
        <row r="75">
          <cell r="E75">
            <v>1951</v>
          </cell>
        </row>
        <row r="76">
          <cell r="E76">
            <v>1950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a"/>
      <sheetName val="2b"/>
      <sheetName val="3"/>
      <sheetName val="4"/>
      <sheetName val="5"/>
      <sheetName val="6a"/>
      <sheetName val="6b"/>
      <sheetName val="7a"/>
      <sheetName val="7b"/>
      <sheetName val="8a"/>
      <sheetName val="8b"/>
      <sheetName val="9a"/>
      <sheetName val="9b"/>
      <sheetName val="10a"/>
      <sheetName val="10b"/>
      <sheetName val="11a"/>
      <sheetName val="12"/>
      <sheetName val="13"/>
      <sheetName val="14"/>
      <sheetName val="15"/>
      <sheetName val="16"/>
      <sheetName val="17"/>
      <sheetName val="18"/>
      <sheetName val="19"/>
      <sheetName val="20 21"/>
      <sheetName val="22 23 24"/>
      <sheetName val="25"/>
      <sheetName val="26"/>
      <sheetName val="27"/>
      <sheetName val="28"/>
      <sheetName val="29"/>
      <sheetName val="30"/>
      <sheetName val="31a"/>
      <sheetName val="31b"/>
      <sheetName val="32a"/>
      <sheetName val="32b"/>
      <sheetName val="33a"/>
      <sheetName val="33b"/>
      <sheetName val="34"/>
      <sheetName val="35"/>
      <sheetName val="36"/>
      <sheetName val="37"/>
    </sheetNames>
    <sheetDataSet>
      <sheetData sheetId="0"/>
      <sheetData sheetId="1"/>
      <sheetData sheetId="2"/>
      <sheetData sheetId="3"/>
      <sheetData sheetId="4"/>
      <sheetData sheetId="5">
        <row r="135">
          <cell r="D135">
            <v>6187.4971427590008</v>
          </cell>
        </row>
        <row r="136">
          <cell r="E136">
            <v>226.13118800000001</v>
          </cell>
          <cell r="F136">
            <v>1079.5851052779999</v>
          </cell>
          <cell r="G136">
            <v>2875.9493047999999</v>
          </cell>
          <cell r="H136">
            <v>323.51858699900004</v>
          </cell>
          <cell r="I136">
            <v>828.10129704399992</v>
          </cell>
          <cell r="J136">
            <v>648.3684664000001</v>
          </cell>
          <cell r="K136">
            <v>66.172859067000005</v>
          </cell>
          <cell r="M136">
            <v>14019.741467527001</v>
          </cell>
          <cell r="N136">
            <v>795.26641089999998</v>
          </cell>
          <cell r="O136">
            <v>1391.3642214000001</v>
          </cell>
          <cell r="P136">
            <v>898.12885392300007</v>
          </cell>
          <cell r="Q136">
            <v>7268.15372561</v>
          </cell>
          <cell r="R136">
            <v>29630.2984382</v>
          </cell>
          <cell r="S136">
            <v>595.77006700000004</v>
          </cell>
          <cell r="T136">
            <v>4608.8092079459993</v>
          </cell>
        </row>
        <row r="137">
          <cell r="E137">
            <v>214.81777600000001</v>
          </cell>
          <cell r="F137">
            <v>1133.2347365300002</v>
          </cell>
          <cell r="G137">
            <v>2837.9440157999998</v>
          </cell>
          <cell r="H137">
            <v>327.916617299</v>
          </cell>
          <cell r="I137">
            <v>827.54424900899994</v>
          </cell>
          <cell r="J137">
            <v>651.61965919999989</v>
          </cell>
          <cell r="K137">
            <v>56.477824224999999</v>
          </cell>
          <cell r="M137">
            <v>14176.453952593998</v>
          </cell>
          <cell r="N137">
            <v>808.52763160000006</v>
          </cell>
          <cell r="O137">
            <v>1399.8850106999998</v>
          </cell>
          <cell r="P137">
            <v>891.1780990630001</v>
          </cell>
          <cell r="Q137">
            <v>7064.4731803599998</v>
          </cell>
          <cell r="R137">
            <v>29762.343488099996</v>
          </cell>
          <cell r="S137">
            <v>596.96509600000002</v>
          </cell>
          <cell r="T137">
            <v>4769.0329098000002</v>
          </cell>
        </row>
      </sheetData>
      <sheetData sheetId="6">
        <row r="135">
          <cell r="F135">
            <v>9785.2669313820006</v>
          </cell>
        </row>
        <row r="136">
          <cell r="G136">
            <v>79.792921267000011</v>
          </cell>
          <cell r="H136">
            <v>4.9684851749999996</v>
          </cell>
          <cell r="I136">
            <v>55.69644383</v>
          </cell>
          <cell r="J136">
            <v>88.419467877999992</v>
          </cell>
          <cell r="K136">
            <v>9226.1423402330001</v>
          </cell>
          <cell r="M136">
            <v>433.40550289800001</v>
          </cell>
          <cell r="N136">
            <v>6.3500444659999999</v>
          </cell>
          <cell r="O136">
            <v>332.21140366000003</v>
          </cell>
          <cell r="P136">
            <v>1589.2003156119999</v>
          </cell>
          <cell r="Q136">
            <v>24733.422346351999</v>
          </cell>
          <cell r="R136">
            <v>1169.6937063959999</v>
          </cell>
          <cell r="S136">
            <v>1263.4826318700002</v>
          </cell>
          <cell r="T136">
            <v>10548.629221967998</v>
          </cell>
          <cell r="U136">
            <v>7281.0477999799996</v>
          </cell>
          <cell r="V136">
            <v>8442.896548228</v>
          </cell>
        </row>
        <row r="137">
          <cell r="G137">
            <v>103.094452721</v>
          </cell>
          <cell r="H137">
            <v>4.7835847240000007</v>
          </cell>
          <cell r="I137">
            <v>41.646545429999996</v>
          </cell>
          <cell r="J137">
            <v>68.998081577999997</v>
          </cell>
          <cell r="K137">
            <v>9090.6288301790009</v>
          </cell>
          <cell r="M137">
            <v>422.52016173000004</v>
          </cell>
          <cell r="N137">
            <v>6.1496861340000004</v>
          </cell>
          <cell r="O137">
            <v>298.45539651000001</v>
          </cell>
          <cell r="P137">
            <v>1561.2406936120001</v>
          </cell>
          <cell r="Q137">
            <v>24878.999668340002</v>
          </cell>
          <cell r="R137">
            <v>1154.136776954</v>
          </cell>
          <cell r="S137">
            <v>1260.0383008349997</v>
          </cell>
          <cell r="T137">
            <v>10628.773259774</v>
          </cell>
          <cell r="U137">
            <v>7346.5716062000001</v>
          </cell>
          <cell r="V137">
            <v>8652.3772053670018</v>
          </cell>
        </row>
      </sheetData>
      <sheetData sheetId="7"/>
      <sheetData sheetId="8"/>
      <sheetData sheetId="9">
        <row r="52">
          <cell r="D52">
            <v>760.27200503999995</v>
          </cell>
          <cell r="E52">
            <v>32.263152599999998</v>
          </cell>
          <cell r="F52">
            <v>156.79053400000001</v>
          </cell>
          <cell r="G52">
            <v>101.585435</v>
          </cell>
          <cell r="H52">
            <v>405.96657399999998</v>
          </cell>
          <cell r="I52">
            <v>62.204973700000004</v>
          </cell>
          <cell r="J52">
            <v>1.46133574</v>
          </cell>
          <cell r="L52">
            <v>1332.428650806</v>
          </cell>
          <cell r="M52">
            <v>0</v>
          </cell>
          <cell r="N52">
            <v>1012.342326</v>
          </cell>
          <cell r="O52">
            <v>110.153413935</v>
          </cell>
          <cell r="P52">
            <v>1148.5871044999999</v>
          </cell>
          <cell r="Q52">
            <v>7518.5129390000002</v>
          </cell>
          <cell r="R52">
            <v>212.000235</v>
          </cell>
          <cell r="S52">
            <v>545.41933087400002</v>
          </cell>
        </row>
        <row r="53">
          <cell r="E53">
            <v>34.224514299999996</v>
          </cell>
          <cell r="F53">
            <v>181.858676</v>
          </cell>
          <cell r="G53">
            <v>93.608573000000007</v>
          </cell>
          <cell r="H53">
            <v>411.457179</v>
          </cell>
          <cell r="I53">
            <v>62.0500015</v>
          </cell>
          <cell r="J53">
            <v>1.43083078</v>
          </cell>
          <cell r="L53">
            <v>1331.775406466</v>
          </cell>
          <cell r="M53">
            <v>0</v>
          </cell>
          <cell r="N53">
            <v>1011.469663</v>
          </cell>
          <cell r="O53">
            <v>108.538435869</v>
          </cell>
          <cell r="P53">
            <v>1133.1505649999999</v>
          </cell>
          <cell r="Q53">
            <v>7621.5766379999995</v>
          </cell>
          <cell r="R53">
            <v>212.75579200000001</v>
          </cell>
          <cell r="S53">
            <v>548.08367679500009</v>
          </cell>
        </row>
      </sheetData>
      <sheetData sheetId="10">
        <row r="52">
          <cell r="E52">
            <v>175.29224605299999</v>
          </cell>
          <cell r="F52">
            <v>0.160197225</v>
          </cell>
          <cell r="G52">
            <v>36.583766507</v>
          </cell>
          <cell r="H52">
            <v>220.12297115199999</v>
          </cell>
          <cell r="I52">
            <v>8673.5152935000006</v>
          </cell>
          <cell r="J52">
            <v>344.36952522700005</v>
          </cell>
          <cell r="K52">
            <v>91.651472400000003</v>
          </cell>
          <cell r="L52">
            <v>852.17629100300007</v>
          </cell>
          <cell r="M52">
            <v>1079.4211965499999</v>
          </cell>
          <cell r="N52">
            <v>1166.4230503859999</v>
          </cell>
        </row>
        <row r="53">
          <cell r="E53">
            <v>175.45112838899999</v>
          </cell>
          <cell r="F53">
            <v>0.240989483</v>
          </cell>
          <cell r="G53">
            <v>35.357676608999995</v>
          </cell>
          <cell r="H53">
            <v>211.56829911</v>
          </cell>
          <cell r="I53">
            <v>8680.3041410000005</v>
          </cell>
          <cell r="J53">
            <v>343.22654324299992</v>
          </cell>
          <cell r="K53">
            <v>93.19680424500001</v>
          </cell>
          <cell r="L53">
            <v>926.61402993399997</v>
          </cell>
          <cell r="M53">
            <v>1087.0764906500001</v>
          </cell>
          <cell r="N53">
            <v>1198.9438477870001</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إحصاءات شركات الإيداع"/>
      <sheetName val="2a"/>
      <sheetName val="2b"/>
      <sheetName val="3"/>
      <sheetName val="4"/>
      <sheetName val="5"/>
      <sheetName val="6a"/>
      <sheetName val="6b"/>
      <sheetName val="7a"/>
      <sheetName val="7b"/>
      <sheetName val="8a"/>
      <sheetName val="8b"/>
      <sheetName val="9a"/>
      <sheetName val="9b"/>
      <sheetName val="10a"/>
      <sheetName val="10b"/>
      <sheetName val="11"/>
      <sheetName val="12"/>
      <sheetName val="13"/>
      <sheetName val="14"/>
      <sheetName val="15"/>
      <sheetName val="16"/>
      <sheetName val="17"/>
      <sheetName val="18"/>
      <sheetName val="19"/>
      <sheetName val="20 21"/>
      <sheetName val="22 23 24"/>
      <sheetName val="25"/>
      <sheetName val="26"/>
      <sheetName val="27"/>
      <sheetName val="28"/>
      <sheetName val="29"/>
      <sheetName val="30"/>
      <sheetName val="31a"/>
      <sheetName val="31b"/>
      <sheetName val="32a"/>
      <sheetName val="32b"/>
      <sheetName val="33a"/>
      <sheetName val="33b"/>
      <sheetName val="34"/>
      <sheetName val="35"/>
      <sheetName val="36"/>
      <sheetName val="37"/>
      <sheetName val="38a"/>
      <sheetName val="38b"/>
    </sheetNames>
    <sheetDataSet>
      <sheetData sheetId="0"/>
      <sheetData sheetId="1"/>
      <sheetData sheetId="2"/>
      <sheetData sheetId="3"/>
      <sheetData sheetId="4"/>
      <sheetData sheetId="5"/>
      <sheetData sheetId="6"/>
      <sheetData sheetId="7">
        <row r="12">
          <cell r="L12">
            <v>272.515220908</v>
          </cell>
          <cell r="M12">
            <v>29.055816199999999</v>
          </cell>
          <cell r="N12">
            <v>152.372190918</v>
          </cell>
          <cell r="O12">
            <v>725.41612699999996</v>
          </cell>
          <cell r="P12">
            <v>16455.870244500002</v>
          </cell>
        </row>
        <row r="13">
          <cell r="L13">
            <v>345.02645882999997</v>
          </cell>
          <cell r="M13">
            <v>37.281148200000004</v>
          </cell>
          <cell r="N13">
            <v>223.37452429299998</v>
          </cell>
          <cell r="O13">
            <v>939.89135330900001</v>
          </cell>
          <cell r="P13">
            <v>17565.082683370001</v>
          </cell>
        </row>
        <row r="14">
          <cell r="L14">
            <v>317.17294513399997</v>
          </cell>
          <cell r="M14">
            <v>38.191345099999999</v>
          </cell>
          <cell r="N14">
            <v>255.94913380100002</v>
          </cell>
          <cell r="O14">
            <v>773.86544052500005</v>
          </cell>
          <cell r="P14">
            <v>18231.043399866001</v>
          </cell>
        </row>
        <row r="15">
          <cell r="L15">
            <v>244.141467124</v>
          </cell>
          <cell r="M15">
            <v>58.241572799999993</v>
          </cell>
          <cell r="N15">
            <v>196.01095807000002</v>
          </cell>
          <cell r="O15">
            <v>983.58220552499995</v>
          </cell>
          <cell r="P15">
            <v>18562.408588576</v>
          </cell>
        </row>
        <row r="16">
          <cell r="L16">
            <v>278.90492993599997</v>
          </cell>
          <cell r="M16">
            <v>50.713271464000002</v>
          </cell>
          <cell r="N16">
            <v>202.23904001100001</v>
          </cell>
          <cell r="O16">
            <v>1329.294369</v>
          </cell>
          <cell r="P16">
            <v>19145.845949064002</v>
          </cell>
        </row>
        <row r="17">
          <cell r="L17">
            <v>309.188385289</v>
          </cell>
          <cell r="M17">
            <v>38.338711353000008</v>
          </cell>
          <cell r="N17">
            <v>183.305088592</v>
          </cell>
          <cell r="O17">
            <v>1328.2899630000002</v>
          </cell>
          <cell r="P17">
            <v>20251.310972490999</v>
          </cell>
        </row>
        <row r="18">
          <cell r="L18">
            <v>339.73143162200006</v>
          </cell>
          <cell r="M18">
            <v>18.821118968</v>
          </cell>
          <cell r="N18">
            <v>172.414630714</v>
          </cell>
          <cell r="O18">
            <v>1370.0778949999999</v>
          </cell>
          <cell r="P18">
            <v>20097.314544198001</v>
          </cell>
        </row>
        <row r="19">
          <cell r="L19">
            <v>404.605109287</v>
          </cell>
          <cell r="M19">
            <v>19.552978864999996</v>
          </cell>
          <cell r="N19">
            <v>185.646384286</v>
          </cell>
          <cell r="O19">
            <v>1397.95355</v>
          </cell>
          <cell r="P19">
            <v>21321.641621717001</v>
          </cell>
        </row>
        <row r="20">
          <cell r="L20">
            <v>408.20880804000001</v>
          </cell>
          <cell r="M20">
            <v>15.582484022000001</v>
          </cell>
          <cell r="N20">
            <v>234.70822735199999</v>
          </cell>
          <cell r="O20">
            <v>1571.0844909999998</v>
          </cell>
          <cell r="P20">
            <v>23404.763389332002</v>
          </cell>
        </row>
        <row r="23">
          <cell r="L23">
            <v>272.515220908</v>
          </cell>
          <cell r="M23">
            <v>29.055816199999999</v>
          </cell>
          <cell r="N23">
            <v>152.372190918</v>
          </cell>
          <cell r="O23">
            <v>725.41612699999996</v>
          </cell>
          <cell r="P23">
            <v>16455.870244500002</v>
          </cell>
        </row>
        <row r="25">
          <cell r="L25">
            <v>278.48028445599999</v>
          </cell>
          <cell r="M25">
            <v>29.622737600000004</v>
          </cell>
          <cell r="N25">
            <v>180.40314540499998</v>
          </cell>
          <cell r="O25">
            <v>668.125587</v>
          </cell>
          <cell r="P25">
            <v>16580.887359799999</v>
          </cell>
        </row>
        <row r="26">
          <cell r="L26">
            <v>305.36042120600001</v>
          </cell>
          <cell r="M26">
            <v>29.573501600000004</v>
          </cell>
          <cell r="N26">
            <v>187.74403039699999</v>
          </cell>
          <cell r="O26">
            <v>788.03742499999998</v>
          </cell>
          <cell r="P26">
            <v>16773.347899794</v>
          </cell>
        </row>
        <row r="27">
          <cell r="L27">
            <v>318.66920410500006</v>
          </cell>
          <cell r="M27">
            <v>30.386295399999998</v>
          </cell>
          <cell r="N27">
            <v>210.49189984200001</v>
          </cell>
          <cell r="O27">
            <v>877.033143</v>
          </cell>
          <cell r="P27">
            <v>16710.253417395001</v>
          </cell>
        </row>
        <row r="28">
          <cell r="L28">
            <v>289.36824658600005</v>
          </cell>
          <cell r="M28">
            <v>29.302458699999999</v>
          </cell>
          <cell r="N28">
            <v>198.429226895</v>
          </cell>
          <cell r="O28">
            <v>884.67940601499993</v>
          </cell>
          <cell r="P28">
            <v>17029.152811413998</v>
          </cell>
        </row>
        <row r="29">
          <cell r="L29">
            <v>300.64500400000003</v>
          </cell>
          <cell r="M29">
            <v>29.519828</v>
          </cell>
          <cell r="N29">
            <v>205.18605000000002</v>
          </cell>
          <cell r="O29">
            <v>876.34750799999995</v>
          </cell>
          <cell r="P29">
            <v>17055.208774000002</v>
          </cell>
        </row>
        <row r="30">
          <cell r="L30">
            <v>297.00977775499996</v>
          </cell>
          <cell r="M30">
            <v>40.155104200000004</v>
          </cell>
          <cell r="N30">
            <v>194.40293435000001</v>
          </cell>
          <cell r="O30">
            <v>900.35968200000002</v>
          </cell>
          <cell r="P30">
            <v>17037.700352945001</v>
          </cell>
        </row>
        <row r="31">
          <cell r="L31">
            <v>292.43872102300003</v>
          </cell>
          <cell r="M31">
            <v>39.089740899999995</v>
          </cell>
          <cell r="N31">
            <v>190.26214036799999</v>
          </cell>
          <cell r="O31">
            <v>928.39099025000007</v>
          </cell>
          <cell r="P31">
            <v>17042.765645776999</v>
          </cell>
        </row>
        <row r="32">
          <cell r="L32">
            <v>316.66670317200004</v>
          </cell>
          <cell r="M32">
            <v>34.809477600000001</v>
          </cell>
          <cell r="N32">
            <v>203.42868903299998</v>
          </cell>
          <cell r="O32">
            <v>921.37960725000005</v>
          </cell>
          <cell r="P32">
            <v>17041.521643028002</v>
          </cell>
        </row>
        <row r="33">
          <cell r="L33">
            <v>359.356016173</v>
          </cell>
          <cell r="M33">
            <v>33.711671899999999</v>
          </cell>
          <cell r="N33">
            <v>224.74184616400001</v>
          </cell>
          <cell r="O33">
            <v>1013.02235625</v>
          </cell>
          <cell r="P33">
            <v>17022.482995527</v>
          </cell>
        </row>
        <row r="34">
          <cell r="L34">
            <v>370.17108406200003</v>
          </cell>
          <cell r="M34">
            <v>30.494865799999999</v>
          </cell>
          <cell r="N34">
            <v>203.44942015200002</v>
          </cell>
          <cell r="O34">
            <v>980.64641330900008</v>
          </cell>
          <cell r="P34">
            <v>17214.667157738</v>
          </cell>
        </row>
        <row r="35">
          <cell r="L35">
            <v>337.08444601299999</v>
          </cell>
          <cell r="M35">
            <v>26.253104699999998</v>
          </cell>
          <cell r="N35">
            <v>225.78208372</v>
          </cell>
          <cell r="O35">
            <v>947.78987230899997</v>
          </cell>
          <cell r="P35">
            <v>17377.667471187</v>
          </cell>
        </row>
        <row r="36">
          <cell r="L36">
            <v>345.02645882999997</v>
          </cell>
          <cell r="M36">
            <v>37.281148200000004</v>
          </cell>
          <cell r="N36">
            <v>223.37452429299998</v>
          </cell>
          <cell r="O36">
            <v>939.89135330900001</v>
          </cell>
          <cell r="P36">
            <v>17565.082683370001</v>
          </cell>
        </row>
        <row r="38">
          <cell r="L38">
            <v>333.08374191600001</v>
          </cell>
          <cell r="M38">
            <v>36.137408999999998</v>
          </cell>
          <cell r="N38">
            <v>271.05637703899998</v>
          </cell>
          <cell r="O38">
            <v>870.10504698699992</v>
          </cell>
          <cell r="P38">
            <v>17657.453943084001</v>
          </cell>
        </row>
        <row r="39">
          <cell r="L39">
            <v>335.99368290000001</v>
          </cell>
          <cell r="M39">
            <v>36.189725000000003</v>
          </cell>
          <cell r="N39">
            <v>302.37783866500001</v>
          </cell>
          <cell r="O39">
            <v>879.365867933</v>
          </cell>
          <cell r="P39">
            <v>17613.069039000002</v>
          </cell>
        </row>
        <row r="40">
          <cell r="L40">
            <v>324.54514799999998</v>
          </cell>
          <cell r="M40">
            <v>28.920519000000002</v>
          </cell>
          <cell r="N40">
            <v>299.945514</v>
          </cell>
          <cell r="O40">
            <v>869.40700000000004</v>
          </cell>
          <cell r="P40">
            <v>17675.231908999998</v>
          </cell>
        </row>
        <row r="41">
          <cell r="L41">
            <v>357.50285400000001</v>
          </cell>
          <cell r="M41">
            <v>33.137081999999999</v>
          </cell>
          <cell r="N41">
            <v>342.177188</v>
          </cell>
          <cell r="O41">
            <v>874.72753999999998</v>
          </cell>
          <cell r="P41">
            <v>17693.068422</v>
          </cell>
        </row>
        <row r="42">
          <cell r="L42">
            <v>369.733938002</v>
          </cell>
          <cell r="M42">
            <v>31.049526</v>
          </cell>
          <cell r="N42">
            <v>325.24956830000002</v>
          </cell>
          <cell r="O42">
            <v>915.07845144000009</v>
          </cell>
          <cell r="P42">
            <v>17706.173788698001</v>
          </cell>
        </row>
        <row r="43">
          <cell r="L43">
            <v>363.42249271500003</v>
          </cell>
          <cell r="M43">
            <v>20.891244199999999</v>
          </cell>
          <cell r="N43">
            <v>352.93384653100003</v>
          </cell>
          <cell r="O43">
            <v>970.82093804099998</v>
          </cell>
          <cell r="P43">
            <v>17555.000373884999</v>
          </cell>
        </row>
        <row r="44">
          <cell r="L44">
            <v>296.92381329900002</v>
          </cell>
          <cell r="M44">
            <v>16.400972199999998</v>
          </cell>
          <cell r="N44">
            <v>349.452154748</v>
          </cell>
          <cell r="O44">
            <v>954.78363683199996</v>
          </cell>
          <cell r="P44">
            <v>17671.249922201001</v>
          </cell>
        </row>
        <row r="45">
          <cell r="L45">
            <v>318.86469775699999</v>
          </cell>
          <cell r="M45">
            <v>15.838009300000001</v>
          </cell>
          <cell r="N45">
            <v>341.2089532</v>
          </cell>
          <cell r="O45">
            <v>971.04536883200001</v>
          </cell>
          <cell r="P45">
            <v>17778.126207343001</v>
          </cell>
        </row>
        <row r="46">
          <cell r="L46">
            <v>309.04632763000001</v>
          </cell>
          <cell r="M46">
            <v>12.5616725</v>
          </cell>
          <cell r="N46">
            <v>321.74245491400001</v>
          </cell>
          <cell r="O46">
            <v>968.45274651599993</v>
          </cell>
          <cell r="P46">
            <v>17763.65734157</v>
          </cell>
        </row>
        <row r="47">
          <cell r="L47">
            <v>289.933453316</v>
          </cell>
          <cell r="M47">
            <v>9.6061530000000008</v>
          </cell>
          <cell r="N47">
            <v>321.90031903200003</v>
          </cell>
          <cell r="O47">
            <v>797.24950152500003</v>
          </cell>
          <cell r="P47">
            <v>17996.334850684001</v>
          </cell>
        </row>
        <row r="48">
          <cell r="L48">
            <v>296.88232506000003</v>
          </cell>
          <cell r="M48">
            <v>8.8679674600000009</v>
          </cell>
          <cell r="N48">
            <v>311.741402585</v>
          </cell>
          <cell r="O48">
            <v>712.29576752499997</v>
          </cell>
          <cell r="P48">
            <v>18099.60989774</v>
          </cell>
        </row>
        <row r="49">
          <cell r="L49">
            <v>317.17294513399997</v>
          </cell>
          <cell r="M49">
            <v>38.191345099999999</v>
          </cell>
          <cell r="N49">
            <v>255.94913380100002</v>
          </cell>
          <cell r="O49">
            <v>773.86544052500005</v>
          </cell>
          <cell r="P49">
            <v>18231.043399866001</v>
          </cell>
        </row>
        <row r="51">
          <cell r="L51">
            <v>341.360266432</v>
          </cell>
          <cell r="M51">
            <v>38.758213600000005</v>
          </cell>
          <cell r="N51">
            <v>249.46114179400001</v>
          </cell>
          <cell r="O51">
            <v>790.27711266699998</v>
          </cell>
          <cell r="P51">
            <v>18373.092055167999</v>
          </cell>
        </row>
        <row r="52">
          <cell r="L52">
            <v>294.70530464799992</v>
          </cell>
          <cell r="M52">
            <v>48.340426200000003</v>
          </cell>
          <cell r="N52">
            <v>215.523599964</v>
          </cell>
          <cell r="O52">
            <v>784.85067666700002</v>
          </cell>
          <cell r="P52">
            <v>17757.834389852</v>
          </cell>
        </row>
        <row r="53">
          <cell r="L53">
            <v>299.91466422999997</v>
          </cell>
          <cell r="M53">
            <v>52.024567000000005</v>
          </cell>
          <cell r="N53">
            <v>222.80283539199996</v>
          </cell>
          <cell r="O53">
            <v>870.101989667</v>
          </cell>
          <cell r="P53">
            <v>17746.663779570001</v>
          </cell>
        </row>
        <row r="54">
          <cell r="L54">
            <v>291.95070962499994</v>
          </cell>
          <cell r="M54">
            <v>48.519481100000007</v>
          </cell>
          <cell r="N54">
            <v>218.85591287599999</v>
          </cell>
          <cell r="O54">
            <v>920.75282596099998</v>
          </cell>
          <cell r="P54">
            <v>17704.853986675</v>
          </cell>
        </row>
        <row r="55">
          <cell r="L55">
            <v>297.58265637800002</v>
          </cell>
          <cell r="M55">
            <v>38.871611999999999</v>
          </cell>
          <cell r="N55">
            <v>224.63695345999997</v>
          </cell>
          <cell r="O55">
            <v>1024.9862869610001</v>
          </cell>
          <cell r="P55">
            <v>17729.387097022001</v>
          </cell>
        </row>
        <row r="56">
          <cell r="L56">
            <v>296.609576436</v>
          </cell>
          <cell r="M56">
            <v>37.753660200000006</v>
          </cell>
          <cell r="N56">
            <v>220.99182406000003</v>
          </cell>
          <cell r="O56">
            <v>1052.637442961</v>
          </cell>
          <cell r="P56">
            <v>17909.599778563999</v>
          </cell>
        </row>
        <row r="57">
          <cell r="L57">
            <v>310.47667832899992</v>
          </cell>
          <cell r="M57">
            <v>35.873521099999998</v>
          </cell>
          <cell r="N57">
            <v>218.81830733999999</v>
          </cell>
          <cell r="O57">
            <v>946.214330399</v>
          </cell>
          <cell r="P57">
            <v>18081.535003071003</v>
          </cell>
        </row>
        <row r="58">
          <cell r="L58">
            <v>306.83810999999997</v>
          </cell>
          <cell r="M58">
            <v>35.386331000000006</v>
          </cell>
          <cell r="N58">
            <v>250.25755000000001</v>
          </cell>
          <cell r="O58">
            <v>722.99554599999999</v>
          </cell>
          <cell r="P58">
            <v>18196.870379</v>
          </cell>
        </row>
        <row r="59">
          <cell r="L59">
            <v>300.55892411600001</v>
          </cell>
          <cell r="M59">
            <v>34.776640200000003</v>
          </cell>
          <cell r="N59">
            <v>218.45717886</v>
          </cell>
          <cell r="O59">
            <v>764.21777899999995</v>
          </cell>
          <cell r="P59">
            <v>18228.804773383999</v>
          </cell>
        </row>
        <row r="60">
          <cell r="L60">
            <v>299.575512135</v>
          </cell>
          <cell r="M60">
            <v>34.489151200000009</v>
          </cell>
          <cell r="N60">
            <v>230.89017033900001</v>
          </cell>
          <cell r="O60">
            <v>844.7563965249999</v>
          </cell>
          <cell r="P60">
            <v>18431.668948564999</v>
          </cell>
        </row>
        <row r="61">
          <cell r="L61">
            <v>286.58554798299997</v>
          </cell>
          <cell r="M61">
            <v>45.425470099999998</v>
          </cell>
          <cell r="N61">
            <v>228.22750422500002</v>
          </cell>
          <cell r="O61">
            <v>876.78446352499998</v>
          </cell>
          <cell r="P61">
            <v>18537.568492416998</v>
          </cell>
        </row>
        <row r="62">
          <cell r="L62">
            <v>244.141467124</v>
          </cell>
          <cell r="M62">
            <v>58.241572799999993</v>
          </cell>
          <cell r="N62">
            <v>196.01095807000002</v>
          </cell>
          <cell r="O62">
            <v>983.58220552499995</v>
          </cell>
          <cell r="P62">
            <v>18562.408588576</v>
          </cell>
        </row>
        <row r="64">
          <cell r="L64">
            <v>270.91813754600003</v>
          </cell>
          <cell r="M64">
            <v>60.4254222</v>
          </cell>
          <cell r="N64">
            <v>164.52688344500001</v>
          </cell>
          <cell r="O64">
            <v>1048.0337152019999</v>
          </cell>
          <cell r="P64">
            <v>18708.540972054001</v>
          </cell>
        </row>
        <row r="65">
          <cell r="L65">
            <v>279.84244990500002</v>
          </cell>
          <cell r="M65">
            <v>59.604821100000002</v>
          </cell>
          <cell r="N65">
            <v>171.914526542</v>
          </cell>
          <cell r="O65">
            <v>1030.425707202</v>
          </cell>
          <cell r="P65">
            <v>18777.963855194997</v>
          </cell>
        </row>
        <row r="66">
          <cell r="L66">
            <v>290.29100080400002</v>
          </cell>
          <cell r="M66">
            <v>60.2842816</v>
          </cell>
          <cell r="N66">
            <v>181.35019146499999</v>
          </cell>
          <cell r="O66">
            <v>988.13220020200004</v>
          </cell>
          <cell r="P66">
            <v>18821.701053096</v>
          </cell>
        </row>
        <row r="67">
          <cell r="L67">
            <v>296.67030313500004</v>
          </cell>
          <cell r="M67">
            <v>61.543354899999997</v>
          </cell>
          <cell r="N67">
            <v>187.40734208000001</v>
          </cell>
          <cell r="O67">
            <v>1114.6046720000002</v>
          </cell>
          <cell r="P67">
            <v>18884.641084564999</v>
          </cell>
        </row>
        <row r="68">
          <cell r="L68">
            <v>291.83510965199997</v>
          </cell>
          <cell r="M68">
            <v>59.907273700000005</v>
          </cell>
          <cell r="N68">
            <v>198.62682935499998</v>
          </cell>
          <cell r="O68">
            <v>1203.9328210000001</v>
          </cell>
          <cell r="P68">
            <v>18907.893747348</v>
          </cell>
        </row>
        <row r="69">
          <cell r="L69">
            <v>289.33108966800006</v>
          </cell>
          <cell r="M69">
            <v>58.639569399999992</v>
          </cell>
          <cell r="N69">
            <v>211.09431632800002</v>
          </cell>
          <cell r="O69">
            <v>1098.7059790000001</v>
          </cell>
          <cell r="P69">
            <v>18920.592211832001</v>
          </cell>
        </row>
        <row r="70">
          <cell r="L70">
            <v>290.28969042</v>
          </cell>
          <cell r="M70">
            <v>56.824557499999997</v>
          </cell>
          <cell r="N70">
            <v>207.421935639</v>
          </cell>
          <cell r="O70">
            <v>1103.9550360000001</v>
          </cell>
          <cell r="P70">
            <v>18931.596660479998</v>
          </cell>
        </row>
        <row r="71">
          <cell r="L71">
            <v>284.14268389099999</v>
          </cell>
          <cell r="M71">
            <v>49.804847100000003</v>
          </cell>
          <cell r="N71">
            <v>206.19783679</v>
          </cell>
          <cell r="O71">
            <v>1174.9856300000001</v>
          </cell>
          <cell r="P71">
            <v>18945.830100908999</v>
          </cell>
        </row>
        <row r="72">
          <cell r="L72">
            <v>285.08190087399998</v>
          </cell>
          <cell r="M72">
            <v>48.6609245</v>
          </cell>
          <cell r="N72">
            <v>192.958081201</v>
          </cell>
          <cell r="O72">
            <v>1144.7276160000001</v>
          </cell>
          <cell r="P72">
            <v>18977.903508825999</v>
          </cell>
        </row>
        <row r="73">
          <cell r="L73">
            <v>285.344381919</v>
          </cell>
          <cell r="M73">
            <v>48.828309100000006</v>
          </cell>
          <cell r="N73">
            <v>185.54693048499999</v>
          </cell>
          <cell r="O73">
            <v>1292.84772</v>
          </cell>
          <cell r="P73">
            <v>19063.361509680999</v>
          </cell>
        </row>
        <row r="74">
          <cell r="L74">
            <v>276.94176925900001</v>
          </cell>
          <cell r="M74">
            <v>48.633813519</v>
          </cell>
          <cell r="N74">
            <v>183.52198431599999</v>
          </cell>
          <cell r="O74">
            <v>1186.0762929999999</v>
          </cell>
          <cell r="P74">
            <v>19010.509369641</v>
          </cell>
        </row>
        <row r="75">
          <cell r="L75">
            <v>278.90492993599997</v>
          </cell>
          <cell r="M75">
            <v>50.713271464000002</v>
          </cell>
          <cell r="N75">
            <v>202.23904001100001</v>
          </cell>
          <cell r="O75">
            <v>1329.294369</v>
          </cell>
          <cell r="P75">
            <v>19145.845949064002</v>
          </cell>
        </row>
        <row r="77">
          <cell r="L77">
            <v>302.33153600399999</v>
          </cell>
          <cell r="M77">
            <v>47.816822973000001</v>
          </cell>
          <cell r="N77">
            <v>198.51393106099999</v>
          </cell>
          <cell r="O77">
            <v>1285.350993</v>
          </cell>
          <cell r="P77">
            <v>19187.655064235998</v>
          </cell>
        </row>
        <row r="78">
          <cell r="L78">
            <v>273.96463381299998</v>
          </cell>
          <cell r="M78">
            <v>48.051537072999999</v>
          </cell>
          <cell r="N78">
            <v>183.45351939700001</v>
          </cell>
          <cell r="O78">
            <v>1310.481884</v>
          </cell>
          <cell r="P78">
            <v>19339.079986827001</v>
          </cell>
        </row>
        <row r="79">
          <cell r="L79">
            <v>275.91938920499996</v>
          </cell>
          <cell r="M79">
            <v>46.975963113999995</v>
          </cell>
          <cell r="N79">
            <v>178.444544823</v>
          </cell>
          <cell r="O79">
            <v>1091.250223</v>
          </cell>
          <cell r="P79">
            <v>19371.600862494997</v>
          </cell>
        </row>
        <row r="80">
          <cell r="L80">
            <v>279.187314351</v>
          </cell>
          <cell r="M80">
            <v>47.186673752999994</v>
          </cell>
          <cell r="N80">
            <v>173.07485341799998</v>
          </cell>
          <cell r="O80">
            <v>1225.7434660000001</v>
          </cell>
          <cell r="P80">
            <v>19426.818661059002</v>
          </cell>
        </row>
        <row r="81">
          <cell r="L81">
            <v>279.83788590500001</v>
          </cell>
          <cell r="M81">
            <v>42.372926688999996</v>
          </cell>
          <cell r="N81">
            <v>165.279055715</v>
          </cell>
          <cell r="O81">
            <v>1216.2149160000001</v>
          </cell>
          <cell r="P81">
            <v>19477.281479844998</v>
          </cell>
        </row>
        <row r="82">
          <cell r="L82">
            <v>279.30979338300006</v>
          </cell>
          <cell r="M82">
            <v>41.445610590999998</v>
          </cell>
          <cell r="N82">
            <v>158.67264797199999</v>
          </cell>
          <cell r="O82">
            <v>1262.9366870000001</v>
          </cell>
          <cell r="P82">
            <v>19504.909015357</v>
          </cell>
        </row>
        <row r="83">
          <cell r="L83">
            <v>278.05974165800001</v>
          </cell>
          <cell r="M83">
            <v>35.957601904000001</v>
          </cell>
          <cell r="N83">
            <v>160.81463855200002</v>
          </cell>
          <cell r="O83">
            <v>1314.6243299999999</v>
          </cell>
          <cell r="P83">
            <v>19730.835517652002</v>
          </cell>
        </row>
        <row r="84">
          <cell r="L84">
            <v>288.94392791400003</v>
          </cell>
          <cell r="M84">
            <v>32.884557067000003</v>
          </cell>
          <cell r="N84">
            <v>169.98075077799999</v>
          </cell>
          <cell r="O84">
            <v>1245.2241809999998</v>
          </cell>
          <cell r="P84">
            <v>19784.778105816</v>
          </cell>
        </row>
        <row r="85">
          <cell r="L85">
            <v>308.60215994800001</v>
          </cell>
          <cell r="M85">
            <v>29.952290199999997</v>
          </cell>
          <cell r="N85">
            <v>158.88851789200001</v>
          </cell>
          <cell r="O85">
            <v>1415.8314459999999</v>
          </cell>
          <cell r="P85">
            <v>19864.639420492</v>
          </cell>
        </row>
        <row r="86">
          <cell r="L86">
            <v>310.145282517</v>
          </cell>
          <cell r="M86">
            <v>44.094359500000003</v>
          </cell>
          <cell r="N86">
            <v>158.885204913</v>
          </cell>
          <cell r="O86">
            <v>1497.7933090000001</v>
          </cell>
          <cell r="P86">
            <v>20031.235143253001</v>
          </cell>
        </row>
        <row r="87">
          <cell r="L87">
            <v>307.92276805099993</v>
          </cell>
          <cell r="M87">
            <v>40.7801665</v>
          </cell>
          <cell r="N87">
            <v>163.44274680199999</v>
          </cell>
          <cell r="O87">
            <v>1385.7639330000002</v>
          </cell>
          <cell r="P87">
            <v>20074.013286009002</v>
          </cell>
        </row>
        <row r="88">
          <cell r="L88">
            <v>309.188385289</v>
          </cell>
          <cell r="M88">
            <v>38.338711353000008</v>
          </cell>
          <cell r="N88">
            <v>183.305088592</v>
          </cell>
          <cell r="O88">
            <v>1328.2899630000002</v>
          </cell>
          <cell r="P88">
            <v>20251.310972490999</v>
          </cell>
        </row>
        <row r="90">
          <cell r="L90">
            <v>307.93308529699999</v>
          </cell>
          <cell r="M90">
            <v>33.427568756000007</v>
          </cell>
          <cell r="N90">
            <v>174.659740425</v>
          </cell>
          <cell r="O90">
            <v>1107.0267739999999</v>
          </cell>
          <cell r="P90">
            <v>20299.727619103</v>
          </cell>
        </row>
        <row r="91">
          <cell r="L91">
            <v>321.99295134699997</v>
          </cell>
          <cell r="M91">
            <v>31.323647587</v>
          </cell>
          <cell r="N91">
            <v>179.88566165799998</v>
          </cell>
          <cell r="O91">
            <v>1274.490816</v>
          </cell>
          <cell r="P91">
            <v>20401.330243393</v>
          </cell>
        </row>
        <row r="92">
          <cell r="L92">
            <v>318.481416104</v>
          </cell>
          <cell r="M92">
            <v>29.395425199000002</v>
          </cell>
          <cell r="N92">
            <v>157.59591165800001</v>
          </cell>
          <cell r="O92">
            <v>1078.2898849999999</v>
          </cell>
          <cell r="P92">
            <v>20189.023513225999</v>
          </cell>
        </row>
        <row r="93">
          <cell r="L93">
            <v>336.05112388600003</v>
          </cell>
          <cell r="M93">
            <v>26.458168618000002</v>
          </cell>
          <cell r="N93">
            <v>157.18555785800001</v>
          </cell>
          <cell r="O93">
            <v>1089.2876630000001</v>
          </cell>
          <cell r="P93">
            <v>19940.501799924001</v>
          </cell>
        </row>
        <row r="94">
          <cell r="L94">
            <v>336.22824997100003</v>
          </cell>
          <cell r="M94">
            <v>23.681316084000002</v>
          </cell>
          <cell r="N94">
            <v>168.36124792200002</v>
          </cell>
          <cell r="O94">
            <v>981.73161800000003</v>
          </cell>
          <cell r="P94">
            <v>19966.590566858998</v>
          </cell>
        </row>
        <row r="95">
          <cell r="L95">
            <v>330.55399225700006</v>
          </cell>
          <cell r="M95">
            <v>22.018515955999998</v>
          </cell>
          <cell r="N95">
            <v>167.00307522200001</v>
          </cell>
          <cell r="O95">
            <v>991.31995999999992</v>
          </cell>
          <cell r="P95">
            <v>19596.637250382999</v>
          </cell>
        </row>
        <row r="96">
          <cell r="L96">
            <v>333.17009921700003</v>
          </cell>
          <cell r="M96">
            <v>20.732323304000001</v>
          </cell>
          <cell r="N96">
            <v>170.05860226199999</v>
          </cell>
          <cell r="O96">
            <v>1027.9572479999999</v>
          </cell>
          <cell r="P96">
            <v>19755.489540483002</v>
          </cell>
        </row>
        <row r="97">
          <cell r="L97">
            <v>334.08486687599998</v>
          </cell>
          <cell r="M97">
            <v>20.039974852</v>
          </cell>
          <cell r="N97">
            <v>165.62057873200001</v>
          </cell>
          <cell r="O97">
            <v>1029.013234</v>
          </cell>
          <cell r="P97">
            <v>19865.919996334</v>
          </cell>
        </row>
        <row r="98">
          <cell r="L98">
            <v>346.45267236300003</v>
          </cell>
          <cell r="M98">
            <v>19.188189543999997</v>
          </cell>
          <cell r="N98">
            <v>159.99683922899999</v>
          </cell>
          <cell r="O98">
            <v>1154.433708</v>
          </cell>
          <cell r="P98">
            <v>20012.030291497002</v>
          </cell>
        </row>
        <row r="99">
          <cell r="L99">
            <v>365.25659399000006</v>
          </cell>
          <cell r="M99">
            <v>18.975390843</v>
          </cell>
          <cell r="N99">
            <v>166.65800062900001</v>
          </cell>
          <cell r="O99">
            <v>1195.63717</v>
          </cell>
          <cell r="P99">
            <v>20106.49623085</v>
          </cell>
        </row>
        <row r="100">
          <cell r="L100">
            <v>360.80694293399995</v>
          </cell>
          <cell r="M100">
            <v>18.602622970999995</v>
          </cell>
          <cell r="N100">
            <v>161.71143717200002</v>
          </cell>
          <cell r="O100">
            <v>1354.8627469999999</v>
          </cell>
          <cell r="P100">
            <v>19962.205868696001</v>
          </cell>
        </row>
        <row r="101">
          <cell r="L101">
            <v>339.73143162200006</v>
          </cell>
          <cell r="M101">
            <v>18.821118968</v>
          </cell>
          <cell r="N101">
            <v>172.414630714</v>
          </cell>
          <cell r="O101">
            <v>1370.0778949999999</v>
          </cell>
          <cell r="P101">
            <v>20097.314544198001</v>
          </cell>
        </row>
        <row r="103">
          <cell r="L103">
            <v>321.115220475</v>
          </cell>
          <cell r="M103">
            <v>20.433795800000002</v>
          </cell>
          <cell r="N103">
            <v>183.949758414</v>
          </cell>
          <cell r="O103">
            <v>1388.4709799999998</v>
          </cell>
          <cell r="P103">
            <v>20206.307580034998</v>
          </cell>
        </row>
        <row r="104">
          <cell r="L104">
            <v>310.556375613</v>
          </cell>
          <cell r="M104">
            <v>20.687110263999998</v>
          </cell>
          <cell r="N104">
            <v>190.32204661200001</v>
          </cell>
          <cell r="O104">
            <v>1375.7316089999999</v>
          </cell>
          <cell r="P104">
            <v>20250.584217207001</v>
          </cell>
        </row>
        <row r="105">
          <cell r="L105">
            <v>319.34107336400001</v>
          </cell>
          <cell r="M105">
            <v>20.414103482999998</v>
          </cell>
          <cell r="N105">
            <v>193.21858556200002</v>
          </cell>
          <cell r="O105">
            <v>1327.5813889999999</v>
          </cell>
          <cell r="P105">
            <v>20280.137445516</v>
          </cell>
        </row>
        <row r="106">
          <cell r="L106">
            <v>323.72250311900001</v>
          </cell>
          <cell r="M106">
            <v>19.240652492999999</v>
          </cell>
          <cell r="N106">
            <v>195.16506876199998</v>
          </cell>
          <cell r="O106">
            <v>1279.3060589999998</v>
          </cell>
          <cell r="P106">
            <v>20306.517582390999</v>
          </cell>
        </row>
        <row r="107">
          <cell r="L107">
            <v>333.13223621699996</v>
          </cell>
          <cell r="M107">
            <v>18.957950371999999</v>
          </cell>
          <cell r="N107">
            <v>166.10105876200001</v>
          </cell>
          <cell r="O107">
            <v>1172.2107979999998</v>
          </cell>
          <cell r="P107">
            <v>20313.954116771001</v>
          </cell>
        </row>
        <row r="108">
          <cell r="L108">
            <v>347.53732766899998</v>
          </cell>
          <cell r="M108">
            <v>19.562889708000004</v>
          </cell>
          <cell r="N108">
            <v>177.86471815199999</v>
          </cell>
          <cell r="O108">
            <v>1137.0944379999999</v>
          </cell>
          <cell r="P108">
            <v>20445.4666067</v>
          </cell>
        </row>
        <row r="109">
          <cell r="L109">
            <v>350.76284068299998</v>
          </cell>
          <cell r="M109">
            <v>19.192181009000002</v>
          </cell>
          <cell r="N109">
            <v>190.18240359500001</v>
          </cell>
          <cell r="O109">
            <v>1160.030285</v>
          </cell>
          <cell r="P109">
            <v>20548.011191747999</v>
          </cell>
        </row>
        <row r="110">
          <cell r="L110">
            <v>345.54054817500003</v>
          </cell>
          <cell r="M110">
            <v>18.682088924999999</v>
          </cell>
          <cell r="N110">
            <v>183.414413647</v>
          </cell>
          <cell r="O110">
            <v>1204.3474629999998</v>
          </cell>
          <cell r="P110">
            <v>20671.729100838002</v>
          </cell>
        </row>
        <row r="111">
          <cell r="L111">
            <v>358.59653145500005</v>
          </cell>
          <cell r="M111">
            <v>18.753623646999998</v>
          </cell>
          <cell r="N111">
            <v>180.63814169500003</v>
          </cell>
          <cell r="O111">
            <v>1255.019814</v>
          </cell>
          <cell r="P111">
            <v>20858.917319218002</v>
          </cell>
        </row>
        <row r="112">
          <cell r="L112">
            <v>365.97576104699999</v>
          </cell>
          <cell r="M112">
            <v>18.566346202000002</v>
          </cell>
          <cell r="N112">
            <v>189.400833447</v>
          </cell>
          <cell r="O112">
            <v>1303.0914269999998</v>
          </cell>
          <cell r="P112">
            <v>20938.545959026</v>
          </cell>
        </row>
        <row r="113">
          <cell r="L113">
            <v>379.42400789200002</v>
          </cell>
          <cell r="M113">
            <v>19.267692004000001</v>
          </cell>
          <cell r="N113">
            <v>196.81829034699999</v>
          </cell>
          <cell r="O113">
            <v>1339.6523249999998</v>
          </cell>
          <cell r="P113">
            <v>21168.218985725001</v>
          </cell>
        </row>
        <row r="114">
          <cell r="L114">
            <v>404.605109287</v>
          </cell>
          <cell r="M114">
            <v>19.552978864999996</v>
          </cell>
          <cell r="N114">
            <v>185.646384286</v>
          </cell>
          <cell r="O114">
            <v>1397.95355</v>
          </cell>
          <cell r="P114">
            <v>21321.641621717001</v>
          </cell>
        </row>
        <row r="116">
          <cell r="L116">
            <v>347.44973909699996</v>
          </cell>
          <cell r="M116">
            <v>19.957187757</v>
          </cell>
          <cell r="N116">
            <v>183.67850028599997</v>
          </cell>
          <cell r="O116">
            <v>1335.8349859999998</v>
          </cell>
          <cell r="P116">
            <v>21610.176843638001</v>
          </cell>
        </row>
        <row r="117">
          <cell r="L117">
            <v>396.225040202</v>
          </cell>
          <cell r="M117">
            <v>20.092990586999996</v>
          </cell>
          <cell r="N117">
            <v>206.62232754199999</v>
          </cell>
          <cell r="O117">
            <v>1364.1854559999999</v>
          </cell>
          <cell r="P117">
            <v>21556.224649534</v>
          </cell>
        </row>
        <row r="118">
          <cell r="L118">
            <v>332.35793150799998</v>
          </cell>
          <cell r="M118">
            <v>19.886721413</v>
          </cell>
          <cell r="N118">
            <v>202.43938808600001</v>
          </cell>
          <cell r="O118">
            <v>1320.475612</v>
          </cell>
          <cell r="P118">
            <v>21812.649157067</v>
          </cell>
        </row>
        <row r="119">
          <cell r="L119">
            <v>381.47135245600003</v>
          </cell>
          <cell r="M119">
            <v>19.380796386999997</v>
          </cell>
          <cell r="N119">
            <v>211.59536828200004</v>
          </cell>
          <cell r="O119">
            <v>1493.9228629999998</v>
          </cell>
          <cell r="P119">
            <v>21812.75262118</v>
          </cell>
        </row>
        <row r="120">
          <cell r="L120">
            <v>344.543076638</v>
          </cell>
          <cell r="M120">
            <v>18.874815140999999</v>
          </cell>
          <cell r="N120">
            <v>228.038468292</v>
          </cell>
          <cell r="O120">
            <v>1533.5576279999998</v>
          </cell>
          <cell r="P120">
            <v>22029.538705836003</v>
          </cell>
        </row>
        <row r="121">
          <cell r="L121">
            <v>397.50839053699997</v>
          </cell>
          <cell r="M121">
            <v>16.938279351999999</v>
          </cell>
          <cell r="N121">
            <v>217.10118867200003</v>
          </cell>
          <cell r="O121">
            <v>1596.3977369999998</v>
          </cell>
          <cell r="P121">
            <v>22127.462910709997</v>
          </cell>
        </row>
        <row r="122">
          <cell r="L122">
            <v>402.47180760200001</v>
          </cell>
          <cell r="M122">
            <v>16.263276269000002</v>
          </cell>
          <cell r="N122">
            <v>218.08383595199999</v>
          </cell>
          <cell r="O122">
            <v>1641.624382</v>
          </cell>
          <cell r="P122">
            <v>22282.62194796</v>
          </cell>
        </row>
        <row r="123">
          <cell r="L123">
            <v>416.00080774100002</v>
          </cell>
          <cell r="M123">
            <v>14.539087575</v>
          </cell>
          <cell r="N123">
            <v>235.768335842</v>
          </cell>
          <cell r="O123">
            <v>1629.3215619999999</v>
          </cell>
          <cell r="P123">
            <v>22400.251188812996</v>
          </cell>
        </row>
        <row r="124">
          <cell r="L124">
            <v>421.46711056300001</v>
          </cell>
          <cell r="M124">
            <v>15.350754446999998</v>
          </cell>
          <cell r="N124">
            <v>235.51816944199999</v>
          </cell>
          <cell r="O124">
            <v>1651.029548</v>
          </cell>
          <cell r="P124">
            <v>22827.963017272996</v>
          </cell>
        </row>
        <row r="125">
          <cell r="L125">
            <v>437.10495818000004</v>
          </cell>
          <cell r="M125">
            <v>15.887420212999999</v>
          </cell>
          <cell r="N125">
            <v>265.00921114200003</v>
          </cell>
          <cell r="O125">
            <v>1534.2727889999999</v>
          </cell>
          <cell r="P125">
            <v>23048.474531960001</v>
          </cell>
        </row>
        <row r="126">
          <cell r="L126">
            <v>416.62993499499999</v>
          </cell>
          <cell r="M126">
            <v>15.483897777000001</v>
          </cell>
          <cell r="N126">
            <v>244.680951652</v>
          </cell>
          <cell r="O126">
            <v>1478.722538</v>
          </cell>
          <cell r="P126">
            <v>23188.717823384999</v>
          </cell>
        </row>
        <row r="127">
          <cell r="L127">
            <v>408.20880804000001</v>
          </cell>
          <cell r="M127">
            <v>15.582484022000001</v>
          </cell>
          <cell r="N127">
            <v>234.70822735199999</v>
          </cell>
          <cell r="O127">
            <v>1571.0844909999998</v>
          </cell>
          <cell r="P127">
            <v>23404.763389332002</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a"/>
      <sheetName val="2b"/>
      <sheetName val="3"/>
      <sheetName val="4"/>
      <sheetName val="5"/>
      <sheetName val="6a"/>
      <sheetName val="6b"/>
      <sheetName val="7a"/>
      <sheetName val="7b"/>
      <sheetName val="8a"/>
      <sheetName val="8b"/>
      <sheetName val="9a"/>
      <sheetName val="9b"/>
      <sheetName val="10a"/>
      <sheetName val="10b"/>
      <sheetName val="11a"/>
      <sheetName val="12"/>
      <sheetName val="13"/>
      <sheetName val="14"/>
      <sheetName val="15"/>
      <sheetName val="16"/>
      <sheetName val="17"/>
      <sheetName val="18"/>
      <sheetName val="19"/>
      <sheetName val="20 21"/>
      <sheetName val="22 23 24"/>
      <sheetName val="25"/>
      <sheetName val="26"/>
      <sheetName val="27"/>
      <sheetName val="28"/>
      <sheetName val="29"/>
      <sheetName val="30"/>
      <sheetName val="31a"/>
      <sheetName val="31b"/>
      <sheetName val="32a"/>
      <sheetName val="32b"/>
      <sheetName val="33a"/>
      <sheetName val="33b"/>
      <sheetName val="34"/>
      <sheetName val="35"/>
      <sheetName val="36"/>
      <sheetName val="3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row r="18">
          <cell r="C18">
            <v>2471.0865236969998</v>
          </cell>
        </row>
        <row r="19">
          <cell r="C19">
            <v>2717.0421049470001</v>
          </cell>
        </row>
        <row r="20">
          <cell r="C20">
            <v>2470.1643890820001</v>
          </cell>
        </row>
        <row r="21">
          <cell r="C21">
            <v>2336.2516582570001</v>
          </cell>
        </row>
        <row r="22">
          <cell r="C22">
            <v>2671.179882249</v>
          </cell>
        </row>
        <row r="23">
          <cell r="C23">
            <v>2578.0548010420002</v>
          </cell>
        </row>
        <row r="24">
          <cell r="C24">
            <v>2750.215766588</v>
          </cell>
        </row>
        <row r="25">
          <cell r="C25">
            <v>2805.3352108460003</v>
          </cell>
        </row>
        <row r="26">
          <cell r="C26">
            <v>3124.7079655939997</v>
          </cell>
        </row>
        <row r="28">
          <cell r="C28">
            <v>2471.0865236969998</v>
          </cell>
        </row>
        <row r="30">
          <cell r="C30">
            <v>2617.0365232080003</v>
          </cell>
        </row>
        <row r="31">
          <cell r="C31">
            <v>2758.4602707969998</v>
          </cell>
        </row>
        <row r="32">
          <cell r="C32">
            <v>2837.8723635209999</v>
          </cell>
        </row>
        <row r="33">
          <cell r="C33">
            <v>2824.7517562610001</v>
          </cell>
        </row>
        <row r="34">
          <cell r="C34">
            <v>2889.4007270000002</v>
          </cell>
        </row>
        <row r="35">
          <cell r="C35">
            <v>2851.3534217640004</v>
          </cell>
        </row>
        <row r="36">
          <cell r="C36">
            <v>2902.7839141800005</v>
          </cell>
        </row>
        <row r="37">
          <cell r="C37">
            <v>2894.6195663880003</v>
          </cell>
        </row>
        <row r="38">
          <cell r="C38">
            <v>2783.4598927370002</v>
          </cell>
        </row>
        <row r="39">
          <cell r="C39">
            <v>2845.4726016589998</v>
          </cell>
        </row>
        <row r="40">
          <cell r="C40">
            <v>2693.7735085070003</v>
          </cell>
        </row>
        <row r="41">
          <cell r="C41">
            <v>2717.0421049470001</v>
          </cell>
        </row>
        <row r="43">
          <cell r="C43">
            <v>2710.8450295999996</v>
          </cell>
        </row>
        <row r="44">
          <cell r="C44">
            <v>2886.7024784779996</v>
          </cell>
        </row>
        <row r="45">
          <cell r="C45">
            <v>2985.6153599999998</v>
          </cell>
        </row>
        <row r="46">
          <cell r="C46">
            <v>2726.034713</v>
          </cell>
        </row>
        <row r="47">
          <cell r="C47">
            <v>2760.1669944600008</v>
          </cell>
        </row>
        <row r="48">
          <cell r="C48">
            <v>2937.7899965400002</v>
          </cell>
        </row>
        <row r="49">
          <cell r="C49">
            <v>2934.3923206720001</v>
          </cell>
        </row>
        <row r="50">
          <cell r="C50">
            <v>2802.4206291989994</v>
          </cell>
        </row>
        <row r="51">
          <cell r="C51">
            <v>2738.8954743800005</v>
          </cell>
        </row>
        <row r="52">
          <cell r="C52">
            <v>2559.840261114</v>
          </cell>
        </row>
        <row r="53">
          <cell r="C53">
            <v>2438.244206412</v>
          </cell>
        </row>
        <row r="54">
          <cell r="C54">
            <v>2470.1643890820001</v>
          </cell>
        </row>
        <row r="56">
          <cell r="C56">
            <v>2382.0017865740001</v>
          </cell>
        </row>
        <row r="57">
          <cell r="C57">
            <v>2369.0833877810001</v>
          </cell>
        </row>
        <row r="58">
          <cell r="C58">
            <v>2420.5548357379998</v>
          </cell>
        </row>
        <row r="59">
          <cell r="C59">
            <v>2421.5573784190001</v>
          </cell>
        </row>
        <row r="60">
          <cell r="C60">
            <v>2486.8058046179999</v>
          </cell>
        </row>
        <row r="61">
          <cell r="C61">
            <v>2448.4992210599999</v>
          </cell>
        </row>
        <row r="62">
          <cell r="C62">
            <v>2377.680088479</v>
          </cell>
        </row>
        <row r="63">
          <cell r="C63">
            <v>2107.7574079999999</v>
          </cell>
        </row>
        <row r="64">
          <cell r="C64">
            <v>2123.9789952390001</v>
          </cell>
        </row>
        <row r="65">
          <cell r="C65">
            <v>2131.9213304689997</v>
          </cell>
        </row>
        <row r="66">
          <cell r="C66">
            <v>2287.2585774079998</v>
          </cell>
        </row>
        <row r="67">
          <cell r="C67">
            <v>2336.2516582570001</v>
          </cell>
        </row>
        <row r="69">
          <cell r="C69">
            <v>2373.3621687159998</v>
          </cell>
        </row>
        <row r="70">
          <cell r="C70">
            <v>2375.3060970400002</v>
          </cell>
        </row>
        <row r="71">
          <cell r="C71">
            <v>2368.010823307</v>
          </cell>
        </row>
        <row r="72">
          <cell r="C72">
            <v>2516.810711352</v>
          </cell>
        </row>
        <row r="73">
          <cell r="C73">
            <v>2647.5017490090004</v>
          </cell>
        </row>
        <row r="74">
          <cell r="C74">
            <v>2557.5067410650004</v>
          </cell>
        </row>
        <row r="75">
          <cell r="C75">
            <v>2538.3555587669998</v>
          </cell>
        </row>
        <row r="76">
          <cell r="C76">
            <v>2584.0214096229997</v>
          </cell>
        </row>
        <row r="77">
          <cell r="C77">
            <v>2511.7648176350003</v>
          </cell>
        </row>
        <row r="78">
          <cell r="C78">
            <v>2550.2633613900002</v>
          </cell>
        </row>
        <row r="79">
          <cell r="C79">
            <v>2455.6751499299999</v>
          </cell>
        </row>
        <row r="80">
          <cell r="C80">
            <v>2671.179882249</v>
          </cell>
        </row>
        <row r="82">
          <cell r="C82">
            <v>2569.004295965</v>
          </cell>
        </row>
        <row r="83">
          <cell r="C83">
            <v>2538.8163077839999</v>
          </cell>
        </row>
        <row r="84">
          <cell r="C84">
            <v>2396.2071333369995</v>
          </cell>
        </row>
        <row r="85">
          <cell r="C85">
            <v>2469.8797218110003</v>
          </cell>
        </row>
        <row r="86">
          <cell r="C86">
            <v>2484.6697030160003</v>
          </cell>
        </row>
        <row r="87">
          <cell r="C87">
            <v>2492.1554543940001</v>
          </cell>
        </row>
        <row r="88">
          <cell r="C88">
            <v>2593.5854756020003</v>
          </cell>
        </row>
        <row r="89">
          <cell r="C89">
            <v>2485.0268539779995</v>
          </cell>
        </row>
        <row r="90">
          <cell r="C90">
            <v>2729.6322412100003</v>
          </cell>
        </row>
        <row r="91">
          <cell r="C91">
            <v>2758.064239845</v>
          </cell>
        </row>
        <row r="92">
          <cell r="C92">
            <v>2631.0558522710003</v>
          </cell>
        </row>
        <row r="93">
          <cell r="C93">
            <v>2578.0548010420002</v>
          </cell>
        </row>
        <row r="95">
          <cell r="C95">
            <v>2385.378390161</v>
          </cell>
        </row>
        <row r="96">
          <cell r="C96">
            <v>2501.487758234</v>
          </cell>
        </row>
        <row r="97">
          <cell r="C97">
            <v>2327.4502550260004</v>
          </cell>
        </row>
        <row r="98">
          <cell r="C98">
            <v>2379.3669013559997</v>
          </cell>
        </row>
        <row r="99">
          <cell r="C99">
            <v>2250.7592732319999</v>
          </cell>
        </row>
        <row r="100">
          <cell r="C100">
            <v>2253.4955233289998</v>
          </cell>
        </row>
        <row r="101">
          <cell r="C101">
            <v>2196.6842778260002</v>
          </cell>
        </row>
        <row r="102">
          <cell r="C102">
            <v>2257.2981755350002</v>
          </cell>
        </row>
        <row r="103">
          <cell r="C103">
            <v>2338.1815859990002</v>
          </cell>
        </row>
        <row r="104">
          <cell r="C104">
            <v>2436.3037345889998</v>
          </cell>
        </row>
        <row r="105">
          <cell r="C105">
            <v>2612.7863433000002</v>
          </cell>
        </row>
        <row r="106">
          <cell r="C106">
            <v>2750.215766588</v>
          </cell>
        </row>
        <row r="108">
          <cell r="C108">
            <v>2716.378172787</v>
          </cell>
        </row>
        <row r="109">
          <cell r="C109">
            <v>2719.6309185569999</v>
          </cell>
        </row>
        <row r="110">
          <cell r="C110">
            <v>2639.5438599259996</v>
          </cell>
        </row>
        <row r="111">
          <cell r="C111">
            <v>2602.6261201840002</v>
          </cell>
        </row>
        <row r="112">
          <cell r="C112">
            <v>2453.7202305750002</v>
          </cell>
        </row>
        <row r="113">
          <cell r="C113">
            <v>2506.6227758119999</v>
          </cell>
        </row>
        <row r="114">
          <cell r="C114">
            <v>2536.5739642070002</v>
          </cell>
        </row>
        <row r="115">
          <cell r="C115">
            <v>2565.2279413289998</v>
          </cell>
        </row>
        <row r="116">
          <cell r="C116">
            <v>2558.7693871550005</v>
          </cell>
        </row>
        <row r="117">
          <cell r="C117">
            <v>2682.936864409</v>
          </cell>
        </row>
        <row r="118">
          <cell r="C118">
            <v>2665.1066576769999</v>
          </cell>
        </row>
        <row r="119">
          <cell r="C119">
            <v>2805.3352108460003</v>
          </cell>
        </row>
        <row r="121">
          <cell r="C121">
            <v>2782.7275776679999</v>
          </cell>
        </row>
        <row r="122">
          <cell r="C122">
            <v>2731.6754762550004</v>
          </cell>
        </row>
        <row r="123">
          <cell r="C123">
            <v>2841.8869923949997</v>
          </cell>
        </row>
        <row r="124">
          <cell r="C124">
            <v>2884.3383684650003</v>
          </cell>
        </row>
        <row r="125">
          <cell r="C125">
            <v>3075.9035105300004</v>
          </cell>
        </row>
        <row r="126">
          <cell r="C126">
            <v>3005.1549772860003</v>
          </cell>
        </row>
        <row r="127">
          <cell r="C127">
            <v>3006.25151181</v>
          </cell>
        </row>
        <row r="128">
          <cell r="C128">
            <v>3049.5001792450003</v>
          </cell>
        </row>
        <row r="129">
          <cell r="C129">
            <v>3099.014477105</v>
          </cell>
        </row>
        <row r="130">
          <cell r="C130">
            <v>3040.0592135429997</v>
          </cell>
        </row>
        <row r="131">
          <cell r="C131">
            <v>3050.6695119999999</v>
          </cell>
        </row>
        <row r="132">
          <cell r="C132">
            <v>3124.7079655939997</v>
          </cell>
        </row>
        <row r="134">
          <cell r="C134">
            <v>3017.084393997</v>
          </cell>
        </row>
        <row r="135">
          <cell r="C135">
            <v>3248.5753298730001</v>
          </cell>
        </row>
        <row r="136">
          <cell r="C136">
            <v>3235.863495561</v>
          </cell>
        </row>
        <row r="137">
          <cell r="C137">
            <v>3206.0829972459996</v>
          </cell>
        </row>
        <row r="138">
          <cell r="C138">
            <v>3402.0614406129998</v>
          </cell>
        </row>
        <row r="139">
          <cell r="C139">
            <v>3325.9034754159998</v>
          </cell>
        </row>
        <row r="140">
          <cell r="C140">
            <v>3281.8599102969997</v>
          </cell>
        </row>
        <row r="141">
          <cell r="C141">
            <v>3240.1969726090001</v>
          </cell>
        </row>
      </sheetData>
      <sheetData sheetId="33" refreshError="1">
        <row r="18">
          <cell r="D18">
            <v>7520.9876860000004</v>
          </cell>
          <cell r="E18">
            <v>3651.6106745000002</v>
          </cell>
          <cell r="F18">
            <v>12804.25957</v>
          </cell>
        </row>
        <row r="19">
          <cell r="D19">
            <v>8234.6365120000009</v>
          </cell>
          <cell r="E19">
            <v>4034.8917265599998</v>
          </cell>
          <cell r="F19">
            <v>13530.190956810002</v>
          </cell>
        </row>
        <row r="20">
          <cell r="D20">
            <v>8721.8587402140001</v>
          </cell>
          <cell r="E20">
            <v>4725.2061398159994</v>
          </cell>
          <cell r="F20">
            <v>13505.837260050001</v>
          </cell>
        </row>
        <row r="21">
          <cell r="D21">
            <v>8353.8481575650003</v>
          </cell>
          <cell r="E21">
            <v>5116.9018126559995</v>
          </cell>
          <cell r="F21">
            <v>13445.506775920001</v>
          </cell>
        </row>
        <row r="22">
          <cell r="D22">
            <v>7798.6457349759994</v>
          </cell>
          <cell r="E22">
            <v>5041.7553448939998</v>
          </cell>
          <cell r="F22">
            <v>14104.09060417</v>
          </cell>
        </row>
        <row r="23">
          <cell r="D23">
            <v>8040.7711549619999</v>
          </cell>
          <cell r="E23">
            <v>5166.1500285909997</v>
          </cell>
          <cell r="F23">
            <v>15085.1609439</v>
          </cell>
        </row>
        <row r="24">
          <cell r="D24">
            <v>8753.7953203379984</v>
          </cell>
          <cell r="E24">
            <v>5426.8247151679998</v>
          </cell>
          <cell r="F24">
            <v>14670.489829030001</v>
          </cell>
        </row>
        <row r="25">
          <cell r="D25">
            <v>9666.5767813519997</v>
          </cell>
          <cell r="E25">
            <v>5802.9851029270003</v>
          </cell>
          <cell r="F25">
            <v>15518.65651879</v>
          </cell>
        </row>
        <row r="26">
          <cell r="D26">
            <v>9801.4810935890018</v>
          </cell>
          <cell r="E26">
            <v>5663.5395099819998</v>
          </cell>
          <cell r="F26">
            <v>17741.223879350004</v>
          </cell>
        </row>
        <row r="28">
          <cell r="D28">
            <v>7520.9876860000004</v>
          </cell>
          <cell r="E28">
            <v>3651.6106745000002</v>
          </cell>
          <cell r="F28">
            <v>12804.25957</v>
          </cell>
          <cell r="H28">
            <v>1187.3</v>
          </cell>
          <cell r="I28">
            <v>533.6</v>
          </cell>
          <cell r="J28">
            <v>1731.7</v>
          </cell>
          <cell r="L28">
            <v>87.922140499999998</v>
          </cell>
          <cell r="M28">
            <v>1.6156862680000001</v>
          </cell>
          <cell r="N28">
            <v>270.89953464000001</v>
          </cell>
        </row>
        <row r="30">
          <cell r="D30">
            <v>7871.9933822429994</v>
          </cell>
          <cell r="E30">
            <v>3636.648915584</v>
          </cell>
          <cell r="F30">
            <v>12944.238441959998</v>
          </cell>
          <cell r="H30">
            <v>1307.9324895999998</v>
          </cell>
          <cell r="I30">
            <v>535.472668</v>
          </cell>
          <cell r="J30">
            <v>1686.8245981999999</v>
          </cell>
          <cell r="L30">
            <v>86.456573656999993</v>
          </cell>
          <cell r="M30">
            <v>1.601275416</v>
          </cell>
          <cell r="N30">
            <v>276.87900903999997</v>
          </cell>
        </row>
        <row r="31">
          <cell r="D31">
            <v>7633.69339459</v>
          </cell>
          <cell r="E31">
            <v>3672.6626827639998</v>
          </cell>
          <cell r="F31">
            <v>13100.685217029999</v>
          </cell>
          <cell r="H31">
            <v>1175.61669155</v>
          </cell>
          <cell r="I31">
            <v>527.50933850000001</v>
          </cell>
          <cell r="J31">
            <v>1770.6621617999999</v>
          </cell>
          <cell r="L31">
            <v>93.369445909999996</v>
          </cell>
          <cell r="M31">
            <v>2.8952742360000001</v>
          </cell>
          <cell r="N31">
            <v>302.46514697000003</v>
          </cell>
        </row>
        <row r="32">
          <cell r="D32">
            <v>7672.4178691450006</v>
          </cell>
          <cell r="E32">
            <v>3689.4704576049999</v>
          </cell>
          <cell r="F32">
            <v>13020.78295979</v>
          </cell>
          <cell r="H32">
            <v>1210.1274140900002</v>
          </cell>
          <cell r="I32">
            <v>532.23613899999998</v>
          </cell>
          <cell r="J32">
            <v>1773.0508753300001</v>
          </cell>
          <cell r="L32">
            <v>90.778731454999999</v>
          </cell>
          <cell r="M32">
            <v>1.282184395</v>
          </cell>
          <cell r="N32">
            <v>317.38701971000006</v>
          </cell>
        </row>
        <row r="33">
          <cell r="D33">
            <v>7660.1004898319998</v>
          </cell>
          <cell r="E33">
            <v>3779.5135086239998</v>
          </cell>
          <cell r="F33">
            <v>13249.639302789999</v>
          </cell>
          <cell r="H33">
            <v>1309.4065147399999</v>
          </cell>
          <cell r="I33">
            <v>528.01904500000001</v>
          </cell>
          <cell r="J33">
            <v>1734.70636698</v>
          </cell>
          <cell r="L33">
            <v>118.38294086800001</v>
          </cell>
          <cell r="M33">
            <v>1.363675376</v>
          </cell>
          <cell r="N33">
            <v>288.00457121000005</v>
          </cell>
        </row>
        <row r="34">
          <cell r="D34">
            <v>7723.7131800000006</v>
          </cell>
          <cell r="E34">
            <v>3764.9036690000003</v>
          </cell>
          <cell r="F34">
            <v>13290.305105000001</v>
          </cell>
          <cell r="H34">
            <v>1272.3271400000001</v>
          </cell>
          <cell r="I34">
            <v>523.80406900000003</v>
          </cell>
          <cell r="J34">
            <v>1801.108759</v>
          </cell>
          <cell r="L34">
            <v>117.264173</v>
          </cell>
          <cell r="M34">
            <v>1.492769</v>
          </cell>
          <cell r="N34">
            <v>299.15223500000002</v>
          </cell>
        </row>
        <row r="35">
          <cell r="D35">
            <v>7859.7902252859994</v>
          </cell>
          <cell r="E35">
            <v>3862.406910575</v>
          </cell>
          <cell r="F35">
            <v>13175.293442370001</v>
          </cell>
          <cell r="H35">
            <v>1274.6983215299999</v>
          </cell>
          <cell r="I35">
            <v>548.81789839999999</v>
          </cell>
          <cell r="J35">
            <v>1824.79699835</v>
          </cell>
          <cell r="L35">
            <v>89.604278113999996</v>
          </cell>
          <cell r="M35">
            <v>1.4964424250000001</v>
          </cell>
          <cell r="N35">
            <v>295.51333532999996</v>
          </cell>
        </row>
        <row r="36">
          <cell r="D36">
            <v>7977.0255264339994</v>
          </cell>
          <cell r="E36">
            <v>3883.5842605970001</v>
          </cell>
          <cell r="F36">
            <v>13159.18138518</v>
          </cell>
          <cell r="H36">
            <v>1300.3175697300001</v>
          </cell>
          <cell r="I36">
            <v>549.40732700000001</v>
          </cell>
          <cell r="J36">
            <v>1813.46266797</v>
          </cell>
          <cell r="L36">
            <v>99.150085465999993</v>
          </cell>
          <cell r="M36">
            <v>1.3169044029999999</v>
          </cell>
          <cell r="N36">
            <v>291.12181662</v>
          </cell>
        </row>
        <row r="37">
          <cell r="D37">
            <v>8100.3574476999993</v>
          </cell>
          <cell r="E37">
            <v>3857.9322668180002</v>
          </cell>
          <cell r="F37">
            <v>13183.58937621</v>
          </cell>
          <cell r="H37">
            <v>1285.06070155</v>
          </cell>
          <cell r="I37">
            <v>553.53874039999994</v>
          </cell>
          <cell r="J37">
            <v>1834.7769641199998</v>
          </cell>
          <cell r="L37">
            <v>96.9791132</v>
          </cell>
          <cell r="M37">
            <v>2.503686182</v>
          </cell>
          <cell r="N37">
            <v>314.16301699000002</v>
          </cell>
        </row>
        <row r="38">
          <cell r="D38">
            <v>8209.5437740240013</v>
          </cell>
          <cell r="E38">
            <v>3924.0809533770002</v>
          </cell>
          <cell r="F38">
            <v>13098.402042150001</v>
          </cell>
          <cell r="H38">
            <v>1297.72149597</v>
          </cell>
          <cell r="I38">
            <v>564.28413999999998</v>
          </cell>
          <cell r="J38">
            <v>1930.6430240999998</v>
          </cell>
          <cell r="L38">
            <v>78.341204776000012</v>
          </cell>
          <cell r="M38">
            <v>1.1977016229999999</v>
          </cell>
          <cell r="N38">
            <v>358.15831455</v>
          </cell>
        </row>
        <row r="39">
          <cell r="D39">
            <v>8185.5951352999991</v>
          </cell>
          <cell r="E39">
            <v>3979.3480904180001</v>
          </cell>
          <cell r="F39">
            <v>13235.319067320001</v>
          </cell>
          <cell r="H39">
            <v>1293.69067479</v>
          </cell>
          <cell r="I39">
            <v>561.39727029999995</v>
          </cell>
          <cell r="J39">
            <v>1824.8105824200002</v>
          </cell>
          <cell r="L39">
            <v>83.910869000000005</v>
          </cell>
          <cell r="M39">
            <v>1.027903582</v>
          </cell>
          <cell r="N39">
            <v>369.14318048000001</v>
          </cell>
        </row>
        <row r="40">
          <cell r="D40">
            <v>8226.6212661000009</v>
          </cell>
          <cell r="E40">
            <v>3980.538304447</v>
          </cell>
          <cell r="F40">
            <v>13397.12916674</v>
          </cell>
          <cell r="H40">
            <v>1296.1922325999999</v>
          </cell>
          <cell r="I40">
            <v>555.2409566</v>
          </cell>
          <cell r="J40">
            <v>1862.8658486500001</v>
          </cell>
          <cell r="L40">
            <v>84.020182200000008</v>
          </cell>
          <cell r="M40">
            <v>4.0363215529999996</v>
          </cell>
          <cell r="N40">
            <v>333.04812446</v>
          </cell>
        </row>
        <row r="41">
          <cell r="D41">
            <v>8234.6365120000009</v>
          </cell>
          <cell r="E41">
            <v>4034.8917265599998</v>
          </cell>
          <cell r="F41">
            <v>13530.190956810002</v>
          </cell>
          <cell r="H41">
            <v>1319.3510604800001</v>
          </cell>
          <cell r="I41">
            <v>550.08297140000002</v>
          </cell>
          <cell r="J41">
            <v>1769.09539903</v>
          </cell>
          <cell r="L41">
            <v>98.154917400000002</v>
          </cell>
          <cell r="M41">
            <v>1.02481844</v>
          </cell>
          <cell r="N41">
            <v>344.00164038999998</v>
          </cell>
        </row>
        <row r="43">
          <cell r="D43">
            <v>8169.6052295999989</v>
          </cell>
          <cell r="E43">
            <v>4070.3745064939999</v>
          </cell>
          <cell r="F43">
            <v>13587.07943659</v>
          </cell>
          <cell r="H43">
            <v>1341.9572065</v>
          </cell>
          <cell r="I43">
            <v>558.0550389</v>
          </cell>
          <cell r="J43">
            <v>1751.9228131500001</v>
          </cell>
          <cell r="L43">
            <v>81.505497599999998</v>
          </cell>
          <cell r="M43">
            <v>1.0810215060000001</v>
          </cell>
          <cell r="N43">
            <v>332.00272040999999</v>
          </cell>
        </row>
        <row r="44">
          <cell r="D44">
            <v>8221.5561987000001</v>
          </cell>
          <cell r="E44">
            <v>4113.5964017400001</v>
          </cell>
          <cell r="F44">
            <v>13499.47263726</v>
          </cell>
          <cell r="H44">
            <v>1349.5364135</v>
          </cell>
          <cell r="I44">
            <v>568.37674000000004</v>
          </cell>
          <cell r="J44">
            <v>1764.903777</v>
          </cell>
          <cell r="L44">
            <v>65.911764000000005</v>
          </cell>
          <cell r="M44">
            <v>2.3227282599999999</v>
          </cell>
          <cell r="N44">
            <v>333.67095463999999</v>
          </cell>
        </row>
        <row r="45">
          <cell r="D45">
            <v>8259.9399789999989</v>
          </cell>
          <cell r="E45">
            <v>4176.7689119999995</v>
          </cell>
          <cell r="F45">
            <v>13498.462996999999</v>
          </cell>
          <cell r="H45">
            <v>1328.2876229999999</v>
          </cell>
          <cell r="I45">
            <v>578.09212300000002</v>
          </cell>
          <cell r="J45">
            <v>1787.892071</v>
          </cell>
          <cell r="L45">
            <v>67.410712000000004</v>
          </cell>
          <cell r="M45">
            <v>2.1172360000000001</v>
          </cell>
          <cell r="N45">
            <v>322.42791199999999</v>
          </cell>
        </row>
        <row r="46">
          <cell r="D46">
            <v>8371.1630870000008</v>
          </cell>
          <cell r="E46">
            <v>4224.1561940000001</v>
          </cell>
          <cell r="F46">
            <v>13468.912228000001</v>
          </cell>
          <cell r="H46">
            <v>1347.936547</v>
          </cell>
          <cell r="I46">
            <v>585.82531300000005</v>
          </cell>
          <cell r="J46">
            <v>1765.486711</v>
          </cell>
          <cell r="L46">
            <v>75.821056999999996</v>
          </cell>
          <cell r="M46">
            <v>1.086136</v>
          </cell>
          <cell r="N46">
            <v>356.416718</v>
          </cell>
        </row>
        <row r="47">
          <cell r="D47">
            <v>8221.0937073000005</v>
          </cell>
          <cell r="E47">
            <v>4254.8882618380003</v>
          </cell>
          <cell r="F47">
            <v>13451.28552686</v>
          </cell>
          <cell r="H47">
            <v>1360.3535637999998</v>
          </cell>
          <cell r="I47">
            <v>596.169805</v>
          </cell>
          <cell r="J47">
            <v>1777.5695275</v>
          </cell>
          <cell r="L47">
            <v>58.254060799999998</v>
          </cell>
          <cell r="M47">
            <v>0.80129116200000006</v>
          </cell>
          <cell r="N47">
            <v>368.93264684000002</v>
          </cell>
        </row>
        <row r="48">
          <cell r="D48">
            <v>8270.0893168000002</v>
          </cell>
          <cell r="E48">
            <v>4357.2034423550003</v>
          </cell>
          <cell r="F48">
            <v>13197.79693153</v>
          </cell>
          <cell r="H48">
            <v>1397.4232517799999</v>
          </cell>
          <cell r="I48">
            <v>625.601631</v>
          </cell>
          <cell r="J48">
            <v>1778.366219</v>
          </cell>
          <cell r="L48">
            <v>73.258608499999994</v>
          </cell>
          <cell r="M48">
            <v>0.84275364500000005</v>
          </cell>
          <cell r="N48">
            <v>362.57973907000002</v>
          </cell>
        </row>
        <row r="49">
          <cell r="D49">
            <v>8446.0040893999994</v>
          </cell>
          <cell r="E49">
            <v>4412.9226873709995</v>
          </cell>
          <cell r="F49">
            <v>13258.32723483</v>
          </cell>
          <cell r="H49">
            <v>1378.7934721600002</v>
          </cell>
          <cell r="I49">
            <v>593.95130649999999</v>
          </cell>
          <cell r="J49">
            <v>1698.2785974000001</v>
          </cell>
          <cell r="L49">
            <v>62.163449999999997</v>
          </cell>
          <cell r="M49">
            <v>0.95643862899999998</v>
          </cell>
          <cell r="N49">
            <v>295.96737467000003</v>
          </cell>
        </row>
        <row r="50">
          <cell r="D50">
            <v>8615.1233764000008</v>
          </cell>
          <cell r="E50">
            <v>4433.9719645630003</v>
          </cell>
          <cell r="F50">
            <v>13344.15424278</v>
          </cell>
          <cell r="H50">
            <v>1352.85781754</v>
          </cell>
          <cell r="I50">
            <v>580.17393400000003</v>
          </cell>
          <cell r="J50">
            <v>1758.2104703900002</v>
          </cell>
          <cell r="L50">
            <v>54.169205700000006</v>
          </cell>
          <cell r="M50">
            <v>1.7341814369999999</v>
          </cell>
          <cell r="N50">
            <v>317.13051631999997</v>
          </cell>
        </row>
        <row r="51">
          <cell r="D51">
            <v>8746.3238302999998</v>
          </cell>
          <cell r="E51">
            <v>4491.9788561699997</v>
          </cell>
          <cell r="F51">
            <v>13271.6784854</v>
          </cell>
          <cell r="H51">
            <v>1366.47851975</v>
          </cell>
          <cell r="I51">
            <v>578.99098000000004</v>
          </cell>
          <cell r="J51">
            <v>1721.9145583900001</v>
          </cell>
          <cell r="L51">
            <v>66.362302599999992</v>
          </cell>
          <cell r="M51">
            <v>2.2719898299999999</v>
          </cell>
          <cell r="N51">
            <v>306.77433780000001</v>
          </cell>
        </row>
        <row r="52">
          <cell r="D52">
            <v>8584.574764500001</v>
          </cell>
          <cell r="E52">
            <v>4567.7730587840006</v>
          </cell>
          <cell r="F52">
            <v>13428.5617919</v>
          </cell>
          <cell r="H52">
            <v>1315.1562942400001</v>
          </cell>
          <cell r="I52">
            <v>544.676514</v>
          </cell>
          <cell r="J52">
            <v>1484.04918957</v>
          </cell>
          <cell r="L52">
            <v>75.509476500000005</v>
          </cell>
          <cell r="M52">
            <v>0.40999321599999994</v>
          </cell>
          <cell r="N52">
            <v>289.52346010000002</v>
          </cell>
        </row>
        <row r="53">
          <cell r="D53">
            <v>8569.5711339999998</v>
          </cell>
          <cell r="E53">
            <v>4644.9671124100005</v>
          </cell>
          <cell r="F53">
            <v>13454.642785329999</v>
          </cell>
          <cell r="H53">
            <v>1310.2785746900001</v>
          </cell>
          <cell r="I53">
            <v>542.13342499999999</v>
          </cell>
          <cell r="J53">
            <v>1568.0242475999999</v>
          </cell>
          <cell r="L53">
            <v>76.903584900000013</v>
          </cell>
          <cell r="M53">
            <v>2.7534595899999998</v>
          </cell>
          <cell r="N53">
            <v>294.12886547000005</v>
          </cell>
        </row>
        <row r="54">
          <cell r="D54">
            <v>8721.8587402140001</v>
          </cell>
          <cell r="E54">
            <v>4725.2061398159994</v>
          </cell>
          <cell r="F54">
            <v>13505.837260050001</v>
          </cell>
          <cell r="H54">
            <v>1144.0562687700001</v>
          </cell>
          <cell r="I54">
            <v>488.81784800000003</v>
          </cell>
          <cell r="J54">
            <v>1458.5523705000001</v>
          </cell>
          <cell r="L54">
            <v>68.307152286000004</v>
          </cell>
          <cell r="M54">
            <v>1.2981821839999999</v>
          </cell>
          <cell r="N54">
            <v>315.87476294999999</v>
          </cell>
        </row>
        <row r="56">
          <cell r="D56">
            <v>8383.6206834509994</v>
          </cell>
          <cell r="E56">
            <v>4649.0768632580002</v>
          </cell>
          <cell r="F56">
            <v>13724.015191909999</v>
          </cell>
          <cell r="H56">
            <v>1316.14439416</v>
          </cell>
          <cell r="I56">
            <v>549.18522599999994</v>
          </cell>
          <cell r="J56">
            <v>1586.93939</v>
          </cell>
          <cell r="L56">
            <v>83.741237549000004</v>
          </cell>
          <cell r="M56">
            <v>1.2787347420000001</v>
          </cell>
          <cell r="N56">
            <v>340.08153169000002</v>
          </cell>
        </row>
        <row r="57">
          <cell r="D57">
            <v>8395.9911897000002</v>
          </cell>
          <cell r="E57">
            <v>4680.9955081919998</v>
          </cell>
          <cell r="F57">
            <v>13076.83888166</v>
          </cell>
          <cell r="H57">
            <v>1314.4123854000002</v>
          </cell>
          <cell r="I57">
            <v>555.82712400000003</v>
          </cell>
          <cell r="J57">
            <v>1552.2490263</v>
          </cell>
          <cell r="L57">
            <v>76.881855299999998</v>
          </cell>
          <cell r="M57">
            <v>2.8828168079999998</v>
          </cell>
          <cell r="N57">
            <v>291.82248783999995</v>
          </cell>
        </row>
        <row r="58">
          <cell r="D58">
            <v>8367.7213802370006</v>
          </cell>
          <cell r="E58">
            <v>4752.9188986099998</v>
          </cell>
          <cell r="F58">
            <v>12993.744880959999</v>
          </cell>
          <cell r="H58">
            <v>1275.7272657000001</v>
          </cell>
          <cell r="I58">
            <v>556.53213300000004</v>
          </cell>
          <cell r="J58">
            <v>1574.7938704999999</v>
          </cell>
          <cell r="L58">
            <v>65.497399862999998</v>
          </cell>
          <cell r="M58">
            <v>3.6534633899999998</v>
          </cell>
          <cell r="N58">
            <v>296.26120083999996</v>
          </cell>
        </row>
        <row r="59">
          <cell r="D59">
            <v>8514.674203894001</v>
          </cell>
          <cell r="E59">
            <v>4777.4024787150001</v>
          </cell>
          <cell r="F59">
            <v>12927.451507959999</v>
          </cell>
          <cell r="H59">
            <v>1273.4190297999999</v>
          </cell>
          <cell r="I59">
            <v>557.91150600000003</v>
          </cell>
          <cell r="J59">
            <v>1574.5870609000001</v>
          </cell>
          <cell r="L59">
            <v>79.881534005999995</v>
          </cell>
          <cell r="M59">
            <v>0.92350428500000004</v>
          </cell>
          <cell r="N59">
            <v>291.02720533999997</v>
          </cell>
        </row>
        <row r="60">
          <cell r="D60">
            <v>8467.8957934999999</v>
          </cell>
          <cell r="E60">
            <v>4785.9857877320001</v>
          </cell>
          <cell r="F60">
            <v>12943.40130929</v>
          </cell>
          <cell r="H60">
            <v>1252.902386</v>
          </cell>
          <cell r="I60">
            <v>564.07106199999998</v>
          </cell>
          <cell r="J60">
            <v>1604.2679258000001</v>
          </cell>
          <cell r="L60">
            <v>78.629458900000003</v>
          </cell>
          <cell r="M60">
            <v>2.5665232680000001</v>
          </cell>
          <cell r="N60">
            <v>295.01613311</v>
          </cell>
        </row>
        <row r="61">
          <cell r="D61">
            <v>8617.5992662810004</v>
          </cell>
          <cell r="E61">
            <v>4899.1309632539997</v>
          </cell>
          <cell r="F61">
            <v>13010.46881531</v>
          </cell>
          <cell r="H61">
            <v>1239.7870427999999</v>
          </cell>
          <cell r="I61">
            <v>580.28811099999996</v>
          </cell>
          <cell r="J61">
            <v>1618.5828819000001</v>
          </cell>
          <cell r="L61">
            <v>74.790166719000013</v>
          </cell>
          <cell r="M61">
            <v>1.1340867460000001</v>
          </cell>
          <cell r="N61">
            <v>295.47548969000002</v>
          </cell>
        </row>
        <row r="62">
          <cell r="D62">
            <v>8435.3899680209997</v>
          </cell>
          <cell r="E62">
            <v>4879.0619548310005</v>
          </cell>
          <cell r="F62">
            <v>13202.473048240001</v>
          </cell>
          <cell r="H62">
            <v>1277.79224987</v>
          </cell>
          <cell r="I62">
            <v>590.81249300000002</v>
          </cell>
          <cell r="J62">
            <v>1648.3942830000001</v>
          </cell>
          <cell r="L62">
            <v>88.512712278999999</v>
          </cell>
          <cell r="M62">
            <v>0.91534716900000002</v>
          </cell>
          <cell r="N62">
            <v>309.56133115999995</v>
          </cell>
        </row>
        <row r="63">
          <cell r="D63">
            <v>8447.5603790000005</v>
          </cell>
          <cell r="E63">
            <v>4867.8150800000003</v>
          </cell>
          <cell r="F63">
            <v>13329.055299</v>
          </cell>
          <cell r="H63">
            <v>1269.809896</v>
          </cell>
          <cell r="I63">
            <v>591.64403900000002</v>
          </cell>
          <cell r="J63">
            <v>1696.86697</v>
          </cell>
          <cell r="L63">
            <v>64.690224000000001</v>
          </cell>
          <cell r="M63">
            <v>0.90409700000000004</v>
          </cell>
          <cell r="N63">
            <v>305.93401299999999</v>
          </cell>
        </row>
        <row r="64">
          <cell r="D64">
            <v>8453.6278122820004</v>
          </cell>
          <cell r="E64">
            <v>4912.4940983739998</v>
          </cell>
          <cell r="F64">
            <v>13316.310675010001</v>
          </cell>
          <cell r="H64">
            <v>1259.9846215099999</v>
          </cell>
          <cell r="I64">
            <v>591.39634799999999</v>
          </cell>
          <cell r="J64">
            <v>1722.045028</v>
          </cell>
          <cell r="L64">
            <v>67.758976318000009</v>
          </cell>
          <cell r="M64">
            <v>0.89482362599999998</v>
          </cell>
          <cell r="N64">
            <v>299.66410049000001</v>
          </cell>
        </row>
        <row r="65">
          <cell r="D65">
            <v>8408.4404528539999</v>
          </cell>
          <cell r="E65">
            <v>4921.8675825150003</v>
          </cell>
          <cell r="F65">
            <v>13509.80136605</v>
          </cell>
          <cell r="H65">
            <v>1290.3406728900002</v>
          </cell>
          <cell r="I65">
            <v>586.078891</v>
          </cell>
          <cell r="J65">
            <v>1719.235823</v>
          </cell>
          <cell r="L65">
            <v>62.720829145999993</v>
          </cell>
          <cell r="M65">
            <v>0.90583348499999994</v>
          </cell>
          <cell r="N65">
            <v>298.66967864999998</v>
          </cell>
        </row>
        <row r="66">
          <cell r="D66">
            <v>8352.6887329879992</v>
          </cell>
          <cell r="E66">
            <v>4990.2800435669997</v>
          </cell>
          <cell r="F66">
            <v>13547.288448849999</v>
          </cell>
          <cell r="H66">
            <v>1246.8811738400002</v>
          </cell>
          <cell r="I66">
            <v>593.35677299999998</v>
          </cell>
          <cell r="J66">
            <v>1740.3076430000001</v>
          </cell>
          <cell r="L66">
            <v>63.068781811999997</v>
          </cell>
          <cell r="M66">
            <v>2.6046974330000001</v>
          </cell>
          <cell r="N66">
            <v>283.98085054999996</v>
          </cell>
        </row>
        <row r="67">
          <cell r="D67">
            <v>8353.8481575650003</v>
          </cell>
          <cell r="E67">
            <v>5116.9018126559995</v>
          </cell>
          <cell r="F67">
            <v>13445.506775920001</v>
          </cell>
          <cell r="H67">
            <v>1265.9197753699998</v>
          </cell>
          <cell r="I67">
            <v>603.33046200000001</v>
          </cell>
          <cell r="J67">
            <v>1766.3700060000001</v>
          </cell>
          <cell r="L67">
            <v>65.386366535000008</v>
          </cell>
          <cell r="M67">
            <v>0.18891934399999999</v>
          </cell>
          <cell r="N67">
            <v>243.95254778</v>
          </cell>
        </row>
        <row r="69">
          <cell r="D69">
            <v>8340.6817067339998</v>
          </cell>
          <cell r="E69">
            <v>5058.4905923840006</v>
          </cell>
          <cell r="F69">
            <v>13650.05037967</v>
          </cell>
          <cell r="H69">
            <v>1285.13778267</v>
          </cell>
          <cell r="I69">
            <v>607.44120799999996</v>
          </cell>
          <cell r="J69">
            <v>1765.80312</v>
          </cell>
          <cell r="L69">
            <v>92.390037965999994</v>
          </cell>
          <cell r="M69">
            <v>0.18309661600000002</v>
          </cell>
          <cell r="N69">
            <v>270.73504093000003</v>
          </cell>
        </row>
        <row r="70">
          <cell r="D70">
            <v>8222.6728285560002</v>
          </cell>
          <cell r="E70">
            <v>5078.1327962250007</v>
          </cell>
          <cell r="F70">
            <v>13699.831058969998</v>
          </cell>
          <cell r="H70">
            <v>1280.2178626699999</v>
          </cell>
          <cell r="I70">
            <v>611.01541399999996</v>
          </cell>
          <cell r="J70">
            <v>1784.7604100000001</v>
          </cell>
          <cell r="L70">
            <v>86.636674744000004</v>
          </cell>
          <cell r="M70">
            <v>0.391090775</v>
          </cell>
          <cell r="N70">
            <v>279.45135913000001</v>
          </cell>
        </row>
        <row r="71">
          <cell r="D71">
            <v>8315.6203061979995</v>
          </cell>
          <cell r="E71">
            <v>5120.7907901859999</v>
          </cell>
          <cell r="F71">
            <v>13700.91026291</v>
          </cell>
          <cell r="H71">
            <v>1260.2731039400001</v>
          </cell>
          <cell r="I71">
            <v>623.98404400000004</v>
          </cell>
          <cell r="J71">
            <v>1860.6844570000001</v>
          </cell>
          <cell r="L71">
            <v>78.040191301999997</v>
          </cell>
          <cell r="M71">
            <v>0.48312081400000001</v>
          </cell>
          <cell r="N71">
            <v>289.80787999</v>
          </cell>
        </row>
        <row r="72">
          <cell r="D72">
            <v>8280.4841233750012</v>
          </cell>
          <cell r="E72">
            <v>5136.8739742649996</v>
          </cell>
          <cell r="F72">
            <v>13747.767110299999</v>
          </cell>
          <cell r="H72">
            <v>1269.80606242</v>
          </cell>
          <cell r="I72">
            <v>630.88292899999999</v>
          </cell>
          <cell r="J72">
            <v>1912.8010919999999</v>
          </cell>
          <cell r="L72">
            <v>82.156873924999999</v>
          </cell>
          <cell r="M72">
            <v>0.49527073499999996</v>
          </cell>
          <cell r="N72">
            <v>296.17503240000002</v>
          </cell>
        </row>
        <row r="73">
          <cell r="D73">
            <v>8143.7609436840003</v>
          </cell>
          <cell r="E73">
            <v>5122.2473008079996</v>
          </cell>
          <cell r="F73">
            <v>13785.64644654</v>
          </cell>
          <cell r="H73">
            <v>1261.8428750200001</v>
          </cell>
          <cell r="I73">
            <v>630.11528799999996</v>
          </cell>
          <cell r="J73">
            <v>1907.687238</v>
          </cell>
          <cell r="L73">
            <v>74.717246416000009</v>
          </cell>
          <cell r="M73">
            <v>0.51979319199999996</v>
          </cell>
          <cell r="N73">
            <v>291.31531645999996</v>
          </cell>
        </row>
        <row r="74">
          <cell r="D74">
            <v>8146.543045896</v>
          </cell>
          <cell r="E74">
            <v>5139.929950402</v>
          </cell>
          <cell r="F74">
            <v>13780.662261429999</v>
          </cell>
          <cell r="H74">
            <v>1254.4087630199999</v>
          </cell>
          <cell r="I74">
            <v>636.064393</v>
          </cell>
          <cell r="J74">
            <v>1873.8417199999999</v>
          </cell>
          <cell r="L74">
            <v>72.029213504000012</v>
          </cell>
          <cell r="M74">
            <v>0.59139359800000002</v>
          </cell>
          <cell r="N74">
            <v>288.73969607000004</v>
          </cell>
        </row>
        <row r="75">
          <cell r="D75">
            <v>8134.1300918839997</v>
          </cell>
          <cell r="E75">
            <v>5132.3988649499997</v>
          </cell>
          <cell r="F75">
            <v>13799.197795529999</v>
          </cell>
          <cell r="H75">
            <v>1255.6306221500001</v>
          </cell>
          <cell r="I75">
            <v>640.29695800000002</v>
          </cell>
          <cell r="J75">
            <v>1900.877802</v>
          </cell>
          <cell r="L75">
            <v>67.578538616000003</v>
          </cell>
          <cell r="M75">
            <v>0.57744705000000007</v>
          </cell>
          <cell r="N75">
            <v>289.71224337000001</v>
          </cell>
        </row>
        <row r="76">
          <cell r="D76">
            <v>8210.2183448859996</v>
          </cell>
          <cell r="E76">
            <v>5048.0387739790003</v>
          </cell>
          <cell r="F76">
            <v>13897.791326929999</v>
          </cell>
          <cell r="H76">
            <v>1308.8387158399998</v>
          </cell>
          <cell r="I76">
            <v>640.75296800000001</v>
          </cell>
          <cell r="J76">
            <v>1923.395205</v>
          </cell>
          <cell r="L76">
            <v>64.352438413999991</v>
          </cell>
          <cell r="M76">
            <v>0.42127402099999994</v>
          </cell>
          <cell r="N76">
            <v>283.72140987</v>
          </cell>
        </row>
        <row r="77">
          <cell r="D77">
            <v>8123.7672619939995</v>
          </cell>
          <cell r="E77">
            <v>5024.2764411859998</v>
          </cell>
          <cell r="F77">
            <v>13953.627067639998</v>
          </cell>
          <cell r="H77">
            <v>1294.9776140699998</v>
          </cell>
          <cell r="I77">
            <v>626.56748700000003</v>
          </cell>
          <cell r="J77">
            <v>1944.580588</v>
          </cell>
          <cell r="L77">
            <v>64.994156806000007</v>
          </cell>
          <cell r="M77">
            <v>0.77460781400000001</v>
          </cell>
          <cell r="N77">
            <v>284.30729306000001</v>
          </cell>
        </row>
        <row r="78">
          <cell r="D78">
            <v>7936.4270312600001</v>
          </cell>
          <cell r="E78">
            <v>4995.8108026709997</v>
          </cell>
          <cell r="F78">
            <v>14067.550707009999</v>
          </cell>
          <cell r="H78">
            <v>1271.08654899</v>
          </cell>
          <cell r="I78">
            <v>627.78293199999996</v>
          </cell>
          <cell r="J78">
            <v>1967.3263710000001</v>
          </cell>
          <cell r="L78">
            <v>52.426726739999999</v>
          </cell>
          <cell r="M78">
            <v>0.98923932899999989</v>
          </cell>
          <cell r="N78">
            <v>284.35514259000001</v>
          </cell>
        </row>
        <row r="79">
          <cell r="D79">
            <v>7968.9725979550012</v>
          </cell>
          <cell r="E79">
            <v>4980.5949708010003</v>
          </cell>
          <cell r="F79">
            <v>14029.914398840001</v>
          </cell>
          <cell r="H79">
            <v>1259.73763216</v>
          </cell>
          <cell r="I79">
            <v>642.03155200000003</v>
          </cell>
          <cell r="J79">
            <v>2055.5457879999999</v>
          </cell>
          <cell r="L79">
            <v>74.745386644999996</v>
          </cell>
          <cell r="M79">
            <v>0.97570819900000005</v>
          </cell>
          <cell r="N79">
            <v>275.96606106000002</v>
          </cell>
        </row>
        <row r="80">
          <cell r="D80">
            <v>7798.6457349759994</v>
          </cell>
          <cell r="E80">
            <v>5041.7553448939998</v>
          </cell>
          <cell r="F80">
            <v>14104.09060417</v>
          </cell>
          <cell r="H80">
            <v>1233.8921756900002</v>
          </cell>
          <cell r="I80">
            <v>625.37068599999998</v>
          </cell>
          <cell r="J80">
            <v>1982.996787</v>
          </cell>
          <cell r="L80">
            <v>111.23105172400001</v>
          </cell>
          <cell r="M80">
            <v>1.2210121059999999</v>
          </cell>
          <cell r="N80">
            <v>277.68391782999998</v>
          </cell>
        </row>
        <row r="82">
          <cell r="D82">
            <v>7684.8205143020004</v>
          </cell>
          <cell r="E82">
            <v>4956.5451620659996</v>
          </cell>
          <cell r="F82">
            <v>14231.109902169999</v>
          </cell>
          <cell r="H82">
            <v>1214.0918612299999</v>
          </cell>
          <cell r="I82">
            <v>629.42315399999995</v>
          </cell>
          <cell r="J82">
            <v>2008.399848</v>
          </cell>
          <cell r="L82">
            <v>53.079446298000008</v>
          </cell>
          <cell r="M82">
            <v>0.52454593400000005</v>
          </cell>
          <cell r="N82">
            <v>301.80699006999998</v>
          </cell>
        </row>
        <row r="83">
          <cell r="D83">
            <v>7678.1038578359994</v>
          </cell>
          <cell r="E83">
            <v>4952.3722024570006</v>
          </cell>
          <cell r="F83">
            <v>14386.707784370001</v>
          </cell>
          <cell r="H83">
            <v>1214.5058966099998</v>
          </cell>
          <cell r="I83">
            <v>631.90317500000003</v>
          </cell>
          <cell r="J83">
            <v>1994.6270159999999</v>
          </cell>
          <cell r="L83">
            <v>60.950850063999994</v>
          </cell>
          <cell r="M83">
            <v>0.73050854300000001</v>
          </cell>
          <cell r="N83">
            <v>273.23412526999999</v>
          </cell>
        </row>
        <row r="84">
          <cell r="D84">
            <v>7782.936765677</v>
          </cell>
          <cell r="E84">
            <v>4984.5598960050002</v>
          </cell>
          <cell r="F84">
            <v>14387.040966489998</v>
          </cell>
          <cell r="H84">
            <v>1217.8917751900001</v>
          </cell>
          <cell r="I84">
            <v>632.71182299999998</v>
          </cell>
          <cell r="J84">
            <v>2020.569483</v>
          </cell>
          <cell r="L84">
            <v>56.680999623000005</v>
          </cell>
          <cell r="M84">
            <v>2.1952989949999999</v>
          </cell>
          <cell r="N84">
            <v>273.72409020999999</v>
          </cell>
        </row>
        <row r="85">
          <cell r="D85">
            <v>7749.7658404229996</v>
          </cell>
          <cell r="E85">
            <v>4976.545764169</v>
          </cell>
          <cell r="F85">
            <v>14450.272896890001</v>
          </cell>
          <cell r="H85">
            <v>1260.52855331</v>
          </cell>
          <cell r="I85">
            <v>644.30462299999999</v>
          </cell>
          <cell r="J85">
            <v>2019.2843363219999</v>
          </cell>
          <cell r="L85">
            <v>63.677584877000001</v>
          </cell>
          <cell r="M85">
            <v>1.911142831</v>
          </cell>
          <cell r="N85">
            <v>277.27617151999999</v>
          </cell>
        </row>
        <row r="86">
          <cell r="D86">
            <v>7812.451712522</v>
          </cell>
          <cell r="E86">
            <v>5001.4515298550004</v>
          </cell>
          <cell r="F86">
            <v>14475.829949989999</v>
          </cell>
          <cell r="H86">
            <v>1212.5894692699999</v>
          </cell>
          <cell r="I86">
            <v>650.12715500000002</v>
          </cell>
          <cell r="J86">
            <v>2057.8443240000001</v>
          </cell>
          <cell r="L86">
            <v>64.782881577999987</v>
          </cell>
          <cell r="M86">
            <v>2.1791611450000001</v>
          </cell>
          <cell r="N86">
            <v>277.65872475999998</v>
          </cell>
        </row>
        <row r="87">
          <cell r="D87">
            <v>7915.8700035239999</v>
          </cell>
          <cell r="E87">
            <v>5012.4456917070002</v>
          </cell>
          <cell r="F87">
            <v>14492.463323650001</v>
          </cell>
          <cell r="H87">
            <v>1214.45263342</v>
          </cell>
          <cell r="I87">
            <v>665.65790100000004</v>
          </cell>
          <cell r="J87">
            <v>2096.5213359999998</v>
          </cell>
          <cell r="L87">
            <v>56.588672676000002</v>
          </cell>
          <cell r="M87">
            <v>1.221307293</v>
          </cell>
          <cell r="N87">
            <v>278.08848609000006</v>
          </cell>
        </row>
        <row r="88">
          <cell r="D88">
            <v>7933.571375438999</v>
          </cell>
          <cell r="E88">
            <v>5040.9656755020005</v>
          </cell>
          <cell r="F88">
            <v>14689.869842150001</v>
          </cell>
          <cell r="H88">
            <v>1197.86853468</v>
          </cell>
          <cell r="I88">
            <v>671.61313800000005</v>
          </cell>
          <cell r="J88">
            <v>2113.6411054999999</v>
          </cell>
          <cell r="L88">
            <v>58.160111460999993</v>
          </cell>
          <cell r="M88">
            <v>1.6945354979999998</v>
          </cell>
          <cell r="N88">
            <v>276.36520616000001</v>
          </cell>
        </row>
        <row r="89">
          <cell r="D89">
            <v>8098.7443508079996</v>
          </cell>
          <cell r="E89">
            <v>4989.5359467859998</v>
          </cell>
          <cell r="F89">
            <v>14795.24215903</v>
          </cell>
          <cell r="H89">
            <v>1205.9576442</v>
          </cell>
          <cell r="I89">
            <v>669.91944599999999</v>
          </cell>
          <cell r="J89">
            <v>2110.9545400000002</v>
          </cell>
          <cell r="L89">
            <v>51.375748092000002</v>
          </cell>
          <cell r="M89">
            <v>1.2797402139999998</v>
          </cell>
          <cell r="N89">
            <v>287.66418770000001</v>
          </cell>
        </row>
        <row r="90">
          <cell r="D90">
            <v>8029.5147536249997</v>
          </cell>
          <cell r="E90">
            <v>5006.2056095919997</v>
          </cell>
          <cell r="F90">
            <v>14858.4338109</v>
          </cell>
          <cell r="H90">
            <v>1189.4386387500001</v>
          </cell>
          <cell r="I90">
            <v>654.57837900000004</v>
          </cell>
          <cell r="J90">
            <v>2174.6290199999999</v>
          </cell>
          <cell r="L90">
            <v>64.208821775000004</v>
          </cell>
          <cell r="M90">
            <v>1.486631408</v>
          </cell>
          <cell r="N90">
            <v>307.11552854000001</v>
          </cell>
        </row>
        <row r="91">
          <cell r="D91">
            <v>8033.6210551300001</v>
          </cell>
          <cell r="E91">
            <v>5005.2472485429998</v>
          </cell>
          <cell r="F91">
            <v>15025.987894710001</v>
          </cell>
          <cell r="H91">
            <v>1183.8075799000001</v>
          </cell>
          <cell r="I91">
            <v>650.37633200000005</v>
          </cell>
          <cell r="J91">
            <v>2184.0586010000002</v>
          </cell>
          <cell r="L91">
            <v>60.859221170000012</v>
          </cell>
          <cell r="M91">
            <v>0.80676445699999999</v>
          </cell>
          <cell r="N91">
            <v>309.33851806000001</v>
          </cell>
        </row>
        <row r="92">
          <cell r="D92">
            <v>8012.6515559660002</v>
          </cell>
          <cell r="E92">
            <v>5030.8352222889998</v>
          </cell>
          <cell r="F92">
            <v>15043.178063720001</v>
          </cell>
          <cell r="H92">
            <v>1184.85023237</v>
          </cell>
          <cell r="I92">
            <v>656.97348199999999</v>
          </cell>
          <cell r="J92">
            <v>2193.9643799999999</v>
          </cell>
          <cell r="L92">
            <v>67.906017834000011</v>
          </cell>
          <cell r="M92">
            <v>1.2208707109999999</v>
          </cell>
          <cell r="N92">
            <v>306.70189733999996</v>
          </cell>
        </row>
        <row r="93">
          <cell r="D93">
            <v>8040.7711549619999</v>
          </cell>
          <cell r="E93">
            <v>5166.1500285909997</v>
          </cell>
          <cell r="F93">
            <v>15085.1609439</v>
          </cell>
          <cell r="H93">
            <v>1190.3108886300001</v>
          </cell>
          <cell r="I93">
            <v>663.07869600000004</v>
          </cell>
          <cell r="J93">
            <v>2202.7173969999999</v>
          </cell>
          <cell r="L93">
            <v>69.891319238000008</v>
          </cell>
          <cell r="M93">
            <v>1.2844534089999999</v>
          </cell>
          <cell r="N93">
            <v>307.90393188000002</v>
          </cell>
        </row>
        <row r="95">
          <cell r="D95">
            <v>8139.4862976329996</v>
          </cell>
          <cell r="E95">
            <v>5117.4025079030007</v>
          </cell>
          <cell r="F95">
            <v>15182.3251112</v>
          </cell>
          <cell r="H95">
            <v>1250.85578042</v>
          </cell>
          <cell r="I95">
            <v>659.19257600000003</v>
          </cell>
          <cell r="J95">
            <v>2198.8771790000001</v>
          </cell>
          <cell r="L95">
            <v>99.208522267000006</v>
          </cell>
          <cell r="M95">
            <v>0.91678209699999991</v>
          </cell>
          <cell r="N95">
            <v>307.01630319999998</v>
          </cell>
        </row>
        <row r="96">
          <cell r="D96">
            <v>8230.3087124329995</v>
          </cell>
          <cell r="E96">
            <v>5126.6756738929998</v>
          </cell>
          <cell r="F96">
            <v>15274.6545695</v>
          </cell>
          <cell r="H96">
            <v>1288.0798804600001</v>
          </cell>
          <cell r="I96">
            <v>663.73846100000003</v>
          </cell>
          <cell r="J96">
            <v>2212.1124629999999</v>
          </cell>
          <cell r="L96">
            <v>58.875444766999998</v>
          </cell>
          <cell r="M96">
            <v>1.6680591070000002</v>
          </cell>
          <cell r="N96">
            <v>320.32489224</v>
          </cell>
        </row>
        <row r="97">
          <cell r="D97">
            <v>8365.5227558170009</v>
          </cell>
          <cell r="E97">
            <v>5065.8836378260003</v>
          </cell>
          <cell r="F97">
            <v>15123.1398754</v>
          </cell>
          <cell r="H97">
            <v>1255.1636373599999</v>
          </cell>
          <cell r="I97">
            <v>656.92805599999997</v>
          </cell>
          <cell r="J97">
            <v>2138.749323</v>
          </cell>
          <cell r="L97">
            <v>72.223586882999996</v>
          </cell>
          <cell r="M97">
            <v>1.5027891740000001</v>
          </cell>
          <cell r="N97">
            <v>316.97862693000002</v>
          </cell>
        </row>
        <row r="98">
          <cell r="D98">
            <v>8183.3256993119994</v>
          </cell>
          <cell r="E98">
            <v>5050.6608290240001</v>
          </cell>
          <cell r="F98">
            <v>14889.840970899999</v>
          </cell>
          <cell r="H98">
            <v>1227.8384882999999</v>
          </cell>
          <cell r="I98">
            <v>660.90580999999997</v>
          </cell>
          <cell r="J98">
            <v>2121.7506470999997</v>
          </cell>
          <cell r="L98">
            <v>64.508457187999994</v>
          </cell>
          <cell r="M98">
            <v>1.6294489759999997</v>
          </cell>
          <cell r="N98">
            <v>334.42167491000004</v>
          </cell>
        </row>
        <row r="99">
          <cell r="D99">
            <v>8234.559179807</v>
          </cell>
          <cell r="E99">
            <v>5090.5341072589999</v>
          </cell>
          <cell r="F99">
            <v>14876.0564596</v>
          </cell>
          <cell r="H99">
            <v>1215.9642033</v>
          </cell>
          <cell r="I99">
            <v>669.562949</v>
          </cell>
          <cell r="J99">
            <v>2114.5283860999998</v>
          </cell>
          <cell r="L99">
            <v>59.169659393000003</v>
          </cell>
          <cell r="M99">
            <v>1.687128741</v>
          </cell>
          <cell r="N99">
            <v>334.54112123000004</v>
          </cell>
        </row>
        <row r="100">
          <cell r="D100">
            <v>8256.4688839239989</v>
          </cell>
          <cell r="E100">
            <v>5091.3549686429997</v>
          </cell>
          <cell r="F100">
            <v>14505.282281739999</v>
          </cell>
          <cell r="H100">
            <v>1305.3258537000002</v>
          </cell>
          <cell r="I100">
            <v>736.29504399999996</v>
          </cell>
          <cell r="J100">
            <v>2400.0676040999997</v>
          </cell>
          <cell r="L100">
            <v>75.57263447599999</v>
          </cell>
          <cell r="M100">
            <v>1.4633503569999999</v>
          </cell>
          <cell r="N100">
            <v>329.09064190000004</v>
          </cell>
        </row>
        <row r="101">
          <cell r="D101">
            <v>8309.8738318720007</v>
          </cell>
          <cell r="E101">
            <v>5227.8185067329996</v>
          </cell>
          <cell r="F101">
            <v>14527.671033750001</v>
          </cell>
          <cell r="H101">
            <v>1343.1189159999999</v>
          </cell>
          <cell r="I101">
            <v>743.58305399999995</v>
          </cell>
          <cell r="J101">
            <v>2410.9534340999999</v>
          </cell>
          <cell r="L101">
            <v>70.800681728000001</v>
          </cell>
          <cell r="M101">
            <v>1.1013612669999999</v>
          </cell>
          <cell r="N101">
            <v>332.06873795000001</v>
          </cell>
        </row>
        <row r="102">
          <cell r="D102">
            <v>8364.0235550259986</v>
          </cell>
          <cell r="E102">
            <v>5279.9146478040002</v>
          </cell>
          <cell r="F102">
            <v>14586.005348530001</v>
          </cell>
          <cell r="H102">
            <v>1385.2210229000002</v>
          </cell>
          <cell r="I102">
            <v>757.23106700000005</v>
          </cell>
          <cell r="J102">
            <v>2398.0608981</v>
          </cell>
          <cell r="L102">
            <v>69.561672873999996</v>
          </cell>
          <cell r="M102">
            <v>1.4411401960000001</v>
          </cell>
          <cell r="N102">
            <v>332.64372667999999</v>
          </cell>
        </row>
        <row r="103">
          <cell r="D103">
            <v>8573.5989954060005</v>
          </cell>
          <cell r="E103">
            <v>5293.3347019169996</v>
          </cell>
          <cell r="F103">
            <v>14718.69558958</v>
          </cell>
          <cell r="H103">
            <v>1418.66625006</v>
          </cell>
          <cell r="I103">
            <v>764.42958099999998</v>
          </cell>
          <cell r="J103">
            <v>2407.8777430999999</v>
          </cell>
          <cell r="L103">
            <v>58.276818593999998</v>
          </cell>
          <cell r="M103">
            <v>1.1473680829999999</v>
          </cell>
          <cell r="N103">
            <v>345.30530428000003</v>
          </cell>
        </row>
        <row r="104">
          <cell r="D104">
            <v>8605.5132883649985</v>
          </cell>
          <cell r="E104">
            <v>5345.32003171</v>
          </cell>
          <cell r="F104">
            <v>14761.17619914</v>
          </cell>
          <cell r="H104">
            <v>1446.95326615</v>
          </cell>
          <cell r="I104">
            <v>773.97428000000002</v>
          </cell>
          <cell r="J104">
            <v>2485.9080610999999</v>
          </cell>
          <cell r="L104">
            <v>55.500500434999999</v>
          </cell>
          <cell r="M104">
            <v>1.4940962900000001</v>
          </cell>
          <cell r="N104">
            <v>363.76249770000004</v>
          </cell>
        </row>
        <row r="105">
          <cell r="D105">
            <v>8579.7241677990005</v>
          </cell>
          <cell r="E105">
            <v>5391.8164779859999</v>
          </cell>
          <cell r="F105">
            <v>14570.389390709999</v>
          </cell>
          <cell r="H105">
            <v>1473.01331301</v>
          </cell>
          <cell r="I105">
            <v>791.04095900000004</v>
          </cell>
          <cell r="J105">
            <v>2552.3911671000001</v>
          </cell>
          <cell r="L105">
            <v>63.566954901000003</v>
          </cell>
          <cell r="M105">
            <v>2.0417520140000001</v>
          </cell>
          <cell r="N105">
            <v>358.76519091999995</v>
          </cell>
        </row>
        <row r="106">
          <cell r="D106">
            <v>8753.7953203379984</v>
          </cell>
          <cell r="E106">
            <v>5426.8247151679998</v>
          </cell>
          <cell r="F106">
            <v>14670.489829030001</v>
          </cell>
          <cell r="H106">
            <v>1439.08445594</v>
          </cell>
          <cell r="I106">
            <v>793.33724900000004</v>
          </cell>
          <cell r="J106">
            <v>2544.0220620999999</v>
          </cell>
          <cell r="L106">
            <v>71.593305462000004</v>
          </cell>
          <cell r="M106">
            <v>1.840576832</v>
          </cell>
          <cell r="N106">
            <v>337.89085479000005</v>
          </cell>
        </row>
        <row r="108">
          <cell r="D108">
            <v>8846.2771435189989</v>
          </cell>
          <cell r="E108">
            <v>5445.8741980149998</v>
          </cell>
          <cell r="F108">
            <v>14760.433382019999</v>
          </cell>
          <cell r="H108">
            <v>1434.9322479100001</v>
          </cell>
          <cell r="I108">
            <v>797.173002</v>
          </cell>
          <cell r="J108">
            <v>2588.0805851</v>
          </cell>
          <cell r="L108">
            <v>56.831380980999995</v>
          </cell>
          <cell r="M108">
            <v>1.3493059849999998</v>
          </cell>
          <cell r="N108">
            <v>319.76591449</v>
          </cell>
        </row>
        <row r="109">
          <cell r="D109">
            <v>9035.2703927499988</v>
          </cell>
          <cell r="E109">
            <v>5444.7870138469998</v>
          </cell>
          <cell r="F109">
            <v>14805.797203360002</v>
          </cell>
          <cell r="H109">
            <v>1452.4528530600001</v>
          </cell>
          <cell r="I109">
            <v>818.49423000000002</v>
          </cell>
          <cell r="J109">
            <v>2650.5263050999997</v>
          </cell>
          <cell r="L109">
            <v>80.071942250000006</v>
          </cell>
          <cell r="M109">
            <v>2.0565901530000001</v>
          </cell>
          <cell r="N109">
            <v>308.49978546</v>
          </cell>
        </row>
        <row r="110">
          <cell r="D110">
            <v>8944.6297088669999</v>
          </cell>
          <cell r="E110">
            <v>5478.0194090760006</v>
          </cell>
          <cell r="F110">
            <v>14802.118036439999</v>
          </cell>
          <cell r="H110">
            <v>1456.7214080899998</v>
          </cell>
          <cell r="I110">
            <v>825.178315</v>
          </cell>
          <cell r="J110">
            <v>2641.8106591000001</v>
          </cell>
          <cell r="L110">
            <v>76.268547833</v>
          </cell>
          <cell r="M110">
            <v>4.5330309239999993</v>
          </cell>
          <cell r="N110">
            <v>314.80804244000001</v>
          </cell>
        </row>
        <row r="111">
          <cell r="D111">
            <v>9065.3825564859999</v>
          </cell>
          <cell r="E111">
            <v>5532.1318610409999</v>
          </cell>
          <cell r="F111">
            <v>14774.38572135</v>
          </cell>
          <cell r="H111">
            <v>1483.0989515399999</v>
          </cell>
          <cell r="I111">
            <v>824.51670899999999</v>
          </cell>
          <cell r="J111">
            <v>2651.1366880999999</v>
          </cell>
          <cell r="L111">
            <v>69.080024414000007</v>
          </cell>
          <cell r="M111">
            <v>7.8218229589999995</v>
          </cell>
          <cell r="N111">
            <v>315.90068016000004</v>
          </cell>
        </row>
        <row r="112">
          <cell r="D112">
            <v>9060.1310482119989</v>
          </cell>
          <cell r="E112">
            <v>5592.0047601910001</v>
          </cell>
          <cell r="F112">
            <v>14721.94935658</v>
          </cell>
          <cell r="H112">
            <v>1484.2248603800001</v>
          </cell>
          <cell r="I112">
            <v>836.47744599999999</v>
          </cell>
          <cell r="J112">
            <v>2657.1253690999997</v>
          </cell>
          <cell r="L112">
            <v>57.303616187999992</v>
          </cell>
          <cell r="M112">
            <v>4.6965908089999999</v>
          </cell>
          <cell r="N112">
            <v>328.43564540799997</v>
          </cell>
        </row>
        <row r="113">
          <cell r="D113">
            <v>9262.563591434</v>
          </cell>
          <cell r="E113">
            <v>5637.4763829200001</v>
          </cell>
          <cell r="F113">
            <v>14807.99022378</v>
          </cell>
          <cell r="H113">
            <v>1533.6234880299999</v>
          </cell>
          <cell r="I113">
            <v>859.72489499999995</v>
          </cell>
          <cell r="J113">
            <v>2656.1751780999998</v>
          </cell>
          <cell r="L113">
            <v>56.871743965999997</v>
          </cell>
          <cell r="M113">
            <v>5.6459520799999998</v>
          </cell>
          <cell r="N113">
            <v>341.89137558900001</v>
          </cell>
        </row>
        <row r="114">
          <cell r="D114">
            <v>9334.2550718849998</v>
          </cell>
          <cell r="E114">
            <v>5667.2468665480001</v>
          </cell>
          <cell r="F114">
            <v>14880.7643252</v>
          </cell>
          <cell r="H114">
            <v>1531.7446802500001</v>
          </cell>
          <cell r="I114">
            <v>873.92594399999996</v>
          </cell>
          <cell r="J114">
            <v>2683.3581820999998</v>
          </cell>
          <cell r="L114">
            <v>55.724142915000009</v>
          </cell>
          <cell r="M114">
            <v>5.0429064519999995</v>
          </cell>
          <cell r="N114">
            <v>345.71993423099997</v>
          </cell>
        </row>
        <row r="115">
          <cell r="D115">
            <v>9427.5077865420008</v>
          </cell>
          <cell r="E115">
            <v>5631.640207898</v>
          </cell>
          <cell r="F115">
            <v>15040.088892940001</v>
          </cell>
          <cell r="H115">
            <v>1515.2365504000002</v>
          </cell>
          <cell r="I115">
            <v>869.06739300000004</v>
          </cell>
          <cell r="J115">
            <v>2684.8965121000001</v>
          </cell>
          <cell r="L115">
            <v>61.81944715800001</v>
          </cell>
          <cell r="M115">
            <v>1.570654102</v>
          </cell>
          <cell r="N115">
            <v>343.96989407300003</v>
          </cell>
        </row>
        <row r="116">
          <cell r="D116">
            <v>9444.9982157880004</v>
          </cell>
          <cell r="E116">
            <v>5657.9264500580002</v>
          </cell>
          <cell r="F116">
            <v>15200.990869160001</v>
          </cell>
          <cell r="H116">
            <v>1561.0667645399999</v>
          </cell>
          <cell r="I116">
            <v>874.96348999999998</v>
          </cell>
          <cell r="J116">
            <v>2710.2418300999998</v>
          </cell>
          <cell r="L116">
            <v>64.478398511999998</v>
          </cell>
          <cell r="M116">
            <v>2.2138549419999998</v>
          </cell>
          <cell r="N116">
            <v>356.38267651300004</v>
          </cell>
        </row>
        <row r="117">
          <cell r="D117">
            <v>9450.9404340000001</v>
          </cell>
          <cell r="E117">
            <v>5642.7103815659993</v>
          </cell>
          <cell r="F117">
            <v>15295.83557746</v>
          </cell>
          <cell r="H117">
            <v>1555.9144323099999</v>
          </cell>
          <cell r="I117">
            <v>885.65329399999996</v>
          </cell>
          <cell r="J117">
            <v>2733.7456760999999</v>
          </cell>
          <cell r="L117">
            <v>61.429443299999996</v>
          </cell>
          <cell r="M117">
            <v>2.2407654340000001</v>
          </cell>
          <cell r="N117">
            <v>363.73499561299997</v>
          </cell>
        </row>
        <row r="118">
          <cell r="D118">
            <v>9499.7281609069996</v>
          </cell>
          <cell r="E118">
            <v>5690.2513812549996</v>
          </cell>
          <cell r="F118">
            <v>15477.967604470001</v>
          </cell>
          <cell r="H118">
            <v>1618.7453807899999</v>
          </cell>
          <cell r="I118">
            <v>899.92308100000002</v>
          </cell>
          <cell r="J118">
            <v>2719.0856500999998</v>
          </cell>
          <cell r="L118">
            <v>76.475566093000012</v>
          </cell>
          <cell r="M118">
            <v>12.631484745000002</v>
          </cell>
          <cell r="N118">
            <v>366.792523147</v>
          </cell>
        </row>
        <row r="119">
          <cell r="D119">
            <v>9666.5767813519997</v>
          </cell>
          <cell r="E119">
            <v>5802.9851029270003</v>
          </cell>
          <cell r="F119">
            <v>15518.65651879</v>
          </cell>
          <cell r="H119">
            <v>1629.01857</v>
          </cell>
          <cell r="I119">
            <v>905.86537099999998</v>
          </cell>
          <cell r="J119">
            <v>2731.4591370999997</v>
          </cell>
          <cell r="L119">
            <v>57.803193647999997</v>
          </cell>
          <cell r="M119">
            <v>6.091489073</v>
          </cell>
          <cell r="N119">
            <v>398.51362021400001</v>
          </cell>
        </row>
        <row r="121">
          <cell r="D121">
            <v>9502.5007328779993</v>
          </cell>
          <cell r="E121">
            <v>5752.4076226179996</v>
          </cell>
          <cell r="F121">
            <v>15857.76922102</v>
          </cell>
          <cell r="H121">
            <v>1585.7905749000001</v>
          </cell>
          <cell r="I121">
            <v>912.36145599999998</v>
          </cell>
          <cell r="J121">
            <v>2751.2752811</v>
          </cell>
          <cell r="L121">
            <v>124.49234052200002</v>
          </cell>
          <cell r="M121">
            <v>3.3862153820000001</v>
          </cell>
          <cell r="N121">
            <v>344.06352371499997</v>
          </cell>
        </row>
        <row r="122">
          <cell r="D122">
            <v>9589.6614920560005</v>
          </cell>
          <cell r="E122">
            <v>5761.8843173340001</v>
          </cell>
          <cell r="F122">
            <v>15794.340332199999</v>
          </cell>
          <cell r="H122">
            <v>1533.88925242</v>
          </cell>
          <cell r="I122">
            <v>920.34384</v>
          </cell>
          <cell r="J122">
            <v>2757.3982450999997</v>
          </cell>
          <cell r="L122">
            <v>71.068252844</v>
          </cell>
          <cell r="M122">
            <v>8.3257496660000001</v>
          </cell>
          <cell r="N122">
            <v>387.89929053600002</v>
          </cell>
        </row>
        <row r="123">
          <cell r="D123">
            <v>9694.8413902499997</v>
          </cell>
          <cell r="E123">
            <v>5821.5864552170005</v>
          </cell>
          <cell r="F123">
            <v>15991.06270185</v>
          </cell>
          <cell r="H123">
            <v>1624.2263799300001</v>
          </cell>
          <cell r="I123">
            <v>940.20497899999998</v>
          </cell>
          <cell r="J123">
            <v>2756.4735020999997</v>
          </cell>
          <cell r="L123">
            <v>135.60798605000002</v>
          </cell>
          <cell r="M123">
            <v>2.275287783</v>
          </cell>
          <cell r="N123">
            <v>330.08264372499997</v>
          </cell>
        </row>
        <row r="124">
          <cell r="D124">
            <v>9829.0168723660008</v>
          </cell>
          <cell r="E124">
            <v>5861.3978544540005</v>
          </cell>
          <cell r="F124">
            <v>15951.354766725999</v>
          </cell>
          <cell r="H124">
            <v>1609.3234523199999</v>
          </cell>
          <cell r="I124">
            <v>933.06102499999997</v>
          </cell>
          <cell r="J124">
            <v>2769.9013211000001</v>
          </cell>
          <cell r="L124">
            <v>69.888582834000005</v>
          </cell>
          <cell r="M124">
            <v>3.051886546</v>
          </cell>
          <cell r="N124">
            <v>378.41946591000004</v>
          </cell>
        </row>
        <row r="125">
          <cell r="D125">
            <v>9607.0166646479993</v>
          </cell>
          <cell r="E125">
            <v>5839.5807213529997</v>
          </cell>
          <cell r="F125">
            <v>16189.957984483002</v>
          </cell>
          <cell r="H125">
            <v>1602.78510297</v>
          </cell>
          <cell r="I125">
            <v>938.08735799999999</v>
          </cell>
          <cell r="J125">
            <v>2782.2966560999998</v>
          </cell>
          <cell r="L125">
            <v>103.318068152</v>
          </cell>
          <cell r="M125">
            <v>6.4493856469999997</v>
          </cell>
          <cell r="N125">
            <v>338.09369099100002</v>
          </cell>
        </row>
        <row r="126">
          <cell r="D126">
            <v>9890.3522884520007</v>
          </cell>
          <cell r="E126">
            <v>5906.5852333500006</v>
          </cell>
          <cell r="F126">
            <v>16220.877677359998</v>
          </cell>
          <cell r="H126">
            <v>1678.9193254599998</v>
          </cell>
          <cell r="I126">
            <v>961.84374316399999</v>
          </cell>
          <cell r="J126">
            <v>2787.8437962550001</v>
          </cell>
          <cell r="L126">
            <v>63.108766147999994</v>
          </cell>
          <cell r="M126">
            <v>5.03772865</v>
          </cell>
          <cell r="N126">
            <v>392.47066188699995</v>
          </cell>
        </row>
        <row r="127">
          <cell r="D127">
            <v>9967.390928746001</v>
          </cell>
          <cell r="E127">
            <v>5827.7395210499999</v>
          </cell>
          <cell r="F127">
            <v>16454.882426910001</v>
          </cell>
          <cell r="H127">
            <v>1691.1356572300001</v>
          </cell>
          <cell r="I127">
            <v>957.31862880799997</v>
          </cell>
          <cell r="J127">
            <v>2824.9388726009997</v>
          </cell>
          <cell r="L127">
            <v>63.013819954000006</v>
          </cell>
          <cell r="M127">
            <v>6.5133239500000002</v>
          </cell>
          <cell r="N127">
            <v>395.95848365199998</v>
          </cell>
        </row>
        <row r="128">
          <cell r="D128">
            <v>10100.368470603</v>
          </cell>
          <cell r="E128">
            <v>5770.9560539329996</v>
          </cell>
          <cell r="F128">
            <v>16629.295134879998</v>
          </cell>
          <cell r="H128">
            <v>1652.1764295799999</v>
          </cell>
          <cell r="I128">
            <v>938.46596099999999</v>
          </cell>
          <cell r="J128">
            <v>2830.6544148400003</v>
          </cell>
          <cell r="L128">
            <v>56.240567457000004</v>
          </cell>
          <cell r="M128">
            <v>5.8351280669999994</v>
          </cell>
          <cell r="N128">
            <v>410.16567967400005</v>
          </cell>
        </row>
        <row r="129">
          <cell r="D129">
            <v>9967.6256468829997</v>
          </cell>
          <cell r="E129">
            <v>5765.5442208329996</v>
          </cell>
          <cell r="F129">
            <v>17062.418796439997</v>
          </cell>
          <cell r="H129">
            <v>1645.96940767</v>
          </cell>
          <cell r="I129">
            <v>939.21683299999995</v>
          </cell>
          <cell r="J129">
            <v>2862.75833384</v>
          </cell>
          <cell r="L129">
            <v>53.911194617</v>
          </cell>
          <cell r="M129">
            <v>6.0165921669999998</v>
          </cell>
          <cell r="N129">
            <v>415.45051839600001</v>
          </cell>
        </row>
        <row r="130">
          <cell r="D130">
            <v>9896.2655061490004</v>
          </cell>
          <cell r="E130">
            <v>5661.82873724</v>
          </cell>
          <cell r="F130">
            <v>17386.64579472</v>
          </cell>
          <cell r="H130">
            <v>1618.5074199600001</v>
          </cell>
          <cell r="I130">
            <v>915.31558199999995</v>
          </cell>
          <cell r="J130">
            <v>2915.31518065</v>
          </cell>
          <cell r="L130">
            <v>65.195953751000005</v>
          </cell>
          <cell r="M130">
            <v>6.4147757599999995</v>
          </cell>
          <cell r="N130">
            <v>430.69018242000004</v>
          </cell>
        </row>
        <row r="131">
          <cell r="D131">
            <v>9904.0974859910002</v>
          </cell>
          <cell r="E131">
            <v>5622.9043485980001</v>
          </cell>
          <cell r="F131">
            <v>17565.813474786999</v>
          </cell>
          <cell r="H131">
            <v>1629.5736931400002</v>
          </cell>
          <cell r="I131">
            <v>921.69243300000005</v>
          </cell>
          <cell r="J131">
            <v>2893.7864718299998</v>
          </cell>
          <cell r="L131">
            <v>72.80824920900001</v>
          </cell>
          <cell r="M131">
            <v>6.6873094019999995</v>
          </cell>
          <cell r="N131">
            <v>409.942625593</v>
          </cell>
        </row>
        <row r="132">
          <cell r="D132">
            <v>9801.4810935890018</v>
          </cell>
          <cell r="E132">
            <v>5663.5395099819998</v>
          </cell>
          <cell r="F132">
            <v>17741.223879350004</v>
          </cell>
          <cell r="H132">
            <v>1539.480075316</v>
          </cell>
          <cell r="I132">
            <v>920.75701200000003</v>
          </cell>
          <cell r="J132">
            <v>2837.7465211799999</v>
          </cell>
          <cell r="L132">
            <v>69.558284611000005</v>
          </cell>
          <cell r="M132">
            <v>6.4065420180000006</v>
          </cell>
          <cell r="N132">
            <v>401.80226602200003</v>
          </cell>
        </row>
        <row r="134">
          <cell r="D134">
            <v>9639.5497926650005</v>
          </cell>
          <cell r="E134">
            <v>5600.3686608609996</v>
          </cell>
          <cell r="F134">
            <v>18019.072328971</v>
          </cell>
          <cell r="H134">
            <v>1463.5814623910001</v>
          </cell>
          <cell r="I134">
            <v>916.61224600000003</v>
          </cell>
          <cell r="J134">
            <v>2906.7418235599998</v>
          </cell>
          <cell r="L134">
            <v>74.303154634999999</v>
          </cell>
          <cell r="M134">
            <v>6.0093451390000006</v>
          </cell>
          <cell r="N134">
            <v>401.45645267600003</v>
          </cell>
        </row>
      </sheetData>
      <sheetData sheetId="34" refreshError="1">
        <row r="18">
          <cell r="C18">
            <v>2447.3212609459997</v>
          </cell>
        </row>
        <row r="19">
          <cell r="C19">
            <v>2668.4307529749999</v>
          </cell>
        </row>
        <row r="20">
          <cell r="C20">
            <v>2317.2685832669999</v>
          </cell>
        </row>
        <row r="21">
          <cell r="C21">
            <v>2193.8683287050003</v>
          </cell>
        </row>
        <row r="22">
          <cell r="C22">
            <v>2505.9166098769997</v>
          </cell>
        </row>
        <row r="23">
          <cell r="C23">
            <v>2472.8889849300003</v>
          </cell>
        </row>
        <row r="24">
          <cell r="C24">
            <v>2647.2305728250003</v>
          </cell>
        </row>
        <row r="25">
          <cell r="C25">
            <v>2701.4685203140002</v>
          </cell>
        </row>
        <row r="26">
          <cell r="C26">
            <v>2871.5462191699999</v>
          </cell>
        </row>
        <row r="28">
          <cell r="C28">
            <v>2447.3212609459997</v>
          </cell>
        </row>
        <row r="30">
          <cell r="C30">
            <v>2580.2240393450002</v>
          </cell>
        </row>
        <row r="31">
          <cell r="C31">
            <v>2725.7623410909996</v>
          </cell>
        </row>
        <row r="32">
          <cell r="C32">
            <v>2795.835854728</v>
          </cell>
        </row>
        <row r="33">
          <cell r="C33">
            <v>2785.7120884420001</v>
          </cell>
        </row>
        <row r="34">
          <cell r="C34">
            <v>2860.6831260000004</v>
          </cell>
        </row>
        <row r="35">
          <cell r="C35">
            <v>2821.1091394930004</v>
          </cell>
        </row>
        <row r="36">
          <cell r="C36">
            <v>2875.1878784700007</v>
          </cell>
        </row>
        <row r="37">
          <cell r="C37">
            <v>2870.2079451260001</v>
          </cell>
        </row>
        <row r="38">
          <cell r="C38">
            <v>2755.8732020470002</v>
          </cell>
        </row>
        <row r="39">
          <cell r="C39">
            <v>2817.8887578309996</v>
          </cell>
        </row>
        <row r="40">
          <cell r="C40">
            <v>2667.7690804310005</v>
          </cell>
        </row>
        <row r="41">
          <cell r="C41">
            <v>2668.4307529749999</v>
          </cell>
        </row>
        <row r="43">
          <cell r="C43">
            <v>2657.2699106449995</v>
          </cell>
        </row>
        <row r="44">
          <cell r="C44">
            <v>2839.5959472909994</v>
          </cell>
        </row>
        <row r="45">
          <cell r="C45">
            <v>2877.474667</v>
          </cell>
        </row>
        <row r="46">
          <cell r="C46">
            <v>2628.1753490000001</v>
          </cell>
        </row>
        <row r="47">
          <cell r="C47">
            <v>2669.7414125980008</v>
          </cell>
        </row>
        <row r="48">
          <cell r="C48">
            <v>2680.5777686299994</v>
          </cell>
        </row>
        <row r="49">
          <cell r="C49">
            <v>2674.6239998380001</v>
          </cell>
        </row>
        <row r="50">
          <cell r="C50">
            <v>2618.1594170899994</v>
          </cell>
        </row>
        <row r="51">
          <cell r="C51">
            <v>2565.1182443580005</v>
          </cell>
        </row>
        <row r="52">
          <cell r="C52">
            <v>2396.5999893339999</v>
          </cell>
        </row>
        <row r="53">
          <cell r="C53">
            <v>2276.9244209439998</v>
          </cell>
        </row>
        <row r="54">
          <cell r="C54">
            <v>2317.2685832669999</v>
          </cell>
        </row>
        <row r="56">
          <cell r="C56">
            <v>2248.4108566049995</v>
          </cell>
        </row>
        <row r="57">
          <cell r="C57">
            <v>2238.8671786160003</v>
          </cell>
        </row>
        <row r="58">
          <cell r="C58">
            <v>2282.0610584890001</v>
          </cell>
        </row>
        <row r="59">
          <cell r="C59">
            <v>2290.2802182069995</v>
          </cell>
        </row>
        <row r="60">
          <cell r="C60">
            <v>2350.8853478329997</v>
          </cell>
        </row>
        <row r="61">
          <cell r="C61">
            <v>2321.2512097109998</v>
          </cell>
        </row>
        <row r="62">
          <cell r="C62">
            <v>2247.1982573290002</v>
          </cell>
        </row>
        <row r="63">
          <cell r="C63">
            <v>1977.73342</v>
          </cell>
        </row>
        <row r="64">
          <cell r="C64">
            <v>1989.2229914500001</v>
          </cell>
        </row>
        <row r="65">
          <cell r="C65">
            <v>2007.6688666649998</v>
          </cell>
        </row>
        <row r="66">
          <cell r="C66">
            <v>2154.7880462149997</v>
          </cell>
        </row>
        <row r="67">
          <cell r="C67">
            <v>2193.8683287050003</v>
          </cell>
        </row>
        <row r="69">
          <cell r="C69">
            <v>2222.5795663119998</v>
          </cell>
        </row>
        <row r="70">
          <cell r="C70">
            <v>2230.4393118420003</v>
          </cell>
        </row>
        <row r="71">
          <cell r="C71">
            <v>2223.0335303420002</v>
          </cell>
        </row>
        <row r="72">
          <cell r="C72">
            <v>2351.4138390469998</v>
          </cell>
        </row>
        <row r="73">
          <cell r="C73">
            <v>2468.7660044400004</v>
          </cell>
        </row>
        <row r="74">
          <cell r="C74">
            <v>2375.6069279300004</v>
          </cell>
        </row>
        <row r="75">
          <cell r="C75">
            <v>2338.5903038749998</v>
          </cell>
        </row>
        <row r="76">
          <cell r="C76">
            <v>2371.6054808679996</v>
          </cell>
        </row>
        <row r="77">
          <cell r="C77">
            <v>2329.6307008740005</v>
          </cell>
        </row>
        <row r="78">
          <cell r="C78">
            <v>2405.1253025040005</v>
          </cell>
        </row>
        <row r="79">
          <cell r="C79">
            <v>2321.3157963399999</v>
          </cell>
        </row>
        <row r="80">
          <cell r="C80">
            <v>2505.9166098769997</v>
          </cell>
        </row>
        <row r="82">
          <cell r="C82">
            <v>2403.6806013679998</v>
          </cell>
        </row>
        <row r="83">
          <cell r="C83">
            <v>2380.091409653</v>
          </cell>
        </row>
        <row r="84">
          <cell r="C84">
            <v>2243.9667537749997</v>
          </cell>
        </row>
        <row r="85">
          <cell r="C85">
            <v>2327.2991026200002</v>
          </cell>
        </row>
        <row r="86">
          <cell r="C86">
            <v>2315.1407299480002</v>
          </cell>
        </row>
        <row r="87">
          <cell r="C87">
            <v>2323.815874252</v>
          </cell>
        </row>
        <row r="88">
          <cell r="C88">
            <v>2416.0336198519999</v>
          </cell>
        </row>
        <row r="89">
          <cell r="C89">
            <v>2308.0931860889996</v>
          </cell>
        </row>
        <row r="90">
          <cell r="C90">
            <v>2520.2339033549997</v>
          </cell>
        </row>
        <row r="91">
          <cell r="C91">
            <v>2599.9865976440001</v>
          </cell>
        </row>
        <row r="92">
          <cell r="C92">
            <v>2458.0148699780002</v>
          </cell>
        </row>
        <row r="93">
          <cell r="C93">
            <v>2472.8889849300003</v>
          </cell>
        </row>
        <row r="95">
          <cell r="C95">
            <v>2282.6608714650001</v>
          </cell>
        </row>
        <row r="96">
          <cell r="C96">
            <v>2348.6537780090002</v>
          </cell>
        </row>
        <row r="97">
          <cell r="C97">
            <v>2184.0978720349999</v>
          </cell>
        </row>
        <row r="98">
          <cell r="C98">
            <v>2230.0474684119999</v>
          </cell>
        </row>
        <row r="99">
          <cell r="C99">
            <v>2105.5300475829999</v>
          </cell>
        </row>
        <row r="100">
          <cell r="C100">
            <v>2164.2455771539999</v>
          </cell>
        </row>
        <row r="101">
          <cell r="C101">
            <v>2110.6822999840001</v>
          </cell>
        </row>
        <row r="102">
          <cell r="C102">
            <v>2177.3745199499999</v>
          </cell>
        </row>
        <row r="103">
          <cell r="C103">
            <v>2236.9357775370004</v>
          </cell>
        </row>
        <row r="104">
          <cell r="C104">
            <v>2335.0538192879999</v>
          </cell>
        </row>
        <row r="105">
          <cell r="C105">
            <v>2510.0733220220004</v>
          </cell>
        </row>
        <row r="106">
          <cell r="C106">
            <v>2647.2305728250003</v>
          </cell>
        </row>
        <row r="108">
          <cell r="C108">
            <v>2616.3952544130002</v>
          </cell>
        </row>
        <row r="109">
          <cell r="C109">
            <v>2614.3632206909997</v>
          </cell>
        </row>
        <row r="110">
          <cell r="C110">
            <v>2528.7624440529999</v>
          </cell>
        </row>
        <row r="111">
          <cell r="C111">
            <v>2502.4874351499998</v>
          </cell>
        </row>
        <row r="112">
          <cell r="C112">
            <v>2343.2175179000001</v>
          </cell>
        </row>
        <row r="113">
          <cell r="C113">
            <v>2406.8064400099997</v>
          </cell>
        </row>
        <row r="114">
          <cell r="C114">
            <v>2440.1558628830003</v>
          </cell>
        </row>
        <row r="115">
          <cell r="C115">
            <v>2470.9709244549999</v>
          </cell>
        </row>
        <row r="116">
          <cell r="C116">
            <v>2446.0696832230001</v>
          </cell>
        </row>
        <row r="117">
          <cell r="C117">
            <v>2581.2690673850002</v>
          </cell>
        </row>
        <row r="118">
          <cell r="C118">
            <v>2560.304565895</v>
          </cell>
        </row>
        <row r="119">
          <cell r="C119">
            <v>2701.4685203140002</v>
          </cell>
        </row>
        <row r="121">
          <cell r="C121">
            <v>2677.0302220539998</v>
          </cell>
        </row>
        <row r="122">
          <cell r="C122">
            <v>2624.5210394599994</v>
          </cell>
        </row>
        <row r="123">
          <cell r="C123">
            <v>2736.9235777239996</v>
          </cell>
        </row>
        <row r="124">
          <cell r="C124">
            <v>2776.0561640100004</v>
          </cell>
        </row>
        <row r="125">
          <cell r="C125">
            <v>2963.0477627400005</v>
          </cell>
        </row>
        <row r="126">
          <cell r="C126">
            <v>2885.5039996700002</v>
          </cell>
        </row>
        <row r="127">
          <cell r="C127">
            <v>2883.9963603900001</v>
          </cell>
        </row>
        <row r="128">
          <cell r="C128">
            <v>2921.47349751</v>
          </cell>
        </row>
        <row r="129">
          <cell r="C129">
            <v>2909.6677780599998</v>
          </cell>
        </row>
        <row r="130">
          <cell r="C130">
            <v>2863.9429716489999</v>
          </cell>
        </row>
        <row r="131">
          <cell r="C131">
            <v>2814.2917130699998</v>
          </cell>
        </row>
        <row r="132">
          <cell r="C132">
            <v>2871.5462191699999</v>
          </cell>
        </row>
        <row r="134">
          <cell r="C134">
            <v>2764.9912426999999</v>
          </cell>
        </row>
      </sheetData>
      <sheetData sheetId="35" refreshError="1"/>
      <sheetData sheetId="36" refreshError="1">
        <row r="18">
          <cell r="C18">
            <v>23.765262751000002</v>
          </cell>
        </row>
        <row r="19">
          <cell r="C19">
            <v>48.611351971999994</v>
          </cell>
        </row>
        <row r="20">
          <cell r="C20">
            <v>152.89580581500002</v>
          </cell>
        </row>
        <row r="21">
          <cell r="C21">
            <v>142.38332955199999</v>
          </cell>
        </row>
        <row r="22">
          <cell r="C22">
            <v>165.26327237199999</v>
          </cell>
        </row>
        <row r="23">
          <cell r="C23">
            <v>105.16581611199999</v>
          </cell>
        </row>
        <row r="24">
          <cell r="C24">
            <v>102.98519376300001</v>
          </cell>
        </row>
        <row r="25">
          <cell r="C25">
            <v>103.86669053200001</v>
          </cell>
        </row>
        <row r="26">
          <cell r="C26">
            <v>253.16174642399997</v>
          </cell>
        </row>
        <row r="28">
          <cell r="C28">
            <v>23.765262751000002</v>
          </cell>
        </row>
        <row r="30">
          <cell r="C30">
            <v>36.812483862999997</v>
          </cell>
        </row>
        <row r="31">
          <cell r="C31">
            <v>32.697929705999996</v>
          </cell>
        </row>
        <row r="32">
          <cell r="C32">
            <v>42.036508793000003</v>
          </cell>
        </row>
        <row r="33">
          <cell r="C33">
            <v>39.039667819000002</v>
          </cell>
        </row>
        <row r="34">
          <cell r="C34">
            <v>28.717600999999998</v>
          </cell>
        </row>
        <row r="35">
          <cell r="C35">
            <v>30.244282270999999</v>
          </cell>
        </row>
        <row r="36">
          <cell r="C36">
            <v>27.596035710000002</v>
          </cell>
        </row>
        <row r="37">
          <cell r="C37">
            <v>24.411621262000001</v>
          </cell>
        </row>
        <row r="38">
          <cell r="C38">
            <v>27.586690690000001</v>
          </cell>
        </row>
        <row r="39">
          <cell r="C39">
            <v>27.583843827999999</v>
          </cell>
        </row>
        <row r="40">
          <cell r="C40">
            <v>26.004428076</v>
          </cell>
        </row>
        <row r="41">
          <cell r="C41">
            <v>48.611351971999994</v>
          </cell>
        </row>
        <row r="43">
          <cell r="C43">
            <v>53.575118955000001</v>
          </cell>
        </row>
        <row r="44">
          <cell r="C44">
            <v>47.106531187000002</v>
          </cell>
        </row>
        <row r="45">
          <cell r="C45">
            <v>108.140693</v>
          </cell>
        </row>
        <row r="46">
          <cell r="C46">
            <v>97.859363999999999</v>
          </cell>
        </row>
        <row r="47">
          <cell r="C47">
            <v>90.425581862000001</v>
          </cell>
        </row>
        <row r="48">
          <cell r="C48">
            <v>257.21222791000002</v>
          </cell>
        </row>
        <row r="49">
          <cell r="C49">
            <v>259.76832083399995</v>
          </cell>
        </row>
        <row r="50">
          <cell r="C50">
            <v>184.26121210899998</v>
          </cell>
        </row>
        <row r="51">
          <cell r="C51">
            <v>173.777230022</v>
          </cell>
        </row>
        <row r="52">
          <cell r="C52">
            <v>163.24027177999997</v>
          </cell>
        </row>
        <row r="53">
          <cell r="C53">
            <v>161.31978546800002</v>
          </cell>
        </row>
        <row r="54">
          <cell r="C54">
            <v>152.89580581500002</v>
          </cell>
        </row>
        <row r="56">
          <cell r="C56">
            <v>133.590929969</v>
          </cell>
        </row>
        <row r="57">
          <cell r="C57">
            <v>130.21620916500001</v>
          </cell>
        </row>
        <row r="58">
          <cell r="C58">
            <v>138.493777249</v>
          </cell>
        </row>
        <row r="59">
          <cell r="C59">
            <v>131.27716021200001</v>
          </cell>
        </row>
        <row r="60">
          <cell r="C60">
            <v>135.920456785</v>
          </cell>
        </row>
        <row r="61">
          <cell r="C61">
            <v>127.248011349</v>
          </cell>
        </row>
        <row r="62">
          <cell r="C62">
            <v>130.48183115</v>
          </cell>
        </row>
        <row r="63">
          <cell r="C63">
            <v>130.023988</v>
          </cell>
        </row>
        <row r="64">
          <cell r="C64">
            <v>134.756003789</v>
          </cell>
        </row>
        <row r="65">
          <cell r="C65">
            <v>124.252463804</v>
          </cell>
        </row>
        <row r="66">
          <cell r="C66">
            <v>132.470531193</v>
          </cell>
        </row>
        <row r="67">
          <cell r="C67">
            <v>142.38332955199999</v>
          </cell>
        </row>
        <row r="69">
          <cell r="C69">
            <v>150.78260240400002</v>
          </cell>
        </row>
        <row r="70">
          <cell r="C70">
            <v>144.866785198</v>
          </cell>
        </row>
        <row r="71">
          <cell r="C71">
            <v>144.977292965</v>
          </cell>
        </row>
        <row r="72">
          <cell r="C72">
            <v>165.39687230499999</v>
          </cell>
        </row>
        <row r="73">
          <cell r="C73">
            <v>178.73574456899999</v>
          </cell>
        </row>
        <row r="74">
          <cell r="C74">
            <v>181.89981313499999</v>
          </cell>
        </row>
        <row r="75">
          <cell r="C75">
            <v>199.765254892</v>
          </cell>
        </row>
        <row r="76">
          <cell r="C76">
            <v>212.41592875500001</v>
          </cell>
        </row>
        <row r="77">
          <cell r="C77">
            <v>182.134116761</v>
          </cell>
        </row>
        <row r="78">
          <cell r="C78">
            <v>145.13805888599995</v>
          </cell>
        </row>
        <row r="79">
          <cell r="C79">
            <v>134.35935358999998</v>
          </cell>
        </row>
        <row r="80">
          <cell r="C80">
            <v>165.26327237199999</v>
          </cell>
        </row>
        <row r="82">
          <cell r="C82">
            <v>165.32369459699999</v>
          </cell>
        </row>
        <row r="83">
          <cell r="C83">
            <v>158.72489813099997</v>
          </cell>
        </row>
        <row r="84">
          <cell r="C84">
            <v>152.24037956199999</v>
          </cell>
        </row>
        <row r="85">
          <cell r="C85">
            <v>142.58061919099998</v>
          </cell>
        </row>
        <row r="86">
          <cell r="C86">
            <v>169.52897306800003</v>
          </cell>
        </row>
        <row r="87">
          <cell r="C87">
            <v>168.33958014199999</v>
          </cell>
        </row>
        <row r="88">
          <cell r="C88">
            <v>177.55185575000002</v>
          </cell>
        </row>
        <row r="89">
          <cell r="C89">
            <v>176.93366788900002</v>
          </cell>
        </row>
        <row r="90">
          <cell r="C90">
            <v>209.39833785500002</v>
          </cell>
        </row>
        <row r="91">
          <cell r="C91">
            <v>158.077642201</v>
          </cell>
        </row>
        <row r="92">
          <cell r="C92">
            <v>173.04098229300001</v>
          </cell>
        </row>
        <row r="93">
          <cell r="C93">
            <v>105.16581611199999</v>
          </cell>
        </row>
        <row r="95">
          <cell r="C95">
            <v>102.71751869600001</v>
          </cell>
        </row>
        <row r="96">
          <cell r="C96">
            <v>152.833980225</v>
          </cell>
        </row>
        <row r="97">
          <cell r="C97">
            <v>143.35238299100001</v>
          </cell>
        </row>
        <row r="98">
          <cell r="C98">
            <v>149.31943294400003</v>
          </cell>
        </row>
        <row r="99">
          <cell r="C99">
            <v>145.229225649</v>
          </cell>
        </row>
        <row r="100">
          <cell r="C100">
            <v>89.249946174999991</v>
          </cell>
        </row>
        <row r="101">
          <cell r="C101">
            <v>86.001977841999988</v>
          </cell>
        </row>
        <row r="102">
          <cell r="C102">
            <v>79.923655585000006</v>
          </cell>
        </row>
        <row r="103">
          <cell r="C103">
            <v>101.245808462</v>
          </cell>
        </row>
        <row r="104">
          <cell r="C104">
            <v>101.24991530100002</v>
          </cell>
        </row>
        <row r="105">
          <cell r="C105">
            <v>102.71302127799999</v>
          </cell>
        </row>
        <row r="106">
          <cell r="C106">
            <v>102.98519376300001</v>
          </cell>
        </row>
        <row r="108">
          <cell r="C108">
            <v>99.982918374000008</v>
          </cell>
        </row>
        <row r="109">
          <cell r="C109">
            <v>105.26769786599999</v>
          </cell>
        </row>
        <row r="110">
          <cell r="C110">
            <v>110.78141587300001</v>
          </cell>
        </row>
        <row r="111">
          <cell r="C111">
            <v>100.13868503399999</v>
          </cell>
        </row>
        <row r="112">
          <cell r="C112">
            <v>110.502712675</v>
          </cell>
        </row>
        <row r="113">
          <cell r="C113">
            <v>99.816335801999998</v>
          </cell>
        </row>
        <row r="114">
          <cell r="C114">
            <v>96.418101323999991</v>
          </cell>
        </row>
        <row r="115">
          <cell r="C115">
            <v>94.257016874000001</v>
          </cell>
        </row>
        <row r="116">
          <cell r="C116">
            <v>112.69970393199999</v>
          </cell>
        </row>
        <row r="117">
          <cell r="C117">
            <v>101.66779702400001</v>
          </cell>
        </row>
        <row r="118">
          <cell r="C118">
            <v>104.80209178199999</v>
          </cell>
        </row>
        <row r="119">
          <cell r="C119">
            <v>103.86669053200001</v>
          </cell>
        </row>
        <row r="121">
          <cell r="C121">
            <v>105.697355614</v>
          </cell>
        </row>
        <row r="122">
          <cell r="C122">
            <v>107.15443679499998</v>
          </cell>
        </row>
        <row r="123">
          <cell r="C123">
            <v>104.96341467100001</v>
          </cell>
        </row>
        <row r="124">
          <cell r="C124">
            <v>108.28220445500001</v>
          </cell>
        </row>
        <row r="125">
          <cell r="C125">
            <v>112.85574779000001</v>
          </cell>
        </row>
        <row r="126">
          <cell r="C126">
            <v>119.65097761600001</v>
          </cell>
        </row>
        <row r="127">
          <cell r="C127">
            <v>122.25515142</v>
          </cell>
        </row>
        <row r="128">
          <cell r="C128">
            <v>128.02668173500001</v>
          </cell>
        </row>
        <row r="129">
          <cell r="C129">
            <v>189.34669904499998</v>
          </cell>
        </row>
        <row r="130">
          <cell r="C130">
            <v>176.11624189399998</v>
          </cell>
        </row>
        <row r="131">
          <cell r="C131">
            <v>236.37779893000004</v>
          </cell>
        </row>
        <row r="132">
          <cell r="C132">
            <v>253.16174642399997</v>
          </cell>
        </row>
      </sheetData>
      <sheetData sheetId="37" refreshError="1">
        <row r="18">
          <cell r="D18">
            <v>2225.9244928999997</v>
          </cell>
          <cell r="E18">
            <v>745.00902883500009</v>
          </cell>
          <cell r="F18">
            <v>1431.060399</v>
          </cell>
        </row>
        <row r="19">
          <cell r="D19">
            <v>2480.7967982000005</v>
          </cell>
          <cell r="E19">
            <v>772.3245455</v>
          </cell>
          <cell r="F19">
            <v>1383.5823451800002</v>
          </cell>
        </row>
        <row r="20">
          <cell r="D20">
            <v>2786.1414297999995</v>
          </cell>
          <cell r="E20">
            <v>966.58977040000002</v>
          </cell>
          <cell r="F20">
            <v>1627.2495884499999</v>
          </cell>
        </row>
        <row r="21">
          <cell r="D21">
            <v>2672.6670439999998</v>
          </cell>
          <cell r="E21">
            <v>1045.3981932000002</v>
          </cell>
          <cell r="F21">
            <v>1940.0424980999999</v>
          </cell>
        </row>
        <row r="22">
          <cell r="D22">
            <v>2572.0468673999999</v>
          </cell>
          <cell r="E22">
            <v>1071.2166417000001</v>
          </cell>
          <cell r="F22">
            <v>2454.8772610999999</v>
          </cell>
        </row>
        <row r="23">
          <cell r="D23">
            <v>2423.40248995</v>
          </cell>
          <cell r="E23">
            <v>1088.4718674999999</v>
          </cell>
          <cell r="F23">
            <v>2649.7581789000001</v>
          </cell>
        </row>
        <row r="24">
          <cell r="D24">
            <v>2736.1020642799999</v>
          </cell>
          <cell r="E24">
            <v>1143.2496332000001</v>
          </cell>
          <cell r="F24">
            <v>2263.1118889999998</v>
          </cell>
        </row>
        <row r="25">
          <cell r="D25">
            <v>2927.3983117399998</v>
          </cell>
          <cell r="E25">
            <v>1198.2644816</v>
          </cell>
          <cell r="F25">
            <v>2138.8584385999998</v>
          </cell>
        </row>
        <row r="26">
          <cell r="D26">
            <v>2927.5877281100002</v>
          </cell>
          <cell r="E26">
            <v>1167.1165744</v>
          </cell>
          <cell r="F26">
            <v>2508.4023113499998</v>
          </cell>
        </row>
        <row r="28">
          <cell r="D28">
            <v>2225.9244928999997</v>
          </cell>
          <cell r="E28">
            <v>745.00902883500009</v>
          </cell>
          <cell r="F28">
            <v>1431.060399</v>
          </cell>
          <cell r="H28">
            <v>897.17500989999996</v>
          </cell>
          <cell r="I28">
            <v>340.68971289999996</v>
          </cell>
          <cell r="J28">
            <v>544.84011930999998</v>
          </cell>
          <cell r="L28">
            <v>31.099445800000002</v>
          </cell>
          <cell r="M28">
            <v>0.90846116500000007</v>
          </cell>
          <cell r="N28">
            <v>7.3838706399999996</v>
          </cell>
        </row>
        <row r="30">
          <cell r="D30">
            <v>2365.6674699</v>
          </cell>
          <cell r="E30">
            <v>737.97473179999997</v>
          </cell>
          <cell r="F30">
            <v>1385.6231769999999</v>
          </cell>
          <cell r="H30">
            <v>962.24007660000007</v>
          </cell>
          <cell r="I30">
            <v>338.92360500000001</v>
          </cell>
          <cell r="J30">
            <v>531.03226960000006</v>
          </cell>
          <cell r="L30">
            <v>16.742399157000001</v>
          </cell>
          <cell r="M30">
            <v>0.87334597699999994</v>
          </cell>
          <cell r="N30">
            <v>6.6602890400000003</v>
          </cell>
        </row>
        <row r="31">
          <cell r="D31">
            <v>2265.0379134</v>
          </cell>
          <cell r="E31">
            <v>741.53714739999998</v>
          </cell>
          <cell r="F31">
            <v>1399.6971570000001</v>
          </cell>
          <cell r="H31">
            <v>886.63839404999999</v>
          </cell>
          <cell r="I31">
            <v>334.67926249999999</v>
          </cell>
          <cell r="J31">
            <v>585.84772350000003</v>
          </cell>
          <cell r="L31">
            <v>23.206485296</v>
          </cell>
          <cell r="M31">
            <v>0.89685979599999999</v>
          </cell>
          <cell r="N31">
            <v>7.6835949699999997</v>
          </cell>
        </row>
        <row r="32">
          <cell r="D32">
            <v>2297.1429453000001</v>
          </cell>
          <cell r="E32">
            <v>746.33320939999999</v>
          </cell>
          <cell r="F32">
            <v>1382.1972385500001</v>
          </cell>
          <cell r="H32">
            <v>911.83503859000007</v>
          </cell>
          <cell r="I32">
            <v>330.326009</v>
          </cell>
          <cell r="J32">
            <v>561.88639863000003</v>
          </cell>
          <cell r="L32">
            <v>31.375389521999999</v>
          </cell>
          <cell r="M32">
            <v>0.87497748499999994</v>
          </cell>
          <cell r="N32">
            <v>8.1655017099999991</v>
          </cell>
        </row>
        <row r="33">
          <cell r="D33">
            <v>2257.9007800999998</v>
          </cell>
          <cell r="E33">
            <v>757.84496910000007</v>
          </cell>
          <cell r="F33">
            <v>1395.0154150000001</v>
          </cell>
          <cell r="H33">
            <v>977.65038793999997</v>
          </cell>
          <cell r="I33">
            <v>327.80461510000003</v>
          </cell>
          <cell r="J33">
            <v>529.55518157999995</v>
          </cell>
          <cell r="L33">
            <v>25.328160549</v>
          </cell>
          <cell r="M33">
            <v>0.94951599899999994</v>
          </cell>
          <cell r="N33">
            <v>8.1177222100000002</v>
          </cell>
        </row>
        <row r="34">
          <cell r="D34">
            <v>2356.9003950000001</v>
          </cell>
          <cell r="E34">
            <v>762.33503900000005</v>
          </cell>
          <cell r="F34">
            <v>1420.7588450000001</v>
          </cell>
          <cell r="H34">
            <v>935.65372300000001</v>
          </cell>
          <cell r="I34">
            <v>319.127771</v>
          </cell>
          <cell r="J34">
            <v>575.88034600000003</v>
          </cell>
          <cell r="L34">
            <v>24.948972000000001</v>
          </cell>
          <cell r="M34">
            <v>0.99172099999999996</v>
          </cell>
          <cell r="N34">
            <v>8.0149109999999997</v>
          </cell>
        </row>
        <row r="35">
          <cell r="D35">
            <v>2357.3796564999998</v>
          </cell>
          <cell r="E35">
            <v>767.12992050000003</v>
          </cell>
          <cell r="F35">
            <v>1421.2838506800001</v>
          </cell>
          <cell r="H35">
            <v>945.43071742999996</v>
          </cell>
          <cell r="I35">
            <v>334.47912100000002</v>
          </cell>
          <cell r="J35">
            <v>574.73007035000001</v>
          </cell>
          <cell r="L35">
            <v>26.640917031999997</v>
          </cell>
          <cell r="M35">
            <v>1.01409554</v>
          </cell>
          <cell r="N35">
            <v>8.3405162300000004</v>
          </cell>
        </row>
        <row r="36">
          <cell r="D36">
            <v>2425.556008</v>
          </cell>
          <cell r="E36">
            <v>775.49615089999998</v>
          </cell>
          <cell r="F36">
            <v>1395.6750649999999</v>
          </cell>
          <cell r="H36">
            <v>947.71470403000012</v>
          </cell>
          <cell r="I36">
            <v>332.74591800000002</v>
          </cell>
          <cell r="J36">
            <v>564.49592077</v>
          </cell>
          <cell r="L36">
            <v>20.228381173999999</v>
          </cell>
          <cell r="M36">
            <v>0.92056360500000001</v>
          </cell>
          <cell r="N36">
            <v>8.1994318200000009</v>
          </cell>
        </row>
        <row r="37">
          <cell r="D37">
            <v>2397.5966214</v>
          </cell>
          <cell r="E37">
            <v>764.10178429999996</v>
          </cell>
          <cell r="F37">
            <v>1375.727144</v>
          </cell>
          <cell r="H37">
            <v>941.14836065000009</v>
          </cell>
          <cell r="I37">
            <v>330.00205849999998</v>
          </cell>
          <cell r="J37">
            <v>552.30523201999995</v>
          </cell>
          <cell r="L37">
            <v>34.949551200000002</v>
          </cell>
          <cell r="M37">
            <v>0.91730938200000001</v>
          </cell>
          <cell r="N37">
            <v>8.0995257899999995</v>
          </cell>
        </row>
        <row r="38">
          <cell r="D38">
            <v>2369.4960581999999</v>
          </cell>
          <cell r="E38">
            <v>757.12177410000004</v>
          </cell>
          <cell r="F38">
            <v>1402.036278</v>
          </cell>
          <cell r="H38">
            <v>955.77464506999991</v>
          </cell>
          <cell r="I38">
            <v>334.80541360000001</v>
          </cell>
          <cell r="J38">
            <v>534.25795449999998</v>
          </cell>
          <cell r="L38">
            <v>19.526797108</v>
          </cell>
          <cell r="M38">
            <v>1.052414</v>
          </cell>
          <cell r="N38">
            <v>7.5598418499999998</v>
          </cell>
        </row>
        <row r="39">
          <cell r="D39">
            <v>2350.3487150000001</v>
          </cell>
          <cell r="E39">
            <v>761.00590950000003</v>
          </cell>
          <cell r="F39">
            <v>1379.6959899999999</v>
          </cell>
          <cell r="H39">
            <v>952.94682749000003</v>
          </cell>
          <cell r="I39">
            <v>331.04753970000002</v>
          </cell>
          <cell r="J39">
            <v>524.81629002</v>
          </cell>
          <cell r="L39">
            <v>25.220165300000001</v>
          </cell>
          <cell r="M39">
            <v>0.86905613900000001</v>
          </cell>
          <cell r="N39">
            <v>9.4292256800000001</v>
          </cell>
        </row>
        <row r="40">
          <cell r="D40">
            <v>2406.6475640999997</v>
          </cell>
          <cell r="E40">
            <v>762.9608005</v>
          </cell>
          <cell r="F40">
            <v>1388.609414</v>
          </cell>
          <cell r="H40">
            <v>949.81267160000004</v>
          </cell>
          <cell r="I40">
            <v>325.20757460000004</v>
          </cell>
          <cell r="J40">
            <v>560.81200564999995</v>
          </cell>
          <cell r="L40">
            <v>31.3883467</v>
          </cell>
          <cell r="M40">
            <v>0.87234111300000006</v>
          </cell>
          <cell r="N40">
            <v>8.477059259999999</v>
          </cell>
        </row>
        <row r="41">
          <cell r="D41">
            <v>2480.7967982000005</v>
          </cell>
          <cell r="E41">
            <v>772.3245455</v>
          </cell>
          <cell r="F41">
            <v>1383.5823451800002</v>
          </cell>
          <cell r="H41">
            <v>971.19104937999998</v>
          </cell>
          <cell r="I41">
            <v>322.78437200000002</v>
          </cell>
          <cell r="J41">
            <v>552.72370803000001</v>
          </cell>
          <cell r="L41">
            <v>41.124581399999997</v>
          </cell>
          <cell r="M41">
            <v>0.895891879</v>
          </cell>
          <cell r="N41">
            <v>9.9496663900000009</v>
          </cell>
        </row>
        <row r="43">
          <cell r="D43">
            <v>2446.9793587099998</v>
          </cell>
          <cell r="E43">
            <v>772.17990929999996</v>
          </cell>
          <cell r="F43">
            <v>1392.030902</v>
          </cell>
          <cell r="H43">
            <v>988.64214749999996</v>
          </cell>
          <cell r="I43">
            <v>327.07741199999998</v>
          </cell>
          <cell r="J43">
            <v>548.77995014999999</v>
          </cell>
          <cell r="L43">
            <v>28.856318000000002</v>
          </cell>
          <cell r="M43">
            <v>0.73317537199999994</v>
          </cell>
          <cell r="N43">
            <v>9.9120514100000001</v>
          </cell>
        </row>
        <row r="44">
          <cell r="D44">
            <v>2462.9169298000002</v>
          </cell>
          <cell r="E44">
            <v>786.21318639999993</v>
          </cell>
          <cell r="F44">
            <v>1372.4447849999999</v>
          </cell>
          <cell r="H44">
            <v>1000.6948605</v>
          </cell>
          <cell r="I44">
            <v>333.22643799999997</v>
          </cell>
          <cell r="J44">
            <v>543.90871900000002</v>
          </cell>
          <cell r="L44">
            <v>18.146824800000001</v>
          </cell>
          <cell r="M44">
            <v>0.71288085999999995</v>
          </cell>
          <cell r="N44">
            <v>8.4015897400000004</v>
          </cell>
        </row>
        <row r="45">
          <cell r="D45">
            <v>2482.4788899999999</v>
          </cell>
          <cell r="E45">
            <v>792.85804099999996</v>
          </cell>
          <cell r="F45">
            <v>1427.004825</v>
          </cell>
          <cell r="H45">
            <v>968.52708800000005</v>
          </cell>
          <cell r="I45">
            <v>338.43787400000002</v>
          </cell>
          <cell r="J45">
            <v>540.18172900000002</v>
          </cell>
          <cell r="L45">
            <v>25.587273</v>
          </cell>
          <cell r="M45">
            <v>7.2959999999999997E-2</v>
          </cell>
          <cell r="N45">
            <v>8.9320020000000007</v>
          </cell>
        </row>
        <row r="46">
          <cell r="D46">
            <v>2470.8753230000002</v>
          </cell>
          <cell r="E46">
            <v>801.54021299999999</v>
          </cell>
          <cell r="F46">
            <v>1424.6221619999999</v>
          </cell>
          <cell r="H46">
            <v>976.58363399999996</v>
          </cell>
          <cell r="I46">
            <v>339.63624299999998</v>
          </cell>
          <cell r="J46">
            <v>527.16472999999996</v>
          </cell>
          <cell r="L46">
            <v>16.422758000000002</v>
          </cell>
          <cell r="M46">
            <v>1.018535</v>
          </cell>
          <cell r="N46">
            <v>9.7811380000000003</v>
          </cell>
        </row>
        <row r="47">
          <cell r="D47">
            <v>2428.08347</v>
          </cell>
          <cell r="E47">
            <v>802.47298000000001</v>
          </cell>
          <cell r="F47">
            <v>1474.5660024000001</v>
          </cell>
          <cell r="H47">
            <v>989.99757079999995</v>
          </cell>
          <cell r="I47">
            <v>342.24998199999999</v>
          </cell>
          <cell r="J47">
            <v>513.37797350000005</v>
          </cell>
          <cell r="L47">
            <v>14.265545699999999</v>
          </cell>
          <cell r="M47">
            <v>0.63611737199999996</v>
          </cell>
          <cell r="N47">
            <v>9.7529985399999983</v>
          </cell>
        </row>
        <row r="48">
          <cell r="D48">
            <v>2456.4929124999999</v>
          </cell>
          <cell r="E48">
            <v>807.6074787</v>
          </cell>
          <cell r="F48">
            <v>1392.0935284000002</v>
          </cell>
          <cell r="H48">
            <v>974.01683677999995</v>
          </cell>
          <cell r="I48">
            <v>359.75280600000002</v>
          </cell>
          <cell r="J48">
            <v>519.27428699999996</v>
          </cell>
          <cell r="L48">
            <v>17.3355757</v>
          </cell>
          <cell r="M48">
            <v>0.68954085499999995</v>
          </cell>
          <cell r="N48">
            <v>9.0060568699999983</v>
          </cell>
        </row>
        <row r="49">
          <cell r="D49">
            <v>2539.2804222</v>
          </cell>
          <cell r="E49">
            <v>831.21283270000004</v>
          </cell>
          <cell r="F49">
            <v>1395.8313971700002</v>
          </cell>
          <cell r="H49">
            <v>965.66370155999994</v>
          </cell>
          <cell r="I49">
            <v>342.35334333999998</v>
          </cell>
          <cell r="J49">
            <v>518.37038840000002</v>
          </cell>
          <cell r="L49">
            <v>11.9555446</v>
          </cell>
          <cell r="M49">
            <v>0.78951492299999992</v>
          </cell>
          <cell r="N49">
            <v>8.1303563699999994</v>
          </cell>
        </row>
        <row r="50">
          <cell r="D50">
            <v>2657.6220321000001</v>
          </cell>
          <cell r="E50">
            <v>840.2003277</v>
          </cell>
          <cell r="F50">
            <v>1416.0982546099999</v>
          </cell>
          <cell r="H50">
            <v>950.12440853999999</v>
          </cell>
          <cell r="I50">
            <v>335.851113</v>
          </cell>
          <cell r="J50">
            <v>507.02437239</v>
          </cell>
          <cell r="L50">
            <v>14.256557000000001</v>
          </cell>
          <cell r="M50">
            <v>6.2564996999999997E-2</v>
          </cell>
          <cell r="N50">
            <v>8.1384218199999996</v>
          </cell>
        </row>
        <row r="51">
          <cell r="D51">
            <v>2639.7763436999999</v>
          </cell>
          <cell r="E51">
            <v>846.89873899999998</v>
          </cell>
          <cell r="F51">
            <v>1391.43270699</v>
          </cell>
          <cell r="H51">
            <v>946.81718375000003</v>
          </cell>
          <cell r="I51">
            <v>334.81366600000001</v>
          </cell>
          <cell r="J51">
            <v>514.42034638999996</v>
          </cell>
          <cell r="L51">
            <v>14.6654128</v>
          </cell>
          <cell r="M51">
            <v>6.3624E-2</v>
          </cell>
          <cell r="N51">
            <v>10.8469356</v>
          </cell>
        </row>
        <row r="52">
          <cell r="D52">
            <v>2633.1651806</v>
          </cell>
          <cell r="E52">
            <v>871.62953149999998</v>
          </cell>
          <cell r="F52">
            <v>1472.7175843900002</v>
          </cell>
          <cell r="H52">
            <v>920.15490584000008</v>
          </cell>
          <cell r="I52">
            <v>313.25696900000003</v>
          </cell>
          <cell r="J52">
            <v>451.81345156999998</v>
          </cell>
          <cell r="L52">
            <v>14.727747599999999</v>
          </cell>
          <cell r="M52">
            <v>6.0019180999999998E-2</v>
          </cell>
          <cell r="N52">
            <v>6.2295705000000003</v>
          </cell>
        </row>
        <row r="53">
          <cell r="D53">
            <v>2644.5440751000001</v>
          </cell>
          <cell r="E53">
            <v>890.15178320000007</v>
          </cell>
          <cell r="F53">
            <v>1466.6709412</v>
          </cell>
          <cell r="H53">
            <v>901.72476669000002</v>
          </cell>
          <cell r="I53">
            <v>312.20034583999995</v>
          </cell>
          <cell r="J53">
            <v>465.4155331</v>
          </cell>
          <cell r="L53">
            <v>24.460812300000001</v>
          </cell>
          <cell r="M53">
            <v>0.78853192000000005</v>
          </cell>
          <cell r="N53">
            <v>6.2392438700000001</v>
          </cell>
        </row>
        <row r="54">
          <cell r="D54">
            <v>2786.1414297999995</v>
          </cell>
          <cell r="E54">
            <v>966.58977040000002</v>
          </cell>
          <cell r="F54">
            <v>1627.2495884499999</v>
          </cell>
          <cell r="H54">
            <v>750.59398677000001</v>
          </cell>
          <cell r="I54">
            <v>253.67660000000001</v>
          </cell>
          <cell r="J54">
            <v>373.3391105</v>
          </cell>
          <cell r="L54">
            <v>13.926042013</v>
          </cell>
          <cell r="M54">
            <v>0.79624217399999997</v>
          </cell>
          <cell r="N54">
            <v>6.61297435</v>
          </cell>
        </row>
        <row r="56">
          <cell r="D56">
            <v>2618.5911642999995</v>
          </cell>
          <cell r="E56">
            <v>929.07825420000006</v>
          </cell>
          <cell r="F56">
            <v>1936.75748</v>
          </cell>
          <cell r="H56">
            <v>918.59601415999998</v>
          </cell>
          <cell r="I56">
            <v>315.04422899999997</v>
          </cell>
          <cell r="J56">
            <v>514.60142199999996</v>
          </cell>
          <cell r="L56">
            <v>19.455224912999999</v>
          </cell>
          <cell r="M56">
            <v>0.77746099999999996</v>
          </cell>
          <cell r="N56">
            <v>6.3388580899999996</v>
          </cell>
        </row>
        <row r="57">
          <cell r="D57">
            <v>2618.9362161700001</v>
          </cell>
          <cell r="E57">
            <v>957.60998050000001</v>
          </cell>
          <cell r="F57">
            <v>1646.0797426850002</v>
          </cell>
          <cell r="H57">
            <v>927.04111799999998</v>
          </cell>
          <cell r="I57">
            <v>322.57792000000001</v>
          </cell>
          <cell r="J57">
            <v>502.10741530000001</v>
          </cell>
          <cell r="L57">
            <v>13.3026178</v>
          </cell>
          <cell r="M57">
            <v>0.77622346799999997</v>
          </cell>
          <cell r="N57">
            <v>6.2939390399999997</v>
          </cell>
        </row>
        <row r="58">
          <cell r="D58">
            <v>2656.38735167</v>
          </cell>
          <cell r="E58">
            <v>987.28707570000006</v>
          </cell>
          <cell r="F58">
            <v>1719.1494889999999</v>
          </cell>
          <cell r="H58">
            <v>884.7812007</v>
          </cell>
          <cell r="I58">
            <v>325.18473999999998</v>
          </cell>
          <cell r="J58">
            <v>514.55560049999997</v>
          </cell>
          <cell r="L58">
            <v>13.370231813</v>
          </cell>
          <cell r="M58">
            <v>1.1306234099999999</v>
          </cell>
          <cell r="N58">
            <v>6.8799760399999998</v>
          </cell>
        </row>
        <row r="59">
          <cell r="D59">
            <v>2648.4955326000004</v>
          </cell>
          <cell r="E59">
            <v>990.66585199999997</v>
          </cell>
          <cell r="F59">
            <v>1709.15822</v>
          </cell>
          <cell r="H59">
            <v>869.03874179999991</v>
          </cell>
          <cell r="I59">
            <v>325.46951300000001</v>
          </cell>
          <cell r="J59">
            <v>519.16107390000002</v>
          </cell>
          <cell r="L59">
            <v>13.23306781</v>
          </cell>
          <cell r="M59">
            <v>0.77572022100000004</v>
          </cell>
          <cell r="N59">
            <v>5.8830230400000003</v>
          </cell>
        </row>
        <row r="60">
          <cell r="D60">
            <v>2642.0314066999999</v>
          </cell>
          <cell r="E60">
            <v>989.47445479999999</v>
          </cell>
          <cell r="F60">
            <v>1723.6734061</v>
          </cell>
          <cell r="H60">
            <v>847.2329135</v>
          </cell>
          <cell r="I60">
            <v>327.80354</v>
          </cell>
          <cell r="J60">
            <v>523.23777480000001</v>
          </cell>
          <cell r="L60">
            <v>23.335340300000002</v>
          </cell>
          <cell r="M60">
            <v>0.77026669800000003</v>
          </cell>
          <cell r="N60">
            <v>5.9023688099999996</v>
          </cell>
        </row>
        <row r="61">
          <cell r="D61">
            <v>2730.5080029000001</v>
          </cell>
          <cell r="E61">
            <v>1009.7123352999999</v>
          </cell>
          <cell r="F61">
            <v>1743.9235265</v>
          </cell>
          <cell r="H61">
            <v>825.26467979999995</v>
          </cell>
          <cell r="I61">
            <v>333.190967</v>
          </cell>
          <cell r="J61">
            <v>529.91037489999997</v>
          </cell>
          <cell r="L61">
            <v>17.555330012999999</v>
          </cell>
          <cell r="M61">
            <v>0.87316473800000005</v>
          </cell>
          <cell r="N61">
            <v>5.7862111900000004</v>
          </cell>
        </row>
        <row r="62">
          <cell r="D62">
            <v>2585.0659214000002</v>
          </cell>
          <cell r="E62">
            <v>999.67158979999999</v>
          </cell>
          <cell r="F62">
            <v>1786.3056444000001</v>
          </cell>
          <cell r="H62">
            <v>839.05748467000001</v>
          </cell>
          <cell r="I62">
            <v>339.94152600000001</v>
          </cell>
          <cell r="J62">
            <v>547.36070800000005</v>
          </cell>
          <cell r="L62">
            <v>12.571815913</v>
          </cell>
          <cell r="M62">
            <v>0.76332675399999994</v>
          </cell>
          <cell r="N62">
            <v>5.0877041600000004</v>
          </cell>
        </row>
        <row r="63">
          <cell r="D63">
            <v>2614.7772909999999</v>
          </cell>
          <cell r="E63">
            <v>979.82104300000003</v>
          </cell>
          <cell r="F63">
            <v>1806.3721929999999</v>
          </cell>
          <cell r="H63">
            <v>843.47663</v>
          </cell>
          <cell r="I63">
            <v>340.70020799999998</v>
          </cell>
          <cell r="J63">
            <v>565.88801999999998</v>
          </cell>
          <cell r="L63">
            <v>11.036925999999999</v>
          </cell>
          <cell r="M63">
            <v>0.75398699999999996</v>
          </cell>
          <cell r="N63">
            <v>5.0361130000000003</v>
          </cell>
        </row>
        <row r="64">
          <cell r="D64">
            <v>2556.0637558000003</v>
          </cell>
          <cell r="E64">
            <v>983.73176820000003</v>
          </cell>
          <cell r="F64">
            <v>1808.0645470999998</v>
          </cell>
          <cell r="H64">
            <v>846.91633790999992</v>
          </cell>
          <cell r="I64">
            <v>340.73682600000001</v>
          </cell>
          <cell r="J64">
            <v>566.12651400000004</v>
          </cell>
          <cell r="L64">
            <v>10.531609313000001</v>
          </cell>
          <cell r="M64">
            <v>0.7538309769999999</v>
          </cell>
          <cell r="N64">
            <v>5.1032450899999997</v>
          </cell>
        </row>
        <row r="65">
          <cell r="D65">
            <v>2629.7332558999997</v>
          </cell>
          <cell r="E65">
            <v>979.21914609999999</v>
          </cell>
          <cell r="F65">
            <v>1818.312684</v>
          </cell>
          <cell r="H65">
            <v>831.71899888999997</v>
          </cell>
          <cell r="I65">
            <v>334.294532</v>
          </cell>
          <cell r="J65">
            <v>561.17764099999999</v>
          </cell>
          <cell r="L65">
            <v>16.817609612999998</v>
          </cell>
          <cell r="M65">
            <v>0.76023622499999999</v>
          </cell>
          <cell r="N65">
            <v>5.0939079500000002</v>
          </cell>
        </row>
        <row r="66">
          <cell r="D66">
            <v>2615.671413</v>
          </cell>
          <cell r="E66">
            <v>1008.3793436</v>
          </cell>
          <cell r="F66">
            <v>1891.7429417999999</v>
          </cell>
          <cell r="H66">
            <v>803.56872924000004</v>
          </cell>
          <cell r="I66">
            <v>334.10814900000003</v>
          </cell>
          <cell r="J66">
            <v>566.38584300000002</v>
          </cell>
          <cell r="L66">
            <v>12.975329310000001</v>
          </cell>
          <cell r="M66">
            <v>0.75956213300000008</v>
          </cell>
          <cell r="N66">
            <v>5.0607229500000006</v>
          </cell>
        </row>
        <row r="67">
          <cell r="D67">
            <v>2672.6670439999998</v>
          </cell>
          <cell r="E67">
            <v>1045.3981932000002</v>
          </cell>
          <cell r="F67">
            <v>1940.0424980999999</v>
          </cell>
          <cell r="H67">
            <v>819.35832047000008</v>
          </cell>
          <cell r="I67">
            <v>345.47968700000001</v>
          </cell>
          <cell r="J67">
            <v>573.36704199999997</v>
          </cell>
          <cell r="L67">
            <v>12.250738210000002</v>
          </cell>
          <cell r="M67">
            <v>4.5661055999999998E-2</v>
          </cell>
          <cell r="N67">
            <v>4.5244861799999994</v>
          </cell>
        </row>
        <row r="69">
          <cell r="D69">
            <v>2659.1176811999999</v>
          </cell>
          <cell r="E69">
            <v>1044.7423802000001</v>
          </cell>
          <cell r="F69">
            <v>2018.7524845</v>
          </cell>
          <cell r="H69">
            <v>831.52377807000005</v>
          </cell>
          <cell r="I69">
            <v>347.78936299999998</v>
          </cell>
          <cell r="J69">
            <v>584.40108699999996</v>
          </cell>
          <cell r="L69">
            <v>18.088408812999997</v>
          </cell>
          <cell r="M69">
            <v>4.0961413000000002E-2</v>
          </cell>
          <cell r="N69">
            <v>4.53894983</v>
          </cell>
        </row>
        <row r="70">
          <cell r="D70">
            <v>2615.5836157999997</v>
          </cell>
          <cell r="E70">
            <v>1066.0496393999999</v>
          </cell>
          <cell r="F70">
            <v>2040.3097088</v>
          </cell>
          <cell r="H70">
            <v>833.56145836999997</v>
          </cell>
          <cell r="I70">
            <v>350.57725299999998</v>
          </cell>
          <cell r="J70">
            <v>596.34713899999997</v>
          </cell>
          <cell r="L70">
            <v>18.745033412999998</v>
          </cell>
          <cell r="M70">
            <v>0.200701452</v>
          </cell>
          <cell r="N70">
            <v>4.6072848300000002</v>
          </cell>
        </row>
        <row r="71">
          <cell r="D71">
            <v>2608.661595</v>
          </cell>
          <cell r="E71">
            <v>1083.2479207000001</v>
          </cell>
          <cell r="F71">
            <v>2029.088571</v>
          </cell>
          <cell r="H71">
            <v>816.84248653999998</v>
          </cell>
          <cell r="I71">
            <v>355.75978700000002</v>
          </cell>
          <cell r="J71">
            <v>636.68751099999997</v>
          </cell>
          <cell r="L71">
            <v>16.249920713000002</v>
          </cell>
          <cell r="M71">
            <v>0.23252045900000001</v>
          </cell>
          <cell r="N71">
            <v>4.5644050900000002</v>
          </cell>
        </row>
        <row r="72">
          <cell r="D72">
            <v>2595.0081963000002</v>
          </cell>
          <cell r="E72">
            <v>1081.4198122</v>
          </cell>
          <cell r="F72">
            <v>2087.4928659000002</v>
          </cell>
          <cell r="H72">
            <v>793.86784232000002</v>
          </cell>
          <cell r="I72">
            <v>356.62818900000002</v>
          </cell>
          <cell r="J72">
            <v>652.45984099999998</v>
          </cell>
          <cell r="L72">
            <v>30.662527349000001</v>
          </cell>
          <cell r="M72">
            <v>0.15422592499999999</v>
          </cell>
          <cell r="N72">
            <v>16.372601599999999</v>
          </cell>
        </row>
        <row r="73">
          <cell r="D73">
            <v>2617.4598717100002</v>
          </cell>
          <cell r="E73">
            <v>1069.6503911</v>
          </cell>
          <cell r="F73">
            <v>2089.2592240999998</v>
          </cell>
          <cell r="H73">
            <v>805.05988882000008</v>
          </cell>
          <cell r="I73">
            <v>357.484013</v>
          </cell>
          <cell r="J73">
            <v>644.07327799999996</v>
          </cell>
          <cell r="L73">
            <v>19.484953490000002</v>
          </cell>
          <cell r="M73">
            <v>0.199606914</v>
          </cell>
          <cell r="N73">
            <v>2.5997275600000003</v>
          </cell>
        </row>
        <row r="74">
          <cell r="D74">
            <v>2630.6216075000002</v>
          </cell>
          <cell r="E74">
            <v>1097.7177580999999</v>
          </cell>
          <cell r="F74">
            <v>2226.0111719000001</v>
          </cell>
          <cell r="H74">
            <v>809.91631712000003</v>
          </cell>
          <cell r="I74">
            <v>359.18381199999999</v>
          </cell>
          <cell r="J74">
            <v>639.70463600000005</v>
          </cell>
          <cell r="L74">
            <v>16.524719003000001</v>
          </cell>
          <cell r="M74">
            <v>0.12769993399999999</v>
          </cell>
          <cell r="N74">
            <v>2.1660494700000004</v>
          </cell>
        </row>
        <row r="75">
          <cell r="D75">
            <v>2617.2649596000001</v>
          </cell>
          <cell r="E75">
            <v>1100.3089735000001</v>
          </cell>
          <cell r="F75">
            <v>2288.9037410000001</v>
          </cell>
          <cell r="H75">
            <v>811.98552625000002</v>
          </cell>
          <cell r="I75">
            <v>363.11777899999998</v>
          </cell>
          <cell r="J75">
            <v>652.79179699999997</v>
          </cell>
          <cell r="L75">
            <v>17.882345912999998</v>
          </cell>
          <cell r="M75">
            <v>7.5753479999999998E-2</v>
          </cell>
          <cell r="N75">
            <v>2.1660624700000004</v>
          </cell>
        </row>
        <row r="76">
          <cell r="D76">
            <v>2641.3679952000002</v>
          </cell>
          <cell r="E76">
            <v>1086.4018653000001</v>
          </cell>
          <cell r="F76">
            <v>2301.5221053999999</v>
          </cell>
          <cell r="H76">
            <v>858.43938734000005</v>
          </cell>
          <cell r="I76">
            <v>364.97483699999998</v>
          </cell>
          <cell r="J76">
            <v>655.63118899999995</v>
          </cell>
          <cell r="L76">
            <v>15.399533693</v>
          </cell>
          <cell r="M76">
            <v>7.4324904999999997E-2</v>
          </cell>
          <cell r="N76">
            <v>2.1772804700000004</v>
          </cell>
        </row>
        <row r="77">
          <cell r="D77">
            <v>2658.9128885</v>
          </cell>
          <cell r="E77">
            <v>1082.3207492000001</v>
          </cell>
          <cell r="F77">
            <v>2311.8454718000003</v>
          </cell>
          <cell r="H77">
            <v>864.57933287000003</v>
          </cell>
          <cell r="I77">
            <v>356.13572499999998</v>
          </cell>
          <cell r="J77">
            <v>667.85516099999995</v>
          </cell>
          <cell r="L77">
            <v>16.388858384999999</v>
          </cell>
          <cell r="M77">
            <v>8.6276376999999987E-2</v>
          </cell>
          <cell r="N77">
            <v>3.0281361600000003</v>
          </cell>
        </row>
        <row r="78">
          <cell r="D78">
            <v>2547.1647157000002</v>
          </cell>
          <cell r="E78">
            <v>1072.1759380000001</v>
          </cell>
          <cell r="F78">
            <v>2408.4701428000003</v>
          </cell>
          <cell r="H78">
            <v>844.31197619000011</v>
          </cell>
          <cell r="I78">
            <v>356.37759399999999</v>
          </cell>
          <cell r="J78">
            <v>682.48078499999997</v>
          </cell>
          <cell r="L78">
            <v>18.053135745999999</v>
          </cell>
          <cell r="M78">
            <v>8.5143254000000002E-2</v>
          </cell>
          <cell r="N78">
            <v>3.0281327899999999</v>
          </cell>
        </row>
        <row r="79">
          <cell r="D79">
            <v>2646.5989251800002</v>
          </cell>
          <cell r="E79">
            <v>1057.5389037</v>
          </cell>
          <cell r="F79">
            <v>2377.9815856999999</v>
          </cell>
          <cell r="H79">
            <v>832.5476090599999</v>
          </cell>
          <cell r="I79">
            <v>364.73341699999997</v>
          </cell>
          <cell r="J79">
            <v>742.46321799999998</v>
          </cell>
          <cell r="L79">
            <v>16.794061470999999</v>
          </cell>
          <cell r="M79">
            <v>8.5150914000000008E-2</v>
          </cell>
          <cell r="N79">
            <v>2.3083978599999999</v>
          </cell>
        </row>
        <row r="80">
          <cell r="D80">
            <v>2572.0468673999999</v>
          </cell>
          <cell r="E80">
            <v>1071.2166417000001</v>
          </cell>
          <cell r="F80">
            <v>2454.8772610999999</v>
          </cell>
          <cell r="H80">
            <v>834.48227909000002</v>
          </cell>
          <cell r="I80">
            <v>347.42988000000003</v>
          </cell>
          <cell r="J80">
            <v>708.18961899999999</v>
          </cell>
          <cell r="L80">
            <v>24.375137198000001</v>
          </cell>
          <cell r="M80">
            <v>0.17836152600000002</v>
          </cell>
          <cell r="N80">
            <v>2.48305993</v>
          </cell>
        </row>
        <row r="82">
          <cell r="D82">
            <v>2540.8564087400005</v>
          </cell>
          <cell r="E82">
            <v>1054.4165768</v>
          </cell>
          <cell r="F82">
            <v>2479.7852290999999</v>
          </cell>
          <cell r="H82">
            <v>822.36252812999999</v>
          </cell>
          <cell r="I82">
            <v>348.91866199999998</v>
          </cell>
          <cell r="J82">
            <v>704.31539699999996</v>
          </cell>
          <cell r="L82">
            <v>13.937187946999998</v>
          </cell>
          <cell r="M82">
            <v>6.2385406999999997E-2</v>
          </cell>
          <cell r="N82">
            <v>5.3482739299999995</v>
          </cell>
        </row>
        <row r="83">
          <cell r="D83">
            <v>2528.4163285499999</v>
          </cell>
          <cell r="E83">
            <v>1051.5118401</v>
          </cell>
          <cell r="F83">
            <v>2477.2341373000004</v>
          </cell>
          <cell r="H83">
            <v>824.67073601000004</v>
          </cell>
          <cell r="I83">
            <v>345.94823400000001</v>
          </cell>
          <cell r="J83">
            <v>710.31549700000005</v>
          </cell>
          <cell r="L83">
            <v>17.863061378000001</v>
          </cell>
          <cell r="M83">
            <v>7.3571231000000001E-2</v>
          </cell>
          <cell r="N83">
            <v>5.3014539300000001</v>
          </cell>
        </row>
        <row r="84">
          <cell r="D84">
            <v>2534.4607787499999</v>
          </cell>
          <cell r="E84">
            <v>1053.168226</v>
          </cell>
          <cell r="F84">
            <v>2434.9728953000003</v>
          </cell>
          <cell r="H84">
            <v>828.85582528999998</v>
          </cell>
          <cell r="I84">
            <v>344.10671600000001</v>
          </cell>
          <cell r="J84">
            <v>704.32995700000004</v>
          </cell>
          <cell r="L84">
            <v>16.791117616999998</v>
          </cell>
          <cell r="M84">
            <v>7.1962495000000001E-2</v>
          </cell>
          <cell r="N84">
            <v>5.1535978099999999</v>
          </cell>
        </row>
        <row r="85">
          <cell r="D85">
            <v>2521.5781835900002</v>
          </cell>
          <cell r="E85">
            <v>1043.2103652000001</v>
          </cell>
          <cell r="F85">
            <v>2487.1130386999998</v>
          </cell>
          <cell r="H85">
            <v>857.45734180999989</v>
          </cell>
          <cell r="I85">
            <v>346.77141499999999</v>
          </cell>
          <cell r="J85">
            <v>682.76792799999998</v>
          </cell>
          <cell r="L85">
            <v>21.859561727000003</v>
          </cell>
          <cell r="M85">
            <v>0.11340885099999999</v>
          </cell>
          <cell r="N85">
            <v>6.14958881</v>
          </cell>
        </row>
        <row r="86">
          <cell r="D86">
            <v>2506.8645864700002</v>
          </cell>
          <cell r="E86">
            <v>1047.1910869999999</v>
          </cell>
          <cell r="F86">
            <v>2478.5535088000001</v>
          </cell>
          <cell r="H86">
            <v>804.93386147000001</v>
          </cell>
          <cell r="I86">
            <v>353.42067200000002</v>
          </cell>
          <cell r="J86">
            <v>715.40651300000002</v>
          </cell>
          <cell r="L86">
            <v>23.513284866999999</v>
          </cell>
          <cell r="M86">
            <v>0.107450315</v>
          </cell>
          <cell r="N86">
            <v>5.6179628099999999</v>
          </cell>
        </row>
        <row r="87">
          <cell r="D87">
            <v>2497.570056</v>
          </cell>
          <cell r="E87">
            <v>1052.0996854</v>
          </cell>
          <cell r="F87">
            <v>2498.2694787</v>
          </cell>
          <cell r="H87">
            <v>790.19885922000003</v>
          </cell>
          <cell r="I87">
            <v>352.16962100000001</v>
          </cell>
          <cell r="J87">
            <v>724.62417700000003</v>
          </cell>
          <cell r="L87">
            <v>15.867771311</v>
          </cell>
          <cell r="M87">
            <v>0.175248343</v>
          </cell>
          <cell r="N87">
            <v>5.6144610500000001</v>
          </cell>
        </row>
        <row r="88">
          <cell r="D88">
            <v>2458.0862108400001</v>
          </cell>
          <cell r="E88">
            <v>1058.1901393999999</v>
          </cell>
          <cell r="F88">
            <v>2554.6927762</v>
          </cell>
          <cell r="H88">
            <v>764.98666077999997</v>
          </cell>
          <cell r="I88">
            <v>348.70315499999998</v>
          </cell>
          <cell r="J88">
            <v>728.96640549999995</v>
          </cell>
          <cell r="L88">
            <v>18.638079252999997</v>
          </cell>
          <cell r="M88">
            <v>0.17442132800000001</v>
          </cell>
          <cell r="N88">
            <v>5.6573430499999997</v>
          </cell>
        </row>
        <row r="89">
          <cell r="D89">
            <v>2454.0642195199998</v>
          </cell>
          <cell r="E89">
            <v>1043.4235908999999</v>
          </cell>
          <cell r="F89">
            <v>2553.2800646000001</v>
          </cell>
          <cell r="H89">
            <v>791.03982559999997</v>
          </cell>
          <cell r="I89">
            <v>347.55079799999999</v>
          </cell>
          <cell r="J89">
            <v>727.99182900000005</v>
          </cell>
          <cell r="L89">
            <v>15.924828215</v>
          </cell>
          <cell r="M89">
            <v>0.10907681399999999</v>
          </cell>
          <cell r="N89">
            <v>5.7681685700000003</v>
          </cell>
        </row>
        <row r="90">
          <cell r="D90">
            <v>2476.5846088600001</v>
          </cell>
          <cell r="E90">
            <v>1058.6591097999999</v>
          </cell>
          <cell r="F90">
            <v>2536.0542734000001</v>
          </cell>
          <cell r="H90">
            <v>778.31226314999992</v>
          </cell>
          <cell r="I90">
            <v>341.11087300000003</v>
          </cell>
          <cell r="J90">
            <v>765.71761000000004</v>
          </cell>
          <cell r="L90">
            <v>20.865201988999999</v>
          </cell>
          <cell r="M90">
            <v>0.10972941800000001</v>
          </cell>
          <cell r="N90">
            <v>5.7539664999999998</v>
          </cell>
        </row>
        <row r="91">
          <cell r="D91">
            <v>2466.1912267899997</v>
          </cell>
          <cell r="E91">
            <v>1050.0571926</v>
          </cell>
          <cell r="F91">
            <v>2587.1266978000003</v>
          </cell>
          <cell r="H91">
            <v>774.05638739999995</v>
          </cell>
          <cell r="I91">
            <v>338.14220999999998</v>
          </cell>
          <cell r="J91">
            <v>779.77859599999999</v>
          </cell>
          <cell r="L91">
            <v>21.197767266</v>
          </cell>
          <cell r="M91">
            <v>0.12464281100000001</v>
          </cell>
          <cell r="N91">
            <v>5.56546509</v>
          </cell>
        </row>
        <row r="92">
          <cell r="D92">
            <v>2475.4895964799998</v>
          </cell>
          <cell r="E92">
            <v>1058.6928759</v>
          </cell>
          <cell r="F92">
            <v>2588.6680556000001</v>
          </cell>
          <cell r="H92">
            <v>785.68696076999993</v>
          </cell>
          <cell r="I92">
            <v>341.39087499999999</v>
          </cell>
          <cell r="J92">
            <v>774.010043</v>
          </cell>
          <cell r="L92">
            <v>20.801147896000003</v>
          </cell>
          <cell r="M92">
            <v>0.134571311</v>
          </cell>
          <cell r="N92">
            <v>5.4936048799999995</v>
          </cell>
        </row>
        <row r="93">
          <cell r="D93">
            <v>2423.40248995</v>
          </cell>
          <cell r="E93">
            <v>1088.4718674999999</v>
          </cell>
          <cell r="F93">
            <v>2649.7581789000001</v>
          </cell>
          <cell r="H93">
            <v>774.74373842999989</v>
          </cell>
          <cell r="I93">
            <v>346.58152799999999</v>
          </cell>
          <cell r="J93">
            <v>778.45519000000002</v>
          </cell>
          <cell r="L93">
            <v>26.250266166999999</v>
          </cell>
          <cell r="M93">
            <v>0.14688411900000001</v>
          </cell>
          <cell r="N93">
            <v>5.0033329999999996</v>
          </cell>
        </row>
        <row r="95">
          <cell r="D95">
            <v>2503.3901287200001</v>
          </cell>
          <cell r="E95">
            <v>1083.2445957999998</v>
          </cell>
          <cell r="F95">
            <v>2631.4140631999999</v>
          </cell>
          <cell r="H95">
            <v>851.93301861999998</v>
          </cell>
          <cell r="I95">
            <v>342.54711400000002</v>
          </cell>
          <cell r="J95">
            <v>759.51321800000005</v>
          </cell>
          <cell r="L95">
            <v>19.441663767999998</v>
          </cell>
          <cell r="M95">
            <v>0.16512511999999999</v>
          </cell>
          <cell r="N95">
            <v>5.0374840000000001</v>
          </cell>
        </row>
        <row r="96">
          <cell r="D96">
            <v>2527.1846119699999</v>
          </cell>
          <cell r="E96">
            <v>1085.4523585999998</v>
          </cell>
          <cell r="F96">
            <v>2659.8490885000001</v>
          </cell>
          <cell r="H96">
            <v>901.16132646000005</v>
          </cell>
          <cell r="I96">
            <v>356.06945300000001</v>
          </cell>
          <cell r="J96">
            <v>766.65025300000002</v>
          </cell>
          <cell r="L96">
            <v>20.442383836999998</v>
          </cell>
          <cell r="M96">
            <v>0.179920097</v>
          </cell>
          <cell r="N96">
            <v>4.9440980000000003</v>
          </cell>
        </row>
        <row r="97">
          <cell r="D97">
            <v>2718.4075666599997</v>
          </cell>
          <cell r="E97">
            <v>1075.9225678</v>
          </cell>
          <cell r="F97">
            <v>2565.0879414000001</v>
          </cell>
          <cell r="H97">
            <v>867.35216665999997</v>
          </cell>
          <cell r="I97">
            <v>343.82101899999998</v>
          </cell>
          <cell r="J97">
            <v>746.30229199999997</v>
          </cell>
          <cell r="L97">
            <v>32.529979759</v>
          </cell>
          <cell r="M97">
            <v>0.16985007399999999</v>
          </cell>
          <cell r="N97">
            <v>4.9423859999999999</v>
          </cell>
        </row>
        <row r="98">
          <cell r="D98">
            <v>2645.8925044400003</v>
          </cell>
          <cell r="E98">
            <v>1082.3203590000001</v>
          </cell>
          <cell r="F98">
            <v>2509.1623408999999</v>
          </cell>
          <cell r="H98">
            <v>846.93253110000001</v>
          </cell>
          <cell r="I98">
            <v>344.90931599999999</v>
          </cell>
          <cell r="J98">
            <v>730.99813410000002</v>
          </cell>
          <cell r="L98">
            <v>24.958467250999998</v>
          </cell>
          <cell r="M98">
            <v>0.16981281600000001</v>
          </cell>
          <cell r="N98">
            <v>4.9424340000000004</v>
          </cell>
        </row>
        <row r="99">
          <cell r="D99">
            <v>2628.8868293400001</v>
          </cell>
          <cell r="E99">
            <v>1081.3265049000001</v>
          </cell>
          <cell r="F99">
            <v>2477.8082906</v>
          </cell>
          <cell r="H99">
            <v>837.49570080000001</v>
          </cell>
          <cell r="I99">
            <v>347.71917200000001</v>
          </cell>
          <cell r="J99">
            <v>736.02689110000006</v>
          </cell>
          <cell r="L99">
            <v>17.159053170000004</v>
          </cell>
          <cell r="M99">
            <v>0.16600654100000001</v>
          </cell>
          <cell r="N99">
            <v>4.9444049999999997</v>
          </cell>
        </row>
        <row r="100">
          <cell r="D100">
            <v>2558.6559677800001</v>
          </cell>
          <cell r="E100">
            <v>1054.3400778999999</v>
          </cell>
          <cell r="F100">
            <v>2308.2235541</v>
          </cell>
          <cell r="H100">
            <v>894.20682499999998</v>
          </cell>
          <cell r="I100">
            <v>383.40225099999998</v>
          </cell>
          <cell r="J100">
            <v>894.60354410000002</v>
          </cell>
          <cell r="L100">
            <v>20.311050338999998</v>
          </cell>
          <cell r="M100">
            <v>0.16515870699999999</v>
          </cell>
          <cell r="N100">
            <v>5.8042823600000002</v>
          </cell>
        </row>
        <row r="101">
          <cell r="D101">
            <v>2504.6679018899999</v>
          </cell>
          <cell r="E101">
            <v>1073.8424640000001</v>
          </cell>
          <cell r="F101">
            <v>2295.6879039</v>
          </cell>
          <cell r="H101">
            <v>902.78544550000004</v>
          </cell>
          <cell r="I101">
            <v>384.629435</v>
          </cell>
          <cell r="J101">
            <v>888.78361810000001</v>
          </cell>
          <cell r="L101">
            <v>18.788641728000002</v>
          </cell>
          <cell r="M101">
            <v>0.17210924999999999</v>
          </cell>
          <cell r="N101">
            <v>5.7935631500000007</v>
          </cell>
        </row>
        <row r="102">
          <cell r="D102">
            <v>2520.6573591000001</v>
          </cell>
          <cell r="E102">
            <v>1088.6722982000001</v>
          </cell>
          <cell r="F102">
            <v>2294.80836</v>
          </cell>
          <cell r="H102">
            <v>938.81158470000003</v>
          </cell>
          <cell r="I102">
            <v>390.50937099999999</v>
          </cell>
          <cell r="J102">
            <v>886.79312809999999</v>
          </cell>
          <cell r="L102">
            <v>17.392205857</v>
          </cell>
          <cell r="M102">
            <v>0.17214995599999999</v>
          </cell>
          <cell r="N102">
            <v>5.4440334699999999</v>
          </cell>
        </row>
        <row r="103">
          <cell r="D103">
            <v>2605.01094483</v>
          </cell>
          <cell r="E103">
            <v>1095.2564355</v>
          </cell>
          <cell r="F103">
            <v>2300.697388</v>
          </cell>
          <cell r="H103">
            <v>963.78748326000004</v>
          </cell>
          <cell r="I103">
            <v>394.58224899999999</v>
          </cell>
          <cell r="J103">
            <v>892.77154410000003</v>
          </cell>
          <cell r="L103">
            <v>21.340517451</v>
          </cell>
          <cell r="M103">
            <v>0.17195118700000001</v>
          </cell>
          <cell r="N103">
            <v>6.31853642</v>
          </cell>
        </row>
        <row r="104">
          <cell r="D104">
            <v>2570.49827319</v>
          </cell>
          <cell r="E104">
            <v>1117.9170342</v>
          </cell>
          <cell r="F104">
            <v>2305.2926778000001</v>
          </cell>
          <cell r="H104">
            <v>987.32243065</v>
          </cell>
          <cell r="I104">
            <v>395.62578300000001</v>
          </cell>
          <cell r="J104">
            <v>899.41100610000001</v>
          </cell>
          <cell r="L104">
            <v>18.702156894999998</v>
          </cell>
          <cell r="M104">
            <v>0.17654810000000001</v>
          </cell>
          <cell r="N104">
            <v>5.9778826600000006</v>
          </cell>
        </row>
        <row r="105">
          <cell r="D105">
            <v>2645.97732976</v>
          </cell>
          <cell r="E105">
            <v>1154.0357415000001</v>
          </cell>
          <cell r="F105">
            <v>2267.1194278000003</v>
          </cell>
          <cell r="H105">
            <v>989.57335201000001</v>
          </cell>
          <cell r="I105">
            <v>404.96968399999997</v>
          </cell>
          <cell r="J105">
            <v>896.28602810000007</v>
          </cell>
          <cell r="L105">
            <v>25.204788597</v>
          </cell>
          <cell r="M105">
            <v>0.21349779399999999</v>
          </cell>
          <cell r="N105">
            <v>5.9022170899999997</v>
          </cell>
        </row>
        <row r="106">
          <cell r="D106">
            <v>2736.1020642799999</v>
          </cell>
          <cell r="E106">
            <v>1143.2496332000001</v>
          </cell>
          <cell r="F106">
            <v>2263.1118889999998</v>
          </cell>
          <cell r="H106">
            <v>972.70929844000011</v>
          </cell>
          <cell r="I106">
            <v>404.39642199999997</v>
          </cell>
          <cell r="J106">
            <v>897.50245810000001</v>
          </cell>
          <cell r="L106">
            <v>27.687746318999999</v>
          </cell>
          <cell r="M106">
            <v>0.21283851199999998</v>
          </cell>
          <cell r="N106">
            <v>7.2259249699999994</v>
          </cell>
        </row>
        <row r="108">
          <cell r="D108">
            <v>2767.4273209199996</v>
          </cell>
          <cell r="E108">
            <v>1151.6261249000001</v>
          </cell>
          <cell r="F108">
            <v>2255.9567199000003</v>
          </cell>
          <cell r="H108">
            <v>966.77561730999992</v>
          </cell>
          <cell r="I108">
            <v>405.66462799999999</v>
          </cell>
          <cell r="J108">
            <v>906.22953710000002</v>
          </cell>
          <cell r="L108">
            <v>20.95814858</v>
          </cell>
          <cell r="M108">
            <v>0.23994607500000001</v>
          </cell>
          <cell r="N108">
            <v>2.6987198800000001</v>
          </cell>
        </row>
        <row r="109">
          <cell r="D109">
            <v>2773.8460063100001</v>
          </cell>
          <cell r="E109">
            <v>1144.8105948</v>
          </cell>
          <cell r="F109">
            <v>2250.5275671999998</v>
          </cell>
          <cell r="H109">
            <v>978.57474436000007</v>
          </cell>
          <cell r="I109">
            <v>421.31436000000002</v>
          </cell>
          <cell r="J109">
            <v>905.68749409999998</v>
          </cell>
          <cell r="L109">
            <v>18.670482600000003</v>
          </cell>
          <cell r="M109">
            <v>0.25781661300000003</v>
          </cell>
          <cell r="N109">
            <v>4.2207058399999999</v>
          </cell>
        </row>
        <row r="110">
          <cell r="D110">
            <v>2709.0147867300002</v>
          </cell>
          <cell r="E110">
            <v>1148.2270426</v>
          </cell>
          <cell r="F110">
            <v>2210.6946344000003</v>
          </cell>
          <cell r="H110">
            <v>975.65220889</v>
          </cell>
          <cell r="I110">
            <v>422.57623699999999</v>
          </cell>
          <cell r="J110">
            <v>898.75969610000004</v>
          </cell>
          <cell r="L110">
            <v>24.185561692</v>
          </cell>
          <cell r="M110">
            <v>0.25729549400000001</v>
          </cell>
          <cell r="N110">
            <v>3.8358429599999999</v>
          </cell>
        </row>
        <row r="111">
          <cell r="D111">
            <v>2700.92122857</v>
          </cell>
          <cell r="E111">
            <v>1154.5005887</v>
          </cell>
          <cell r="F111">
            <v>2244.4620829</v>
          </cell>
          <cell r="H111">
            <v>1004.06003194</v>
          </cell>
          <cell r="I111">
            <v>420.09340700000001</v>
          </cell>
          <cell r="J111">
            <v>896.11403910000001</v>
          </cell>
          <cell r="L111">
            <v>16.844914784</v>
          </cell>
          <cell r="M111">
            <v>0.26795848900000002</v>
          </cell>
          <cell r="N111">
            <v>4.0273845499999998</v>
          </cell>
        </row>
        <row r="112">
          <cell r="D112">
            <v>2719.7907690000002</v>
          </cell>
          <cell r="E112">
            <v>1165.2438177000001</v>
          </cell>
          <cell r="F112">
            <v>2217.6062631999998</v>
          </cell>
          <cell r="H112">
            <v>988.24983598000006</v>
          </cell>
          <cell r="I112">
            <v>423.80768599999999</v>
          </cell>
          <cell r="J112">
            <v>895.55054010000003</v>
          </cell>
          <cell r="L112">
            <v>20.916407746999997</v>
          </cell>
          <cell r="M112">
            <v>0.22500515900000001</v>
          </cell>
          <cell r="N112">
            <v>4.0793926200000001</v>
          </cell>
        </row>
        <row r="113">
          <cell r="D113">
            <v>2744.2812652999996</v>
          </cell>
          <cell r="E113">
            <v>1165.8913737</v>
          </cell>
          <cell r="F113">
            <v>2198.0858591000001</v>
          </cell>
          <cell r="H113">
            <v>1010.05235923</v>
          </cell>
          <cell r="I113">
            <v>429.06283400000001</v>
          </cell>
          <cell r="J113">
            <v>886.61712410000007</v>
          </cell>
          <cell r="L113">
            <v>23.248606784000003</v>
          </cell>
          <cell r="M113">
            <v>1.00418249</v>
          </cell>
          <cell r="N113">
            <v>3.97343132</v>
          </cell>
        </row>
        <row r="114">
          <cell r="D114">
            <v>2738.5222803899997</v>
          </cell>
          <cell r="E114">
            <v>1176.475467</v>
          </cell>
          <cell r="F114">
            <v>2188.9810290999999</v>
          </cell>
          <cell r="H114">
            <v>990.75699195000004</v>
          </cell>
          <cell r="I114">
            <v>433.36869799999999</v>
          </cell>
          <cell r="J114">
            <v>887.14429810000001</v>
          </cell>
          <cell r="L114">
            <v>21.920329773000002</v>
          </cell>
          <cell r="M114">
            <v>0.93352016199999999</v>
          </cell>
          <cell r="N114">
            <v>3.1137619000000001</v>
          </cell>
        </row>
        <row r="115">
          <cell r="D115">
            <v>2783.3622258100004</v>
          </cell>
          <cell r="E115">
            <v>1165.7425033</v>
          </cell>
          <cell r="F115">
            <v>2216.0050981999998</v>
          </cell>
          <cell r="H115">
            <v>989.90733260000002</v>
          </cell>
          <cell r="I115">
            <v>432.40518200000002</v>
          </cell>
          <cell r="J115">
            <v>883.77223909999998</v>
          </cell>
          <cell r="L115">
            <v>22.809714040999996</v>
          </cell>
          <cell r="M115">
            <v>0.13018992200000001</v>
          </cell>
          <cell r="N115">
            <v>3.4319822599999998</v>
          </cell>
        </row>
        <row r="116">
          <cell r="D116">
            <v>2799.2316737300002</v>
          </cell>
          <cell r="E116">
            <v>1168.1295972999999</v>
          </cell>
          <cell r="F116">
            <v>2176.1228031999999</v>
          </cell>
          <cell r="H116">
            <v>1036.28950594</v>
          </cell>
          <cell r="I116">
            <v>437.32826799999998</v>
          </cell>
          <cell r="J116">
            <v>892.03408209999998</v>
          </cell>
          <cell r="L116">
            <v>23.365215022000001</v>
          </cell>
          <cell r="M116">
            <v>0.121613312</v>
          </cell>
          <cell r="N116">
            <v>3.2898920400000002</v>
          </cell>
        </row>
        <row r="117">
          <cell r="D117">
            <v>2830.7786409399996</v>
          </cell>
          <cell r="E117">
            <v>1174.9202491999999</v>
          </cell>
          <cell r="F117">
            <v>2162.5620386000001</v>
          </cell>
          <cell r="H117">
            <v>1033.2916618100001</v>
          </cell>
          <cell r="I117">
            <v>446.81406900000002</v>
          </cell>
          <cell r="J117">
            <v>896.13745210000002</v>
          </cell>
          <cell r="L117">
            <v>19.48764804</v>
          </cell>
          <cell r="M117">
            <v>0.13501132399999999</v>
          </cell>
          <cell r="N117">
            <v>2.8857961400000001</v>
          </cell>
        </row>
        <row r="118">
          <cell r="D118">
            <v>2895.82726925</v>
          </cell>
          <cell r="E118">
            <v>1185.3676125</v>
          </cell>
          <cell r="F118">
            <v>2185.0579519000003</v>
          </cell>
          <cell r="H118">
            <v>1094.13170659</v>
          </cell>
          <cell r="I118">
            <v>457.598049</v>
          </cell>
          <cell r="J118">
            <v>867.98952210000004</v>
          </cell>
          <cell r="L118">
            <v>24.079802295</v>
          </cell>
          <cell r="M118">
            <v>0.39840684499999995</v>
          </cell>
          <cell r="N118">
            <v>2.8596624300000002</v>
          </cell>
        </row>
        <row r="119">
          <cell r="D119">
            <v>2927.3983117399998</v>
          </cell>
          <cell r="E119">
            <v>1198.2644816</v>
          </cell>
          <cell r="F119">
            <v>2138.8584385999998</v>
          </cell>
          <cell r="H119">
            <v>1114.2946297999999</v>
          </cell>
          <cell r="I119">
            <v>459.64201300000002</v>
          </cell>
          <cell r="J119">
            <v>877.00598910000008</v>
          </cell>
          <cell r="L119">
            <v>16.990010798</v>
          </cell>
          <cell r="M119">
            <v>0.138838453</v>
          </cell>
          <cell r="N119">
            <v>1.2711788100000001</v>
          </cell>
        </row>
        <row r="121">
          <cell r="D121">
            <v>3009.4494458600002</v>
          </cell>
          <cell r="E121">
            <v>1203.1596674</v>
          </cell>
          <cell r="F121">
            <v>2135.5476799000003</v>
          </cell>
          <cell r="H121">
            <v>1061.683084</v>
          </cell>
          <cell r="I121">
            <v>465.79419200000001</v>
          </cell>
          <cell r="J121">
            <v>881.55464110000003</v>
          </cell>
          <cell r="L121">
            <v>26.591573928000003</v>
          </cell>
          <cell r="M121">
            <v>0.14476043199999999</v>
          </cell>
          <cell r="N121">
            <v>2.7697778799999999</v>
          </cell>
        </row>
        <row r="122">
          <cell r="D122">
            <v>3018.0579888899997</v>
          </cell>
          <cell r="E122">
            <v>1229.5102704000001</v>
          </cell>
          <cell r="F122">
            <v>2128.7787736999999</v>
          </cell>
          <cell r="H122">
            <v>1010.3446191200001</v>
          </cell>
          <cell r="I122">
            <v>472.50955199999999</v>
          </cell>
          <cell r="J122">
            <v>869.98604710000006</v>
          </cell>
          <cell r="L122">
            <v>19.837281524999998</v>
          </cell>
          <cell r="M122">
            <v>0.13684992600000001</v>
          </cell>
          <cell r="N122">
            <v>1.2410615</v>
          </cell>
        </row>
        <row r="123">
          <cell r="D123">
            <v>3121.5303629199998</v>
          </cell>
          <cell r="E123">
            <v>1256.8864022999999</v>
          </cell>
          <cell r="F123">
            <v>2130.8602747999998</v>
          </cell>
          <cell r="H123">
            <v>1091.67003473</v>
          </cell>
          <cell r="I123">
            <v>483.09910400000001</v>
          </cell>
          <cell r="J123">
            <v>862.59297909999998</v>
          </cell>
          <cell r="L123">
            <v>18.809787958999998</v>
          </cell>
          <cell r="M123">
            <v>0.122533033</v>
          </cell>
          <cell r="N123">
            <v>1.3302899500000001</v>
          </cell>
        </row>
        <row r="124">
          <cell r="D124">
            <v>3056.3958708599998</v>
          </cell>
          <cell r="E124">
            <v>1256.5514579999999</v>
          </cell>
          <cell r="F124">
            <v>2121.8716089</v>
          </cell>
          <cell r="H124">
            <v>1073.1062358200002</v>
          </cell>
          <cell r="I124">
            <v>476.904628</v>
          </cell>
          <cell r="J124">
            <v>860.95999110000002</v>
          </cell>
          <cell r="L124">
            <v>15.614264979</v>
          </cell>
          <cell r="M124">
            <v>0.14453640599999998</v>
          </cell>
          <cell r="N124">
            <v>0.580543174</v>
          </cell>
        </row>
        <row r="125">
          <cell r="D125">
            <v>3041.5225110000001</v>
          </cell>
          <cell r="E125">
            <v>1254.4993268000001</v>
          </cell>
          <cell r="F125">
            <v>2152.0889200000001</v>
          </cell>
          <cell r="H125">
            <v>1064.47655697</v>
          </cell>
          <cell r="I125">
            <v>480.03944000000001</v>
          </cell>
          <cell r="J125">
            <v>859.09926010000004</v>
          </cell>
          <cell r="L125">
            <v>14.936770393</v>
          </cell>
          <cell r="M125">
            <v>0.145500137</v>
          </cell>
          <cell r="N125">
            <v>0.62920651699999997</v>
          </cell>
        </row>
        <row r="126">
          <cell r="D126">
            <v>3027.6708444700002</v>
          </cell>
          <cell r="E126">
            <v>1269.1533436</v>
          </cell>
          <cell r="F126">
            <v>2196.6285440000001</v>
          </cell>
          <cell r="H126">
            <v>1122.4709364600001</v>
          </cell>
          <cell r="I126">
            <v>487.88370716399999</v>
          </cell>
          <cell r="J126">
            <v>855.01702625500002</v>
          </cell>
          <cell r="L126">
            <v>17.486949752000001</v>
          </cell>
          <cell r="M126">
            <v>1.0738140900000002</v>
          </cell>
          <cell r="N126">
            <v>0.96963363999999996</v>
          </cell>
        </row>
        <row r="127">
          <cell r="D127">
            <v>3147.1393054200003</v>
          </cell>
          <cell r="E127">
            <v>1257.0914887000001</v>
          </cell>
          <cell r="F127">
            <v>2201.3265065999999</v>
          </cell>
          <cell r="H127">
            <v>1138.70518333</v>
          </cell>
          <cell r="I127">
            <v>482.48572280800005</v>
          </cell>
          <cell r="J127">
            <v>891.86671460100013</v>
          </cell>
          <cell r="L127">
            <v>15.735712100999999</v>
          </cell>
          <cell r="M127">
            <v>1.03596</v>
          </cell>
          <cell r="N127">
            <v>1.2153926900000001</v>
          </cell>
        </row>
        <row r="128">
          <cell r="D128">
            <v>3208.21016323</v>
          </cell>
          <cell r="E128">
            <v>1244.0312724</v>
          </cell>
          <cell r="F128">
            <v>2215.8656405000002</v>
          </cell>
          <cell r="H128">
            <v>1109.5894746400002</v>
          </cell>
          <cell r="I128">
            <v>475.659876</v>
          </cell>
          <cell r="J128">
            <v>868.47441684</v>
          </cell>
          <cell r="L128">
            <v>16.488351344999998</v>
          </cell>
          <cell r="M128">
            <v>0.95495728700000004</v>
          </cell>
          <cell r="N128">
            <v>1.62321362</v>
          </cell>
        </row>
        <row r="129">
          <cell r="D129">
            <v>3080.0813521000005</v>
          </cell>
          <cell r="E129">
            <v>1230.7693747999999</v>
          </cell>
          <cell r="F129">
            <v>2238.4330826</v>
          </cell>
          <cell r="H129">
            <v>1103.40028067</v>
          </cell>
          <cell r="I129">
            <v>479.022423</v>
          </cell>
          <cell r="J129">
            <v>882.44679384000005</v>
          </cell>
          <cell r="L129">
            <v>12.555422030999999</v>
          </cell>
          <cell r="M129">
            <v>0.91261924699999997</v>
          </cell>
          <cell r="N129">
            <v>1.5187941599999999</v>
          </cell>
        </row>
        <row r="130">
          <cell r="D130">
            <v>3113.2589927399999</v>
          </cell>
          <cell r="E130">
            <v>1197.0429715</v>
          </cell>
          <cell r="F130">
            <v>2358.5277491500001</v>
          </cell>
          <cell r="H130">
            <v>1104.6878925599999</v>
          </cell>
          <cell r="I130">
            <v>465.97344700000002</v>
          </cell>
          <cell r="J130">
            <v>917.69297365</v>
          </cell>
          <cell r="L130">
            <v>17.194059261</v>
          </cell>
          <cell r="M130">
            <v>1.0030078499999999</v>
          </cell>
          <cell r="N130">
            <v>0.30952547999999996</v>
          </cell>
        </row>
        <row r="131">
          <cell r="D131">
            <v>3061.1921077500001</v>
          </cell>
          <cell r="E131">
            <v>1188.3331212000001</v>
          </cell>
          <cell r="F131">
            <v>2386.2525542499998</v>
          </cell>
          <cell r="H131">
            <v>1102.6121559400001</v>
          </cell>
          <cell r="I131">
            <v>469.37444399999998</v>
          </cell>
          <cell r="J131">
            <v>917.84050182999999</v>
          </cell>
          <cell r="L131">
            <v>19.279312793999999</v>
          </cell>
          <cell r="M131">
            <v>0.26364786200000001</v>
          </cell>
          <cell r="N131">
            <v>0.47045341299999999</v>
          </cell>
        </row>
        <row r="132">
          <cell r="D132">
            <v>2927.5877281100002</v>
          </cell>
          <cell r="E132">
            <v>1167.1165744</v>
          </cell>
          <cell r="F132">
            <v>2508.4023113499998</v>
          </cell>
          <cell r="H132">
            <v>1021.63518011</v>
          </cell>
          <cell r="I132">
            <v>470.93657400000001</v>
          </cell>
          <cell r="J132">
            <v>901.03961417999994</v>
          </cell>
          <cell r="L132">
            <v>13.478652442</v>
          </cell>
          <cell r="M132">
            <v>0.264220868</v>
          </cell>
          <cell r="N132">
            <v>1.58600805</v>
          </cell>
        </row>
        <row r="134">
          <cell r="D134">
            <v>2862.5146770799997</v>
          </cell>
          <cell r="E134">
            <v>1160.1764573</v>
          </cell>
          <cell r="F134">
            <v>2552.7801221</v>
          </cell>
          <cell r="H134">
            <v>944.03127259000007</v>
          </cell>
          <cell r="I134">
            <v>462.67260599999997</v>
          </cell>
          <cell r="J134">
            <v>946.08636555999999</v>
          </cell>
          <cell r="L134">
            <v>20.095841252</v>
          </cell>
          <cell r="M134">
            <v>0.21954894899999999</v>
          </cell>
          <cell r="N134">
            <v>0.78751712899999993</v>
          </cell>
        </row>
      </sheetData>
      <sheetData sheetId="38" refreshError="1"/>
      <sheetData sheetId="39" refreshError="1"/>
      <sheetData sheetId="40" refreshError="1"/>
      <sheetData sheetId="4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إحصاءات شركات الإيداع"/>
      <sheetName val="2a"/>
      <sheetName val="2b "/>
      <sheetName val="3"/>
      <sheetName val="4"/>
      <sheetName val="5"/>
      <sheetName val="6a"/>
      <sheetName val="6b"/>
      <sheetName val="7a"/>
      <sheetName val="7b"/>
      <sheetName val="8a"/>
      <sheetName val="8b"/>
      <sheetName val="9a "/>
      <sheetName val="9b "/>
      <sheetName val="10a"/>
      <sheetName val="10b"/>
      <sheetName val="11"/>
      <sheetName val="12"/>
      <sheetName val="13"/>
      <sheetName val="14"/>
      <sheetName val="15"/>
      <sheetName val="16"/>
      <sheetName val="17"/>
      <sheetName val="18"/>
      <sheetName val="19"/>
      <sheetName val="21 20"/>
      <sheetName val="24 23 22"/>
      <sheetName val="25"/>
      <sheetName val="26"/>
      <sheetName val="27"/>
      <sheetName val="28"/>
      <sheetName val="29"/>
      <sheetName val="30"/>
      <sheetName val="31a"/>
      <sheetName val="31b"/>
      <sheetName val="32a"/>
      <sheetName val="32b"/>
      <sheetName val="33a"/>
      <sheetName val="33b"/>
      <sheetName val="34"/>
      <sheetName val="35"/>
      <sheetName val="36"/>
      <sheetName val="37"/>
      <sheetName val="38a"/>
      <sheetName val="38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ow r="176">
          <cell r="C176">
            <v>3777.3594391349998</v>
          </cell>
        </row>
      </sheetData>
      <sheetData sheetId="34"/>
      <sheetData sheetId="35">
        <row r="176">
          <cell r="C176">
            <v>3487.7635083510004</v>
          </cell>
        </row>
      </sheetData>
      <sheetData sheetId="36"/>
      <sheetData sheetId="37">
        <row r="176">
          <cell r="C176">
            <v>289.59593078399996</v>
          </cell>
        </row>
      </sheetData>
      <sheetData sheetId="38"/>
      <sheetData sheetId="39"/>
      <sheetData sheetId="40"/>
      <sheetData sheetId="41"/>
      <sheetData sheetId="42"/>
      <sheetData sheetId="43"/>
      <sheetData sheetId="4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D58"/>
  <sheetViews>
    <sheetView rightToLeft="1" tabSelected="1" zoomScale="60" zoomScaleNormal="60" workbookViewId="0">
      <selection activeCell="C3" sqref="C3:C5"/>
    </sheetView>
  </sheetViews>
  <sheetFormatPr defaultRowHeight="30" customHeight="1"/>
  <cols>
    <col min="1" max="1" width="9.140625" style="478"/>
    <col min="2" max="2" width="120.28515625" style="478" customWidth="1"/>
    <col min="3" max="3" width="16.85546875" style="478" customWidth="1"/>
    <col min="4" max="4" width="125.140625" style="478" customWidth="1"/>
    <col min="5" max="256" width="9.140625" style="478"/>
    <col min="257" max="257" width="9.140625" style="478" customWidth="1"/>
    <col min="258" max="258" width="102.42578125" style="478" customWidth="1"/>
    <col min="259" max="259" width="4.85546875" style="478" customWidth="1"/>
    <col min="260" max="260" width="18.7109375" style="478" bestFit="1" customWidth="1"/>
    <col min="261" max="512" width="9.140625" style="478"/>
    <col min="513" max="513" width="9.140625" style="478" customWidth="1"/>
    <col min="514" max="514" width="102.42578125" style="478" customWidth="1"/>
    <col min="515" max="515" width="4.85546875" style="478" customWidth="1"/>
    <col min="516" max="516" width="18.7109375" style="478" bestFit="1" customWidth="1"/>
    <col min="517" max="768" width="9.140625" style="478"/>
    <col min="769" max="769" width="9.140625" style="478" customWidth="1"/>
    <col min="770" max="770" width="102.42578125" style="478" customWidth="1"/>
    <col min="771" max="771" width="4.85546875" style="478" customWidth="1"/>
    <col min="772" max="772" width="18.7109375" style="478" bestFit="1" customWidth="1"/>
    <col min="773" max="1024" width="9.140625" style="478"/>
    <col min="1025" max="1025" width="9.140625" style="478" customWidth="1"/>
    <col min="1026" max="1026" width="102.42578125" style="478" customWidth="1"/>
    <col min="1027" max="1027" width="4.85546875" style="478" customWidth="1"/>
    <col min="1028" max="1028" width="18.7109375" style="478" bestFit="1" customWidth="1"/>
    <col min="1029" max="1280" width="9.140625" style="478"/>
    <col min="1281" max="1281" width="9.140625" style="478" customWidth="1"/>
    <col min="1282" max="1282" width="102.42578125" style="478" customWidth="1"/>
    <col min="1283" max="1283" width="4.85546875" style="478" customWidth="1"/>
    <col min="1284" max="1284" width="18.7109375" style="478" bestFit="1" customWidth="1"/>
    <col min="1285" max="1536" width="9.140625" style="478"/>
    <col min="1537" max="1537" width="9.140625" style="478" customWidth="1"/>
    <col min="1538" max="1538" width="102.42578125" style="478" customWidth="1"/>
    <col min="1539" max="1539" width="4.85546875" style="478" customWidth="1"/>
    <col min="1540" max="1540" width="18.7109375" style="478" bestFit="1" customWidth="1"/>
    <col min="1541" max="1792" width="9.140625" style="478"/>
    <col min="1793" max="1793" width="9.140625" style="478" customWidth="1"/>
    <col min="1794" max="1794" width="102.42578125" style="478" customWidth="1"/>
    <col min="1795" max="1795" width="4.85546875" style="478" customWidth="1"/>
    <col min="1796" max="1796" width="18.7109375" style="478" bestFit="1" customWidth="1"/>
    <col min="1797" max="2048" width="9.140625" style="478"/>
    <col min="2049" max="2049" width="9.140625" style="478" customWidth="1"/>
    <col min="2050" max="2050" width="102.42578125" style="478" customWidth="1"/>
    <col min="2051" max="2051" width="4.85546875" style="478" customWidth="1"/>
    <col min="2052" max="2052" width="18.7109375" style="478" bestFit="1" customWidth="1"/>
    <col min="2053" max="2304" width="9.140625" style="478"/>
    <col min="2305" max="2305" width="9.140625" style="478" customWidth="1"/>
    <col min="2306" max="2306" width="102.42578125" style="478" customWidth="1"/>
    <col min="2307" max="2307" width="4.85546875" style="478" customWidth="1"/>
    <col min="2308" max="2308" width="18.7109375" style="478" bestFit="1" customWidth="1"/>
    <col min="2309" max="2560" width="9.140625" style="478"/>
    <col min="2561" max="2561" width="9.140625" style="478" customWidth="1"/>
    <col min="2562" max="2562" width="102.42578125" style="478" customWidth="1"/>
    <col min="2563" max="2563" width="4.85546875" style="478" customWidth="1"/>
    <col min="2564" max="2564" width="18.7109375" style="478" bestFit="1" customWidth="1"/>
    <col min="2565" max="2816" width="9.140625" style="478"/>
    <col min="2817" max="2817" width="9.140625" style="478" customWidth="1"/>
    <col min="2818" max="2818" width="102.42578125" style="478" customWidth="1"/>
    <col min="2819" max="2819" width="4.85546875" style="478" customWidth="1"/>
    <col min="2820" max="2820" width="18.7109375" style="478" bestFit="1" customWidth="1"/>
    <col min="2821" max="3072" width="9.140625" style="478"/>
    <col min="3073" max="3073" width="9.140625" style="478" customWidth="1"/>
    <col min="3074" max="3074" width="102.42578125" style="478" customWidth="1"/>
    <col min="3075" max="3075" width="4.85546875" style="478" customWidth="1"/>
    <col min="3076" max="3076" width="18.7109375" style="478" bestFit="1" customWidth="1"/>
    <col min="3077" max="3328" width="9.140625" style="478"/>
    <col min="3329" max="3329" width="9.140625" style="478" customWidth="1"/>
    <col min="3330" max="3330" width="102.42578125" style="478" customWidth="1"/>
    <col min="3331" max="3331" width="4.85546875" style="478" customWidth="1"/>
    <col min="3332" max="3332" width="18.7109375" style="478" bestFit="1" customWidth="1"/>
    <col min="3333" max="3584" width="9.140625" style="478"/>
    <col min="3585" max="3585" width="9.140625" style="478" customWidth="1"/>
    <col min="3586" max="3586" width="102.42578125" style="478" customWidth="1"/>
    <col min="3587" max="3587" width="4.85546875" style="478" customWidth="1"/>
    <col min="3588" max="3588" width="18.7109375" style="478" bestFit="1" customWidth="1"/>
    <col min="3589" max="3840" width="9.140625" style="478"/>
    <col min="3841" max="3841" width="9.140625" style="478" customWidth="1"/>
    <col min="3842" max="3842" width="102.42578125" style="478" customWidth="1"/>
    <col min="3843" max="3843" width="4.85546875" style="478" customWidth="1"/>
    <col min="3844" max="3844" width="18.7109375" style="478" bestFit="1" customWidth="1"/>
    <col min="3845" max="4096" width="9.140625" style="478"/>
    <col min="4097" max="4097" width="9.140625" style="478" customWidth="1"/>
    <col min="4098" max="4098" width="102.42578125" style="478" customWidth="1"/>
    <col min="4099" max="4099" width="4.85546875" style="478" customWidth="1"/>
    <col min="4100" max="4100" width="18.7109375" style="478" bestFit="1" customWidth="1"/>
    <col min="4101" max="4352" width="9.140625" style="478"/>
    <col min="4353" max="4353" width="9.140625" style="478" customWidth="1"/>
    <col min="4354" max="4354" width="102.42578125" style="478" customWidth="1"/>
    <col min="4355" max="4355" width="4.85546875" style="478" customWidth="1"/>
    <col min="4356" max="4356" width="18.7109375" style="478" bestFit="1" customWidth="1"/>
    <col min="4357" max="4608" width="9.140625" style="478"/>
    <col min="4609" max="4609" width="9.140625" style="478" customWidth="1"/>
    <col min="4610" max="4610" width="102.42578125" style="478" customWidth="1"/>
    <col min="4611" max="4611" width="4.85546875" style="478" customWidth="1"/>
    <col min="4612" max="4612" width="18.7109375" style="478" bestFit="1" customWidth="1"/>
    <col min="4613" max="4864" width="9.140625" style="478"/>
    <col min="4865" max="4865" width="9.140625" style="478" customWidth="1"/>
    <col min="4866" max="4866" width="102.42578125" style="478" customWidth="1"/>
    <col min="4867" max="4867" width="4.85546875" style="478" customWidth="1"/>
    <col min="4868" max="4868" width="18.7109375" style="478" bestFit="1" customWidth="1"/>
    <col min="4869" max="5120" width="9.140625" style="478"/>
    <col min="5121" max="5121" width="9.140625" style="478" customWidth="1"/>
    <col min="5122" max="5122" width="102.42578125" style="478" customWidth="1"/>
    <col min="5123" max="5123" width="4.85546875" style="478" customWidth="1"/>
    <col min="5124" max="5124" width="18.7109375" style="478" bestFit="1" customWidth="1"/>
    <col min="5125" max="5376" width="9.140625" style="478"/>
    <col min="5377" max="5377" width="9.140625" style="478" customWidth="1"/>
    <col min="5378" max="5378" width="102.42578125" style="478" customWidth="1"/>
    <col min="5379" max="5379" width="4.85546875" style="478" customWidth="1"/>
    <col min="5380" max="5380" width="18.7109375" style="478" bestFit="1" customWidth="1"/>
    <col min="5381" max="5632" width="9.140625" style="478"/>
    <col min="5633" max="5633" width="9.140625" style="478" customWidth="1"/>
    <col min="5634" max="5634" width="102.42578125" style="478" customWidth="1"/>
    <col min="5635" max="5635" width="4.85546875" style="478" customWidth="1"/>
    <col min="5636" max="5636" width="18.7109375" style="478" bestFit="1" customWidth="1"/>
    <col min="5637" max="5888" width="9.140625" style="478"/>
    <col min="5889" max="5889" width="9.140625" style="478" customWidth="1"/>
    <col min="5890" max="5890" width="102.42578125" style="478" customWidth="1"/>
    <col min="5891" max="5891" width="4.85546875" style="478" customWidth="1"/>
    <col min="5892" max="5892" width="18.7109375" style="478" bestFit="1" customWidth="1"/>
    <col min="5893" max="6144" width="9.140625" style="478"/>
    <col min="6145" max="6145" width="9.140625" style="478" customWidth="1"/>
    <col min="6146" max="6146" width="102.42578125" style="478" customWidth="1"/>
    <col min="6147" max="6147" width="4.85546875" style="478" customWidth="1"/>
    <col min="6148" max="6148" width="18.7109375" style="478" bestFit="1" customWidth="1"/>
    <col min="6149" max="6400" width="9.140625" style="478"/>
    <col min="6401" max="6401" width="9.140625" style="478" customWidth="1"/>
    <col min="6402" max="6402" width="102.42578125" style="478" customWidth="1"/>
    <col min="6403" max="6403" width="4.85546875" style="478" customWidth="1"/>
    <col min="6404" max="6404" width="18.7109375" style="478" bestFit="1" customWidth="1"/>
    <col min="6405" max="6656" width="9.140625" style="478"/>
    <col min="6657" max="6657" width="9.140625" style="478" customWidth="1"/>
    <col min="6658" max="6658" width="102.42578125" style="478" customWidth="1"/>
    <col min="6659" max="6659" width="4.85546875" style="478" customWidth="1"/>
    <col min="6660" max="6660" width="18.7109375" style="478" bestFit="1" customWidth="1"/>
    <col min="6661" max="6912" width="9.140625" style="478"/>
    <col min="6913" max="6913" width="9.140625" style="478" customWidth="1"/>
    <col min="6914" max="6914" width="102.42578125" style="478" customWidth="1"/>
    <col min="6915" max="6915" width="4.85546875" style="478" customWidth="1"/>
    <col min="6916" max="6916" width="18.7109375" style="478" bestFit="1" customWidth="1"/>
    <col min="6917" max="7168" width="9.140625" style="478"/>
    <col min="7169" max="7169" width="9.140625" style="478" customWidth="1"/>
    <col min="7170" max="7170" width="102.42578125" style="478" customWidth="1"/>
    <col min="7171" max="7171" width="4.85546875" style="478" customWidth="1"/>
    <col min="7172" max="7172" width="18.7109375" style="478" bestFit="1" customWidth="1"/>
    <col min="7173" max="7424" width="9.140625" style="478"/>
    <col min="7425" max="7425" width="9.140625" style="478" customWidth="1"/>
    <col min="7426" max="7426" width="102.42578125" style="478" customWidth="1"/>
    <col min="7427" max="7427" width="4.85546875" style="478" customWidth="1"/>
    <col min="7428" max="7428" width="18.7109375" style="478" bestFit="1" customWidth="1"/>
    <col min="7429" max="7680" width="9.140625" style="478"/>
    <col min="7681" max="7681" width="9.140625" style="478" customWidth="1"/>
    <col min="7682" max="7682" width="102.42578125" style="478" customWidth="1"/>
    <col min="7683" max="7683" width="4.85546875" style="478" customWidth="1"/>
    <col min="7684" max="7684" width="18.7109375" style="478" bestFit="1" customWidth="1"/>
    <col min="7685" max="7936" width="9.140625" style="478"/>
    <col min="7937" max="7937" width="9.140625" style="478" customWidth="1"/>
    <col min="7938" max="7938" width="102.42578125" style="478" customWidth="1"/>
    <col min="7939" max="7939" width="4.85546875" style="478" customWidth="1"/>
    <col min="7940" max="7940" width="18.7109375" style="478" bestFit="1" customWidth="1"/>
    <col min="7941" max="8192" width="9.140625" style="478"/>
    <col min="8193" max="8193" width="9.140625" style="478" customWidth="1"/>
    <col min="8194" max="8194" width="102.42578125" style="478" customWidth="1"/>
    <col min="8195" max="8195" width="4.85546875" style="478" customWidth="1"/>
    <col min="8196" max="8196" width="18.7109375" style="478" bestFit="1" customWidth="1"/>
    <col min="8197" max="8448" width="9.140625" style="478"/>
    <col min="8449" max="8449" width="9.140625" style="478" customWidth="1"/>
    <col min="8450" max="8450" width="102.42578125" style="478" customWidth="1"/>
    <col min="8451" max="8451" width="4.85546875" style="478" customWidth="1"/>
    <col min="8452" max="8452" width="18.7109375" style="478" bestFit="1" customWidth="1"/>
    <col min="8453" max="8704" width="9.140625" style="478"/>
    <col min="8705" max="8705" width="9.140625" style="478" customWidth="1"/>
    <col min="8706" max="8706" width="102.42578125" style="478" customWidth="1"/>
    <col min="8707" max="8707" width="4.85546875" style="478" customWidth="1"/>
    <col min="8708" max="8708" width="18.7109375" style="478" bestFit="1" customWidth="1"/>
    <col min="8709" max="8960" width="9.140625" style="478"/>
    <col min="8961" max="8961" width="9.140625" style="478" customWidth="1"/>
    <col min="8962" max="8962" width="102.42578125" style="478" customWidth="1"/>
    <col min="8963" max="8963" width="4.85546875" style="478" customWidth="1"/>
    <col min="8964" max="8964" width="18.7109375" style="478" bestFit="1" customWidth="1"/>
    <col min="8965" max="9216" width="9.140625" style="478"/>
    <col min="9217" max="9217" width="9.140625" style="478" customWidth="1"/>
    <col min="9218" max="9218" width="102.42578125" style="478" customWidth="1"/>
    <col min="9219" max="9219" width="4.85546875" style="478" customWidth="1"/>
    <col min="9220" max="9220" width="18.7109375" style="478" bestFit="1" customWidth="1"/>
    <col min="9221" max="9472" width="9.140625" style="478"/>
    <col min="9473" max="9473" width="9.140625" style="478" customWidth="1"/>
    <col min="9474" max="9474" width="102.42578125" style="478" customWidth="1"/>
    <col min="9475" max="9475" width="4.85546875" style="478" customWidth="1"/>
    <col min="9476" max="9476" width="18.7109375" style="478" bestFit="1" customWidth="1"/>
    <col min="9477" max="9728" width="9.140625" style="478"/>
    <col min="9729" max="9729" width="9.140625" style="478" customWidth="1"/>
    <col min="9730" max="9730" width="102.42578125" style="478" customWidth="1"/>
    <col min="9731" max="9731" width="4.85546875" style="478" customWidth="1"/>
    <col min="9732" max="9732" width="18.7109375" style="478" bestFit="1" customWidth="1"/>
    <col min="9733" max="9984" width="9.140625" style="478"/>
    <col min="9985" max="9985" width="9.140625" style="478" customWidth="1"/>
    <col min="9986" max="9986" width="102.42578125" style="478" customWidth="1"/>
    <col min="9987" max="9987" width="4.85546875" style="478" customWidth="1"/>
    <col min="9988" max="9988" width="18.7109375" style="478" bestFit="1" customWidth="1"/>
    <col min="9989" max="10240" width="9.140625" style="478"/>
    <col min="10241" max="10241" width="9.140625" style="478" customWidth="1"/>
    <col min="10242" max="10242" width="102.42578125" style="478" customWidth="1"/>
    <col min="10243" max="10243" width="4.85546875" style="478" customWidth="1"/>
    <col min="10244" max="10244" width="18.7109375" style="478" bestFit="1" customWidth="1"/>
    <col min="10245" max="10496" width="9.140625" style="478"/>
    <col min="10497" max="10497" width="9.140625" style="478" customWidth="1"/>
    <col min="10498" max="10498" width="102.42578125" style="478" customWidth="1"/>
    <col min="10499" max="10499" width="4.85546875" style="478" customWidth="1"/>
    <col min="10500" max="10500" width="18.7109375" style="478" bestFit="1" customWidth="1"/>
    <col min="10501" max="10752" width="9.140625" style="478"/>
    <col min="10753" max="10753" width="9.140625" style="478" customWidth="1"/>
    <col min="10754" max="10754" width="102.42578125" style="478" customWidth="1"/>
    <col min="10755" max="10755" width="4.85546875" style="478" customWidth="1"/>
    <col min="10756" max="10756" width="18.7109375" style="478" bestFit="1" customWidth="1"/>
    <col min="10757" max="11008" width="9.140625" style="478"/>
    <col min="11009" max="11009" width="9.140625" style="478" customWidth="1"/>
    <col min="11010" max="11010" width="102.42578125" style="478" customWidth="1"/>
    <col min="11011" max="11011" width="4.85546875" style="478" customWidth="1"/>
    <col min="11012" max="11012" width="18.7109375" style="478" bestFit="1" customWidth="1"/>
    <col min="11013" max="11264" width="9.140625" style="478"/>
    <col min="11265" max="11265" width="9.140625" style="478" customWidth="1"/>
    <col min="11266" max="11266" width="102.42578125" style="478" customWidth="1"/>
    <col min="11267" max="11267" width="4.85546875" style="478" customWidth="1"/>
    <col min="11268" max="11268" width="18.7109375" style="478" bestFit="1" customWidth="1"/>
    <col min="11269" max="11520" width="9.140625" style="478"/>
    <col min="11521" max="11521" width="9.140625" style="478" customWidth="1"/>
    <col min="11522" max="11522" width="102.42578125" style="478" customWidth="1"/>
    <col min="11523" max="11523" width="4.85546875" style="478" customWidth="1"/>
    <col min="11524" max="11524" width="18.7109375" style="478" bestFit="1" customWidth="1"/>
    <col min="11525" max="11776" width="9.140625" style="478"/>
    <col min="11777" max="11777" width="9.140625" style="478" customWidth="1"/>
    <col min="11778" max="11778" width="102.42578125" style="478" customWidth="1"/>
    <col min="11779" max="11779" width="4.85546875" style="478" customWidth="1"/>
    <col min="11780" max="11780" width="18.7109375" style="478" bestFit="1" customWidth="1"/>
    <col min="11781" max="12032" width="9.140625" style="478"/>
    <col min="12033" max="12033" width="9.140625" style="478" customWidth="1"/>
    <col min="12034" max="12034" width="102.42578125" style="478" customWidth="1"/>
    <col min="12035" max="12035" width="4.85546875" style="478" customWidth="1"/>
    <col min="12036" max="12036" width="18.7109375" style="478" bestFit="1" customWidth="1"/>
    <col min="12037" max="12288" width="9.140625" style="478"/>
    <col min="12289" max="12289" width="9.140625" style="478" customWidth="1"/>
    <col min="12290" max="12290" width="102.42578125" style="478" customWidth="1"/>
    <col min="12291" max="12291" width="4.85546875" style="478" customWidth="1"/>
    <col min="12292" max="12292" width="18.7109375" style="478" bestFit="1" customWidth="1"/>
    <col min="12293" max="12544" width="9.140625" style="478"/>
    <col min="12545" max="12545" width="9.140625" style="478" customWidth="1"/>
    <col min="12546" max="12546" width="102.42578125" style="478" customWidth="1"/>
    <col min="12547" max="12547" width="4.85546875" style="478" customWidth="1"/>
    <col min="12548" max="12548" width="18.7109375" style="478" bestFit="1" customWidth="1"/>
    <col min="12549" max="12800" width="9.140625" style="478"/>
    <col min="12801" max="12801" width="9.140625" style="478" customWidth="1"/>
    <col min="12802" max="12802" width="102.42578125" style="478" customWidth="1"/>
    <col min="12803" max="12803" width="4.85546875" style="478" customWidth="1"/>
    <col min="12804" max="12804" width="18.7109375" style="478" bestFit="1" customWidth="1"/>
    <col min="12805" max="13056" width="9.140625" style="478"/>
    <col min="13057" max="13057" width="9.140625" style="478" customWidth="1"/>
    <col min="13058" max="13058" width="102.42578125" style="478" customWidth="1"/>
    <col min="13059" max="13059" width="4.85546875" style="478" customWidth="1"/>
    <col min="13060" max="13060" width="18.7109375" style="478" bestFit="1" customWidth="1"/>
    <col min="13061" max="13312" width="9.140625" style="478"/>
    <col min="13313" max="13313" width="9.140625" style="478" customWidth="1"/>
    <col min="13314" max="13314" width="102.42578125" style="478" customWidth="1"/>
    <col min="13315" max="13315" width="4.85546875" style="478" customWidth="1"/>
    <col min="13316" max="13316" width="18.7109375" style="478" bestFit="1" customWidth="1"/>
    <col min="13317" max="13568" width="9.140625" style="478"/>
    <col min="13569" max="13569" width="9.140625" style="478" customWidth="1"/>
    <col min="13570" max="13570" width="102.42578125" style="478" customWidth="1"/>
    <col min="13571" max="13571" width="4.85546875" style="478" customWidth="1"/>
    <col min="13572" max="13572" width="18.7109375" style="478" bestFit="1" customWidth="1"/>
    <col min="13573" max="13824" width="9.140625" style="478"/>
    <col min="13825" max="13825" width="9.140625" style="478" customWidth="1"/>
    <col min="13826" max="13826" width="102.42578125" style="478" customWidth="1"/>
    <col min="13827" max="13827" width="4.85546875" style="478" customWidth="1"/>
    <col min="13828" max="13828" width="18.7109375" style="478" bestFit="1" customWidth="1"/>
    <col min="13829" max="14080" width="9.140625" style="478"/>
    <col min="14081" max="14081" width="9.140625" style="478" customWidth="1"/>
    <col min="14082" max="14082" width="102.42578125" style="478" customWidth="1"/>
    <col min="14083" max="14083" width="4.85546875" style="478" customWidth="1"/>
    <col min="14084" max="14084" width="18.7109375" style="478" bestFit="1" customWidth="1"/>
    <col min="14085" max="14336" width="9.140625" style="478"/>
    <col min="14337" max="14337" width="9.140625" style="478" customWidth="1"/>
    <col min="14338" max="14338" width="102.42578125" style="478" customWidth="1"/>
    <col min="14339" max="14339" width="4.85546875" style="478" customWidth="1"/>
    <col min="14340" max="14340" width="18.7109375" style="478" bestFit="1" customWidth="1"/>
    <col min="14341" max="14592" width="9.140625" style="478"/>
    <col min="14593" max="14593" width="9.140625" style="478" customWidth="1"/>
    <col min="14594" max="14594" width="102.42578125" style="478" customWidth="1"/>
    <col min="14595" max="14595" width="4.85546875" style="478" customWidth="1"/>
    <col min="14596" max="14596" width="18.7109375" style="478" bestFit="1" customWidth="1"/>
    <col min="14597" max="14848" width="9.140625" style="478"/>
    <col min="14849" max="14849" width="9.140625" style="478" customWidth="1"/>
    <col min="14850" max="14850" width="102.42578125" style="478" customWidth="1"/>
    <col min="14851" max="14851" width="4.85546875" style="478" customWidth="1"/>
    <col min="14852" max="14852" width="18.7109375" style="478" bestFit="1" customWidth="1"/>
    <col min="14853" max="15104" width="9.140625" style="478"/>
    <col min="15105" max="15105" width="9.140625" style="478" customWidth="1"/>
    <col min="15106" max="15106" width="102.42578125" style="478" customWidth="1"/>
    <col min="15107" max="15107" width="4.85546875" style="478" customWidth="1"/>
    <col min="15108" max="15108" width="18.7109375" style="478" bestFit="1" customWidth="1"/>
    <col min="15109" max="15360" width="9.140625" style="478"/>
    <col min="15361" max="15361" width="9.140625" style="478" customWidth="1"/>
    <col min="15362" max="15362" width="102.42578125" style="478" customWidth="1"/>
    <col min="15363" max="15363" width="4.85546875" style="478" customWidth="1"/>
    <col min="15364" max="15364" width="18.7109375" style="478" bestFit="1" customWidth="1"/>
    <col min="15365" max="15616" width="9.140625" style="478"/>
    <col min="15617" max="15617" width="9.140625" style="478" customWidth="1"/>
    <col min="15618" max="15618" width="102.42578125" style="478" customWidth="1"/>
    <col min="15619" max="15619" width="4.85546875" style="478" customWidth="1"/>
    <col min="15620" max="15620" width="18.7109375" style="478" bestFit="1" customWidth="1"/>
    <col min="15621" max="15872" width="9.140625" style="478"/>
    <col min="15873" max="15873" width="9.140625" style="478" customWidth="1"/>
    <col min="15874" max="15874" width="102.42578125" style="478" customWidth="1"/>
    <col min="15875" max="15875" width="4.85546875" style="478" customWidth="1"/>
    <col min="15876" max="15876" width="18.7109375" style="478" bestFit="1" customWidth="1"/>
    <col min="15877" max="16128" width="9.140625" style="478"/>
    <col min="16129" max="16129" width="9.140625" style="478" customWidth="1"/>
    <col min="16130" max="16130" width="102.42578125" style="478" customWidth="1"/>
    <col min="16131" max="16131" width="4.85546875" style="478" customWidth="1"/>
    <col min="16132" max="16132" width="18.7109375" style="478" bestFit="1" customWidth="1"/>
    <col min="16133" max="16384" width="9.140625" style="478"/>
  </cols>
  <sheetData>
    <row r="2" spans="2:4" ht="30" customHeight="1">
      <c r="B2" s="478" t="s">
        <v>1033</v>
      </c>
      <c r="C2" s="478" t="s">
        <v>1033</v>
      </c>
    </row>
    <row r="3" spans="2:4" ht="23.25" customHeight="1">
      <c r="B3" s="1396" t="s">
        <v>793</v>
      </c>
      <c r="C3" s="1398" t="s">
        <v>792</v>
      </c>
      <c r="D3" s="1400" t="s">
        <v>791</v>
      </c>
    </row>
    <row r="4" spans="2:4" ht="23.25" customHeight="1">
      <c r="B4" s="1397"/>
      <c r="C4" s="1399"/>
      <c r="D4" s="1400"/>
    </row>
    <row r="5" spans="2:4" ht="23.25" customHeight="1">
      <c r="B5" s="1397"/>
      <c r="C5" s="1399"/>
      <c r="D5" s="1400"/>
    </row>
    <row r="6" spans="2:4" ht="25.5">
      <c r="B6" s="482" t="s">
        <v>790</v>
      </c>
      <c r="C6" s="480"/>
      <c r="D6" s="352" t="s">
        <v>789</v>
      </c>
    </row>
    <row r="7" spans="2:4" ht="23.25">
      <c r="B7" s="481" t="s">
        <v>963</v>
      </c>
      <c r="C7" s="511" t="s">
        <v>523</v>
      </c>
      <c r="D7" s="479" t="s">
        <v>788</v>
      </c>
    </row>
    <row r="8" spans="2:4" ht="23.25">
      <c r="B8" s="481" t="s">
        <v>964</v>
      </c>
      <c r="C8" s="511" t="s">
        <v>851</v>
      </c>
      <c r="D8" s="479" t="s">
        <v>850</v>
      </c>
    </row>
    <row r="9" spans="2:4" ht="23.25">
      <c r="B9" s="481" t="s">
        <v>917</v>
      </c>
      <c r="C9" s="511">
        <v>3</v>
      </c>
      <c r="D9" s="479" t="s">
        <v>787</v>
      </c>
    </row>
    <row r="10" spans="2:4" ht="23.25">
      <c r="B10" s="481" t="s">
        <v>918</v>
      </c>
      <c r="C10" s="511">
        <v>4</v>
      </c>
      <c r="D10" s="479" t="s">
        <v>786</v>
      </c>
    </row>
    <row r="11" spans="2:4" ht="23.25">
      <c r="B11" s="481" t="s">
        <v>919</v>
      </c>
      <c r="C11" s="511">
        <v>5</v>
      </c>
      <c r="D11" s="479" t="s">
        <v>785</v>
      </c>
    </row>
    <row r="12" spans="2:4" ht="25.5">
      <c r="B12" s="482" t="s">
        <v>654</v>
      </c>
      <c r="C12" s="480"/>
      <c r="D12" s="352" t="s">
        <v>784</v>
      </c>
    </row>
    <row r="13" spans="2:4" ht="23.25">
      <c r="B13" s="481" t="s">
        <v>908</v>
      </c>
      <c r="C13" s="511" t="s">
        <v>849</v>
      </c>
      <c r="D13" s="479" t="s">
        <v>783</v>
      </c>
    </row>
    <row r="14" spans="2:4" ht="23.25">
      <c r="B14" s="481" t="s">
        <v>920</v>
      </c>
      <c r="C14" s="511" t="s">
        <v>848</v>
      </c>
      <c r="D14" s="479" t="s">
        <v>847</v>
      </c>
    </row>
    <row r="15" spans="2:4" ht="23.25">
      <c r="B15" s="481" t="s">
        <v>921</v>
      </c>
      <c r="C15" s="511" t="s">
        <v>846</v>
      </c>
      <c r="D15" s="479" t="s">
        <v>885</v>
      </c>
    </row>
    <row r="16" spans="2:4" ht="23.25">
      <c r="B16" s="481" t="s">
        <v>922</v>
      </c>
      <c r="C16" s="511" t="s">
        <v>845</v>
      </c>
      <c r="D16" s="479" t="s">
        <v>886</v>
      </c>
    </row>
    <row r="17" spans="2:4" ht="23.25">
      <c r="B17" s="481" t="s">
        <v>909</v>
      </c>
      <c r="C17" s="511" t="s">
        <v>844</v>
      </c>
      <c r="D17" s="479" t="s">
        <v>781</v>
      </c>
    </row>
    <row r="18" spans="2:4" ht="23.25">
      <c r="B18" s="481" t="s">
        <v>910</v>
      </c>
      <c r="C18" s="511" t="s">
        <v>843</v>
      </c>
      <c r="D18" s="479" t="s">
        <v>842</v>
      </c>
    </row>
    <row r="19" spans="2:4" ht="23.25">
      <c r="B19" s="481" t="s">
        <v>944</v>
      </c>
      <c r="C19" s="511" t="s">
        <v>841</v>
      </c>
      <c r="D19" s="479" t="s">
        <v>782</v>
      </c>
    </row>
    <row r="20" spans="2:4" ht="23.25">
      <c r="B20" s="481" t="s">
        <v>911</v>
      </c>
      <c r="C20" s="511" t="s">
        <v>643</v>
      </c>
      <c r="D20" s="479" t="s">
        <v>840</v>
      </c>
    </row>
    <row r="21" spans="2:4" ht="23.25">
      <c r="B21" s="481" t="s">
        <v>912</v>
      </c>
      <c r="C21" s="511" t="s">
        <v>839</v>
      </c>
      <c r="D21" s="479" t="s">
        <v>780</v>
      </c>
    </row>
    <row r="22" spans="2:4" ht="23.25">
      <c r="B22" s="481" t="s">
        <v>913</v>
      </c>
      <c r="C22" s="511" t="s">
        <v>838</v>
      </c>
      <c r="D22" s="479" t="s">
        <v>837</v>
      </c>
    </row>
    <row r="23" spans="2:4" ht="25.5">
      <c r="B23" s="482" t="s">
        <v>779</v>
      </c>
      <c r="C23" s="480"/>
      <c r="D23" s="352" t="s">
        <v>778</v>
      </c>
    </row>
    <row r="24" spans="2:4" ht="23.25">
      <c r="B24" s="481" t="s">
        <v>929</v>
      </c>
      <c r="C24" s="511">
        <v>11</v>
      </c>
      <c r="D24" s="479" t="s">
        <v>777</v>
      </c>
    </row>
    <row r="25" spans="2:4" ht="23.25">
      <c r="B25" s="481" t="s">
        <v>930</v>
      </c>
      <c r="C25" s="511">
        <v>12</v>
      </c>
      <c r="D25" s="479" t="s">
        <v>776</v>
      </c>
    </row>
    <row r="26" spans="2:4" ht="23.25">
      <c r="B26" s="481" t="s">
        <v>931</v>
      </c>
      <c r="C26" s="511">
        <v>13</v>
      </c>
      <c r="D26" s="479" t="s">
        <v>887</v>
      </c>
    </row>
    <row r="27" spans="2:4" ht="25.5">
      <c r="B27" s="482" t="s">
        <v>775</v>
      </c>
      <c r="C27" s="480"/>
      <c r="D27" s="352" t="s">
        <v>774</v>
      </c>
    </row>
    <row r="28" spans="2:4" ht="23.25">
      <c r="B28" s="481" t="s">
        <v>942</v>
      </c>
      <c r="C28" s="511">
        <v>14</v>
      </c>
      <c r="D28" s="479" t="s">
        <v>888</v>
      </c>
    </row>
    <row r="29" spans="2:4" ht="23.25">
      <c r="B29" s="481" t="s">
        <v>945</v>
      </c>
      <c r="C29" s="511">
        <v>15</v>
      </c>
      <c r="D29" s="479" t="s">
        <v>889</v>
      </c>
    </row>
    <row r="30" spans="2:4" ht="23.25">
      <c r="B30" s="481" t="s">
        <v>914</v>
      </c>
      <c r="C30" s="511">
        <v>16</v>
      </c>
      <c r="D30" s="479" t="s">
        <v>891</v>
      </c>
    </row>
    <row r="31" spans="2:4" ht="23.25">
      <c r="B31" s="481" t="s">
        <v>915</v>
      </c>
      <c r="C31" s="511">
        <v>17</v>
      </c>
      <c r="D31" s="479" t="s">
        <v>890</v>
      </c>
    </row>
    <row r="32" spans="2:4" ht="23.25">
      <c r="B32" s="481" t="s">
        <v>916</v>
      </c>
      <c r="C32" s="511">
        <v>18</v>
      </c>
      <c r="D32" s="479" t="s">
        <v>892</v>
      </c>
    </row>
    <row r="33" spans="2:4" ht="23.25">
      <c r="B33" s="481" t="s">
        <v>946</v>
      </c>
      <c r="C33" s="511">
        <v>19</v>
      </c>
      <c r="D33" s="479" t="s">
        <v>893</v>
      </c>
    </row>
    <row r="34" spans="2:4" ht="23.25">
      <c r="B34" s="481" t="s">
        <v>932</v>
      </c>
      <c r="C34" s="511">
        <v>20</v>
      </c>
      <c r="D34" s="479" t="s">
        <v>894</v>
      </c>
    </row>
    <row r="35" spans="2:4" ht="23.25">
      <c r="B35" s="481" t="s">
        <v>933</v>
      </c>
      <c r="C35" s="511">
        <v>21</v>
      </c>
      <c r="D35" s="479" t="s">
        <v>895</v>
      </c>
    </row>
    <row r="36" spans="2:4" ht="23.25">
      <c r="B36" s="481" t="s">
        <v>934</v>
      </c>
      <c r="C36" s="511">
        <v>22</v>
      </c>
      <c r="D36" s="479" t="s">
        <v>896</v>
      </c>
    </row>
    <row r="37" spans="2:4" ht="23.25">
      <c r="B37" s="481" t="s">
        <v>928</v>
      </c>
      <c r="C37" s="511">
        <v>23</v>
      </c>
      <c r="D37" s="479" t="s">
        <v>897</v>
      </c>
    </row>
    <row r="38" spans="2:4" ht="23.25">
      <c r="B38" s="481" t="s">
        <v>927</v>
      </c>
      <c r="C38" s="511">
        <v>24</v>
      </c>
      <c r="D38" s="479" t="s">
        <v>899</v>
      </c>
    </row>
    <row r="39" spans="2:4" ht="23.25">
      <c r="B39" s="481" t="s">
        <v>943</v>
      </c>
      <c r="C39" s="511">
        <v>25</v>
      </c>
      <c r="D39" s="479" t="s">
        <v>900</v>
      </c>
    </row>
    <row r="40" spans="2:4" ht="23.25">
      <c r="B40" s="481" t="s">
        <v>926</v>
      </c>
      <c r="C40" s="511">
        <v>26</v>
      </c>
      <c r="D40" s="479" t="s">
        <v>773</v>
      </c>
    </row>
    <row r="41" spans="2:4" ht="23.25">
      <c r="B41" s="481" t="s">
        <v>925</v>
      </c>
      <c r="C41" s="511">
        <v>27</v>
      </c>
      <c r="D41" s="479" t="s">
        <v>772</v>
      </c>
    </row>
    <row r="42" spans="2:4" ht="23.25">
      <c r="B42" s="481" t="s">
        <v>924</v>
      </c>
      <c r="C42" s="511">
        <v>28</v>
      </c>
      <c r="D42" s="479" t="s">
        <v>898</v>
      </c>
    </row>
    <row r="43" spans="2:4" ht="23.25">
      <c r="B43" s="481" t="s">
        <v>923</v>
      </c>
      <c r="C43" s="511">
        <v>29</v>
      </c>
      <c r="D43" s="479" t="s">
        <v>771</v>
      </c>
    </row>
    <row r="44" spans="2:4" ht="25.5">
      <c r="B44" s="482" t="s">
        <v>770</v>
      </c>
      <c r="C44" s="480"/>
      <c r="D44" s="352" t="s">
        <v>769</v>
      </c>
    </row>
    <row r="45" spans="2:4" ht="23.25">
      <c r="B45" s="481" t="s">
        <v>935</v>
      </c>
      <c r="C45" s="511">
        <v>30</v>
      </c>
      <c r="D45" s="479" t="s">
        <v>768</v>
      </c>
    </row>
    <row r="46" spans="2:4" ht="23.25">
      <c r="B46" s="481" t="s">
        <v>936</v>
      </c>
      <c r="C46" s="511" t="s">
        <v>836</v>
      </c>
      <c r="D46" s="479" t="s">
        <v>901</v>
      </c>
    </row>
    <row r="47" spans="2:4" ht="23.25">
      <c r="B47" s="481" t="s">
        <v>936</v>
      </c>
      <c r="C47" s="511" t="s">
        <v>835</v>
      </c>
      <c r="D47" s="479" t="s">
        <v>901</v>
      </c>
    </row>
    <row r="48" spans="2:4" ht="23.25">
      <c r="B48" s="481" t="s">
        <v>947</v>
      </c>
      <c r="C48" s="511" t="s">
        <v>834</v>
      </c>
      <c r="D48" s="479" t="s">
        <v>767</v>
      </c>
    </row>
    <row r="49" spans="2:4" ht="23.25">
      <c r="B49" s="481" t="s">
        <v>947</v>
      </c>
      <c r="C49" s="511" t="s">
        <v>833</v>
      </c>
      <c r="D49" s="479" t="s">
        <v>767</v>
      </c>
    </row>
    <row r="50" spans="2:4" ht="23.25">
      <c r="B50" s="481" t="s">
        <v>937</v>
      </c>
      <c r="C50" s="511" t="s">
        <v>832</v>
      </c>
      <c r="D50" s="479" t="s">
        <v>766</v>
      </c>
    </row>
    <row r="51" spans="2:4" ht="23.25">
      <c r="B51" s="481" t="s">
        <v>937</v>
      </c>
      <c r="C51" s="511" t="s">
        <v>831</v>
      </c>
      <c r="D51" s="479" t="s">
        <v>766</v>
      </c>
    </row>
    <row r="52" spans="2:4" ht="23.25">
      <c r="B52" s="483" t="s">
        <v>830</v>
      </c>
      <c r="C52" s="511">
        <v>34</v>
      </c>
      <c r="D52" s="352" t="s">
        <v>829</v>
      </c>
    </row>
    <row r="53" spans="2:4" ht="25.5">
      <c r="B53" s="482" t="s">
        <v>765</v>
      </c>
      <c r="C53" s="480"/>
      <c r="D53" s="352" t="s">
        <v>902</v>
      </c>
    </row>
    <row r="54" spans="2:4" ht="23.25">
      <c r="B54" s="481" t="s">
        <v>938</v>
      </c>
      <c r="C54" s="511">
        <v>35</v>
      </c>
      <c r="D54" s="479" t="s">
        <v>903</v>
      </c>
    </row>
    <row r="55" spans="2:4" ht="23.25">
      <c r="B55" s="481" t="s">
        <v>939</v>
      </c>
      <c r="C55" s="511">
        <v>36</v>
      </c>
      <c r="D55" s="479" t="s">
        <v>904</v>
      </c>
    </row>
    <row r="56" spans="2:4" ht="23.25">
      <c r="B56" s="481" t="s">
        <v>764</v>
      </c>
      <c r="C56" s="511">
        <v>37</v>
      </c>
      <c r="D56" s="479" t="s">
        <v>905</v>
      </c>
    </row>
    <row r="57" spans="2:4" ht="23.25">
      <c r="B57" s="481" t="s">
        <v>940</v>
      </c>
      <c r="C57" s="511" t="s">
        <v>828</v>
      </c>
      <c r="D57" s="479" t="s">
        <v>906</v>
      </c>
    </row>
    <row r="58" spans="2:4" ht="23.25">
      <c r="B58" s="481" t="s">
        <v>941</v>
      </c>
      <c r="C58" s="511" t="s">
        <v>1002</v>
      </c>
      <c r="D58" s="479" t="s">
        <v>907</v>
      </c>
    </row>
  </sheetData>
  <mergeCells count="3">
    <mergeCell ref="B3:B5"/>
    <mergeCell ref="C3:C5"/>
    <mergeCell ref="D3:D5"/>
  </mergeCells>
  <hyperlinks>
    <hyperlink ref="C7" location="'2a'!A1" display="2a" xr:uid="{00000000-0004-0000-0000-000000000000}"/>
    <hyperlink ref="C8" location="'2b '!A1" display="2b" xr:uid="{00000000-0004-0000-0000-000001000000}"/>
    <hyperlink ref="C9" location="'3'!A1" display="'3'!A1" xr:uid="{00000000-0004-0000-0000-000002000000}"/>
    <hyperlink ref="C10" location="'4'!A1" display="'4'!A1" xr:uid="{00000000-0004-0000-0000-000003000000}"/>
    <hyperlink ref="C11" location="'5'!A1" display="'5'!A1" xr:uid="{00000000-0004-0000-0000-000004000000}"/>
    <hyperlink ref="C13" location="'6a'!A1" display="6a" xr:uid="{00000000-0004-0000-0000-000005000000}"/>
    <hyperlink ref="C14" location="'6b'!A1" display="6b" xr:uid="{00000000-0004-0000-0000-000006000000}"/>
    <hyperlink ref="C15" location="'7a'!A1" display="7a" xr:uid="{00000000-0004-0000-0000-000007000000}"/>
    <hyperlink ref="C16" location="'7b'!A1" display="7b" xr:uid="{00000000-0004-0000-0000-000008000000}"/>
    <hyperlink ref="C17" location="'8a'!A1" display="8a" xr:uid="{00000000-0004-0000-0000-000009000000}"/>
    <hyperlink ref="C18" location="'8b'!A1" display="8b" xr:uid="{00000000-0004-0000-0000-00000A000000}"/>
    <hyperlink ref="C19" location="'9a'!A1" display="9a" xr:uid="{00000000-0004-0000-0000-00000B000000}"/>
    <hyperlink ref="C20" location="'9b'!A1" display="9b" xr:uid="{00000000-0004-0000-0000-00000C000000}"/>
    <hyperlink ref="C21" location="'10a'!A1" display="10a" xr:uid="{00000000-0004-0000-0000-00000D000000}"/>
    <hyperlink ref="C22" location="'10b'!A1" display="10b" xr:uid="{00000000-0004-0000-0000-00000E000000}"/>
    <hyperlink ref="C24" location="'11'!A1" display="'11'!A1" xr:uid="{00000000-0004-0000-0000-00000F000000}"/>
    <hyperlink ref="C25" location="'12'!A1" display="'12'!A1" xr:uid="{00000000-0004-0000-0000-000010000000}"/>
    <hyperlink ref="C26" location="'13'!A1" display="'13'!A1" xr:uid="{00000000-0004-0000-0000-000011000000}"/>
    <hyperlink ref="C28" location="'14'!A1" display="'14'!A1" xr:uid="{00000000-0004-0000-0000-000012000000}"/>
    <hyperlink ref="C29" location="'15'!A1" display="'15'!A1" xr:uid="{00000000-0004-0000-0000-000013000000}"/>
    <hyperlink ref="C30" location="'16'!A1" display="'16'!A1" xr:uid="{00000000-0004-0000-0000-000014000000}"/>
    <hyperlink ref="C31" location="'17'!A1" display="'17'!A1" xr:uid="{00000000-0004-0000-0000-000015000000}"/>
    <hyperlink ref="C32" location="'18'!A1" display="'18'!A1" xr:uid="{00000000-0004-0000-0000-000016000000}"/>
    <hyperlink ref="C33" location="'19'!A1" display="'19'!A1" xr:uid="{00000000-0004-0000-0000-000017000000}"/>
    <hyperlink ref="C34" location="'20 21'!A1" display="'20 21'!A1" xr:uid="{00000000-0004-0000-0000-000018000000}"/>
    <hyperlink ref="C35" location="'20 21'!A1" display="'20 21'!A1" xr:uid="{00000000-0004-0000-0000-000019000000}"/>
    <hyperlink ref="C36" location="'22 23 24'!A1" display="'22 23 24'!A1" xr:uid="{00000000-0004-0000-0000-00001A000000}"/>
    <hyperlink ref="C37" location="'22 23 24'!Print_Area" display="'22 23 24'!Print_Area" xr:uid="{00000000-0004-0000-0000-00001B000000}"/>
    <hyperlink ref="C38" location="'22 23 24'!A1" display="'22 23 24'!A1" xr:uid="{00000000-0004-0000-0000-00001C000000}"/>
    <hyperlink ref="C39" location="'25'!A1" display="'25'!A1" xr:uid="{00000000-0004-0000-0000-00001D000000}"/>
    <hyperlink ref="C40" location="'26'!A1" display="'26'!A1" xr:uid="{00000000-0004-0000-0000-00001E000000}"/>
    <hyperlink ref="C41" location="'27'!A1" display="'27'!A1" xr:uid="{00000000-0004-0000-0000-00001F000000}"/>
    <hyperlink ref="C42" location="'28'!A1" display="'28'!A1" xr:uid="{00000000-0004-0000-0000-000020000000}"/>
    <hyperlink ref="C43" location="'29'!A1" display="'29'!A1" xr:uid="{00000000-0004-0000-0000-000021000000}"/>
    <hyperlink ref="C45" location="'30'!A1" display="'30'!A1" xr:uid="{00000000-0004-0000-0000-000022000000}"/>
    <hyperlink ref="C46" location="'31a'!A1" display="31a" xr:uid="{00000000-0004-0000-0000-000023000000}"/>
    <hyperlink ref="C47" location="'31b'!A1" display="31b" xr:uid="{00000000-0004-0000-0000-000024000000}"/>
    <hyperlink ref="C48" location="'32a'!A1" display="32a" xr:uid="{00000000-0004-0000-0000-000025000000}"/>
    <hyperlink ref="C49" location="'32b'!A1" display="32b" xr:uid="{00000000-0004-0000-0000-000026000000}"/>
    <hyperlink ref="C50" location="'33a'!A1" display="33a" xr:uid="{00000000-0004-0000-0000-000027000000}"/>
    <hyperlink ref="C51" location="'33b'!A1" display="33b" xr:uid="{00000000-0004-0000-0000-000028000000}"/>
    <hyperlink ref="C52" location="'34'!A1" display="'34'!A1" xr:uid="{00000000-0004-0000-0000-000029000000}"/>
    <hyperlink ref="C54" location="'35'!A1" display="'35'!A1" xr:uid="{00000000-0004-0000-0000-00002A000000}"/>
    <hyperlink ref="C55" location="'36'!A1" display="'36'!A1" xr:uid="{00000000-0004-0000-0000-00002B000000}"/>
    <hyperlink ref="C56" location="'37'!A1" display="'37'!A1" xr:uid="{00000000-0004-0000-0000-00002C000000}"/>
    <hyperlink ref="C57" location="'38a'!A1" display="38a" xr:uid="{00000000-0004-0000-0000-00002D000000}"/>
    <hyperlink ref="C58" location="'38b'!A1" display="38b" xr:uid="{00000000-0004-0000-0000-00002E000000}"/>
  </hyperlinks>
  <printOptions horizontalCentered="1" verticalCentered="1"/>
  <pageMargins left="0.11811023622047245" right="0.11811023622047245" top="0.15748031496062992" bottom="0.15748031496062992" header="0.31496062992125984" footer="0.31496062992125984"/>
  <pageSetup scale="4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E422"/>
  <sheetViews>
    <sheetView rightToLeft="1" zoomScale="40" zoomScaleNormal="40" workbookViewId="0">
      <selection activeCell="E2" sqref="E2:O2"/>
    </sheetView>
  </sheetViews>
  <sheetFormatPr defaultColWidth="9.140625" defaultRowHeight="18.75"/>
  <cols>
    <col min="1" max="1" width="10.7109375" customWidth="1"/>
    <col min="2" max="2" width="21.85546875" style="57" customWidth="1"/>
    <col min="3" max="3" width="20.7109375" style="5" customWidth="1"/>
    <col min="4" max="4" width="19.85546875" style="5" customWidth="1"/>
    <col min="5" max="5" width="20.7109375" style="5" customWidth="1"/>
    <col min="6" max="18" width="18.7109375" style="5" customWidth="1"/>
    <col min="19" max="19" width="13.7109375" bestFit="1" customWidth="1"/>
    <col min="20" max="20" width="13.85546875" customWidth="1"/>
    <col min="21" max="21" width="13.85546875" style="5" bestFit="1" customWidth="1"/>
    <col min="22" max="22" width="19.7109375" style="5" customWidth="1"/>
    <col min="23" max="23" width="32.28515625" style="5" customWidth="1"/>
    <col min="24" max="16384" width="9.140625" style="5"/>
  </cols>
  <sheetData>
    <row r="1" spans="1:20" ht="18" customHeight="1">
      <c r="P1"/>
      <c r="Q1"/>
      <c r="R1"/>
    </row>
    <row r="2" spans="1:20" s="95" customFormat="1" ht="40.15" customHeight="1">
      <c r="A2" s="92"/>
      <c r="B2" s="1403" t="s">
        <v>854</v>
      </c>
      <c r="C2" s="1404"/>
      <c r="D2" s="1404"/>
      <c r="E2" s="1405" t="s">
        <v>732</v>
      </c>
      <c r="F2" s="1405"/>
      <c r="G2" s="1405"/>
      <c r="H2" s="1405"/>
      <c r="I2" s="1405"/>
      <c r="J2" s="1405"/>
      <c r="K2" s="1405"/>
      <c r="L2" s="1405"/>
      <c r="M2" s="1405"/>
      <c r="N2" s="1405"/>
      <c r="O2" s="1405"/>
      <c r="P2" s="1406" t="s">
        <v>688</v>
      </c>
      <c r="Q2" s="1406"/>
      <c r="R2" s="1406"/>
      <c r="S2"/>
      <c r="T2"/>
    </row>
    <row r="3" spans="1:20" s="95" customFormat="1" ht="40.15" customHeight="1">
      <c r="A3" s="92"/>
      <c r="B3" s="452" t="s">
        <v>523</v>
      </c>
      <c r="C3" s="453"/>
      <c r="D3" s="454"/>
      <c r="E3" s="1405" t="s">
        <v>522</v>
      </c>
      <c r="F3" s="1405"/>
      <c r="G3" s="1405"/>
      <c r="H3" s="1405"/>
      <c r="I3" s="1405"/>
      <c r="J3" s="1405"/>
      <c r="K3" s="1405"/>
      <c r="L3" s="1405"/>
      <c r="M3" s="1405"/>
      <c r="N3" s="1405"/>
      <c r="O3" s="1405"/>
      <c r="P3" s="1405"/>
      <c r="Q3" s="454"/>
      <c r="R3" s="540"/>
      <c r="S3"/>
      <c r="T3"/>
    </row>
    <row r="4" spans="1:20" s="95" customFormat="1" ht="40.15" customHeight="1">
      <c r="A4" s="92"/>
      <c r="B4" s="451"/>
      <c r="D4" s="145"/>
      <c r="E4" s="1406" t="s">
        <v>521</v>
      </c>
      <c r="F4" s="1406"/>
      <c r="G4" s="1406"/>
      <c r="H4" s="1406"/>
      <c r="I4" s="1406"/>
      <c r="J4" s="1406"/>
      <c r="K4" s="1406"/>
      <c r="L4" s="1406"/>
      <c r="M4" s="1406"/>
      <c r="N4" s="1406"/>
      <c r="O4" s="1406"/>
      <c r="P4" s="1406"/>
      <c r="Q4" s="145"/>
      <c r="R4" s="1390" t="s">
        <v>728</v>
      </c>
      <c r="S4"/>
      <c r="T4"/>
    </row>
    <row r="5" spans="1:20" s="95" customFormat="1" ht="10.15" customHeight="1">
      <c r="A5" s="92"/>
      <c r="B5" s="451"/>
      <c r="D5" s="145"/>
      <c r="F5" s="455"/>
      <c r="G5" s="455"/>
      <c r="H5" s="517"/>
      <c r="I5" s="517"/>
      <c r="J5" s="517"/>
      <c r="K5" s="517"/>
      <c r="L5" s="517"/>
      <c r="M5" s="517"/>
      <c r="N5" s="517"/>
      <c r="O5" s="517"/>
      <c r="P5" s="517"/>
      <c r="Q5" s="145"/>
      <c r="R5" s="1390"/>
      <c r="S5"/>
      <c r="T5"/>
    </row>
    <row r="6" spans="1:20" ht="30" customHeight="1">
      <c r="B6" s="1407"/>
      <c r="C6" s="1222" t="s">
        <v>520</v>
      </c>
      <c r="D6" s="1223"/>
      <c r="E6" s="1223"/>
      <c r="F6" s="1223"/>
      <c r="G6" s="1223"/>
      <c r="H6" s="1223"/>
      <c r="I6" s="1223"/>
      <c r="J6" s="1223"/>
      <c r="K6" s="1223"/>
      <c r="L6" s="1223"/>
      <c r="M6" s="1223"/>
      <c r="N6" s="1223"/>
      <c r="O6" s="1223"/>
      <c r="P6" s="1223"/>
      <c r="Q6" s="1223"/>
      <c r="R6" s="1224"/>
    </row>
    <row r="7" spans="1:20" ht="30" customHeight="1">
      <c r="B7" s="1408"/>
      <c r="C7" s="1225"/>
      <c r="D7" s="1226"/>
      <c r="E7" s="1226"/>
      <c r="F7" s="1226"/>
      <c r="G7" s="1226"/>
      <c r="H7" s="1226"/>
      <c r="I7" s="1226"/>
      <c r="J7" s="1226"/>
      <c r="K7" s="1226"/>
      <c r="L7" s="1226"/>
      <c r="M7" s="1226"/>
      <c r="N7" s="1226"/>
      <c r="O7" s="1226"/>
      <c r="P7" s="1226"/>
      <c r="Q7" s="1226"/>
      <c r="R7" s="1227"/>
    </row>
    <row r="8" spans="1:20" ht="30" customHeight="1">
      <c r="B8" s="1408"/>
      <c r="C8" s="1387"/>
      <c r="D8" s="1410" t="s">
        <v>853</v>
      </c>
      <c r="E8" s="1411"/>
      <c r="F8" s="1411"/>
      <c r="G8" s="1411"/>
      <c r="H8" s="1411"/>
      <c r="I8" s="1411"/>
      <c r="J8" s="1411"/>
      <c r="K8" s="1411"/>
      <c r="L8" s="1411"/>
      <c r="M8" s="1411"/>
      <c r="N8" s="1412"/>
      <c r="O8" s="1410" t="s">
        <v>519</v>
      </c>
      <c r="P8" s="1411"/>
      <c r="Q8" s="1411"/>
      <c r="R8" s="1416"/>
    </row>
    <row r="9" spans="1:20" ht="30" customHeight="1">
      <c r="B9" s="1408"/>
      <c r="C9" s="1387"/>
      <c r="D9" s="1413"/>
      <c r="E9" s="1414"/>
      <c r="F9" s="1414"/>
      <c r="G9" s="1414"/>
      <c r="H9" s="1414"/>
      <c r="I9" s="1414"/>
      <c r="J9" s="1414"/>
      <c r="K9" s="1414"/>
      <c r="L9" s="1414"/>
      <c r="M9" s="1414"/>
      <c r="N9" s="1415"/>
      <c r="O9" s="1413"/>
      <c r="P9" s="1414"/>
      <c r="Q9" s="1414"/>
      <c r="R9" s="1417"/>
    </row>
    <row r="10" spans="1:20" ht="26.25" customHeight="1">
      <c r="B10" s="1408"/>
      <c r="C10" s="1387"/>
      <c r="D10" s="1413" t="s">
        <v>518</v>
      </c>
      <c r="E10" s="1418"/>
      <c r="F10" s="1418"/>
      <c r="G10" s="1418"/>
      <c r="H10" s="1418"/>
      <c r="I10" s="1418"/>
      <c r="J10" s="1418"/>
      <c r="K10" s="1418"/>
      <c r="L10" s="1418"/>
      <c r="M10" s="1418"/>
      <c r="N10" s="1415"/>
      <c r="O10" s="1413" t="s">
        <v>516</v>
      </c>
      <c r="P10" s="1418"/>
      <c r="Q10" s="1418"/>
      <c r="R10" s="1417"/>
    </row>
    <row r="11" spans="1:20" ht="26.25" customHeight="1">
      <c r="B11" s="1408"/>
      <c r="C11" s="1387"/>
      <c r="D11" s="1413"/>
      <c r="E11" s="1418"/>
      <c r="F11" s="1418"/>
      <c r="G11" s="1418"/>
      <c r="H11" s="1418"/>
      <c r="I11" s="1418"/>
      <c r="J11" s="1418"/>
      <c r="K11" s="1418"/>
      <c r="L11" s="1418"/>
      <c r="M11" s="1418"/>
      <c r="N11" s="1415"/>
      <c r="O11" s="1413"/>
      <c r="P11" s="1418"/>
      <c r="Q11" s="1419"/>
      <c r="R11" s="1420"/>
    </row>
    <row r="12" spans="1:20" ht="31.5" customHeight="1">
      <c r="B12" s="1408"/>
      <c r="C12" s="1387"/>
      <c r="D12" s="218"/>
      <c r="E12" s="1411" t="s">
        <v>517</v>
      </c>
      <c r="F12" s="1411"/>
      <c r="G12" s="1411"/>
      <c r="H12" s="1411"/>
      <c r="I12" s="1411"/>
      <c r="J12" s="1411"/>
      <c r="K12" s="1412"/>
      <c r="L12" s="1410" t="s">
        <v>1020</v>
      </c>
      <c r="M12" s="1411"/>
      <c r="N12" s="1412"/>
      <c r="O12" s="218"/>
      <c r="P12" s="1228"/>
      <c r="Q12" s="1217"/>
      <c r="R12" s="1421" t="s">
        <v>506</v>
      </c>
    </row>
    <row r="13" spans="1:20" ht="27.75">
      <c r="B13" s="1408"/>
      <c r="C13" s="1387"/>
      <c r="D13" s="218"/>
      <c r="E13" s="1418" t="s">
        <v>515</v>
      </c>
      <c r="F13" s="1419"/>
      <c r="G13" s="1419"/>
      <c r="H13" s="1419"/>
      <c r="I13" s="1419"/>
      <c r="J13" s="1419"/>
      <c r="K13" s="1422"/>
      <c r="L13" s="1413" t="s">
        <v>514</v>
      </c>
      <c r="M13" s="1418"/>
      <c r="N13" s="1415"/>
      <c r="O13" s="218"/>
      <c r="P13" s="220"/>
      <c r="Q13" s="220"/>
      <c r="R13" s="1421"/>
    </row>
    <row r="14" spans="1:20" ht="222">
      <c r="B14" s="1408"/>
      <c r="C14" s="1401" t="s">
        <v>505</v>
      </c>
      <c r="D14" s="218"/>
      <c r="E14" s="218"/>
      <c r="F14" s="1217" t="s">
        <v>513</v>
      </c>
      <c r="G14" s="1217" t="s">
        <v>798</v>
      </c>
      <c r="H14" s="1217" t="s">
        <v>512</v>
      </c>
      <c r="I14" s="1217" t="s">
        <v>511</v>
      </c>
      <c r="J14" s="1217" t="s">
        <v>510</v>
      </c>
      <c r="K14" s="1217" t="s">
        <v>509</v>
      </c>
      <c r="L14" s="772"/>
      <c r="M14" s="1217" t="s">
        <v>508</v>
      </c>
      <c r="N14" s="516" t="s">
        <v>507</v>
      </c>
      <c r="O14" s="218"/>
      <c r="P14" s="220" t="s">
        <v>1125</v>
      </c>
      <c r="Q14" s="1383" t="s">
        <v>507</v>
      </c>
      <c r="R14" s="1421"/>
    </row>
    <row r="15" spans="1:20" ht="27.75">
      <c r="B15" s="1408"/>
      <c r="C15" s="1401"/>
      <c r="D15" s="218"/>
      <c r="E15" s="218"/>
      <c r="F15" s="220"/>
      <c r="G15" s="220"/>
      <c r="H15" s="220"/>
      <c r="I15" s="220"/>
      <c r="J15" s="220"/>
      <c r="K15" s="220"/>
      <c r="L15" s="219"/>
      <c r="M15" s="220"/>
      <c r="N15" s="221"/>
      <c r="O15" s="218"/>
      <c r="P15" s="1218"/>
      <c r="Q15" s="1229"/>
      <c r="R15" s="1219"/>
    </row>
    <row r="16" spans="1:20" ht="171.75" customHeight="1">
      <c r="B16" s="1409"/>
      <c r="C16" s="1402"/>
      <c r="D16" s="222"/>
      <c r="E16" s="222"/>
      <c r="F16" s="768" t="s">
        <v>504</v>
      </c>
      <c r="G16" s="768" t="s">
        <v>799</v>
      </c>
      <c r="H16" s="768" t="s">
        <v>503</v>
      </c>
      <c r="I16" s="768" t="s">
        <v>502</v>
      </c>
      <c r="J16" s="768" t="s">
        <v>501</v>
      </c>
      <c r="K16" s="768" t="s">
        <v>500</v>
      </c>
      <c r="L16" s="770"/>
      <c r="M16" s="768" t="s">
        <v>499</v>
      </c>
      <c r="N16" s="771" t="s">
        <v>852</v>
      </c>
      <c r="O16" s="222"/>
      <c r="P16" s="767" t="s">
        <v>1126</v>
      </c>
      <c r="Q16" s="1229" t="s">
        <v>852</v>
      </c>
      <c r="R16" s="769" t="s">
        <v>689</v>
      </c>
    </row>
    <row r="17" spans="1:22" s="95" customFormat="1" ht="40.15" customHeight="1">
      <c r="A17" s="92"/>
      <c r="B17" s="78" t="s">
        <v>2</v>
      </c>
      <c r="C17" s="146"/>
      <c r="D17" s="146"/>
      <c r="E17" s="146"/>
      <c r="F17" s="147"/>
      <c r="G17" s="147"/>
      <c r="H17" s="147"/>
      <c r="I17" s="147"/>
      <c r="J17" s="147"/>
      <c r="K17" s="147"/>
      <c r="L17" s="146"/>
      <c r="M17" s="147"/>
      <c r="N17" s="147"/>
      <c r="O17" s="146"/>
      <c r="P17" s="146"/>
      <c r="Q17" s="147"/>
      <c r="R17" s="147"/>
      <c r="S17"/>
      <c r="T17"/>
    </row>
    <row r="18" spans="1:22" s="539" customFormat="1" ht="34.9" hidden="1" customHeight="1">
      <c r="B18" s="212">
        <v>2014</v>
      </c>
      <c r="C18" s="531">
        <f t="shared" ref="C18:C27" si="0">+D18+O18</f>
        <v>14032.780787293999</v>
      </c>
      <c r="D18" s="531">
        <f t="shared" ref="D18:D27" si="1">+E18+L18</f>
        <v>12442.906787294</v>
      </c>
      <c r="E18" s="531">
        <f t="shared" ref="E18:E27" si="2">SUM(F18:K18)</f>
        <v>11375.249577484999</v>
      </c>
      <c r="F18" s="532">
        <v>527.99300000000005</v>
      </c>
      <c r="G18" s="532">
        <v>175.41083618600001</v>
      </c>
      <c r="H18" s="532">
        <v>5702.3416628259993</v>
      </c>
      <c r="I18" s="532">
        <v>4827.9690784730001</v>
      </c>
      <c r="J18" s="532">
        <v>127.197</v>
      </c>
      <c r="K18" s="532">
        <v>14.337999999999999</v>
      </c>
      <c r="L18" s="531">
        <f t="shared" ref="L18:L27" si="3">N18+M18</f>
        <v>1067.6572098090001</v>
      </c>
      <c r="M18" s="532">
        <v>766.88220980899996</v>
      </c>
      <c r="N18" s="532">
        <v>300.77499999999998</v>
      </c>
      <c r="O18" s="531">
        <v>1589.8739999999998</v>
      </c>
      <c r="P18" s="532">
        <v>1553.828</v>
      </c>
      <c r="Q18" s="532">
        <v>6.4020000000000001</v>
      </c>
      <c r="R18" s="532">
        <v>29.643999999999998</v>
      </c>
      <c r="S18" s="967"/>
      <c r="T18"/>
    </row>
    <row r="19" spans="1:22" s="539" customFormat="1" ht="34.9" hidden="1" customHeight="1">
      <c r="B19" s="214">
        <v>2015</v>
      </c>
      <c r="C19" s="533">
        <f t="shared" si="0"/>
        <v>14329.440257074999</v>
      </c>
      <c r="D19" s="533">
        <f t="shared" si="1"/>
        <v>12829.724257074999</v>
      </c>
      <c r="E19" s="533">
        <f t="shared" si="2"/>
        <v>11747.840047266</v>
      </c>
      <c r="F19" s="534">
        <v>997.875</v>
      </c>
      <c r="G19" s="534">
        <v>199.824721633</v>
      </c>
      <c r="H19" s="534">
        <v>4606.4327245629993</v>
      </c>
      <c r="I19" s="534">
        <v>5829.55460107</v>
      </c>
      <c r="J19" s="534">
        <v>97.308000000000007</v>
      </c>
      <c r="K19" s="534">
        <v>16.844999999999999</v>
      </c>
      <c r="L19" s="533">
        <f t="shared" si="3"/>
        <v>1081.8842098089999</v>
      </c>
      <c r="M19" s="534">
        <v>766.88220980899996</v>
      </c>
      <c r="N19" s="534">
        <v>315.00200000000001</v>
      </c>
      <c r="O19" s="533">
        <v>1499.7160000000001</v>
      </c>
      <c r="P19" s="534">
        <v>1193.8600000000001</v>
      </c>
      <c r="Q19" s="534">
        <v>8.7959999999999994</v>
      </c>
      <c r="R19" s="534">
        <v>297.06</v>
      </c>
      <c r="S19" s="967"/>
      <c r="T19"/>
    </row>
    <row r="20" spans="1:22" s="539" customFormat="1" ht="34.9" hidden="1" customHeight="1">
      <c r="B20" s="212">
        <v>2016</v>
      </c>
      <c r="C20" s="531">
        <f t="shared" si="0"/>
        <v>13453.025416146002</v>
      </c>
      <c r="D20" s="531">
        <f t="shared" si="1"/>
        <v>12115.514416146001</v>
      </c>
      <c r="E20" s="531">
        <f t="shared" si="2"/>
        <v>11017.952206337</v>
      </c>
      <c r="F20" s="532">
        <v>1078.548</v>
      </c>
      <c r="G20" s="532">
        <v>214.53351951999997</v>
      </c>
      <c r="H20" s="532">
        <v>4614.282432211</v>
      </c>
      <c r="I20" s="532">
        <v>5020.2902546059995</v>
      </c>
      <c r="J20" s="532">
        <v>67.796000000000006</v>
      </c>
      <c r="K20" s="532">
        <v>22.501999999999999</v>
      </c>
      <c r="L20" s="531">
        <f t="shared" si="3"/>
        <v>1097.562209809</v>
      </c>
      <c r="M20" s="532">
        <v>766.88220980899996</v>
      </c>
      <c r="N20" s="532">
        <v>330.68</v>
      </c>
      <c r="O20" s="531">
        <v>1337.511</v>
      </c>
      <c r="P20" s="532">
        <v>1065.778</v>
      </c>
      <c r="Q20" s="532">
        <v>16.712</v>
      </c>
      <c r="R20" s="532">
        <v>255.02100000000002</v>
      </c>
      <c r="S20" s="967"/>
      <c r="T20"/>
    </row>
    <row r="21" spans="1:22" s="539" customFormat="1" ht="34.9" hidden="1" customHeight="1">
      <c r="B21" s="214">
        <v>2017</v>
      </c>
      <c r="C21" s="533">
        <f t="shared" si="0"/>
        <v>13367.569437670001</v>
      </c>
      <c r="D21" s="533">
        <f t="shared" si="1"/>
        <v>12171.899437670001</v>
      </c>
      <c r="E21" s="533">
        <f t="shared" si="2"/>
        <v>11046.954227861001</v>
      </c>
      <c r="F21" s="534">
        <v>1473.702</v>
      </c>
      <c r="G21" s="534">
        <v>232.68757854</v>
      </c>
      <c r="H21" s="534">
        <v>4623.4557753089994</v>
      </c>
      <c r="I21" s="534">
        <v>4640.4208740120002</v>
      </c>
      <c r="J21" s="534">
        <v>43.125999999999998</v>
      </c>
      <c r="K21" s="534">
        <v>33.561999999999998</v>
      </c>
      <c r="L21" s="533">
        <f t="shared" si="3"/>
        <v>1124.9452098090001</v>
      </c>
      <c r="M21" s="534">
        <v>766.88220980899996</v>
      </c>
      <c r="N21" s="534">
        <v>358.06299999999999</v>
      </c>
      <c r="O21" s="533">
        <v>1195.6699999999998</v>
      </c>
      <c r="P21" s="534">
        <v>1058.5829999999999</v>
      </c>
      <c r="Q21" s="534">
        <v>15.23</v>
      </c>
      <c r="R21" s="534">
        <v>121.857</v>
      </c>
      <c r="S21" s="967"/>
      <c r="T21"/>
    </row>
    <row r="22" spans="1:22" s="554" customFormat="1" ht="34.9" hidden="1" customHeight="1">
      <c r="B22" s="212">
        <v>2018</v>
      </c>
      <c r="C22" s="531">
        <f t="shared" si="0"/>
        <v>12901.565828135997</v>
      </c>
      <c r="D22" s="531">
        <f t="shared" si="1"/>
        <v>11476.659828135998</v>
      </c>
      <c r="E22" s="531">
        <f t="shared" si="2"/>
        <v>10334.726618326999</v>
      </c>
      <c r="F22" s="532">
        <v>1302.181</v>
      </c>
      <c r="G22" s="532">
        <v>178.78068665399999</v>
      </c>
      <c r="H22" s="532">
        <v>5202.462368986</v>
      </c>
      <c r="I22" s="532">
        <v>3580.4125626869995</v>
      </c>
      <c r="J22" s="532">
        <v>22.747</v>
      </c>
      <c r="K22" s="532">
        <v>48.143000000000001</v>
      </c>
      <c r="L22" s="531">
        <f t="shared" si="3"/>
        <v>1141.9332098089999</v>
      </c>
      <c r="M22" s="532">
        <v>766.88220980899996</v>
      </c>
      <c r="N22" s="532">
        <v>375.05099999999999</v>
      </c>
      <c r="O22" s="531">
        <v>1424.9059999999999</v>
      </c>
      <c r="P22" s="532">
        <v>1234.1380000000001</v>
      </c>
      <c r="Q22" s="532">
        <v>30.314</v>
      </c>
      <c r="R22" s="532">
        <v>160.45400000000001</v>
      </c>
      <c r="S22" s="967"/>
      <c r="T22"/>
    </row>
    <row r="23" spans="1:22" s="554" customFormat="1" ht="34.9" hidden="1" customHeight="1">
      <c r="B23" s="214">
        <v>2019</v>
      </c>
      <c r="C23" s="533">
        <f t="shared" si="0"/>
        <v>13709.533781309001</v>
      </c>
      <c r="D23" s="533">
        <f t="shared" si="1"/>
        <v>12068.975781309</v>
      </c>
      <c r="E23" s="533">
        <f t="shared" si="2"/>
        <v>10919.4865715</v>
      </c>
      <c r="F23" s="534">
        <v>1518.973</v>
      </c>
      <c r="G23" s="534">
        <v>102.45268833200001</v>
      </c>
      <c r="H23" s="534">
        <v>5739.7987568839999</v>
      </c>
      <c r="I23" s="534">
        <v>3512.3081262840001</v>
      </c>
      <c r="J23" s="534">
        <v>11.657999999999999</v>
      </c>
      <c r="K23" s="534">
        <v>34.295999999999999</v>
      </c>
      <c r="L23" s="533">
        <f t="shared" si="3"/>
        <v>1149.4892098089999</v>
      </c>
      <c r="M23" s="534">
        <v>766.88220980899996</v>
      </c>
      <c r="N23" s="534">
        <v>382.60700000000003</v>
      </c>
      <c r="O23" s="533">
        <v>1640.558</v>
      </c>
      <c r="P23" s="534">
        <v>1569.453</v>
      </c>
      <c r="Q23" s="534">
        <v>30.331</v>
      </c>
      <c r="R23" s="534">
        <v>40.774000000000001</v>
      </c>
      <c r="S23" s="967"/>
      <c r="T23"/>
    </row>
    <row r="24" spans="1:22" s="554" customFormat="1" ht="34.9" hidden="1" customHeight="1">
      <c r="B24" s="212">
        <v>2020</v>
      </c>
      <c r="C24" s="531">
        <f t="shared" si="0"/>
        <v>16025.633785777998</v>
      </c>
      <c r="D24" s="531">
        <f t="shared" si="1"/>
        <v>13198.876785777999</v>
      </c>
      <c r="E24" s="531">
        <f t="shared" si="2"/>
        <v>12024.401575968999</v>
      </c>
      <c r="F24" s="532">
        <v>2646.0030000000002</v>
      </c>
      <c r="G24" s="532">
        <v>283.49776129399999</v>
      </c>
      <c r="H24" s="532">
        <v>6268.2304361420001</v>
      </c>
      <c r="I24" s="532">
        <v>2790.9923785329997</v>
      </c>
      <c r="J24" s="532">
        <v>13.847</v>
      </c>
      <c r="K24" s="532">
        <v>21.831</v>
      </c>
      <c r="L24" s="531">
        <f t="shared" si="3"/>
        <v>1174.475209809</v>
      </c>
      <c r="M24" s="532">
        <v>766.88220980899996</v>
      </c>
      <c r="N24" s="532">
        <v>407.59300000000002</v>
      </c>
      <c r="O24" s="531">
        <v>2826.7570000000001</v>
      </c>
      <c r="P24" s="532">
        <v>2731.0810000000001</v>
      </c>
      <c r="Q24" s="532">
        <v>45.29</v>
      </c>
      <c r="R24" s="532">
        <v>50.385999999999996</v>
      </c>
      <c r="S24" s="967"/>
      <c r="T24"/>
    </row>
    <row r="25" spans="1:22" s="554" customFormat="1" ht="34.9" customHeight="1">
      <c r="B25" s="214">
        <v>2021</v>
      </c>
      <c r="C25" s="533">
        <f t="shared" si="0"/>
        <v>17680.018966667998</v>
      </c>
      <c r="D25" s="533">
        <f t="shared" si="1"/>
        <v>14686.406966667997</v>
      </c>
      <c r="E25" s="533">
        <f t="shared" si="2"/>
        <v>13502.593756858998</v>
      </c>
      <c r="F25" s="534">
        <v>2646.136</v>
      </c>
      <c r="G25" s="534">
        <v>239.888045922</v>
      </c>
      <c r="H25" s="534">
        <v>7749.0200957109992</v>
      </c>
      <c r="I25" s="534">
        <v>2842.2966152260001</v>
      </c>
      <c r="J25" s="534">
        <v>11.586</v>
      </c>
      <c r="K25" s="534">
        <v>13.667</v>
      </c>
      <c r="L25" s="533">
        <f t="shared" si="3"/>
        <v>1183.813209809</v>
      </c>
      <c r="M25" s="534">
        <v>766.88220980899996</v>
      </c>
      <c r="N25" s="534">
        <v>416.93099999999998</v>
      </c>
      <c r="O25" s="533">
        <v>2993.6120000000001</v>
      </c>
      <c r="P25" s="534">
        <v>2896.154</v>
      </c>
      <c r="Q25" s="534">
        <v>46.436</v>
      </c>
      <c r="R25" s="534">
        <v>51.02200000000002</v>
      </c>
      <c r="S25" s="967"/>
      <c r="T25"/>
    </row>
    <row r="26" spans="1:22" s="554" customFormat="1" ht="34.9" customHeight="1">
      <c r="B26" s="212">
        <v>2022</v>
      </c>
      <c r="C26" s="531">
        <f t="shared" si="0"/>
        <v>17004.846168130003</v>
      </c>
      <c r="D26" s="531">
        <f t="shared" si="1"/>
        <v>14083.057168130003</v>
      </c>
      <c r="E26" s="531">
        <f t="shared" si="2"/>
        <v>12896.353958321002</v>
      </c>
      <c r="F26" s="532">
        <v>2837.0650000000001</v>
      </c>
      <c r="G26" s="532">
        <v>244.38265237799999</v>
      </c>
      <c r="H26" s="532">
        <v>6863.2995919240011</v>
      </c>
      <c r="I26" s="532">
        <v>2885.1427140190003</v>
      </c>
      <c r="J26" s="532">
        <v>7.5650000000000004</v>
      </c>
      <c r="K26" s="532">
        <v>58.899000000000001</v>
      </c>
      <c r="L26" s="531">
        <f t="shared" si="3"/>
        <v>1186.7032098089999</v>
      </c>
      <c r="M26" s="532">
        <v>766.88220980899996</v>
      </c>
      <c r="N26" s="532">
        <v>419.82100000000003</v>
      </c>
      <c r="O26" s="531">
        <v>2921.7889999999998</v>
      </c>
      <c r="P26" s="532">
        <v>2822.74</v>
      </c>
      <c r="Q26" s="532">
        <v>48.796999999999997</v>
      </c>
      <c r="R26" s="532">
        <v>50.252000000000002</v>
      </c>
      <c r="S26" s="967"/>
      <c r="T26"/>
    </row>
    <row r="27" spans="1:22" s="87" customFormat="1" ht="34.9" customHeight="1">
      <c r="B27" s="214">
        <v>2023</v>
      </c>
      <c r="C27" s="533">
        <f t="shared" si="0"/>
        <v>17270.476046928001</v>
      </c>
      <c r="D27" s="533">
        <f t="shared" si="1"/>
        <v>14711.003046928001</v>
      </c>
      <c r="E27" s="533">
        <f t="shared" si="2"/>
        <v>13520.719699051</v>
      </c>
      <c r="F27" s="534">
        <v>3347.2359999999999</v>
      </c>
      <c r="G27" s="534">
        <v>228.899596726</v>
      </c>
      <c r="H27" s="534">
        <v>6649.8753780759998</v>
      </c>
      <c r="I27" s="534">
        <v>3198.5487242490003</v>
      </c>
      <c r="J27" s="534">
        <v>7.0990000000000002</v>
      </c>
      <c r="K27" s="534">
        <v>89.061000000000007</v>
      </c>
      <c r="L27" s="533">
        <f t="shared" si="3"/>
        <v>1190.2833478770001</v>
      </c>
      <c r="M27" s="534">
        <v>766.88220980900007</v>
      </c>
      <c r="N27" s="534">
        <v>423.40113806800002</v>
      </c>
      <c r="O27" s="533">
        <v>2559.473</v>
      </c>
      <c r="P27" s="534">
        <v>2469.498</v>
      </c>
      <c r="Q27" s="534">
        <v>49.825000000000003</v>
      </c>
      <c r="R27" s="534">
        <v>40.15</v>
      </c>
      <c r="S27" s="967"/>
      <c r="T27"/>
      <c r="U27" s="70"/>
    </row>
    <row r="28" spans="1:22" s="87" customFormat="1" ht="34.9" customHeight="1">
      <c r="B28" s="212">
        <v>2024</v>
      </c>
      <c r="C28" s="531">
        <v>19279.114269694001</v>
      </c>
      <c r="D28" s="531">
        <v>16751.789269694</v>
      </c>
      <c r="E28" s="531">
        <v>15550.514269693998</v>
      </c>
      <c r="F28" s="532">
        <v>4256.8289999999997</v>
      </c>
      <c r="G28" s="532">
        <v>242.44901185800001</v>
      </c>
      <c r="H28" s="532">
        <v>7799.0882578359997</v>
      </c>
      <c r="I28" s="532">
        <v>3149.402</v>
      </c>
      <c r="J28" s="532">
        <v>3.464</v>
      </c>
      <c r="K28" s="532">
        <v>99.281999999999996</v>
      </c>
      <c r="L28" s="531">
        <v>1201.2749999999999</v>
      </c>
      <c r="M28" s="532">
        <v>766.88199999999995</v>
      </c>
      <c r="N28" s="532">
        <v>434.39299999999997</v>
      </c>
      <c r="O28" s="531">
        <v>2527.3249999999998</v>
      </c>
      <c r="P28" s="532">
        <v>2421.415</v>
      </c>
      <c r="Q28" s="532">
        <v>56.774999999999999</v>
      </c>
      <c r="R28" s="532">
        <v>49.134999999999998</v>
      </c>
      <c r="S28" s="967"/>
      <c r="T28"/>
      <c r="U28" s="70"/>
    </row>
    <row r="29" spans="1:22" s="554" customFormat="1" ht="34.9" customHeight="1">
      <c r="B29" s="214" t="s">
        <v>1090</v>
      </c>
      <c r="C29" s="906">
        <f>+D29+O29</f>
        <v>22381.413393513001</v>
      </c>
      <c r="D29" s="906">
        <f>+E29+L29</f>
        <v>19995.432393513001</v>
      </c>
      <c r="E29" s="906">
        <f>SUM(F29:K29)</f>
        <v>18768.622393513</v>
      </c>
      <c r="F29" s="907">
        <v>7194.81</v>
      </c>
      <c r="G29" s="907">
        <v>275.20608782399995</v>
      </c>
      <c r="H29" s="907">
        <v>8037.5263056889999</v>
      </c>
      <c r="I29" s="907">
        <v>3170.2429999999999</v>
      </c>
      <c r="J29" s="907">
        <v>6.5510000000000002</v>
      </c>
      <c r="K29" s="907">
        <v>84.286000000000001</v>
      </c>
      <c r="L29" s="906">
        <f>N29+M29</f>
        <v>1226.81</v>
      </c>
      <c r="M29" s="907">
        <v>766.88199999999995</v>
      </c>
      <c r="N29" s="907">
        <v>459.928</v>
      </c>
      <c r="O29" s="906">
        <v>2385.9810000000002</v>
      </c>
      <c r="P29" s="907">
        <v>2258.9960000000001</v>
      </c>
      <c r="Q29" s="907">
        <v>68.075999999999993</v>
      </c>
      <c r="R29" s="907">
        <v>58.908999999999999</v>
      </c>
      <c r="S29" s="967"/>
      <c r="T29"/>
    </row>
    <row r="30" spans="1:22" s="70" customFormat="1" ht="34.9" hidden="1" customHeight="1">
      <c r="A30" s="92"/>
      <c r="B30" s="215">
        <v>2014</v>
      </c>
      <c r="C30" s="535"/>
      <c r="D30" s="535"/>
      <c r="E30" s="535"/>
      <c r="F30" s="1384"/>
      <c r="G30" s="1384"/>
      <c r="H30" s="1384"/>
      <c r="I30" s="1384"/>
      <c r="J30" s="1384"/>
      <c r="K30" s="1384"/>
      <c r="L30" s="535"/>
      <c r="M30" s="1384"/>
      <c r="N30" s="1384"/>
      <c r="O30" s="535"/>
      <c r="P30" s="1384"/>
      <c r="Q30" s="1384"/>
      <c r="R30" s="1384"/>
      <c r="S30" s="967"/>
      <c r="T30"/>
    </row>
    <row r="31" spans="1:22" s="563" customFormat="1" ht="34.9" hidden="1" customHeight="1">
      <c r="A31" s="562"/>
      <c r="B31" s="217">
        <v>41974</v>
      </c>
      <c r="C31" s="536">
        <f>+D31+O31</f>
        <v>14032.780787293999</v>
      </c>
      <c r="D31" s="536">
        <f>+E31+L31</f>
        <v>12442.906787294</v>
      </c>
      <c r="E31" s="536">
        <f>SUM(F31:K31)</f>
        <v>11375.249577484999</v>
      </c>
      <c r="F31" s="537">
        <v>527.99300000000005</v>
      </c>
      <c r="G31" s="537">
        <v>175.41083618600001</v>
      </c>
      <c r="H31" s="537">
        <v>5702.3416628259993</v>
      </c>
      <c r="I31" s="537">
        <v>4827.9690784730001</v>
      </c>
      <c r="J31" s="537">
        <v>127.197</v>
      </c>
      <c r="K31" s="537">
        <v>14.337999999999999</v>
      </c>
      <c r="L31" s="536">
        <f>N31+M31</f>
        <v>1067.6572098090001</v>
      </c>
      <c r="M31" s="537">
        <v>766.88220980899996</v>
      </c>
      <c r="N31" s="537">
        <v>300.77499999999998</v>
      </c>
      <c r="O31" s="536">
        <v>1589.8739999999998</v>
      </c>
      <c r="P31" s="537">
        <v>1553.828</v>
      </c>
      <c r="Q31" s="537">
        <v>6.4020000000000001</v>
      </c>
      <c r="R31" s="537">
        <v>29.643999999999998</v>
      </c>
      <c r="S31" s="967"/>
      <c r="T31"/>
    </row>
    <row r="32" spans="1:22" s="70" customFormat="1" ht="34.9" hidden="1" customHeight="1">
      <c r="A32" s="92"/>
      <c r="B32" s="215">
        <v>2015</v>
      </c>
      <c r="C32" s="535"/>
      <c r="D32" s="535"/>
      <c r="E32" s="535"/>
      <c r="F32" s="1384"/>
      <c r="G32" s="1384"/>
      <c r="H32" s="1384"/>
      <c r="I32" s="1384"/>
      <c r="J32" s="1384"/>
      <c r="K32" s="1384"/>
      <c r="L32" s="535"/>
      <c r="M32" s="1384"/>
      <c r="N32" s="1384"/>
      <c r="O32" s="535"/>
      <c r="P32" s="1384"/>
      <c r="Q32" s="1384"/>
      <c r="R32" s="1384"/>
      <c r="S32" s="967"/>
      <c r="T32" s="1230"/>
      <c r="V32" s="1230"/>
    </row>
    <row r="33" spans="1:23" s="70" customFormat="1" ht="34.9" hidden="1" customHeight="1">
      <c r="A33" s="92"/>
      <c r="B33" s="216">
        <v>42005</v>
      </c>
      <c r="C33" s="531">
        <f t="shared" ref="C33:C44" si="4">+D33+O33</f>
        <v>13870.430321733</v>
      </c>
      <c r="D33" s="531">
        <f t="shared" ref="D33:D44" si="5">+E33+L33</f>
        <v>12293.448321733</v>
      </c>
      <c r="E33" s="531">
        <f t="shared" ref="E33:E44" si="6">SUM(F33:K33)</f>
        <v>11225.791111924</v>
      </c>
      <c r="F33" s="532">
        <v>667.26300000000003</v>
      </c>
      <c r="G33" s="532">
        <v>174.18590586299999</v>
      </c>
      <c r="H33" s="532">
        <v>5209.827235883</v>
      </c>
      <c r="I33" s="532">
        <v>5038.0919701779994</v>
      </c>
      <c r="J33" s="532">
        <v>123.982</v>
      </c>
      <c r="K33" s="532">
        <v>12.441000000000001</v>
      </c>
      <c r="L33" s="531">
        <f t="shared" ref="L33:L44" si="7">N33+M33</f>
        <v>1067.6572098090001</v>
      </c>
      <c r="M33" s="532">
        <v>766.88220980899996</v>
      </c>
      <c r="N33" s="532">
        <v>300.77499999999998</v>
      </c>
      <c r="O33" s="531">
        <v>1576.982</v>
      </c>
      <c r="P33" s="532">
        <v>1539.615</v>
      </c>
      <c r="Q33" s="532">
        <v>6.4020000000000001</v>
      </c>
      <c r="R33" s="532">
        <v>30.965</v>
      </c>
      <c r="S33" s="967"/>
      <c r="T33"/>
      <c r="U33" s="1231"/>
      <c r="W33" s="1232"/>
    </row>
    <row r="34" spans="1:23" s="70" customFormat="1" ht="34.9" hidden="1" customHeight="1">
      <c r="A34" s="92"/>
      <c r="B34" s="217">
        <v>42036</v>
      </c>
      <c r="C34" s="533">
        <f t="shared" si="4"/>
        <v>14036.603879055001</v>
      </c>
      <c r="D34" s="533">
        <f t="shared" si="5"/>
        <v>12458.491879055</v>
      </c>
      <c r="E34" s="533">
        <f t="shared" si="6"/>
        <v>11390.834669246</v>
      </c>
      <c r="F34" s="534">
        <v>853.75400000000002</v>
      </c>
      <c r="G34" s="534">
        <v>177.99681616599997</v>
      </c>
      <c r="H34" s="534">
        <v>4793.7427925050006</v>
      </c>
      <c r="I34" s="534">
        <v>5430.8160605749999</v>
      </c>
      <c r="J34" s="534">
        <v>119.56699999999999</v>
      </c>
      <c r="K34" s="534">
        <v>14.958</v>
      </c>
      <c r="L34" s="533">
        <f t="shared" si="7"/>
        <v>1067.6572098090001</v>
      </c>
      <c r="M34" s="534">
        <v>766.88220980899996</v>
      </c>
      <c r="N34" s="534">
        <v>300.77499999999998</v>
      </c>
      <c r="O34" s="533">
        <v>1578.1120000000003</v>
      </c>
      <c r="P34" s="534">
        <v>1532.5220000000002</v>
      </c>
      <c r="Q34" s="534">
        <v>6.4020000000000001</v>
      </c>
      <c r="R34" s="534">
        <v>39.188000000000002</v>
      </c>
      <c r="S34" s="967"/>
      <c r="T34"/>
      <c r="U34" s="1231"/>
      <c r="W34" s="1232"/>
    </row>
    <row r="35" spans="1:23" s="70" customFormat="1" ht="34.9" hidden="1" customHeight="1">
      <c r="A35" s="92"/>
      <c r="B35" s="216">
        <v>42064</v>
      </c>
      <c r="C35" s="531">
        <f t="shared" si="4"/>
        <v>13958.510098655999</v>
      </c>
      <c r="D35" s="531">
        <f t="shared" si="5"/>
        <v>12445.942098656</v>
      </c>
      <c r="E35" s="531">
        <f t="shared" si="6"/>
        <v>11378.284888847</v>
      </c>
      <c r="F35" s="532">
        <v>899.55899999999997</v>
      </c>
      <c r="G35" s="532">
        <v>176.96658803099999</v>
      </c>
      <c r="H35" s="532">
        <v>4501.4922633440001</v>
      </c>
      <c r="I35" s="532">
        <v>5667.7760374720001</v>
      </c>
      <c r="J35" s="532">
        <v>117.014</v>
      </c>
      <c r="K35" s="532">
        <v>15.477</v>
      </c>
      <c r="L35" s="531">
        <f t="shared" si="7"/>
        <v>1067.6572098090001</v>
      </c>
      <c r="M35" s="532">
        <v>766.88220980899996</v>
      </c>
      <c r="N35" s="532">
        <v>300.77499999999998</v>
      </c>
      <c r="O35" s="531">
        <v>1512.568</v>
      </c>
      <c r="P35" s="532">
        <v>1319.5290000000002</v>
      </c>
      <c r="Q35" s="532">
        <v>6.4020000000000001</v>
      </c>
      <c r="R35" s="532">
        <v>186.637</v>
      </c>
      <c r="S35" s="967"/>
      <c r="T35"/>
      <c r="U35" s="1231"/>
      <c r="W35" s="1232"/>
    </row>
    <row r="36" spans="1:23" s="70" customFormat="1" ht="34.9" hidden="1" customHeight="1">
      <c r="A36" s="92"/>
      <c r="B36" s="217">
        <v>42095</v>
      </c>
      <c r="C36" s="533">
        <f t="shared" si="4"/>
        <v>14113.302901692001</v>
      </c>
      <c r="D36" s="533">
        <f t="shared" si="5"/>
        <v>12610.914901692</v>
      </c>
      <c r="E36" s="533">
        <f t="shared" si="6"/>
        <v>11535.176691883</v>
      </c>
      <c r="F36" s="534">
        <v>984.05700000000002</v>
      </c>
      <c r="G36" s="534">
        <v>180.00745613900003</v>
      </c>
      <c r="H36" s="534">
        <v>4751.386920031</v>
      </c>
      <c r="I36" s="534">
        <v>5486.5183157129995</v>
      </c>
      <c r="J36" s="534">
        <v>117.52</v>
      </c>
      <c r="K36" s="534">
        <v>15.686999999999999</v>
      </c>
      <c r="L36" s="533">
        <f t="shared" si="7"/>
        <v>1075.738209809</v>
      </c>
      <c r="M36" s="534">
        <v>766.88220980899996</v>
      </c>
      <c r="N36" s="534">
        <v>308.85599999999999</v>
      </c>
      <c r="O36" s="533">
        <v>1502.3879999999999</v>
      </c>
      <c r="P36" s="534">
        <v>1338.741</v>
      </c>
      <c r="Q36" s="534">
        <v>6.4020000000000001</v>
      </c>
      <c r="R36" s="534">
        <v>157.245</v>
      </c>
      <c r="S36" s="967"/>
      <c r="T36"/>
      <c r="U36" s="1231"/>
      <c r="W36" s="1232"/>
    </row>
    <row r="37" spans="1:23" s="70" customFormat="1" ht="34.9" hidden="1" customHeight="1">
      <c r="A37" s="92"/>
      <c r="B37" s="216">
        <v>42125</v>
      </c>
      <c r="C37" s="531">
        <f t="shared" si="4"/>
        <v>14127.737285706</v>
      </c>
      <c r="D37" s="531">
        <f t="shared" si="5"/>
        <v>12616.461285706</v>
      </c>
      <c r="E37" s="531">
        <f t="shared" si="6"/>
        <v>11540.703075897</v>
      </c>
      <c r="F37" s="532">
        <v>949.63199999999995</v>
      </c>
      <c r="G37" s="532">
        <v>179.52028312099998</v>
      </c>
      <c r="H37" s="532">
        <v>4907.0057758319999</v>
      </c>
      <c r="I37" s="532">
        <v>5376.2560169439994</v>
      </c>
      <c r="J37" s="532">
        <v>112.741</v>
      </c>
      <c r="K37" s="532">
        <v>15.548</v>
      </c>
      <c r="L37" s="531">
        <f t="shared" si="7"/>
        <v>1075.7582098089999</v>
      </c>
      <c r="M37" s="532">
        <v>766.88220980899996</v>
      </c>
      <c r="N37" s="532">
        <v>308.87599999999998</v>
      </c>
      <c r="O37" s="531">
        <v>1511.2759999999998</v>
      </c>
      <c r="P37" s="532">
        <v>1330.4069999999999</v>
      </c>
      <c r="Q37" s="532">
        <v>6.4020000000000001</v>
      </c>
      <c r="R37" s="532">
        <v>174.46699999999998</v>
      </c>
      <c r="S37" s="967"/>
      <c r="T37"/>
      <c r="U37" s="1231"/>
      <c r="W37" s="1232"/>
    </row>
    <row r="38" spans="1:23" s="70" customFormat="1" ht="34.9" hidden="1" customHeight="1">
      <c r="A38" s="92"/>
      <c r="B38" s="217">
        <v>42156</v>
      </c>
      <c r="C38" s="533">
        <f t="shared" si="4"/>
        <v>14272.238014672999</v>
      </c>
      <c r="D38" s="533">
        <f t="shared" si="5"/>
        <v>12700.533014672999</v>
      </c>
      <c r="E38" s="533">
        <f t="shared" si="6"/>
        <v>11622.598804863999</v>
      </c>
      <c r="F38" s="534">
        <v>955.39099999999996</v>
      </c>
      <c r="G38" s="534">
        <v>190.34354150800002</v>
      </c>
      <c r="H38" s="534">
        <v>4736.7075552249999</v>
      </c>
      <c r="I38" s="534">
        <v>5613.0687081309998</v>
      </c>
      <c r="J38" s="534">
        <v>113.773</v>
      </c>
      <c r="K38" s="534">
        <v>13.315</v>
      </c>
      <c r="L38" s="533">
        <f t="shared" si="7"/>
        <v>1077.9342098090001</v>
      </c>
      <c r="M38" s="534">
        <v>766.88220980899996</v>
      </c>
      <c r="N38" s="534">
        <v>311.05200000000002</v>
      </c>
      <c r="O38" s="533">
        <v>1571.7049999999999</v>
      </c>
      <c r="P38" s="534">
        <v>1381.3589999999999</v>
      </c>
      <c r="Q38" s="534">
        <v>6.4020000000000001</v>
      </c>
      <c r="R38" s="534">
        <v>183.94399999999999</v>
      </c>
      <c r="S38" s="967"/>
      <c r="T38"/>
      <c r="U38" s="1231"/>
      <c r="W38" s="1232"/>
    </row>
    <row r="39" spans="1:23" s="70" customFormat="1" ht="34.9" hidden="1" customHeight="1">
      <c r="A39" s="92"/>
      <c r="B39" s="216">
        <v>42186</v>
      </c>
      <c r="C39" s="531">
        <f t="shared" si="4"/>
        <v>15202.996477645998</v>
      </c>
      <c r="D39" s="531">
        <f t="shared" si="5"/>
        <v>13619.150477645999</v>
      </c>
      <c r="E39" s="531">
        <f t="shared" si="6"/>
        <v>12541.216267836999</v>
      </c>
      <c r="F39" s="532">
        <v>1026.3499999999999</v>
      </c>
      <c r="G39" s="532">
        <v>195.32871116000001</v>
      </c>
      <c r="H39" s="532">
        <v>5566.3149283459998</v>
      </c>
      <c r="I39" s="532">
        <v>5626.8786283309992</v>
      </c>
      <c r="J39" s="532">
        <v>112.18600000000001</v>
      </c>
      <c r="K39" s="532">
        <v>14.157999999999999</v>
      </c>
      <c r="L39" s="531">
        <f t="shared" si="7"/>
        <v>1077.9342098090001</v>
      </c>
      <c r="M39" s="532">
        <v>766.88220980899996</v>
      </c>
      <c r="N39" s="532">
        <v>311.05200000000002</v>
      </c>
      <c r="O39" s="531">
        <v>1583.8460000000002</v>
      </c>
      <c r="P39" s="532">
        <v>1315.9480000000001</v>
      </c>
      <c r="Q39" s="532">
        <v>6.4020000000000001</v>
      </c>
      <c r="R39" s="532">
        <v>261.49599999999998</v>
      </c>
      <c r="S39" s="967"/>
      <c r="T39"/>
      <c r="U39" s="1231"/>
      <c r="W39" s="1232"/>
    </row>
    <row r="40" spans="1:23" s="70" customFormat="1" ht="34.9" hidden="1" customHeight="1">
      <c r="A40" s="92"/>
      <c r="B40" s="217">
        <v>42217</v>
      </c>
      <c r="C40" s="533">
        <f t="shared" si="4"/>
        <v>15272.621844884001</v>
      </c>
      <c r="D40" s="533">
        <f t="shared" si="5"/>
        <v>13793.857844884002</v>
      </c>
      <c r="E40" s="533">
        <f t="shared" si="6"/>
        <v>12715.923635075002</v>
      </c>
      <c r="F40" s="534">
        <v>1074.7190000000001</v>
      </c>
      <c r="G40" s="534">
        <v>198.13888969200002</v>
      </c>
      <c r="H40" s="534">
        <v>5479.772629436</v>
      </c>
      <c r="I40" s="534">
        <v>5838.6201159470002</v>
      </c>
      <c r="J40" s="534">
        <v>106.628</v>
      </c>
      <c r="K40" s="534">
        <v>18.045000000000002</v>
      </c>
      <c r="L40" s="533">
        <f t="shared" si="7"/>
        <v>1077.9342098090001</v>
      </c>
      <c r="M40" s="534">
        <v>766.88220980899996</v>
      </c>
      <c r="N40" s="534">
        <v>311.05200000000002</v>
      </c>
      <c r="O40" s="533">
        <v>1478.7639999999999</v>
      </c>
      <c r="P40" s="534">
        <v>1247.374</v>
      </c>
      <c r="Q40" s="534">
        <v>6.4020000000000001</v>
      </c>
      <c r="R40" s="534">
        <v>224.988</v>
      </c>
      <c r="S40" s="967"/>
      <c r="T40"/>
      <c r="U40" s="1231"/>
      <c r="W40" s="1232"/>
    </row>
    <row r="41" spans="1:23" s="70" customFormat="1" ht="34.9" hidden="1" customHeight="1">
      <c r="A41" s="92"/>
      <c r="B41" s="216">
        <v>42248</v>
      </c>
      <c r="C41" s="531">
        <f t="shared" si="4"/>
        <v>15063.872415693</v>
      </c>
      <c r="D41" s="531">
        <f t="shared" si="5"/>
        <v>13580.717415693</v>
      </c>
      <c r="E41" s="531">
        <f t="shared" si="6"/>
        <v>12502.783205883999</v>
      </c>
      <c r="F41" s="532">
        <v>1051.181</v>
      </c>
      <c r="G41" s="532">
        <v>200.10475307900001</v>
      </c>
      <c r="H41" s="532">
        <v>5220.0829064009995</v>
      </c>
      <c r="I41" s="532">
        <v>5909.0015464039998</v>
      </c>
      <c r="J41" s="532">
        <v>106.375</v>
      </c>
      <c r="K41" s="532">
        <v>16.038</v>
      </c>
      <c r="L41" s="531">
        <f t="shared" si="7"/>
        <v>1077.9342098090001</v>
      </c>
      <c r="M41" s="532">
        <v>766.88220980899996</v>
      </c>
      <c r="N41" s="532">
        <v>311.05200000000002</v>
      </c>
      <c r="O41" s="531">
        <v>1483.1550000000002</v>
      </c>
      <c r="P41" s="532">
        <v>1243.643</v>
      </c>
      <c r="Q41" s="532">
        <v>6.4020000000000001</v>
      </c>
      <c r="R41" s="532">
        <v>233.11</v>
      </c>
      <c r="S41" s="967"/>
      <c r="T41"/>
      <c r="U41" s="1231"/>
      <c r="W41" s="1232"/>
    </row>
    <row r="42" spans="1:23" s="70" customFormat="1" ht="34.9" hidden="1" customHeight="1">
      <c r="A42" s="92"/>
      <c r="B42" s="217">
        <v>42278</v>
      </c>
      <c r="C42" s="533">
        <f t="shared" si="4"/>
        <v>14786.666613546999</v>
      </c>
      <c r="D42" s="533">
        <f t="shared" si="5"/>
        <v>13432.003613546998</v>
      </c>
      <c r="E42" s="533">
        <f t="shared" si="6"/>
        <v>12354.069403737998</v>
      </c>
      <c r="F42" s="534">
        <v>991.52</v>
      </c>
      <c r="G42" s="534">
        <v>200.579081242</v>
      </c>
      <c r="H42" s="534">
        <v>5058.7846221270001</v>
      </c>
      <c r="I42" s="534">
        <v>5979.2747003689992</v>
      </c>
      <c r="J42" s="534">
        <v>105.89700000000001</v>
      </c>
      <c r="K42" s="534">
        <v>18.013999999999999</v>
      </c>
      <c r="L42" s="533">
        <f t="shared" si="7"/>
        <v>1077.9342098090001</v>
      </c>
      <c r="M42" s="534">
        <v>766.88220980899996</v>
      </c>
      <c r="N42" s="534">
        <v>311.05200000000002</v>
      </c>
      <c r="O42" s="533">
        <v>1354.663</v>
      </c>
      <c r="P42" s="534">
        <v>1150.0050000000001</v>
      </c>
      <c r="Q42" s="534">
        <v>6.4020000000000001</v>
      </c>
      <c r="R42" s="534">
        <v>198.256</v>
      </c>
      <c r="S42" s="967"/>
      <c r="T42"/>
      <c r="U42" s="1231"/>
      <c r="W42" s="1232"/>
    </row>
    <row r="43" spans="1:23" s="70" customFormat="1" ht="34.9" hidden="1" customHeight="1">
      <c r="A43" s="92"/>
      <c r="B43" s="216">
        <v>42309</v>
      </c>
      <c r="C43" s="531">
        <f t="shared" si="4"/>
        <v>14262.917967590001</v>
      </c>
      <c r="D43" s="531">
        <f t="shared" si="5"/>
        <v>12804.174967590001</v>
      </c>
      <c r="E43" s="531">
        <f t="shared" si="6"/>
        <v>11726.239757781001</v>
      </c>
      <c r="F43" s="532">
        <v>993.22500000000002</v>
      </c>
      <c r="G43" s="532">
        <v>200.05366197399999</v>
      </c>
      <c r="H43" s="532">
        <v>4312.3345937189997</v>
      </c>
      <c r="I43" s="532">
        <v>6105.9815020879996</v>
      </c>
      <c r="J43" s="532">
        <v>96.350999999999999</v>
      </c>
      <c r="K43" s="532">
        <v>18.294</v>
      </c>
      <c r="L43" s="531">
        <f t="shared" si="7"/>
        <v>1077.9352098089998</v>
      </c>
      <c r="M43" s="532">
        <v>766.88220980899996</v>
      </c>
      <c r="N43" s="532">
        <v>311.053</v>
      </c>
      <c r="O43" s="531">
        <v>1458.7429999999999</v>
      </c>
      <c r="P43" s="532">
        <v>1161.0859999999998</v>
      </c>
      <c r="Q43" s="532">
        <v>6.4020000000000001</v>
      </c>
      <c r="R43" s="532">
        <v>291.255</v>
      </c>
      <c r="S43" s="967"/>
      <c r="T43"/>
      <c r="U43" s="1231"/>
      <c r="W43" s="1232"/>
    </row>
    <row r="44" spans="1:23" s="70" customFormat="1" ht="34.9" hidden="1" customHeight="1">
      <c r="A44" s="92"/>
      <c r="B44" s="217">
        <v>42339</v>
      </c>
      <c r="C44" s="533">
        <f t="shared" si="4"/>
        <v>14329.440257074999</v>
      </c>
      <c r="D44" s="533">
        <f t="shared" si="5"/>
        <v>12829.724257074999</v>
      </c>
      <c r="E44" s="533">
        <f t="shared" si="6"/>
        <v>11747.840047266</v>
      </c>
      <c r="F44" s="534">
        <v>997.875</v>
      </c>
      <c r="G44" s="534">
        <v>199.824721633</v>
      </c>
      <c r="H44" s="534">
        <v>4606.4327245629993</v>
      </c>
      <c r="I44" s="534">
        <v>5829.55460107</v>
      </c>
      <c r="J44" s="534">
        <v>97.308000000000007</v>
      </c>
      <c r="K44" s="534">
        <v>16.844999999999999</v>
      </c>
      <c r="L44" s="533">
        <f t="shared" si="7"/>
        <v>1081.8842098089999</v>
      </c>
      <c r="M44" s="534">
        <v>766.88220980899996</v>
      </c>
      <c r="N44" s="534">
        <v>315.00200000000001</v>
      </c>
      <c r="O44" s="533">
        <v>1499.7160000000001</v>
      </c>
      <c r="P44" s="534">
        <v>1193.8600000000001</v>
      </c>
      <c r="Q44" s="534">
        <v>8.7959999999999994</v>
      </c>
      <c r="R44" s="534">
        <v>297.06</v>
      </c>
      <c r="S44" s="967"/>
      <c r="T44"/>
      <c r="U44" s="1231"/>
      <c r="W44" s="1232"/>
    </row>
    <row r="45" spans="1:23" s="70" customFormat="1" ht="34.9" hidden="1" customHeight="1">
      <c r="A45" s="92"/>
      <c r="B45" s="215">
        <v>2016</v>
      </c>
      <c r="C45" s="535"/>
      <c r="D45" s="535"/>
      <c r="E45" s="535"/>
      <c r="F45" s="1384"/>
      <c r="G45" s="1384"/>
      <c r="H45" s="1384"/>
      <c r="I45" s="1384"/>
      <c r="J45" s="1384"/>
      <c r="K45" s="1384"/>
      <c r="L45" s="535"/>
      <c r="M45" s="1384"/>
      <c r="N45" s="1384"/>
      <c r="O45" s="535"/>
      <c r="P45" s="1384"/>
      <c r="Q45" s="1384"/>
      <c r="R45" s="1384"/>
      <c r="S45" s="967"/>
      <c r="T45"/>
      <c r="W45" s="1232"/>
    </row>
    <row r="46" spans="1:23" s="70" customFormat="1" ht="34.9" hidden="1" customHeight="1">
      <c r="A46" s="92"/>
      <c r="B46" s="216">
        <v>42370</v>
      </c>
      <c r="C46" s="531">
        <f t="shared" ref="C46:C57" si="8">+D46+O46</f>
        <v>14256.253224717</v>
      </c>
      <c r="D46" s="531">
        <f t="shared" ref="D46:D57" si="9">+E46+L46</f>
        <v>12829.735224717</v>
      </c>
      <c r="E46" s="531">
        <f t="shared" ref="E46:E57" si="10">SUM(F46:K46)</f>
        <v>11744.066014907999</v>
      </c>
      <c r="F46" s="532">
        <v>1001.522</v>
      </c>
      <c r="G46" s="532">
        <v>199.35439593299998</v>
      </c>
      <c r="H46" s="532">
        <v>4505.3189649030001</v>
      </c>
      <c r="I46" s="532">
        <v>5921.2996540720005</v>
      </c>
      <c r="J46" s="532">
        <v>96.861999999999995</v>
      </c>
      <c r="K46" s="532">
        <v>19.709</v>
      </c>
      <c r="L46" s="531">
        <f t="shared" ref="L46:L57" si="11">N46+M46</f>
        <v>1085.669209809</v>
      </c>
      <c r="M46" s="532">
        <v>766.88220980899996</v>
      </c>
      <c r="N46" s="532">
        <v>318.78699999999998</v>
      </c>
      <c r="O46" s="531">
        <v>1426.518</v>
      </c>
      <c r="P46" s="532">
        <v>1168.7409999999998</v>
      </c>
      <c r="Q46" s="532">
        <v>8.7959999999999994</v>
      </c>
      <c r="R46" s="532">
        <v>248.98099999999999</v>
      </c>
      <c r="S46" s="967"/>
      <c r="T46"/>
      <c r="U46" s="1231"/>
      <c r="W46" s="1232"/>
    </row>
    <row r="47" spans="1:23" s="70" customFormat="1" ht="34.9" hidden="1" customHeight="1">
      <c r="A47" s="92"/>
      <c r="B47" s="217">
        <v>42401</v>
      </c>
      <c r="C47" s="533">
        <f t="shared" si="8"/>
        <v>13985.622932464001</v>
      </c>
      <c r="D47" s="533">
        <f t="shared" si="9"/>
        <v>12703.618932464</v>
      </c>
      <c r="E47" s="533">
        <f t="shared" si="10"/>
        <v>11617.949722654999</v>
      </c>
      <c r="F47" s="534">
        <v>1084.7850000000001</v>
      </c>
      <c r="G47" s="534">
        <v>199.62276075700001</v>
      </c>
      <c r="H47" s="534">
        <v>4251.5752833010001</v>
      </c>
      <c r="I47" s="534">
        <v>5969.7446785970005</v>
      </c>
      <c r="J47" s="534">
        <v>89.867000000000004</v>
      </c>
      <c r="K47" s="534">
        <v>22.355</v>
      </c>
      <c r="L47" s="533">
        <f t="shared" si="11"/>
        <v>1085.669209809</v>
      </c>
      <c r="M47" s="534">
        <v>766.88220980899996</v>
      </c>
      <c r="N47" s="534">
        <v>318.78699999999998</v>
      </c>
      <c r="O47" s="533">
        <v>1282.0040000000001</v>
      </c>
      <c r="P47" s="534">
        <v>1117.6610000000001</v>
      </c>
      <c r="Q47" s="534">
        <v>8.7959999999999994</v>
      </c>
      <c r="R47" s="534">
        <v>155.547</v>
      </c>
      <c r="S47" s="967"/>
      <c r="T47"/>
      <c r="U47" s="1231"/>
      <c r="W47" s="1232"/>
    </row>
    <row r="48" spans="1:23" s="70" customFormat="1" ht="34.9" hidden="1" customHeight="1">
      <c r="A48" s="92"/>
      <c r="B48" s="216">
        <v>42430</v>
      </c>
      <c r="C48" s="531">
        <f t="shared" si="8"/>
        <v>13670.938256183999</v>
      </c>
      <c r="D48" s="531">
        <f t="shared" si="9"/>
        <v>12450.740256183999</v>
      </c>
      <c r="E48" s="531">
        <f t="shared" si="10"/>
        <v>11358.950046374999</v>
      </c>
      <c r="F48" s="532">
        <v>1124.0150000000001</v>
      </c>
      <c r="G48" s="532">
        <v>200.21386780399999</v>
      </c>
      <c r="H48" s="532">
        <v>3842.3178629550002</v>
      </c>
      <c r="I48" s="532">
        <v>6080.0033156159998</v>
      </c>
      <c r="J48" s="532">
        <v>91.037999999999997</v>
      </c>
      <c r="K48" s="532">
        <v>21.361999999999998</v>
      </c>
      <c r="L48" s="531">
        <f t="shared" si="11"/>
        <v>1091.7902098089999</v>
      </c>
      <c r="M48" s="532">
        <v>766.88220980899996</v>
      </c>
      <c r="N48" s="532">
        <v>324.90800000000002</v>
      </c>
      <c r="O48" s="531">
        <v>1220.1979999999999</v>
      </c>
      <c r="P48" s="532">
        <v>1045.0909999999999</v>
      </c>
      <c r="Q48" s="532">
        <v>8.7959999999999994</v>
      </c>
      <c r="R48" s="532">
        <v>166.31100000000001</v>
      </c>
      <c r="S48" s="967"/>
      <c r="T48"/>
      <c r="U48" s="1231"/>
      <c r="W48" s="1232"/>
    </row>
    <row r="49" spans="1:23" s="70" customFormat="1" ht="34.9" hidden="1" customHeight="1">
      <c r="A49" s="92"/>
      <c r="B49" s="217">
        <v>42461</v>
      </c>
      <c r="C49" s="533">
        <f t="shared" si="8"/>
        <v>13515.765453254999</v>
      </c>
      <c r="D49" s="533">
        <f t="shared" si="9"/>
        <v>12274.113453254999</v>
      </c>
      <c r="E49" s="533">
        <f t="shared" si="10"/>
        <v>11180.516243445998</v>
      </c>
      <c r="F49" s="534">
        <v>983.77099999999996</v>
      </c>
      <c r="G49" s="534">
        <v>199.98924455399998</v>
      </c>
      <c r="H49" s="534">
        <v>3611.0696173910001</v>
      </c>
      <c r="I49" s="534">
        <v>6271.3703815009994</v>
      </c>
      <c r="J49" s="534">
        <v>91.212000000000003</v>
      </c>
      <c r="K49" s="534">
        <v>23.103999999999999</v>
      </c>
      <c r="L49" s="533">
        <f t="shared" si="11"/>
        <v>1093.5972098089999</v>
      </c>
      <c r="M49" s="534">
        <v>766.88220980899996</v>
      </c>
      <c r="N49" s="534">
        <v>326.71499999999997</v>
      </c>
      <c r="O49" s="533">
        <v>1241.652</v>
      </c>
      <c r="P49" s="534">
        <v>1087.6980000000001</v>
      </c>
      <c r="Q49" s="534">
        <v>8.7959999999999994</v>
      </c>
      <c r="R49" s="534">
        <v>145.15799999999999</v>
      </c>
      <c r="S49" s="967"/>
      <c r="T49"/>
      <c r="U49" s="1231"/>
      <c r="W49" s="1232"/>
    </row>
    <row r="50" spans="1:23" s="70" customFormat="1" ht="34.9" hidden="1" customHeight="1">
      <c r="A50" s="92"/>
      <c r="B50" s="216">
        <v>42491</v>
      </c>
      <c r="C50" s="531">
        <f t="shared" si="8"/>
        <v>13321.019536797001</v>
      </c>
      <c r="D50" s="531">
        <f t="shared" si="9"/>
        <v>12074.269536797001</v>
      </c>
      <c r="E50" s="531">
        <f t="shared" si="10"/>
        <v>10980.653326988002</v>
      </c>
      <c r="F50" s="532">
        <v>1005.975</v>
      </c>
      <c r="G50" s="532">
        <v>200.39649041300001</v>
      </c>
      <c r="H50" s="532">
        <v>3837.4901893670003</v>
      </c>
      <c r="I50" s="532">
        <v>5830.5906472079996</v>
      </c>
      <c r="J50" s="532">
        <v>84.474999999999994</v>
      </c>
      <c r="K50" s="532">
        <v>21.725999999999999</v>
      </c>
      <c r="L50" s="531">
        <f t="shared" si="11"/>
        <v>1093.6162098089999</v>
      </c>
      <c r="M50" s="532">
        <v>766.88220980899996</v>
      </c>
      <c r="N50" s="532">
        <v>326.73399999999998</v>
      </c>
      <c r="O50" s="531">
        <v>1246.7499999999998</v>
      </c>
      <c r="P50" s="532">
        <v>1056.8549999999998</v>
      </c>
      <c r="Q50" s="532">
        <v>8.7959999999999994</v>
      </c>
      <c r="R50" s="532">
        <v>181.09899999999999</v>
      </c>
      <c r="S50" s="967"/>
      <c r="T50"/>
      <c r="U50" s="1231"/>
      <c r="W50" s="1232"/>
    </row>
    <row r="51" spans="1:23" s="70" customFormat="1" ht="34.9" hidden="1" customHeight="1">
      <c r="A51" s="92"/>
      <c r="B51" s="217">
        <v>42522</v>
      </c>
      <c r="C51" s="533">
        <f t="shared" si="8"/>
        <v>13256.198507189001</v>
      </c>
      <c r="D51" s="533">
        <f t="shared" si="9"/>
        <v>12062.481507189001</v>
      </c>
      <c r="E51" s="533">
        <f t="shared" si="10"/>
        <v>10968.86529738</v>
      </c>
      <c r="F51" s="534">
        <v>1114.585</v>
      </c>
      <c r="G51" s="534">
        <v>200.17817331499998</v>
      </c>
      <c r="H51" s="534">
        <v>3793.6356584969999</v>
      </c>
      <c r="I51" s="534">
        <v>5755.2264655680001</v>
      </c>
      <c r="J51" s="534">
        <v>83.876000000000005</v>
      </c>
      <c r="K51" s="534">
        <v>21.364000000000001</v>
      </c>
      <c r="L51" s="533">
        <f t="shared" si="11"/>
        <v>1093.6162098089999</v>
      </c>
      <c r="M51" s="534">
        <v>766.88220980899996</v>
      </c>
      <c r="N51" s="534">
        <v>326.73399999999998</v>
      </c>
      <c r="O51" s="533">
        <v>1193.7170000000001</v>
      </c>
      <c r="P51" s="534">
        <v>1084.665</v>
      </c>
      <c r="Q51" s="534">
        <v>8.7959999999999994</v>
      </c>
      <c r="R51" s="534">
        <v>100.256</v>
      </c>
      <c r="S51" s="967"/>
      <c r="T51"/>
      <c r="U51" s="1231"/>
      <c r="W51" s="1232"/>
    </row>
    <row r="52" spans="1:23" s="70" customFormat="1" ht="34.9" hidden="1" customHeight="1">
      <c r="A52" s="92"/>
      <c r="B52" s="216">
        <v>42552</v>
      </c>
      <c r="C52" s="531">
        <f t="shared" si="8"/>
        <v>13108.635762820002</v>
      </c>
      <c r="D52" s="531">
        <f t="shared" si="9"/>
        <v>11955.589762820002</v>
      </c>
      <c r="E52" s="531">
        <f t="shared" si="10"/>
        <v>10861.561553011003</v>
      </c>
      <c r="F52" s="532">
        <v>1241.865</v>
      </c>
      <c r="G52" s="532">
        <v>200.159271348</v>
      </c>
      <c r="H52" s="532">
        <v>3602.5271846150004</v>
      </c>
      <c r="I52" s="532">
        <v>5712.699097048001</v>
      </c>
      <c r="J52" s="532">
        <v>83.727000000000004</v>
      </c>
      <c r="K52" s="532">
        <v>20.584</v>
      </c>
      <c r="L52" s="531">
        <f t="shared" si="11"/>
        <v>1094.0282098089999</v>
      </c>
      <c r="M52" s="532">
        <v>766.88220980899996</v>
      </c>
      <c r="N52" s="532">
        <v>327.14600000000002</v>
      </c>
      <c r="O52" s="531">
        <v>1153.046</v>
      </c>
      <c r="P52" s="532">
        <v>1068.9050000000002</v>
      </c>
      <c r="Q52" s="532">
        <v>8.7959999999999994</v>
      </c>
      <c r="R52" s="532">
        <v>75.344999999999999</v>
      </c>
      <c r="S52" s="967"/>
      <c r="T52"/>
      <c r="U52" s="1231"/>
      <c r="W52" s="1232"/>
    </row>
    <row r="53" spans="1:23" s="70" customFormat="1" ht="34.9" hidden="1" customHeight="1">
      <c r="A53" s="92"/>
      <c r="B53" s="217">
        <v>42583</v>
      </c>
      <c r="C53" s="533">
        <f t="shared" si="8"/>
        <v>12994.336195428998</v>
      </c>
      <c r="D53" s="533">
        <f t="shared" si="9"/>
        <v>11836.516195428998</v>
      </c>
      <c r="E53" s="533">
        <f t="shared" si="10"/>
        <v>10742.487985619999</v>
      </c>
      <c r="F53" s="534">
        <v>1012.095</v>
      </c>
      <c r="G53" s="534">
        <v>201.338996984</v>
      </c>
      <c r="H53" s="534">
        <v>4181.6857755029996</v>
      </c>
      <c r="I53" s="534">
        <v>5248.1852131329997</v>
      </c>
      <c r="J53" s="534">
        <v>76.997</v>
      </c>
      <c r="K53" s="534">
        <v>22.186</v>
      </c>
      <c r="L53" s="533">
        <f t="shared" si="11"/>
        <v>1094.0282098089999</v>
      </c>
      <c r="M53" s="534">
        <v>766.88220980899996</v>
      </c>
      <c r="N53" s="534">
        <v>327.14600000000002</v>
      </c>
      <c r="O53" s="533">
        <v>1157.8200000000002</v>
      </c>
      <c r="P53" s="534">
        <v>1035.7090000000001</v>
      </c>
      <c r="Q53" s="534">
        <v>8.7959999999999994</v>
      </c>
      <c r="R53" s="534">
        <v>113.315</v>
      </c>
      <c r="S53" s="967"/>
      <c r="T53"/>
      <c r="U53" s="1231"/>
      <c r="W53" s="1232"/>
    </row>
    <row r="54" spans="1:23" s="70" customFormat="1" ht="34.9" hidden="1" customHeight="1">
      <c r="A54" s="92"/>
      <c r="B54" s="216">
        <v>42614</v>
      </c>
      <c r="C54" s="531">
        <f t="shared" si="8"/>
        <v>13056.003428190999</v>
      </c>
      <c r="D54" s="531">
        <f t="shared" si="9"/>
        <v>11838.112428191</v>
      </c>
      <c r="E54" s="531">
        <f t="shared" si="10"/>
        <v>10744.084218382</v>
      </c>
      <c r="F54" s="532">
        <v>1061.654</v>
      </c>
      <c r="G54" s="532">
        <v>200.24486438</v>
      </c>
      <c r="H54" s="532">
        <v>4452.5706548550006</v>
      </c>
      <c r="I54" s="532">
        <v>4929.6426991470007</v>
      </c>
      <c r="J54" s="532">
        <v>77.177000000000007</v>
      </c>
      <c r="K54" s="532">
        <v>22.795000000000002</v>
      </c>
      <c r="L54" s="531">
        <f t="shared" si="11"/>
        <v>1094.0282098089999</v>
      </c>
      <c r="M54" s="532">
        <v>766.88220980899996</v>
      </c>
      <c r="N54" s="532">
        <v>327.14600000000002</v>
      </c>
      <c r="O54" s="531">
        <v>1217.8910000000001</v>
      </c>
      <c r="P54" s="532">
        <v>1100.268</v>
      </c>
      <c r="Q54" s="532">
        <v>8.7959999999999994</v>
      </c>
      <c r="R54" s="532">
        <v>108.827</v>
      </c>
      <c r="S54" s="967"/>
      <c r="T54"/>
      <c r="U54" s="1231"/>
      <c r="W54" s="1232"/>
    </row>
    <row r="55" spans="1:23" s="70" customFormat="1" ht="34.9" hidden="1" customHeight="1">
      <c r="A55" s="92"/>
      <c r="B55" s="217">
        <v>42644</v>
      </c>
      <c r="C55" s="533">
        <f t="shared" si="8"/>
        <v>12753.924430140998</v>
      </c>
      <c r="D55" s="533">
        <f t="shared" si="9"/>
        <v>11523.355430140999</v>
      </c>
      <c r="E55" s="533">
        <f t="shared" si="10"/>
        <v>10429.327220331999</v>
      </c>
      <c r="F55" s="534">
        <v>1114.3240000000001</v>
      </c>
      <c r="G55" s="534">
        <v>201.26003580999998</v>
      </c>
      <c r="H55" s="534">
        <v>3896.2101823460002</v>
      </c>
      <c r="I55" s="534">
        <v>5116.9830021759999</v>
      </c>
      <c r="J55" s="534">
        <v>75.665999999999997</v>
      </c>
      <c r="K55" s="534">
        <v>24.884</v>
      </c>
      <c r="L55" s="533">
        <f t="shared" si="11"/>
        <v>1094.0282098089999</v>
      </c>
      <c r="M55" s="534">
        <v>766.88220980899996</v>
      </c>
      <c r="N55" s="534">
        <v>327.14600000000002</v>
      </c>
      <c r="O55" s="533">
        <v>1230.569</v>
      </c>
      <c r="P55" s="534">
        <v>1068.568</v>
      </c>
      <c r="Q55" s="534">
        <v>18.795999999999999</v>
      </c>
      <c r="R55" s="534">
        <v>143.20500000000001</v>
      </c>
      <c r="S55" s="967"/>
      <c r="T55"/>
      <c r="U55" s="1231"/>
      <c r="W55" s="1232"/>
    </row>
    <row r="56" spans="1:23" s="70" customFormat="1" ht="34.9" hidden="1" customHeight="1">
      <c r="A56" s="92"/>
      <c r="B56" s="216">
        <v>42675</v>
      </c>
      <c r="C56" s="531">
        <f t="shared" si="8"/>
        <v>13237.113371421001</v>
      </c>
      <c r="D56" s="531">
        <f t="shared" si="9"/>
        <v>11924.366371421002</v>
      </c>
      <c r="E56" s="531">
        <f t="shared" si="10"/>
        <v>10830.338161612002</v>
      </c>
      <c r="F56" s="532">
        <v>1033.7180000000001</v>
      </c>
      <c r="G56" s="532">
        <v>200.43862082799998</v>
      </c>
      <c r="H56" s="532">
        <v>4662.503191453</v>
      </c>
      <c r="I56" s="532">
        <v>4844.391349331001</v>
      </c>
      <c r="J56" s="532">
        <v>68.534000000000006</v>
      </c>
      <c r="K56" s="532">
        <v>20.753</v>
      </c>
      <c r="L56" s="531">
        <f t="shared" si="11"/>
        <v>1094.0282098089999</v>
      </c>
      <c r="M56" s="532">
        <v>766.88220980899996</v>
      </c>
      <c r="N56" s="532">
        <v>327.14600000000002</v>
      </c>
      <c r="O56" s="531">
        <v>1312.7470000000001</v>
      </c>
      <c r="P56" s="532">
        <v>1080.0790000000002</v>
      </c>
      <c r="Q56" s="532">
        <v>18.795999999999999</v>
      </c>
      <c r="R56" s="532">
        <v>213.87199999999999</v>
      </c>
      <c r="S56" s="967"/>
      <c r="T56"/>
      <c r="U56" s="1231"/>
      <c r="W56" s="1232"/>
    </row>
    <row r="57" spans="1:23" s="70" customFormat="1" ht="34.9" hidden="1" customHeight="1">
      <c r="A57" s="92"/>
      <c r="B57" s="217">
        <v>42705</v>
      </c>
      <c r="C57" s="533">
        <f t="shared" si="8"/>
        <v>13453.025416146002</v>
      </c>
      <c r="D57" s="533">
        <f t="shared" si="9"/>
        <v>12115.514416146001</v>
      </c>
      <c r="E57" s="533">
        <f t="shared" si="10"/>
        <v>11017.952206337</v>
      </c>
      <c r="F57" s="534">
        <v>1078.548</v>
      </c>
      <c r="G57" s="534">
        <v>214.53351951999997</v>
      </c>
      <c r="H57" s="534">
        <v>4614.282432211</v>
      </c>
      <c r="I57" s="534">
        <v>5020.2902546059995</v>
      </c>
      <c r="J57" s="534">
        <v>67.796000000000006</v>
      </c>
      <c r="K57" s="534">
        <v>22.501999999999999</v>
      </c>
      <c r="L57" s="533">
        <f t="shared" si="11"/>
        <v>1097.562209809</v>
      </c>
      <c r="M57" s="534">
        <v>766.88220980899996</v>
      </c>
      <c r="N57" s="534">
        <v>330.68</v>
      </c>
      <c r="O57" s="533">
        <v>1337.511</v>
      </c>
      <c r="P57" s="534">
        <v>1065.778</v>
      </c>
      <c r="Q57" s="534">
        <v>16.712</v>
      </c>
      <c r="R57" s="534">
        <v>255.02100000000002</v>
      </c>
      <c r="S57" s="967"/>
      <c r="T57"/>
      <c r="U57" s="1231"/>
      <c r="W57" s="1232"/>
    </row>
    <row r="58" spans="1:23" s="70" customFormat="1" ht="34.9" hidden="1" customHeight="1">
      <c r="A58" s="92"/>
      <c r="B58" s="215">
        <v>2017</v>
      </c>
      <c r="C58" s="535"/>
      <c r="D58" s="535"/>
      <c r="E58" s="535"/>
      <c r="F58" s="1384"/>
      <c r="G58" s="1384"/>
      <c r="H58" s="1384"/>
      <c r="I58" s="1384"/>
      <c r="J58" s="1384"/>
      <c r="K58" s="1384"/>
      <c r="L58" s="535"/>
      <c r="M58" s="1384"/>
      <c r="N58" s="1384"/>
      <c r="O58" s="535"/>
      <c r="P58" s="1384"/>
      <c r="Q58" s="1384"/>
      <c r="R58" s="1384"/>
      <c r="S58" s="967"/>
      <c r="T58"/>
      <c r="W58" s="1232"/>
    </row>
    <row r="59" spans="1:23" s="70" customFormat="1" ht="34.9" hidden="1" customHeight="1">
      <c r="A59" s="92"/>
      <c r="B59" s="216">
        <v>42736</v>
      </c>
      <c r="C59" s="531">
        <f t="shared" ref="C59:C70" si="12">+D59+O59</f>
        <v>13053.793037611998</v>
      </c>
      <c r="D59" s="531">
        <f t="shared" ref="D59:D70" si="13">+E59+L59</f>
        <v>11646.526037611999</v>
      </c>
      <c r="E59" s="531">
        <f t="shared" ref="E59:E70" si="14">SUM(F59:K59)</f>
        <v>10548.230827803</v>
      </c>
      <c r="F59" s="532">
        <v>1196.9000000000001</v>
      </c>
      <c r="G59" s="532">
        <v>216.72542997000002</v>
      </c>
      <c r="H59" s="532">
        <v>4004.5957269169999</v>
      </c>
      <c r="I59" s="532">
        <v>5038.2066709159999</v>
      </c>
      <c r="J59" s="532">
        <v>68.650000000000006</v>
      </c>
      <c r="K59" s="532">
        <v>23.152999999999999</v>
      </c>
      <c r="L59" s="531">
        <f t="shared" ref="L59:L70" si="15">N59+M59</f>
        <v>1098.295209809</v>
      </c>
      <c r="M59" s="532">
        <v>766.88220980899996</v>
      </c>
      <c r="N59" s="532">
        <v>331.41300000000001</v>
      </c>
      <c r="O59" s="531">
        <v>1407.2670000000001</v>
      </c>
      <c r="P59" s="532">
        <v>1177.413</v>
      </c>
      <c r="Q59" s="532">
        <v>16.712</v>
      </c>
      <c r="R59" s="532">
        <v>213.14200000000002</v>
      </c>
      <c r="S59" s="967"/>
      <c r="T59"/>
      <c r="U59" s="1231"/>
      <c r="W59" s="1232"/>
    </row>
    <row r="60" spans="1:23" s="70" customFormat="1" ht="34.9" hidden="1" customHeight="1">
      <c r="A60" s="92"/>
      <c r="B60" s="217">
        <v>42767</v>
      </c>
      <c r="C60" s="533">
        <f t="shared" si="12"/>
        <v>12474.392493798001</v>
      </c>
      <c r="D60" s="533">
        <f t="shared" si="13"/>
        <v>11252.425493798</v>
      </c>
      <c r="E60" s="533">
        <f t="shared" si="14"/>
        <v>10154.076283988999</v>
      </c>
      <c r="F60" s="534">
        <v>1125.0419999999999</v>
      </c>
      <c r="G60" s="534">
        <v>219.80432722099999</v>
      </c>
      <c r="H60" s="534">
        <v>3661.0467930949999</v>
      </c>
      <c r="I60" s="534">
        <v>5062.9911636730003</v>
      </c>
      <c r="J60" s="534">
        <v>61.213999999999999</v>
      </c>
      <c r="K60" s="534">
        <v>23.978000000000002</v>
      </c>
      <c r="L60" s="533">
        <f t="shared" si="15"/>
        <v>1098.3492098090001</v>
      </c>
      <c r="M60" s="534">
        <v>766.88220980899996</v>
      </c>
      <c r="N60" s="534">
        <v>331.46699999999998</v>
      </c>
      <c r="O60" s="533">
        <v>1221.9670000000001</v>
      </c>
      <c r="P60" s="534">
        <v>1036.8530000000001</v>
      </c>
      <c r="Q60" s="534">
        <v>16.712</v>
      </c>
      <c r="R60" s="534">
        <v>168.40199999999999</v>
      </c>
      <c r="S60" s="967"/>
      <c r="T60"/>
      <c r="U60" s="1231"/>
      <c r="W60" s="1232"/>
    </row>
    <row r="61" spans="1:23" s="70" customFormat="1" ht="34.9" hidden="1" customHeight="1">
      <c r="A61" s="92"/>
      <c r="B61" s="216">
        <v>42795</v>
      </c>
      <c r="C61" s="531">
        <f t="shared" si="12"/>
        <v>12641.829938183</v>
      </c>
      <c r="D61" s="531">
        <f t="shared" si="13"/>
        <v>11307.773938183</v>
      </c>
      <c r="E61" s="531">
        <f t="shared" si="14"/>
        <v>10209.424728374001</v>
      </c>
      <c r="F61" s="532">
        <v>1192.2360000000001</v>
      </c>
      <c r="G61" s="532">
        <v>219.73159088200001</v>
      </c>
      <c r="H61" s="532">
        <v>3968.1744249569997</v>
      </c>
      <c r="I61" s="532">
        <v>4744.4607125349994</v>
      </c>
      <c r="J61" s="532">
        <v>61.628</v>
      </c>
      <c r="K61" s="532">
        <v>23.193999999999999</v>
      </c>
      <c r="L61" s="531">
        <f t="shared" si="15"/>
        <v>1098.3492098090001</v>
      </c>
      <c r="M61" s="532">
        <v>766.88220980899996</v>
      </c>
      <c r="N61" s="532">
        <v>331.46699999999998</v>
      </c>
      <c r="O61" s="531">
        <v>1334.0560000000003</v>
      </c>
      <c r="P61" s="532">
        <v>1148.2040000000002</v>
      </c>
      <c r="Q61" s="532">
        <v>16.712</v>
      </c>
      <c r="R61" s="532">
        <v>169.14</v>
      </c>
      <c r="S61" s="967"/>
      <c r="T61"/>
      <c r="U61" s="1231"/>
      <c r="W61" s="1232"/>
    </row>
    <row r="62" spans="1:23" s="70" customFormat="1" ht="34.9" hidden="1" customHeight="1">
      <c r="A62" s="92"/>
      <c r="B62" s="217">
        <v>42826</v>
      </c>
      <c r="C62" s="533">
        <f t="shared" si="12"/>
        <v>12344.470748853999</v>
      </c>
      <c r="D62" s="533">
        <f t="shared" si="13"/>
        <v>11154.052748853999</v>
      </c>
      <c r="E62" s="533">
        <f t="shared" si="14"/>
        <v>10047.879539045</v>
      </c>
      <c r="F62" s="534">
        <v>1172.1869999999999</v>
      </c>
      <c r="G62" s="534">
        <v>219.77341228700001</v>
      </c>
      <c r="H62" s="534">
        <v>3935.7099307159997</v>
      </c>
      <c r="I62" s="534">
        <v>4631.2521960419999</v>
      </c>
      <c r="J62" s="534">
        <v>61.923999999999999</v>
      </c>
      <c r="K62" s="534">
        <v>27.033000000000001</v>
      </c>
      <c r="L62" s="533">
        <f t="shared" si="15"/>
        <v>1106.1732098089999</v>
      </c>
      <c r="M62" s="534">
        <v>766.88220980899996</v>
      </c>
      <c r="N62" s="534">
        <v>339.291</v>
      </c>
      <c r="O62" s="533">
        <v>1190.4180000000001</v>
      </c>
      <c r="P62" s="534">
        <v>1020.5260000000001</v>
      </c>
      <c r="Q62" s="534">
        <v>16.712</v>
      </c>
      <c r="R62" s="534">
        <v>153.18</v>
      </c>
      <c r="S62" s="967"/>
      <c r="T62"/>
      <c r="U62" s="1231"/>
      <c r="W62" s="1232"/>
    </row>
    <row r="63" spans="1:23" s="70" customFormat="1" ht="34.9" hidden="1" customHeight="1">
      <c r="A63" s="92"/>
      <c r="B63" s="216">
        <v>42856</v>
      </c>
      <c r="C63" s="531">
        <f t="shared" si="12"/>
        <v>12632.403359258</v>
      </c>
      <c r="D63" s="531">
        <f t="shared" si="13"/>
        <v>11315.455359258</v>
      </c>
      <c r="E63" s="531">
        <f t="shared" si="14"/>
        <v>10209.263149449</v>
      </c>
      <c r="F63" s="532">
        <v>1204.4380000000001</v>
      </c>
      <c r="G63" s="532">
        <v>229.036111519</v>
      </c>
      <c r="H63" s="532">
        <v>4112.4596826220004</v>
      </c>
      <c r="I63" s="532">
        <v>4577.984355308</v>
      </c>
      <c r="J63" s="532">
        <v>55.491999999999997</v>
      </c>
      <c r="K63" s="532">
        <v>29.853000000000002</v>
      </c>
      <c r="L63" s="531">
        <f t="shared" si="15"/>
        <v>1106.1922098089999</v>
      </c>
      <c r="M63" s="532">
        <v>766.88220980899996</v>
      </c>
      <c r="N63" s="532">
        <v>339.31</v>
      </c>
      <c r="O63" s="531">
        <v>1316.9480000000001</v>
      </c>
      <c r="P63" s="532">
        <v>1143.5420000000001</v>
      </c>
      <c r="Q63" s="532">
        <v>15.667999999999999</v>
      </c>
      <c r="R63" s="532">
        <v>157.738</v>
      </c>
      <c r="S63" s="967"/>
      <c r="T63"/>
      <c r="U63" s="1231"/>
      <c r="W63" s="1232"/>
    </row>
    <row r="64" spans="1:23" s="70" customFormat="1" ht="34.9" hidden="1" customHeight="1">
      <c r="A64" s="92"/>
      <c r="B64" s="217">
        <v>42887</v>
      </c>
      <c r="C64" s="533">
        <f t="shared" si="12"/>
        <v>12497.155891658</v>
      </c>
      <c r="D64" s="533">
        <f t="shared" si="13"/>
        <v>11223.347891658001</v>
      </c>
      <c r="E64" s="533">
        <f t="shared" si="14"/>
        <v>10117.155681849001</v>
      </c>
      <c r="F64" s="534">
        <v>1176.1289999999999</v>
      </c>
      <c r="G64" s="534">
        <v>229.20628993400001</v>
      </c>
      <c r="H64" s="534">
        <v>4237.9458747050003</v>
      </c>
      <c r="I64" s="534">
        <v>4389.6915172100007</v>
      </c>
      <c r="J64" s="534">
        <v>55.622</v>
      </c>
      <c r="K64" s="534">
        <v>28.561</v>
      </c>
      <c r="L64" s="533">
        <f t="shared" si="15"/>
        <v>1106.1922098089999</v>
      </c>
      <c r="M64" s="534">
        <v>766.88220980899996</v>
      </c>
      <c r="N64" s="534">
        <v>339.31</v>
      </c>
      <c r="O64" s="533">
        <v>1273.808</v>
      </c>
      <c r="P64" s="534">
        <v>1086.7389999999998</v>
      </c>
      <c r="Q64" s="534">
        <v>15.667999999999999</v>
      </c>
      <c r="R64" s="534">
        <v>171.40100000000001</v>
      </c>
      <c r="S64" s="967"/>
      <c r="T64"/>
      <c r="U64" s="1231"/>
      <c r="W64" s="1232"/>
    </row>
    <row r="65" spans="1:23" s="70" customFormat="1" ht="34.9" hidden="1" customHeight="1">
      <c r="A65" s="92"/>
      <c r="B65" s="216">
        <v>42917</v>
      </c>
      <c r="C65" s="531">
        <f t="shared" si="12"/>
        <v>12356.285525632002</v>
      </c>
      <c r="D65" s="531">
        <f t="shared" si="13"/>
        <v>11113.736525632001</v>
      </c>
      <c r="E65" s="531">
        <f t="shared" si="14"/>
        <v>10007.133315823001</v>
      </c>
      <c r="F65" s="532">
        <v>1173.9010000000001</v>
      </c>
      <c r="G65" s="532">
        <v>230.01009621899999</v>
      </c>
      <c r="H65" s="532">
        <v>4218.571436708</v>
      </c>
      <c r="I65" s="532">
        <v>4297.3827828960002</v>
      </c>
      <c r="J65" s="532">
        <v>56.341999999999999</v>
      </c>
      <c r="K65" s="532">
        <v>30.925999999999998</v>
      </c>
      <c r="L65" s="531">
        <f t="shared" si="15"/>
        <v>1106.603209809</v>
      </c>
      <c r="M65" s="532">
        <v>766.88220980899996</v>
      </c>
      <c r="N65" s="532">
        <v>339.721</v>
      </c>
      <c r="O65" s="531">
        <v>1242.5490000000002</v>
      </c>
      <c r="P65" s="532">
        <v>1065.421</v>
      </c>
      <c r="Q65" s="532">
        <v>19.718</v>
      </c>
      <c r="R65" s="532">
        <v>157.41</v>
      </c>
      <c r="S65" s="967"/>
      <c r="T65"/>
      <c r="U65" s="1231"/>
      <c r="W65" s="1232"/>
    </row>
    <row r="66" spans="1:23" s="70" customFormat="1" ht="34.9" hidden="1" customHeight="1">
      <c r="A66" s="92"/>
      <c r="B66" s="217">
        <v>42948</v>
      </c>
      <c r="C66" s="533">
        <f t="shared" si="12"/>
        <v>12260.790812207</v>
      </c>
      <c r="D66" s="533">
        <f t="shared" si="13"/>
        <v>10976.072812207</v>
      </c>
      <c r="E66" s="533">
        <f t="shared" si="14"/>
        <v>9869.4696023979996</v>
      </c>
      <c r="F66" s="534">
        <v>1139.71</v>
      </c>
      <c r="G66" s="534">
        <v>230.87202498800002</v>
      </c>
      <c r="H66" s="534">
        <v>4144.1843117789995</v>
      </c>
      <c r="I66" s="534">
        <v>4276.2742656310002</v>
      </c>
      <c r="J66" s="534">
        <v>49.444000000000003</v>
      </c>
      <c r="K66" s="534">
        <v>28.984999999999999</v>
      </c>
      <c r="L66" s="533">
        <f t="shared" si="15"/>
        <v>1106.603209809</v>
      </c>
      <c r="M66" s="534">
        <v>766.88220980899996</v>
      </c>
      <c r="N66" s="534">
        <v>339.721</v>
      </c>
      <c r="O66" s="533">
        <v>1284.7179999999998</v>
      </c>
      <c r="P66" s="534">
        <v>1143.0070000000001</v>
      </c>
      <c r="Q66" s="534">
        <v>19.718</v>
      </c>
      <c r="R66" s="534">
        <v>121.99300000000001</v>
      </c>
      <c r="S66" s="967"/>
      <c r="T66"/>
      <c r="U66" s="1231"/>
      <c r="W66" s="1232"/>
    </row>
    <row r="67" spans="1:23" s="70" customFormat="1" ht="34.9" hidden="1" customHeight="1">
      <c r="A67" s="92"/>
      <c r="B67" s="216">
        <v>42979</v>
      </c>
      <c r="C67" s="531">
        <f t="shared" si="12"/>
        <v>12344.515024148001</v>
      </c>
      <c r="D67" s="531">
        <f t="shared" si="13"/>
        <v>10972.556024148002</v>
      </c>
      <c r="E67" s="531">
        <f t="shared" si="14"/>
        <v>9865.9528143390016</v>
      </c>
      <c r="F67" s="532">
        <v>1130.818</v>
      </c>
      <c r="G67" s="532">
        <v>229.86610112899999</v>
      </c>
      <c r="H67" s="532">
        <v>4189.0748522270005</v>
      </c>
      <c r="I67" s="532">
        <v>4237.0618609829999</v>
      </c>
      <c r="J67" s="532">
        <v>49.021999999999998</v>
      </c>
      <c r="K67" s="532">
        <v>30.11</v>
      </c>
      <c r="L67" s="531">
        <f t="shared" si="15"/>
        <v>1106.603209809</v>
      </c>
      <c r="M67" s="532">
        <v>766.88220980899996</v>
      </c>
      <c r="N67" s="532">
        <v>339.721</v>
      </c>
      <c r="O67" s="531">
        <v>1371.9589999999998</v>
      </c>
      <c r="P67" s="532">
        <v>1198.883</v>
      </c>
      <c r="Q67" s="532">
        <v>19.718</v>
      </c>
      <c r="R67" s="532">
        <v>153.35799999999998</v>
      </c>
      <c r="S67" s="967"/>
      <c r="T67"/>
      <c r="U67" s="1231"/>
      <c r="W67" s="1232"/>
    </row>
    <row r="68" spans="1:23" s="70" customFormat="1" ht="34.9" hidden="1" customHeight="1">
      <c r="A68" s="92"/>
      <c r="B68" s="217">
        <v>43009</v>
      </c>
      <c r="C68" s="533">
        <f t="shared" si="12"/>
        <v>12988.245333916002</v>
      </c>
      <c r="D68" s="533">
        <f t="shared" si="13"/>
        <v>11610.587333916003</v>
      </c>
      <c r="E68" s="533">
        <f t="shared" si="14"/>
        <v>10503.984124107003</v>
      </c>
      <c r="F68" s="534">
        <v>1308.1220000000001</v>
      </c>
      <c r="G68" s="534">
        <v>229.480096557</v>
      </c>
      <c r="H68" s="534">
        <v>4400.3906389860003</v>
      </c>
      <c r="I68" s="534">
        <v>4483.4863885639998</v>
      </c>
      <c r="J68" s="534">
        <v>48.77</v>
      </c>
      <c r="K68" s="534">
        <v>33.734999999999999</v>
      </c>
      <c r="L68" s="533">
        <f t="shared" si="15"/>
        <v>1106.603209809</v>
      </c>
      <c r="M68" s="534">
        <v>766.88220980899996</v>
      </c>
      <c r="N68" s="534">
        <v>339.721</v>
      </c>
      <c r="O68" s="533">
        <v>1377.6579999999999</v>
      </c>
      <c r="P68" s="534">
        <v>1200.877</v>
      </c>
      <c r="Q68" s="534">
        <v>19.718</v>
      </c>
      <c r="R68" s="534">
        <v>157.06299999999999</v>
      </c>
      <c r="S68" s="967"/>
      <c r="T68"/>
      <c r="U68" s="1231"/>
      <c r="W68" s="1232"/>
    </row>
    <row r="69" spans="1:23" s="70" customFormat="1" ht="34.9" hidden="1" customHeight="1">
      <c r="A69" s="92"/>
      <c r="B69" s="216">
        <v>43040</v>
      </c>
      <c r="C69" s="531">
        <f t="shared" si="12"/>
        <v>12831.830919538001</v>
      </c>
      <c r="D69" s="531">
        <f t="shared" si="13"/>
        <v>11561.011919538001</v>
      </c>
      <c r="E69" s="531">
        <f t="shared" si="14"/>
        <v>10454.409709729001</v>
      </c>
      <c r="F69" s="532">
        <v>1235.56</v>
      </c>
      <c r="G69" s="532">
        <v>232.908686894</v>
      </c>
      <c r="H69" s="532">
        <v>4377.9369309880003</v>
      </c>
      <c r="I69" s="532">
        <v>4532.6890918469999</v>
      </c>
      <c r="J69" s="532">
        <v>42.923999999999999</v>
      </c>
      <c r="K69" s="532">
        <v>32.390999999999998</v>
      </c>
      <c r="L69" s="531">
        <f t="shared" si="15"/>
        <v>1106.602209809</v>
      </c>
      <c r="M69" s="532">
        <v>766.88220980899996</v>
      </c>
      <c r="N69" s="532">
        <v>339.72</v>
      </c>
      <c r="O69" s="531">
        <v>1270.819</v>
      </c>
      <c r="P69" s="532">
        <v>1110.7749999999999</v>
      </c>
      <c r="Q69" s="532">
        <v>19.718</v>
      </c>
      <c r="R69" s="532">
        <v>140.32599999999999</v>
      </c>
      <c r="S69" s="967"/>
      <c r="T69"/>
      <c r="U69" s="1231"/>
      <c r="W69" s="1232"/>
    </row>
    <row r="70" spans="1:23" s="70" customFormat="1" ht="34.9" hidden="1" customHeight="1">
      <c r="A70" s="92"/>
      <c r="B70" s="217">
        <v>43070</v>
      </c>
      <c r="C70" s="533">
        <f t="shared" si="12"/>
        <v>13367.569437670001</v>
      </c>
      <c r="D70" s="533">
        <f t="shared" si="13"/>
        <v>12171.899437670001</v>
      </c>
      <c r="E70" s="533">
        <f t="shared" si="14"/>
        <v>11046.954227861001</v>
      </c>
      <c r="F70" s="534">
        <v>1473.702</v>
      </c>
      <c r="G70" s="534">
        <v>232.68757854</v>
      </c>
      <c r="H70" s="534">
        <v>4623.4557753089994</v>
      </c>
      <c r="I70" s="534">
        <v>4640.4208740120002</v>
      </c>
      <c r="J70" s="534">
        <v>43.125999999999998</v>
      </c>
      <c r="K70" s="534">
        <v>33.561999999999998</v>
      </c>
      <c r="L70" s="533">
        <f t="shared" si="15"/>
        <v>1124.9452098090001</v>
      </c>
      <c r="M70" s="534">
        <v>766.88220980899996</v>
      </c>
      <c r="N70" s="534">
        <v>358.06299999999999</v>
      </c>
      <c r="O70" s="533">
        <v>1195.6699999999998</v>
      </c>
      <c r="P70" s="534">
        <v>1058.5829999999999</v>
      </c>
      <c r="Q70" s="534">
        <v>15.23</v>
      </c>
      <c r="R70" s="534">
        <v>121.857</v>
      </c>
      <c r="S70" s="967"/>
      <c r="T70"/>
      <c r="U70" s="1231"/>
      <c r="W70" s="1232"/>
    </row>
    <row r="71" spans="1:23" s="70" customFormat="1" ht="34.9" hidden="1" customHeight="1">
      <c r="A71" s="92"/>
      <c r="B71" s="215">
        <v>2018</v>
      </c>
      <c r="C71" s="535"/>
      <c r="D71" s="535"/>
      <c r="E71" s="535"/>
      <c r="F71" s="1384"/>
      <c r="G71" s="1384"/>
      <c r="H71" s="1384"/>
      <c r="I71" s="1384"/>
      <c r="J71" s="1384"/>
      <c r="K71" s="1384"/>
      <c r="L71" s="535"/>
      <c r="M71" s="1384"/>
      <c r="N71" s="1384"/>
      <c r="O71" s="535"/>
      <c r="P71" s="1384"/>
      <c r="Q71" s="1384"/>
      <c r="R71" s="1384"/>
      <c r="S71" s="967"/>
      <c r="T71"/>
      <c r="W71" s="1232"/>
    </row>
    <row r="72" spans="1:23" s="70" customFormat="1" ht="34.9" hidden="1" customHeight="1">
      <c r="A72" s="92"/>
      <c r="B72" s="216">
        <v>43101</v>
      </c>
      <c r="C72" s="531">
        <f t="shared" ref="C72:C83" si="16">+D72+O72</f>
        <v>13152.242222108</v>
      </c>
      <c r="D72" s="531">
        <f t="shared" ref="D72:D83" si="17">+E72+L72</f>
        <v>11978.478222108</v>
      </c>
      <c r="E72" s="531">
        <f t="shared" ref="E72:E83" si="18">SUM(F72:K72)</f>
        <v>10852.777012299</v>
      </c>
      <c r="F72" s="532">
        <v>1186.0340000000001</v>
      </c>
      <c r="G72" s="532">
        <v>265.26828761100001</v>
      </c>
      <c r="H72" s="532">
        <v>4446.7503247490004</v>
      </c>
      <c r="I72" s="532">
        <v>4878.7703999389996</v>
      </c>
      <c r="J72" s="532">
        <v>44.066000000000003</v>
      </c>
      <c r="K72" s="532">
        <v>31.888000000000002</v>
      </c>
      <c r="L72" s="531">
        <f t="shared" ref="L72:L83" si="19">N72+M72</f>
        <v>1125.7012098089999</v>
      </c>
      <c r="M72" s="532">
        <v>766.88220980899996</v>
      </c>
      <c r="N72" s="532">
        <v>358.81900000000002</v>
      </c>
      <c r="O72" s="531">
        <v>1173.7639999999999</v>
      </c>
      <c r="P72" s="532">
        <v>1065.627</v>
      </c>
      <c r="Q72" s="532">
        <v>15.23</v>
      </c>
      <c r="R72" s="532">
        <v>92.906999999999982</v>
      </c>
      <c r="S72" s="967"/>
      <c r="T72"/>
      <c r="U72" s="1231"/>
      <c r="W72" s="1232"/>
    </row>
    <row r="73" spans="1:23" s="70" customFormat="1" ht="34.9" hidden="1" customHeight="1">
      <c r="A73" s="92"/>
      <c r="B73" s="217">
        <v>43132</v>
      </c>
      <c r="C73" s="533">
        <f t="shared" si="16"/>
        <v>13011.408980320999</v>
      </c>
      <c r="D73" s="533">
        <f t="shared" si="17"/>
        <v>11807.932980320998</v>
      </c>
      <c r="E73" s="533">
        <f t="shared" si="18"/>
        <v>10682.230770511998</v>
      </c>
      <c r="F73" s="534">
        <v>1145.366</v>
      </c>
      <c r="G73" s="534">
        <v>207.46756944099999</v>
      </c>
      <c r="H73" s="534">
        <v>4625.1021283509999</v>
      </c>
      <c r="I73" s="534">
        <v>4633.4300727199998</v>
      </c>
      <c r="J73" s="534">
        <v>37.904000000000003</v>
      </c>
      <c r="K73" s="534">
        <v>32.960999999999999</v>
      </c>
      <c r="L73" s="533">
        <f t="shared" si="19"/>
        <v>1125.7022098089999</v>
      </c>
      <c r="M73" s="534">
        <v>766.88220980899996</v>
      </c>
      <c r="N73" s="534">
        <v>358.82</v>
      </c>
      <c r="O73" s="533">
        <v>1203.4759999999999</v>
      </c>
      <c r="P73" s="534">
        <v>1071.453</v>
      </c>
      <c r="Q73" s="534">
        <v>15.23</v>
      </c>
      <c r="R73" s="534">
        <v>116.79299999999998</v>
      </c>
      <c r="S73" s="967"/>
      <c r="T73"/>
      <c r="U73" s="1231"/>
      <c r="W73" s="1232"/>
    </row>
    <row r="74" spans="1:23" s="70" customFormat="1" ht="34.9" hidden="1" customHeight="1">
      <c r="A74" s="92"/>
      <c r="B74" s="216">
        <v>43160</v>
      </c>
      <c r="C74" s="531">
        <f t="shared" si="16"/>
        <v>12908.156401904998</v>
      </c>
      <c r="D74" s="531">
        <f t="shared" si="17"/>
        <v>11640.016401904999</v>
      </c>
      <c r="E74" s="531">
        <f t="shared" si="18"/>
        <v>10514.314192095999</v>
      </c>
      <c r="F74" s="532">
        <v>1088.222</v>
      </c>
      <c r="G74" s="532">
        <v>134.551288145</v>
      </c>
      <c r="H74" s="532">
        <v>4643.3908337720004</v>
      </c>
      <c r="I74" s="532">
        <v>4576.9650701789997</v>
      </c>
      <c r="J74" s="532">
        <v>38.067</v>
      </c>
      <c r="K74" s="532">
        <v>33.118000000000002</v>
      </c>
      <c r="L74" s="531">
        <f t="shared" si="19"/>
        <v>1125.7022098089999</v>
      </c>
      <c r="M74" s="532">
        <v>766.88220980899996</v>
      </c>
      <c r="N74" s="532">
        <v>358.82</v>
      </c>
      <c r="O74" s="531">
        <v>1268.1399999999999</v>
      </c>
      <c r="P74" s="532">
        <v>1144.4660000000001</v>
      </c>
      <c r="Q74" s="532">
        <v>15.23</v>
      </c>
      <c r="R74" s="532">
        <v>108.444</v>
      </c>
      <c r="S74" s="967"/>
      <c r="T74"/>
      <c r="U74" s="1231"/>
      <c r="W74" s="1232"/>
    </row>
    <row r="75" spans="1:23" s="70" customFormat="1" ht="34.9" hidden="1" customHeight="1">
      <c r="A75" s="92"/>
      <c r="B75" s="217">
        <v>43191</v>
      </c>
      <c r="C75" s="533">
        <f t="shared" si="16"/>
        <v>12752.873420041999</v>
      </c>
      <c r="D75" s="533">
        <f t="shared" si="17"/>
        <v>11474.722420041999</v>
      </c>
      <c r="E75" s="533">
        <f t="shared" si="18"/>
        <v>10341.117210232998</v>
      </c>
      <c r="F75" s="534">
        <v>1270.3610000000001</v>
      </c>
      <c r="G75" s="534">
        <v>133.83052486699998</v>
      </c>
      <c r="H75" s="534">
        <v>4608.0392467129996</v>
      </c>
      <c r="I75" s="534">
        <v>4256.1934386530002</v>
      </c>
      <c r="J75" s="534">
        <v>37.551000000000002</v>
      </c>
      <c r="K75" s="534">
        <v>35.142000000000003</v>
      </c>
      <c r="L75" s="533">
        <f t="shared" si="19"/>
        <v>1133.6052098089999</v>
      </c>
      <c r="M75" s="534">
        <v>766.88220980899996</v>
      </c>
      <c r="N75" s="534">
        <v>366.72300000000001</v>
      </c>
      <c r="O75" s="533">
        <v>1278.1509999999998</v>
      </c>
      <c r="P75" s="534">
        <v>1148.9579999999999</v>
      </c>
      <c r="Q75" s="534">
        <v>15.23</v>
      </c>
      <c r="R75" s="534">
        <v>113.96299999999998</v>
      </c>
      <c r="S75" s="967"/>
      <c r="T75"/>
      <c r="U75" s="1231"/>
      <c r="W75" s="1232"/>
    </row>
    <row r="76" spans="1:23" s="70" customFormat="1" ht="34.9" hidden="1" customHeight="1">
      <c r="A76" s="92"/>
      <c r="B76" s="216">
        <v>43221</v>
      </c>
      <c r="C76" s="531">
        <f t="shared" si="16"/>
        <v>12634.572636330002</v>
      </c>
      <c r="D76" s="531">
        <f t="shared" si="17"/>
        <v>11207.568636330001</v>
      </c>
      <c r="E76" s="531">
        <f t="shared" si="18"/>
        <v>10073.944426521</v>
      </c>
      <c r="F76" s="532">
        <v>1292.491</v>
      </c>
      <c r="G76" s="532">
        <v>133.24013245899999</v>
      </c>
      <c r="H76" s="532">
        <v>4351.6760170480002</v>
      </c>
      <c r="I76" s="532">
        <v>4228.4332770139999</v>
      </c>
      <c r="J76" s="532">
        <v>31.907</v>
      </c>
      <c r="K76" s="532">
        <v>36.197000000000003</v>
      </c>
      <c r="L76" s="531">
        <f t="shared" si="19"/>
        <v>1133.6242098089999</v>
      </c>
      <c r="M76" s="532">
        <v>766.88220980899996</v>
      </c>
      <c r="N76" s="532">
        <v>366.74200000000002</v>
      </c>
      <c r="O76" s="531">
        <v>1427.0039999999999</v>
      </c>
      <c r="P76" s="532">
        <v>1266.6499999999999</v>
      </c>
      <c r="Q76" s="532">
        <v>28.834</v>
      </c>
      <c r="R76" s="532">
        <v>131.52000000000001</v>
      </c>
      <c r="S76" s="967"/>
      <c r="T76"/>
      <c r="U76" s="1231"/>
      <c r="W76" s="1232"/>
    </row>
    <row r="77" spans="1:23" s="70" customFormat="1" ht="34.9" hidden="1" customHeight="1">
      <c r="A77" s="92"/>
      <c r="B77" s="217">
        <v>43252</v>
      </c>
      <c r="C77" s="533">
        <f t="shared" si="16"/>
        <v>12675.804999999998</v>
      </c>
      <c r="D77" s="533">
        <f t="shared" si="17"/>
        <v>11132.306999999999</v>
      </c>
      <c r="E77" s="533">
        <f t="shared" si="18"/>
        <v>9998.6829999999991</v>
      </c>
      <c r="F77" s="534">
        <v>1292.356</v>
      </c>
      <c r="G77" s="534">
        <v>175.72900000000001</v>
      </c>
      <c r="H77" s="534">
        <v>4465.9859999999999</v>
      </c>
      <c r="I77" s="534">
        <v>3994.9229999999998</v>
      </c>
      <c r="J77" s="534">
        <v>31.774999999999999</v>
      </c>
      <c r="K77" s="534">
        <v>37.914000000000001</v>
      </c>
      <c r="L77" s="533">
        <f t="shared" si="19"/>
        <v>1133.624</v>
      </c>
      <c r="M77" s="534">
        <v>766.88199999999995</v>
      </c>
      <c r="N77" s="534">
        <v>366.74200000000002</v>
      </c>
      <c r="O77" s="533">
        <v>1543.498</v>
      </c>
      <c r="P77" s="534">
        <v>1329.0830000000001</v>
      </c>
      <c r="Q77" s="534">
        <v>28.834</v>
      </c>
      <c r="R77" s="534">
        <v>185.58100000000002</v>
      </c>
      <c r="S77" s="967"/>
      <c r="T77"/>
      <c r="U77" s="1231"/>
      <c r="W77" s="1232"/>
    </row>
    <row r="78" spans="1:23" s="70" customFormat="1" ht="34.9" hidden="1" customHeight="1">
      <c r="A78" s="92"/>
      <c r="B78" s="216">
        <v>43282</v>
      </c>
      <c r="C78" s="531">
        <f t="shared" si="16"/>
        <v>12418.713050285998</v>
      </c>
      <c r="D78" s="531">
        <f t="shared" si="17"/>
        <v>10848.159050285998</v>
      </c>
      <c r="E78" s="531">
        <f t="shared" si="18"/>
        <v>9714.119050285999</v>
      </c>
      <c r="F78" s="532">
        <v>1314.2049999999999</v>
      </c>
      <c r="G78" s="532">
        <v>178.507390367</v>
      </c>
      <c r="H78" s="532">
        <v>4129.1495762230006</v>
      </c>
      <c r="I78" s="532">
        <v>4023.7330836959995</v>
      </c>
      <c r="J78" s="532">
        <v>31.66</v>
      </c>
      <c r="K78" s="532">
        <v>36.863999999999997</v>
      </c>
      <c r="L78" s="531">
        <f t="shared" si="19"/>
        <v>1134.04</v>
      </c>
      <c r="M78" s="532">
        <v>766.88199999999995</v>
      </c>
      <c r="N78" s="532">
        <v>367.15800000000002</v>
      </c>
      <c r="O78" s="531">
        <v>1570.5539999999999</v>
      </c>
      <c r="P78" s="532">
        <v>1324.511</v>
      </c>
      <c r="Q78" s="532">
        <v>30.184000000000001</v>
      </c>
      <c r="R78" s="532">
        <v>215.85900000000001</v>
      </c>
      <c r="S78" s="967"/>
      <c r="T78"/>
      <c r="U78" s="1231"/>
      <c r="W78" s="1232"/>
    </row>
    <row r="79" spans="1:23" s="70" customFormat="1" ht="34.9" hidden="1" customHeight="1">
      <c r="A79" s="92"/>
      <c r="B79" s="217">
        <v>43313</v>
      </c>
      <c r="C79" s="533">
        <f t="shared" si="16"/>
        <v>12815.031920449001</v>
      </c>
      <c r="D79" s="533">
        <f t="shared" si="17"/>
        <v>11173.837920449001</v>
      </c>
      <c r="E79" s="533">
        <f t="shared" si="18"/>
        <v>10039.797920449</v>
      </c>
      <c r="F79" s="534">
        <v>1327.7280000000001</v>
      </c>
      <c r="G79" s="534">
        <v>178.75466729499999</v>
      </c>
      <c r="H79" s="534">
        <v>4487.1608755919997</v>
      </c>
      <c r="I79" s="534">
        <v>3981.6093775620002</v>
      </c>
      <c r="J79" s="534">
        <v>27.163</v>
      </c>
      <c r="K79" s="534">
        <v>37.381999999999998</v>
      </c>
      <c r="L79" s="533">
        <f t="shared" si="19"/>
        <v>1134.04</v>
      </c>
      <c r="M79" s="534">
        <v>766.88199999999995</v>
      </c>
      <c r="N79" s="534">
        <v>367.15800000000002</v>
      </c>
      <c r="O79" s="533">
        <v>1641.1940000000002</v>
      </c>
      <c r="P79" s="534">
        <v>1374.2540000000001</v>
      </c>
      <c r="Q79" s="534">
        <v>30.184000000000001</v>
      </c>
      <c r="R79" s="534">
        <v>236.75600000000003</v>
      </c>
      <c r="S79" s="967"/>
      <c r="T79"/>
      <c r="U79" s="1231"/>
      <c r="W79" s="1232"/>
    </row>
    <row r="80" spans="1:23" s="70" customFormat="1" ht="34.9" hidden="1" customHeight="1">
      <c r="A80" s="92"/>
      <c r="B80" s="216">
        <v>43344</v>
      </c>
      <c r="C80" s="531">
        <f t="shared" si="16"/>
        <v>12306.740806501</v>
      </c>
      <c r="D80" s="531">
        <f t="shared" si="17"/>
        <v>10779.332806501001</v>
      </c>
      <c r="E80" s="531">
        <f t="shared" si="18"/>
        <v>9645.2925966920011</v>
      </c>
      <c r="F80" s="532">
        <v>1330.519</v>
      </c>
      <c r="G80" s="532">
        <v>178.22481230699998</v>
      </c>
      <c r="H80" s="532">
        <v>4412.6064752029997</v>
      </c>
      <c r="I80" s="532">
        <v>3661.9823091819999</v>
      </c>
      <c r="J80" s="532">
        <v>26.431000000000001</v>
      </c>
      <c r="K80" s="532">
        <v>35.529000000000003</v>
      </c>
      <c r="L80" s="531">
        <f t="shared" si="19"/>
        <v>1134.0402098089999</v>
      </c>
      <c r="M80" s="532">
        <v>766.88220980899996</v>
      </c>
      <c r="N80" s="532">
        <v>367.15800000000002</v>
      </c>
      <c r="O80" s="531">
        <v>1527.4079999999997</v>
      </c>
      <c r="P80" s="532">
        <v>1248.6169999999997</v>
      </c>
      <c r="Q80" s="532">
        <v>30.184000000000001</v>
      </c>
      <c r="R80" s="532">
        <v>248.607</v>
      </c>
      <c r="S80" s="967"/>
      <c r="T80"/>
      <c r="U80" s="1231"/>
      <c r="W80" s="1232"/>
    </row>
    <row r="81" spans="1:23" s="70" customFormat="1" ht="34.9" hidden="1" customHeight="1">
      <c r="A81" s="92"/>
      <c r="B81" s="217">
        <v>43374</v>
      </c>
      <c r="C81" s="533">
        <f t="shared" si="16"/>
        <v>12619.880101776002</v>
      </c>
      <c r="D81" s="533">
        <f t="shared" si="17"/>
        <v>11132.212101776002</v>
      </c>
      <c r="E81" s="533">
        <f t="shared" si="18"/>
        <v>9998.171891967002</v>
      </c>
      <c r="F81" s="534">
        <v>1309.0709999999999</v>
      </c>
      <c r="G81" s="534">
        <v>177.53540586100002</v>
      </c>
      <c r="H81" s="534">
        <v>4867.9940803910004</v>
      </c>
      <c r="I81" s="534">
        <v>3576.7624057149997</v>
      </c>
      <c r="J81" s="534">
        <v>26.183</v>
      </c>
      <c r="K81" s="534">
        <v>40.625999999999998</v>
      </c>
      <c r="L81" s="533">
        <f t="shared" si="19"/>
        <v>1134.0402098089999</v>
      </c>
      <c r="M81" s="534">
        <v>766.88220980899996</v>
      </c>
      <c r="N81" s="534">
        <v>367.15800000000002</v>
      </c>
      <c r="O81" s="533">
        <v>1487.6680000000001</v>
      </c>
      <c r="P81" s="534">
        <v>1241.2540000000001</v>
      </c>
      <c r="Q81" s="534">
        <v>30.184000000000001</v>
      </c>
      <c r="R81" s="534">
        <v>216.23000000000002</v>
      </c>
      <c r="S81" s="967"/>
      <c r="T81"/>
      <c r="U81" s="1231"/>
      <c r="W81" s="1232"/>
    </row>
    <row r="82" spans="1:23" s="70" customFormat="1" ht="34.9" hidden="1" customHeight="1">
      <c r="A82" s="92"/>
      <c r="B82" s="216">
        <v>43405</v>
      </c>
      <c r="C82" s="531">
        <f t="shared" si="16"/>
        <v>12485.342763832001</v>
      </c>
      <c r="D82" s="531">
        <f t="shared" si="17"/>
        <v>11047.376763832001</v>
      </c>
      <c r="E82" s="531">
        <f t="shared" si="18"/>
        <v>9913.3375540230008</v>
      </c>
      <c r="F82" s="532">
        <v>1386.9849999999999</v>
      </c>
      <c r="G82" s="532">
        <v>176.711102627</v>
      </c>
      <c r="H82" s="532">
        <v>4748.7810112980005</v>
      </c>
      <c r="I82" s="532">
        <v>3535.660440098</v>
      </c>
      <c r="J82" s="532">
        <v>22.565000000000001</v>
      </c>
      <c r="K82" s="532">
        <v>42.634999999999998</v>
      </c>
      <c r="L82" s="531">
        <f t="shared" si="19"/>
        <v>1134.0392098089999</v>
      </c>
      <c r="M82" s="532">
        <v>766.88220980899996</v>
      </c>
      <c r="N82" s="532">
        <v>367.15699999999998</v>
      </c>
      <c r="O82" s="531">
        <v>1437.9660000000001</v>
      </c>
      <c r="P82" s="532">
        <v>1197.2560000000001</v>
      </c>
      <c r="Q82" s="532">
        <v>30.184000000000001</v>
      </c>
      <c r="R82" s="532">
        <v>210.52600000000001</v>
      </c>
      <c r="S82" s="967"/>
      <c r="T82"/>
      <c r="U82" s="1231"/>
      <c r="W82" s="1232"/>
    </row>
    <row r="83" spans="1:23" s="70" customFormat="1" ht="34.9" hidden="1" customHeight="1">
      <c r="A83" s="92"/>
      <c r="B83" s="217">
        <v>43435</v>
      </c>
      <c r="C83" s="533">
        <f t="shared" si="16"/>
        <v>12901.565828135997</v>
      </c>
      <c r="D83" s="533">
        <f t="shared" si="17"/>
        <v>11476.659828135998</v>
      </c>
      <c r="E83" s="533">
        <f t="shared" si="18"/>
        <v>10334.726618326999</v>
      </c>
      <c r="F83" s="534">
        <v>1302.181</v>
      </c>
      <c r="G83" s="534">
        <v>178.78068665399999</v>
      </c>
      <c r="H83" s="534">
        <v>5202.462368986</v>
      </c>
      <c r="I83" s="534">
        <v>3580.4125626869995</v>
      </c>
      <c r="J83" s="534">
        <v>22.747</v>
      </c>
      <c r="K83" s="534">
        <v>48.143000000000001</v>
      </c>
      <c r="L83" s="533">
        <f t="shared" si="19"/>
        <v>1141.9332098089999</v>
      </c>
      <c r="M83" s="534">
        <v>766.88220980899996</v>
      </c>
      <c r="N83" s="534">
        <v>375.05099999999999</v>
      </c>
      <c r="O83" s="533">
        <v>1424.9059999999999</v>
      </c>
      <c r="P83" s="534">
        <v>1234.1380000000001</v>
      </c>
      <c r="Q83" s="534">
        <v>30.314</v>
      </c>
      <c r="R83" s="534">
        <v>160.45399999999998</v>
      </c>
      <c r="S83" s="967"/>
      <c r="T83"/>
      <c r="U83" s="1231"/>
      <c r="W83" s="1232"/>
    </row>
    <row r="84" spans="1:23" s="70" customFormat="1" ht="34.9" hidden="1" customHeight="1">
      <c r="A84" s="92"/>
      <c r="B84" s="215">
        <v>2019</v>
      </c>
      <c r="C84" s="535"/>
      <c r="D84" s="535"/>
      <c r="E84" s="535"/>
      <c r="F84" s="1384"/>
      <c r="G84" s="1384"/>
      <c r="H84" s="1384"/>
      <c r="I84" s="1384"/>
      <c r="J84" s="1384"/>
      <c r="K84" s="1384"/>
      <c r="L84" s="535"/>
      <c r="M84" s="1384"/>
      <c r="N84" s="1384"/>
      <c r="O84" s="535"/>
      <c r="P84" s="1384"/>
      <c r="Q84" s="1384"/>
      <c r="R84" s="1384"/>
      <c r="S84" s="967"/>
      <c r="T84"/>
      <c r="W84" s="1232"/>
    </row>
    <row r="85" spans="1:23" s="70" customFormat="1" ht="34.9" hidden="1" customHeight="1">
      <c r="A85" s="92"/>
      <c r="B85" s="216">
        <v>43466</v>
      </c>
      <c r="C85" s="531">
        <f t="shared" ref="C85:C96" si="20">+D85+O85</f>
        <v>12686.845073967001</v>
      </c>
      <c r="D85" s="531">
        <f t="shared" ref="D85:D96" si="21">+E85+L85</f>
        <v>11362.186073967001</v>
      </c>
      <c r="E85" s="531">
        <f t="shared" ref="E85:E96" si="22">SUM(F85:K85)</f>
        <v>10219.841864158001</v>
      </c>
      <c r="F85" s="532">
        <v>1343.91</v>
      </c>
      <c r="G85" s="532">
        <v>178.65107404099999</v>
      </c>
      <c r="H85" s="532">
        <v>5116.7270708300002</v>
      </c>
      <c r="I85" s="532">
        <v>3509.5757192870001</v>
      </c>
      <c r="J85" s="532">
        <v>22.850999999999999</v>
      </c>
      <c r="K85" s="532">
        <v>48.127000000000002</v>
      </c>
      <c r="L85" s="531">
        <f t="shared" ref="L85:L96" si="23">N85+M85</f>
        <v>1142.3442098089999</v>
      </c>
      <c r="M85" s="532">
        <v>766.88220980899996</v>
      </c>
      <c r="N85" s="532">
        <v>375.46199999999999</v>
      </c>
      <c r="O85" s="531">
        <v>1324.6590000000001</v>
      </c>
      <c r="P85" s="532">
        <v>1174.354</v>
      </c>
      <c r="Q85" s="532">
        <v>30.314</v>
      </c>
      <c r="R85" s="532">
        <v>119.99099999999999</v>
      </c>
      <c r="S85" s="967"/>
      <c r="T85"/>
      <c r="U85" s="1231"/>
      <c r="W85" s="1232"/>
    </row>
    <row r="86" spans="1:23" s="70" customFormat="1" ht="34.9" hidden="1" customHeight="1">
      <c r="A86" s="92"/>
      <c r="B86" s="217">
        <v>43497</v>
      </c>
      <c r="C86" s="533">
        <f t="shared" si="20"/>
        <v>12647.008132625</v>
      </c>
      <c r="D86" s="533">
        <f t="shared" si="21"/>
        <v>11339.806132625001</v>
      </c>
      <c r="E86" s="533">
        <f t="shared" si="22"/>
        <v>10197.461922816001</v>
      </c>
      <c r="F86" s="534">
        <v>1286.306</v>
      </c>
      <c r="G86" s="534">
        <v>177.97587406900001</v>
      </c>
      <c r="H86" s="534">
        <v>5310.5871991230006</v>
      </c>
      <c r="I86" s="534">
        <v>3351.1148496239998</v>
      </c>
      <c r="J86" s="534">
        <v>19.626999999999999</v>
      </c>
      <c r="K86" s="534">
        <v>51.850999999999999</v>
      </c>
      <c r="L86" s="533">
        <f t="shared" si="23"/>
        <v>1142.3442098089999</v>
      </c>
      <c r="M86" s="534">
        <v>766.88220980899996</v>
      </c>
      <c r="N86" s="534">
        <v>375.46199999999999</v>
      </c>
      <c r="O86" s="533">
        <v>1307.202</v>
      </c>
      <c r="P86" s="534">
        <v>1153.7130000000002</v>
      </c>
      <c r="Q86" s="534">
        <v>30.314</v>
      </c>
      <c r="R86" s="534">
        <v>123.17499999999998</v>
      </c>
      <c r="S86" s="967"/>
      <c r="T86"/>
      <c r="U86" s="1231"/>
      <c r="W86" s="1232"/>
    </row>
    <row r="87" spans="1:23" s="70" customFormat="1" ht="34.9" hidden="1" customHeight="1">
      <c r="A87" s="92"/>
      <c r="B87" s="216">
        <v>43525</v>
      </c>
      <c r="C87" s="531">
        <f t="shared" si="20"/>
        <v>12776.304295411999</v>
      </c>
      <c r="D87" s="531">
        <f t="shared" si="21"/>
        <v>11305.361295412</v>
      </c>
      <c r="E87" s="531">
        <f t="shared" si="22"/>
        <v>10163.017085603</v>
      </c>
      <c r="F87" s="532">
        <v>1352.288</v>
      </c>
      <c r="G87" s="532">
        <v>176.97723606800002</v>
      </c>
      <c r="H87" s="532">
        <v>5339.9644738980005</v>
      </c>
      <c r="I87" s="532">
        <v>3220.7963756369995</v>
      </c>
      <c r="J87" s="532">
        <v>19.495000000000001</v>
      </c>
      <c r="K87" s="532">
        <v>53.496000000000002</v>
      </c>
      <c r="L87" s="531">
        <f t="shared" si="23"/>
        <v>1142.3442098089999</v>
      </c>
      <c r="M87" s="532">
        <v>766.88220980899996</v>
      </c>
      <c r="N87" s="532">
        <v>375.46199999999999</v>
      </c>
      <c r="O87" s="531">
        <v>1470.9430000000002</v>
      </c>
      <c r="P87" s="532">
        <v>1291.942</v>
      </c>
      <c r="Q87" s="532">
        <v>30.314</v>
      </c>
      <c r="R87" s="532">
        <v>148.68700000000001</v>
      </c>
      <c r="S87" s="967"/>
      <c r="T87"/>
      <c r="U87" s="1231"/>
      <c r="W87" s="1232"/>
    </row>
    <row r="88" spans="1:23" s="70" customFormat="1" ht="34.9" hidden="1" customHeight="1">
      <c r="A88" s="92"/>
      <c r="B88" s="217">
        <v>43556</v>
      </c>
      <c r="C88" s="533">
        <f t="shared" si="20"/>
        <v>12641.527196177001</v>
      </c>
      <c r="D88" s="533">
        <f t="shared" si="21"/>
        <v>11257.863196177001</v>
      </c>
      <c r="E88" s="533">
        <f t="shared" si="22"/>
        <v>10115.182986368001</v>
      </c>
      <c r="F88" s="534">
        <v>1452.4010000000001</v>
      </c>
      <c r="G88" s="534">
        <v>176.06033544900001</v>
      </c>
      <c r="H88" s="534">
        <v>5263.988092353</v>
      </c>
      <c r="I88" s="534">
        <v>3145.013558566</v>
      </c>
      <c r="J88" s="534">
        <v>19.411999999999999</v>
      </c>
      <c r="K88" s="534">
        <v>58.308</v>
      </c>
      <c r="L88" s="533">
        <f t="shared" si="23"/>
        <v>1142.680209809</v>
      </c>
      <c r="M88" s="534">
        <v>766.88220980899996</v>
      </c>
      <c r="N88" s="534">
        <v>375.798</v>
      </c>
      <c r="O88" s="533">
        <v>1383.664</v>
      </c>
      <c r="P88" s="534">
        <v>1193.8370000000002</v>
      </c>
      <c r="Q88" s="534">
        <v>30.314</v>
      </c>
      <c r="R88" s="534">
        <v>159.51299999999998</v>
      </c>
      <c r="S88" s="967"/>
      <c r="T88"/>
      <c r="U88" s="1231"/>
      <c r="W88" s="1232"/>
    </row>
    <row r="89" spans="1:23" s="70" customFormat="1" ht="34.9" hidden="1" customHeight="1">
      <c r="A89" s="92"/>
      <c r="B89" s="216">
        <v>43586</v>
      </c>
      <c r="C89" s="531">
        <f t="shared" si="20"/>
        <v>12802.906522163001</v>
      </c>
      <c r="D89" s="531">
        <f t="shared" si="21"/>
        <v>11274.923522163001</v>
      </c>
      <c r="E89" s="531">
        <f t="shared" si="22"/>
        <v>10132.220312354</v>
      </c>
      <c r="F89" s="532">
        <v>1463.752</v>
      </c>
      <c r="G89" s="532">
        <v>175.684355254</v>
      </c>
      <c r="H89" s="532">
        <v>5344.2010570080001</v>
      </c>
      <c r="I89" s="532">
        <v>3072.9989000920004</v>
      </c>
      <c r="J89" s="532">
        <v>16.847999999999999</v>
      </c>
      <c r="K89" s="532">
        <v>58.735999999999997</v>
      </c>
      <c r="L89" s="531">
        <f t="shared" si="23"/>
        <v>1142.7032098089999</v>
      </c>
      <c r="M89" s="532">
        <v>766.88220980899996</v>
      </c>
      <c r="N89" s="532">
        <v>375.82100000000003</v>
      </c>
      <c r="O89" s="531">
        <v>1527.9830000000002</v>
      </c>
      <c r="P89" s="532">
        <v>1334.616</v>
      </c>
      <c r="Q89" s="532">
        <v>30.314</v>
      </c>
      <c r="R89" s="532">
        <v>163.05300000000003</v>
      </c>
      <c r="S89" s="967"/>
      <c r="T89"/>
      <c r="U89" s="1231"/>
      <c r="W89" s="1232"/>
    </row>
    <row r="90" spans="1:23" s="70" customFormat="1" ht="34.9" hidden="1" customHeight="1">
      <c r="A90" s="92"/>
      <c r="B90" s="217">
        <v>43617</v>
      </c>
      <c r="C90" s="533">
        <f t="shared" si="20"/>
        <v>12972.835216545003</v>
      </c>
      <c r="D90" s="533">
        <f t="shared" si="21"/>
        <v>11533.894216545003</v>
      </c>
      <c r="E90" s="533">
        <f t="shared" si="22"/>
        <v>10391.191006736002</v>
      </c>
      <c r="F90" s="534">
        <v>1085.54</v>
      </c>
      <c r="G90" s="534">
        <v>186.94215539000001</v>
      </c>
      <c r="H90" s="534">
        <v>6037.2946390260004</v>
      </c>
      <c r="I90" s="534">
        <v>3009.7752123199998</v>
      </c>
      <c r="J90" s="534">
        <v>16.992999999999999</v>
      </c>
      <c r="K90" s="534">
        <v>54.646000000000001</v>
      </c>
      <c r="L90" s="533">
        <f t="shared" si="23"/>
        <v>1142.7032098089999</v>
      </c>
      <c r="M90" s="534">
        <v>766.88220980899996</v>
      </c>
      <c r="N90" s="534">
        <v>375.82100000000003</v>
      </c>
      <c r="O90" s="533">
        <v>1438.941</v>
      </c>
      <c r="P90" s="534">
        <v>1359.924</v>
      </c>
      <c r="Q90" s="534">
        <v>30.314</v>
      </c>
      <c r="R90" s="534">
        <v>48.703000000000003</v>
      </c>
      <c r="S90" s="967"/>
      <c r="T90"/>
      <c r="U90" s="1231"/>
      <c r="W90" s="1232"/>
    </row>
    <row r="91" spans="1:23" s="70" customFormat="1" ht="34.9" hidden="1" customHeight="1">
      <c r="A91" s="92"/>
      <c r="B91" s="216">
        <v>43647</v>
      </c>
      <c r="C91" s="531">
        <f t="shared" si="20"/>
        <v>13133.012158870999</v>
      </c>
      <c r="D91" s="531">
        <f t="shared" si="21"/>
        <v>11716.516158870998</v>
      </c>
      <c r="E91" s="531">
        <f t="shared" si="22"/>
        <v>10573.402949061998</v>
      </c>
      <c r="F91" s="532">
        <v>1140.8979999999999</v>
      </c>
      <c r="G91" s="532">
        <v>182.77335691300001</v>
      </c>
      <c r="H91" s="532">
        <v>6292.0309962840001</v>
      </c>
      <c r="I91" s="532">
        <v>2892.8145958649998</v>
      </c>
      <c r="J91" s="532">
        <v>17.004999999999999</v>
      </c>
      <c r="K91" s="532">
        <v>47.881</v>
      </c>
      <c r="L91" s="531">
        <f t="shared" si="23"/>
        <v>1143.113209809</v>
      </c>
      <c r="M91" s="532">
        <v>766.88220980899996</v>
      </c>
      <c r="N91" s="532">
        <v>376.23099999999999</v>
      </c>
      <c r="O91" s="531">
        <v>1416.4960000000001</v>
      </c>
      <c r="P91" s="532">
        <v>1348.2080000000001</v>
      </c>
      <c r="Q91" s="532">
        <v>30.314</v>
      </c>
      <c r="R91" s="532">
        <v>37.974000000000004</v>
      </c>
      <c r="S91" s="967"/>
      <c r="T91"/>
      <c r="U91" s="1231"/>
      <c r="W91" s="1232"/>
    </row>
    <row r="92" spans="1:23" s="70" customFormat="1" ht="34.9" hidden="1" customHeight="1">
      <c r="A92" s="92"/>
      <c r="B92" s="217">
        <v>43678</v>
      </c>
      <c r="C92" s="533">
        <f t="shared" si="20"/>
        <v>13318.939721195</v>
      </c>
      <c r="D92" s="533">
        <f t="shared" si="21"/>
        <v>11835.925721195001</v>
      </c>
      <c r="E92" s="533">
        <f t="shared" si="22"/>
        <v>10692.812511386001</v>
      </c>
      <c r="F92" s="534">
        <v>1248.297</v>
      </c>
      <c r="G92" s="534">
        <v>182.70326976000001</v>
      </c>
      <c r="H92" s="534">
        <v>6492.0448085800008</v>
      </c>
      <c r="I92" s="534">
        <v>2716.419433046</v>
      </c>
      <c r="J92" s="534">
        <v>13.87</v>
      </c>
      <c r="K92" s="534">
        <v>39.478000000000002</v>
      </c>
      <c r="L92" s="533">
        <f t="shared" si="23"/>
        <v>1143.113209809</v>
      </c>
      <c r="M92" s="534">
        <v>766.88220980899996</v>
      </c>
      <c r="N92" s="534">
        <v>376.23099999999999</v>
      </c>
      <c r="O92" s="533">
        <v>1483.0139999999999</v>
      </c>
      <c r="P92" s="534">
        <v>1413.415</v>
      </c>
      <c r="Q92" s="534">
        <v>30.314</v>
      </c>
      <c r="R92" s="534">
        <v>39.284999999999997</v>
      </c>
      <c r="S92" s="967"/>
      <c r="T92"/>
      <c r="U92" s="1231"/>
      <c r="W92" s="1232"/>
    </row>
    <row r="93" spans="1:23" s="70" customFormat="1" ht="34.9" hidden="1" customHeight="1">
      <c r="A93" s="92"/>
      <c r="B93" s="216">
        <v>43709</v>
      </c>
      <c r="C93" s="531">
        <f t="shared" si="20"/>
        <v>13267.748132992001</v>
      </c>
      <c r="D93" s="531">
        <f t="shared" si="21"/>
        <v>11906.352132992</v>
      </c>
      <c r="E93" s="531">
        <f t="shared" si="22"/>
        <v>10763.238923183</v>
      </c>
      <c r="F93" s="532">
        <v>1293.1400000000001</v>
      </c>
      <c r="G93" s="532">
        <v>182.63040647</v>
      </c>
      <c r="H93" s="532">
        <v>5990.154059253</v>
      </c>
      <c r="I93" s="532">
        <v>3251.6724574600003</v>
      </c>
      <c r="J93" s="532">
        <v>13.802</v>
      </c>
      <c r="K93" s="532">
        <v>31.84</v>
      </c>
      <c r="L93" s="531">
        <f t="shared" si="23"/>
        <v>1143.113209809</v>
      </c>
      <c r="M93" s="532">
        <v>766.88220980899996</v>
      </c>
      <c r="N93" s="532">
        <v>376.23099999999999</v>
      </c>
      <c r="O93" s="531">
        <v>1361.3960000000002</v>
      </c>
      <c r="P93" s="532">
        <v>1292.9829999999999</v>
      </c>
      <c r="Q93" s="532">
        <v>30.562000000000001</v>
      </c>
      <c r="R93" s="532">
        <v>37.850999999999999</v>
      </c>
      <c r="S93" s="967"/>
      <c r="T93"/>
      <c r="U93" s="1231"/>
      <c r="W93" s="1232"/>
    </row>
    <row r="94" spans="1:23" s="70" customFormat="1" ht="34.9" hidden="1" customHeight="1">
      <c r="A94" s="92"/>
      <c r="B94" s="217">
        <v>43739</v>
      </c>
      <c r="C94" s="533">
        <f t="shared" si="20"/>
        <v>13258.650959157001</v>
      </c>
      <c r="D94" s="533">
        <f t="shared" si="21"/>
        <v>11817.021959157</v>
      </c>
      <c r="E94" s="533">
        <f t="shared" si="22"/>
        <v>10673.908749348</v>
      </c>
      <c r="F94" s="534">
        <v>1366.441</v>
      </c>
      <c r="G94" s="534">
        <v>182.97832069300003</v>
      </c>
      <c r="H94" s="534">
        <v>4850.6563196800007</v>
      </c>
      <c r="I94" s="534">
        <v>4224.2561089749997</v>
      </c>
      <c r="J94" s="534">
        <v>13.928000000000001</v>
      </c>
      <c r="K94" s="534">
        <v>35.649000000000001</v>
      </c>
      <c r="L94" s="533">
        <f t="shared" si="23"/>
        <v>1143.113209809</v>
      </c>
      <c r="M94" s="534">
        <v>766.88220980899996</v>
      </c>
      <c r="N94" s="534">
        <v>376.23099999999999</v>
      </c>
      <c r="O94" s="533">
        <v>1441.6290000000001</v>
      </c>
      <c r="P94" s="534">
        <v>1372.8130000000001</v>
      </c>
      <c r="Q94" s="534">
        <v>30.562000000000001</v>
      </c>
      <c r="R94" s="534">
        <v>38.253999999999998</v>
      </c>
      <c r="S94" s="967"/>
      <c r="T94"/>
      <c r="U94" s="1231"/>
      <c r="W94" s="1232"/>
    </row>
    <row r="95" spans="1:23" s="70" customFormat="1" ht="34.9" hidden="1" customHeight="1">
      <c r="A95" s="92"/>
      <c r="B95" s="216">
        <v>43770</v>
      </c>
      <c r="C95" s="531">
        <f t="shared" si="20"/>
        <v>13106.405309390002</v>
      </c>
      <c r="D95" s="531">
        <f t="shared" si="21"/>
        <v>11668.339309390001</v>
      </c>
      <c r="E95" s="531">
        <f t="shared" si="22"/>
        <v>10525.226099581001</v>
      </c>
      <c r="F95" s="532">
        <v>1452.799</v>
      </c>
      <c r="G95" s="532">
        <v>182.11915115799999</v>
      </c>
      <c r="H95" s="532">
        <v>5211.8586955330002</v>
      </c>
      <c r="I95" s="532">
        <v>3633.3562528900002</v>
      </c>
      <c r="J95" s="532">
        <v>11.574</v>
      </c>
      <c r="K95" s="532">
        <v>33.518999999999998</v>
      </c>
      <c r="L95" s="531">
        <f t="shared" si="23"/>
        <v>1143.113209809</v>
      </c>
      <c r="M95" s="532">
        <v>766.88220980899996</v>
      </c>
      <c r="N95" s="532">
        <v>376.23099999999999</v>
      </c>
      <c r="O95" s="531">
        <v>1438.066</v>
      </c>
      <c r="P95" s="532">
        <v>1356.2629999999999</v>
      </c>
      <c r="Q95" s="532">
        <v>30.562000000000001</v>
      </c>
      <c r="R95" s="532">
        <v>51.241000000000007</v>
      </c>
      <c r="S95" s="967"/>
      <c r="T95"/>
      <c r="U95" s="1231"/>
      <c r="W95" s="1232"/>
    </row>
    <row r="96" spans="1:23" s="70" customFormat="1" ht="34.9" hidden="1" customHeight="1">
      <c r="A96" s="92"/>
      <c r="B96" s="217">
        <v>43800</v>
      </c>
      <c r="C96" s="533">
        <f t="shared" si="20"/>
        <v>13709.533781309001</v>
      </c>
      <c r="D96" s="533">
        <f t="shared" si="21"/>
        <v>12068.975781309</v>
      </c>
      <c r="E96" s="533">
        <f t="shared" si="22"/>
        <v>10919.4865715</v>
      </c>
      <c r="F96" s="534">
        <v>1518.973</v>
      </c>
      <c r="G96" s="534">
        <v>102.45268833200001</v>
      </c>
      <c r="H96" s="534">
        <v>5739.7987568839999</v>
      </c>
      <c r="I96" s="534">
        <v>3512.3081262840001</v>
      </c>
      <c r="J96" s="534">
        <v>11.657999999999999</v>
      </c>
      <c r="K96" s="534">
        <v>34.295999999999999</v>
      </c>
      <c r="L96" s="533">
        <f t="shared" si="23"/>
        <v>1149.4892098089999</v>
      </c>
      <c r="M96" s="534">
        <v>766.88220980899996</v>
      </c>
      <c r="N96" s="534">
        <v>382.60700000000003</v>
      </c>
      <c r="O96" s="533">
        <v>1640.558</v>
      </c>
      <c r="P96" s="534">
        <v>1569.453</v>
      </c>
      <c r="Q96" s="534">
        <v>30.331</v>
      </c>
      <c r="R96" s="534">
        <v>40.773999999999987</v>
      </c>
      <c r="S96" s="967"/>
      <c r="T96"/>
      <c r="U96" s="1231"/>
      <c r="W96" s="1232"/>
    </row>
    <row r="97" spans="1:23" s="70" customFormat="1" ht="34.9" hidden="1" customHeight="1">
      <c r="A97" s="92"/>
      <c r="B97" s="215">
        <v>2020</v>
      </c>
      <c r="C97" s="535"/>
      <c r="D97" s="535"/>
      <c r="E97" s="535"/>
      <c r="F97" s="1384"/>
      <c r="G97" s="1384"/>
      <c r="H97" s="1384"/>
      <c r="I97" s="1384"/>
      <c r="J97" s="1384"/>
      <c r="K97" s="1384"/>
      <c r="L97" s="535"/>
      <c r="M97" s="1384"/>
      <c r="N97" s="1384"/>
      <c r="O97" s="535"/>
      <c r="P97" s="1384"/>
      <c r="Q97" s="1384"/>
      <c r="R97" s="1384"/>
      <c r="S97" s="967"/>
      <c r="T97"/>
      <c r="W97" s="1232"/>
    </row>
    <row r="98" spans="1:23" s="70" customFormat="1" ht="34.9" hidden="1" customHeight="1">
      <c r="A98" s="92"/>
      <c r="B98" s="216">
        <v>43831</v>
      </c>
      <c r="C98" s="531">
        <f t="shared" ref="C98:C109" si="24">+D98+O98</f>
        <v>13736.506390836003</v>
      </c>
      <c r="D98" s="531">
        <f t="shared" ref="D98:D109" si="25">+E98+L98</f>
        <v>12130.576390836002</v>
      </c>
      <c r="E98" s="531">
        <f t="shared" ref="E98:E109" si="26">SUM(F98:K98)</f>
        <v>10980.679181027002</v>
      </c>
      <c r="F98" s="532">
        <v>1631.8630000000001</v>
      </c>
      <c r="G98" s="532">
        <v>158.767596535</v>
      </c>
      <c r="H98" s="532">
        <v>5761.1621215660007</v>
      </c>
      <c r="I98" s="532">
        <v>3384.1214629260003</v>
      </c>
      <c r="J98" s="532">
        <v>11.592000000000001</v>
      </c>
      <c r="K98" s="532">
        <v>33.173000000000002</v>
      </c>
      <c r="L98" s="531">
        <f t="shared" ref="L98:L109" si="27">N98+M98</f>
        <v>1149.8972098089998</v>
      </c>
      <c r="M98" s="532">
        <v>766.88220980899996</v>
      </c>
      <c r="N98" s="532">
        <v>383.01499999999999</v>
      </c>
      <c r="O98" s="531">
        <v>1605.93</v>
      </c>
      <c r="P98" s="532">
        <v>1532.4950000000001</v>
      </c>
      <c r="Q98" s="532">
        <v>30.331</v>
      </c>
      <c r="R98" s="532">
        <v>43.103999999999978</v>
      </c>
      <c r="S98" s="967"/>
      <c r="T98"/>
      <c r="U98" s="1231"/>
      <c r="W98" s="1232"/>
    </row>
    <row r="99" spans="1:23" s="70" customFormat="1" ht="34.9" hidden="1" customHeight="1">
      <c r="A99" s="92"/>
      <c r="B99" s="217">
        <v>43862</v>
      </c>
      <c r="C99" s="533">
        <f t="shared" si="24"/>
        <v>13661.204402500001</v>
      </c>
      <c r="D99" s="533">
        <f t="shared" si="25"/>
        <v>12125.036402500002</v>
      </c>
      <c r="E99" s="533">
        <f t="shared" si="26"/>
        <v>10974.804192691001</v>
      </c>
      <c r="F99" s="534">
        <v>1662.575</v>
      </c>
      <c r="G99" s="534">
        <v>158.59066576999999</v>
      </c>
      <c r="H99" s="534">
        <v>5837.8739495030004</v>
      </c>
      <c r="I99" s="534">
        <v>3272.1985774179998</v>
      </c>
      <c r="J99" s="534">
        <v>9.6630000000000003</v>
      </c>
      <c r="K99" s="534">
        <v>33.902999999999999</v>
      </c>
      <c r="L99" s="533">
        <f t="shared" si="27"/>
        <v>1150.2322098089999</v>
      </c>
      <c r="M99" s="534">
        <v>766.88220980899996</v>
      </c>
      <c r="N99" s="534">
        <v>383.35</v>
      </c>
      <c r="O99" s="533">
        <v>1536.1679999999999</v>
      </c>
      <c r="P99" s="534">
        <v>1462.9739999999999</v>
      </c>
      <c r="Q99" s="534">
        <v>30.331</v>
      </c>
      <c r="R99" s="534">
        <v>42.863</v>
      </c>
      <c r="S99" s="967"/>
      <c r="T99"/>
      <c r="U99" s="1231"/>
      <c r="W99" s="1232"/>
    </row>
    <row r="100" spans="1:23" s="70" customFormat="1" ht="34.9" hidden="1" customHeight="1">
      <c r="A100" s="92"/>
      <c r="B100" s="216">
        <v>43891</v>
      </c>
      <c r="C100" s="531">
        <f t="shared" si="24"/>
        <v>14918.408374778002</v>
      </c>
      <c r="D100" s="531">
        <f t="shared" si="25"/>
        <v>12241.817374778002</v>
      </c>
      <c r="E100" s="531">
        <f t="shared" si="26"/>
        <v>11091.585164969001</v>
      </c>
      <c r="F100" s="532">
        <v>1990.155</v>
      </c>
      <c r="G100" s="532">
        <v>356.70303407900002</v>
      </c>
      <c r="H100" s="532">
        <v>5215.9184546619999</v>
      </c>
      <c r="I100" s="532">
        <v>3494.0886762280002</v>
      </c>
      <c r="J100" s="532">
        <v>9.0370000000000008</v>
      </c>
      <c r="K100" s="532">
        <v>25.683</v>
      </c>
      <c r="L100" s="531">
        <f t="shared" si="27"/>
        <v>1150.2322098089999</v>
      </c>
      <c r="M100" s="532">
        <v>766.88220980899996</v>
      </c>
      <c r="N100" s="532">
        <v>383.35</v>
      </c>
      <c r="O100" s="531">
        <v>2676.5910000000003</v>
      </c>
      <c r="P100" s="532">
        <v>2603.6880000000001</v>
      </c>
      <c r="Q100" s="532">
        <v>30.331</v>
      </c>
      <c r="R100" s="532">
        <v>42.57199999999996</v>
      </c>
      <c r="S100" s="967"/>
      <c r="T100"/>
      <c r="U100" s="1231"/>
      <c r="W100" s="1232"/>
    </row>
    <row r="101" spans="1:23" s="70" customFormat="1" ht="34.9" hidden="1" customHeight="1">
      <c r="A101" s="92"/>
      <c r="B101" s="217">
        <v>43922</v>
      </c>
      <c r="C101" s="533">
        <f t="shared" si="24"/>
        <v>14936.614449899</v>
      </c>
      <c r="D101" s="533">
        <f t="shared" si="25"/>
        <v>12036.020449898999</v>
      </c>
      <c r="E101" s="533">
        <f t="shared" si="26"/>
        <v>10885.78824009</v>
      </c>
      <c r="F101" s="534">
        <v>2111.2220000000002</v>
      </c>
      <c r="G101" s="534">
        <v>312.411041334</v>
      </c>
      <c r="H101" s="534">
        <v>5087.8594045280006</v>
      </c>
      <c r="I101" s="534">
        <v>3338.3087942279999</v>
      </c>
      <c r="J101" s="534">
        <v>9.6219999999999999</v>
      </c>
      <c r="K101" s="534">
        <v>26.364999999999998</v>
      </c>
      <c r="L101" s="533">
        <f t="shared" si="27"/>
        <v>1150.2322098089999</v>
      </c>
      <c r="M101" s="534">
        <v>766.88220980899996</v>
      </c>
      <c r="N101" s="534">
        <v>383.35</v>
      </c>
      <c r="O101" s="533">
        <v>2900.5940000000001</v>
      </c>
      <c r="P101" s="534">
        <v>2826.5140000000001</v>
      </c>
      <c r="Q101" s="534">
        <v>30.331</v>
      </c>
      <c r="R101" s="534">
        <v>43.749000000000038</v>
      </c>
      <c r="S101" s="967"/>
      <c r="T101"/>
      <c r="U101" s="1231"/>
      <c r="W101" s="1232"/>
    </row>
    <row r="102" spans="1:23" s="70" customFormat="1" ht="34.9" hidden="1" customHeight="1">
      <c r="A102" s="92"/>
      <c r="B102" s="216">
        <v>43952</v>
      </c>
      <c r="C102" s="531">
        <f t="shared" si="24"/>
        <v>14743.439404115001</v>
      </c>
      <c r="D102" s="531">
        <f t="shared" si="25"/>
        <v>11988.141404115002</v>
      </c>
      <c r="E102" s="531">
        <f t="shared" si="26"/>
        <v>10837.909194306001</v>
      </c>
      <c r="F102" s="532">
        <v>2207.1089999999999</v>
      </c>
      <c r="G102" s="532">
        <v>293.54943157299999</v>
      </c>
      <c r="H102" s="532">
        <v>5148.3481859820004</v>
      </c>
      <c r="I102" s="532">
        <v>3155.2925767510005</v>
      </c>
      <c r="J102" s="532">
        <v>7.0490000000000004</v>
      </c>
      <c r="K102" s="532">
        <v>26.561</v>
      </c>
      <c r="L102" s="531">
        <f t="shared" si="27"/>
        <v>1150.2322098089999</v>
      </c>
      <c r="M102" s="532">
        <v>766.88220980899996</v>
      </c>
      <c r="N102" s="532">
        <v>383.35</v>
      </c>
      <c r="O102" s="531">
        <v>2755.2979999999998</v>
      </c>
      <c r="P102" s="532">
        <v>2672.3530000000001</v>
      </c>
      <c r="Q102" s="532">
        <v>37.15</v>
      </c>
      <c r="R102" s="532">
        <v>45.795000000000023</v>
      </c>
      <c r="S102" s="967"/>
      <c r="T102"/>
      <c r="U102" s="1231"/>
      <c r="W102" s="1232"/>
    </row>
    <row r="103" spans="1:23" s="70" customFormat="1" ht="34.9" hidden="1" customHeight="1">
      <c r="A103" s="92"/>
      <c r="B103" s="217">
        <v>43983</v>
      </c>
      <c r="C103" s="533">
        <f t="shared" si="24"/>
        <v>15003.667265710999</v>
      </c>
      <c r="D103" s="533">
        <f t="shared" si="25"/>
        <v>12077.109265710998</v>
      </c>
      <c r="E103" s="533">
        <f t="shared" si="26"/>
        <v>10926.877055901999</v>
      </c>
      <c r="F103" s="534">
        <v>2102.7559999999999</v>
      </c>
      <c r="G103" s="534">
        <v>275.660116303</v>
      </c>
      <c r="H103" s="534">
        <v>5333.8323165259999</v>
      </c>
      <c r="I103" s="534">
        <v>3176.7456230730004</v>
      </c>
      <c r="J103" s="534">
        <v>7.0890000000000004</v>
      </c>
      <c r="K103" s="534">
        <v>30.794</v>
      </c>
      <c r="L103" s="533">
        <f t="shared" si="27"/>
        <v>1150.2322098089999</v>
      </c>
      <c r="M103" s="534">
        <v>766.88220980899996</v>
      </c>
      <c r="N103" s="534">
        <v>383.35</v>
      </c>
      <c r="O103" s="533">
        <v>2926.558</v>
      </c>
      <c r="P103" s="534">
        <v>2842.1200000000003</v>
      </c>
      <c r="Q103" s="534">
        <v>37.151000000000003</v>
      </c>
      <c r="R103" s="534">
        <v>47.286999999999978</v>
      </c>
      <c r="S103" s="967"/>
      <c r="T103"/>
      <c r="U103" s="1231"/>
      <c r="W103" s="1232"/>
    </row>
    <row r="104" spans="1:23" s="70" customFormat="1" ht="34.9" hidden="1" customHeight="1">
      <c r="A104" s="92"/>
      <c r="B104" s="216">
        <v>44013</v>
      </c>
      <c r="C104" s="531">
        <f t="shared" si="24"/>
        <v>17124.652526013</v>
      </c>
      <c r="D104" s="531">
        <f t="shared" si="25"/>
        <v>13972.301526013</v>
      </c>
      <c r="E104" s="531">
        <f t="shared" si="26"/>
        <v>12821.662316204</v>
      </c>
      <c r="F104" s="532">
        <v>2147.67</v>
      </c>
      <c r="G104" s="532">
        <v>281.79266402600001</v>
      </c>
      <c r="H104" s="532">
        <v>6901.8523258799996</v>
      </c>
      <c r="I104" s="532">
        <v>3445.976326298</v>
      </c>
      <c r="J104" s="532">
        <v>17.187000000000001</v>
      </c>
      <c r="K104" s="532">
        <v>27.184000000000001</v>
      </c>
      <c r="L104" s="531">
        <f t="shared" si="27"/>
        <v>1150.639209809</v>
      </c>
      <c r="M104" s="532">
        <v>766.88220980899996</v>
      </c>
      <c r="N104" s="532">
        <v>383.75700000000001</v>
      </c>
      <c r="O104" s="531">
        <v>3152.3510000000001</v>
      </c>
      <c r="P104" s="532">
        <v>3066.1970000000001</v>
      </c>
      <c r="Q104" s="532">
        <v>37.15</v>
      </c>
      <c r="R104" s="532">
        <v>49.004000000000005</v>
      </c>
      <c r="S104" s="967"/>
      <c r="T104"/>
      <c r="U104" s="1231"/>
      <c r="W104" s="1232"/>
    </row>
    <row r="105" spans="1:23" s="70" customFormat="1" ht="34.9" hidden="1" customHeight="1">
      <c r="A105" s="92"/>
      <c r="B105" s="217">
        <v>44044</v>
      </c>
      <c r="C105" s="533">
        <f t="shared" si="24"/>
        <v>17010.538037532999</v>
      </c>
      <c r="D105" s="533">
        <f t="shared" si="25"/>
        <v>13874.379037532999</v>
      </c>
      <c r="E105" s="533">
        <f t="shared" si="26"/>
        <v>12723.739827723999</v>
      </c>
      <c r="F105" s="534">
        <v>2559.2629999999999</v>
      </c>
      <c r="G105" s="534">
        <v>272.97132151099999</v>
      </c>
      <c r="H105" s="534">
        <v>6639.9881094449993</v>
      </c>
      <c r="I105" s="534">
        <v>3213.8993967679999</v>
      </c>
      <c r="J105" s="534">
        <v>15.73</v>
      </c>
      <c r="K105" s="534">
        <v>21.888000000000002</v>
      </c>
      <c r="L105" s="533">
        <f t="shared" si="27"/>
        <v>1150.639209809</v>
      </c>
      <c r="M105" s="534">
        <v>766.88220980899996</v>
      </c>
      <c r="N105" s="534">
        <v>383.75700000000001</v>
      </c>
      <c r="O105" s="533">
        <v>3136.1590000000001</v>
      </c>
      <c r="P105" s="534">
        <v>3051.32</v>
      </c>
      <c r="Q105" s="534">
        <v>37.15</v>
      </c>
      <c r="R105" s="534">
        <v>47.688999999999979</v>
      </c>
      <c r="S105" s="967"/>
      <c r="T105"/>
      <c r="U105" s="1231"/>
      <c r="W105" s="1232"/>
    </row>
    <row r="106" spans="1:23" s="70" customFormat="1" ht="34.9" hidden="1" customHeight="1">
      <c r="A106" s="92"/>
      <c r="B106" s="216">
        <v>44075</v>
      </c>
      <c r="C106" s="531">
        <f t="shared" si="24"/>
        <v>16991.424842394001</v>
      </c>
      <c r="D106" s="531">
        <f t="shared" si="25"/>
        <v>13872.050842393999</v>
      </c>
      <c r="E106" s="531">
        <f t="shared" si="26"/>
        <v>12717.405632585</v>
      </c>
      <c r="F106" s="532">
        <v>2646.9740000000002</v>
      </c>
      <c r="G106" s="532">
        <v>262.60970706000001</v>
      </c>
      <c r="H106" s="532">
        <v>6635.5931803120002</v>
      </c>
      <c r="I106" s="532">
        <v>3136.1407452130002</v>
      </c>
      <c r="J106" s="532">
        <v>15.606999999999999</v>
      </c>
      <c r="K106" s="532">
        <v>20.481000000000002</v>
      </c>
      <c r="L106" s="531">
        <f t="shared" si="27"/>
        <v>1154.6452098089999</v>
      </c>
      <c r="M106" s="532">
        <v>766.88220980899996</v>
      </c>
      <c r="N106" s="532">
        <v>387.76299999999998</v>
      </c>
      <c r="O106" s="531">
        <v>3119.3740000000003</v>
      </c>
      <c r="P106" s="532">
        <v>3035.9170000000004</v>
      </c>
      <c r="Q106" s="532">
        <v>37.15</v>
      </c>
      <c r="R106" s="532">
        <v>46.306999999999988</v>
      </c>
      <c r="S106" s="967"/>
      <c r="T106"/>
      <c r="U106" s="1231"/>
      <c r="W106" s="1232"/>
    </row>
    <row r="107" spans="1:23" s="70" customFormat="1" ht="34.9" hidden="1" customHeight="1">
      <c r="A107" s="92"/>
      <c r="B107" s="217">
        <v>44105</v>
      </c>
      <c r="C107" s="533">
        <f t="shared" si="24"/>
        <v>16069.22033176</v>
      </c>
      <c r="D107" s="533">
        <f t="shared" si="25"/>
        <v>13064.56833176</v>
      </c>
      <c r="E107" s="533">
        <f t="shared" si="26"/>
        <v>11909.923121951</v>
      </c>
      <c r="F107" s="534">
        <v>2644.837</v>
      </c>
      <c r="G107" s="534">
        <v>260.99640258500006</v>
      </c>
      <c r="H107" s="534">
        <v>5967.3940075380006</v>
      </c>
      <c r="I107" s="534">
        <v>3003.0057118279997</v>
      </c>
      <c r="J107" s="534">
        <v>15.722</v>
      </c>
      <c r="K107" s="534">
        <v>17.968</v>
      </c>
      <c r="L107" s="533">
        <f t="shared" si="27"/>
        <v>1154.6452098089999</v>
      </c>
      <c r="M107" s="534">
        <v>766.88220980899996</v>
      </c>
      <c r="N107" s="534">
        <v>387.76299999999998</v>
      </c>
      <c r="O107" s="533">
        <v>3004.652</v>
      </c>
      <c r="P107" s="534">
        <v>2921.0479999999998</v>
      </c>
      <c r="Q107" s="534">
        <v>37.15</v>
      </c>
      <c r="R107" s="534">
        <v>46.454000000000029</v>
      </c>
      <c r="S107" s="967"/>
      <c r="T107"/>
      <c r="U107" s="1231"/>
      <c r="W107" s="1232"/>
    </row>
    <row r="108" spans="1:23" s="70" customFormat="1" ht="34.9" hidden="1" customHeight="1">
      <c r="A108" s="92"/>
      <c r="B108" s="216">
        <v>44136</v>
      </c>
      <c r="C108" s="531">
        <f t="shared" si="24"/>
        <v>15968.129900136999</v>
      </c>
      <c r="D108" s="531">
        <f t="shared" si="25"/>
        <v>13031.414900136999</v>
      </c>
      <c r="E108" s="531">
        <f t="shared" si="26"/>
        <v>11876.769690327999</v>
      </c>
      <c r="F108" s="532">
        <v>2454.2739999999999</v>
      </c>
      <c r="G108" s="532">
        <v>282.00848413599999</v>
      </c>
      <c r="H108" s="532">
        <v>6277.5736545230002</v>
      </c>
      <c r="I108" s="532">
        <v>2829.436551669</v>
      </c>
      <c r="J108" s="532">
        <v>14.067</v>
      </c>
      <c r="K108" s="532">
        <v>19.41</v>
      </c>
      <c r="L108" s="531">
        <f t="shared" si="27"/>
        <v>1154.6452098089999</v>
      </c>
      <c r="M108" s="532">
        <v>766.88220980899996</v>
      </c>
      <c r="N108" s="532">
        <v>387.76299999999998</v>
      </c>
      <c r="O108" s="531">
        <v>2936.7149999999997</v>
      </c>
      <c r="P108" s="532">
        <v>2853.6709999999998</v>
      </c>
      <c r="Q108" s="532">
        <v>37.15</v>
      </c>
      <c r="R108" s="532">
        <v>45.893999999999991</v>
      </c>
      <c r="S108" s="967"/>
      <c r="T108"/>
      <c r="U108" s="1231"/>
      <c r="W108" s="1232"/>
    </row>
    <row r="109" spans="1:23" s="70" customFormat="1" ht="34.9" hidden="1" customHeight="1">
      <c r="A109" s="92"/>
      <c r="B109" s="217">
        <v>44166</v>
      </c>
      <c r="C109" s="533">
        <f t="shared" si="24"/>
        <v>16025.633785777998</v>
      </c>
      <c r="D109" s="533">
        <f t="shared" si="25"/>
        <v>13198.876785777999</v>
      </c>
      <c r="E109" s="533">
        <f t="shared" si="26"/>
        <v>12024.401575968999</v>
      </c>
      <c r="F109" s="534">
        <v>2646.0030000000002</v>
      </c>
      <c r="G109" s="534">
        <v>283.49776129399999</v>
      </c>
      <c r="H109" s="534">
        <v>6268.2304361420001</v>
      </c>
      <c r="I109" s="534">
        <v>2790.9923785329997</v>
      </c>
      <c r="J109" s="534">
        <v>13.847</v>
      </c>
      <c r="K109" s="534">
        <v>21.831</v>
      </c>
      <c r="L109" s="533">
        <f t="shared" si="27"/>
        <v>1174.475209809</v>
      </c>
      <c r="M109" s="534">
        <v>766.88220980899996</v>
      </c>
      <c r="N109" s="534">
        <v>407.59300000000002</v>
      </c>
      <c r="O109" s="533">
        <v>2826.7570000000001</v>
      </c>
      <c r="P109" s="534">
        <v>2731.0810000000001</v>
      </c>
      <c r="Q109" s="534">
        <v>45.29</v>
      </c>
      <c r="R109" s="534">
        <v>50.38600000000001</v>
      </c>
      <c r="S109" s="967"/>
      <c r="T109"/>
      <c r="U109" s="1231"/>
      <c r="W109" s="1232"/>
    </row>
    <row r="110" spans="1:23" s="70" customFormat="1" ht="34.9" hidden="1" customHeight="1">
      <c r="A110" s="92"/>
      <c r="B110" s="215">
        <v>2021</v>
      </c>
      <c r="C110" s="535"/>
      <c r="D110" s="535"/>
      <c r="E110" s="535"/>
      <c r="F110" s="1384"/>
      <c r="G110" s="1384"/>
      <c r="H110" s="1384"/>
      <c r="I110" s="1384"/>
      <c r="J110" s="1384"/>
      <c r="K110" s="1384"/>
      <c r="L110" s="535"/>
      <c r="M110" s="1384"/>
      <c r="N110" s="1384"/>
      <c r="O110" s="535"/>
      <c r="P110" s="1384"/>
      <c r="Q110" s="1384"/>
      <c r="R110" s="1384"/>
      <c r="S110" s="967"/>
      <c r="T110"/>
      <c r="W110" s="1232"/>
    </row>
    <row r="111" spans="1:23" s="70" customFormat="1" ht="34.9" hidden="1" customHeight="1">
      <c r="A111" s="92"/>
      <c r="B111" s="216">
        <v>44197</v>
      </c>
      <c r="C111" s="531">
        <f t="shared" ref="C111:C122" si="28">+D111+O111</f>
        <v>15790.994609046002</v>
      </c>
      <c r="D111" s="531">
        <f t="shared" ref="D111:D122" si="29">+E111+L111</f>
        <v>13063.304609046001</v>
      </c>
      <c r="E111" s="531">
        <f t="shared" ref="E111:E122" si="30">SUM(F111:K111)</f>
        <v>11888.403399237</v>
      </c>
      <c r="F111" s="532">
        <v>2613.2849999999999</v>
      </c>
      <c r="G111" s="532">
        <v>303.36423553500003</v>
      </c>
      <c r="H111" s="532">
        <v>5974.318621295999</v>
      </c>
      <c r="I111" s="532">
        <v>2968.0045424060004</v>
      </c>
      <c r="J111" s="532">
        <v>13.852</v>
      </c>
      <c r="K111" s="532">
        <v>15.579000000000001</v>
      </c>
      <c r="L111" s="531">
        <f t="shared" ref="L111:L122" si="31">N111+M111</f>
        <v>1174.901209809</v>
      </c>
      <c r="M111" s="532">
        <v>766.88220980899996</v>
      </c>
      <c r="N111" s="532">
        <v>408.01900000000001</v>
      </c>
      <c r="O111" s="531">
        <v>2727.69</v>
      </c>
      <c r="P111" s="532">
        <v>2631.6289999999999</v>
      </c>
      <c r="Q111" s="532">
        <v>45.29</v>
      </c>
      <c r="R111" s="532">
        <v>50.771000000000008</v>
      </c>
      <c r="S111" s="967"/>
      <c r="T111"/>
      <c r="U111" s="1231"/>
      <c r="W111" s="1232"/>
    </row>
    <row r="112" spans="1:23" s="70" customFormat="1" ht="34.9" hidden="1" customHeight="1">
      <c r="A112" s="92"/>
      <c r="B112" s="217">
        <v>44228</v>
      </c>
      <c r="C112" s="533">
        <f t="shared" si="28"/>
        <v>15632.427330879003</v>
      </c>
      <c r="D112" s="533">
        <f t="shared" si="29"/>
        <v>12922.945330879003</v>
      </c>
      <c r="E112" s="533">
        <f t="shared" si="30"/>
        <v>11748.045121070003</v>
      </c>
      <c r="F112" s="534">
        <v>2541.1660000000002</v>
      </c>
      <c r="G112" s="534">
        <v>302.96637459200002</v>
      </c>
      <c r="H112" s="534">
        <v>5845.764354553</v>
      </c>
      <c r="I112" s="534">
        <v>3031.1873919250002</v>
      </c>
      <c r="J112" s="534">
        <v>11.725</v>
      </c>
      <c r="K112" s="534">
        <v>15.236000000000001</v>
      </c>
      <c r="L112" s="533">
        <f t="shared" si="31"/>
        <v>1174.900209809</v>
      </c>
      <c r="M112" s="534">
        <v>766.88220980899996</v>
      </c>
      <c r="N112" s="534">
        <v>408.01799999999997</v>
      </c>
      <c r="O112" s="533">
        <v>2709.482</v>
      </c>
      <c r="P112" s="534">
        <v>2614.047</v>
      </c>
      <c r="Q112" s="534">
        <v>45.29</v>
      </c>
      <c r="R112" s="534">
        <v>50.14500000000001</v>
      </c>
      <c r="S112" s="967"/>
      <c r="T112"/>
      <c r="U112" s="1231"/>
      <c r="W112" s="1232"/>
    </row>
    <row r="113" spans="1:23" s="70" customFormat="1" ht="34.9" hidden="1" customHeight="1">
      <c r="A113" s="92"/>
      <c r="B113" s="216">
        <v>44256</v>
      </c>
      <c r="C113" s="531">
        <f t="shared" si="28"/>
        <v>15648.967323238001</v>
      </c>
      <c r="D113" s="531">
        <f t="shared" si="29"/>
        <v>12926.626323238001</v>
      </c>
      <c r="E113" s="531">
        <f t="shared" si="30"/>
        <v>11751.726113429</v>
      </c>
      <c r="F113" s="532">
        <v>2458.1469999999999</v>
      </c>
      <c r="G113" s="532">
        <v>300.32892114600003</v>
      </c>
      <c r="H113" s="532">
        <v>5798.2979182010004</v>
      </c>
      <c r="I113" s="532">
        <v>3171.0232740819997</v>
      </c>
      <c r="J113" s="532">
        <v>11.109</v>
      </c>
      <c r="K113" s="532">
        <v>12.82</v>
      </c>
      <c r="L113" s="531">
        <f t="shared" si="31"/>
        <v>1174.900209809</v>
      </c>
      <c r="M113" s="532">
        <v>766.88220980899996</v>
      </c>
      <c r="N113" s="532">
        <v>408.01799999999997</v>
      </c>
      <c r="O113" s="531">
        <v>2722.3409999999999</v>
      </c>
      <c r="P113" s="532">
        <v>2628.2809999999999</v>
      </c>
      <c r="Q113" s="532">
        <v>45.29</v>
      </c>
      <c r="R113" s="532">
        <v>48.769999999999982</v>
      </c>
      <c r="S113" s="967"/>
      <c r="T113"/>
      <c r="U113" s="1231"/>
      <c r="W113" s="1232"/>
    </row>
    <row r="114" spans="1:23" s="70" customFormat="1" ht="34.9" hidden="1" customHeight="1">
      <c r="A114" s="92"/>
      <c r="B114" s="217">
        <v>44287</v>
      </c>
      <c r="C114" s="533">
        <f t="shared" si="28"/>
        <v>15604.854765526999</v>
      </c>
      <c r="D114" s="533">
        <f t="shared" si="29"/>
        <v>12921.674765526999</v>
      </c>
      <c r="E114" s="533">
        <f t="shared" si="30"/>
        <v>11746.774555717999</v>
      </c>
      <c r="F114" s="534">
        <v>2482.672</v>
      </c>
      <c r="G114" s="534">
        <v>317.24885259900003</v>
      </c>
      <c r="H114" s="534">
        <v>5786.8476062520003</v>
      </c>
      <c r="I114" s="534">
        <v>3135.6700968670002</v>
      </c>
      <c r="J114" s="534">
        <v>11.247999999999999</v>
      </c>
      <c r="K114" s="534">
        <v>13.087999999999999</v>
      </c>
      <c r="L114" s="533">
        <f t="shared" si="31"/>
        <v>1174.900209809</v>
      </c>
      <c r="M114" s="534">
        <v>766.88220980899996</v>
      </c>
      <c r="N114" s="534">
        <v>408.01799999999997</v>
      </c>
      <c r="O114" s="533">
        <v>2683.18</v>
      </c>
      <c r="P114" s="534">
        <v>2589.2089999999998</v>
      </c>
      <c r="Q114" s="534">
        <v>45.29</v>
      </c>
      <c r="R114" s="534">
        <v>48.680999999999983</v>
      </c>
      <c r="S114" s="967"/>
      <c r="T114"/>
      <c r="U114" s="1231"/>
      <c r="W114" s="1232"/>
    </row>
    <row r="115" spans="1:23" s="70" customFormat="1" ht="34.9" hidden="1" customHeight="1">
      <c r="A115" s="92"/>
      <c r="B115" s="216">
        <v>44317</v>
      </c>
      <c r="C115" s="531">
        <f t="shared" si="28"/>
        <v>16100.301603887005</v>
      </c>
      <c r="D115" s="531">
        <f t="shared" si="29"/>
        <v>13172.323603887004</v>
      </c>
      <c r="E115" s="531">
        <f t="shared" si="30"/>
        <v>11997.423394078003</v>
      </c>
      <c r="F115" s="532">
        <v>2587.5430000000001</v>
      </c>
      <c r="G115" s="532">
        <v>280.99680181999997</v>
      </c>
      <c r="H115" s="532">
        <v>6026.9835623460003</v>
      </c>
      <c r="I115" s="532">
        <v>3079.046029912</v>
      </c>
      <c r="J115" s="532">
        <v>9.2899999999999991</v>
      </c>
      <c r="K115" s="532">
        <v>13.564</v>
      </c>
      <c r="L115" s="531">
        <f t="shared" si="31"/>
        <v>1174.900209809</v>
      </c>
      <c r="M115" s="532">
        <v>766.88220980899996</v>
      </c>
      <c r="N115" s="532">
        <v>408.01799999999997</v>
      </c>
      <c r="O115" s="531">
        <v>2927.9780000000001</v>
      </c>
      <c r="P115" s="532">
        <v>2834.0009999999997</v>
      </c>
      <c r="Q115" s="532">
        <v>45.29</v>
      </c>
      <c r="R115" s="532">
        <v>48.687000000000033</v>
      </c>
      <c r="S115" s="967"/>
      <c r="T115"/>
      <c r="U115" s="1231"/>
      <c r="W115" s="1232"/>
    </row>
    <row r="116" spans="1:23" s="70" customFormat="1" ht="34.9" hidden="1" customHeight="1">
      <c r="A116" s="92"/>
      <c r="B116" s="217">
        <v>44348</v>
      </c>
      <c r="C116" s="533">
        <f t="shared" si="28"/>
        <v>15797.763946993999</v>
      </c>
      <c r="D116" s="533">
        <f t="shared" si="29"/>
        <v>12891.910946993999</v>
      </c>
      <c r="E116" s="533">
        <f t="shared" si="30"/>
        <v>11717.010737184999</v>
      </c>
      <c r="F116" s="534">
        <v>2502.3539999999998</v>
      </c>
      <c r="G116" s="534">
        <v>261.11737708600003</v>
      </c>
      <c r="H116" s="534">
        <v>5913.9830955139996</v>
      </c>
      <c r="I116" s="534">
        <v>3011.6082645850001</v>
      </c>
      <c r="J116" s="534">
        <v>13.528</v>
      </c>
      <c r="K116" s="534">
        <v>14.42</v>
      </c>
      <c r="L116" s="533">
        <f t="shared" si="31"/>
        <v>1174.900209809</v>
      </c>
      <c r="M116" s="534">
        <v>766.88220980899996</v>
      </c>
      <c r="N116" s="534">
        <v>408.01799999999997</v>
      </c>
      <c r="O116" s="533">
        <v>2905.8529999999996</v>
      </c>
      <c r="P116" s="534">
        <v>2811.4679999999998</v>
      </c>
      <c r="Q116" s="534">
        <v>45.29</v>
      </c>
      <c r="R116" s="534">
        <v>49.095000000000013</v>
      </c>
      <c r="S116" s="967"/>
      <c r="T116"/>
      <c r="U116" s="1231"/>
      <c r="W116" s="1232"/>
    </row>
    <row r="117" spans="1:23" s="70" customFormat="1" ht="34.9" hidden="1" customHeight="1">
      <c r="A117" s="92"/>
      <c r="B117" s="216">
        <v>44378</v>
      </c>
      <c r="C117" s="531">
        <f t="shared" si="28"/>
        <v>16501.031450078</v>
      </c>
      <c r="D117" s="531">
        <f t="shared" si="29"/>
        <v>13719.895450078002</v>
      </c>
      <c r="E117" s="531">
        <f t="shared" si="30"/>
        <v>12544.573240269001</v>
      </c>
      <c r="F117" s="532">
        <v>2648.8890000000001</v>
      </c>
      <c r="G117" s="532">
        <v>262.052755623</v>
      </c>
      <c r="H117" s="532">
        <v>6751.5794454059996</v>
      </c>
      <c r="I117" s="532">
        <v>2855.8000392400004</v>
      </c>
      <c r="J117" s="532">
        <v>12.875</v>
      </c>
      <c r="K117" s="532">
        <v>13.377000000000001</v>
      </c>
      <c r="L117" s="531">
        <f t="shared" si="31"/>
        <v>1175.322209809</v>
      </c>
      <c r="M117" s="532">
        <v>766.88220980899996</v>
      </c>
      <c r="N117" s="532">
        <v>408.44</v>
      </c>
      <c r="O117" s="531">
        <v>2781.136</v>
      </c>
      <c r="P117" s="532">
        <v>2685.57</v>
      </c>
      <c r="Q117" s="532">
        <v>45.29</v>
      </c>
      <c r="R117" s="532">
        <v>50.275999999999982</v>
      </c>
      <c r="S117" s="967"/>
      <c r="T117"/>
      <c r="U117" s="1231"/>
      <c r="W117" s="1232"/>
    </row>
    <row r="118" spans="1:23" s="70" customFormat="1" ht="34.9" hidden="1" customHeight="1">
      <c r="A118" s="92"/>
      <c r="B118" s="217">
        <v>44409</v>
      </c>
      <c r="C118" s="533">
        <f t="shared" si="28"/>
        <v>16870.958808247</v>
      </c>
      <c r="D118" s="533">
        <f t="shared" si="29"/>
        <v>14097.230808247001</v>
      </c>
      <c r="E118" s="533">
        <f t="shared" si="30"/>
        <v>12921.908598438002</v>
      </c>
      <c r="F118" s="534">
        <v>2641.6849999999999</v>
      </c>
      <c r="G118" s="534">
        <v>262.15119893399998</v>
      </c>
      <c r="H118" s="534">
        <v>6714.6716967749999</v>
      </c>
      <c r="I118" s="534">
        <v>2947.6407027290002</v>
      </c>
      <c r="J118" s="534">
        <v>341.86500000000001</v>
      </c>
      <c r="K118" s="534">
        <v>13.895</v>
      </c>
      <c r="L118" s="533">
        <f t="shared" si="31"/>
        <v>1175.322209809</v>
      </c>
      <c r="M118" s="534">
        <v>766.88220980899996</v>
      </c>
      <c r="N118" s="534">
        <v>408.44</v>
      </c>
      <c r="O118" s="533">
        <v>2773.7279999999996</v>
      </c>
      <c r="P118" s="534">
        <v>2678.4259999999999</v>
      </c>
      <c r="Q118" s="534">
        <v>46.19</v>
      </c>
      <c r="R118" s="534">
        <v>49.111999999999988</v>
      </c>
      <c r="S118" s="967"/>
      <c r="T118"/>
      <c r="U118" s="1231"/>
      <c r="W118" s="1232"/>
    </row>
    <row r="119" spans="1:23" s="70" customFormat="1" ht="34.9" hidden="1" customHeight="1">
      <c r="A119" s="92"/>
      <c r="B119" s="216">
        <v>44440</v>
      </c>
      <c r="C119" s="531">
        <f t="shared" si="28"/>
        <v>16535.547147363995</v>
      </c>
      <c r="D119" s="531">
        <f t="shared" si="29"/>
        <v>13864.498147363996</v>
      </c>
      <c r="E119" s="531">
        <f t="shared" si="30"/>
        <v>12689.175937554997</v>
      </c>
      <c r="F119" s="532">
        <v>2522.2779999999998</v>
      </c>
      <c r="G119" s="532">
        <v>261.07502222900001</v>
      </c>
      <c r="H119" s="532">
        <v>6974.3626194150002</v>
      </c>
      <c r="I119" s="532">
        <v>2904.4382959109998</v>
      </c>
      <c r="J119" s="532">
        <v>15.978</v>
      </c>
      <c r="K119" s="532">
        <v>11.044</v>
      </c>
      <c r="L119" s="531">
        <f t="shared" si="31"/>
        <v>1175.322209809</v>
      </c>
      <c r="M119" s="532">
        <v>766.88220980899996</v>
      </c>
      <c r="N119" s="532">
        <v>408.44</v>
      </c>
      <c r="O119" s="531">
        <v>2671.0489999999995</v>
      </c>
      <c r="P119" s="532">
        <v>2576.692</v>
      </c>
      <c r="Q119" s="532">
        <v>46.19</v>
      </c>
      <c r="R119" s="532">
        <v>48.166999999999973</v>
      </c>
      <c r="S119" s="967"/>
      <c r="T119"/>
      <c r="U119" s="1231"/>
      <c r="W119" s="1232"/>
    </row>
    <row r="120" spans="1:23" s="70" customFormat="1" ht="34.9" hidden="1" customHeight="1">
      <c r="A120" s="92"/>
      <c r="B120" s="217">
        <v>44470</v>
      </c>
      <c r="C120" s="533">
        <f t="shared" si="28"/>
        <v>16816.603797235999</v>
      </c>
      <c r="D120" s="533">
        <f t="shared" si="29"/>
        <v>13976.766797236</v>
      </c>
      <c r="E120" s="533">
        <f t="shared" si="30"/>
        <v>12801.444587426999</v>
      </c>
      <c r="F120" s="534">
        <v>2595.6970000000001</v>
      </c>
      <c r="G120" s="534">
        <v>260.855841758</v>
      </c>
      <c r="H120" s="534">
        <v>6908.2893346589999</v>
      </c>
      <c r="I120" s="534">
        <v>3009.8844110099994</v>
      </c>
      <c r="J120" s="534">
        <v>15.999000000000001</v>
      </c>
      <c r="K120" s="534">
        <v>10.718999999999999</v>
      </c>
      <c r="L120" s="533">
        <f t="shared" si="31"/>
        <v>1175.322209809</v>
      </c>
      <c r="M120" s="534">
        <v>766.88220980899996</v>
      </c>
      <c r="N120" s="534">
        <v>408.44</v>
      </c>
      <c r="O120" s="533">
        <v>2839.837</v>
      </c>
      <c r="P120" s="534">
        <v>2743.8789999999999</v>
      </c>
      <c r="Q120" s="534">
        <v>46.19</v>
      </c>
      <c r="R120" s="534">
        <v>49.768000000000015</v>
      </c>
      <c r="S120" s="967"/>
      <c r="T120"/>
      <c r="U120" s="1231"/>
      <c r="W120" s="1232"/>
    </row>
    <row r="121" spans="1:23" s="70" customFormat="1" ht="34.9" hidden="1" customHeight="1">
      <c r="A121" s="92"/>
      <c r="B121" s="216">
        <v>44501</v>
      </c>
      <c r="C121" s="531">
        <f t="shared" si="28"/>
        <v>16879.939628250999</v>
      </c>
      <c r="D121" s="531">
        <f t="shared" si="29"/>
        <v>13992.436628250998</v>
      </c>
      <c r="E121" s="531">
        <f t="shared" si="30"/>
        <v>12817.114418441999</v>
      </c>
      <c r="F121" s="532">
        <v>2680.5219999999999</v>
      </c>
      <c r="G121" s="532">
        <v>239.48260202099999</v>
      </c>
      <c r="H121" s="532">
        <v>6904.6915637729999</v>
      </c>
      <c r="I121" s="532">
        <v>2967.9012526480001</v>
      </c>
      <c r="J121" s="532">
        <v>12.444000000000001</v>
      </c>
      <c r="K121" s="532">
        <v>12.073</v>
      </c>
      <c r="L121" s="531">
        <f t="shared" si="31"/>
        <v>1175.322209809</v>
      </c>
      <c r="M121" s="532">
        <v>766.88220980899996</v>
      </c>
      <c r="N121" s="532">
        <v>408.44</v>
      </c>
      <c r="O121" s="531">
        <v>2887.5030000000002</v>
      </c>
      <c r="P121" s="532">
        <v>2792.4010000000003</v>
      </c>
      <c r="Q121" s="532">
        <v>46.19</v>
      </c>
      <c r="R121" s="532">
        <v>48.91200000000002</v>
      </c>
      <c r="S121" s="967"/>
      <c r="T121"/>
      <c r="U121" s="1231"/>
      <c r="W121" s="1232"/>
    </row>
    <row r="122" spans="1:23" s="70" customFormat="1" ht="34.9" hidden="1" customHeight="1">
      <c r="A122" s="92"/>
      <c r="B122" s="217">
        <v>44531</v>
      </c>
      <c r="C122" s="533">
        <f t="shared" si="28"/>
        <v>17680.018966667998</v>
      </c>
      <c r="D122" s="533">
        <f t="shared" si="29"/>
        <v>14686.406966667997</v>
      </c>
      <c r="E122" s="533">
        <f t="shared" si="30"/>
        <v>13502.593756858998</v>
      </c>
      <c r="F122" s="534">
        <v>2646.136</v>
      </c>
      <c r="G122" s="534">
        <v>239.888045922</v>
      </c>
      <c r="H122" s="534">
        <v>7749.0200957109992</v>
      </c>
      <c r="I122" s="534">
        <v>2842.2966152260001</v>
      </c>
      <c r="J122" s="534">
        <v>11.586</v>
      </c>
      <c r="K122" s="534">
        <v>13.667</v>
      </c>
      <c r="L122" s="533">
        <f t="shared" si="31"/>
        <v>1183.813209809</v>
      </c>
      <c r="M122" s="534">
        <v>766.88220980899996</v>
      </c>
      <c r="N122" s="534">
        <v>416.93099999999998</v>
      </c>
      <c r="O122" s="533">
        <v>2993.6120000000001</v>
      </c>
      <c r="P122" s="534">
        <v>2896.154</v>
      </c>
      <c r="Q122" s="534">
        <v>46.436</v>
      </c>
      <c r="R122" s="534">
        <v>51.02200000000002</v>
      </c>
      <c r="S122" s="967"/>
      <c r="T122"/>
      <c r="U122" s="1231"/>
      <c r="W122" s="1232"/>
    </row>
    <row r="123" spans="1:23" s="554" customFormat="1" ht="34.9" hidden="1" customHeight="1">
      <c r="B123" s="215">
        <v>2022</v>
      </c>
      <c r="C123" s="535"/>
      <c r="D123" s="535"/>
      <c r="E123" s="535"/>
      <c r="F123" s="1384"/>
      <c r="G123" s="1384"/>
      <c r="H123" s="1384"/>
      <c r="I123" s="1384"/>
      <c r="J123" s="1384"/>
      <c r="K123" s="1384"/>
      <c r="L123" s="535"/>
      <c r="M123" s="1384"/>
      <c r="N123" s="1384"/>
      <c r="O123" s="535"/>
      <c r="P123" s="1384"/>
      <c r="Q123" s="1384"/>
      <c r="R123" s="1384"/>
      <c r="S123" s="967"/>
      <c r="T123"/>
      <c r="W123" s="1232"/>
    </row>
    <row r="124" spans="1:23" s="70" customFormat="1" ht="34.9" hidden="1" customHeight="1">
      <c r="A124" s="92"/>
      <c r="B124" s="216">
        <v>44562</v>
      </c>
      <c r="C124" s="531">
        <f t="shared" ref="C124:C135" si="32">+D124+O124</f>
        <v>17455.615566418001</v>
      </c>
      <c r="D124" s="531">
        <f t="shared" ref="D124:D135" si="33">+E124+L124</f>
        <v>14600.343566418</v>
      </c>
      <c r="E124" s="531">
        <f t="shared" ref="E124:E135" si="34">SUM(F124:K124)</f>
        <v>13416.116356609</v>
      </c>
      <c r="F124" s="532">
        <v>2556.317</v>
      </c>
      <c r="G124" s="532">
        <v>239.566092696</v>
      </c>
      <c r="H124" s="532">
        <v>7435.441708583</v>
      </c>
      <c r="I124" s="532">
        <v>3159.5745553300003</v>
      </c>
      <c r="J124" s="532">
        <v>11.513</v>
      </c>
      <c r="K124" s="532">
        <v>13.704000000000001</v>
      </c>
      <c r="L124" s="531">
        <f t="shared" ref="L124:L135" si="35">N124+M124</f>
        <v>1184.227209809</v>
      </c>
      <c r="M124" s="532">
        <v>766.88220980899996</v>
      </c>
      <c r="N124" s="532">
        <v>417.34500000000003</v>
      </c>
      <c r="O124" s="531">
        <v>2855.2719999999995</v>
      </c>
      <c r="P124" s="532">
        <v>2756.3159999999998</v>
      </c>
      <c r="Q124" s="532">
        <v>46.436</v>
      </c>
      <c r="R124" s="532">
        <v>52.52000000000006</v>
      </c>
      <c r="S124" s="967"/>
      <c r="T124"/>
      <c r="U124" s="1231"/>
      <c r="W124" s="1232"/>
    </row>
    <row r="125" spans="1:23" s="70" customFormat="1" ht="34.9" hidden="1" customHeight="1">
      <c r="A125" s="92"/>
      <c r="B125" s="217">
        <v>44593</v>
      </c>
      <c r="C125" s="533">
        <f t="shared" si="32"/>
        <v>17572.883828203001</v>
      </c>
      <c r="D125" s="533">
        <f t="shared" si="33"/>
        <v>14753.406828203</v>
      </c>
      <c r="E125" s="533">
        <f t="shared" si="34"/>
        <v>13569.179618394</v>
      </c>
      <c r="F125" s="534">
        <v>2730.6680000000001</v>
      </c>
      <c r="G125" s="534">
        <v>247.40262813300001</v>
      </c>
      <c r="H125" s="534">
        <v>7248.0260199960003</v>
      </c>
      <c r="I125" s="534">
        <v>3320.9159702649999</v>
      </c>
      <c r="J125" s="534">
        <v>7.32</v>
      </c>
      <c r="K125" s="534">
        <v>14.847</v>
      </c>
      <c r="L125" s="533">
        <f t="shared" si="35"/>
        <v>1184.227209809</v>
      </c>
      <c r="M125" s="534">
        <v>766.88220980899996</v>
      </c>
      <c r="N125" s="534">
        <v>417.34500000000003</v>
      </c>
      <c r="O125" s="533">
        <v>2819.4769999999999</v>
      </c>
      <c r="P125" s="534">
        <v>2721.9629999999997</v>
      </c>
      <c r="Q125" s="534">
        <v>46.436</v>
      </c>
      <c r="R125" s="534">
        <v>51.078000000000038</v>
      </c>
      <c r="S125" s="967"/>
      <c r="T125"/>
      <c r="U125" s="1231"/>
      <c r="W125" s="1232"/>
    </row>
    <row r="126" spans="1:23" s="70" customFormat="1" ht="34.9" hidden="1" customHeight="1">
      <c r="A126" s="92"/>
      <c r="B126" s="216">
        <v>44621</v>
      </c>
      <c r="C126" s="531">
        <f t="shared" si="32"/>
        <v>17483.897672029001</v>
      </c>
      <c r="D126" s="531">
        <f t="shared" si="33"/>
        <v>14685.154672029001</v>
      </c>
      <c r="E126" s="531">
        <f t="shared" si="34"/>
        <v>13500.927462220001</v>
      </c>
      <c r="F126" s="532">
        <v>2832.0239999999999</v>
      </c>
      <c r="G126" s="532">
        <v>245.76741933400001</v>
      </c>
      <c r="H126" s="532">
        <v>7279.314915551</v>
      </c>
      <c r="I126" s="532">
        <v>3123.976127335</v>
      </c>
      <c r="J126" s="532">
        <v>6.859</v>
      </c>
      <c r="K126" s="532">
        <v>12.986000000000001</v>
      </c>
      <c r="L126" s="531">
        <f t="shared" si="35"/>
        <v>1184.227209809</v>
      </c>
      <c r="M126" s="532">
        <v>766.88220980899996</v>
      </c>
      <c r="N126" s="532">
        <v>417.34500000000003</v>
      </c>
      <c r="O126" s="531">
        <v>2798.7429999999999</v>
      </c>
      <c r="P126" s="532">
        <v>2697.7090000000003</v>
      </c>
      <c r="Q126" s="532">
        <v>46.436</v>
      </c>
      <c r="R126" s="532">
        <v>54.597999999999999</v>
      </c>
      <c r="S126" s="967"/>
      <c r="T126"/>
      <c r="U126" s="1231"/>
      <c r="W126" s="1232"/>
    </row>
    <row r="127" spans="1:23" s="70" customFormat="1" ht="34.9" hidden="1" customHeight="1">
      <c r="A127" s="92"/>
      <c r="B127" s="217">
        <v>44652</v>
      </c>
      <c r="C127" s="533">
        <f t="shared" si="32"/>
        <v>17573.348640229997</v>
      </c>
      <c r="D127" s="533">
        <f t="shared" si="33"/>
        <v>14731.739640229998</v>
      </c>
      <c r="E127" s="533">
        <f t="shared" si="34"/>
        <v>13547.512430420998</v>
      </c>
      <c r="F127" s="534">
        <v>2791.84</v>
      </c>
      <c r="G127" s="534">
        <v>243.82617378399999</v>
      </c>
      <c r="H127" s="534">
        <v>7288.5679046279993</v>
      </c>
      <c r="I127" s="534">
        <v>3201.9333520089999</v>
      </c>
      <c r="J127" s="534">
        <v>6.6870000000000003</v>
      </c>
      <c r="K127" s="534">
        <v>14.657999999999999</v>
      </c>
      <c r="L127" s="533">
        <f t="shared" si="35"/>
        <v>1184.227209809</v>
      </c>
      <c r="M127" s="534">
        <v>766.88220980899996</v>
      </c>
      <c r="N127" s="534">
        <v>417.34500000000003</v>
      </c>
      <c r="O127" s="533">
        <v>2841.6089999999999</v>
      </c>
      <c r="P127" s="534">
        <v>2741.3089999999997</v>
      </c>
      <c r="Q127" s="534">
        <v>46.436</v>
      </c>
      <c r="R127" s="534">
        <v>53.863999999999947</v>
      </c>
      <c r="S127" s="967"/>
      <c r="T127"/>
      <c r="U127" s="1231"/>
      <c r="W127" s="1232"/>
    </row>
    <row r="128" spans="1:23" s="70" customFormat="1" ht="34.9" hidden="1" customHeight="1">
      <c r="A128" s="92"/>
      <c r="B128" s="216">
        <v>44682</v>
      </c>
      <c r="C128" s="531">
        <f t="shared" si="32"/>
        <v>17241.081667558999</v>
      </c>
      <c r="D128" s="531">
        <f t="shared" si="33"/>
        <v>14431.115667559001</v>
      </c>
      <c r="E128" s="531">
        <f t="shared" si="34"/>
        <v>13246.888457750001</v>
      </c>
      <c r="F128" s="532">
        <v>2809.7719999999999</v>
      </c>
      <c r="G128" s="532">
        <v>243.917874305</v>
      </c>
      <c r="H128" s="532">
        <v>6889.2139147629996</v>
      </c>
      <c r="I128" s="532">
        <v>3272.8006686820004</v>
      </c>
      <c r="J128" s="532">
        <v>10.647</v>
      </c>
      <c r="K128" s="532">
        <v>20.536999999999999</v>
      </c>
      <c r="L128" s="531">
        <f t="shared" si="35"/>
        <v>1184.227209809</v>
      </c>
      <c r="M128" s="532">
        <v>766.88220980899996</v>
      </c>
      <c r="N128" s="532">
        <v>417.34500000000003</v>
      </c>
      <c r="O128" s="531">
        <v>2809.9659999999999</v>
      </c>
      <c r="P128" s="532">
        <v>2711.1060000000002</v>
      </c>
      <c r="Q128" s="532">
        <v>46.436</v>
      </c>
      <c r="R128" s="532">
        <v>52.424000000000035</v>
      </c>
      <c r="S128" s="967"/>
      <c r="T128"/>
      <c r="U128" s="1231"/>
      <c r="W128" s="1232"/>
    </row>
    <row r="129" spans="2:23" s="87" customFormat="1" ht="34.9" hidden="1" customHeight="1">
      <c r="B129" s="217">
        <v>44713</v>
      </c>
      <c r="C129" s="533">
        <f t="shared" si="32"/>
        <v>16662.993961496002</v>
      </c>
      <c r="D129" s="533">
        <f t="shared" si="33"/>
        <v>13777.446961496</v>
      </c>
      <c r="E129" s="533">
        <f t="shared" si="34"/>
        <v>12593.219751687</v>
      </c>
      <c r="F129" s="534">
        <v>2827.8159999999998</v>
      </c>
      <c r="G129" s="534">
        <v>242.11663151000002</v>
      </c>
      <c r="H129" s="534">
        <v>6267.284047444</v>
      </c>
      <c r="I129" s="534">
        <v>3222.454072733</v>
      </c>
      <c r="J129" s="534">
        <v>10.394</v>
      </c>
      <c r="K129" s="534">
        <v>23.155000000000001</v>
      </c>
      <c r="L129" s="533">
        <f t="shared" si="35"/>
        <v>1184.227209809</v>
      </c>
      <c r="M129" s="534">
        <v>766.88220980899996</v>
      </c>
      <c r="N129" s="534">
        <v>417.34500000000003</v>
      </c>
      <c r="O129" s="533">
        <v>2885.5470000000005</v>
      </c>
      <c r="P129" s="534">
        <v>2784.5370000000007</v>
      </c>
      <c r="Q129" s="534">
        <v>46.436</v>
      </c>
      <c r="R129" s="534">
        <v>54.574000000000041</v>
      </c>
      <c r="S129" s="967"/>
      <c r="T129"/>
      <c r="U129" s="1231"/>
      <c r="W129" s="1232"/>
    </row>
    <row r="130" spans="2:23" s="87" customFormat="1" ht="34.9" hidden="1" customHeight="1">
      <c r="B130" s="216">
        <v>44743</v>
      </c>
      <c r="C130" s="531">
        <f t="shared" si="32"/>
        <v>16548.737454827999</v>
      </c>
      <c r="D130" s="531">
        <f t="shared" si="33"/>
        <v>13703.237454828</v>
      </c>
      <c r="E130" s="531">
        <f t="shared" si="34"/>
        <v>12518.617245019001</v>
      </c>
      <c r="F130" s="532">
        <v>2674.6469999999999</v>
      </c>
      <c r="G130" s="532">
        <v>240.71579012499998</v>
      </c>
      <c r="H130" s="532">
        <v>6390.2324534649997</v>
      </c>
      <c r="I130" s="532">
        <v>3175.8590014290003</v>
      </c>
      <c r="J130" s="532">
        <v>9.8699999999999992</v>
      </c>
      <c r="K130" s="532">
        <v>27.292999999999999</v>
      </c>
      <c r="L130" s="531">
        <f t="shared" si="35"/>
        <v>1184.620209809</v>
      </c>
      <c r="M130" s="532">
        <v>766.88220980899996</v>
      </c>
      <c r="N130" s="532">
        <v>417.738</v>
      </c>
      <c r="O130" s="531">
        <v>2845.5</v>
      </c>
      <c r="P130" s="532">
        <v>2743.7939999999999</v>
      </c>
      <c r="Q130" s="532">
        <v>46.436</v>
      </c>
      <c r="R130" s="532">
        <v>55.270000000000024</v>
      </c>
      <c r="S130" s="967"/>
      <c r="T130"/>
      <c r="U130" s="1231"/>
      <c r="W130" s="1232"/>
    </row>
    <row r="131" spans="2:23" s="87" customFormat="1" ht="34.9" hidden="1" customHeight="1">
      <c r="B131" s="217">
        <v>44774</v>
      </c>
      <c r="C131" s="533">
        <f t="shared" si="32"/>
        <v>16404.134359901997</v>
      </c>
      <c r="D131" s="533">
        <f t="shared" si="33"/>
        <v>13576.732359901998</v>
      </c>
      <c r="E131" s="533">
        <f t="shared" si="34"/>
        <v>12392.112150092998</v>
      </c>
      <c r="F131" s="534">
        <v>2681.3330000000001</v>
      </c>
      <c r="G131" s="534">
        <v>229.79794379399999</v>
      </c>
      <c r="H131" s="534">
        <v>6131.1339667559996</v>
      </c>
      <c r="I131" s="534">
        <v>3303.0862395429999</v>
      </c>
      <c r="J131" s="534">
        <v>13.702999999999999</v>
      </c>
      <c r="K131" s="534">
        <v>33.058</v>
      </c>
      <c r="L131" s="533">
        <f t="shared" si="35"/>
        <v>1184.620209809</v>
      </c>
      <c r="M131" s="534">
        <v>766.88220980899996</v>
      </c>
      <c r="N131" s="534">
        <v>417.738</v>
      </c>
      <c r="O131" s="533">
        <v>2827.4019999999996</v>
      </c>
      <c r="P131" s="534">
        <v>2703.125</v>
      </c>
      <c r="Q131" s="534">
        <v>46.436</v>
      </c>
      <c r="R131" s="534">
        <v>77.841000000000008</v>
      </c>
      <c r="S131" s="967"/>
      <c r="T131"/>
      <c r="U131" s="1231"/>
      <c r="W131" s="1232"/>
    </row>
    <row r="132" spans="2:23" s="554" customFormat="1" ht="34.9" hidden="1" customHeight="1">
      <c r="B132" s="216">
        <v>44805</v>
      </c>
      <c r="C132" s="531">
        <f t="shared" si="32"/>
        <v>16648.944969678996</v>
      </c>
      <c r="D132" s="531">
        <f t="shared" si="33"/>
        <v>13696.598969678997</v>
      </c>
      <c r="E132" s="531">
        <f t="shared" si="34"/>
        <v>12511.978759869997</v>
      </c>
      <c r="F132" s="532">
        <v>2639.1460000000002</v>
      </c>
      <c r="G132" s="532">
        <v>229.589909369</v>
      </c>
      <c r="H132" s="532">
        <v>6409.5722153349998</v>
      </c>
      <c r="I132" s="532">
        <v>3181.6496351659998</v>
      </c>
      <c r="J132" s="532">
        <v>13.311</v>
      </c>
      <c r="K132" s="532">
        <v>38.71</v>
      </c>
      <c r="L132" s="531">
        <f t="shared" si="35"/>
        <v>1184.620209809</v>
      </c>
      <c r="M132" s="532">
        <v>766.88220980899996</v>
      </c>
      <c r="N132" s="532">
        <v>417.738</v>
      </c>
      <c r="O132" s="531">
        <v>2952.346</v>
      </c>
      <c r="P132" s="532">
        <v>2715.5439999999999</v>
      </c>
      <c r="Q132" s="532">
        <v>46.436</v>
      </c>
      <c r="R132" s="532">
        <v>190.36599999999999</v>
      </c>
      <c r="S132" s="967"/>
      <c r="T132"/>
      <c r="U132" s="1231"/>
      <c r="W132" s="1232"/>
    </row>
    <row r="133" spans="2:23" s="554" customFormat="1" ht="34.9" hidden="1" customHeight="1">
      <c r="B133" s="217">
        <v>44835</v>
      </c>
      <c r="C133" s="533">
        <f t="shared" si="32"/>
        <v>16145.307139408998</v>
      </c>
      <c r="D133" s="533">
        <f t="shared" si="33"/>
        <v>13174.357139408998</v>
      </c>
      <c r="E133" s="533">
        <f t="shared" si="34"/>
        <v>11989.736929599998</v>
      </c>
      <c r="F133" s="534">
        <v>2647.25</v>
      </c>
      <c r="G133" s="534">
        <v>244.496029244</v>
      </c>
      <c r="H133" s="534">
        <v>5901.1160863759997</v>
      </c>
      <c r="I133" s="534">
        <v>3139.2958139800003</v>
      </c>
      <c r="J133" s="534">
        <v>13.506</v>
      </c>
      <c r="K133" s="534">
        <v>44.073</v>
      </c>
      <c r="L133" s="533">
        <f t="shared" si="35"/>
        <v>1184.620209809</v>
      </c>
      <c r="M133" s="534">
        <v>766.88220980899996</v>
      </c>
      <c r="N133" s="534">
        <v>417.738</v>
      </c>
      <c r="O133" s="533">
        <v>2970.9500000000003</v>
      </c>
      <c r="P133" s="534">
        <v>2713.3679999999999</v>
      </c>
      <c r="Q133" s="534">
        <v>46.436</v>
      </c>
      <c r="R133" s="534">
        <v>211.14600000000002</v>
      </c>
      <c r="S133" s="967"/>
      <c r="T133"/>
      <c r="U133" s="1231"/>
      <c r="W133" s="1232"/>
    </row>
    <row r="134" spans="2:23" s="554" customFormat="1" ht="34.9" hidden="1" customHeight="1">
      <c r="B134" s="216">
        <v>44866</v>
      </c>
      <c r="C134" s="531">
        <f t="shared" si="32"/>
        <v>16522.944526699001</v>
      </c>
      <c r="D134" s="531">
        <f t="shared" si="33"/>
        <v>13802.275526698999</v>
      </c>
      <c r="E134" s="531">
        <f t="shared" si="34"/>
        <v>12617.655316889999</v>
      </c>
      <c r="F134" s="532">
        <v>2778.1930000000002</v>
      </c>
      <c r="G134" s="532">
        <v>244.33123709</v>
      </c>
      <c r="H134" s="532">
        <v>6532.3934254269989</v>
      </c>
      <c r="I134" s="532">
        <v>3005.3726543730004</v>
      </c>
      <c r="J134" s="532">
        <v>8.3539999999999992</v>
      </c>
      <c r="K134" s="532">
        <v>49.011000000000003</v>
      </c>
      <c r="L134" s="531">
        <f t="shared" si="35"/>
        <v>1184.620209809</v>
      </c>
      <c r="M134" s="532">
        <v>766.88220980899996</v>
      </c>
      <c r="N134" s="532">
        <v>417.738</v>
      </c>
      <c r="O134" s="531">
        <v>2720.6690000000003</v>
      </c>
      <c r="P134" s="532">
        <v>2611.9040000000005</v>
      </c>
      <c r="Q134" s="532">
        <v>46.436</v>
      </c>
      <c r="R134" s="532">
        <v>62.329000000000022</v>
      </c>
      <c r="S134" s="967"/>
      <c r="T134"/>
      <c r="U134" s="1231"/>
      <c r="W134" s="1232"/>
    </row>
    <row r="135" spans="2:23" s="554" customFormat="1" ht="34.9" hidden="1" customHeight="1">
      <c r="B135" s="217">
        <v>44896</v>
      </c>
      <c r="C135" s="533">
        <f t="shared" si="32"/>
        <v>17004.846168130003</v>
      </c>
      <c r="D135" s="533">
        <f t="shared" si="33"/>
        <v>14083.057168130003</v>
      </c>
      <c r="E135" s="533">
        <f t="shared" si="34"/>
        <v>12896.353958321002</v>
      </c>
      <c r="F135" s="534">
        <v>2837.0650000000001</v>
      </c>
      <c r="G135" s="534">
        <v>244.38265237799999</v>
      </c>
      <c r="H135" s="534">
        <v>6863.2995919240011</v>
      </c>
      <c r="I135" s="534">
        <v>2885.1427140190003</v>
      </c>
      <c r="J135" s="534">
        <v>7.5650000000000004</v>
      </c>
      <c r="K135" s="534">
        <v>58.899000000000001</v>
      </c>
      <c r="L135" s="533">
        <f t="shared" si="35"/>
        <v>1186.7032098089999</v>
      </c>
      <c r="M135" s="534">
        <v>766.88220980899996</v>
      </c>
      <c r="N135" s="534">
        <v>419.82100000000003</v>
      </c>
      <c r="O135" s="533">
        <v>2921.7889999999998</v>
      </c>
      <c r="P135" s="534">
        <v>2822.74</v>
      </c>
      <c r="Q135" s="534">
        <v>48.796999999999997</v>
      </c>
      <c r="R135" s="534">
        <v>50.251999999999967</v>
      </c>
      <c r="S135" s="967"/>
      <c r="T135"/>
      <c r="U135" s="1231"/>
      <c r="W135" s="1232"/>
    </row>
    <row r="136" spans="2:23" s="554" customFormat="1" ht="34.9" hidden="1" customHeight="1">
      <c r="B136" s="215">
        <v>2023</v>
      </c>
      <c r="C136" s="535"/>
      <c r="D136" s="535"/>
      <c r="E136" s="535"/>
      <c r="F136" s="1384"/>
      <c r="G136" s="1384"/>
      <c r="H136" s="1384"/>
      <c r="I136" s="1384"/>
      <c r="J136" s="1384"/>
      <c r="K136" s="1384"/>
      <c r="L136" s="535"/>
      <c r="M136" s="1384"/>
      <c r="N136" s="1384"/>
      <c r="O136" s="535"/>
      <c r="P136" s="1384"/>
      <c r="Q136" s="1384"/>
      <c r="R136" s="1384"/>
      <c r="S136" s="967"/>
      <c r="T136"/>
      <c r="W136" s="1232"/>
    </row>
    <row r="137" spans="2:23" s="554" customFormat="1" ht="34.9" hidden="1" customHeight="1">
      <c r="B137" s="216">
        <v>44927</v>
      </c>
      <c r="C137" s="531">
        <f t="shared" ref="C137:C148" si="36">+D137+O137</f>
        <v>16697.382028938002</v>
      </c>
      <c r="D137" s="531">
        <f t="shared" ref="D137:D148" si="37">+E137+L137</f>
        <v>14104.222028938002</v>
      </c>
      <c r="E137" s="531">
        <f t="shared" ref="E137:E148" si="38">SUM(F137:K137)</f>
        <v>12916.310819129001</v>
      </c>
      <c r="F137" s="532">
        <v>2812.0169999999998</v>
      </c>
      <c r="G137" s="532">
        <v>247.26016729299999</v>
      </c>
      <c r="H137" s="532">
        <v>6947.1498319320008</v>
      </c>
      <c r="I137" s="532">
        <v>2818.9138199039999</v>
      </c>
      <c r="J137" s="532">
        <v>26.850999999999999</v>
      </c>
      <c r="K137" s="532">
        <v>64.119</v>
      </c>
      <c r="L137" s="531">
        <f t="shared" ref="L137:L148" si="39">N137+M137</f>
        <v>1187.911209809</v>
      </c>
      <c r="M137" s="532">
        <v>766.88220980899996</v>
      </c>
      <c r="N137" s="532">
        <v>421.029</v>
      </c>
      <c r="O137" s="531">
        <v>2593.16</v>
      </c>
      <c r="P137" s="532">
        <v>2493.105</v>
      </c>
      <c r="Q137" s="532">
        <v>48.796999999999997</v>
      </c>
      <c r="R137" s="532">
        <v>51.258000000000017</v>
      </c>
      <c r="S137" s="967"/>
      <c r="T137"/>
      <c r="U137" s="1233"/>
      <c r="W137" s="1232"/>
    </row>
    <row r="138" spans="2:23" s="554" customFormat="1" ht="34.9" hidden="1" customHeight="1">
      <c r="B138" s="217">
        <v>44958</v>
      </c>
      <c r="C138" s="533">
        <f t="shared" si="36"/>
        <v>16092.934156364001</v>
      </c>
      <c r="D138" s="533">
        <f t="shared" si="37"/>
        <v>13620.413156364</v>
      </c>
      <c r="E138" s="533">
        <f t="shared" si="38"/>
        <v>12432.501946555001</v>
      </c>
      <c r="F138" s="534">
        <v>2860.7289999999998</v>
      </c>
      <c r="G138" s="534">
        <v>245.05649733600001</v>
      </c>
      <c r="H138" s="534">
        <v>6216.116336043</v>
      </c>
      <c r="I138" s="534">
        <v>3030.0371131760003</v>
      </c>
      <c r="J138" s="534">
        <v>8.077</v>
      </c>
      <c r="K138" s="534">
        <v>72.486000000000004</v>
      </c>
      <c r="L138" s="533">
        <f t="shared" si="39"/>
        <v>1187.911209809</v>
      </c>
      <c r="M138" s="534">
        <v>766.88220980899996</v>
      </c>
      <c r="N138" s="534">
        <v>421.029</v>
      </c>
      <c r="O138" s="533">
        <v>2472.5210000000002</v>
      </c>
      <c r="P138" s="534">
        <v>2373.7070000000003</v>
      </c>
      <c r="Q138" s="534">
        <v>48.796999999999997</v>
      </c>
      <c r="R138" s="534">
        <v>50.016999999999982</v>
      </c>
      <c r="S138" s="967"/>
      <c r="T138"/>
      <c r="U138" s="1233"/>
      <c r="W138" s="1232"/>
    </row>
    <row r="139" spans="2:23" s="554" customFormat="1" ht="34.9" hidden="1" customHeight="1">
      <c r="B139" s="216">
        <v>44986</v>
      </c>
      <c r="C139" s="531">
        <f t="shared" si="36"/>
        <v>16260.889503445</v>
      </c>
      <c r="D139" s="531">
        <f t="shared" si="37"/>
        <v>13775.692503445</v>
      </c>
      <c r="E139" s="531">
        <f t="shared" si="38"/>
        <v>12587.781293635999</v>
      </c>
      <c r="F139" s="532">
        <v>3019.114</v>
      </c>
      <c r="G139" s="532">
        <v>244.85927926200003</v>
      </c>
      <c r="H139" s="532">
        <v>6047.7561096489999</v>
      </c>
      <c r="I139" s="532">
        <v>3193.5749047250001</v>
      </c>
      <c r="J139" s="532">
        <v>7.9630000000000001</v>
      </c>
      <c r="K139" s="532">
        <v>74.513999999999996</v>
      </c>
      <c r="L139" s="531">
        <f t="shared" si="39"/>
        <v>1187.911209809</v>
      </c>
      <c r="M139" s="532">
        <v>766.88220980899996</v>
      </c>
      <c r="N139" s="532">
        <v>421.029</v>
      </c>
      <c r="O139" s="531">
        <v>2485.1969999999997</v>
      </c>
      <c r="P139" s="532">
        <v>2386.0879999999997</v>
      </c>
      <c r="Q139" s="532">
        <v>48.796999999999997</v>
      </c>
      <c r="R139" s="532">
        <v>50.312000000000012</v>
      </c>
      <c r="S139" s="967"/>
      <c r="T139"/>
      <c r="U139" s="1233"/>
      <c r="W139" s="1232"/>
    </row>
    <row r="140" spans="2:23" s="554" customFormat="1" ht="34.9" hidden="1" customHeight="1">
      <c r="B140" s="217">
        <v>45017</v>
      </c>
      <c r="C140" s="533">
        <f t="shared" si="36"/>
        <v>16777.081364704005</v>
      </c>
      <c r="D140" s="533">
        <f t="shared" si="37"/>
        <v>14281.183364704004</v>
      </c>
      <c r="E140" s="533">
        <f t="shared" si="38"/>
        <v>13093.272154895003</v>
      </c>
      <c r="F140" s="534">
        <v>3362.57</v>
      </c>
      <c r="G140" s="534">
        <v>243.959684778</v>
      </c>
      <c r="H140" s="534">
        <v>6224.9134084620009</v>
      </c>
      <c r="I140" s="534">
        <v>3151.3130616550002</v>
      </c>
      <c r="J140" s="534">
        <v>31.95</v>
      </c>
      <c r="K140" s="534">
        <v>78.566000000000003</v>
      </c>
      <c r="L140" s="533">
        <f t="shared" si="39"/>
        <v>1187.911209809</v>
      </c>
      <c r="M140" s="534">
        <v>766.88220980899996</v>
      </c>
      <c r="N140" s="534">
        <v>421.029</v>
      </c>
      <c r="O140" s="533">
        <v>2495.8979999999997</v>
      </c>
      <c r="P140" s="534">
        <v>2396.6889999999994</v>
      </c>
      <c r="Q140" s="534">
        <v>48.796999999999997</v>
      </c>
      <c r="R140" s="534">
        <v>50.411999999999999</v>
      </c>
      <c r="S140" s="967"/>
      <c r="T140"/>
      <c r="U140" s="1233"/>
      <c r="W140" s="1232"/>
    </row>
    <row r="141" spans="2:23" s="554" customFormat="1" ht="34.9" hidden="1" customHeight="1">
      <c r="B141" s="216">
        <v>45047</v>
      </c>
      <c r="C141" s="531">
        <f t="shared" si="36"/>
        <v>16584.121292246004</v>
      </c>
      <c r="D141" s="531">
        <f t="shared" si="37"/>
        <v>14189.541292246002</v>
      </c>
      <c r="E141" s="531">
        <f t="shared" si="38"/>
        <v>13001.630082437003</v>
      </c>
      <c r="F141" s="532">
        <v>3296.1060000000002</v>
      </c>
      <c r="G141" s="532">
        <v>242.97022122599998</v>
      </c>
      <c r="H141" s="532">
        <v>6226.8904624779998</v>
      </c>
      <c r="I141" s="532">
        <v>3137.4693987330002</v>
      </c>
      <c r="J141" s="532">
        <v>8.7539999999999996</v>
      </c>
      <c r="K141" s="532">
        <v>89.44</v>
      </c>
      <c r="L141" s="531">
        <f t="shared" si="39"/>
        <v>1187.911209809</v>
      </c>
      <c r="M141" s="532">
        <v>766.88220980899996</v>
      </c>
      <c r="N141" s="532">
        <v>421.029</v>
      </c>
      <c r="O141" s="531">
        <v>2394.5800000000004</v>
      </c>
      <c r="P141" s="532">
        <v>2300.8289999999997</v>
      </c>
      <c r="Q141" s="532">
        <v>48.796999999999997</v>
      </c>
      <c r="R141" s="532">
        <v>44.954000000000001</v>
      </c>
      <c r="S141" s="967"/>
      <c r="T141"/>
      <c r="U141" s="1233"/>
      <c r="W141" s="1232"/>
    </row>
    <row r="142" spans="2:23" s="554" customFormat="1" ht="34.9" hidden="1" customHeight="1">
      <c r="B142" s="217">
        <v>45078</v>
      </c>
      <c r="C142" s="533">
        <f t="shared" si="36"/>
        <v>16624.619215113002</v>
      </c>
      <c r="D142" s="533">
        <f t="shared" si="37"/>
        <v>14060.330215113001</v>
      </c>
      <c r="E142" s="533">
        <f t="shared" si="38"/>
        <v>12872.419005304002</v>
      </c>
      <c r="F142" s="534">
        <v>3237.1529999999998</v>
      </c>
      <c r="G142" s="534">
        <v>242.15976858300002</v>
      </c>
      <c r="H142" s="534">
        <v>6292.5977989050007</v>
      </c>
      <c r="I142" s="534">
        <v>2996.8354378160002</v>
      </c>
      <c r="J142" s="534">
        <v>8.7710000000000008</v>
      </c>
      <c r="K142" s="534">
        <v>94.902000000000001</v>
      </c>
      <c r="L142" s="533">
        <f t="shared" si="39"/>
        <v>1187.911209809</v>
      </c>
      <c r="M142" s="534">
        <v>766.88220980899996</v>
      </c>
      <c r="N142" s="534">
        <v>421.029</v>
      </c>
      <c r="O142" s="533">
        <v>2564.2889999999998</v>
      </c>
      <c r="P142" s="534">
        <v>2470.1109999999999</v>
      </c>
      <c r="Q142" s="534">
        <v>48.796999999999997</v>
      </c>
      <c r="R142" s="534">
        <v>45.381</v>
      </c>
      <c r="S142" s="967"/>
      <c r="T142"/>
      <c r="U142" s="1233"/>
      <c r="W142" s="1232"/>
    </row>
    <row r="143" spans="2:23" s="554" customFormat="1" ht="34.9" hidden="1" customHeight="1">
      <c r="B143" s="216">
        <v>45108</v>
      </c>
      <c r="C143" s="531">
        <f t="shared" si="36"/>
        <v>16558.895112433001</v>
      </c>
      <c r="D143" s="531">
        <f t="shared" si="37"/>
        <v>14190.316112433002</v>
      </c>
      <c r="E143" s="531">
        <f t="shared" si="38"/>
        <v>13001.202902624002</v>
      </c>
      <c r="F143" s="532">
        <v>3248.7249999999999</v>
      </c>
      <c r="G143" s="532">
        <v>229.52453692900002</v>
      </c>
      <c r="H143" s="532">
        <v>6543.1099240240001</v>
      </c>
      <c r="I143" s="532">
        <v>2855.396441671</v>
      </c>
      <c r="J143" s="532">
        <v>30.655999999999999</v>
      </c>
      <c r="K143" s="532">
        <v>93.790999999999997</v>
      </c>
      <c r="L143" s="531">
        <f t="shared" si="39"/>
        <v>1189.113209809</v>
      </c>
      <c r="M143" s="532">
        <v>766.88220980899996</v>
      </c>
      <c r="N143" s="532">
        <v>422.23099999999999</v>
      </c>
      <c r="O143" s="531">
        <v>2368.5789999999997</v>
      </c>
      <c r="P143" s="532">
        <v>2274.4279999999999</v>
      </c>
      <c r="Q143" s="532">
        <v>48.796999999999997</v>
      </c>
      <c r="R143" s="532">
        <v>45.353999999999999</v>
      </c>
      <c r="S143" s="967"/>
      <c r="T143"/>
      <c r="U143" s="1233"/>
      <c r="W143" s="1232"/>
    </row>
    <row r="144" spans="2:23" s="554" customFormat="1" ht="34.9" hidden="1" customHeight="1">
      <c r="B144" s="217">
        <v>45139</v>
      </c>
      <c r="C144" s="533">
        <f t="shared" si="36"/>
        <v>16622.405183373001</v>
      </c>
      <c r="D144" s="533">
        <f t="shared" si="37"/>
        <v>14247.092183373001</v>
      </c>
      <c r="E144" s="533">
        <f t="shared" si="38"/>
        <v>13057.978973564001</v>
      </c>
      <c r="F144" s="534">
        <v>3123.9520000000002</v>
      </c>
      <c r="G144" s="534">
        <v>229.11318237099999</v>
      </c>
      <c r="H144" s="534">
        <v>6652.3872357890004</v>
      </c>
      <c r="I144" s="534">
        <v>2961.237555404</v>
      </c>
      <c r="J144" s="534">
        <v>4.9210000000000003</v>
      </c>
      <c r="K144" s="534">
        <v>86.367999999999995</v>
      </c>
      <c r="L144" s="533">
        <f t="shared" si="39"/>
        <v>1189.113209809</v>
      </c>
      <c r="M144" s="534">
        <v>766.88220980899996</v>
      </c>
      <c r="N144" s="534">
        <v>422.23099999999999</v>
      </c>
      <c r="O144" s="533">
        <v>2375.3130000000001</v>
      </c>
      <c r="P144" s="534">
        <v>2281.6860000000001</v>
      </c>
      <c r="Q144" s="534">
        <v>48.796999999999997</v>
      </c>
      <c r="R144" s="534">
        <v>44.83</v>
      </c>
      <c r="S144" s="967"/>
      <c r="T144"/>
      <c r="U144" s="1233"/>
      <c r="W144" s="1232"/>
    </row>
    <row r="145" spans="2:23" s="554" customFormat="1" ht="34.9" hidden="1" customHeight="1">
      <c r="B145" s="216">
        <v>45170</v>
      </c>
      <c r="C145" s="531">
        <f t="shared" si="36"/>
        <v>16635.802102742</v>
      </c>
      <c r="D145" s="531">
        <f t="shared" si="37"/>
        <v>14061.374102742</v>
      </c>
      <c r="E145" s="531">
        <f t="shared" si="38"/>
        <v>12872.260892933</v>
      </c>
      <c r="F145" s="532">
        <v>3177.5169999999998</v>
      </c>
      <c r="G145" s="532">
        <v>228.257019348</v>
      </c>
      <c r="H145" s="532">
        <v>6192.6788506749999</v>
      </c>
      <c r="I145" s="532">
        <v>3184.8250229099999</v>
      </c>
      <c r="J145" s="532">
        <v>4.851</v>
      </c>
      <c r="K145" s="532">
        <v>84.132000000000005</v>
      </c>
      <c r="L145" s="531">
        <f t="shared" si="39"/>
        <v>1189.113209809</v>
      </c>
      <c r="M145" s="532">
        <v>766.88220980899996</v>
      </c>
      <c r="N145" s="532">
        <v>422.23099999999999</v>
      </c>
      <c r="O145" s="531">
        <v>2574.4279999999999</v>
      </c>
      <c r="P145" s="532">
        <v>2481.8629999999998</v>
      </c>
      <c r="Q145" s="532">
        <v>48.796999999999997</v>
      </c>
      <c r="R145" s="532">
        <v>43.768000000000008</v>
      </c>
      <c r="S145" s="967"/>
      <c r="T145"/>
      <c r="U145" s="1233"/>
      <c r="W145" s="1232"/>
    </row>
    <row r="146" spans="2:23" s="87" customFormat="1" ht="34.9" hidden="1" customHeight="1">
      <c r="B146" s="217">
        <v>45200</v>
      </c>
      <c r="C146" s="533">
        <f t="shared" si="36"/>
        <v>16600.207903980001</v>
      </c>
      <c r="D146" s="533">
        <f t="shared" si="37"/>
        <v>14224.689903980001</v>
      </c>
      <c r="E146" s="533">
        <f t="shared" si="38"/>
        <v>13035.576203586001</v>
      </c>
      <c r="F146" s="534">
        <v>3151.2069999999999</v>
      </c>
      <c r="G146" s="534">
        <v>227.15330512400001</v>
      </c>
      <c r="H146" s="534">
        <v>6266.976553726</v>
      </c>
      <c r="I146" s="534">
        <v>3275.4783447360001</v>
      </c>
      <c r="J146" s="534">
        <v>32.752000000000002</v>
      </c>
      <c r="K146" s="534">
        <v>82.009</v>
      </c>
      <c r="L146" s="533">
        <f t="shared" si="39"/>
        <v>1189.113700394</v>
      </c>
      <c r="M146" s="534">
        <v>766.88220980900007</v>
      </c>
      <c r="N146" s="534">
        <v>422.23149058499996</v>
      </c>
      <c r="O146" s="533">
        <v>2375.518</v>
      </c>
      <c r="P146" s="534">
        <v>2283.6259999999997</v>
      </c>
      <c r="Q146" s="534">
        <v>48.796999999999997</v>
      </c>
      <c r="R146" s="534">
        <v>43.094999999999999</v>
      </c>
      <c r="S146" s="967"/>
      <c r="T146"/>
      <c r="U146" s="1233"/>
      <c r="W146" s="1232"/>
    </row>
    <row r="147" spans="2:23" s="87" customFormat="1" ht="34.9" hidden="1" customHeight="1">
      <c r="B147" s="216">
        <v>45231</v>
      </c>
      <c r="C147" s="531">
        <f t="shared" si="36"/>
        <v>16315.005020851002</v>
      </c>
      <c r="D147" s="531">
        <f t="shared" si="37"/>
        <v>13942.000020851003</v>
      </c>
      <c r="E147" s="531">
        <f t="shared" si="38"/>
        <v>12752.886320457003</v>
      </c>
      <c r="F147" s="532">
        <v>3245.752</v>
      </c>
      <c r="G147" s="532">
        <v>226.79545223699998</v>
      </c>
      <c r="H147" s="532">
        <v>5924.1541378140009</v>
      </c>
      <c r="I147" s="532">
        <v>3267.9957304059999</v>
      </c>
      <c r="J147" s="532">
        <v>7.0190000000000001</v>
      </c>
      <c r="K147" s="532">
        <v>81.17</v>
      </c>
      <c r="L147" s="531">
        <f t="shared" si="39"/>
        <v>1189.113700394</v>
      </c>
      <c r="M147" s="532">
        <v>766.88220980900007</v>
      </c>
      <c r="N147" s="532">
        <v>422.23149058499996</v>
      </c>
      <c r="O147" s="531">
        <v>2373.0049999999997</v>
      </c>
      <c r="P147" s="532">
        <v>2284.4720000000002</v>
      </c>
      <c r="Q147" s="532">
        <v>48.796999999999997</v>
      </c>
      <c r="R147" s="532">
        <v>39.735999999999997</v>
      </c>
      <c r="S147" s="967"/>
      <c r="T147"/>
      <c r="U147" s="1233"/>
      <c r="W147" s="1232"/>
    </row>
    <row r="148" spans="2:23" s="87" customFormat="1" ht="34.9" hidden="1" customHeight="1">
      <c r="B148" s="553">
        <v>45261</v>
      </c>
      <c r="C148" s="906">
        <f t="shared" si="36"/>
        <v>17270.476046928001</v>
      </c>
      <c r="D148" s="906">
        <f t="shared" si="37"/>
        <v>14711.003046928001</v>
      </c>
      <c r="E148" s="906">
        <f t="shared" si="38"/>
        <v>13520.719699051</v>
      </c>
      <c r="F148" s="907">
        <v>3347.2359999999999</v>
      </c>
      <c r="G148" s="907">
        <v>228.899596726</v>
      </c>
      <c r="H148" s="907">
        <v>6649.8753780759998</v>
      </c>
      <c r="I148" s="907">
        <v>3198.5487242490003</v>
      </c>
      <c r="J148" s="907">
        <v>7.0990000000000002</v>
      </c>
      <c r="K148" s="907">
        <v>89.061000000000007</v>
      </c>
      <c r="L148" s="906">
        <f t="shared" si="39"/>
        <v>1190.2833478770001</v>
      </c>
      <c r="M148" s="907">
        <v>766.88220980900007</v>
      </c>
      <c r="N148" s="907">
        <v>423.40113806800002</v>
      </c>
      <c r="O148" s="906">
        <v>2559.473</v>
      </c>
      <c r="P148" s="907">
        <v>2469.498</v>
      </c>
      <c r="Q148" s="907">
        <v>49.825000000000003</v>
      </c>
      <c r="R148" s="907">
        <v>40.15</v>
      </c>
      <c r="S148" s="967"/>
      <c r="T148"/>
      <c r="U148" s="1233"/>
      <c r="W148" s="1232"/>
    </row>
    <row r="149" spans="2:23" s="554" customFormat="1" ht="34.9" hidden="1" customHeight="1">
      <c r="B149" s="1009">
        <v>2024</v>
      </c>
      <c r="C149" s="1013"/>
      <c r="D149" s="1013"/>
      <c r="E149" s="1013"/>
      <c r="F149" s="1012"/>
      <c r="G149" s="1012"/>
      <c r="H149" s="1012"/>
      <c r="I149" s="1012"/>
      <c r="J149" s="1012"/>
      <c r="K149" s="1012"/>
      <c r="L149" s="1013"/>
      <c r="M149" s="1012"/>
      <c r="N149" s="1012"/>
      <c r="O149" s="1013"/>
      <c r="P149" s="1012"/>
      <c r="Q149" s="1012"/>
      <c r="R149" s="1012"/>
      <c r="S149" s="967"/>
      <c r="T149"/>
      <c r="W149" s="1232"/>
    </row>
    <row r="150" spans="2:23" s="87" customFormat="1" ht="34.9" hidden="1" customHeight="1">
      <c r="B150" s="216">
        <v>45293</v>
      </c>
      <c r="C150" s="531">
        <f t="shared" ref="C150:C157" si="40">+D150+O150</f>
        <v>17058.647278305001</v>
      </c>
      <c r="D150" s="531">
        <f t="shared" ref="D150:D157" si="41">+E150+L150</f>
        <v>14713.247278305002</v>
      </c>
      <c r="E150" s="531">
        <f t="shared" ref="E150:E157" si="42">SUM(F150:K150)</f>
        <v>13521.750684968001</v>
      </c>
      <c r="F150" s="532">
        <v>3445.4940000000001</v>
      </c>
      <c r="G150" s="532">
        <v>227.99839222300002</v>
      </c>
      <c r="H150" s="532">
        <v>6458.7514149799999</v>
      </c>
      <c r="I150" s="532">
        <v>3276.2878777650003</v>
      </c>
      <c r="J150" s="532">
        <v>30.600999999999999</v>
      </c>
      <c r="K150" s="532">
        <v>82.617999999999995</v>
      </c>
      <c r="L150" s="531">
        <f t="shared" ref="L150:L157" si="43">N150+M150</f>
        <v>1191.4965933369999</v>
      </c>
      <c r="M150" s="532">
        <v>766.88220980900007</v>
      </c>
      <c r="N150" s="532">
        <v>424.61438352799996</v>
      </c>
      <c r="O150" s="531">
        <v>2345.4</v>
      </c>
      <c r="P150" s="532">
        <v>2254.4740000000002</v>
      </c>
      <c r="Q150" s="532">
        <v>49.825000000000003</v>
      </c>
      <c r="R150" s="532">
        <v>41.100999999999999</v>
      </c>
      <c r="S150" s="967"/>
      <c r="T150"/>
      <c r="U150" s="1231"/>
      <c r="W150" s="1232"/>
    </row>
    <row r="151" spans="2:23" s="87" customFormat="1" ht="34.9" hidden="1" customHeight="1">
      <c r="B151" s="217">
        <v>45323</v>
      </c>
      <c r="C151" s="533">
        <f t="shared" si="40"/>
        <v>16999.887209809</v>
      </c>
      <c r="D151" s="533">
        <f t="shared" si="41"/>
        <v>14655.762209809</v>
      </c>
      <c r="E151" s="533">
        <f t="shared" si="42"/>
        <v>13464.266</v>
      </c>
      <c r="F151" s="534">
        <v>3266.2069999999999</v>
      </c>
      <c r="G151" s="534">
        <v>227.518</v>
      </c>
      <c r="H151" s="534">
        <v>6459.951</v>
      </c>
      <c r="I151" s="534">
        <v>3419.0790000000002</v>
      </c>
      <c r="J151" s="534">
        <v>4.5380000000000003</v>
      </c>
      <c r="K151" s="534">
        <v>86.972999999999999</v>
      </c>
      <c r="L151" s="533">
        <f t="shared" si="43"/>
        <v>1191.496209809</v>
      </c>
      <c r="M151" s="534">
        <v>766.88220980899996</v>
      </c>
      <c r="N151" s="534">
        <v>424.61399999999998</v>
      </c>
      <c r="O151" s="533">
        <v>2344.1250000000005</v>
      </c>
      <c r="P151" s="534">
        <v>2253.9440000000004</v>
      </c>
      <c r="Q151" s="534">
        <v>49.825000000000003</v>
      </c>
      <c r="R151" s="534">
        <v>40.356000000000002</v>
      </c>
      <c r="S151" s="967"/>
      <c r="T151"/>
      <c r="U151" s="1231"/>
      <c r="W151" s="1232"/>
    </row>
    <row r="152" spans="2:23" s="87" customFormat="1" ht="34.9" hidden="1" customHeight="1">
      <c r="B152" s="216">
        <v>45352</v>
      </c>
      <c r="C152" s="531">
        <f t="shared" si="40"/>
        <v>17375.714621322997</v>
      </c>
      <c r="D152" s="531">
        <f t="shared" si="41"/>
        <v>15024.192621322998</v>
      </c>
      <c r="E152" s="531">
        <f t="shared" si="42"/>
        <v>13832.696621322999</v>
      </c>
      <c r="F152" s="532">
        <v>3373.701</v>
      </c>
      <c r="G152" s="532">
        <v>248.61589924800001</v>
      </c>
      <c r="H152" s="532">
        <v>6732.4267220749998</v>
      </c>
      <c r="I152" s="532">
        <v>3385.9450000000002</v>
      </c>
      <c r="J152" s="532">
        <v>4.53</v>
      </c>
      <c r="K152" s="532">
        <v>87.477999999999994</v>
      </c>
      <c r="L152" s="531">
        <f t="shared" si="43"/>
        <v>1191.4959999999999</v>
      </c>
      <c r="M152" s="532">
        <v>766.88199999999995</v>
      </c>
      <c r="N152" s="532">
        <v>424.61399999999998</v>
      </c>
      <c r="O152" s="531">
        <v>2351.5219999999999</v>
      </c>
      <c r="P152" s="532">
        <v>2261.3634210540004</v>
      </c>
      <c r="Q152" s="532">
        <v>49.825000000000003</v>
      </c>
      <c r="R152" s="532">
        <v>40.334000000000003</v>
      </c>
      <c r="S152" s="967"/>
      <c r="T152"/>
      <c r="U152" s="1231"/>
      <c r="W152" s="1232"/>
    </row>
    <row r="153" spans="2:23" s="87" customFormat="1" ht="34.9" hidden="1" customHeight="1">
      <c r="B153" s="217">
        <v>45383</v>
      </c>
      <c r="C153" s="533">
        <f t="shared" si="40"/>
        <v>17719.767</v>
      </c>
      <c r="D153" s="533">
        <f t="shared" si="41"/>
        <v>15354.344999999999</v>
      </c>
      <c r="E153" s="533">
        <f t="shared" si="42"/>
        <v>14162.849</v>
      </c>
      <c r="F153" s="534">
        <v>3469.9</v>
      </c>
      <c r="G153" s="534">
        <v>248.15199999999999</v>
      </c>
      <c r="H153" s="534">
        <v>7010.625</v>
      </c>
      <c r="I153" s="534">
        <v>3317.4879999999998</v>
      </c>
      <c r="J153" s="534">
        <v>31.609000000000002</v>
      </c>
      <c r="K153" s="534">
        <v>85.075000000000003</v>
      </c>
      <c r="L153" s="533">
        <f t="shared" si="43"/>
        <v>1191.4959999999999</v>
      </c>
      <c r="M153" s="534">
        <v>766.88199999999995</v>
      </c>
      <c r="N153" s="534">
        <v>424.61399999999998</v>
      </c>
      <c r="O153" s="533">
        <v>2365.422</v>
      </c>
      <c r="P153" s="534">
        <v>2275.0860000000002</v>
      </c>
      <c r="Q153" s="534">
        <v>49.825000000000003</v>
      </c>
      <c r="R153" s="534">
        <v>40.512</v>
      </c>
      <c r="S153" s="967"/>
      <c r="T153"/>
      <c r="U153" s="1231"/>
      <c r="W153" s="1232"/>
    </row>
    <row r="154" spans="2:23" s="87" customFormat="1" ht="34.9" hidden="1" customHeight="1">
      <c r="B154" s="216">
        <v>45413</v>
      </c>
      <c r="C154" s="531">
        <f t="shared" si="40"/>
        <v>17528.704833837997</v>
      </c>
      <c r="D154" s="531">
        <f t="shared" si="41"/>
        <v>15135.291833837997</v>
      </c>
      <c r="E154" s="531">
        <f t="shared" si="42"/>
        <v>13943.795833837998</v>
      </c>
      <c r="F154" s="532">
        <v>3621.2730000000001</v>
      </c>
      <c r="G154" s="532">
        <v>247.90883101599999</v>
      </c>
      <c r="H154" s="532">
        <v>6541.0090028220002</v>
      </c>
      <c r="I154" s="532">
        <v>3423.38</v>
      </c>
      <c r="J154" s="532">
        <v>5.1660000000000004</v>
      </c>
      <c r="K154" s="532">
        <v>105.059</v>
      </c>
      <c r="L154" s="531">
        <f t="shared" si="43"/>
        <v>1191.4959999999999</v>
      </c>
      <c r="M154" s="532">
        <v>766.88199999999995</v>
      </c>
      <c r="N154" s="532">
        <v>424.61399999999998</v>
      </c>
      <c r="O154" s="531">
        <v>2393.4130000000005</v>
      </c>
      <c r="P154" s="532">
        <v>2298.8521450370004</v>
      </c>
      <c r="Q154" s="532">
        <v>56.816000000000003</v>
      </c>
      <c r="R154" s="532">
        <v>37.746000000000009</v>
      </c>
      <c r="S154" s="967"/>
      <c r="T154"/>
      <c r="U154" s="1231"/>
      <c r="W154" s="1232"/>
    </row>
    <row r="155" spans="2:23" s="87" customFormat="1" ht="34.9" hidden="1" customHeight="1">
      <c r="B155" s="217">
        <v>45444</v>
      </c>
      <c r="C155" s="533">
        <f t="shared" si="40"/>
        <v>17512.040612133002</v>
      </c>
      <c r="D155" s="533">
        <f t="shared" si="41"/>
        <v>15132.119612132999</v>
      </c>
      <c r="E155" s="533">
        <f t="shared" si="42"/>
        <v>13940.623612133</v>
      </c>
      <c r="F155" s="534">
        <v>3716.3069999999998</v>
      </c>
      <c r="G155" s="534">
        <v>247.366136453</v>
      </c>
      <c r="H155" s="534">
        <v>6467.7884756799995</v>
      </c>
      <c r="I155" s="534">
        <v>3388.2890000000002</v>
      </c>
      <c r="J155" s="534">
        <v>5.1349999999999998</v>
      </c>
      <c r="K155" s="534">
        <v>115.738</v>
      </c>
      <c r="L155" s="533">
        <f t="shared" si="43"/>
        <v>1191.4959999999999</v>
      </c>
      <c r="M155" s="534">
        <v>766.88199999999995</v>
      </c>
      <c r="N155" s="534">
        <v>424.61399999999998</v>
      </c>
      <c r="O155" s="533">
        <v>2379.9210000000003</v>
      </c>
      <c r="P155" s="534">
        <v>2285.8070000000002</v>
      </c>
      <c r="Q155" s="534">
        <v>56.816000000000003</v>
      </c>
      <c r="R155" s="534">
        <v>37.298000000000002</v>
      </c>
      <c r="S155" s="967"/>
      <c r="T155"/>
      <c r="U155" s="1231"/>
      <c r="W155" s="1232"/>
    </row>
    <row r="156" spans="2:23" s="87" customFormat="1" ht="34.9" hidden="1" customHeight="1">
      <c r="B156" s="216">
        <v>45474</v>
      </c>
      <c r="C156" s="531">
        <f t="shared" si="40"/>
        <v>17840.278837169997</v>
      </c>
      <c r="D156" s="531">
        <f t="shared" si="41"/>
        <v>15397.554837169999</v>
      </c>
      <c r="E156" s="531">
        <f t="shared" si="42"/>
        <v>14204.868837169999</v>
      </c>
      <c r="F156" s="532">
        <v>4103.7370000000001</v>
      </c>
      <c r="G156" s="532">
        <v>247.756908541</v>
      </c>
      <c r="H156" s="532">
        <v>6382.2609286289999</v>
      </c>
      <c r="I156" s="532">
        <v>3339.0189999999998</v>
      </c>
      <c r="J156" s="532">
        <v>32.103000000000002</v>
      </c>
      <c r="K156" s="532">
        <v>99.992000000000004</v>
      </c>
      <c r="L156" s="531">
        <f t="shared" si="43"/>
        <v>1192.6859999999999</v>
      </c>
      <c r="M156" s="532">
        <v>766.88199999999995</v>
      </c>
      <c r="N156" s="532">
        <v>425.80399999999997</v>
      </c>
      <c r="O156" s="531">
        <v>2442.7239999999997</v>
      </c>
      <c r="P156" s="532">
        <v>2347.4490000000001</v>
      </c>
      <c r="Q156" s="532">
        <v>56.816000000000003</v>
      </c>
      <c r="R156" s="532">
        <v>38.459000000000003</v>
      </c>
      <c r="S156" s="967"/>
      <c r="T156"/>
      <c r="U156" s="1231"/>
      <c r="W156" s="1232"/>
    </row>
    <row r="157" spans="2:23" s="87" customFormat="1" ht="34.9" hidden="1" customHeight="1">
      <c r="B157" s="217">
        <v>45505</v>
      </c>
      <c r="C157" s="533">
        <f t="shared" si="40"/>
        <v>18436.216295803999</v>
      </c>
      <c r="D157" s="533">
        <f t="shared" si="41"/>
        <v>15995.137295803999</v>
      </c>
      <c r="E157" s="533">
        <f t="shared" si="42"/>
        <v>14802.451295804</v>
      </c>
      <c r="F157" s="534">
        <v>4099.6660000000002</v>
      </c>
      <c r="G157" s="534">
        <v>248.17001401100001</v>
      </c>
      <c r="H157" s="534">
        <v>6779.3922817929997</v>
      </c>
      <c r="I157" s="534">
        <v>3553.24</v>
      </c>
      <c r="J157" s="534">
        <v>5.6340000000000003</v>
      </c>
      <c r="K157" s="534">
        <v>116.349</v>
      </c>
      <c r="L157" s="533">
        <f t="shared" si="43"/>
        <v>1192.6859999999999</v>
      </c>
      <c r="M157" s="534">
        <v>766.88199999999995</v>
      </c>
      <c r="N157" s="534">
        <v>425.80399999999997</v>
      </c>
      <c r="O157" s="533">
        <v>2441.0790000000002</v>
      </c>
      <c r="P157" s="534">
        <v>2344.422</v>
      </c>
      <c r="Q157" s="534">
        <v>56.816000000000003</v>
      </c>
      <c r="R157" s="534">
        <v>39.841000000000001</v>
      </c>
      <c r="S157" s="967"/>
      <c r="T157"/>
      <c r="U157" s="1231"/>
      <c r="W157" s="1232"/>
    </row>
    <row r="158" spans="2:23" s="87" customFormat="1" ht="34.9" hidden="1" customHeight="1">
      <c r="B158" s="216">
        <v>45536</v>
      </c>
      <c r="C158" s="531">
        <v>18620.367337289998</v>
      </c>
      <c r="D158" s="531">
        <v>16161.790337289998</v>
      </c>
      <c r="E158" s="531">
        <v>14969.104337289999</v>
      </c>
      <c r="F158" s="532">
        <v>4164.2460000000001</v>
      </c>
      <c r="G158" s="532">
        <v>247.15876707499999</v>
      </c>
      <c r="H158" s="532">
        <v>7174.1495702149996</v>
      </c>
      <c r="I158" s="532">
        <v>3276.9989999999998</v>
      </c>
      <c r="J158" s="532">
        <v>5.6619999999999999</v>
      </c>
      <c r="K158" s="532">
        <v>100.889</v>
      </c>
      <c r="L158" s="531">
        <v>1192.6859999999999</v>
      </c>
      <c r="M158" s="532">
        <v>766.88199999999995</v>
      </c>
      <c r="N158" s="532">
        <v>425.80399999999997</v>
      </c>
      <c r="O158" s="531">
        <v>2458.5769999999998</v>
      </c>
      <c r="P158" s="532">
        <v>2362.5990000000002</v>
      </c>
      <c r="Q158" s="532">
        <v>56.816000000000003</v>
      </c>
      <c r="R158" s="532">
        <v>39.162000000000006</v>
      </c>
      <c r="S158" s="967"/>
      <c r="T158"/>
      <c r="U158" s="1231"/>
      <c r="W158" s="1232"/>
    </row>
    <row r="159" spans="2:23" s="87" customFormat="1" ht="34.9" hidden="1" customHeight="1">
      <c r="B159" s="217">
        <v>45566</v>
      </c>
      <c r="C159" s="533">
        <v>18750.024331716002</v>
      </c>
      <c r="D159" s="533">
        <v>16270.597331716001</v>
      </c>
      <c r="E159" s="533">
        <v>15077.911331716001</v>
      </c>
      <c r="F159" s="534">
        <v>4363.482</v>
      </c>
      <c r="G159" s="534">
        <v>245.75281311799998</v>
      </c>
      <c r="H159" s="534">
        <v>6882.9235185979996</v>
      </c>
      <c r="I159" s="534">
        <v>3466.1660000000002</v>
      </c>
      <c r="J159" s="534">
        <v>29.123999999999999</v>
      </c>
      <c r="K159" s="534">
        <v>90.462999999999994</v>
      </c>
      <c r="L159" s="533">
        <v>1192.6859999999999</v>
      </c>
      <c r="M159" s="534">
        <v>766.88199999999995</v>
      </c>
      <c r="N159" s="534">
        <v>425.80399999999997</v>
      </c>
      <c r="O159" s="533">
        <v>2479.4270000000001</v>
      </c>
      <c r="P159" s="534">
        <v>2372.002</v>
      </c>
      <c r="Q159" s="534">
        <v>56.816000000000003</v>
      </c>
      <c r="R159" s="534">
        <v>50.609000000000002</v>
      </c>
      <c r="S159" s="967"/>
      <c r="T159"/>
      <c r="U159" s="1231"/>
      <c r="W159" s="1232"/>
    </row>
    <row r="160" spans="2:23" s="87" customFormat="1" ht="34.9" hidden="1" customHeight="1">
      <c r="B160" s="216">
        <v>45597</v>
      </c>
      <c r="C160" s="531">
        <f>+D160+O160</f>
        <v>18645.390971656998</v>
      </c>
      <c r="D160" s="531">
        <f>+E160+L160</f>
        <v>16159.472971656998</v>
      </c>
      <c r="E160" s="531">
        <f>SUM(F160:K160)</f>
        <v>14966.786971656999</v>
      </c>
      <c r="F160" s="532">
        <v>4371.99</v>
      </c>
      <c r="G160" s="532">
        <v>244.81574707400003</v>
      </c>
      <c r="H160" s="532">
        <v>6681.3682245829996</v>
      </c>
      <c r="I160" s="532">
        <v>3572.636</v>
      </c>
      <c r="J160" s="532">
        <v>3.8090000000000002</v>
      </c>
      <c r="K160" s="532">
        <v>92.168000000000006</v>
      </c>
      <c r="L160" s="531">
        <f>N160+M160</f>
        <v>1192.6859999999999</v>
      </c>
      <c r="M160" s="532">
        <v>766.88199999999995</v>
      </c>
      <c r="N160" s="532">
        <v>425.80399999999997</v>
      </c>
      <c r="O160" s="531">
        <v>2485.9180000000001</v>
      </c>
      <c r="P160" s="532">
        <v>2379.326</v>
      </c>
      <c r="Q160" s="532">
        <v>56.816000000000003</v>
      </c>
      <c r="R160" s="532">
        <v>49.776000000000003</v>
      </c>
      <c r="S160" s="967"/>
      <c r="T160"/>
      <c r="U160" s="1231"/>
      <c r="W160" s="1232"/>
    </row>
    <row r="161" spans="2:23" s="87" customFormat="1" ht="34.9" hidden="1" customHeight="1">
      <c r="B161" s="553">
        <v>45627</v>
      </c>
      <c r="C161" s="906">
        <v>19279.114269694001</v>
      </c>
      <c r="D161" s="906">
        <v>16751.789269694</v>
      </c>
      <c r="E161" s="906">
        <v>15550.514269693998</v>
      </c>
      <c r="F161" s="907">
        <v>4256.8289999999997</v>
      </c>
      <c r="G161" s="907">
        <v>242.44901185800001</v>
      </c>
      <c r="H161" s="907">
        <v>7799.0882578359997</v>
      </c>
      <c r="I161" s="907">
        <v>3149.402</v>
      </c>
      <c r="J161" s="907">
        <v>3.464</v>
      </c>
      <c r="K161" s="907">
        <v>99.281999999999996</v>
      </c>
      <c r="L161" s="906">
        <v>1201.2749999999999</v>
      </c>
      <c r="M161" s="907">
        <v>766.88199999999995</v>
      </c>
      <c r="N161" s="907">
        <v>434.39299999999997</v>
      </c>
      <c r="O161" s="906">
        <v>2527.3250000000003</v>
      </c>
      <c r="P161" s="907">
        <v>2421.415</v>
      </c>
      <c r="Q161" s="907">
        <v>56.774999999999999</v>
      </c>
      <c r="R161" s="907">
        <v>49.134999999999998</v>
      </c>
      <c r="S161" s="967"/>
      <c r="T161"/>
      <c r="U161" s="1231"/>
      <c r="W161" s="1232"/>
    </row>
    <row r="162" spans="2:23" s="554" customFormat="1" ht="34.9" customHeight="1">
      <c r="B162" s="1009">
        <v>2025</v>
      </c>
      <c r="C162" s="1013"/>
      <c r="D162" s="1013"/>
      <c r="E162" s="1013"/>
      <c r="F162" s="1012"/>
      <c r="G162" s="1012"/>
      <c r="H162" s="1012"/>
      <c r="I162" s="1012"/>
      <c r="J162" s="1012"/>
      <c r="K162" s="1012"/>
      <c r="L162" s="1013"/>
      <c r="M162" s="1012"/>
      <c r="N162" s="1012"/>
      <c r="O162" s="1013"/>
      <c r="P162" s="1012"/>
      <c r="Q162" s="1012"/>
      <c r="R162" s="1012"/>
      <c r="S162" s="967"/>
      <c r="T162"/>
      <c r="U162" s="1231"/>
      <c r="W162" s="1232"/>
    </row>
    <row r="163" spans="2:23" s="87" customFormat="1" ht="26.25" hidden="1" customHeight="1">
      <c r="B163" s="216">
        <v>45659</v>
      </c>
      <c r="C163" s="531">
        <v>19296.789051509</v>
      </c>
      <c r="D163" s="531">
        <v>16819.538051509</v>
      </c>
      <c r="E163" s="531">
        <v>15617.084051508999</v>
      </c>
      <c r="F163" s="532">
        <v>4321.3019999999997</v>
      </c>
      <c r="G163" s="532">
        <v>240.22774221</v>
      </c>
      <c r="H163" s="532">
        <v>7791.9323092989998</v>
      </c>
      <c r="I163" s="532">
        <v>3149.6170000000002</v>
      </c>
      <c r="J163" s="532">
        <v>24.478999999999999</v>
      </c>
      <c r="K163" s="532">
        <v>89.525999999999996</v>
      </c>
      <c r="L163" s="531">
        <v>1202.454</v>
      </c>
      <c r="M163" s="532">
        <v>766.88199999999995</v>
      </c>
      <c r="N163" s="532">
        <v>435.572</v>
      </c>
      <c r="O163" s="531">
        <v>2477.2509999999997</v>
      </c>
      <c r="P163" s="532">
        <v>2368</v>
      </c>
      <c r="Q163" s="532">
        <v>56.776000000000003</v>
      </c>
      <c r="R163" s="532">
        <v>52.474999999999994</v>
      </c>
      <c r="S163" s="967"/>
      <c r="T163"/>
      <c r="U163" s="1231"/>
      <c r="W163" s="1232"/>
    </row>
    <row r="164" spans="2:23" s="87" customFormat="1" ht="26.25" hidden="1" customHeight="1">
      <c r="B164" s="217">
        <v>45691</v>
      </c>
      <c r="C164" s="533">
        <v>19316.903028016</v>
      </c>
      <c r="D164" s="533">
        <v>16835.998028016002</v>
      </c>
      <c r="E164" s="533">
        <v>15633.482028016</v>
      </c>
      <c r="F164" s="534">
        <v>4762.9589999999998</v>
      </c>
      <c r="G164" s="534">
        <v>293.32029225000002</v>
      </c>
      <c r="H164" s="534">
        <v>7242.7827357659999</v>
      </c>
      <c r="I164" s="534">
        <v>3248.69</v>
      </c>
      <c r="J164" s="534">
        <v>4.8810000000000002</v>
      </c>
      <c r="K164" s="534">
        <v>80.849000000000004</v>
      </c>
      <c r="L164" s="533">
        <v>1202.5160000000001</v>
      </c>
      <c r="M164" s="534">
        <v>766.88199999999995</v>
      </c>
      <c r="N164" s="534">
        <v>435.63400000000001</v>
      </c>
      <c r="O164" s="533">
        <v>2480.9049999999997</v>
      </c>
      <c r="P164" s="534">
        <v>2372.7649999999999</v>
      </c>
      <c r="Q164" s="534">
        <v>56.776000000000003</v>
      </c>
      <c r="R164" s="534">
        <v>51.36399999999999</v>
      </c>
      <c r="S164" s="967"/>
      <c r="T164"/>
      <c r="U164" s="1231"/>
      <c r="W164" s="1232"/>
    </row>
    <row r="165" spans="2:23" s="87" customFormat="1" ht="26.25" hidden="1" customHeight="1">
      <c r="B165" s="216">
        <v>45723</v>
      </c>
      <c r="C165" s="531">
        <v>20003.202187110001</v>
      </c>
      <c r="D165" s="531">
        <v>17515.695187109999</v>
      </c>
      <c r="E165" s="531">
        <v>16313.179187109998</v>
      </c>
      <c r="F165" s="532">
        <v>4991.1279999999997</v>
      </c>
      <c r="G165" s="532">
        <v>292.86285972600001</v>
      </c>
      <c r="H165" s="532">
        <v>7471.3633273839996</v>
      </c>
      <c r="I165" s="532">
        <v>3467.962</v>
      </c>
      <c r="J165" s="532">
        <v>4.9279999999999999</v>
      </c>
      <c r="K165" s="532">
        <v>84.935000000000002</v>
      </c>
      <c r="L165" s="531">
        <v>1202.5160000000001</v>
      </c>
      <c r="M165" s="532">
        <v>766.88199999999995</v>
      </c>
      <c r="N165" s="532">
        <v>435.63400000000001</v>
      </c>
      <c r="O165" s="531">
        <v>2487.5070000000001</v>
      </c>
      <c r="P165" s="532">
        <v>2377.2030000000004</v>
      </c>
      <c r="Q165" s="532">
        <v>56.776000000000003</v>
      </c>
      <c r="R165" s="532">
        <v>53.528000000000006</v>
      </c>
      <c r="S165" s="967"/>
      <c r="T165"/>
      <c r="U165" s="1231"/>
      <c r="W165" s="1232"/>
    </row>
    <row r="166" spans="2:23" s="87" customFormat="1" ht="26.25" hidden="1" customHeight="1">
      <c r="B166" s="217">
        <v>45748</v>
      </c>
      <c r="C166" s="533">
        <f>+D166+O166</f>
        <v>20568.950383911</v>
      </c>
      <c r="D166" s="533">
        <f>+E166+L166</f>
        <v>18050.793383911001</v>
      </c>
      <c r="E166" s="533">
        <f>SUM(F166:K166)</f>
        <v>16848.277383911001</v>
      </c>
      <c r="F166" s="534">
        <v>5499.5680000000002</v>
      </c>
      <c r="G166" s="534">
        <v>293.96579818299995</v>
      </c>
      <c r="H166" s="534">
        <v>7354.9135857279998</v>
      </c>
      <c r="I166" s="534">
        <v>3606.6860000000001</v>
      </c>
      <c r="J166" s="534">
        <v>24.285</v>
      </c>
      <c r="K166" s="534">
        <v>68.858999999999995</v>
      </c>
      <c r="L166" s="533">
        <f>N166+M166</f>
        <v>1202.5160000000001</v>
      </c>
      <c r="M166" s="534">
        <v>766.88199999999995</v>
      </c>
      <c r="N166" s="534">
        <v>435.63400000000001</v>
      </c>
      <c r="O166" s="533">
        <v>2518.1569999999997</v>
      </c>
      <c r="P166" s="534">
        <v>2409.6410000000001</v>
      </c>
      <c r="Q166" s="534">
        <v>56.776000000000003</v>
      </c>
      <c r="R166" s="534">
        <v>51.739999999999988</v>
      </c>
      <c r="S166" s="967"/>
      <c r="T166"/>
      <c r="U166" s="1231"/>
      <c r="W166" s="1232"/>
    </row>
    <row r="167" spans="2:23" s="87" customFormat="1" ht="26.25" hidden="1" customHeight="1">
      <c r="B167" s="216">
        <v>45778</v>
      </c>
      <c r="C167" s="531">
        <f>+D167+O167</f>
        <v>20557.530562558</v>
      </c>
      <c r="D167" s="531">
        <f>+E167+L167</f>
        <v>18025.486562557999</v>
      </c>
      <c r="E167" s="531">
        <f>SUM(F167:K167)</f>
        <v>16822.970562557999</v>
      </c>
      <c r="F167" s="532">
        <v>5436.665</v>
      </c>
      <c r="G167" s="532">
        <v>293.52904323799999</v>
      </c>
      <c r="H167" s="532">
        <v>7305.6475193199994</v>
      </c>
      <c r="I167" s="532">
        <v>3697.2220000000002</v>
      </c>
      <c r="J167" s="532">
        <v>4.915</v>
      </c>
      <c r="K167" s="532">
        <v>84.992000000000004</v>
      </c>
      <c r="L167" s="531">
        <f>N167+M167</f>
        <v>1202.5160000000001</v>
      </c>
      <c r="M167" s="532">
        <v>766.88199999999995</v>
      </c>
      <c r="N167" s="532">
        <v>435.63400000000001</v>
      </c>
      <c r="O167" s="531">
        <v>2532.0440000000003</v>
      </c>
      <c r="P167" s="532">
        <v>2422.0460000000003</v>
      </c>
      <c r="Q167" s="532">
        <v>58.576000000000001</v>
      </c>
      <c r="R167" s="532">
        <v>51.422000000000004</v>
      </c>
      <c r="S167" s="967"/>
      <c r="T167"/>
      <c r="U167" s="1231"/>
      <c r="W167" s="1232"/>
    </row>
    <row r="168" spans="2:23" s="87" customFormat="1" ht="26.25" hidden="1" customHeight="1">
      <c r="B168" s="217">
        <v>45809</v>
      </c>
      <c r="C168" s="533">
        <v>19919.408959404002</v>
      </c>
      <c r="D168" s="533">
        <v>17444.538959404003</v>
      </c>
      <c r="E168" s="533">
        <v>16242.022959404001</v>
      </c>
      <c r="F168" s="534">
        <v>5455.1369999999997</v>
      </c>
      <c r="G168" s="534">
        <v>289.538497662</v>
      </c>
      <c r="H168" s="534">
        <v>6985.9464617419999</v>
      </c>
      <c r="I168" s="534">
        <v>3412.5839999999998</v>
      </c>
      <c r="J168" s="534">
        <v>4.9749999999999996</v>
      </c>
      <c r="K168" s="534">
        <v>93.841999999999999</v>
      </c>
      <c r="L168" s="533">
        <v>1202.5160000000001</v>
      </c>
      <c r="M168" s="534">
        <v>766.88199999999995</v>
      </c>
      <c r="N168" s="534">
        <v>435.63400000000001</v>
      </c>
      <c r="O168" s="533">
        <v>2474.8699999999994</v>
      </c>
      <c r="P168" s="534">
        <v>2364.4269999999997</v>
      </c>
      <c r="Q168" s="534">
        <v>60.780999999999999</v>
      </c>
      <c r="R168" s="534">
        <v>49.661999999999999</v>
      </c>
      <c r="S168" s="967"/>
      <c r="T168"/>
      <c r="U168" s="1231"/>
      <c r="W168" s="1232"/>
    </row>
    <row r="169" spans="2:23" s="87" customFormat="1" ht="34.9" hidden="1" customHeight="1">
      <c r="B169" s="216">
        <v>45839</v>
      </c>
      <c r="C169" s="531">
        <v>20002.842258037002</v>
      </c>
      <c r="D169" s="531">
        <v>17521.083258037001</v>
      </c>
      <c r="E169" s="531">
        <v>16316.921258037</v>
      </c>
      <c r="F169" s="532">
        <v>5453.3419999999996</v>
      </c>
      <c r="G169" s="532">
        <v>282.89552619100004</v>
      </c>
      <c r="H169" s="532">
        <v>6997.7617318459997</v>
      </c>
      <c r="I169" s="532">
        <v>3482.402</v>
      </c>
      <c r="J169" s="532">
        <v>23.905999999999999</v>
      </c>
      <c r="K169" s="532">
        <v>76.614000000000004</v>
      </c>
      <c r="L169" s="531">
        <v>1204.1619999999998</v>
      </c>
      <c r="M169" s="532">
        <v>766.88199999999995</v>
      </c>
      <c r="N169" s="532">
        <v>437.28</v>
      </c>
      <c r="O169" s="531">
        <v>2481.759</v>
      </c>
      <c r="P169" s="532">
        <v>2370.4079999999999</v>
      </c>
      <c r="Q169" s="532">
        <v>60.780999999999999</v>
      </c>
      <c r="R169" s="532">
        <v>50.57</v>
      </c>
      <c r="S169" s="967"/>
      <c r="T169"/>
      <c r="U169" s="1231"/>
      <c r="W169" s="1232"/>
    </row>
    <row r="170" spans="2:23" s="87" customFormat="1" ht="34.9" hidden="1" customHeight="1">
      <c r="B170" s="217">
        <v>45894</v>
      </c>
      <c r="C170" s="533">
        <v>20531.464035328001</v>
      </c>
      <c r="D170" s="533">
        <v>18044.508035328003</v>
      </c>
      <c r="E170" s="533">
        <v>16840.346035328002</v>
      </c>
      <c r="F170" s="534">
        <v>5701.6049999999996</v>
      </c>
      <c r="G170" s="534">
        <v>279.94528237199995</v>
      </c>
      <c r="H170" s="534">
        <v>7020.6767529559993</v>
      </c>
      <c r="I170" s="534">
        <v>3750.5329999999999</v>
      </c>
      <c r="J170" s="534">
        <v>4.4909999999999997</v>
      </c>
      <c r="K170" s="534">
        <v>83.094999999999999</v>
      </c>
      <c r="L170" s="533">
        <v>1204.1619999999998</v>
      </c>
      <c r="M170" s="534">
        <v>766.88199999999995</v>
      </c>
      <c r="N170" s="534">
        <v>437.28</v>
      </c>
      <c r="O170" s="533">
        <v>2486.9559999999997</v>
      </c>
      <c r="P170" s="534">
        <v>2373.1559999999999</v>
      </c>
      <c r="Q170" s="534">
        <v>60.780999999999999</v>
      </c>
      <c r="R170" s="534">
        <v>53.018999999999991</v>
      </c>
      <c r="S170" s="967"/>
      <c r="T170"/>
      <c r="U170" s="1231"/>
      <c r="W170" s="1232"/>
    </row>
    <row r="171" spans="2:23" s="87" customFormat="1" ht="34.9" customHeight="1">
      <c r="B171" s="216">
        <v>45901</v>
      </c>
      <c r="C171" s="531">
        <f>+D171+O171</f>
        <v>21331.219158216001</v>
      </c>
      <c r="D171" s="531">
        <f>+E171+L171</f>
        <v>18832.158158216</v>
      </c>
      <c r="E171" s="531">
        <f>SUM(F171:K171)</f>
        <v>17627.996158215999</v>
      </c>
      <c r="F171" s="532">
        <v>6448.7780000000002</v>
      </c>
      <c r="G171" s="532">
        <v>278.62496114200002</v>
      </c>
      <c r="H171" s="532">
        <v>7487.9161970739988</v>
      </c>
      <c r="I171" s="532">
        <v>3322.866</v>
      </c>
      <c r="J171" s="532">
        <v>4.4939999999999998</v>
      </c>
      <c r="K171" s="532">
        <v>85.316999999999993</v>
      </c>
      <c r="L171" s="531">
        <f>N171+M171</f>
        <v>1204.1619999999998</v>
      </c>
      <c r="M171" s="532">
        <v>766.88199999999995</v>
      </c>
      <c r="N171" s="532">
        <v>437.28</v>
      </c>
      <c r="O171" s="531">
        <v>2499.0610000000001</v>
      </c>
      <c r="P171" s="532">
        <v>2380.9259999999999</v>
      </c>
      <c r="Q171" s="532">
        <v>64.081000000000003</v>
      </c>
      <c r="R171" s="532">
        <v>54.054000000000002</v>
      </c>
      <c r="S171" s="967"/>
      <c r="T171"/>
      <c r="U171" s="1231"/>
      <c r="W171" s="1232"/>
    </row>
    <row r="172" spans="2:23" s="87" customFormat="1" ht="34.9" customHeight="1">
      <c r="B172" s="217">
        <v>45955</v>
      </c>
      <c r="C172" s="533">
        <f>+D172+O172</f>
        <v>21436.356029930001</v>
      </c>
      <c r="D172" s="533">
        <f>+E172+L172</f>
        <v>18923.116029929999</v>
      </c>
      <c r="E172" s="533">
        <f>SUM(F172:K172)</f>
        <v>17718.954029929999</v>
      </c>
      <c r="F172" s="534">
        <v>6576.0959999999995</v>
      </c>
      <c r="G172" s="534">
        <v>276.97524301799996</v>
      </c>
      <c r="H172" s="534">
        <v>7395.7237869119999</v>
      </c>
      <c r="I172" s="534">
        <v>3358.7710000000002</v>
      </c>
      <c r="J172" s="534">
        <v>26.706</v>
      </c>
      <c r="K172" s="534">
        <v>84.682000000000002</v>
      </c>
      <c r="L172" s="533">
        <f>N172+M172</f>
        <v>1204.1619999999998</v>
      </c>
      <c r="M172" s="534">
        <v>766.88199999999995</v>
      </c>
      <c r="N172" s="534">
        <v>437.28</v>
      </c>
      <c r="O172" s="533">
        <v>2513.2400000000002</v>
      </c>
      <c r="P172" s="534">
        <v>2393.3020000000001</v>
      </c>
      <c r="Q172" s="534">
        <v>64.081000000000003</v>
      </c>
      <c r="R172" s="534">
        <v>55.857000000000006</v>
      </c>
      <c r="S172" s="967"/>
      <c r="T172"/>
      <c r="U172" s="1231"/>
      <c r="W172" s="1232"/>
    </row>
    <row r="173" spans="2:23" s="87" customFormat="1" ht="34.9" customHeight="1">
      <c r="B173" s="216">
        <v>45962</v>
      </c>
      <c r="C173" s="531">
        <f>+D173+O173</f>
        <v>21868.638574862998</v>
      </c>
      <c r="D173" s="531">
        <f>+E173+L173</f>
        <v>19367.715574862999</v>
      </c>
      <c r="E173" s="531">
        <f>SUM(F173:K173)</f>
        <v>18163.553574862999</v>
      </c>
      <c r="F173" s="532">
        <v>6817.0770000000002</v>
      </c>
      <c r="G173" s="532">
        <v>276.686788976</v>
      </c>
      <c r="H173" s="532">
        <v>7786.2377858869995</v>
      </c>
      <c r="I173" s="532">
        <v>3195.085</v>
      </c>
      <c r="J173" s="532">
        <v>10.542</v>
      </c>
      <c r="K173" s="532">
        <v>77.924999999999997</v>
      </c>
      <c r="L173" s="531">
        <f>N173+M173</f>
        <v>1204.1619999999998</v>
      </c>
      <c r="M173" s="532">
        <v>766.88199999999995</v>
      </c>
      <c r="N173" s="532">
        <v>437.28</v>
      </c>
      <c r="O173" s="531">
        <v>2500.9230000000002</v>
      </c>
      <c r="P173" s="532">
        <v>2381.81</v>
      </c>
      <c r="Q173" s="532">
        <v>64.081000000000003</v>
      </c>
      <c r="R173" s="532">
        <v>55.032000000000011</v>
      </c>
      <c r="S173" s="967"/>
      <c r="T173"/>
      <c r="U173" s="1231"/>
      <c r="W173" s="1232"/>
    </row>
    <row r="174" spans="2:23" s="87" customFormat="1" ht="34.9" customHeight="1">
      <c r="B174" s="553" t="s">
        <v>1091</v>
      </c>
      <c r="C174" s="906">
        <f>+D174+O174</f>
        <v>22381.413393513001</v>
      </c>
      <c r="D174" s="906">
        <f>+E174+L174</f>
        <v>19995.432393513001</v>
      </c>
      <c r="E174" s="906">
        <f>SUM(F174:K174)</f>
        <v>18768.622393513</v>
      </c>
      <c r="F174" s="907">
        <v>7194.81</v>
      </c>
      <c r="G174" s="907">
        <v>275.20608782399995</v>
      </c>
      <c r="H174" s="907">
        <v>8037.5263056889999</v>
      </c>
      <c r="I174" s="907">
        <v>3170.2429999999999</v>
      </c>
      <c r="J174" s="907">
        <v>6.5510000000000002</v>
      </c>
      <c r="K174" s="907">
        <v>84.286000000000001</v>
      </c>
      <c r="L174" s="906">
        <f>N174+M174</f>
        <v>1226.81</v>
      </c>
      <c r="M174" s="907">
        <v>766.88199999999995</v>
      </c>
      <c r="N174" s="907">
        <v>459.928</v>
      </c>
      <c r="O174" s="906">
        <v>2385.9810000000002</v>
      </c>
      <c r="P174" s="907">
        <v>2258.9960000000001</v>
      </c>
      <c r="Q174" s="907">
        <v>68.075999999999993</v>
      </c>
      <c r="R174" s="907">
        <v>58.908999999999999</v>
      </c>
      <c r="S174" s="967"/>
      <c r="T174"/>
      <c r="U174" s="1231"/>
      <c r="W174" s="1232"/>
    </row>
    <row r="175" spans="2:23" s="554" customFormat="1" ht="34.9" customHeight="1">
      <c r="B175" s="1009">
        <v>2026</v>
      </c>
      <c r="C175" s="1013"/>
      <c r="D175" s="1013"/>
      <c r="E175" s="1013"/>
      <c r="F175" s="1012"/>
      <c r="G175" s="1012"/>
      <c r="H175" s="1012"/>
      <c r="I175" s="1012"/>
      <c r="J175" s="1012"/>
      <c r="K175" s="1012"/>
      <c r="L175" s="1013"/>
      <c r="M175" s="1012"/>
      <c r="N175" s="1012"/>
      <c r="O175" s="1013"/>
      <c r="P175" s="1012"/>
      <c r="Q175" s="1012"/>
      <c r="R175" s="1012"/>
      <c r="S175"/>
      <c r="T175"/>
    </row>
    <row r="176" spans="2:23" s="87" customFormat="1" ht="34.9" customHeight="1">
      <c r="B176" s="216">
        <v>46024</v>
      </c>
      <c r="C176" s="531">
        <f t="shared" ref="C176:C184" si="44">+D176+O176</f>
        <v>24481.703999999998</v>
      </c>
      <c r="D176" s="531">
        <f t="shared" ref="D176:D184" si="45">+E176+L176</f>
        <v>22161.657999999999</v>
      </c>
      <c r="E176" s="531">
        <f t="shared" ref="E176:E184" si="46">SUM(F176:K176)</f>
        <v>20933.207999999999</v>
      </c>
      <c r="F176" s="532">
        <v>9280.0779999999995</v>
      </c>
      <c r="G176" s="532">
        <v>275.02300000000002</v>
      </c>
      <c r="H176" s="532">
        <v>7393.95</v>
      </c>
      <c r="I176" s="532">
        <v>3884.0320000000002</v>
      </c>
      <c r="J176" s="532">
        <v>25.94</v>
      </c>
      <c r="K176" s="532">
        <v>74.185000000000002</v>
      </c>
      <c r="L176" s="531">
        <f t="shared" ref="L176:L184" si="47">N176+M176</f>
        <v>1228.4499999999998</v>
      </c>
      <c r="M176" s="532">
        <v>766.88199999999995</v>
      </c>
      <c r="N176" s="532">
        <v>461.56799999999998</v>
      </c>
      <c r="O176" s="531">
        <v>2320.0459999999998</v>
      </c>
      <c r="P176" s="532">
        <v>2183.893</v>
      </c>
      <c r="Q176" s="532">
        <v>68.075999999999993</v>
      </c>
      <c r="R176" s="532">
        <v>68.076999999999998</v>
      </c>
      <c r="S176" s="967"/>
      <c r="T176"/>
      <c r="U176" s="1231"/>
      <c r="W176" s="1232"/>
    </row>
    <row r="177" spans="2:31" s="87" customFormat="1" ht="34.9" customHeight="1">
      <c r="B177" s="217">
        <v>46056</v>
      </c>
      <c r="C177" s="533">
        <f t="shared" si="44"/>
        <v>24193.420999999998</v>
      </c>
      <c r="D177" s="533">
        <f t="shared" si="45"/>
        <v>21906.073999999997</v>
      </c>
      <c r="E177" s="533">
        <f t="shared" si="46"/>
        <v>20677.557999999997</v>
      </c>
      <c r="F177" s="534">
        <v>8452.2430000000004</v>
      </c>
      <c r="G177" s="534">
        <v>272.363</v>
      </c>
      <c r="H177" s="534">
        <v>8619.7150000000001</v>
      </c>
      <c r="I177" s="534">
        <v>3256.6210000000001</v>
      </c>
      <c r="J177" s="534">
        <v>6.1550000000000002</v>
      </c>
      <c r="K177" s="534">
        <v>70.460999999999999</v>
      </c>
      <c r="L177" s="533">
        <f t="shared" si="47"/>
        <v>1228.5160000000001</v>
      </c>
      <c r="M177" s="534">
        <v>766.88199999999995</v>
      </c>
      <c r="N177" s="534">
        <v>461.63400000000001</v>
      </c>
      <c r="O177" s="533">
        <v>2287.3470000000002</v>
      </c>
      <c r="P177" s="534">
        <v>2146.529</v>
      </c>
      <c r="Q177" s="534">
        <v>75.024000000000001</v>
      </c>
      <c r="R177" s="534">
        <v>65.793999999999997</v>
      </c>
      <c r="S177" s="967"/>
      <c r="T177"/>
      <c r="U177" s="1231"/>
      <c r="W177" s="1232"/>
    </row>
    <row r="178" spans="2:31" s="87" customFormat="1" ht="34.9" customHeight="1">
      <c r="B178" s="216">
        <v>46088</v>
      </c>
      <c r="C178" s="531">
        <f t="shared" si="44"/>
        <v>23189.451000000001</v>
      </c>
      <c r="D178" s="531">
        <f t="shared" si="45"/>
        <v>20954.228999999999</v>
      </c>
      <c r="E178" s="531">
        <f t="shared" si="46"/>
        <v>19725.713</v>
      </c>
      <c r="F178" s="532">
        <v>7569.8280000000004</v>
      </c>
      <c r="G178" s="532">
        <v>258.34300000000002</v>
      </c>
      <c r="H178" s="532">
        <v>8878.5589999999993</v>
      </c>
      <c r="I178" s="532">
        <v>2939.3620000000001</v>
      </c>
      <c r="J178" s="532">
        <v>6.085</v>
      </c>
      <c r="K178" s="532">
        <v>73.536000000000001</v>
      </c>
      <c r="L178" s="531">
        <f t="shared" si="47"/>
        <v>1228.5160000000001</v>
      </c>
      <c r="M178" s="532">
        <v>766.88199999999995</v>
      </c>
      <c r="N178" s="532">
        <v>461.63400000000001</v>
      </c>
      <c r="O178" s="531">
        <v>2235.2220000000002</v>
      </c>
      <c r="P178" s="532">
        <v>2097.248</v>
      </c>
      <c r="Q178" s="532">
        <v>75.025000000000006</v>
      </c>
      <c r="R178" s="532">
        <v>62.948999999999998</v>
      </c>
      <c r="S178" s="967"/>
      <c r="T178"/>
      <c r="U178" s="1231"/>
      <c r="W178" s="1232"/>
    </row>
    <row r="179" spans="2:31" s="87" customFormat="1" ht="34.9" customHeight="1">
      <c r="B179" s="217">
        <v>46119</v>
      </c>
      <c r="C179" s="533">
        <f t="shared" si="44"/>
        <v>23396.190999999999</v>
      </c>
      <c r="D179" s="533">
        <f t="shared" si="45"/>
        <v>21122.835999999999</v>
      </c>
      <c r="E179" s="533">
        <f t="shared" si="46"/>
        <v>19891.342000000001</v>
      </c>
      <c r="F179" s="534">
        <v>7826.5249999999996</v>
      </c>
      <c r="G179" s="534">
        <v>257.72800000000001</v>
      </c>
      <c r="H179" s="534">
        <v>8907.5380000000005</v>
      </c>
      <c r="I179" s="534">
        <v>2799.0949999999998</v>
      </c>
      <c r="J179" s="534">
        <v>25.553999999999998</v>
      </c>
      <c r="K179" s="534">
        <v>74.902000000000001</v>
      </c>
      <c r="L179" s="533">
        <f t="shared" si="47"/>
        <v>1231.4939999999999</v>
      </c>
      <c r="M179" s="534">
        <v>766.88199999999995</v>
      </c>
      <c r="N179" s="534">
        <v>464.61200000000002</v>
      </c>
      <c r="O179" s="533">
        <v>2273.355</v>
      </c>
      <c r="P179" s="534">
        <v>2134.2780000000002</v>
      </c>
      <c r="Q179" s="534">
        <v>75.024000000000001</v>
      </c>
      <c r="R179" s="534">
        <v>64.052999999999997</v>
      </c>
      <c r="S179" s="967"/>
      <c r="T179"/>
      <c r="U179" s="1231"/>
      <c r="W179" s="1232"/>
    </row>
    <row r="180" spans="2:31" s="87" customFormat="1" ht="34.9" customHeight="1">
      <c r="B180" s="216">
        <v>46143</v>
      </c>
      <c r="C180" s="531">
        <f t="shared" si="44"/>
        <v>23426.785</v>
      </c>
      <c r="D180" s="531">
        <f t="shared" si="45"/>
        <v>21130.788</v>
      </c>
      <c r="E180" s="531">
        <f t="shared" si="46"/>
        <v>19899.294000000002</v>
      </c>
      <c r="F180" s="532">
        <v>7826.335</v>
      </c>
      <c r="G180" s="532">
        <v>253.565</v>
      </c>
      <c r="H180" s="532">
        <v>8929.2219999999998</v>
      </c>
      <c r="I180" s="532">
        <v>2805.4839999999999</v>
      </c>
      <c r="J180" s="532">
        <v>5.8479999999999999</v>
      </c>
      <c r="K180" s="532">
        <v>78.84</v>
      </c>
      <c r="L180" s="531">
        <f t="shared" si="47"/>
        <v>1231.4939999999999</v>
      </c>
      <c r="M180" s="532">
        <v>766.88199999999995</v>
      </c>
      <c r="N180" s="532">
        <v>464.61200000000002</v>
      </c>
      <c r="O180" s="531">
        <v>2295.9969999999998</v>
      </c>
      <c r="P180" s="532">
        <v>2157.9140000000002</v>
      </c>
      <c r="Q180" s="532">
        <v>75.025000000000006</v>
      </c>
      <c r="R180" s="532">
        <v>63.058</v>
      </c>
      <c r="S180" s="967"/>
      <c r="T180"/>
      <c r="U180" s="1231"/>
      <c r="W180" s="1232"/>
    </row>
    <row r="181" spans="2:31" s="87" customFormat="1" ht="34.9" customHeight="1">
      <c r="B181" s="217">
        <v>46174</v>
      </c>
      <c r="C181" s="533">
        <f t="shared" si="44"/>
        <v>22803.993999999999</v>
      </c>
      <c r="D181" s="533">
        <f t="shared" si="45"/>
        <v>20314.304</v>
      </c>
      <c r="E181" s="533">
        <f t="shared" si="46"/>
        <v>19082.810000000001</v>
      </c>
      <c r="F181" s="534">
        <v>7237.0789999999997</v>
      </c>
      <c r="G181" s="534">
        <v>353.81099999999998</v>
      </c>
      <c r="H181" s="534">
        <v>8140.7380000000003</v>
      </c>
      <c r="I181" s="534">
        <v>3223.623</v>
      </c>
      <c r="J181" s="534">
        <v>43.341999999999999</v>
      </c>
      <c r="K181" s="534">
        <v>84.216999999999999</v>
      </c>
      <c r="L181" s="533">
        <f t="shared" si="47"/>
        <v>1231.4939999999999</v>
      </c>
      <c r="M181" s="534">
        <v>766.88199999999995</v>
      </c>
      <c r="N181" s="534">
        <v>464.61200000000002</v>
      </c>
      <c r="O181" s="533">
        <v>2489.69</v>
      </c>
      <c r="P181" s="534">
        <v>2352.3710000000001</v>
      </c>
      <c r="Q181" s="534">
        <v>75.024000000000001</v>
      </c>
      <c r="R181" s="534">
        <v>62.295000000000002</v>
      </c>
      <c r="S181" s="967"/>
      <c r="T181"/>
      <c r="U181" s="1231"/>
      <c r="W181" s="1232"/>
    </row>
    <row r="182" spans="2:31" s="87" customFormat="1" ht="34.9" customHeight="1">
      <c r="B182" s="216">
        <v>46204</v>
      </c>
      <c r="C182" s="531">
        <f t="shared" si="44"/>
        <v>23080.954000000002</v>
      </c>
      <c r="D182" s="531">
        <f t="shared" si="45"/>
        <v>20674.608</v>
      </c>
      <c r="E182" s="531">
        <f t="shared" si="46"/>
        <v>19441.490000000002</v>
      </c>
      <c r="F182" s="532">
        <v>7260.732</v>
      </c>
      <c r="G182" s="532">
        <v>352.41500000000002</v>
      </c>
      <c r="H182" s="532">
        <v>8041.4080000000004</v>
      </c>
      <c r="I182" s="532">
        <v>3662.2489999999998</v>
      </c>
      <c r="J182" s="532">
        <v>43.328000000000003</v>
      </c>
      <c r="K182" s="532">
        <v>81.358000000000004</v>
      </c>
      <c r="L182" s="531">
        <f t="shared" si="47"/>
        <v>1233.1179999999999</v>
      </c>
      <c r="M182" s="532">
        <v>766.88199999999995</v>
      </c>
      <c r="N182" s="532">
        <v>466.23599999999999</v>
      </c>
      <c r="O182" s="531">
        <v>2406.3460000000005</v>
      </c>
      <c r="P182" s="532">
        <v>2263.21</v>
      </c>
      <c r="Q182" s="532">
        <v>79.155000000000001</v>
      </c>
      <c r="R182" s="532">
        <v>63.980999999999995</v>
      </c>
      <c r="S182" s="967"/>
      <c r="T182" s="1392"/>
      <c r="U182" s="1231"/>
      <c r="W182" s="1232"/>
    </row>
    <row r="183" spans="2:31" s="87" customFormat="1" ht="34.9" customHeight="1">
      <c r="B183" s="217">
        <v>46259</v>
      </c>
      <c r="C183" s="533">
        <f t="shared" si="44"/>
        <v>24309.335000000003</v>
      </c>
      <c r="D183" s="533">
        <f t="shared" si="45"/>
        <v>21940.813000000002</v>
      </c>
      <c r="E183" s="533">
        <f t="shared" si="46"/>
        <v>20707.695000000003</v>
      </c>
      <c r="F183" s="534">
        <v>7667.152</v>
      </c>
      <c r="G183" s="534">
        <v>350.92700000000002</v>
      </c>
      <c r="H183" s="534">
        <v>8906.4500000000007</v>
      </c>
      <c r="I183" s="534">
        <v>3676.6309999999999</v>
      </c>
      <c r="J183" s="534">
        <v>22.875</v>
      </c>
      <c r="K183" s="534">
        <v>83.66</v>
      </c>
      <c r="L183" s="533">
        <f t="shared" si="47"/>
        <v>1233.1179999999999</v>
      </c>
      <c r="M183" s="534">
        <v>766.88199999999995</v>
      </c>
      <c r="N183" s="534">
        <v>466.23599999999999</v>
      </c>
      <c r="O183" s="533">
        <v>2368.5219999999999</v>
      </c>
      <c r="P183" s="534">
        <v>2223.8240000000001</v>
      </c>
      <c r="Q183" s="534">
        <v>79.155000000000001</v>
      </c>
      <c r="R183" s="534">
        <v>65.543000000000006</v>
      </c>
      <c r="S183" s="967"/>
      <c r="T183"/>
      <c r="U183" s="1231"/>
      <c r="W183" s="1232"/>
    </row>
    <row r="184" spans="2:31" s="87" customFormat="1" ht="34.9" customHeight="1">
      <c r="B184" s="1358">
        <v>46291</v>
      </c>
      <c r="C184" s="1393">
        <f t="shared" si="44"/>
        <v>24409.171999999999</v>
      </c>
      <c r="D184" s="1393">
        <f t="shared" si="45"/>
        <v>21991.85</v>
      </c>
      <c r="E184" s="1393">
        <f t="shared" si="46"/>
        <v>20758.732</v>
      </c>
      <c r="F184" s="1394">
        <v>7601.826</v>
      </c>
      <c r="G184" s="1394">
        <v>349.76499999999999</v>
      </c>
      <c r="H184" s="1394">
        <v>8733.6299999999992</v>
      </c>
      <c r="I184" s="1394">
        <v>3955.89</v>
      </c>
      <c r="J184" s="1394">
        <v>22.667999999999999</v>
      </c>
      <c r="K184" s="1394">
        <v>94.953000000000003</v>
      </c>
      <c r="L184" s="1393">
        <f t="shared" si="47"/>
        <v>1233.1179999999999</v>
      </c>
      <c r="M184" s="1394">
        <v>766.88199999999995</v>
      </c>
      <c r="N184" s="1394">
        <v>466.23599999999999</v>
      </c>
      <c r="O184" s="1393">
        <v>2417.3219999999997</v>
      </c>
      <c r="P184" s="1394">
        <v>2273.009</v>
      </c>
      <c r="Q184" s="1394">
        <v>79.155000000000001</v>
      </c>
      <c r="R184" s="1394">
        <v>65.158000000000001</v>
      </c>
      <c r="S184" s="967"/>
      <c r="T184"/>
      <c r="U184" s="1231"/>
      <c r="W184" s="1232"/>
    </row>
    <row r="185" spans="2:31" s="87" customFormat="1" ht="9.9499999999999993" customHeight="1">
      <c r="B185" s="1234"/>
      <c r="C185" s="1235"/>
      <c r="D185" s="1235"/>
      <c r="E185" s="1235"/>
      <c r="F185" s="1236"/>
      <c r="G185" s="1236"/>
      <c r="H185" s="1236"/>
      <c r="I185" s="1236"/>
      <c r="J185" s="1236"/>
      <c r="K185" s="1236"/>
      <c r="L185" s="5"/>
      <c r="M185" s="1236"/>
      <c r="N185" s="1236"/>
      <c r="O185" s="1235"/>
      <c r="P185" s="1235"/>
      <c r="Q185" s="1236"/>
      <c r="R185" s="1236"/>
      <c r="S185"/>
      <c r="T185"/>
      <c r="U185" s="70"/>
    </row>
    <row r="186" spans="2:31" ht="20.25">
      <c r="B186" s="1391" t="s">
        <v>1092</v>
      </c>
      <c r="R186" s="130" t="s">
        <v>1093</v>
      </c>
    </row>
    <row r="187" spans="2:31" ht="20.25">
      <c r="B187" s="1391" t="s">
        <v>1138</v>
      </c>
      <c r="C187" s="1168"/>
      <c r="D187" s="1169"/>
      <c r="E187" s="1170"/>
      <c r="F187" s="1171"/>
      <c r="G187" s="1171"/>
      <c r="H187" s="1171"/>
      <c r="I187" s="1171"/>
      <c r="J187" s="1171"/>
      <c r="K187" s="1171"/>
      <c r="L187" s="1171"/>
      <c r="M187" s="1171"/>
      <c r="N187" s="1171"/>
      <c r="O187" s="1170"/>
      <c r="P187" s="1170"/>
      <c r="Q187" s="1171"/>
      <c r="R187" s="130" t="s">
        <v>1137</v>
      </c>
    </row>
    <row r="189" spans="2:31">
      <c r="C189" s="917"/>
      <c r="D189" s="917"/>
      <c r="E189" s="917"/>
      <c r="F189" s="917"/>
      <c r="G189" s="917"/>
      <c r="H189" s="917"/>
      <c r="I189" s="917"/>
      <c r="J189" s="917"/>
      <c r="K189" s="917"/>
      <c r="L189" s="917"/>
      <c r="M189" s="917"/>
      <c r="N189" s="917"/>
      <c r="O189" s="917"/>
      <c r="P189" s="917"/>
      <c r="Q189" s="917"/>
      <c r="R189" s="917"/>
      <c r="U189" s="917"/>
      <c r="V189" s="917"/>
      <c r="W189" s="917"/>
      <c r="X189" s="917"/>
      <c r="Y189" s="917"/>
    </row>
    <row r="190" spans="2:31" ht="28.5">
      <c r="B190" s="1172"/>
      <c r="C190" s="917"/>
      <c r="D190" s="917"/>
      <c r="E190" s="917"/>
      <c r="F190" s="917"/>
      <c r="G190" s="917"/>
      <c r="H190" s="917"/>
      <c r="I190" s="917"/>
      <c r="J190" s="917"/>
      <c r="K190" s="917"/>
      <c r="L190" s="917"/>
      <c r="M190" s="917"/>
      <c r="N190" s="917"/>
      <c r="O190" s="917"/>
      <c r="P190" s="917"/>
      <c r="Q190" s="917"/>
      <c r="R190" s="917"/>
    </row>
    <row r="191" spans="2:31">
      <c r="C191" s="917"/>
      <c r="D191" s="917"/>
      <c r="L191" s="917"/>
      <c r="O191" s="917"/>
      <c r="P191" s="917"/>
      <c r="U191" s="917"/>
      <c r="V191" s="917"/>
      <c r="W191" s="917"/>
      <c r="X191" s="917"/>
      <c r="Y191" s="917"/>
      <c r="Z191" s="917"/>
      <c r="AA191" s="917"/>
      <c r="AB191" s="917"/>
      <c r="AC191" s="917"/>
      <c r="AD191" s="917"/>
      <c r="AE191" s="917"/>
    </row>
    <row r="192" spans="2:31">
      <c r="C192" s="917"/>
      <c r="D192" s="917"/>
      <c r="H192" s="917"/>
      <c r="I192" s="917"/>
      <c r="O192" s="917"/>
      <c r="P192" s="917"/>
    </row>
    <row r="193" spans="3:18">
      <c r="C193" s="917"/>
      <c r="D193" s="917"/>
      <c r="L193" s="917"/>
      <c r="O193" s="917"/>
      <c r="P193" s="917"/>
    </row>
    <row r="194" spans="3:18">
      <c r="O194" s="917"/>
      <c r="P194" s="917"/>
    </row>
    <row r="195" spans="3:18">
      <c r="O195" s="917"/>
      <c r="P195" s="917"/>
    </row>
    <row r="196" spans="3:18">
      <c r="O196" s="917"/>
      <c r="P196" s="917"/>
    </row>
    <row r="197" spans="3:18">
      <c r="O197" s="917"/>
      <c r="P197" s="917"/>
    </row>
    <row r="198" spans="3:18">
      <c r="C198" s="917"/>
      <c r="D198" s="917"/>
      <c r="E198" s="917"/>
      <c r="F198" s="917"/>
      <c r="G198" s="917"/>
      <c r="H198" s="917"/>
      <c r="I198" s="917"/>
      <c r="J198" s="917"/>
      <c r="K198" s="917"/>
      <c r="L198" s="917"/>
      <c r="M198" s="917"/>
      <c r="N198" s="917"/>
      <c r="O198" s="917"/>
      <c r="P198" s="917"/>
      <c r="Q198" s="917"/>
      <c r="R198" s="917"/>
    </row>
    <row r="199" spans="3:18">
      <c r="C199" s="917"/>
      <c r="D199" s="917"/>
      <c r="E199" s="917"/>
      <c r="F199" s="917"/>
      <c r="G199" s="917"/>
      <c r="H199" s="917"/>
      <c r="I199" s="917"/>
      <c r="J199" s="917"/>
      <c r="K199" s="917"/>
      <c r="L199" s="917"/>
      <c r="M199" s="917"/>
      <c r="N199" s="917"/>
      <c r="O199" s="917"/>
      <c r="P199" s="917"/>
      <c r="Q199" s="917"/>
      <c r="R199" s="917"/>
    </row>
    <row r="200" spans="3:18">
      <c r="C200" s="917"/>
      <c r="D200" s="917"/>
      <c r="E200" s="917"/>
      <c r="F200" s="917"/>
      <c r="G200" s="917"/>
      <c r="H200" s="917"/>
      <c r="I200" s="917"/>
      <c r="J200" s="917"/>
      <c r="K200" s="917"/>
      <c r="L200" s="917"/>
      <c r="M200" s="917"/>
      <c r="N200" s="917"/>
      <c r="O200" s="917"/>
      <c r="P200" s="917"/>
      <c r="Q200" s="917"/>
      <c r="R200" s="917"/>
    </row>
    <row r="201" spans="3:18">
      <c r="C201" s="917"/>
      <c r="D201" s="917"/>
      <c r="E201" s="917"/>
      <c r="F201" s="917"/>
      <c r="G201" s="917"/>
      <c r="H201" s="917"/>
      <c r="I201" s="917"/>
      <c r="J201" s="917"/>
      <c r="K201" s="917"/>
      <c r="L201" s="917"/>
      <c r="M201" s="917"/>
      <c r="N201" s="917"/>
      <c r="O201" s="917"/>
      <c r="P201" s="917"/>
      <c r="Q201" s="917"/>
      <c r="R201" s="917"/>
    </row>
    <row r="202" spans="3:18">
      <c r="C202" s="917"/>
      <c r="D202" s="917"/>
      <c r="E202" s="917"/>
      <c r="F202" s="917"/>
      <c r="G202" s="917"/>
      <c r="H202" s="917"/>
      <c r="I202" s="917"/>
      <c r="J202" s="917"/>
      <c r="K202" s="917"/>
      <c r="L202" s="917"/>
      <c r="M202" s="917"/>
      <c r="N202" s="917"/>
      <c r="O202" s="917"/>
      <c r="P202" s="917"/>
      <c r="Q202" s="917"/>
      <c r="R202" s="917"/>
    </row>
    <row r="203" spans="3:18">
      <c r="C203" s="917"/>
      <c r="D203" s="917"/>
      <c r="E203" s="917"/>
      <c r="F203" s="917"/>
      <c r="G203" s="917"/>
      <c r="H203" s="917"/>
      <c r="I203" s="917"/>
      <c r="J203" s="917"/>
      <c r="K203" s="917"/>
      <c r="L203" s="917"/>
      <c r="M203" s="917"/>
      <c r="N203" s="917"/>
      <c r="O203" s="917"/>
      <c r="P203" s="917"/>
      <c r="Q203" s="917"/>
      <c r="R203" s="917"/>
    </row>
    <row r="204" spans="3:18">
      <c r="C204" s="917"/>
      <c r="D204" s="917"/>
      <c r="E204" s="917"/>
      <c r="F204" s="917"/>
      <c r="G204" s="917"/>
      <c r="H204" s="917"/>
      <c r="I204" s="917"/>
      <c r="J204" s="917"/>
      <c r="K204" s="917"/>
      <c r="L204" s="917"/>
      <c r="M204" s="917"/>
      <c r="N204" s="917"/>
      <c r="O204" s="917"/>
      <c r="P204" s="917"/>
      <c r="Q204" s="917"/>
      <c r="R204" s="917"/>
    </row>
    <row r="205" spans="3:18">
      <c r="C205" s="917"/>
      <c r="D205" s="917"/>
      <c r="E205" s="917"/>
      <c r="F205" s="917"/>
      <c r="G205" s="917"/>
      <c r="H205" s="917"/>
      <c r="I205" s="917"/>
      <c r="J205" s="917"/>
      <c r="K205" s="917"/>
      <c r="L205" s="917"/>
      <c r="M205" s="917"/>
      <c r="N205" s="917"/>
      <c r="O205" s="917"/>
      <c r="P205" s="917"/>
      <c r="Q205" s="917"/>
      <c r="R205" s="917"/>
    </row>
    <row r="206" spans="3:18">
      <c r="C206" s="917"/>
      <c r="D206" s="917"/>
      <c r="E206" s="917"/>
      <c r="F206" s="917"/>
      <c r="G206" s="917"/>
      <c r="H206" s="917"/>
      <c r="I206" s="917"/>
      <c r="J206" s="917"/>
      <c r="K206" s="917"/>
      <c r="L206" s="917"/>
      <c r="M206" s="917"/>
      <c r="N206" s="917"/>
      <c r="O206" s="917"/>
      <c r="P206" s="917"/>
      <c r="Q206" s="917"/>
      <c r="R206" s="917"/>
    </row>
    <row r="207" spans="3:18">
      <c r="C207" s="917"/>
      <c r="D207" s="917"/>
      <c r="E207" s="917"/>
      <c r="F207" s="917"/>
      <c r="G207" s="917"/>
      <c r="H207" s="917"/>
      <c r="I207" s="917"/>
      <c r="J207" s="917"/>
      <c r="K207" s="917"/>
      <c r="L207" s="917"/>
      <c r="M207" s="917"/>
      <c r="N207" s="917"/>
      <c r="O207" s="917"/>
      <c r="P207" s="917"/>
      <c r="Q207" s="917"/>
      <c r="R207" s="917"/>
    </row>
    <row r="208" spans="3:18">
      <c r="C208" s="917"/>
      <c r="D208" s="917"/>
      <c r="E208" s="917"/>
      <c r="F208" s="917"/>
      <c r="G208" s="917"/>
      <c r="H208" s="917"/>
      <c r="I208" s="917"/>
      <c r="J208" s="917"/>
      <c r="K208" s="917"/>
      <c r="L208" s="917"/>
      <c r="M208" s="917"/>
      <c r="N208" s="917"/>
      <c r="O208" s="917"/>
      <c r="P208" s="917"/>
      <c r="Q208" s="917"/>
      <c r="R208" s="917"/>
    </row>
    <row r="209" spans="2:31">
      <c r="C209" s="917"/>
      <c r="D209" s="917"/>
      <c r="E209" s="917"/>
      <c r="F209" s="917"/>
      <c r="G209" s="917"/>
      <c r="H209" s="917"/>
      <c r="I209" s="917"/>
      <c r="J209" s="917"/>
      <c r="K209" s="917"/>
      <c r="L209" s="917"/>
      <c r="M209" s="917"/>
      <c r="N209" s="917"/>
      <c r="O209" s="917"/>
      <c r="P209" s="917"/>
      <c r="Q209" s="917"/>
      <c r="R209" s="917"/>
    </row>
    <row r="210" spans="2:31">
      <c r="C210" s="917"/>
      <c r="D210" s="917"/>
      <c r="E210" s="917"/>
      <c r="F210" s="917"/>
      <c r="G210" s="917"/>
      <c r="H210" s="917"/>
      <c r="I210" s="917"/>
      <c r="J210" s="917"/>
      <c r="K210" s="917"/>
      <c r="L210" s="917"/>
      <c r="M210" s="917"/>
      <c r="N210" s="917"/>
      <c r="O210" s="917"/>
      <c r="P210" s="917"/>
      <c r="Q210" s="917"/>
      <c r="R210" s="917"/>
    </row>
    <row r="211" spans="2:31">
      <c r="C211" s="917"/>
      <c r="D211" s="917"/>
      <c r="E211" s="917"/>
      <c r="F211" s="917"/>
      <c r="G211" s="917"/>
      <c r="H211" s="917"/>
      <c r="I211" s="917"/>
      <c r="J211" s="917"/>
      <c r="K211" s="917"/>
      <c r="L211" s="917"/>
      <c r="M211" s="917"/>
      <c r="N211" s="917"/>
      <c r="O211" s="917"/>
      <c r="P211" s="917"/>
      <c r="Q211" s="917"/>
      <c r="R211" s="917"/>
    </row>
    <row r="212" spans="2:31">
      <c r="C212" s="917"/>
      <c r="D212" s="917"/>
      <c r="E212" s="917"/>
      <c r="F212" s="917"/>
      <c r="G212" s="917"/>
      <c r="H212" s="917"/>
      <c r="I212" s="917"/>
      <c r="J212" s="917"/>
      <c r="K212" s="917"/>
      <c r="L212" s="917"/>
      <c r="M212" s="917"/>
      <c r="N212" s="917"/>
      <c r="O212" s="917"/>
      <c r="P212" s="917"/>
      <c r="Q212" s="917"/>
      <c r="R212" s="917"/>
    </row>
    <row r="213" spans="2:31">
      <c r="C213" s="96"/>
      <c r="D213" s="96"/>
      <c r="E213" s="96"/>
      <c r="F213" s="96"/>
      <c r="G213" s="96"/>
      <c r="H213" s="96"/>
      <c r="I213" s="96"/>
      <c r="J213" s="96"/>
      <c r="K213" s="96"/>
      <c r="L213" s="96"/>
      <c r="M213" s="96"/>
      <c r="N213" s="96"/>
      <c r="O213" s="96"/>
      <c r="P213" s="96"/>
      <c r="Q213" s="96"/>
      <c r="R213" s="96"/>
    </row>
    <row r="214" spans="2:31">
      <c r="C214" s="96"/>
      <c r="D214" s="96"/>
      <c r="E214" s="96"/>
      <c r="F214" s="96"/>
      <c r="G214" s="96"/>
      <c r="H214" s="96"/>
      <c r="I214" s="96"/>
      <c r="J214" s="96"/>
      <c r="K214" s="96"/>
      <c r="L214" s="96"/>
      <c r="M214" s="96"/>
      <c r="N214" s="96"/>
      <c r="O214" s="96"/>
      <c r="P214" s="96"/>
      <c r="Q214" s="96"/>
      <c r="R214" s="96"/>
    </row>
    <row r="215" spans="2:31">
      <c r="C215" s="96"/>
      <c r="D215" s="96"/>
      <c r="E215" s="96"/>
      <c r="F215" s="96"/>
      <c r="L215" s="917"/>
      <c r="M215" s="917"/>
      <c r="N215" s="917"/>
      <c r="O215" s="917"/>
      <c r="P215" s="917"/>
      <c r="Q215" s="917"/>
      <c r="R215" s="917"/>
      <c r="U215" s="917"/>
      <c r="V215" s="917"/>
    </row>
    <row r="216" spans="2:31">
      <c r="C216" s="96"/>
      <c r="D216" s="96"/>
      <c r="E216" s="96"/>
      <c r="F216" s="96"/>
      <c r="G216" s="96"/>
      <c r="H216" s="96"/>
      <c r="I216" s="96"/>
      <c r="J216" s="96"/>
      <c r="K216" s="96"/>
      <c r="L216" s="96"/>
      <c r="M216" s="96"/>
      <c r="N216" s="96"/>
      <c r="O216" s="96"/>
      <c r="P216" s="96"/>
      <c r="Q216" s="96"/>
      <c r="R216" s="96"/>
    </row>
    <row r="217" spans="2:31">
      <c r="C217" s="96"/>
      <c r="D217" s="96"/>
      <c r="E217" s="96"/>
      <c r="F217" s="96"/>
      <c r="G217" s="96"/>
      <c r="H217" s="96"/>
      <c r="I217" s="96"/>
      <c r="J217" s="96"/>
      <c r="K217" s="96"/>
      <c r="L217" s="96"/>
      <c r="M217" s="96"/>
      <c r="N217" s="96"/>
      <c r="O217" s="96"/>
      <c r="P217" s="96"/>
      <c r="Q217" s="96"/>
      <c r="R217" s="96"/>
    </row>
    <row r="218" spans="2:31">
      <c r="C218" s="96"/>
      <c r="D218" s="96"/>
      <c r="E218" s="96"/>
      <c r="F218" s="96"/>
      <c r="G218" s="96"/>
      <c r="H218" s="96"/>
      <c r="I218" s="96"/>
      <c r="J218" s="96"/>
      <c r="K218" s="96"/>
      <c r="L218" s="96"/>
      <c r="M218" s="96"/>
      <c r="N218" s="96"/>
      <c r="O218" s="96"/>
      <c r="P218" s="96"/>
      <c r="Q218" s="96"/>
      <c r="R218" s="96"/>
    </row>
    <row r="219" spans="2:31">
      <c r="C219" s="96"/>
      <c r="D219" s="96"/>
      <c r="E219" s="96"/>
      <c r="F219" s="96"/>
      <c r="G219" s="96"/>
      <c r="H219" s="96"/>
      <c r="I219" s="96"/>
      <c r="J219" s="96"/>
      <c r="K219" s="96"/>
      <c r="L219" s="96"/>
      <c r="M219" s="96"/>
      <c r="N219" s="96"/>
      <c r="O219" s="96"/>
      <c r="P219" s="96"/>
      <c r="Q219" s="96"/>
      <c r="R219" s="96"/>
    </row>
    <row r="220" spans="2:31">
      <c r="C220" s="96"/>
      <c r="D220" s="96"/>
      <c r="E220" s="96"/>
      <c r="F220" s="96"/>
      <c r="G220" s="96"/>
      <c r="H220" s="96"/>
      <c r="I220" s="96"/>
      <c r="J220" s="96"/>
      <c r="K220" s="96"/>
      <c r="L220" s="96"/>
      <c r="M220" s="96"/>
      <c r="N220" s="96"/>
      <c r="O220" s="96"/>
      <c r="P220" s="96"/>
      <c r="Q220" s="96"/>
      <c r="R220" s="96"/>
    </row>
    <row r="221" spans="2:31" customFormat="1">
      <c r="B221" s="57"/>
      <c r="C221" s="96"/>
      <c r="D221" s="96"/>
      <c r="E221" s="96"/>
      <c r="F221" s="96"/>
      <c r="G221" s="96"/>
      <c r="H221" s="96"/>
      <c r="I221" s="96"/>
      <c r="J221" s="96"/>
      <c r="K221" s="96"/>
      <c r="L221" s="96"/>
      <c r="M221" s="96"/>
      <c r="N221" s="96"/>
      <c r="O221" s="96"/>
      <c r="P221" s="96"/>
      <c r="Q221" s="96"/>
      <c r="R221" s="96"/>
      <c r="U221" s="5"/>
      <c r="V221" s="5"/>
      <c r="W221" s="5"/>
      <c r="X221" s="5"/>
      <c r="Y221" s="5"/>
      <c r="Z221" s="5"/>
      <c r="AA221" s="5"/>
      <c r="AB221" s="5"/>
      <c r="AC221" s="5"/>
      <c r="AD221" s="5"/>
      <c r="AE221" s="5"/>
    </row>
    <row r="222" spans="2:31" customFormat="1">
      <c r="B222" s="57"/>
      <c r="C222" s="96"/>
      <c r="D222" s="96"/>
      <c r="E222" s="96"/>
      <c r="F222" s="96"/>
      <c r="G222" s="96"/>
      <c r="H222" s="96"/>
      <c r="I222" s="96"/>
      <c r="J222" s="96"/>
      <c r="K222" s="96"/>
      <c r="L222" s="96"/>
      <c r="M222" s="96"/>
      <c r="N222" s="96"/>
      <c r="O222" s="96"/>
      <c r="P222" s="96"/>
      <c r="Q222" s="96"/>
      <c r="R222" s="96"/>
      <c r="U222" s="5"/>
      <c r="V222" s="5"/>
      <c r="W222" s="5"/>
      <c r="X222" s="5"/>
      <c r="Y222" s="5"/>
      <c r="Z222" s="5"/>
      <c r="AA222" s="5"/>
      <c r="AB222" s="5"/>
      <c r="AC222" s="5"/>
      <c r="AD222" s="5"/>
      <c r="AE222" s="5"/>
    </row>
    <row r="223" spans="2:31" customFormat="1">
      <c r="B223" s="57"/>
      <c r="C223" s="96"/>
      <c r="D223" s="96"/>
      <c r="E223" s="96"/>
      <c r="F223" s="96"/>
      <c r="G223" s="96"/>
      <c r="H223" s="96"/>
      <c r="I223" s="96"/>
      <c r="J223" s="96"/>
      <c r="K223" s="96"/>
      <c r="L223" s="96"/>
      <c r="M223" s="96"/>
      <c r="N223" s="96"/>
      <c r="O223" s="96"/>
      <c r="P223" s="96"/>
      <c r="Q223" s="96"/>
      <c r="R223" s="96"/>
      <c r="U223" s="5"/>
      <c r="V223" s="5"/>
      <c r="W223" s="5"/>
      <c r="X223" s="5"/>
      <c r="Y223" s="5"/>
      <c r="Z223" s="5"/>
      <c r="AA223" s="5"/>
      <c r="AB223" s="5"/>
      <c r="AC223" s="5"/>
      <c r="AD223" s="5"/>
      <c r="AE223" s="5"/>
    </row>
    <row r="301" spans="2:31" customFormat="1">
      <c r="B301" s="57"/>
      <c r="C301" s="96"/>
      <c r="D301" s="96"/>
      <c r="E301" s="96"/>
      <c r="F301" s="96"/>
      <c r="G301" s="96"/>
      <c r="H301" s="96"/>
      <c r="I301" s="96"/>
      <c r="J301" s="96"/>
      <c r="K301" s="96"/>
      <c r="L301" s="96"/>
      <c r="M301" s="96"/>
      <c r="N301" s="96"/>
      <c r="O301" s="96"/>
      <c r="P301" s="96"/>
      <c r="Q301" s="96"/>
      <c r="R301" s="96"/>
      <c r="U301" s="5"/>
      <c r="V301" s="5"/>
      <c r="W301" s="5"/>
      <c r="X301" s="5"/>
      <c r="Y301" s="5"/>
      <c r="Z301" s="5"/>
      <c r="AA301" s="5"/>
      <c r="AB301" s="5"/>
      <c r="AC301" s="5"/>
      <c r="AD301" s="5"/>
      <c r="AE301" s="5"/>
    </row>
    <row r="302" spans="2:31" customFormat="1">
      <c r="B302" s="57"/>
      <c r="C302" s="96"/>
      <c r="D302" s="96"/>
      <c r="E302" s="96"/>
      <c r="F302" s="96"/>
      <c r="G302" s="96"/>
      <c r="H302" s="96"/>
      <c r="I302" s="96"/>
      <c r="J302" s="96"/>
      <c r="K302" s="96"/>
      <c r="L302" s="96"/>
      <c r="M302" s="96"/>
      <c r="N302" s="96"/>
      <c r="O302" s="96"/>
      <c r="P302" s="96"/>
      <c r="Q302" s="96"/>
      <c r="R302" s="96"/>
      <c r="U302" s="5"/>
      <c r="V302" s="5"/>
      <c r="W302" s="5"/>
      <c r="X302" s="5"/>
      <c r="Y302" s="5"/>
      <c r="Z302" s="5"/>
      <c r="AA302" s="5"/>
      <c r="AB302" s="5"/>
      <c r="AC302" s="5"/>
      <c r="AD302" s="5"/>
      <c r="AE302" s="5"/>
    </row>
    <row r="303" spans="2:31" customFormat="1">
      <c r="B303" s="57"/>
      <c r="C303" s="96"/>
      <c r="D303" s="96"/>
      <c r="E303" s="96"/>
      <c r="F303" s="96"/>
      <c r="G303" s="96"/>
      <c r="H303" s="96"/>
      <c r="I303" s="96"/>
      <c r="J303" s="96"/>
      <c r="K303" s="96"/>
      <c r="L303" s="96"/>
      <c r="M303" s="96"/>
      <c r="N303" s="96"/>
      <c r="O303" s="96"/>
      <c r="P303" s="96"/>
      <c r="Q303" s="96"/>
      <c r="R303" s="96"/>
      <c r="U303" s="5"/>
      <c r="V303" s="5"/>
      <c r="W303" s="5"/>
      <c r="X303" s="5"/>
      <c r="Y303" s="5"/>
      <c r="Z303" s="5"/>
      <c r="AA303" s="5"/>
      <c r="AB303" s="5"/>
      <c r="AC303" s="5"/>
      <c r="AD303" s="5"/>
      <c r="AE303" s="5"/>
    </row>
    <row r="304" spans="2:31" customFormat="1">
      <c r="B304" s="57"/>
      <c r="C304" s="96"/>
      <c r="D304" s="96"/>
      <c r="E304" s="96"/>
      <c r="F304" s="96"/>
      <c r="G304" s="96"/>
      <c r="H304" s="96"/>
      <c r="I304" s="96"/>
      <c r="J304" s="96"/>
      <c r="K304" s="96"/>
      <c r="L304" s="96"/>
      <c r="M304" s="96"/>
      <c r="N304" s="96"/>
      <c r="O304" s="96"/>
      <c r="P304" s="96"/>
      <c r="Q304" s="96"/>
      <c r="R304" s="96"/>
      <c r="U304" s="5"/>
      <c r="V304" s="5"/>
      <c r="W304" s="5"/>
      <c r="X304" s="5"/>
      <c r="Y304" s="5"/>
      <c r="Z304" s="5"/>
      <c r="AA304" s="5"/>
      <c r="AB304" s="5"/>
      <c r="AC304" s="5"/>
      <c r="AD304" s="5"/>
      <c r="AE304" s="5"/>
    </row>
    <row r="305" spans="2:31" customFormat="1">
      <c r="B305" s="57"/>
      <c r="C305" s="96"/>
      <c r="D305" s="96"/>
      <c r="E305" s="96"/>
      <c r="F305" s="96"/>
      <c r="G305" s="96"/>
      <c r="H305" s="96"/>
      <c r="I305" s="96"/>
      <c r="J305" s="96"/>
      <c r="K305" s="96"/>
      <c r="L305" s="96"/>
      <c r="M305" s="96"/>
      <c r="N305" s="96"/>
      <c r="O305" s="96"/>
      <c r="P305" s="96"/>
      <c r="Q305" s="96"/>
      <c r="R305" s="96"/>
      <c r="U305" s="5"/>
      <c r="V305" s="5"/>
      <c r="W305" s="5"/>
      <c r="X305" s="5"/>
      <c r="Y305" s="5"/>
      <c r="Z305" s="5"/>
      <c r="AA305" s="5"/>
      <c r="AB305" s="5"/>
      <c r="AC305" s="5"/>
      <c r="AD305" s="5"/>
      <c r="AE305" s="5"/>
    </row>
    <row r="306" spans="2:31" customFormat="1">
      <c r="B306" s="57"/>
      <c r="C306" s="96"/>
      <c r="D306" s="96"/>
      <c r="E306" s="96"/>
      <c r="F306" s="96"/>
      <c r="G306" s="96"/>
      <c r="H306" s="96"/>
      <c r="I306" s="96"/>
      <c r="J306" s="96"/>
      <c r="K306" s="96"/>
      <c r="L306" s="96"/>
      <c r="M306" s="96"/>
      <c r="N306" s="96"/>
      <c r="O306" s="96"/>
      <c r="P306" s="96"/>
      <c r="Q306" s="96"/>
      <c r="R306" s="96"/>
      <c r="U306" s="5"/>
      <c r="V306" s="5"/>
      <c r="W306" s="5"/>
      <c r="X306" s="5"/>
      <c r="Y306" s="5"/>
      <c r="Z306" s="5"/>
      <c r="AA306" s="5"/>
      <c r="AB306" s="5"/>
      <c r="AC306" s="5"/>
      <c r="AD306" s="5"/>
      <c r="AE306" s="5"/>
    </row>
    <row r="307" spans="2:31" customFormat="1">
      <c r="B307" s="57"/>
      <c r="C307" s="96"/>
      <c r="D307" s="96"/>
      <c r="E307" s="96"/>
      <c r="F307" s="96"/>
      <c r="G307" s="96"/>
      <c r="H307" s="96"/>
      <c r="I307" s="96"/>
      <c r="J307" s="96"/>
      <c r="K307" s="96"/>
      <c r="L307" s="96"/>
      <c r="M307" s="96"/>
      <c r="N307" s="96"/>
      <c r="O307" s="96"/>
      <c r="P307" s="96"/>
      <c r="Q307" s="96"/>
      <c r="R307" s="96"/>
      <c r="U307" s="5"/>
      <c r="V307" s="5"/>
      <c r="W307" s="5"/>
      <c r="X307" s="5"/>
      <c r="Y307" s="5"/>
      <c r="Z307" s="5"/>
      <c r="AA307" s="5"/>
      <c r="AB307" s="5"/>
      <c r="AC307" s="5"/>
      <c r="AD307" s="5"/>
      <c r="AE307" s="5"/>
    </row>
    <row r="308" spans="2:31" customFormat="1">
      <c r="B308" s="57"/>
      <c r="C308" s="96"/>
      <c r="D308" s="96"/>
      <c r="E308" s="96"/>
      <c r="F308" s="96"/>
      <c r="G308" s="96"/>
      <c r="H308" s="96"/>
      <c r="I308" s="96"/>
      <c r="J308" s="96"/>
      <c r="K308" s="96"/>
      <c r="L308" s="96"/>
      <c r="M308" s="96"/>
      <c r="N308" s="96"/>
      <c r="O308" s="96"/>
      <c r="P308" s="96"/>
      <c r="Q308" s="96"/>
      <c r="R308" s="96"/>
      <c r="U308" s="5"/>
      <c r="V308" s="5"/>
      <c r="W308" s="5"/>
      <c r="X308" s="5"/>
      <c r="Y308" s="5"/>
      <c r="Z308" s="5"/>
      <c r="AA308" s="5"/>
      <c r="AB308" s="5"/>
      <c r="AC308" s="5"/>
      <c r="AD308" s="5"/>
      <c r="AE308" s="5"/>
    </row>
    <row r="309" spans="2:31" customFormat="1">
      <c r="B309" s="57"/>
      <c r="C309" s="96"/>
      <c r="D309" s="96"/>
      <c r="E309" s="96"/>
      <c r="F309" s="96"/>
      <c r="G309" s="96"/>
      <c r="H309" s="96"/>
      <c r="I309" s="96"/>
      <c r="J309" s="96"/>
      <c r="K309" s="96"/>
      <c r="L309" s="96"/>
      <c r="M309" s="96"/>
      <c r="N309" s="96"/>
      <c r="O309" s="96"/>
      <c r="P309" s="96"/>
      <c r="Q309" s="96"/>
      <c r="R309" s="96"/>
      <c r="U309" s="5"/>
      <c r="V309" s="5"/>
      <c r="W309" s="5"/>
      <c r="X309" s="5"/>
      <c r="Y309" s="5"/>
      <c r="Z309" s="5"/>
      <c r="AA309" s="5"/>
      <c r="AB309" s="5"/>
      <c r="AC309" s="5"/>
      <c r="AD309" s="5"/>
      <c r="AE309" s="5"/>
    </row>
    <row r="310" spans="2:31" customFormat="1">
      <c r="B310" s="57"/>
      <c r="C310" s="96"/>
      <c r="D310" s="96"/>
      <c r="E310" s="96"/>
      <c r="F310" s="96"/>
      <c r="G310" s="96"/>
      <c r="H310" s="96"/>
      <c r="I310" s="96"/>
      <c r="J310" s="96"/>
      <c r="K310" s="96"/>
      <c r="L310" s="96"/>
      <c r="M310" s="96"/>
      <c r="N310" s="96"/>
      <c r="O310" s="96"/>
      <c r="P310" s="96"/>
      <c r="Q310" s="96"/>
      <c r="R310" s="96"/>
      <c r="U310" s="5"/>
      <c r="V310" s="5"/>
      <c r="W310" s="5"/>
      <c r="X310" s="5"/>
      <c r="Y310" s="5"/>
      <c r="Z310" s="5"/>
      <c r="AA310" s="5"/>
      <c r="AB310" s="5"/>
      <c r="AC310" s="5"/>
      <c r="AD310" s="5"/>
      <c r="AE310" s="5"/>
    </row>
    <row r="311" spans="2:31" customFormat="1">
      <c r="B311" s="57"/>
      <c r="C311" s="96"/>
      <c r="D311" s="96"/>
      <c r="E311" s="96"/>
      <c r="F311" s="96"/>
      <c r="G311" s="96"/>
      <c r="H311" s="96"/>
      <c r="I311" s="96"/>
      <c r="J311" s="96"/>
      <c r="K311" s="96"/>
      <c r="L311" s="96"/>
      <c r="M311" s="96"/>
      <c r="N311" s="96"/>
      <c r="O311" s="96"/>
      <c r="P311" s="96"/>
      <c r="Q311" s="96"/>
      <c r="R311" s="96"/>
      <c r="U311" s="5"/>
      <c r="V311" s="5"/>
      <c r="W311" s="5"/>
      <c r="X311" s="5"/>
      <c r="Y311" s="5"/>
      <c r="Z311" s="5"/>
      <c r="AA311" s="5"/>
      <c r="AB311" s="5"/>
      <c r="AC311" s="5"/>
      <c r="AD311" s="5"/>
      <c r="AE311" s="5"/>
    </row>
    <row r="312" spans="2:31" customFormat="1">
      <c r="B312" s="57"/>
      <c r="C312" s="96"/>
      <c r="D312" s="96"/>
      <c r="E312" s="96"/>
      <c r="F312" s="96"/>
      <c r="G312" s="96"/>
      <c r="H312" s="96"/>
      <c r="I312" s="96"/>
      <c r="J312" s="96"/>
      <c r="K312" s="96"/>
      <c r="L312" s="96"/>
      <c r="M312" s="96"/>
      <c r="N312" s="96"/>
      <c r="O312" s="96"/>
      <c r="P312" s="96"/>
      <c r="Q312" s="96"/>
      <c r="R312" s="96"/>
      <c r="U312" s="5"/>
      <c r="V312" s="5"/>
      <c r="W312" s="5"/>
      <c r="X312" s="5"/>
      <c r="Y312" s="5"/>
      <c r="Z312" s="5"/>
      <c r="AA312" s="5"/>
      <c r="AB312" s="5"/>
      <c r="AC312" s="5"/>
      <c r="AD312" s="5"/>
      <c r="AE312" s="5"/>
    </row>
    <row r="313" spans="2:31" customFormat="1">
      <c r="B313" s="57"/>
      <c r="C313" s="96"/>
      <c r="D313" s="96"/>
      <c r="E313" s="96"/>
      <c r="F313" s="96"/>
      <c r="G313" s="96"/>
      <c r="H313" s="96"/>
      <c r="I313" s="96"/>
      <c r="J313" s="96"/>
      <c r="K313" s="96"/>
      <c r="L313" s="96"/>
      <c r="M313" s="96"/>
      <c r="N313" s="96"/>
      <c r="O313" s="96"/>
      <c r="P313" s="96"/>
      <c r="Q313" s="96"/>
      <c r="R313" s="96"/>
      <c r="U313" s="5"/>
      <c r="V313" s="5"/>
      <c r="W313" s="5"/>
      <c r="X313" s="5"/>
      <c r="Y313" s="5"/>
      <c r="Z313" s="5"/>
      <c r="AA313" s="5"/>
      <c r="AB313" s="5"/>
      <c r="AC313" s="5"/>
      <c r="AD313" s="5"/>
      <c r="AE313" s="5"/>
    </row>
    <row r="314" spans="2:31" customFormat="1">
      <c r="B314" s="57"/>
      <c r="C314" s="96"/>
      <c r="D314" s="96"/>
      <c r="E314" s="96"/>
      <c r="F314" s="96"/>
      <c r="G314" s="96"/>
      <c r="H314" s="96"/>
      <c r="I314" s="96"/>
      <c r="J314" s="96"/>
      <c r="K314" s="96"/>
      <c r="L314" s="96"/>
      <c r="M314" s="96"/>
      <c r="N314" s="96"/>
      <c r="O314" s="96"/>
      <c r="P314" s="96"/>
      <c r="Q314" s="96"/>
      <c r="R314" s="96"/>
      <c r="U314" s="5"/>
      <c r="V314" s="5"/>
      <c r="W314" s="5"/>
      <c r="X314" s="5"/>
      <c r="Y314" s="5"/>
      <c r="Z314" s="5"/>
      <c r="AA314" s="5"/>
      <c r="AB314" s="5"/>
      <c r="AC314" s="5"/>
      <c r="AD314" s="5"/>
      <c r="AE314" s="5"/>
    </row>
    <row r="315" spans="2:31" customFormat="1">
      <c r="B315" s="57"/>
      <c r="C315" s="96"/>
      <c r="D315" s="96"/>
      <c r="E315" s="96"/>
      <c r="F315" s="96"/>
      <c r="G315" s="96"/>
      <c r="H315" s="96"/>
      <c r="I315" s="96"/>
      <c r="J315" s="96"/>
      <c r="K315" s="96"/>
      <c r="L315" s="96"/>
      <c r="M315" s="96"/>
      <c r="N315" s="96"/>
      <c r="O315" s="96"/>
      <c r="P315" s="96"/>
      <c r="Q315" s="96"/>
      <c r="R315" s="96"/>
      <c r="U315" s="5"/>
      <c r="V315" s="5"/>
      <c r="W315" s="5"/>
      <c r="X315" s="5"/>
      <c r="Y315" s="5"/>
      <c r="Z315" s="5"/>
      <c r="AA315" s="5"/>
      <c r="AB315" s="5"/>
      <c r="AC315" s="5"/>
      <c r="AD315" s="5"/>
      <c r="AE315" s="5"/>
    </row>
    <row r="316" spans="2:31" customFormat="1">
      <c r="B316" s="57"/>
      <c r="C316" s="96"/>
      <c r="D316" s="96"/>
      <c r="E316" s="96"/>
      <c r="F316" s="96"/>
      <c r="G316" s="96"/>
      <c r="H316" s="96"/>
      <c r="I316" s="96"/>
      <c r="J316" s="96"/>
      <c r="K316" s="96"/>
      <c r="L316" s="96"/>
      <c r="M316" s="96"/>
      <c r="N316" s="96"/>
      <c r="O316" s="96"/>
      <c r="P316" s="96"/>
      <c r="Q316" s="96"/>
      <c r="R316" s="96"/>
      <c r="U316" s="5"/>
      <c r="V316" s="5"/>
      <c r="W316" s="5"/>
      <c r="X316" s="5"/>
      <c r="Y316" s="5"/>
      <c r="Z316" s="5"/>
      <c r="AA316" s="5"/>
      <c r="AB316" s="5"/>
      <c r="AC316" s="5"/>
      <c r="AD316" s="5"/>
      <c r="AE316" s="5"/>
    </row>
    <row r="317" spans="2:31" customFormat="1">
      <c r="B317" s="57"/>
      <c r="C317" s="96"/>
      <c r="D317" s="96"/>
      <c r="E317" s="96"/>
      <c r="F317" s="96"/>
      <c r="G317" s="96"/>
      <c r="H317" s="96"/>
      <c r="I317" s="96"/>
      <c r="J317" s="96"/>
      <c r="K317" s="96"/>
      <c r="L317" s="96"/>
      <c r="M317" s="96"/>
      <c r="N317" s="96"/>
      <c r="O317" s="96"/>
      <c r="P317" s="96"/>
      <c r="Q317" s="96"/>
      <c r="R317" s="96"/>
      <c r="U317" s="5"/>
      <c r="V317" s="5"/>
      <c r="W317" s="5"/>
      <c r="X317" s="5"/>
      <c r="Y317" s="5"/>
      <c r="Z317" s="5"/>
      <c r="AA317" s="5"/>
      <c r="AB317" s="5"/>
      <c r="AC317" s="5"/>
      <c r="AD317" s="5"/>
      <c r="AE317" s="5"/>
    </row>
    <row r="318" spans="2:31" customFormat="1">
      <c r="B318" s="57"/>
      <c r="C318" s="96"/>
      <c r="D318" s="96"/>
      <c r="E318" s="96"/>
      <c r="F318" s="96"/>
      <c r="G318" s="96"/>
      <c r="H318" s="96"/>
      <c r="I318" s="96"/>
      <c r="J318" s="96"/>
      <c r="K318" s="96"/>
      <c r="L318" s="96"/>
      <c r="M318" s="96"/>
      <c r="N318" s="96"/>
      <c r="O318" s="96"/>
      <c r="P318" s="96"/>
      <c r="Q318" s="96"/>
      <c r="R318" s="96"/>
      <c r="U318" s="5"/>
      <c r="V318" s="5"/>
      <c r="W318" s="5"/>
      <c r="X318" s="5"/>
      <c r="Y318" s="5"/>
      <c r="Z318" s="5"/>
      <c r="AA318" s="5"/>
      <c r="AB318" s="5"/>
      <c r="AC318" s="5"/>
      <c r="AD318" s="5"/>
      <c r="AE318" s="5"/>
    </row>
    <row r="319" spans="2:31" customFormat="1">
      <c r="B319" s="57"/>
      <c r="C319" s="96"/>
      <c r="D319" s="96"/>
      <c r="E319" s="96"/>
      <c r="F319" s="96"/>
      <c r="G319" s="96"/>
      <c r="H319" s="96"/>
      <c r="I319" s="96"/>
      <c r="J319" s="96"/>
      <c r="K319" s="96"/>
      <c r="L319" s="96"/>
      <c r="M319" s="96"/>
      <c r="N319" s="96"/>
      <c r="O319" s="96"/>
      <c r="P319" s="96"/>
      <c r="Q319" s="96"/>
      <c r="R319" s="96"/>
      <c r="U319" s="5"/>
      <c r="V319" s="5"/>
      <c r="W319" s="5"/>
      <c r="X319" s="5"/>
      <c r="Y319" s="5"/>
      <c r="Z319" s="5"/>
      <c r="AA319" s="5"/>
      <c r="AB319" s="5"/>
      <c r="AC319" s="5"/>
      <c r="AD319" s="5"/>
      <c r="AE319" s="5"/>
    </row>
    <row r="320" spans="2:31" customFormat="1">
      <c r="B320" s="57"/>
      <c r="C320" s="96"/>
      <c r="D320" s="96"/>
      <c r="E320" s="96"/>
      <c r="F320" s="96"/>
      <c r="G320" s="96"/>
      <c r="H320" s="96"/>
      <c r="I320" s="96"/>
      <c r="J320" s="96"/>
      <c r="K320" s="96"/>
      <c r="L320" s="96"/>
      <c r="M320" s="96"/>
      <c r="N320" s="96"/>
      <c r="O320" s="96"/>
      <c r="P320" s="96"/>
      <c r="Q320" s="96"/>
      <c r="R320" s="96"/>
      <c r="U320" s="5"/>
      <c r="V320" s="5"/>
      <c r="W320" s="5"/>
      <c r="X320" s="5"/>
      <c r="Y320" s="5"/>
      <c r="Z320" s="5"/>
      <c r="AA320" s="5"/>
      <c r="AB320" s="5"/>
      <c r="AC320" s="5"/>
      <c r="AD320" s="5"/>
      <c r="AE320" s="5"/>
    </row>
    <row r="321" spans="2:31" customFormat="1">
      <c r="B321" s="57"/>
      <c r="C321" s="96"/>
      <c r="D321" s="96"/>
      <c r="E321" s="96"/>
      <c r="F321" s="96"/>
      <c r="G321" s="96"/>
      <c r="H321" s="96"/>
      <c r="I321" s="96"/>
      <c r="J321" s="96"/>
      <c r="K321" s="96"/>
      <c r="L321" s="96"/>
      <c r="M321" s="96"/>
      <c r="N321" s="96"/>
      <c r="O321" s="96"/>
      <c r="P321" s="96"/>
      <c r="Q321" s="96"/>
      <c r="R321" s="96"/>
      <c r="U321" s="5"/>
      <c r="V321" s="5"/>
      <c r="W321" s="5"/>
      <c r="X321" s="5"/>
      <c r="Y321" s="5"/>
      <c r="Z321" s="5"/>
      <c r="AA321" s="5"/>
      <c r="AB321" s="5"/>
      <c r="AC321" s="5"/>
      <c r="AD321" s="5"/>
      <c r="AE321" s="5"/>
    </row>
    <row r="322" spans="2:31" customFormat="1">
      <c r="B322" s="57"/>
      <c r="C322" s="96"/>
      <c r="D322" s="96"/>
      <c r="E322" s="96"/>
      <c r="F322" s="96"/>
      <c r="G322" s="96"/>
      <c r="H322" s="96"/>
      <c r="I322" s="96"/>
      <c r="J322" s="96"/>
      <c r="K322" s="96"/>
      <c r="L322" s="96"/>
      <c r="M322" s="96"/>
      <c r="N322" s="96"/>
      <c r="O322" s="96"/>
      <c r="P322" s="96"/>
      <c r="Q322" s="96"/>
      <c r="R322" s="96"/>
      <c r="U322" s="5"/>
      <c r="V322" s="5"/>
      <c r="W322" s="5"/>
      <c r="X322" s="5"/>
      <c r="Y322" s="5"/>
      <c r="Z322" s="5"/>
      <c r="AA322" s="5"/>
      <c r="AB322" s="5"/>
      <c r="AC322" s="5"/>
      <c r="AD322" s="5"/>
      <c r="AE322" s="5"/>
    </row>
    <row r="323" spans="2:31" customFormat="1">
      <c r="B323" s="57"/>
      <c r="C323" s="96"/>
      <c r="D323" s="96"/>
      <c r="E323" s="96"/>
      <c r="F323" s="96"/>
      <c r="G323" s="96"/>
      <c r="H323" s="96"/>
      <c r="I323" s="96"/>
      <c r="J323" s="96"/>
      <c r="K323" s="96"/>
      <c r="L323" s="96"/>
      <c r="M323" s="96"/>
      <c r="N323" s="96"/>
      <c r="O323" s="96"/>
      <c r="P323" s="96"/>
      <c r="Q323" s="96"/>
      <c r="R323" s="96"/>
      <c r="U323" s="5"/>
      <c r="V323" s="5"/>
      <c r="W323" s="5"/>
      <c r="X323" s="5"/>
      <c r="Y323" s="5"/>
      <c r="Z323" s="5"/>
      <c r="AA323" s="5"/>
      <c r="AB323" s="5"/>
      <c r="AC323" s="5"/>
      <c r="AD323" s="5"/>
      <c r="AE323" s="5"/>
    </row>
    <row r="324" spans="2:31" customFormat="1">
      <c r="B324" s="57"/>
      <c r="C324" s="96"/>
      <c r="D324" s="96"/>
      <c r="E324" s="96"/>
      <c r="F324" s="96"/>
      <c r="G324" s="96"/>
      <c r="H324" s="96"/>
      <c r="I324" s="96"/>
      <c r="J324" s="96"/>
      <c r="K324" s="96"/>
      <c r="L324" s="96"/>
      <c r="M324" s="96"/>
      <c r="N324" s="96"/>
      <c r="O324" s="96"/>
      <c r="P324" s="96"/>
      <c r="Q324" s="96"/>
      <c r="R324" s="96"/>
      <c r="U324" s="5"/>
      <c r="V324" s="5"/>
      <c r="W324" s="5"/>
      <c r="X324" s="5"/>
      <c r="Y324" s="5"/>
      <c r="Z324" s="5"/>
      <c r="AA324" s="5"/>
      <c r="AB324" s="5"/>
      <c r="AC324" s="5"/>
      <c r="AD324" s="5"/>
      <c r="AE324" s="5"/>
    </row>
    <row r="325" spans="2:31" customFormat="1">
      <c r="B325" s="57"/>
      <c r="C325" s="96"/>
      <c r="D325" s="96"/>
      <c r="E325" s="96"/>
      <c r="F325" s="96"/>
      <c r="G325" s="96"/>
      <c r="H325" s="96"/>
      <c r="I325" s="96"/>
      <c r="J325" s="96"/>
      <c r="K325" s="96"/>
      <c r="L325" s="96"/>
      <c r="M325" s="96"/>
      <c r="N325" s="96"/>
      <c r="O325" s="96"/>
      <c r="P325" s="96"/>
      <c r="Q325" s="96"/>
      <c r="R325" s="96"/>
      <c r="U325" s="5"/>
      <c r="V325" s="5"/>
      <c r="W325" s="5"/>
      <c r="X325" s="5"/>
      <c r="Y325" s="5"/>
      <c r="Z325" s="5"/>
      <c r="AA325" s="5"/>
      <c r="AB325" s="5"/>
      <c r="AC325" s="5"/>
      <c r="AD325" s="5"/>
      <c r="AE325" s="5"/>
    </row>
    <row r="326" spans="2:31" customFormat="1">
      <c r="B326" s="57"/>
      <c r="C326" s="96"/>
      <c r="D326" s="96"/>
      <c r="E326" s="96"/>
      <c r="F326" s="96"/>
      <c r="G326" s="96"/>
      <c r="H326" s="96"/>
      <c r="I326" s="96"/>
      <c r="J326" s="96"/>
      <c r="K326" s="96"/>
      <c r="L326" s="96"/>
      <c r="M326" s="96"/>
      <c r="N326" s="96"/>
      <c r="O326" s="96"/>
      <c r="P326" s="96"/>
      <c r="Q326" s="96"/>
      <c r="R326" s="96"/>
      <c r="U326" s="5"/>
      <c r="V326" s="5"/>
      <c r="W326" s="5"/>
      <c r="X326" s="5"/>
      <c r="Y326" s="5"/>
      <c r="Z326" s="5"/>
      <c r="AA326" s="5"/>
      <c r="AB326" s="5"/>
      <c r="AC326" s="5"/>
      <c r="AD326" s="5"/>
      <c r="AE326" s="5"/>
    </row>
    <row r="327" spans="2:31" customFormat="1">
      <c r="B327" s="57"/>
      <c r="C327" s="96"/>
      <c r="D327" s="96"/>
      <c r="E327" s="96"/>
      <c r="F327" s="96"/>
      <c r="G327" s="96"/>
      <c r="H327" s="96"/>
      <c r="I327" s="96"/>
      <c r="J327" s="96"/>
      <c r="K327" s="96"/>
      <c r="L327" s="96"/>
      <c r="M327" s="96"/>
      <c r="N327" s="96"/>
      <c r="O327" s="96"/>
      <c r="P327" s="96"/>
      <c r="Q327" s="96"/>
      <c r="R327" s="96"/>
      <c r="U327" s="5"/>
      <c r="V327" s="5"/>
      <c r="W327" s="5"/>
      <c r="X327" s="5"/>
      <c r="Y327" s="5"/>
      <c r="Z327" s="5"/>
      <c r="AA327" s="5"/>
      <c r="AB327" s="5"/>
      <c r="AC327" s="5"/>
      <c r="AD327" s="5"/>
      <c r="AE327" s="5"/>
    </row>
    <row r="328" spans="2:31" customFormat="1">
      <c r="B328" s="57"/>
      <c r="C328" s="96"/>
      <c r="D328" s="96"/>
      <c r="E328" s="96"/>
      <c r="F328" s="96"/>
      <c r="G328" s="96"/>
      <c r="H328" s="96"/>
      <c r="I328" s="96"/>
      <c r="J328" s="96"/>
      <c r="K328" s="96"/>
      <c r="L328" s="96"/>
      <c r="M328" s="96"/>
      <c r="N328" s="96"/>
      <c r="O328" s="96"/>
      <c r="P328" s="96"/>
      <c r="Q328" s="96"/>
      <c r="R328" s="96"/>
      <c r="U328" s="5"/>
      <c r="V328" s="5"/>
      <c r="W328" s="5"/>
      <c r="X328" s="5"/>
      <c r="Y328" s="5"/>
      <c r="Z328" s="5"/>
      <c r="AA328" s="5"/>
      <c r="AB328" s="5"/>
      <c r="AC328" s="5"/>
      <c r="AD328" s="5"/>
      <c r="AE328" s="5"/>
    </row>
    <row r="329" spans="2:31" customFormat="1">
      <c r="B329" s="57"/>
      <c r="C329" s="96"/>
      <c r="D329" s="96"/>
      <c r="E329" s="96"/>
      <c r="F329" s="96"/>
      <c r="G329" s="96"/>
      <c r="H329" s="96"/>
      <c r="I329" s="96"/>
      <c r="J329" s="96"/>
      <c r="K329" s="96"/>
      <c r="L329" s="96"/>
      <c r="M329" s="96"/>
      <c r="N329" s="96"/>
      <c r="O329" s="96"/>
      <c r="P329" s="96"/>
      <c r="Q329" s="96"/>
      <c r="R329" s="96"/>
      <c r="U329" s="5"/>
      <c r="V329" s="5"/>
      <c r="W329" s="5"/>
      <c r="X329" s="5"/>
      <c r="Y329" s="5"/>
      <c r="Z329" s="5"/>
      <c r="AA329" s="5"/>
      <c r="AB329" s="5"/>
      <c r="AC329" s="5"/>
      <c r="AD329" s="5"/>
      <c r="AE329" s="5"/>
    </row>
    <row r="330" spans="2:31" customFormat="1">
      <c r="B330" s="57"/>
      <c r="C330" s="96"/>
      <c r="D330" s="96"/>
      <c r="E330" s="96"/>
      <c r="F330" s="96"/>
      <c r="G330" s="96"/>
      <c r="H330" s="96"/>
      <c r="I330" s="96"/>
      <c r="J330" s="96"/>
      <c r="K330" s="96"/>
      <c r="L330" s="96"/>
      <c r="M330" s="96"/>
      <c r="N330" s="96"/>
      <c r="O330" s="96"/>
      <c r="P330" s="96"/>
      <c r="Q330" s="96"/>
      <c r="R330" s="96"/>
      <c r="U330" s="5"/>
      <c r="V330" s="5"/>
      <c r="W330" s="5"/>
      <c r="X330" s="5"/>
      <c r="Y330" s="5"/>
      <c r="Z330" s="5"/>
      <c r="AA330" s="5"/>
      <c r="AB330" s="5"/>
      <c r="AC330" s="5"/>
      <c r="AD330" s="5"/>
      <c r="AE330" s="5"/>
    </row>
    <row r="331" spans="2:31" customFormat="1">
      <c r="B331" s="57"/>
      <c r="C331" s="96"/>
      <c r="D331" s="96"/>
      <c r="E331" s="96"/>
      <c r="F331" s="96"/>
      <c r="G331" s="96"/>
      <c r="H331" s="96"/>
      <c r="I331" s="96"/>
      <c r="J331" s="96"/>
      <c r="K331" s="96"/>
      <c r="L331" s="96"/>
      <c r="M331" s="96"/>
      <c r="N331" s="96"/>
      <c r="O331" s="96"/>
      <c r="P331" s="96"/>
      <c r="Q331" s="96"/>
      <c r="R331" s="96"/>
      <c r="U331" s="5"/>
      <c r="V331" s="5"/>
      <c r="W331" s="5"/>
      <c r="X331" s="5"/>
      <c r="Y331" s="5"/>
      <c r="Z331" s="5"/>
      <c r="AA331" s="5"/>
      <c r="AB331" s="5"/>
      <c r="AC331" s="5"/>
      <c r="AD331" s="5"/>
      <c r="AE331" s="5"/>
    </row>
    <row r="332" spans="2:31" customFormat="1">
      <c r="B332" s="57"/>
      <c r="C332" s="96"/>
      <c r="D332" s="96"/>
      <c r="E332" s="96"/>
      <c r="F332" s="96"/>
      <c r="G332" s="96"/>
      <c r="H332" s="96"/>
      <c r="I332" s="96"/>
      <c r="J332" s="96"/>
      <c r="K332" s="96"/>
      <c r="L332" s="96"/>
      <c r="M332" s="96"/>
      <c r="N332" s="96"/>
      <c r="O332" s="96"/>
      <c r="P332" s="96"/>
      <c r="Q332" s="96"/>
      <c r="R332" s="96"/>
      <c r="U332" s="5"/>
      <c r="V332" s="5"/>
      <c r="W332" s="5"/>
      <c r="X332" s="5"/>
      <c r="Y332" s="5"/>
      <c r="Z332" s="5"/>
      <c r="AA332" s="5"/>
      <c r="AB332" s="5"/>
      <c r="AC332" s="5"/>
      <c r="AD332" s="5"/>
      <c r="AE332" s="5"/>
    </row>
    <row r="333" spans="2:31" customFormat="1">
      <c r="B333" s="57"/>
      <c r="C333" s="96"/>
      <c r="D333" s="96"/>
      <c r="E333" s="96"/>
      <c r="F333" s="96"/>
      <c r="G333" s="96"/>
      <c r="H333" s="96"/>
      <c r="I333" s="96"/>
      <c r="J333" s="96"/>
      <c r="K333" s="96"/>
      <c r="L333" s="96"/>
      <c r="M333" s="96"/>
      <c r="N333" s="96"/>
      <c r="O333" s="96"/>
      <c r="P333" s="96"/>
      <c r="Q333" s="96"/>
      <c r="R333" s="96"/>
      <c r="U333" s="5"/>
      <c r="V333" s="5"/>
      <c r="W333" s="5"/>
      <c r="X333" s="5"/>
      <c r="Y333" s="5"/>
      <c r="Z333" s="5"/>
      <c r="AA333" s="5"/>
      <c r="AB333" s="5"/>
      <c r="AC333" s="5"/>
      <c r="AD333" s="5"/>
      <c r="AE333" s="5"/>
    </row>
    <row r="334" spans="2:31" customFormat="1">
      <c r="B334" s="57"/>
      <c r="C334" s="96"/>
      <c r="D334" s="96"/>
      <c r="E334" s="96"/>
      <c r="F334" s="96"/>
      <c r="G334" s="96"/>
      <c r="H334" s="96"/>
      <c r="I334" s="96"/>
      <c r="J334" s="96"/>
      <c r="K334" s="96"/>
      <c r="L334" s="96"/>
      <c r="M334" s="96"/>
      <c r="N334" s="96"/>
      <c r="O334" s="96"/>
      <c r="P334" s="96"/>
      <c r="Q334" s="96"/>
      <c r="R334" s="96"/>
      <c r="U334" s="5"/>
      <c r="V334" s="5"/>
      <c r="W334" s="5"/>
      <c r="X334" s="5"/>
      <c r="Y334" s="5"/>
      <c r="Z334" s="5"/>
      <c r="AA334" s="5"/>
      <c r="AB334" s="5"/>
      <c r="AC334" s="5"/>
      <c r="AD334" s="5"/>
      <c r="AE334" s="5"/>
    </row>
    <row r="335" spans="2:31" customFormat="1">
      <c r="B335" s="57"/>
      <c r="C335" s="96"/>
      <c r="D335" s="96"/>
      <c r="E335" s="96"/>
      <c r="F335" s="96"/>
      <c r="G335" s="96"/>
      <c r="H335" s="96"/>
      <c r="I335" s="96"/>
      <c r="J335" s="96"/>
      <c r="K335" s="96"/>
      <c r="L335" s="96"/>
      <c r="M335" s="96"/>
      <c r="N335" s="96"/>
      <c r="O335" s="96"/>
      <c r="P335" s="96"/>
      <c r="Q335" s="96"/>
      <c r="R335" s="96"/>
      <c r="U335" s="5"/>
      <c r="V335" s="5"/>
      <c r="W335" s="5"/>
      <c r="X335" s="5"/>
      <c r="Y335" s="5"/>
      <c r="Z335" s="5"/>
      <c r="AA335" s="5"/>
      <c r="AB335" s="5"/>
      <c r="AC335" s="5"/>
      <c r="AD335" s="5"/>
      <c r="AE335" s="5"/>
    </row>
    <row r="336" spans="2:31" customFormat="1">
      <c r="B336" s="57"/>
      <c r="C336" s="96"/>
      <c r="D336" s="96"/>
      <c r="E336" s="96"/>
      <c r="F336" s="96"/>
      <c r="G336" s="96"/>
      <c r="H336" s="96"/>
      <c r="I336" s="96"/>
      <c r="J336" s="96"/>
      <c r="K336" s="96"/>
      <c r="L336" s="96"/>
      <c r="M336" s="96"/>
      <c r="N336" s="96"/>
      <c r="O336" s="96"/>
      <c r="P336" s="96"/>
      <c r="Q336" s="96"/>
      <c r="R336" s="96"/>
      <c r="U336" s="5"/>
      <c r="V336" s="5"/>
      <c r="W336" s="5"/>
      <c r="X336" s="5"/>
      <c r="Y336" s="5"/>
      <c r="Z336" s="5"/>
      <c r="AA336" s="5"/>
      <c r="AB336" s="5"/>
      <c r="AC336" s="5"/>
      <c r="AD336" s="5"/>
      <c r="AE336" s="5"/>
    </row>
    <row r="337" spans="2:31" customFormat="1">
      <c r="B337" s="57"/>
      <c r="C337" s="96"/>
      <c r="D337" s="96"/>
      <c r="E337" s="96"/>
      <c r="F337" s="96"/>
      <c r="G337" s="96"/>
      <c r="H337" s="96"/>
      <c r="I337" s="96"/>
      <c r="J337" s="96"/>
      <c r="K337" s="96"/>
      <c r="L337" s="96"/>
      <c r="M337" s="96"/>
      <c r="N337" s="96"/>
      <c r="O337" s="96"/>
      <c r="P337" s="96"/>
      <c r="Q337" s="96"/>
      <c r="R337" s="96"/>
      <c r="U337" s="5"/>
      <c r="V337" s="5"/>
      <c r="W337" s="5"/>
      <c r="X337" s="5"/>
      <c r="Y337" s="5"/>
      <c r="Z337" s="5"/>
      <c r="AA337" s="5"/>
      <c r="AB337" s="5"/>
      <c r="AC337" s="5"/>
      <c r="AD337" s="5"/>
      <c r="AE337" s="5"/>
    </row>
    <row r="338" spans="2:31" customFormat="1">
      <c r="B338" s="57"/>
      <c r="C338" s="96"/>
      <c r="D338" s="96"/>
      <c r="E338" s="96"/>
      <c r="F338" s="96"/>
      <c r="G338" s="96"/>
      <c r="H338" s="96"/>
      <c r="I338" s="96"/>
      <c r="J338" s="96"/>
      <c r="K338" s="96"/>
      <c r="L338" s="96"/>
      <c r="M338" s="96"/>
      <c r="N338" s="96"/>
      <c r="O338" s="96"/>
      <c r="P338" s="96"/>
      <c r="Q338" s="96"/>
      <c r="R338" s="96"/>
      <c r="U338" s="5"/>
      <c r="V338" s="5"/>
      <c r="W338" s="5"/>
      <c r="X338" s="5"/>
      <c r="Y338" s="5"/>
      <c r="Z338" s="5"/>
      <c r="AA338" s="5"/>
      <c r="AB338" s="5"/>
      <c r="AC338" s="5"/>
      <c r="AD338" s="5"/>
      <c r="AE338" s="5"/>
    </row>
    <row r="339" spans="2:31" customFormat="1">
      <c r="B339" s="57"/>
      <c r="C339" s="96"/>
      <c r="D339" s="96"/>
      <c r="E339" s="96"/>
      <c r="F339" s="96"/>
      <c r="G339" s="96"/>
      <c r="H339" s="96"/>
      <c r="I339" s="96"/>
      <c r="J339" s="96"/>
      <c r="K339" s="96"/>
      <c r="L339" s="96"/>
      <c r="M339" s="96"/>
      <c r="N339" s="96"/>
      <c r="O339" s="96"/>
      <c r="P339" s="96"/>
      <c r="Q339" s="96"/>
      <c r="R339" s="96"/>
      <c r="U339" s="5"/>
      <c r="V339" s="5"/>
      <c r="W339" s="5"/>
      <c r="X339" s="5"/>
      <c r="Y339" s="5"/>
      <c r="Z339" s="5"/>
      <c r="AA339" s="5"/>
      <c r="AB339" s="5"/>
      <c r="AC339" s="5"/>
      <c r="AD339" s="5"/>
      <c r="AE339" s="5"/>
    </row>
    <row r="340" spans="2:31" customFormat="1">
      <c r="B340" s="57"/>
      <c r="C340" s="96"/>
      <c r="D340" s="96"/>
      <c r="E340" s="96"/>
      <c r="F340" s="96"/>
      <c r="G340" s="96"/>
      <c r="H340" s="96"/>
      <c r="I340" s="96"/>
      <c r="J340" s="96"/>
      <c r="K340" s="96"/>
      <c r="L340" s="96"/>
      <c r="M340" s="96"/>
      <c r="N340" s="96"/>
      <c r="O340" s="96"/>
      <c r="P340" s="96"/>
      <c r="Q340" s="96"/>
      <c r="R340" s="96"/>
      <c r="U340" s="5"/>
      <c r="V340" s="5"/>
      <c r="W340" s="5"/>
      <c r="X340" s="5"/>
      <c r="Y340" s="5"/>
      <c r="Z340" s="5"/>
      <c r="AA340" s="5"/>
      <c r="AB340" s="5"/>
      <c r="AC340" s="5"/>
      <c r="AD340" s="5"/>
      <c r="AE340" s="5"/>
    </row>
    <row r="341" spans="2:31" customFormat="1">
      <c r="B341" s="57"/>
      <c r="C341" s="96"/>
      <c r="D341" s="96"/>
      <c r="E341" s="96"/>
      <c r="F341" s="96"/>
      <c r="G341" s="96"/>
      <c r="H341" s="96"/>
      <c r="I341" s="96"/>
      <c r="J341" s="96"/>
      <c r="K341" s="96"/>
      <c r="L341" s="96"/>
      <c r="M341" s="96"/>
      <c r="N341" s="96"/>
      <c r="O341" s="96"/>
      <c r="P341" s="96"/>
      <c r="Q341" s="96"/>
      <c r="R341" s="96"/>
      <c r="U341" s="5"/>
      <c r="V341" s="5"/>
      <c r="W341" s="5"/>
      <c r="X341" s="5"/>
      <c r="Y341" s="5"/>
      <c r="Z341" s="5"/>
      <c r="AA341" s="5"/>
      <c r="AB341" s="5"/>
      <c r="AC341" s="5"/>
      <c r="AD341" s="5"/>
      <c r="AE341" s="5"/>
    </row>
    <row r="342" spans="2:31" customFormat="1">
      <c r="B342" s="57"/>
      <c r="C342" s="96"/>
      <c r="D342" s="96"/>
      <c r="E342" s="96"/>
      <c r="F342" s="96"/>
      <c r="G342" s="96"/>
      <c r="H342" s="96"/>
      <c r="I342" s="96"/>
      <c r="J342" s="96"/>
      <c r="K342" s="96"/>
      <c r="L342" s="96"/>
      <c r="M342" s="96"/>
      <c r="N342" s="96"/>
      <c r="O342" s="96"/>
      <c r="P342" s="96"/>
      <c r="Q342" s="96"/>
      <c r="R342" s="96"/>
      <c r="U342" s="5"/>
      <c r="V342" s="5"/>
      <c r="W342" s="5"/>
      <c r="X342" s="5"/>
      <c r="Y342" s="5"/>
      <c r="Z342" s="5"/>
      <c r="AA342" s="5"/>
      <c r="AB342" s="5"/>
      <c r="AC342" s="5"/>
      <c r="AD342" s="5"/>
      <c r="AE342" s="5"/>
    </row>
    <row r="343" spans="2:31" customFormat="1">
      <c r="B343" s="57"/>
      <c r="C343" s="96"/>
      <c r="D343" s="96"/>
      <c r="E343" s="96"/>
      <c r="F343" s="96"/>
      <c r="G343" s="96"/>
      <c r="H343" s="96"/>
      <c r="I343" s="96"/>
      <c r="J343" s="96"/>
      <c r="K343" s="96"/>
      <c r="L343" s="96"/>
      <c r="M343" s="96"/>
      <c r="N343" s="96"/>
      <c r="O343" s="96"/>
      <c r="P343" s="96"/>
      <c r="Q343" s="96"/>
      <c r="R343" s="96"/>
      <c r="U343" s="5"/>
      <c r="V343" s="5"/>
      <c r="W343" s="5"/>
      <c r="X343" s="5"/>
      <c r="Y343" s="5"/>
      <c r="Z343" s="5"/>
      <c r="AA343" s="5"/>
      <c r="AB343" s="5"/>
      <c r="AC343" s="5"/>
      <c r="AD343" s="5"/>
      <c r="AE343" s="5"/>
    </row>
    <row r="344" spans="2:31" customFormat="1">
      <c r="B344" s="57"/>
      <c r="C344" s="96"/>
      <c r="D344" s="96"/>
      <c r="E344" s="96"/>
      <c r="F344" s="96"/>
      <c r="G344" s="96"/>
      <c r="H344" s="96"/>
      <c r="I344" s="96"/>
      <c r="J344" s="96"/>
      <c r="K344" s="96"/>
      <c r="L344" s="96"/>
      <c r="M344" s="96"/>
      <c r="N344" s="96"/>
      <c r="O344" s="96"/>
      <c r="P344" s="96"/>
      <c r="Q344" s="96"/>
      <c r="R344" s="96"/>
      <c r="U344" s="5"/>
      <c r="V344" s="5"/>
      <c r="W344" s="5"/>
      <c r="X344" s="5"/>
      <c r="Y344" s="5"/>
      <c r="Z344" s="5"/>
      <c r="AA344" s="5"/>
      <c r="AB344" s="5"/>
      <c r="AC344" s="5"/>
      <c r="AD344" s="5"/>
      <c r="AE344" s="5"/>
    </row>
    <row r="345" spans="2:31" customFormat="1">
      <c r="B345" s="57"/>
      <c r="C345" s="96"/>
      <c r="D345" s="96"/>
      <c r="E345" s="96"/>
      <c r="F345" s="96"/>
      <c r="G345" s="96"/>
      <c r="H345" s="96"/>
      <c r="I345" s="96"/>
      <c r="J345" s="96"/>
      <c r="K345" s="96"/>
      <c r="L345" s="96"/>
      <c r="M345" s="96"/>
      <c r="N345" s="96"/>
      <c r="O345" s="96"/>
      <c r="P345" s="96"/>
      <c r="Q345" s="96"/>
      <c r="R345" s="96"/>
      <c r="U345" s="5"/>
      <c r="V345" s="5"/>
      <c r="W345" s="5"/>
      <c r="X345" s="5"/>
      <c r="Y345" s="5"/>
      <c r="Z345" s="5"/>
      <c r="AA345" s="5"/>
      <c r="AB345" s="5"/>
      <c r="AC345" s="5"/>
      <c r="AD345" s="5"/>
      <c r="AE345" s="5"/>
    </row>
    <row r="346" spans="2:31" customFormat="1">
      <c r="B346" s="57"/>
      <c r="C346" s="96"/>
      <c r="D346" s="96"/>
      <c r="E346" s="96"/>
      <c r="F346" s="96"/>
      <c r="G346" s="96"/>
      <c r="H346" s="96"/>
      <c r="I346" s="96"/>
      <c r="J346" s="96"/>
      <c r="K346" s="96"/>
      <c r="L346" s="96"/>
      <c r="M346" s="96"/>
      <c r="N346" s="96"/>
      <c r="O346" s="96"/>
      <c r="P346" s="96"/>
      <c r="Q346" s="96"/>
      <c r="R346" s="96"/>
      <c r="U346" s="5"/>
      <c r="V346" s="5"/>
      <c r="W346" s="5"/>
      <c r="X346" s="5"/>
      <c r="Y346" s="5"/>
      <c r="Z346" s="5"/>
      <c r="AA346" s="5"/>
      <c r="AB346" s="5"/>
      <c r="AC346" s="5"/>
      <c r="AD346" s="5"/>
      <c r="AE346" s="5"/>
    </row>
    <row r="347" spans="2:31" customFormat="1">
      <c r="B347" s="57"/>
      <c r="C347" s="96"/>
      <c r="D347" s="96"/>
      <c r="E347" s="96"/>
      <c r="F347" s="96"/>
      <c r="G347" s="96"/>
      <c r="H347" s="96"/>
      <c r="I347" s="96"/>
      <c r="J347" s="96"/>
      <c r="K347" s="96"/>
      <c r="L347" s="96"/>
      <c r="M347" s="96"/>
      <c r="N347" s="96"/>
      <c r="O347" s="96"/>
      <c r="P347" s="96"/>
      <c r="Q347" s="96"/>
      <c r="R347" s="96"/>
      <c r="U347" s="5"/>
      <c r="V347" s="5"/>
      <c r="W347" s="5"/>
      <c r="X347" s="5"/>
      <c r="Y347" s="5"/>
      <c r="Z347" s="5"/>
      <c r="AA347" s="5"/>
      <c r="AB347" s="5"/>
      <c r="AC347" s="5"/>
      <c r="AD347" s="5"/>
      <c r="AE347" s="5"/>
    </row>
    <row r="348" spans="2:31" customFormat="1">
      <c r="B348" s="57"/>
      <c r="C348" s="96"/>
      <c r="D348" s="96"/>
      <c r="E348" s="96"/>
      <c r="F348" s="96"/>
      <c r="G348" s="96"/>
      <c r="H348" s="96"/>
      <c r="I348" s="96"/>
      <c r="J348" s="96"/>
      <c r="K348" s="96"/>
      <c r="L348" s="96"/>
      <c r="M348" s="96"/>
      <c r="N348" s="96"/>
      <c r="O348" s="96"/>
      <c r="P348" s="96"/>
      <c r="Q348" s="96"/>
      <c r="R348" s="96"/>
      <c r="U348" s="5"/>
      <c r="V348" s="5"/>
      <c r="W348" s="5"/>
      <c r="X348" s="5"/>
      <c r="Y348" s="5"/>
      <c r="Z348" s="5"/>
      <c r="AA348" s="5"/>
      <c r="AB348" s="5"/>
      <c r="AC348" s="5"/>
      <c r="AD348" s="5"/>
      <c r="AE348" s="5"/>
    </row>
    <row r="349" spans="2:31" customFormat="1">
      <c r="B349" s="57"/>
      <c r="C349" s="96"/>
      <c r="D349" s="96"/>
      <c r="E349" s="96"/>
      <c r="F349" s="96"/>
      <c r="G349" s="96"/>
      <c r="H349" s="96"/>
      <c r="I349" s="96"/>
      <c r="J349" s="96"/>
      <c r="K349" s="96"/>
      <c r="L349" s="96"/>
      <c r="M349" s="96"/>
      <c r="N349" s="96"/>
      <c r="O349" s="96"/>
      <c r="P349" s="96"/>
      <c r="Q349" s="96"/>
      <c r="R349" s="96"/>
      <c r="U349" s="5"/>
      <c r="V349" s="5"/>
      <c r="W349" s="5"/>
      <c r="X349" s="5"/>
      <c r="Y349" s="5"/>
      <c r="Z349" s="5"/>
      <c r="AA349" s="5"/>
      <c r="AB349" s="5"/>
      <c r="AC349" s="5"/>
      <c r="AD349" s="5"/>
      <c r="AE349" s="5"/>
    </row>
    <row r="350" spans="2:31" customFormat="1">
      <c r="B350" s="57"/>
      <c r="C350" s="96"/>
      <c r="D350" s="96"/>
      <c r="E350" s="96"/>
      <c r="F350" s="96"/>
      <c r="G350" s="96"/>
      <c r="H350" s="96"/>
      <c r="I350" s="96"/>
      <c r="J350" s="96"/>
      <c r="K350" s="96"/>
      <c r="L350" s="96"/>
      <c r="M350" s="96"/>
      <c r="N350" s="96"/>
      <c r="O350" s="96"/>
      <c r="P350" s="96"/>
      <c r="Q350" s="96"/>
      <c r="R350" s="96"/>
      <c r="U350" s="5"/>
      <c r="V350" s="5"/>
      <c r="W350" s="5"/>
      <c r="X350" s="5"/>
      <c r="Y350" s="5"/>
      <c r="Z350" s="5"/>
      <c r="AA350" s="5"/>
      <c r="AB350" s="5"/>
      <c r="AC350" s="5"/>
      <c r="AD350" s="5"/>
      <c r="AE350" s="5"/>
    </row>
    <row r="351" spans="2:31" customFormat="1">
      <c r="B351" s="57"/>
      <c r="C351" s="96"/>
      <c r="D351" s="96"/>
      <c r="E351" s="96"/>
      <c r="F351" s="96"/>
      <c r="G351" s="96"/>
      <c r="H351" s="96"/>
      <c r="I351" s="96"/>
      <c r="J351" s="96"/>
      <c r="K351" s="96"/>
      <c r="L351" s="96"/>
      <c r="M351" s="96"/>
      <c r="N351" s="96"/>
      <c r="O351" s="96"/>
      <c r="P351" s="96"/>
      <c r="Q351" s="96"/>
      <c r="R351" s="96"/>
      <c r="U351" s="5"/>
      <c r="V351" s="5"/>
      <c r="W351" s="5"/>
      <c r="X351" s="5"/>
      <c r="Y351" s="5"/>
      <c r="Z351" s="5"/>
      <c r="AA351" s="5"/>
      <c r="AB351" s="5"/>
      <c r="AC351" s="5"/>
      <c r="AD351" s="5"/>
      <c r="AE351" s="5"/>
    </row>
    <row r="352" spans="2:31" customFormat="1">
      <c r="B352" s="57"/>
      <c r="C352" s="96"/>
      <c r="D352" s="96"/>
      <c r="E352" s="96"/>
      <c r="F352" s="96"/>
      <c r="G352" s="96"/>
      <c r="H352" s="96"/>
      <c r="I352" s="96"/>
      <c r="J352" s="96"/>
      <c r="K352" s="96"/>
      <c r="L352" s="96"/>
      <c r="M352" s="96"/>
      <c r="N352" s="96"/>
      <c r="O352" s="96"/>
      <c r="P352" s="96"/>
      <c r="Q352" s="96"/>
      <c r="R352" s="96"/>
      <c r="U352" s="5"/>
      <c r="V352" s="5"/>
      <c r="W352" s="5"/>
      <c r="X352" s="5"/>
      <c r="Y352" s="5"/>
      <c r="Z352" s="5"/>
      <c r="AA352" s="5"/>
      <c r="AB352" s="5"/>
      <c r="AC352" s="5"/>
      <c r="AD352" s="5"/>
      <c r="AE352" s="5"/>
    </row>
    <row r="353" spans="2:31" customFormat="1">
      <c r="B353" s="57"/>
      <c r="C353" s="96"/>
      <c r="D353" s="96"/>
      <c r="E353" s="96"/>
      <c r="F353" s="96"/>
      <c r="G353" s="96"/>
      <c r="H353" s="96"/>
      <c r="I353" s="96"/>
      <c r="J353" s="96"/>
      <c r="K353" s="96"/>
      <c r="L353" s="96"/>
      <c r="M353" s="96"/>
      <c r="N353" s="96"/>
      <c r="O353" s="96"/>
      <c r="P353" s="96"/>
      <c r="Q353" s="96"/>
      <c r="R353" s="96"/>
      <c r="U353" s="5"/>
      <c r="V353" s="5"/>
      <c r="W353" s="5"/>
      <c r="X353" s="5"/>
      <c r="Y353" s="5"/>
      <c r="Z353" s="5"/>
      <c r="AA353" s="5"/>
      <c r="AB353" s="5"/>
      <c r="AC353" s="5"/>
      <c r="AD353" s="5"/>
      <c r="AE353" s="5"/>
    </row>
    <row r="354" spans="2:31" customFormat="1">
      <c r="B354" s="57"/>
      <c r="C354" s="96"/>
      <c r="D354" s="96"/>
      <c r="E354" s="96"/>
      <c r="F354" s="96"/>
      <c r="G354" s="96"/>
      <c r="H354" s="96"/>
      <c r="I354" s="96"/>
      <c r="J354" s="96"/>
      <c r="K354" s="96"/>
      <c r="L354" s="96"/>
      <c r="M354" s="96"/>
      <c r="N354" s="96"/>
      <c r="O354" s="96"/>
      <c r="P354" s="96"/>
      <c r="Q354" s="96"/>
      <c r="R354" s="96"/>
      <c r="U354" s="5"/>
      <c r="V354" s="5"/>
      <c r="W354" s="5"/>
      <c r="X354" s="5"/>
      <c r="Y354" s="5"/>
      <c r="Z354" s="5"/>
      <c r="AA354" s="5"/>
      <c r="AB354" s="5"/>
      <c r="AC354" s="5"/>
      <c r="AD354" s="5"/>
      <c r="AE354" s="5"/>
    </row>
    <row r="355" spans="2:31" customFormat="1">
      <c r="B355" s="57"/>
      <c r="C355" s="96"/>
      <c r="D355" s="96"/>
      <c r="E355" s="96"/>
      <c r="F355" s="96"/>
      <c r="G355" s="96"/>
      <c r="H355" s="96"/>
      <c r="I355" s="96"/>
      <c r="J355" s="96"/>
      <c r="K355" s="96"/>
      <c r="L355" s="96"/>
      <c r="M355" s="96"/>
      <c r="N355" s="96"/>
      <c r="O355" s="96"/>
      <c r="P355" s="96"/>
      <c r="Q355" s="96"/>
      <c r="R355" s="96"/>
      <c r="U355" s="5"/>
      <c r="V355" s="5"/>
      <c r="W355" s="5"/>
      <c r="X355" s="5"/>
      <c r="Y355" s="5"/>
      <c r="Z355" s="5"/>
      <c r="AA355" s="5"/>
      <c r="AB355" s="5"/>
      <c r="AC355" s="5"/>
      <c r="AD355" s="5"/>
      <c r="AE355" s="5"/>
    </row>
    <row r="356" spans="2:31" customFormat="1">
      <c r="B356" s="57"/>
      <c r="C356" s="96"/>
      <c r="D356" s="96"/>
      <c r="E356" s="96"/>
      <c r="F356" s="96"/>
      <c r="G356" s="96"/>
      <c r="H356" s="96"/>
      <c r="I356" s="96"/>
      <c r="J356" s="96"/>
      <c r="K356" s="96"/>
      <c r="L356" s="96"/>
      <c r="M356" s="96"/>
      <c r="N356" s="96"/>
      <c r="O356" s="96"/>
      <c r="P356" s="96"/>
      <c r="Q356" s="96"/>
      <c r="R356" s="96"/>
      <c r="U356" s="5"/>
      <c r="V356" s="5"/>
      <c r="W356" s="5"/>
      <c r="X356" s="5"/>
      <c r="Y356" s="5"/>
      <c r="Z356" s="5"/>
      <c r="AA356" s="5"/>
      <c r="AB356" s="5"/>
      <c r="AC356" s="5"/>
      <c r="AD356" s="5"/>
      <c r="AE356" s="5"/>
    </row>
    <row r="357" spans="2:31" customFormat="1">
      <c r="B357" s="57"/>
      <c r="C357" s="96"/>
      <c r="D357" s="96"/>
      <c r="E357" s="96"/>
      <c r="F357" s="96"/>
      <c r="G357" s="96"/>
      <c r="H357" s="96"/>
      <c r="I357" s="96"/>
      <c r="J357" s="96"/>
      <c r="K357" s="96"/>
      <c r="L357" s="96"/>
      <c r="M357" s="96"/>
      <c r="N357" s="96"/>
      <c r="O357" s="96"/>
      <c r="P357" s="96"/>
      <c r="Q357" s="96"/>
      <c r="R357" s="96"/>
      <c r="U357" s="5"/>
      <c r="V357" s="5"/>
      <c r="W357" s="5"/>
      <c r="X357" s="5"/>
      <c r="Y357" s="5"/>
      <c r="Z357" s="5"/>
      <c r="AA357" s="5"/>
      <c r="AB357" s="5"/>
      <c r="AC357" s="5"/>
      <c r="AD357" s="5"/>
      <c r="AE357" s="5"/>
    </row>
    <row r="358" spans="2:31" customFormat="1">
      <c r="B358" s="57"/>
      <c r="C358" s="96"/>
      <c r="D358" s="96"/>
      <c r="E358" s="96"/>
      <c r="F358" s="96"/>
      <c r="G358" s="96"/>
      <c r="H358" s="96"/>
      <c r="I358" s="96"/>
      <c r="J358" s="96"/>
      <c r="K358" s="96"/>
      <c r="L358" s="96"/>
      <c r="M358" s="96"/>
      <c r="N358" s="96"/>
      <c r="O358" s="96"/>
      <c r="P358" s="96"/>
      <c r="Q358" s="96"/>
      <c r="R358" s="96"/>
      <c r="U358" s="5"/>
      <c r="V358" s="5"/>
      <c r="W358" s="5"/>
      <c r="X358" s="5"/>
      <c r="Y358" s="5"/>
      <c r="Z358" s="5"/>
      <c r="AA358" s="5"/>
      <c r="AB358" s="5"/>
      <c r="AC358" s="5"/>
      <c r="AD358" s="5"/>
      <c r="AE358" s="5"/>
    </row>
    <row r="359" spans="2:31" customFormat="1">
      <c r="B359" s="57"/>
      <c r="C359" s="96"/>
      <c r="D359" s="96"/>
      <c r="E359" s="96"/>
      <c r="F359" s="96"/>
      <c r="G359" s="96"/>
      <c r="H359" s="96"/>
      <c r="I359" s="96"/>
      <c r="J359" s="96"/>
      <c r="K359" s="96"/>
      <c r="L359" s="96"/>
      <c r="M359" s="96"/>
      <c r="N359" s="96"/>
      <c r="O359" s="96"/>
      <c r="P359" s="96"/>
      <c r="Q359" s="96"/>
      <c r="R359" s="96"/>
      <c r="U359" s="5"/>
      <c r="V359" s="5"/>
      <c r="W359" s="5"/>
      <c r="X359" s="5"/>
      <c r="Y359" s="5"/>
      <c r="Z359" s="5"/>
      <c r="AA359" s="5"/>
      <c r="AB359" s="5"/>
      <c r="AC359" s="5"/>
      <c r="AD359" s="5"/>
      <c r="AE359" s="5"/>
    </row>
    <row r="360" spans="2:31" customFormat="1">
      <c r="B360" s="57"/>
      <c r="C360" s="96"/>
      <c r="D360" s="96"/>
      <c r="E360" s="96"/>
      <c r="F360" s="96"/>
      <c r="G360" s="96"/>
      <c r="H360" s="96"/>
      <c r="I360" s="96"/>
      <c r="J360" s="96"/>
      <c r="K360" s="96"/>
      <c r="L360" s="96"/>
      <c r="M360" s="96"/>
      <c r="N360" s="96"/>
      <c r="O360" s="96"/>
      <c r="P360" s="96"/>
      <c r="Q360" s="96"/>
      <c r="R360" s="96"/>
      <c r="U360" s="5"/>
      <c r="V360" s="5"/>
      <c r="W360" s="5"/>
      <c r="X360" s="5"/>
      <c r="Y360" s="5"/>
      <c r="Z360" s="5"/>
      <c r="AA360" s="5"/>
      <c r="AB360" s="5"/>
      <c r="AC360" s="5"/>
      <c r="AD360" s="5"/>
      <c r="AE360" s="5"/>
    </row>
    <row r="361" spans="2:31" customFormat="1">
      <c r="B361" s="57"/>
      <c r="C361" s="96"/>
      <c r="D361" s="96"/>
      <c r="E361" s="96"/>
      <c r="F361" s="96"/>
      <c r="G361" s="96"/>
      <c r="H361" s="96"/>
      <c r="I361" s="96"/>
      <c r="J361" s="96"/>
      <c r="K361" s="96"/>
      <c r="L361" s="96"/>
      <c r="M361" s="96"/>
      <c r="N361" s="96"/>
      <c r="O361" s="96"/>
      <c r="P361" s="96"/>
      <c r="Q361" s="96"/>
      <c r="R361" s="96"/>
      <c r="U361" s="5"/>
      <c r="V361" s="5"/>
      <c r="W361" s="5"/>
      <c r="X361" s="5"/>
      <c r="Y361" s="5"/>
      <c r="Z361" s="5"/>
      <c r="AA361" s="5"/>
      <c r="AB361" s="5"/>
      <c r="AC361" s="5"/>
      <c r="AD361" s="5"/>
      <c r="AE361" s="5"/>
    </row>
    <row r="362" spans="2:31" customFormat="1">
      <c r="B362" s="57"/>
      <c r="C362" s="96"/>
      <c r="D362" s="96"/>
      <c r="E362" s="96"/>
      <c r="F362" s="96"/>
      <c r="G362" s="96"/>
      <c r="H362" s="96"/>
      <c r="I362" s="96"/>
      <c r="J362" s="96"/>
      <c r="K362" s="96"/>
      <c r="L362" s="96"/>
      <c r="M362" s="96"/>
      <c r="N362" s="96"/>
      <c r="O362" s="96"/>
      <c r="P362" s="96"/>
      <c r="Q362" s="96"/>
      <c r="R362" s="96"/>
      <c r="U362" s="5"/>
      <c r="V362" s="5"/>
      <c r="W362" s="5"/>
      <c r="X362" s="5"/>
      <c r="Y362" s="5"/>
      <c r="Z362" s="5"/>
      <c r="AA362" s="5"/>
      <c r="AB362" s="5"/>
      <c r="AC362" s="5"/>
      <c r="AD362" s="5"/>
      <c r="AE362" s="5"/>
    </row>
    <row r="363" spans="2:31" customFormat="1">
      <c r="B363" s="57"/>
      <c r="C363" s="96"/>
      <c r="D363" s="96"/>
      <c r="E363" s="96"/>
      <c r="F363" s="96"/>
      <c r="G363" s="96"/>
      <c r="H363" s="96"/>
      <c r="I363" s="96"/>
      <c r="J363" s="96"/>
      <c r="K363" s="96"/>
      <c r="L363" s="96"/>
      <c r="M363" s="96"/>
      <c r="N363" s="96"/>
      <c r="O363" s="96"/>
      <c r="P363" s="96"/>
      <c r="Q363" s="96"/>
      <c r="R363" s="96"/>
      <c r="U363" s="5"/>
      <c r="V363" s="5"/>
      <c r="W363" s="5"/>
      <c r="X363" s="5"/>
      <c r="Y363" s="5"/>
      <c r="Z363" s="5"/>
      <c r="AA363" s="5"/>
      <c r="AB363" s="5"/>
      <c r="AC363" s="5"/>
      <c r="AD363" s="5"/>
      <c r="AE363" s="5"/>
    </row>
    <row r="364" spans="2:31" customFormat="1">
      <c r="B364" s="57"/>
      <c r="C364" s="96"/>
      <c r="D364" s="96"/>
      <c r="E364" s="96"/>
      <c r="F364" s="96"/>
      <c r="G364" s="96"/>
      <c r="H364" s="96"/>
      <c r="I364" s="96"/>
      <c r="J364" s="96"/>
      <c r="K364" s="96"/>
      <c r="L364" s="96"/>
      <c r="M364" s="96"/>
      <c r="N364" s="96"/>
      <c r="O364" s="96"/>
      <c r="P364" s="96"/>
      <c r="Q364" s="96"/>
      <c r="R364" s="96"/>
      <c r="U364" s="5"/>
      <c r="V364" s="5"/>
      <c r="W364" s="5"/>
      <c r="X364" s="5"/>
      <c r="Y364" s="5"/>
      <c r="Z364" s="5"/>
      <c r="AA364" s="5"/>
      <c r="AB364" s="5"/>
      <c r="AC364" s="5"/>
      <c r="AD364" s="5"/>
      <c r="AE364" s="5"/>
    </row>
    <row r="365" spans="2:31" customFormat="1">
      <c r="B365" s="57"/>
      <c r="C365" s="96"/>
      <c r="D365" s="96"/>
      <c r="E365" s="96"/>
      <c r="F365" s="96"/>
      <c r="G365" s="96"/>
      <c r="H365" s="96"/>
      <c r="I365" s="96"/>
      <c r="J365" s="96"/>
      <c r="K365" s="96"/>
      <c r="L365" s="96"/>
      <c r="M365" s="96"/>
      <c r="N365" s="96"/>
      <c r="O365" s="96"/>
      <c r="P365" s="96"/>
      <c r="Q365" s="96"/>
      <c r="R365" s="96"/>
      <c r="U365" s="5"/>
      <c r="V365" s="5"/>
      <c r="W365" s="5"/>
      <c r="X365" s="5"/>
      <c r="Y365" s="5"/>
      <c r="Z365" s="5"/>
      <c r="AA365" s="5"/>
      <c r="AB365" s="5"/>
      <c r="AC365" s="5"/>
      <c r="AD365" s="5"/>
      <c r="AE365" s="5"/>
    </row>
    <row r="366" spans="2:31" customFormat="1">
      <c r="B366" s="57"/>
      <c r="C366" s="96"/>
      <c r="D366" s="96"/>
      <c r="E366" s="96"/>
      <c r="F366" s="96"/>
      <c r="G366" s="96"/>
      <c r="H366" s="96"/>
      <c r="I366" s="96"/>
      <c r="J366" s="96"/>
      <c r="K366" s="96"/>
      <c r="L366" s="96"/>
      <c r="M366" s="96"/>
      <c r="N366" s="96"/>
      <c r="O366" s="96"/>
      <c r="P366" s="96"/>
      <c r="Q366" s="96"/>
      <c r="R366" s="96"/>
      <c r="U366" s="5"/>
      <c r="V366" s="5"/>
      <c r="W366" s="5"/>
      <c r="X366" s="5"/>
      <c r="Y366" s="5"/>
      <c r="Z366" s="5"/>
      <c r="AA366" s="5"/>
      <c r="AB366" s="5"/>
      <c r="AC366" s="5"/>
      <c r="AD366" s="5"/>
      <c r="AE366" s="5"/>
    </row>
    <row r="367" spans="2:31" customFormat="1">
      <c r="B367" s="57"/>
      <c r="C367" s="96"/>
      <c r="D367" s="96"/>
      <c r="E367" s="96"/>
      <c r="F367" s="96"/>
      <c r="G367" s="96"/>
      <c r="H367" s="96"/>
      <c r="I367" s="96"/>
      <c r="J367" s="96"/>
      <c r="K367" s="96"/>
      <c r="L367" s="96"/>
      <c r="M367" s="96"/>
      <c r="N367" s="96"/>
      <c r="O367" s="96"/>
      <c r="P367" s="96"/>
      <c r="Q367" s="96"/>
      <c r="R367" s="96"/>
      <c r="U367" s="5"/>
      <c r="V367" s="5"/>
      <c r="W367" s="5"/>
      <c r="X367" s="5"/>
      <c r="Y367" s="5"/>
      <c r="Z367" s="5"/>
      <c r="AA367" s="5"/>
      <c r="AB367" s="5"/>
      <c r="AC367" s="5"/>
      <c r="AD367" s="5"/>
      <c r="AE367" s="5"/>
    </row>
    <row r="368" spans="2:31" customFormat="1">
      <c r="B368" s="57"/>
      <c r="C368" s="96"/>
      <c r="D368" s="96"/>
      <c r="E368" s="96"/>
      <c r="F368" s="96"/>
      <c r="G368" s="96"/>
      <c r="H368" s="96"/>
      <c r="I368" s="96"/>
      <c r="J368" s="96"/>
      <c r="K368" s="96"/>
      <c r="L368" s="96"/>
      <c r="M368" s="96"/>
      <c r="N368" s="96"/>
      <c r="O368" s="96"/>
      <c r="P368" s="96"/>
      <c r="Q368" s="96"/>
      <c r="R368" s="96"/>
      <c r="U368" s="5"/>
      <c r="V368" s="5"/>
      <c r="W368" s="5"/>
      <c r="X368" s="5"/>
      <c r="Y368" s="5"/>
      <c r="Z368" s="5"/>
      <c r="AA368" s="5"/>
      <c r="AB368" s="5"/>
      <c r="AC368" s="5"/>
      <c r="AD368" s="5"/>
      <c r="AE368" s="5"/>
    </row>
    <row r="369" spans="2:31" customFormat="1">
      <c r="B369" s="57"/>
      <c r="C369" s="96"/>
      <c r="D369" s="96"/>
      <c r="E369" s="96"/>
      <c r="F369" s="96"/>
      <c r="G369" s="96"/>
      <c r="H369" s="96"/>
      <c r="I369" s="96"/>
      <c r="J369" s="96"/>
      <c r="K369" s="96"/>
      <c r="L369" s="96"/>
      <c r="M369" s="96"/>
      <c r="N369" s="96"/>
      <c r="O369" s="96"/>
      <c r="P369" s="96"/>
      <c r="Q369" s="96"/>
      <c r="R369" s="96"/>
      <c r="U369" s="5"/>
      <c r="V369" s="5"/>
      <c r="W369" s="5"/>
      <c r="X369" s="5"/>
      <c r="Y369" s="5"/>
      <c r="Z369" s="5"/>
      <c r="AA369" s="5"/>
      <c r="AB369" s="5"/>
      <c r="AC369" s="5"/>
      <c r="AD369" s="5"/>
      <c r="AE369" s="5"/>
    </row>
    <row r="370" spans="2:31" customFormat="1">
      <c r="B370" s="57"/>
      <c r="C370" s="96"/>
      <c r="D370" s="96"/>
      <c r="E370" s="96"/>
      <c r="F370" s="96"/>
      <c r="G370" s="96"/>
      <c r="H370" s="96"/>
      <c r="I370" s="96"/>
      <c r="J370" s="96"/>
      <c r="K370" s="96"/>
      <c r="L370" s="96"/>
      <c r="M370" s="96"/>
      <c r="N370" s="96"/>
      <c r="O370" s="96"/>
      <c r="P370" s="96"/>
      <c r="Q370" s="96"/>
      <c r="R370" s="96"/>
      <c r="U370" s="5"/>
      <c r="V370" s="5"/>
      <c r="W370" s="5"/>
      <c r="X370" s="5"/>
      <c r="Y370" s="5"/>
      <c r="Z370" s="5"/>
      <c r="AA370" s="5"/>
      <c r="AB370" s="5"/>
      <c r="AC370" s="5"/>
      <c r="AD370" s="5"/>
      <c r="AE370" s="5"/>
    </row>
    <row r="371" spans="2:31" customFormat="1">
      <c r="B371" s="57"/>
      <c r="C371" s="96"/>
      <c r="D371" s="96"/>
      <c r="E371" s="96"/>
      <c r="F371" s="96"/>
      <c r="G371" s="96"/>
      <c r="H371" s="96"/>
      <c r="I371" s="96"/>
      <c r="J371" s="96"/>
      <c r="K371" s="96"/>
      <c r="L371" s="96"/>
      <c r="M371" s="96"/>
      <c r="N371" s="96"/>
      <c r="O371" s="96"/>
      <c r="P371" s="96"/>
      <c r="Q371" s="96"/>
      <c r="R371" s="96"/>
      <c r="U371" s="5"/>
      <c r="V371" s="5"/>
      <c r="W371" s="5"/>
      <c r="X371" s="5"/>
      <c r="Y371" s="5"/>
      <c r="Z371" s="5"/>
      <c r="AA371" s="5"/>
      <c r="AB371" s="5"/>
      <c r="AC371" s="5"/>
      <c r="AD371" s="5"/>
      <c r="AE371" s="5"/>
    </row>
    <row r="372" spans="2:31" customFormat="1">
      <c r="B372" s="57"/>
      <c r="C372" s="96"/>
      <c r="D372" s="96"/>
      <c r="E372" s="96"/>
      <c r="F372" s="96"/>
      <c r="G372" s="96"/>
      <c r="H372" s="96"/>
      <c r="I372" s="96"/>
      <c r="J372" s="96"/>
      <c r="K372" s="96"/>
      <c r="L372" s="96"/>
      <c r="M372" s="96"/>
      <c r="N372" s="96"/>
      <c r="O372" s="96"/>
      <c r="P372" s="96"/>
      <c r="Q372" s="96"/>
      <c r="R372" s="96"/>
      <c r="U372" s="5"/>
      <c r="V372" s="5"/>
      <c r="W372" s="5"/>
      <c r="X372" s="5"/>
      <c r="Y372" s="5"/>
      <c r="Z372" s="5"/>
      <c r="AA372" s="5"/>
      <c r="AB372" s="5"/>
      <c r="AC372" s="5"/>
      <c r="AD372" s="5"/>
      <c r="AE372" s="5"/>
    </row>
    <row r="373" spans="2:31" customFormat="1">
      <c r="B373" s="57"/>
      <c r="C373" s="96"/>
      <c r="D373" s="96"/>
      <c r="E373" s="96"/>
      <c r="F373" s="96"/>
      <c r="G373" s="96"/>
      <c r="H373" s="96"/>
      <c r="I373" s="96"/>
      <c r="J373" s="96"/>
      <c r="K373" s="96"/>
      <c r="L373" s="96"/>
      <c r="M373" s="96"/>
      <c r="N373" s="96"/>
      <c r="O373" s="96"/>
      <c r="P373" s="96"/>
      <c r="Q373" s="96"/>
      <c r="R373" s="96"/>
      <c r="U373" s="5"/>
      <c r="V373" s="5"/>
      <c r="W373" s="5"/>
      <c r="X373" s="5"/>
      <c r="Y373" s="5"/>
      <c r="Z373" s="5"/>
      <c r="AA373" s="5"/>
      <c r="AB373" s="5"/>
      <c r="AC373" s="5"/>
      <c r="AD373" s="5"/>
      <c r="AE373" s="5"/>
    </row>
    <row r="374" spans="2:31" customFormat="1">
      <c r="B374" s="57"/>
      <c r="C374" s="96"/>
      <c r="D374" s="96"/>
      <c r="E374" s="96"/>
      <c r="F374" s="96"/>
      <c r="G374" s="96"/>
      <c r="H374" s="96"/>
      <c r="I374" s="96"/>
      <c r="J374" s="96"/>
      <c r="K374" s="96"/>
      <c r="L374" s="96"/>
      <c r="M374" s="96"/>
      <c r="N374" s="96"/>
      <c r="O374" s="96"/>
      <c r="P374" s="96"/>
      <c r="Q374" s="96"/>
      <c r="R374" s="96"/>
      <c r="U374" s="5"/>
      <c r="V374" s="5"/>
      <c r="W374" s="5"/>
      <c r="X374" s="5"/>
      <c r="Y374" s="5"/>
      <c r="Z374" s="5"/>
      <c r="AA374" s="5"/>
      <c r="AB374" s="5"/>
      <c r="AC374" s="5"/>
      <c r="AD374" s="5"/>
      <c r="AE374" s="5"/>
    </row>
    <row r="375" spans="2:31" customFormat="1">
      <c r="B375" s="57"/>
      <c r="C375" s="96"/>
      <c r="D375" s="96"/>
      <c r="E375" s="96"/>
      <c r="F375" s="96"/>
      <c r="G375" s="96"/>
      <c r="H375" s="96"/>
      <c r="I375" s="96"/>
      <c r="J375" s="96"/>
      <c r="K375" s="96"/>
      <c r="L375" s="96"/>
      <c r="M375" s="96"/>
      <c r="N375" s="96"/>
      <c r="O375" s="96"/>
      <c r="P375" s="96"/>
      <c r="Q375" s="96"/>
      <c r="R375" s="96"/>
      <c r="U375" s="5"/>
      <c r="V375" s="5"/>
      <c r="W375" s="5"/>
      <c r="X375" s="5"/>
      <c r="Y375" s="5"/>
      <c r="Z375" s="5"/>
      <c r="AA375" s="5"/>
      <c r="AB375" s="5"/>
      <c r="AC375" s="5"/>
      <c r="AD375" s="5"/>
      <c r="AE375" s="5"/>
    </row>
    <row r="376" spans="2:31" customFormat="1">
      <c r="B376" s="57"/>
      <c r="C376" s="96"/>
      <c r="D376" s="96"/>
      <c r="E376" s="96"/>
      <c r="F376" s="96"/>
      <c r="G376" s="96"/>
      <c r="H376" s="96"/>
      <c r="I376" s="96"/>
      <c r="J376" s="96"/>
      <c r="K376" s="96"/>
      <c r="L376" s="96"/>
      <c r="M376" s="96"/>
      <c r="N376" s="96"/>
      <c r="O376" s="96"/>
      <c r="P376" s="96"/>
      <c r="Q376" s="96"/>
      <c r="R376" s="96"/>
      <c r="U376" s="5"/>
      <c r="V376" s="5"/>
      <c r="W376" s="5"/>
      <c r="X376" s="5"/>
      <c r="Y376" s="5"/>
      <c r="Z376" s="5"/>
      <c r="AA376" s="5"/>
      <c r="AB376" s="5"/>
      <c r="AC376" s="5"/>
      <c r="AD376" s="5"/>
      <c r="AE376" s="5"/>
    </row>
    <row r="377" spans="2:31" customFormat="1">
      <c r="B377" s="57"/>
      <c r="C377" s="96"/>
      <c r="D377" s="96"/>
      <c r="E377" s="96"/>
      <c r="F377" s="96"/>
      <c r="G377" s="96"/>
      <c r="H377" s="96"/>
      <c r="I377" s="96"/>
      <c r="J377" s="96"/>
      <c r="K377" s="96"/>
      <c r="L377" s="96"/>
      <c r="M377" s="96"/>
      <c r="N377" s="96"/>
      <c r="O377" s="96"/>
      <c r="P377" s="96"/>
      <c r="Q377" s="96"/>
      <c r="R377" s="96"/>
      <c r="U377" s="5"/>
      <c r="V377" s="5"/>
      <c r="W377" s="5"/>
      <c r="X377" s="5"/>
      <c r="Y377" s="5"/>
      <c r="Z377" s="5"/>
      <c r="AA377" s="5"/>
      <c r="AB377" s="5"/>
      <c r="AC377" s="5"/>
      <c r="AD377" s="5"/>
      <c r="AE377" s="5"/>
    </row>
    <row r="378" spans="2:31" customFormat="1">
      <c r="B378" s="57"/>
      <c r="C378" s="96"/>
      <c r="D378" s="96"/>
      <c r="E378" s="96"/>
      <c r="F378" s="96"/>
      <c r="G378" s="96"/>
      <c r="H378" s="96"/>
      <c r="I378" s="96"/>
      <c r="J378" s="96"/>
      <c r="K378" s="96"/>
      <c r="L378" s="96"/>
      <c r="M378" s="96"/>
      <c r="N378" s="96"/>
      <c r="O378" s="96"/>
      <c r="P378" s="96"/>
      <c r="Q378" s="96"/>
      <c r="R378" s="96"/>
      <c r="U378" s="5"/>
      <c r="V378" s="5"/>
      <c r="W378" s="5"/>
      <c r="X378" s="5"/>
      <c r="Y378" s="5"/>
      <c r="Z378" s="5"/>
      <c r="AA378" s="5"/>
      <c r="AB378" s="5"/>
      <c r="AC378" s="5"/>
      <c r="AD378" s="5"/>
      <c r="AE378" s="5"/>
    </row>
    <row r="379" spans="2:31" customFormat="1">
      <c r="B379" s="57"/>
      <c r="C379" s="96"/>
      <c r="D379" s="96"/>
      <c r="E379" s="96"/>
      <c r="F379" s="96"/>
      <c r="G379" s="96"/>
      <c r="H379" s="96"/>
      <c r="I379" s="96"/>
      <c r="J379" s="96"/>
      <c r="K379" s="96"/>
      <c r="L379" s="96"/>
      <c r="M379" s="96"/>
      <c r="N379" s="96"/>
      <c r="O379" s="96"/>
      <c r="P379" s="96"/>
      <c r="Q379" s="96"/>
      <c r="R379" s="96"/>
      <c r="U379" s="5"/>
      <c r="V379" s="5"/>
      <c r="W379" s="5"/>
      <c r="X379" s="5"/>
      <c r="Y379" s="5"/>
      <c r="Z379" s="5"/>
      <c r="AA379" s="5"/>
      <c r="AB379" s="5"/>
      <c r="AC379" s="5"/>
      <c r="AD379" s="5"/>
      <c r="AE379" s="5"/>
    </row>
    <row r="380" spans="2:31" customFormat="1">
      <c r="B380" s="57"/>
      <c r="C380" s="96"/>
      <c r="D380" s="96"/>
      <c r="E380" s="96"/>
      <c r="F380" s="96"/>
      <c r="G380" s="96"/>
      <c r="H380" s="96"/>
      <c r="I380" s="96"/>
      <c r="J380" s="96"/>
      <c r="K380" s="96"/>
      <c r="L380" s="96"/>
      <c r="M380" s="96"/>
      <c r="N380" s="96"/>
      <c r="O380" s="96"/>
      <c r="P380" s="96"/>
      <c r="Q380" s="96"/>
      <c r="R380" s="96"/>
      <c r="U380" s="5"/>
      <c r="V380" s="5"/>
      <c r="W380" s="5"/>
      <c r="X380" s="5"/>
      <c r="Y380" s="5"/>
      <c r="Z380" s="5"/>
      <c r="AA380" s="5"/>
      <c r="AB380" s="5"/>
      <c r="AC380" s="5"/>
      <c r="AD380" s="5"/>
      <c r="AE380" s="5"/>
    </row>
    <row r="381" spans="2:31" customFormat="1">
      <c r="B381" s="57"/>
      <c r="C381" s="96"/>
      <c r="D381" s="96"/>
      <c r="E381" s="96"/>
      <c r="F381" s="96"/>
      <c r="G381" s="96"/>
      <c r="H381" s="96"/>
      <c r="I381" s="96"/>
      <c r="J381" s="96"/>
      <c r="K381" s="96"/>
      <c r="L381" s="96"/>
      <c r="M381" s="96"/>
      <c r="N381" s="96"/>
      <c r="O381" s="96"/>
      <c r="P381" s="96"/>
      <c r="Q381" s="96"/>
      <c r="R381" s="96"/>
      <c r="U381" s="5"/>
      <c r="V381" s="5"/>
      <c r="W381" s="5"/>
      <c r="X381" s="5"/>
      <c r="Y381" s="5"/>
      <c r="Z381" s="5"/>
      <c r="AA381" s="5"/>
      <c r="AB381" s="5"/>
      <c r="AC381" s="5"/>
      <c r="AD381" s="5"/>
      <c r="AE381" s="5"/>
    </row>
    <row r="382" spans="2:31" customFormat="1">
      <c r="B382" s="57"/>
      <c r="C382" s="96"/>
      <c r="D382" s="96"/>
      <c r="E382" s="96"/>
      <c r="F382" s="96"/>
      <c r="G382" s="96"/>
      <c r="H382" s="96"/>
      <c r="I382" s="96"/>
      <c r="J382" s="96"/>
      <c r="K382" s="96"/>
      <c r="L382" s="96"/>
      <c r="M382" s="96"/>
      <c r="N382" s="96"/>
      <c r="O382" s="96"/>
      <c r="P382" s="96"/>
      <c r="Q382" s="96"/>
      <c r="R382" s="96"/>
      <c r="U382" s="5"/>
      <c r="V382" s="5"/>
      <c r="W382" s="5"/>
      <c r="X382" s="5"/>
      <c r="Y382" s="5"/>
      <c r="Z382" s="5"/>
      <c r="AA382" s="5"/>
      <c r="AB382" s="5"/>
      <c r="AC382" s="5"/>
      <c r="AD382" s="5"/>
      <c r="AE382" s="5"/>
    </row>
    <row r="383" spans="2:31" customFormat="1">
      <c r="B383" s="57"/>
      <c r="C383" s="96"/>
      <c r="D383" s="96"/>
      <c r="E383" s="96"/>
      <c r="F383" s="96"/>
      <c r="G383" s="96"/>
      <c r="H383" s="96"/>
      <c r="I383" s="96"/>
      <c r="J383" s="96"/>
      <c r="K383" s="96"/>
      <c r="L383" s="96"/>
      <c r="M383" s="96"/>
      <c r="N383" s="96"/>
      <c r="O383" s="96"/>
      <c r="P383" s="96"/>
      <c r="Q383" s="96"/>
      <c r="R383" s="96"/>
      <c r="U383" s="5"/>
      <c r="V383" s="5"/>
      <c r="W383" s="5"/>
      <c r="X383" s="5"/>
      <c r="Y383" s="5"/>
      <c r="Z383" s="5"/>
      <c r="AA383" s="5"/>
      <c r="AB383" s="5"/>
      <c r="AC383" s="5"/>
      <c r="AD383" s="5"/>
      <c r="AE383" s="5"/>
    </row>
    <row r="384" spans="2:31" customFormat="1">
      <c r="B384" s="57"/>
      <c r="C384" s="96"/>
      <c r="D384" s="96"/>
      <c r="E384" s="96"/>
      <c r="F384" s="96"/>
      <c r="G384" s="96"/>
      <c r="H384" s="96"/>
      <c r="I384" s="96"/>
      <c r="J384" s="96"/>
      <c r="K384" s="96"/>
      <c r="L384" s="96"/>
      <c r="M384" s="96"/>
      <c r="N384" s="96"/>
      <c r="O384" s="96"/>
      <c r="P384" s="96"/>
      <c r="Q384" s="96"/>
      <c r="R384" s="96"/>
      <c r="U384" s="5"/>
      <c r="V384" s="5"/>
      <c r="W384" s="5"/>
      <c r="X384" s="5"/>
      <c r="Y384" s="5"/>
      <c r="Z384" s="5"/>
      <c r="AA384" s="5"/>
      <c r="AB384" s="5"/>
      <c r="AC384" s="5"/>
      <c r="AD384" s="5"/>
      <c r="AE384" s="5"/>
    </row>
    <row r="385" spans="2:31" customFormat="1">
      <c r="B385" s="57"/>
      <c r="C385" s="96"/>
      <c r="D385" s="96"/>
      <c r="E385" s="96"/>
      <c r="F385" s="96"/>
      <c r="G385" s="96"/>
      <c r="H385" s="96"/>
      <c r="I385" s="96"/>
      <c r="J385" s="96"/>
      <c r="K385" s="96"/>
      <c r="L385" s="96"/>
      <c r="M385" s="96"/>
      <c r="N385" s="96"/>
      <c r="O385" s="96"/>
      <c r="P385" s="96"/>
      <c r="Q385" s="96"/>
      <c r="R385" s="96"/>
      <c r="U385" s="5"/>
      <c r="V385" s="5"/>
      <c r="W385" s="5"/>
      <c r="X385" s="5"/>
      <c r="Y385" s="5"/>
      <c r="Z385" s="5"/>
      <c r="AA385" s="5"/>
      <c r="AB385" s="5"/>
      <c r="AC385" s="5"/>
      <c r="AD385" s="5"/>
      <c r="AE385" s="5"/>
    </row>
    <row r="386" spans="2:31" customFormat="1">
      <c r="B386" s="57"/>
      <c r="C386" s="96"/>
      <c r="D386" s="96"/>
      <c r="E386" s="96"/>
      <c r="F386" s="96"/>
      <c r="G386" s="96"/>
      <c r="H386" s="96"/>
      <c r="I386" s="96"/>
      <c r="J386" s="96"/>
      <c r="K386" s="96"/>
      <c r="L386" s="96"/>
      <c r="M386" s="96"/>
      <c r="N386" s="96"/>
      <c r="O386" s="96"/>
      <c r="P386" s="96"/>
      <c r="Q386" s="96"/>
      <c r="R386" s="96"/>
      <c r="U386" s="5"/>
      <c r="V386" s="5"/>
      <c r="W386" s="5"/>
      <c r="X386" s="5"/>
      <c r="Y386" s="5"/>
      <c r="Z386" s="5"/>
      <c r="AA386" s="5"/>
      <c r="AB386" s="5"/>
      <c r="AC386" s="5"/>
      <c r="AD386" s="5"/>
      <c r="AE386" s="5"/>
    </row>
    <row r="387" spans="2:31" customFormat="1">
      <c r="B387" s="57"/>
      <c r="C387" s="96"/>
      <c r="D387" s="96"/>
      <c r="E387" s="96"/>
      <c r="F387" s="96"/>
      <c r="G387" s="96"/>
      <c r="H387" s="96"/>
      <c r="I387" s="96"/>
      <c r="J387" s="96"/>
      <c r="K387" s="96"/>
      <c r="L387" s="96"/>
      <c r="M387" s="96"/>
      <c r="N387" s="96"/>
      <c r="O387" s="96"/>
      <c r="P387" s="96"/>
      <c r="Q387" s="96"/>
      <c r="R387" s="96"/>
      <c r="U387" s="5"/>
      <c r="V387" s="5"/>
      <c r="W387" s="5"/>
      <c r="X387" s="5"/>
      <c r="Y387" s="5"/>
      <c r="Z387" s="5"/>
      <c r="AA387" s="5"/>
      <c r="AB387" s="5"/>
      <c r="AC387" s="5"/>
      <c r="AD387" s="5"/>
      <c r="AE387" s="5"/>
    </row>
    <row r="388" spans="2:31" customFormat="1">
      <c r="B388" s="57"/>
      <c r="C388" s="96"/>
      <c r="D388" s="96"/>
      <c r="E388" s="96"/>
      <c r="F388" s="96"/>
      <c r="G388" s="96"/>
      <c r="H388" s="96"/>
      <c r="I388" s="96"/>
      <c r="J388" s="96"/>
      <c r="K388" s="96"/>
      <c r="L388" s="96"/>
      <c r="M388" s="96"/>
      <c r="N388" s="96"/>
      <c r="O388" s="96"/>
      <c r="P388" s="96"/>
      <c r="Q388" s="96"/>
      <c r="R388" s="96"/>
      <c r="U388" s="5"/>
      <c r="V388" s="5"/>
      <c r="W388" s="5"/>
      <c r="X388" s="5"/>
      <c r="Y388" s="5"/>
      <c r="Z388" s="5"/>
      <c r="AA388" s="5"/>
      <c r="AB388" s="5"/>
      <c r="AC388" s="5"/>
      <c r="AD388" s="5"/>
      <c r="AE388" s="5"/>
    </row>
    <row r="389" spans="2:31" customFormat="1">
      <c r="B389" s="57"/>
      <c r="C389" s="96"/>
      <c r="D389" s="96"/>
      <c r="E389" s="96"/>
      <c r="F389" s="96"/>
      <c r="G389" s="96"/>
      <c r="H389" s="96"/>
      <c r="I389" s="96"/>
      <c r="J389" s="96"/>
      <c r="K389" s="96"/>
      <c r="L389" s="96"/>
      <c r="M389" s="96"/>
      <c r="N389" s="96"/>
      <c r="O389" s="96"/>
      <c r="P389" s="96"/>
      <c r="Q389" s="96"/>
      <c r="R389" s="96"/>
      <c r="U389" s="5"/>
      <c r="V389" s="5"/>
      <c r="W389" s="5"/>
      <c r="X389" s="5"/>
      <c r="Y389" s="5"/>
      <c r="Z389" s="5"/>
      <c r="AA389" s="5"/>
      <c r="AB389" s="5"/>
      <c r="AC389" s="5"/>
      <c r="AD389" s="5"/>
      <c r="AE389" s="5"/>
    </row>
    <row r="390" spans="2:31" customFormat="1">
      <c r="B390" s="57"/>
      <c r="C390" s="96"/>
      <c r="D390" s="96"/>
      <c r="E390" s="96"/>
      <c r="F390" s="96"/>
      <c r="G390" s="96"/>
      <c r="H390" s="96"/>
      <c r="I390" s="96"/>
      <c r="J390" s="96"/>
      <c r="K390" s="96"/>
      <c r="L390" s="96"/>
      <c r="M390" s="96"/>
      <c r="N390" s="96"/>
      <c r="O390" s="96"/>
      <c r="P390" s="96"/>
      <c r="Q390" s="96"/>
      <c r="R390" s="96"/>
      <c r="U390" s="5"/>
      <c r="V390" s="5"/>
      <c r="W390" s="5"/>
      <c r="X390" s="5"/>
      <c r="Y390" s="5"/>
      <c r="Z390" s="5"/>
      <c r="AA390" s="5"/>
      <c r="AB390" s="5"/>
      <c r="AC390" s="5"/>
      <c r="AD390" s="5"/>
      <c r="AE390" s="5"/>
    </row>
    <row r="391" spans="2:31" customFormat="1">
      <c r="B391" s="57"/>
      <c r="C391" s="96"/>
      <c r="D391" s="96"/>
      <c r="E391" s="96"/>
      <c r="F391" s="96"/>
      <c r="G391" s="96"/>
      <c r="H391" s="96"/>
      <c r="I391" s="96"/>
      <c r="J391" s="96"/>
      <c r="K391" s="96"/>
      <c r="L391" s="96"/>
      <c r="M391" s="96"/>
      <c r="N391" s="96"/>
      <c r="O391" s="96"/>
      <c r="P391" s="96"/>
      <c r="Q391" s="96"/>
      <c r="R391" s="96"/>
      <c r="U391" s="5"/>
      <c r="V391" s="5"/>
      <c r="W391" s="5"/>
      <c r="X391" s="5"/>
      <c r="Y391" s="5"/>
      <c r="Z391" s="5"/>
      <c r="AA391" s="5"/>
      <c r="AB391" s="5"/>
      <c r="AC391" s="5"/>
      <c r="AD391" s="5"/>
      <c r="AE391" s="5"/>
    </row>
    <row r="392" spans="2:31" customFormat="1">
      <c r="B392" s="57"/>
      <c r="C392" s="96"/>
      <c r="D392" s="96"/>
      <c r="E392" s="96"/>
      <c r="F392" s="96"/>
      <c r="G392" s="96"/>
      <c r="H392" s="96"/>
      <c r="I392" s="96"/>
      <c r="J392" s="96"/>
      <c r="K392" s="96"/>
      <c r="L392" s="96"/>
      <c r="M392" s="96"/>
      <c r="N392" s="96"/>
      <c r="O392" s="96"/>
      <c r="P392" s="96"/>
      <c r="Q392" s="96"/>
      <c r="R392" s="96"/>
      <c r="U392" s="5"/>
      <c r="V392" s="5"/>
      <c r="W392" s="5"/>
      <c r="X392" s="5"/>
      <c r="Y392" s="5"/>
      <c r="Z392" s="5"/>
      <c r="AA392" s="5"/>
      <c r="AB392" s="5"/>
      <c r="AC392" s="5"/>
      <c r="AD392" s="5"/>
      <c r="AE392" s="5"/>
    </row>
    <row r="393" spans="2:31" customFormat="1">
      <c r="B393" s="57"/>
      <c r="C393" s="96"/>
      <c r="D393" s="96"/>
      <c r="E393" s="96"/>
      <c r="F393" s="96"/>
      <c r="G393" s="96"/>
      <c r="H393" s="96"/>
      <c r="I393" s="96"/>
      <c r="J393" s="96"/>
      <c r="K393" s="96"/>
      <c r="L393" s="96"/>
      <c r="M393" s="96"/>
      <c r="N393" s="96"/>
      <c r="O393" s="96"/>
      <c r="P393" s="96"/>
      <c r="Q393" s="96"/>
      <c r="R393" s="96"/>
      <c r="U393" s="5"/>
      <c r="V393" s="5"/>
      <c r="W393" s="5"/>
      <c r="X393" s="5"/>
      <c r="Y393" s="5"/>
      <c r="Z393" s="5"/>
      <c r="AA393" s="5"/>
      <c r="AB393" s="5"/>
      <c r="AC393" s="5"/>
      <c r="AD393" s="5"/>
      <c r="AE393" s="5"/>
    </row>
    <row r="394" spans="2:31" customFormat="1">
      <c r="B394" s="57"/>
      <c r="C394" s="96"/>
      <c r="D394" s="96"/>
      <c r="E394" s="96"/>
      <c r="F394" s="96"/>
      <c r="G394" s="96"/>
      <c r="H394" s="96"/>
      <c r="I394" s="96"/>
      <c r="J394" s="96"/>
      <c r="K394" s="96"/>
      <c r="L394" s="96"/>
      <c r="M394" s="96"/>
      <c r="N394" s="96"/>
      <c r="O394" s="96"/>
      <c r="P394" s="96"/>
      <c r="Q394" s="96"/>
      <c r="R394" s="96"/>
      <c r="U394" s="5"/>
      <c r="V394" s="5"/>
      <c r="W394" s="5"/>
      <c r="X394" s="5"/>
      <c r="Y394" s="5"/>
      <c r="Z394" s="5"/>
      <c r="AA394" s="5"/>
      <c r="AB394" s="5"/>
      <c r="AC394" s="5"/>
      <c r="AD394" s="5"/>
      <c r="AE394" s="5"/>
    </row>
    <row r="395" spans="2:31" customFormat="1">
      <c r="B395" s="57"/>
      <c r="C395" s="96"/>
      <c r="D395" s="96"/>
      <c r="E395" s="96"/>
      <c r="F395" s="96"/>
      <c r="G395" s="96"/>
      <c r="H395" s="96"/>
      <c r="I395" s="96"/>
      <c r="J395" s="96"/>
      <c r="K395" s="96"/>
      <c r="L395" s="96"/>
      <c r="M395" s="96"/>
      <c r="N395" s="96"/>
      <c r="O395" s="96"/>
      <c r="P395" s="96"/>
      <c r="Q395" s="96"/>
      <c r="R395" s="96"/>
      <c r="U395" s="5"/>
      <c r="V395" s="5"/>
      <c r="W395" s="5"/>
      <c r="X395" s="5"/>
      <c r="Y395" s="5"/>
      <c r="Z395" s="5"/>
      <c r="AA395" s="5"/>
      <c r="AB395" s="5"/>
      <c r="AC395" s="5"/>
      <c r="AD395" s="5"/>
      <c r="AE395" s="5"/>
    </row>
    <row r="396" spans="2:31" customFormat="1">
      <c r="B396" s="57"/>
      <c r="C396" s="96"/>
      <c r="D396" s="96"/>
      <c r="E396" s="96"/>
      <c r="F396" s="96"/>
      <c r="G396" s="96"/>
      <c r="H396" s="96"/>
      <c r="I396" s="96"/>
      <c r="J396" s="96"/>
      <c r="K396" s="96"/>
      <c r="L396" s="96"/>
      <c r="M396" s="96"/>
      <c r="N396" s="96"/>
      <c r="O396" s="96"/>
      <c r="P396" s="96"/>
      <c r="Q396" s="96"/>
      <c r="R396" s="96"/>
      <c r="U396" s="5"/>
      <c r="V396" s="5"/>
      <c r="W396" s="5"/>
      <c r="X396" s="5"/>
      <c r="Y396" s="5"/>
      <c r="Z396" s="5"/>
      <c r="AA396" s="5"/>
      <c r="AB396" s="5"/>
      <c r="AC396" s="5"/>
      <c r="AD396" s="5"/>
      <c r="AE396" s="5"/>
    </row>
    <row r="397" spans="2:31" customFormat="1">
      <c r="B397" s="57"/>
      <c r="C397" s="96"/>
      <c r="D397" s="96"/>
      <c r="E397" s="96"/>
      <c r="F397" s="96"/>
      <c r="G397" s="96"/>
      <c r="H397" s="96"/>
      <c r="I397" s="96"/>
      <c r="J397" s="96"/>
      <c r="K397" s="96"/>
      <c r="L397" s="96"/>
      <c r="M397" s="96"/>
      <c r="N397" s="96"/>
      <c r="O397" s="96"/>
      <c r="P397" s="96"/>
      <c r="Q397" s="96"/>
      <c r="R397" s="96"/>
      <c r="U397" s="5"/>
      <c r="V397" s="5"/>
      <c r="W397" s="5"/>
      <c r="X397" s="5"/>
      <c r="Y397" s="5"/>
      <c r="Z397" s="5"/>
      <c r="AA397" s="5"/>
      <c r="AB397" s="5"/>
      <c r="AC397" s="5"/>
      <c r="AD397" s="5"/>
      <c r="AE397" s="5"/>
    </row>
    <row r="398" spans="2:31" customFormat="1">
      <c r="B398" s="57"/>
      <c r="C398" s="96"/>
      <c r="D398" s="96"/>
      <c r="E398" s="96"/>
      <c r="F398" s="96"/>
      <c r="G398" s="96"/>
      <c r="H398" s="96"/>
      <c r="I398" s="96"/>
      <c r="J398" s="96"/>
      <c r="K398" s="96"/>
      <c r="L398" s="96"/>
      <c r="M398" s="96"/>
      <c r="N398" s="96"/>
      <c r="O398" s="96"/>
      <c r="P398" s="96"/>
      <c r="Q398" s="96"/>
      <c r="R398" s="96"/>
      <c r="U398" s="5"/>
      <c r="V398" s="5"/>
      <c r="W398" s="5"/>
      <c r="X398" s="5"/>
      <c r="Y398" s="5"/>
      <c r="Z398" s="5"/>
      <c r="AA398" s="5"/>
      <c r="AB398" s="5"/>
      <c r="AC398" s="5"/>
      <c r="AD398" s="5"/>
      <c r="AE398" s="5"/>
    </row>
    <row r="399" spans="2:31" customFormat="1">
      <c r="B399" s="57"/>
      <c r="C399" s="96"/>
      <c r="D399" s="96"/>
      <c r="E399" s="96"/>
      <c r="F399" s="96"/>
      <c r="G399" s="96"/>
      <c r="H399" s="96"/>
      <c r="I399" s="96"/>
      <c r="J399" s="96"/>
      <c r="K399" s="96"/>
      <c r="L399" s="96"/>
      <c r="M399" s="96"/>
      <c r="N399" s="96"/>
      <c r="O399" s="96"/>
      <c r="P399" s="96"/>
      <c r="Q399" s="96"/>
      <c r="R399" s="96"/>
      <c r="U399" s="5"/>
      <c r="V399" s="5"/>
      <c r="W399" s="5"/>
      <c r="X399" s="5"/>
      <c r="Y399" s="5"/>
      <c r="Z399" s="5"/>
      <c r="AA399" s="5"/>
      <c r="AB399" s="5"/>
      <c r="AC399" s="5"/>
      <c r="AD399" s="5"/>
      <c r="AE399" s="5"/>
    </row>
    <row r="400" spans="2:31" customFormat="1">
      <c r="B400" s="57"/>
      <c r="C400" s="96"/>
      <c r="D400" s="96"/>
      <c r="E400" s="96"/>
      <c r="F400" s="96"/>
      <c r="G400" s="96"/>
      <c r="H400" s="96"/>
      <c r="I400" s="96"/>
      <c r="J400" s="96"/>
      <c r="K400" s="96"/>
      <c r="L400" s="96"/>
      <c r="M400" s="96"/>
      <c r="N400" s="96"/>
      <c r="O400" s="96"/>
      <c r="P400" s="96"/>
      <c r="Q400" s="96"/>
      <c r="R400" s="96"/>
      <c r="U400" s="5"/>
      <c r="V400" s="5"/>
      <c r="W400" s="5"/>
      <c r="X400" s="5"/>
      <c r="Y400" s="5"/>
      <c r="Z400" s="5"/>
      <c r="AA400" s="5"/>
      <c r="AB400" s="5"/>
      <c r="AC400" s="5"/>
      <c r="AD400" s="5"/>
      <c r="AE400" s="5"/>
    </row>
    <row r="401" spans="2:31" customFormat="1">
      <c r="B401" s="57"/>
      <c r="C401" s="96"/>
      <c r="D401" s="96"/>
      <c r="E401" s="96"/>
      <c r="F401" s="96"/>
      <c r="G401" s="96"/>
      <c r="H401" s="96"/>
      <c r="I401" s="96"/>
      <c r="J401" s="96"/>
      <c r="K401" s="96"/>
      <c r="L401" s="96"/>
      <c r="M401" s="96"/>
      <c r="N401" s="96"/>
      <c r="O401" s="96"/>
      <c r="P401" s="96"/>
      <c r="Q401" s="96"/>
      <c r="R401" s="96"/>
      <c r="U401" s="5"/>
      <c r="V401" s="5"/>
      <c r="W401" s="5"/>
      <c r="X401" s="5"/>
      <c r="Y401" s="5"/>
      <c r="Z401" s="5"/>
      <c r="AA401" s="5"/>
      <c r="AB401" s="5"/>
      <c r="AC401" s="5"/>
      <c r="AD401" s="5"/>
      <c r="AE401" s="5"/>
    </row>
    <row r="402" spans="2:31" customFormat="1">
      <c r="B402" s="57"/>
      <c r="C402" s="96"/>
      <c r="D402" s="96"/>
      <c r="E402" s="96"/>
      <c r="F402" s="96"/>
      <c r="G402" s="96"/>
      <c r="H402" s="96"/>
      <c r="I402" s="96"/>
      <c r="J402" s="96"/>
      <c r="K402" s="96"/>
      <c r="L402" s="96"/>
      <c r="M402" s="96"/>
      <c r="N402" s="96"/>
      <c r="O402" s="96"/>
      <c r="P402" s="96"/>
      <c r="Q402" s="96"/>
      <c r="R402" s="96"/>
      <c r="U402" s="5"/>
      <c r="V402" s="5"/>
      <c r="W402" s="5"/>
      <c r="X402" s="5"/>
      <c r="Y402" s="5"/>
      <c r="Z402" s="5"/>
      <c r="AA402" s="5"/>
      <c r="AB402" s="5"/>
      <c r="AC402" s="5"/>
      <c r="AD402" s="5"/>
      <c r="AE402" s="5"/>
    </row>
    <row r="403" spans="2:31" customFormat="1">
      <c r="B403" s="57"/>
      <c r="C403" s="96"/>
      <c r="D403" s="96"/>
      <c r="E403" s="96"/>
      <c r="F403" s="96"/>
      <c r="G403" s="96"/>
      <c r="H403" s="96"/>
      <c r="I403" s="96"/>
      <c r="J403" s="96"/>
      <c r="K403" s="96"/>
      <c r="L403" s="96"/>
      <c r="M403" s="96"/>
      <c r="N403" s="96"/>
      <c r="O403" s="96"/>
      <c r="P403" s="96"/>
      <c r="Q403" s="96"/>
      <c r="R403" s="96"/>
      <c r="U403" s="5"/>
      <c r="V403" s="5"/>
      <c r="W403" s="5"/>
      <c r="X403" s="5"/>
      <c r="Y403" s="5"/>
      <c r="Z403" s="5"/>
      <c r="AA403" s="5"/>
      <c r="AB403" s="5"/>
      <c r="AC403" s="5"/>
      <c r="AD403" s="5"/>
      <c r="AE403" s="5"/>
    </row>
    <row r="404" spans="2:31" customFormat="1">
      <c r="B404" s="57"/>
      <c r="C404" s="96"/>
      <c r="D404" s="96"/>
      <c r="E404" s="96"/>
      <c r="F404" s="96"/>
      <c r="G404" s="96"/>
      <c r="H404" s="96"/>
      <c r="I404" s="96"/>
      <c r="J404" s="96"/>
      <c r="K404" s="96"/>
      <c r="L404" s="96"/>
      <c r="M404" s="96"/>
      <c r="N404" s="96"/>
      <c r="O404" s="96"/>
      <c r="P404" s="96"/>
      <c r="Q404" s="96"/>
      <c r="R404" s="96"/>
      <c r="U404" s="5"/>
      <c r="V404" s="5"/>
      <c r="W404" s="5"/>
      <c r="X404" s="5"/>
      <c r="Y404" s="5"/>
      <c r="Z404" s="5"/>
      <c r="AA404" s="5"/>
      <c r="AB404" s="5"/>
      <c r="AC404" s="5"/>
      <c r="AD404" s="5"/>
      <c r="AE404" s="5"/>
    </row>
    <row r="405" spans="2:31" customFormat="1">
      <c r="B405" s="57"/>
      <c r="C405" s="96"/>
      <c r="D405" s="96"/>
      <c r="E405" s="96"/>
      <c r="F405" s="96"/>
      <c r="G405" s="96"/>
      <c r="H405" s="96"/>
      <c r="I405" s="96"/>
      <c r="J405" s="96"/>
      <c r="K405" s="96"/>
      <c r="L405" s="96"/>
      <c r="M405" s="96"/>
      <c r="N405" s="96"/>
      <c r="O405" s="96"/>
      <c r="P405" s="96"/>
      <c r="Q405" s="96"/>
      <c r="R405" s="96"/>
      <c r="U405" s="5"/>
      <c r="V405" s="5"/>
      <c r="W405" s="5"/>
      <c r="X405" s="5"/>
      <c r="Y405" s="5"/>
      <c r="Z405" s="5"/>
      <c r="AA405" s="5"/>
      <c r="AB405" s="5"/>
      <c r="AC405" s="5"/>
      <c r="AD405" s="5"/>
      <c r="AE405" s="5"/>
    </row>
    <row r="406" spans="2:31" customFormat="1">
      <c r="B406" s="57"/>
      <c r="C406" s="96"/>
      <c r="D406" s="96"/>
      <c r="E406" s="96"/>
      <c r="F406" s="96"/>
      <c r="G406" s="96"/>
      <c r="H406" s="96"/>
      <c r="I406" s="96"/>
      <c r="J406" s="96"/>
      <c r="K406" s="96"/>
      <c r="L406" s="96"/>
      <c r="M406" s="96"/>
      <c r="N406" s="96"/>
      <c r="O406" s="96"/>
      <c r="P406" s="96"/>
      <c r="Q406" s="96"/>
      <c r="R406" s="96"/>
      <c r="U406" s="5"/>
      <c r="V406" s="5"/>
      <c r="W406" s="5"/>
      <c r="X406" s="5"/>
      <c r="Y406" s="5"/>
      <c r="Z406" s="5"/>
      <c r="AA406" s="5"/>
      <c r="AB406" s="5"/>
      <c r="AC406" s="5"/>
      <c r="AD406" s="5"/>
      <c r="AE406" s="5"/>
    </row>
    <row r="407" spans="2:31" customFormat="1">
      <c r="B407" s="57"/>
      <c r="C407" s="96"/>
      <c r="D407" s="96"/>
      <c r="E407" s="96"/>
      <c r="F407" s="96"/>
      <c r="G407" s="96"/>
      <c r="H407" s="96"/>
      <c r="I407" s="96"/>
      <c r="J407" s="96"/>
      <c r="K407" s="96"/>
      <c r="L407" s="96"/>
      <c r="M407" s="96"/>
      <c r="N407" s="96"/>
      <c r="O407" s="96"/>
      <c r="P407" s="96"/>
      <c r="Q407" s="96"/>
      <c r="R407" s="96"/>
      <c r="U407" s="5"/>
      <c r="V407" s="5"/>
      <c r="W407" s="5"/>
      <c r="X407" s="5"/>
      <c r="Y407" s="5"/>
      <c r="Z407" s="5"/>
      <c r="AA407" s="5"/>
      <c r="AB407" s="5"/>
      <c r="AC407" s="5"/>
      <c r="AD407" s="5"/>
      <c r="AE407" s="5"/>
    </row>
    <row r="408" spans="2:31" customFormat="1">
      <c r="B408" s="57"/>
      <c r="C408" s="96"/>
      <c r="D408" s="96"/>
      <c r="E408" s="96"/>
      <c r="F408" s="96"/>
      <c r="G408" s="96"/>
      <c r="H408" s="96"/>
      <c r="I408" s="96"/>
      <c r="J408" s="96"/>
      <c r="K408" s="96"/>
      <c r="L408" s="96"/>
      <c r="M408" s="96"/>
      <c r="N408" s="96"/>
      <c r="O408" s="96"/>
      <c r="P408" s="96"/>
      <c r="Q408" s="96"/>
      <c r="R408" s="96"/>
      <c r="U408" s="5"/>
      <c r="V408" s="5"/>
      <c r="W408" s="5"/>
      <c r="X408" s="5"/>
      <c r="Y408" s="5"/>
      <c r="Z408" s="5"/>
      <c r="AA408" s="5"/>
      <c r="AB408" s="5"/>
      <c r="AC408" s="5"/>
      <c r="AD408" s="5"/>
      <c r="AE408" s="5"/>
    </row>
    <row r="409" spans="2:31" customFormat="1">
      <c r="B409" s="57"/>
      <c r="C409" s="96"/>
      <c r="D409" s="96"/>
      <c r="E409" s="96"/>
      <c r="F409" s="96"/>
      <c r="G409" s="96"/>
      <c r="H409" s="96"/>
      <c r="I409" s="96"/>
      <c r="J409" s="96"/>
      <c r="K409" s="96"/>
      <c r="L409" s="96"/>
      <c r="M409" s="96"/>
      <c r="N409" s="96"/>
      <c r="O409" s="96"/>
      <c r="P409" s="96"/>
      <c r="Q409" s="96"/>
      <c r="R409" s="96"/>
      <c r="U409" s="5"/>
      <c r="V409" s="5"/>
      <c r="W409" s="5"/>
      <c r="X409" s="5"/>
      <c r="Y409" s="5"/>
      <c r="Z409" s="5"/>
      <c r="AA409" s="5"/>
      <c r="AB409" s="5"/>
      <c r="AC409" s="5"/>
      <c r="AD409" s="5"/>
      <c r="AE409" s="5"/>
    </row>
    <row r="410" spans="2:31" customFormat="1">
      <c r="B410" s="57"/>
      <c r="C410" s="96"/>
      <c r="D410" s="96"/>
      <c r="E410" s="96"/>
      <c r="F410" s="96"/>
      <c r="G410" s="96"/>
      <c r="H410" s="96"/>
      <c r="I410" s="96"/>
      <c r="J410" s="96"/>
      <c r="K410" s="96"/>
      <c r="L410" s="96"/>
      <c r="M410" s="96"/>
      <c r="N410" s="96"/>
      <c r="O410" s="96"/>
      <c r="P410" s="96"/>
      <c r="Q410" s="96"/>
      <c r="R410" s="96"/>
      <c r="U410" s="5"/>
      <c r="V410" s="5"/>
      <c r="W410" s="5"/>
      <c r="X410" s="5"/>
      <c r="Y410" s="5"/>
      <c r="Z410" s="5"/>
      <c r="AA410" s="5"/>
      <c r="AB410" s="5"/>
      <c r="AC410" s="5"/>
      <c r="AD410" s="5"/>
      <c r="AE410" s="5"/>
    </row>
    <row r="411" spans="2:31" customFormat="1">
      <c r="B411" s="57"/>
      <c r="C411" s="96"/>
      <c r="D411" s="96"/>
      <c r="E411" s="96"/>
      <c r="F411" s="96"/>
      <c r="G411" s="96"/>
      <c r="H411" s="96"/>
      <c r="I411" s="96"/>
      <c r="J411" s="96"/>
      <c r="K411" s="96"/>
      <c r="L411" s="96"/>
      <c r="M411" s="96"/>
      <c r="N411" s="96"/>
      <c r="O411" s="96"/>
      <c r="P411" s="96"/>
      <c r="Q411" s="96"/>
      <c r="R411" s="96"/>
      <c r="U411" s="5"/>
      <c r="V411" s="5"/>
      <c r="W411" s="5"/>
      <c r="X411" s="5"/>
      <c r="Y411" s="5"/>
      <c r="Z411" s="5"/>
      <c r="AA411" s="5"/>
      <c r="AB411" s="5"/>
      <c r="AC411" s="5"/>
      <c r="AD411" s="5"/>
      <c r="AE411" s="5"/>
    </row>
    <row r="412" spans="2:31" customFormat="1">
      <c r="B412" s="57"/>
      <c r="C412" s="96"/>
      <c r="D412" s="96"/>
      <c r="E412" s="96"/>
      <c r="F412" s="96"/>
      <c r="G412" s="96"/>
      <c r="H412" s="96"/>
      <c r="I412" s="96"/>
      <c r="J412" s="96"/>
      <c r="K412" s="96"/>
      <c r="L412" s="96"/>
      <c r="M412" s="96"/>
      <c r="N412" s="96"/>
      <c r="O412" s="96"/>
      <c r="P412" s="96"/>
      <c r="Q412" s="96"/>
      <c r="R412" s="96"/>
      <c r="U412" s="5"/>
      <c r="V412" s="5"/>
      <c r="W412" s="5"/>
      <c r="X412" s="5"/>
      <c r="Y412" s="5"/>
      <c r="Z412" s="5"/>
      <c r="AA412" s="5"/>
      <c r="AB412" s="5"/>
      <c r="AC412" s="5"/>
      <c r="AD412" s="5"/>
      <c r="AE412" s="5"/>
    </row>
    <row r="413" spans="2:31" customFormat="1">
      <c r="B413" s="57"/>
      <c r="C413" s="96"/>
      <c r="D413" s="96"/>
      <c r="E413" s="96"/>
      <c r="F413" s="96"/>
      <c r="G413" s="96"/>
      <c r="H413" s="96"/>
      <c r="I413" s="96"/>
      <c r="J413" s="96"/>
      <c r="K413" s="96"/>
      <c r="L413" s="96"/>
      <c r="M413" s="96"/>
      <c r="N413" s="96"/>
      <c r="O413" s="96"/>
      <c r="P413" s="96"/>
      <c r="Q413" s="96"/>
      <c r="R413" s="96"/>
      <c r="U413" s="5"/>
      <c r="V413" s="5"/>
      <c r="W413" s="5"/>
      <c r="X413" s="5"/>
      <c r="Y413" s="5"/>
      <c r="Z413" s="5"/>
      <c r="AA413" s="5"/>
      <c r="AB413" s="5"/>
      <c r="AC413" s="5"/>
      <c r="AD413" s="5"/>
      <c r="AE413" s="5"/>
    </row>
    <row r="414" spans="2:31" customFormat="1">
      <c r="B414" s="57"/>
      <c r="C414" s="96"/>
      <c r="D414" s="96"/>
      <c r="E414" s="96"/>
      <c r="F414" s="96"/>
      <c r="G414" s="96"/>
      <c r="H414" s="96"/>
      <c r="I414" s="96"/>
      <c r="J414" s="96"/>
      <c r="K414" s="96"/>
      <c r="L414" s="96"/>
      <c r="M414" s="96"/>
      <c r="N414" s="96"/>
      <c r="O414" s="96"/>
      <c r="P414" s="96"/>
      <c r="Q414" s="96"/>
      <c r="R414" s="96"/>
      <c r="U414" s="5"/>
      <c r="V414" s="5"/>
      <c r="W414" s="5"/>
      <c r="X414" s="5"/>
      <c r="Y414" s="5"/>
      <c r="Z414" s="5"/>
      <c r="AA414" s="5"/>
      <c r="AB414" s="5"/>
      <c r="AC414" s="5"/>
      <c r="AD414" s="5"/>
      <c r="AE414" s="5"/>
    </row>
    <row r="415" spans="2:31" customFormat="1">
      <c r="B415" s="57"/>
      <c r="C415" s="96"/>
      <c r="D415" s="96"/>
      <c r="E415" s="96"/>
      <c r="F415" s="96"/>
      <c r="G415" s="96"/>
      <c r="H415" s="96"/>
      <c r="I415" s="96"/>
      <c r="J415" s="96"/>
      <c r="K415" s="96"/>
      <c r="L415" s="96"/>
      <c r="M415" s="96"/>
      <c r="N415" s="96"/>
      <c r="O415" s="96"/>
      <c r="P415" s="96"/>
      <c r="Q415" s="96"/>
      <c r="R415" s="96"/>
      <c r="U415" s="5"/>
      <c r="V415" s="5"/>
      <c r="W415" s="5"/>
      <c r="X415" s="5"/>
      <c r="Y415" s="5"/>
      <c r="Z415" s="5"/>
      <c r="AA415" s="5"/>
      <c r="AB415" s="5"/>
      <c r="AC415" s="5"/>
      <c r="AD415" s="5"/>
      <c r="AE415" s="5"/>
    </row>
    <row r="416" spans="2:31" customFormat="1">
      <c r="B416" s="57"/>
      <c r="C416" s="96"/>
      <c r="D416" s="96"/>
      <c r="E416" s="96"/>
      <c r="F416" s="96"/>
      <c r="G416" s="96"/>
      <c r="H416" s="96"/>
      <c r="I416" s="96"/>
      <c r="J416" s="96"/>
      <c r="K416" s="96"/>
      <c r="L416" s="96"/>
      <c r="M416" s="96"/>
      <c r="N416" s="96"/>
      <c r="O416" s="96"/>
      <c r="P416" s="96"/>
      <c r="Q416" s="96"/>
      <c r="R416" s="96"/>
      <c r="U416" s="5"/>
      <c r="V416" s="5"/>
      <c r="W416" s="5"/>
      <c r="X416" s="5"/>
      <c r="Y416" s="5"/>
      <c r="Z416" s="5"/>
      <c r="AA416" s="5"/>
      <c r="AB416" s="5"/>
      <c r="AC416" s="5"/>
      <c r="AD416" s="5"/>
      <c r="AE416" s="5"/>
    </row>
    <row r="417" spans="2:31" customFormat="1">
      <c r="B417" s="57"/>
      <c r="C417" s="96"/>
      <c r="D417" s="96"/>
      <c r="E417" s="96"/>
      <c r="F417" s="96"/>
      <c r="G417" s="96"/>
      <c r="H417" s="96"/>
      <c r="I417" s="96"/>
      <c r="J417" s="96"/>
      <c r="K417" s="96"/>
      <c r="L417" s="96"/>
      <c r="M417" s="96"/>
      <c r="N417" s="96"/>
      <c r="O417" s="96"/>
      <c r="P417" s="96"/>
      <c r="Q417" s="96"/>
      <c r="R417" s="96"/>
      <c r="U417" s="5"/>
      <c r="V417" s="5"/>
      <c r="W417" s="5"/>
      <c r="X417" s="5"/>
      <c r="Y417" s="5"/>
      <c r="Z417" s="5"/>
      <c r="AA417" s="5"/>
      <c r="AB417" s="5"/>
      <c r="AC417" s="5"/>
      <c r="AD417" s="5"/>
      <c r="AE417" s="5"/>
    </row>
    <row r="418" spans="2:31" customFormat="1">
      <c r="B418" s="57"/>
      <c r="C418" s="96"/>
      <c r="D418" s="96"/>
      <c r="E418" s="96"/>
      <c r="F418" s="96"/>
      <c r="G418" s="96"/>
      <c r="H418" s="96"/>
      <c r="I418" s="96"/>
      <c r="J418" s="96"/>
      <c r="K418" s="96"/>
      <c r="L418" s="96"/>
      <c r="M418" s="96"/>
      <c r="N418" s="96"/>
      <c r="O418" s="96"/>
      <c r="P418" s="96"/>
      <c r="Q418" s="96"/>
      <c r="R418" s="96"/>
      <c r="U418" s="5"/>
      <c r="V418" s="5"/>
      <c r="W418" s="5"/>
      <c r="X418" s="5"/>
      <c r="Y418" s="5"/>
      <c r="Z418" s="5"/>
      <c r="AA418" s="5"/>
      <c r="AB418" s="5"/>
      <c r="AC418" s="5"/>
      <c r="AD418" s="5"/>
      <c r="AE418" s="5"/>
    </row>
    <row r="419" spans="2:31" customFormat="1">
      <c r="B419" s="57"/>
      <c r="C419" s="96"/>
      <c r="D419" s="96"/>
      <c r="E419" s="96"/>
      <c r="F419" s="96"/>
      <c r="G419" s="96"/>
      <c r="H419" s="96"/>
      <c r="I419" s="96"/>
      <c r="J419" s="96"/>
      <c r="K419" s="96"/>
      <c r="L419" s="96"/>
      <c r="M419" s="96"/>
      <c r="N419" s="96"/>
      <c r="O419" s="96"/>
      <c r="P419" s="96"/>
      <c r="Q419" s="96"/>
      <c r="R419" s="96"/>
      <c r="U419" s="5"/>
      <c r="V419" s="5"/>
      <c r="W419" s="5"/>
      <c r="X419" s="5"/>
      <c r="Y419" s="5"/>
      <c r="Z419" s="5"/>
      <c r="AA419" s="5"/>
      <c r="AB419" s="5"/>
      <c r="AC419" s="5"/>
      <c r="AD419" s="5"/>
      <c r="AE419" s="5"/>
    </row>
    <row r="420" spans="2:31" customFormat="1">
      <c r="B420" s="57"/>
      <c r="C420" s="96"/>
      <c r="D420" s="96"/>
      <c r="E420" s="96"/>
      <c r="F420" s="96"/>
      <c r="G420" s="96"/>
      <c r="H420" s="96"/>
      <c r="I420" s="96"/>
      <c r="J420" s="96"/>
      <c r="K420" s="96"/>
      <c r="L420" s="96"/>
      <c r="M420" s="96"/>
      <c r="N420" s="96"/>
      <c r="O420" s="96"/>
      <c r="P420" s="96"/>
      <c r="Q420" s="96"/>
      <c r="R420" s="96"/>
      <c r="U420" s="5"/>
      <c r="V420" s="5"/>
      <c r="W420" s="5"/>
      <c r="X420" s="5"/>
      <c r="Y420" s="5"/>
      <c r="Z420" s="5"/>
      <c r="AA420" s="5"/>
      <c r="AB420" s="5"/>
      <c r="AC420" s="5"/>
      <c r="AD420" s="5"/>
      <c r="AE420" s="5"/>
    </row>
    <row r="421" spans="2:31" customFormat="1">
      <c r="B421" s="57"/>
      <c r="C421" s="96"/>
      <c r="D421" s="96"/>
      <c r="E421" s="96"/>
      <c r="F421" s="96"/>
      <c r="G421" s="96"/>
      <c r="H421" s="96"/>
      <c r="I421" s="96"/>
      <c r="J421" s="96"/>
      <c r="K421" s="96"/>
      <c r="L421" s="96"/>
      <c r="M421" s="96"/>
      <c r="N421" s="96"/>
      <c r="O421" s="96"/>
      <c r="P421" s="96"/>
      <c r="Q421" s="96"/>
      <c r="R421" s="96"/>
      <c r="U421" s="5"/>
      <c r="V421" s="5"/>
      <c r="W421" s="5"/>
      <c r="X421" s="5"/>
      <c r="Y421" s="5"/>
      <c r="Z421" s="5"/>
      <c r="AA421" s="5"/>
      <c r="AB421" s="5"/>
      <c r="AC421" s="5"/>
      <c r="AD421" s="5"/>
      <c r="AE421" s="5"/>
    </row>
    <row r="422" spans="2:31" customFormat="1">
      <c r="B422" s="57"/>
      <c r="C422" s="96"/>
      <c r="D422" s="96"/>
      <c r="E422" s="96"/>
      <c r="F422" s="96"/>
      <c r="G422" s="96"/>
      <c r="H422" s="96"/>
      <c r="I422" s="96"/>
      <c r="J422" s="96"/>
      <c r="K422" s="96"/>
      <c r="L422" s="96"/>
      <c r="M422" s="96"/>
      <c r="N422" s="96"/>
      <c r="O422" s="96"/>
      <c r="P422" s="96"/>
      <c r="Q422" s="96"/>
      <c r="R422" s="96"/>
      <c r="U422" s="5"/>
      <c r="V422" s="5"/>
      <c r="W422" s="5"/>
      <c r="X422" s="5"/>
      <c r="Y422" s="5"/>
      <c r="Z422" s="5"/>
      <c r="AA422" s="5"/>
      <c r="AB422" s="5"/>
      <c r="AC422" s="5"/>
      <c r="AD422" s="5"/>
      <c r="AE422" s="5"/>
    </row>
  </sheetData>
  <mergeCells count="16">
    <mergeCell ref="C14:C16"/>
    <mergeCell ref="B2:D2"/>
    <mergeCell ref="E2:O2"/>
    <mergeCell ref="P2:R2"/>
    <mergeCell ref="E3:P3"/>
    <mergeCell ref="E4:P4"/>
    <mergeCell ref="B6:B16"/>
    <mergeCell ref="D8:N9"/>
    <mergeCell ref="O8:R9"/>
    <mergeCell ref="D10:N11"/>
    <mergeCell ref="O10:R11"/>
    <mergeCell ref="E12:K12"/>
    <mergeCell ref="L12:N12"/>
    <mergeCell ref="R12:R14"/>
    <mergeCell ref="E13:K13"/>
    <mergeCell ref="L13:N13"/>
  </mergeCells>
  <printOptions horizontalCentered="1" verticalCentered="1"/>
  <pageMargins left="0.196850393700787" right="0.196850393700787" top="0.196850393700787" bottom="0.196850393700787" header="0.511811023622047" footer="0.511811023622047"/>
  <pageSetup paperSize="9" scale="3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H419"/>
  <sheetViews>
    <sheetView rightToLeft="1" zoomScale="40" zoomScaleNormal="40" workbookViewId="0">
      <selection activeCell="E2" sqref="E2:O2"/>
    </sheetView>
  </sheetViews>
  <sheetFormatPr defaultColWidth="9.140625" defaultRowHeight="20.25"/>
  <cols>
    <col min="1" max="1" width="10.7109375" style="5" customWidth="1"/>
    <col min="2" max="2" width="21.85546875" style="57" customWidth="1"/>
    <col min="3" max="3" width="20.7109375" style="5" customWidth="1"/>
    <col min="4" max="7" width="18.7109375" style="5" customWidth="1"/>
    <col min="8" max="8" width="16.7109375" style="5" bestFit="1" customWidth="1"/>
    <col min="9" max="9" width="18.7109375" style="5" customWidth="1"/>
    <col min="10" max="10" width="20.7109375" style="5" customWidth="1"/>
    <col min="11" max="12" width="23" style="5" customWidth="1"/>
    <col min="13" max="17" width="18.7109375" style="5" customWidth="1"/>
    <col min="18" max="18" width="14.7109375" bestFit="1" customWidth="1"/>
    <col min="19" max="19" width="41.42578125" style="130" customWidth="1"/>
    <col min="20" max="20" width="11.28515625" style="130" bestFit="1" customWidth="1"/>
    <col min="21" max="21" width="27.7109375" style="130" customWidth="1"/>
    <col min="22" max="22" width="11.28515625" style="130" bestFit="1" customWidth="1"/>
    <col min="23" max="23" width="31.7109375" style="130" customWidth="1"/>
    <col min="24" max="24" width="11.28515625" style="130" bestFit="1" customWidth="1"/>
    <col min="25" max="25" width="31.7109375" style="130" customWidth="1"/>
    <col min="26" max="26" width="11.28515625" style="130" bestFit="1" customWidth="1"/>
    <col min="27" max="27" width="9.85546875" style="96" bestFit="1" customWidth="1"/>
    <col min="28" max="28" width="10.7109375" style="96" bestFit="1" customWidth="1"/>
    <col min="29" max="33" width="9.140625" style="5"/>
    <col min="34" max="34" width="12.42578125" style="5" bestFit="1" customWidth="1"/>
    <col min="35" max="16384" width="9.140625" style="5"/>
  </cols>
  <sheetData>
    <row r="1" spans="2:28" ht="18" customHeight="1">
      <c r="I1" s="1237"/>
      <c r="J1" s="1237"/>
      <c r="K1" s="1237"/>
      <c r="L1" s="1237"/>
      <c r="M1" s="1237"/>
      <c r="N1" s="1237"/>
      <c r="O1" s="1237"/>
      <c r="P1" s="1237"/>
      <c r="Q1" s="1237"/>
    </row>
    <row r="2" spans="2:28" s="95" customFormat="1" ht="40.15" customHeight="1">
      <c r="B2" s="1429" t="s">
        <v>854</v>
      </c>
      <c r="C2" s="1430"/>
      <c r="D2" s="1430"/>
      <c r="E2" s="1431" t="s">
        <v>731</v>
      </c>
      <c r="F2" s="1431"/>
      <c r="G2" s="1431"/>
      <c r="H2" s="1431"/>
      <c r="I2" s="1431"/>
      <c r="J2" s="1431"/>
      <c r="K2" s="1431"/>
      <c r="L2" s="1431"/>
      <c r="M2" s="1431"/>
      <c r="N2" s="1431"/>
      <c r="O2" s="1431"/>
      <c r="P2" s="1432" t="s">
        <v>688</v>
      </c>
      <c r="Q2" s="1432"/>
      <c r="R2"/>
      <c r="S2" s="130"/>
      <c r="T2" s="130"/>
      <c r="U2" s="130"/>
      <c r="V2" s="130"/>
      <c r="W2" s="130"/>
      <c r="X2" s="130"/>
      <c r="Y2" s="130"/>
      <c r="Z2" s="130"/>
      <c r="AA2" s="541"/>
      <c r="AB2" s="541"/>
    </row>
    <row r="3" spans="2:28" s="542" customFormat="1" ht="40.15" customHeight="1">
      <c r="B3" s="171"/>
      <c r="C3" s="171"/>
      <c r="D3" s="543"/>
      <c r="E3" s="1433" t="s">
        <v>544</v>
      </c>
      <c r="F3" s="1433"/>
      <c r="G3" s="1433"/>
      <c r="H3" s="1433"/>
      <c r="I3" s="1433"/>
      <c r="J3" s="1433"/>
      <c r="K3" s="1433"/>
      <c r="L3" s="1433"/>
      <c r="M3" s="1433"/>
      <c r="N3" s="1433"/>
      <c r="O3" s="1433"/>
      <c r="P3" s="544"/>
      <c r="Q3" s="170"/>
      <c r="R3"/>
      <c r="S3" s="130"/>
      <c r="T3" s="130"/>
      <c r="U3" s="130"/>
      <c r="V3" s="130"/>
      <c r="W3" s="130"/>
      <c r="X3" s="130"/>
      <c r="Y3" s="130"/>
      <c r="Z3" s="130"/>
      <c r="AA3" s="545"/>
      <c r="AB3" s="545"/>
    </row>
    <row r="4" spans="2:28" s="542" customFormat="1" ht="40.15" customHeight="1">
      <c r="B4" s="172"/>
      <c r="C4" s="172"/>
      <c r="D4" s="546"/>
      <c r="E4" s="1434" t="s">
        <v>543</v>
      </c>
      <c r="F4" s="1434"/>
      <c r="G4" s="1434"/>
      <c r="H4" s="1434"/>
      <c r="I4" s="1434"/>
      <c r="J4" s="1434"/>
      <c r="K4" s="1434"/>
      <c r="L4" s="1434"/>
      <c r="M4" s="1434"/>
      <c r="N4" s="1434"/>
      <c r="O4" s="1434"/>
      <c r="P4" s="547"/>
      <c r="Q4" s="459" t="s">
        <v>49</v>
      </c>
      <c r="R4"/>
      <c r="S4" s="130"/>
      <c r="T4" s="130"/>
      <c r="U4" s="130"/>
      <c r="V4" s="130"/>
      <c r="W4" s="130"/>
      <c r="X4" s="130"/>
      <c r="Y4" s="130"/>
      <c r="Z4" s="130"/>
      <c r="AA4" s="545"/>
      <c r="AB4" s="545"/>
    </row>
    <row r="5" spans="2:28" s="542" customFormat="1" ht="10.15" customHeight="1">
      <c r="B5" s="549"/>
      <c r="C5" s="550"/>
      <c r="D5" s="455"/>
      <c r="E5" s="455"/>
      <c r="F5" s="455"/>
      <c r="G5" s="517"/>
      <c r="H5" s="517"/>
      <c r="I5" s="517"/>
      <c r="J5" s="517"/>
      <c r="K5" s="517"/>
      <c r="L5" s="517"/>
      <c r="M5" s="517"/>
      <c r="N5" s="517"/>
      <c r="O5" s="517"/>
      <c r="P5" s="551"/>
      <c r="Q5" s="552"/>
      <c r="R5"/>
      <c r="S5" s="130"/>
      <c r="T5" s="130"/>
      <c r="U5" s="130"/>
      <c r="V5" s="130"/>
      <c r="W5" s="130"/>
      <c r="X5" s="130"/>
      <c r="Y5" s="130"/>
      <c r="Z5" s="130"/>
      <c r="AA5" s="545"/>
      <c r="AB5" s="545"/>
    </row>
    <row r="6" spans="2:28" s="56" customFormat="1" ht="26.25" customHeight="1">
      <c r="B6" s="183"/>
      <c r="C6" s="1423" t="s">
        <v>542</v>
      </c>
      <c r="D6" s="1424"/>
      <c r="E6" s="1424"/>
      <c r="F6" s="1424"/>
      <c r="G6" s="1424"/>
      <c r="H6" s="1424"/>
      <c r="I6" s="1424"/>
      <c r="J6" s="1424"/>
      <c r="K6" s="1424"/>
      <c r="L6" s="1424"/>
      <c r="M6" s="1424"/>
      <c r="N6" s="1424"/>
      <c r="O6" s="1424"/>
      <c r="P6" s="1424"/>
      <c r="Q6" s="1425"/>
      <c r="R6"/>
      <c r="S6" s="130"/>
      <c r="T6" s="130"/>
      <c r="U6" s="130"/>
      <c r="V6" s="130"/>
      <c r="W6" s="130"/>
      <c r="X6" s="130"/>
      <c r="Y6" s="130"/>
      <c r="Z6" s="130"/>
      <c r="AA6" s="97"/>
      <c r="AB6" s="97"/>
    </row>
    <row r="7" spans="2:28" s="56" customFormat="1" ht="26.25" customHeight="1">
      <c r="B7" s="184"/>
      <c r="C7" s="1426"/>
      <c r="D7" s="1427"/>
      <c r="E7" s="1427"/>
      <c r="F7" s="1427"/>
      <c r="G7" s="1427"/>
      <c r="H7" s="1427"/>
      <c r="I7" s="1427"/>
      <c r="J7" s="1427"/>
      <c r="K7" s="1427"/>
      <c r="L7" s="1427"/>
      <c r="M7" s="1427"/>
      <c r="N7" s="1427"/>
      <c r="O7" s="1427"/>
      <c r="P7" s="1427"/>
      <c r="Q7" s="1428"/>
      <c r="R7"/>
      <c r="S7" s="130"/>
      <c r="T7" s="130"/>
      <c r="U7" s="130"/>
      <c r="V7" s="130"/>
      <c r="W7" s="130"/>
      <c r="X7" s="130"/>
      <c r="Y7" s="130"/>
      <c r="Z7" s="130"/>
      <c r="AA7" s="97"/>
      <c r="AB7" s="97"/>
    </row>
    <row r="8" spans="2:28" s="56" customFormat="1" ht="26.25" customHeight="1">
      <c r="B8" s="184"/>
      <c r="C8" s="1387"/>
      <c r="D8" s="1440" t="s">
        <v>535</v>
      </c>
      <c r="E8" s="1441"/>
      <c r="F8" s="1441"/>
      <c r="G8" s="1441"/>
      <c r="H8" s="1441"/>
      <c r="I8" s="1440" t="s">
        <v>1127</v>
      </c>
      <c r="J8" s="1441"/>
      <c r="K8" s="1441"/>
      <c r="L8" s="1441"/>
      <c r="M8" s="1442" t="s">
        <v>1128</v>
      </c>
      <c r="N8" s="1442" t="s">
        <v>541</v>
      </c>
      <c r="O8" s="1443" t="s">
        <v>540</v>
      </c>
      <c r="P8" s="1442" t="s">
        <v>539</v>
      </c>
      <c r="Q8" s="1444" t="s">
        <v>538</v>
      </c>
      <c r="R8"/>
      <c r="S8" s="130"/>
      <c r="T8" s="130"/>
      <c r="U8" s="130"/>
      <c r="V8" s="130"/>
      <c r="W8" s="130"/>
      <c r="X8" s="130"/>
      <c r="Y8" s="130"/>
      <c r="Z8" s="130"/>
      <c r="AA8" s="97"/>
      <c r="AB8" s="97"/>
    </row>
    <row r="9" spans="2:28" ht="26.25" customHeight="1">
      <c r="B9" s="184"/>
      <c r="C9" s="1387"/>
      <c r="D9" s="1436" t="s">
        <v>530</v>
      </c>
      <c r="E9" s="1437"/>
      <c r="F9" s="1437"/>
      <c r="G9" s="1437"/>
      <c r="H9" s="1437"/>
      <c r="I9" s="1440"/>
      <c r="J9" s="1441"/>
      <c r="K9" s="1441"/>
      <c r="L9" s="1441"/>
      <c r="M9" s="1442"/>
      <c r="N9" s="1442"/>
      <c r="O9" s="1443"/>
      <c r="P9" s="1442"/>
      <c r="Q9" s="1444"/>
    </row>
    <row r="10" spans="2:28" ht="57" customHeight="1">
      <c r="B10" s="184"/>
      <c r="C10" s="1387"/>
      <c r="D10" s="227"/>
      <c r="E10" s="1238" t="s">
        <v>534</v>
      </c>
      <c r="F10" s="1445" t="s">
        <v>537</v>
      </c>
      <c r="G10" s="1446"/>
      <c r="H10" s="1447"/>
      <c r="I10" s="1385"/>
      <c r="J10" s="1386"/>
      <c r="K10" s="1386"/>
      <c r="L10" s="1386"/>
      <c r="M10" s="1442"/>
      <c r="N10" s="1442"/>
      <c r="O10" s="1443"/>
      <c r="P10" s="1442"/>
      <c r="Q10" s="1444"/>
    </row>
    <row r="11" spans="2:28" ht="55.5" customHeight="1">
      <c r="B11" s="184"/>
      <c r="C11" s="1387"/>
      <c r="D11" s="228"/>
      <c r="E11" s="1435"/>
      <c r="F11" s="1436" t="s">
        <v>536</v>
      </c>
      <c r="G11" s="1437"/>
      <c r="H11" s="1438"/>
      <c r="I11" s="1385"/>
      <c r="J11" s="1386"/>
      <c r="K11" s="1386"/>
      <c r="L11" s="1386"/>
      <c r="M11" s="1442"/>
      <c r="N11" s="1442"/>
      <c r="O11" s="1443"/>
      <c r="P11" s="1442"/>
      <c r="Q11" s="1444"/>
    </row>
    <row r="12" spans="2:28" ht="165.95" customHeight="1">
      <c r="B12" s="184"/>
      <c r="C12" s="1387"/>
      <c r="D12" s="1221"/>
      <c r="E12" s="1435"/>
      <c r="F12" s="954"/>
      <c r="G12" s="187" t="s">
        <v>533</v>
      </c>
      <c r="H12" s="187" t="s">
        <v>532</v>
      </c>
      <c r="I12" s="954"/>
      <c r="J12" s="1220" t="s">
        <v>1129</v>
      </c>
      <c r="K12" s="1220" t="s">
        <v>1130</v>
      </c>
      <c r="L12" s="1220" t="s">
        <v>1131</v>
      </c>
      <c r="M12" s="1442"/>
      <c r="N12" s="1442"/>
      <c r="O12" s="1443"/>
      <c r="P12" s="1442"/>
      <c r="Q12" s="1444"/>
    </row>
    <row r="13" spans="2:28" ht="65.25" customHeight="1">
      <c r="B13" s="184"/>
      <c r="C13" s="227"/>
      <c r="D13" s="228"/>
      <c r="E13" s="233"/>
      <c r="F13" s="227"/>
      <c r="G13" s="227"/>
      <c r="H13" s="227"/>
      <c r="I13" s="233"/>
      <c r="J13" s="227"/>
      <c r="K13" s="227"/>
      <c r="L13" s="227"/>
      <c r="M13" s="227"/>
      <c r="N13" s="227"/>
      <c r="O13" s="228"/>
      <c r="P13" s="227"/>
      <c r="Q13" s="236"/>
    </row>
    <row r="14" spans="2:28" ht="171" customHeight="1">
      <c r="B14" s="237"/>
      <c r="C14" s="238" t="s">
        <v>531</v>
      </c>
      <c r="D14" s="239"/>
      <c r="E14" s="965" t="s">
        <v>529</v>
      </c>
      <c r="F14" s="964"/>
      <c r="G14" s="964" t="s">
        <v>528</v>
      </c>
      <c r="H14" s="964" t="s">
        <v>527</v>
      </c>
      <c r="I14" s="963"/>
      <c r="J14" s="964" t="s">
        <v>1140</v>
      </c>
      <c r="K14" s="964" t="s">
        <v>1132</v>
      </c>
      <c r="L14" s="964" t="s">
        <v>1141</v>
      </c>
      <c r="M14" s="240" t="s">
        <v>1133</v>
      </c>
      <c r="N14" s="240" t="s">
        <v>690</v>
      </c>
      <c r="O14" s="241" t="s">
        <v>1139</v>
      </c>
      <c r="P14" s="240" t="s">
        <v>525</v>
      </c>
      <c r="Q14" s="242" t="s">
        <v>524</v>
      </c>
    </row>
    <row r="15" spans="2:28" s="95" customFormat="1" ht="40.15" customHeight="1">
      <c r="B15" s="78" t="s">
        <v>2</v>
      </c>
      <c r="C15" s="149"/>
      <c r="D15" s="149"/>
      <c r="E15" s="150"/>
      <c r="F15" s="150"/>
      <c r="G15" s="150"/>
      <c r="H15" s="150"/>
      <c r="I15" s="150"/>
      <c r="J15" s="150"/>
      <c r="K15" s="150"/>
      <c r="L15" s="150"/>
      <c r="M15" s="149"/>
      <c r="N15" s="149"/>
      <c r="O15" s="149"/>
      <c r="P15" s="149"/>
      <c r="Q15" s="149"/>
      <c r="R15"/>
      <c r="S15" s="130"/>
      <c r="T15" s="130"/>
      <c r="U15" s="130"/>
      <c r="V15" s="130"/>
      <c r="W15" s="130"/>
      <c r="X15" s="130"/>
      <c r="Y15" s="130"/>
      <c r="Z15" s="130"/>
      <c r="AA15" s="541"/>
      <c r="AB15" s="541"/>
    </row>
    <row r="16" spans="2:28" s="554" customFormat="1" ht="34.9" hidden="1" customHeight="1">
      <c r="B16" s="223">
        <v>2014</v>
      </c>
      <c r="C16" s="556">
        <v>14032.781999999999</v>
      </c>
      <c r="D16" s="556">
        <v>7041.6239999999998</v>
      </c>
      <c r="E16" s="557">
        <v>4177.8540000000003</v>
      </c>
      <c r="F16" s="557">
        <v>2863.77</v>
      </c>
      <c r="G16" s="557">
        <v>1457.0909999999999</v>
      </c>
      <c r="H16" s="557">
        <v>1406.6790000000001</v>
      </c>
      <c r="I16" s="556">
        <v>4416.0439999999999</v>
      </c>
      <c r="J16" s="557">
        <v>3418.5</v>
      </c>
      <c r="K16" s="557">
        <v>259.3</v>
      </c>
      <c r="L16" s="557">
        <v>738.24399999999969</v>
      </c>
      <c r="M16" s="556">
        <v>958.78700000000003</v>
      </c>
      <c r="N16" s="557">
        <v>5.7320000000000002</v>
      </c>
      <c r="O16" s="556">
        <v>1362.8820000000001</v>
      </c>
      <c r="P16" s="557">
        <v>154.084</v>
      </c>
      <c r="Q16" s="557">
        <v>93.628999999999991</v>
      </c>
      <c r="R16"/>
      <c r="S16" s="130"/>
      <c r="T16" s="130"/>
      <c r="U16" s="130"/>
      <c r="V16" s="130"/>
      <c r="W16" s="130"/>
      <c r="X16" s="130"/>
      <c r="Y16" s="130"/>
      <c r="Z16" s="130"/>
      <c r="AA16" s="555"/>
      <c r="AB16" s="555"/>
    </row>
    <row r="17" spans="2:32" s="554" customFormat="1" ht="34.9" hidden="1" customHeight="1">
      <c r="B17" s="225">
        <v>2015</v>
      </c>
      <c r="C17" s="536">
        <v>14329.44</v>
      </c>
      <c r="D17" s="536">
        <v>7505.7190000000001</v>
      </c>
      <c r="E17" s="537">
        <v>4336.768</v>
      </c>
      <c r="F17" s="537">
        <v>3168.951</v>
      </c>
      <c r="G17" s="537">
        <v>1605.366</v>
      </c>
      <c r="H17" s="537">
        <v>1563.585</v>
      </c>
      <c r="I17" s="536">
        <v>4445.902</v>
      </c>
      <c r="J17" s="537">
        <v>2751.5</v>
      </c>
      <c r="K17" s="537">
        <v>1076.5</v>
      </c>
      <c r="L17" s="537">
        <v>617.90200000000004</v>
      </c>
      <c r="M17" s="536">
        <v>915.20600000000002</v>
      </c>
      <c r="N17" s="537">
        <v>4.4530000000000003</v>
      </c>
      <c r="O17" s="536">
        <v>1120.5980000000002</v>
      </c>
      <c r="P17" s="537">
        <v>240.13799999999998</v>
      </c>
      <c r="Q17" s="537">
        <v>97.423999999999992</v>
      </c>
      <c r="R17"/>
      <c r="S17" s="130"/>
      <c r="T17" s="130"/>
      <c r="U17" s="130"/>
      <c r="V17" s="130"/>
      <c r="W17" s="130"/>
      <c r="X17" s="130"/>
      <c r="Y17" s="130"/>
      <c r="Z17" s="130"/>
      <c r="AA17" s="555"/>
      <c r="AB17" s="555"/>
    </row>
    <row r="18" spans="2:32" s="554" customFormat="1" ht="34.9" hidden="1" customHeight="1">
      <c r="B18" s="223">
        <v>2016</v>
      </c>
      <c r="C18" s="531">
        <v>13453.025000000001</v>
      </c>
      <c r="D18" s="531">
        <v>7731.58</v>
      </c>
      <c r="E18" s="532">
        <v>4620.7860000000001</v>
      </c>
      <c r="F18" s="532">
        <v>3110.7939999999999</v>
      </c>
      <c r="G18" s="532">
        <v>1628.3420000000001</v>
      </c>
      <c r="H18" s="532">
        <v>1482.452</v>
      </c>
      <c r="I18" s="531">
        <v>3295.4050000000002</v>
      </c>
      <c r="J18" s="532">
        <v>1527</v>
      </c>
      <c r="K18" s="532">
        <v>1030.9000000000001</v>
      </c>
      <c r="L18" s="532">
        <v>737.50500000000011</v>
      </c>
      <c r="M18" s="531">
        <v>1032.4159999999999</v>
      </c>
      <c r="N18" s="532">
        <v>15.071</v>
      </c>
      <c r="O18" s="531">
        <v>971.39299999999992</v>
      </c>
      <c r="P18" s="532">
        <v>293.49199999999996</v>
      </c>
      <c r="Q18" s="532">
        <v>113.66799999999999</v>
      </c>
      <c r="R18"/>
      <c r="S18" s="130"/>
      <c r="T18" s="130"/>
      <c r="U18" s="130"/>
      <c r="V18" s="130"/>
      <c r="W18" s="130"/>
      <c r="X18" s="130"/>
      <c r="Y18" s="130"/>
      <c r="Z18" s="130"/>
      <c r="AA18" s="555"/>
      <c r="AB18" s="555"/>
    </row>
    <row r="19" spans="2:32" s="554" customFormat="1" ht="34.9" hidden="1" customHeight="1">
      <c r="B19" s="225">
        <v>2017</v>
      </c>
      <c r="C19" s="536">
        <v>13367.569</v>
      </c>
      <c r="D19" s="536">
        <v>7698.4589999999998</v>
      </c>
      <c r="E19" s="537">
        <v>4836.4960000000001</v>
      </c>
      <c r="F19" s="537">
        <v>2861.9629999999997</v>
      </c>
      <c r="G19" s="537">
        <v>1603.694</v>
      </c>
      <c r="H19" s="537">
        <v>1258.269</v>
      </c>
      <c r="I19" s="536">
        <v>3354.6040000000003</v>
      </c>
      <c r="J19" s="537">
        <v>1911.5</v>
      </c>
      <c r="K19" s="537">
        <v>600</v>
      </c>
      <c r="L19" s="537">
        <v>843.10400000000027</v>
      </c>
      <c r="M19" s="536">
        <v>960.19800000000009</v>
      </c>
      <c r="N19" s="537">
        <v>24.535</v>
      </c>
      <c r="O19" s="536">
        <v>929.30199999999991</v>
      </c>
      <c r="P19" s="537">
        <v>324.971</v>
      </c>
      <c r="Q19" s="537">
        <v>75.5</v>
      </c>
      <c r="R19"/>
      <c r="S19" s="130"/>
      <c r="T19" s="130"/>
      <c r="U19" s="130"/>
      <c r="V19" s="130"/>
      <c r="W19" s="130"/>
      <c r="X19" s="130"/>
      <c r="Y19" s="130"/>
      <c r="Z19" s="130"/>
      <c r="AA19" s="555"/>
      <c r="AB19" s="555"/>
    </row>
    <row r="20" spans="2:32" s="76" customFormat="1" ht="35.1" hidden="1" customHeight="1">
      <c r="B20" s="223">
        <v>2018</v>
      </c>
      <c r="C20" s="531">
        <v>12901.566000000003</v>
      </c>
      <c r="D20" s="531">
        <v>7271.7690000000002</v>
      </c>
      <c r="E20" s="532">
        <v>4802.4309999999996</v>
      </c>
      <c r="F20" s="532">
        <v>2469.3380000000002</v>
      </c>
      <c r="G20" s="532">
        <v>1580.3040000000001</v>
      </c>
      <c r="H20" s="532">
        <v>889.03399999999999</v>
      </c>
      <c r="I20" s="531">
        <v>2974.0639999999999</v>
      </c>
      <c r="J20" s="532">
        <v>1534.5</v>
      </c>
      <c r="K20" s="532">
        <v>600</v>
      </c>
      <c r="L20" s="532">
        <v>839.56399999999985</v>
      </c>
      <c r="M20" s="531">
        <v>513.75900000000001</v>
      </c>
      <c r="N20" s="532">
        <v>3.5830000000000002</v>
      </c>
      <c r="O20" s="531">
        <v>1674.0640000000003</v>
      </c>
      <c r="P20" s="532">
        <v>368.75399999999996</v>
      </c>
      <c r="Q20" s="532">
        <v>95.573000000000008</v>
      </c>
      <c r="R20"/>
      <c r="S20" s="130"/>
      <c r="T20" s="130"/>
      <c r="U20" s="130"/>
      <c r="V20" s="130"/>
      <c r="W20" s="130"/>
      <c r="X20" s="130"/>
      <c r="Y20" s="130"/>
      <c r="Z20" s="130"/>
      <c r="AA20" s="224"/>
      <c r="AB20" s="224"/>
    </row>
    <row r="21" spans="2:32" s="554" customFormat="1" ht="34.9" hidden="1" customHeight="1">
      <c r="B21" s="225">
        <v>2019</v>
      </c>
      <c r="C21" s="536">
        <v>13709.534</v>
      </c>
      <c r="D21" s="536">
        <v>8083.45</v>
      </c>
      <c r="E21" s="537">
        <v>5162.0079999999998</v>
      </c>
      <c r="F21" s="537">
        <v>2921.442</v>
      </c>
      <c r="G21" s="537">
        <v>1654.008</v>
      </c>
      <c r="H21" s="537">
        <v>1267.434</v>
      </c>
      <c r="I21" s="536">
        <v>2973.52</v>
      </c>
      <c r="J21" s="537">
        <v>1713.5</v>
      </c>
      <c r="K21" s="537">
        <v>500</v>
      </c>
      <c r="L21" s="537">
        <v>760.02</v>
      </c>
      <c r="M21" s="536">
        <v>396.80499999999995</v>
      </c>
      <c r="N21" s="537">
        <v>1.738</v>
      </c>
      <c r="O21" s="536">
        <v>1726.3240000000001</v>
      </c>
      <c r="P21" s="537">
        <v>380.21099999999996</v>
      </c>
      <c r="Q21" s="537">
        <v>147.48600000000002</v>
      </c>
      <c r="R21"/>
      <c r="S21" s="130"/>
      <c r="T21" s="130"/>
      <c r="U21" s="130"/>
      <c r="V21" s="130"/>
      <c r="W21" s="130"/>
      <c r="X21" s="130"/>
      <c r="Y21" s="130"/>
      <c r="Z21" s="130"/>
      <c r="AA21" s="555"/>
      <c r="AB21" s="555"/>
    </row>
    <row r="22" spans="2:32" s="554" customFormat="1" ht="34.9" hidden="1" customHeight="1">
      <c r="B22" s="212">
        <v>2020</v>
      </c>
      <c r="C22" s="531">
        <v>16025.632563000001</v>
      </c>
      <c r="D22" s="531">
        <v>9148.17</v>
      </c>
      <c r="E22" s="532">
        <v>6496.4960000000001</v>
      </c>
      <c r="F22" s="532">
        <v>2651.674</v>
      </c>
      <c r="G22" s="532">
        <v>1221.595</v>
      </c>
      <c r="H22" s="532">
        <v>1430.079</v>
      </c>
      <c r="I22" s="531">
        <v>3721.779</v>
      </c>
      <c r="J22" s="532">
        <v>2984.5</v>
      </c>
      <c r="K22" s="532">
        <v>0</v>
      </c>
      <c r="L22" s="532">
        <v>737.279</v>
      </c>
      <c r="M22" s="531">
        <v>413.28899999999993</v>
      </c>
      <c r="N22" s="532">
        <v>4.5789999999999997</v>
      </c>
      <c r="O22" s="531">
        <v>1672.019</v>
      </c>
      <c r="P22" s="532">
        <v>468.21056299999992</v>
      </c>
      <c r="Q22" s="532">
        <v>597.58600000000001</v>
      </c>
      <c r="R22"/>
      <c r="S22" s="130"/>
      <c r="T22" s="130"/>
      <c r="U22" s="130"/>
      <c r="V22" s="130"/>
      <c r="W22" s="130"/>
      <c r="X22" s="130"/>
      <c r="Y22" s="130"/>
      <c r="Z22" s="130"/>
      <c r="AA22" s="555"/>
      <c r="AB22" s="555"/>
    </row>
    <row r="23" spans="2:32" s="554" customFormat="1" ht="34.9" customHeight="1">
      <c r="B23" s="214">
        <v>2021</v>
      </c>
      <c r="C23" s="536">
        <v>17680.019</v>
      </c>
      <c r="D23" s="536">
        <v>9816.0450000000001</v>
      </c>
      <c r="E23" s="537">
        <v>6834.8410000000003</v>
      </c>
      <c r="F23" s="537">
        <v>2981.2039999999997</v>
      </c>
      <c r="G23" s="537">
        <v>1335.5039999999999</v>
      </c>
      <c r="H23" s="537">
        <v>1645.7</v>
      </c>
      <c r="I23" s="536">
        <v>4491.942</v>
      </c>
      <c r="J23" s="537">
        <v>3782</v>
      </c>
      <c r="K23" s="537">
        <v>0</v>
      </c>
      <c r="L23" s="537">
        <v>709.94200000000001</v>
      </c>
      <c r="M23" s="536">
        <v>567.59699999999998</v>
      </c>
      <c r="N23" s="537">
        <v>11.186999999999999</v>
      </c>
      <c r="O23" s="536">
        <v>1817.9659999999999</v>
      </c>
      <c r="P23" s="537">
        <v>502.17499999999995</v>
      </c>
      <c r="Q23" s="537">
        <v>473.10700000000003</v>
      </c>
      <c r="R23"/>
      <c r="S23" s="130"/>
      <c r="T23" s="130"/>
      <c r="U23" s="130"/>
      <c r="V23" s="130"/>
      <c r="W23" s="130"/>
      <c r="X23" s="130"/>
      <c r="Y23" s="130"/>
      <c r="Z23" s="130"/>
      <c r="AA23" s="555"/>
      <c r="AB23" s="555"/>
    </row>
    <row r="24" spans="2:32" s="554" customFormat="1" ht="34.9" customHeight="1">
      <c r="B24" s="212">
        <v>2022</v>
      </c>
      <c r="C24" s="531">
        <v>17004.845999999998</v>
      </c>
      <c r="D24" s="531">
        <v>9152.1539999999986</v>
      </c>
      <c r="E24" s="532">
        <v>6678.2039999999997</v>
      </c>
      <c r="F24" s="532">
        <v>2473.9499999999998</v>
      </c>
      <c r="G24" s="532">
        <v>1457.0920000000001</v>
      </c>
      <c r="H24" s="532">
        <v>1016.8579999999999</v>
      </c>
      <c r="I24" s="531">
        <v>4713.616</v>
      </c>
      <c r="J24" s="532">
        <v>3459.5</v>
      </c>
      <c r="K24" s="532">
        <v>600</v>
      </c>
      <c r="L24" s="532">
        <v>654.11599999999999</v>
      </c>
      <c r="M24" s="531">
        <v>1204.365</v>
      </c>
      <c r="N24" s="532">
        <v>8.3550000000000004</v>
      </c>
      <c r="O24" s="531">
        <v>1179.366</v>
      </c>
      <c r="P24" s="532">
        <v>543.28300000000002</v>
      </c>
      <c r="Q24" s="532">
        <v>203.70699999999999</v>
      </c>
      <c r="R24"/>
      <c r="S24" s="130"/>
      <c r="T24" s="130"/>
      <c r="U24" s="130"/>
      <c r="V24" s="130"/>
      <c r="W24" s="130"/>
      <c r="X24" s="130"/>
      <c r="Y24" s="130"/>
      <c r="Z24" s="130"/>
      <c r="AA24" s="555"/>
      <c r="AB24" s="555"/>
    </row>
    <row r="25" spans="2:32" s="554" customFormat="1" ht="34.9" customHeight="1">
      <c r="B25" s="214">
        <v>2023</v>
      </c>
      <c r="C25" s="536">
        <v>17270.475999999999</v>
      </c>
      <c r="D25" s="536">
        <v>8859.9920000000002</v>
      </c>
      <c r="E25" s="537">
        <v>6441.259</v>
      </c>
      <c r="F25" s="537">
        <v>2418.7330000000002</v>
      </c>
      <c r="G25" s="537">
        <v>1507.4770000000001</v>
      </c>
      <c r="H25" s="537">
        <v>911.25599999999997</v>
      </c>
      <c r="I25" s="536">
        <v>5513.5519999999997</v>
      </c>
      <c r="J25" s="537">
        <v>4042</v>
      </c>
      <c r="K25" s="537">
        <v>800</v>
      </c>
      <c r="L25" s="537">
        <v>671.55199999999968</v>
      </c>
      <c r="M25" s="536">
        <v>615.64300000000003</v>
      </c>
      <c r="N25" s="537">
        <v>28.251999999999999</v>
      </c>
      <c r="O25" s="536">
        <v>1123.508</v>
      </c>
      <c r="P25" s="537">
        <v>597.42600000000004</v>
      </c>
      <c r="Q25" s="537">
        <v>532.10300000000007</v>
      </c>
      <c r="R25"/>
      <c r="S25" s="130"/>
      <c r="T25" s="130"/>
      <c r="U25" s="130"/>
      <c r="V25" s="130"/>
      <c r="W25" s="130"/>
      <c r="X25" s="130"/>
      <c r="Y25" s="130"/>
      <c r="Z25" s="130"/>
      <c r="AA25" s="555"/>
      <c r="AB25" s="555"/>
    </row>
    <row r="26" spans="2:32" s="554" customFormat="1" ht="34.9" customHeight="1">
      <c r="B26" s="212">
        <v>2024</v>
      </c>
      <c r="C26" s="531">
        <v>19279.113859696001</v>
      </c>
      <c r="D26" s="531">
        <v>9418.2659999999996</v>
      </c>
      <c r="E26" s="532">
        <v>6733.1239999999998</v>
      </c>
      <c r="F26" s="532">
        <v>2685.1419999999998</v>
      </c>
      <c r="G26" s="532">
        <v>1589.252</v>
      </c>
      <c r="H26" s="532">
        <v>1095.8900000000001</v>
      </c>
      <c r="I26" s="531">
        <v>6342.5420000000004</v>
      </c>
      <c r="J26" s="532">
        <v>5141.5</v>
      </c>
      <c r="K26" s="532">
        <v>550</v>
      </c>
      <c r="L26" s="532">
        <v>651.04200000000037</v>
      </c>
      <c r="M26" s="531">
        <v>664.78300000000002</v>
      </c>
      <c r="N26" s="532">
        <v>47.695999999999998</v>
      </c>
      <c r="O26" s="531">
        <v>824.18585969599997</v>
      </c>
      <c r="P26" s="532">
        <v>733.76199999999994</v>
      </c>
      <c r="Q26" s="532">
        <v>1247.8790000000001</v>
      </c>
      <c r="R26"/>
      <c r="S26" s="130"/>
      <c r="T26" s="130"/>
      <c r="U26" s="130"/>
      <c r="V26" s="130"/>
      <c r="W26" s="130"/>
      <c r="X26" s="130"/>
      <c r="Y26" s="130"/>
      <c r="Z26" s="130"/>
      <c r="AA26" s="555"/>
      <c r="AB26" s="555"/>
    </row>
    <row r="27" spans="2:32" s="554" customFormat="1" ht="34.9" customHeight="1">
      <c r="B27" s="214" t="s">
        <v>1094</v>
      </c>
      <c r="C27" s="906">
        <v>22381.413369052003</v>
      </c>
      <c r="D27" s="906">
        <v>10038.355</v>
      </c>
      <c r="E27" s="907">
        <v>7050.9880000000003</v>
      </c>
      <c r="F27" s="907">
        <v>2987.3670000000002</v>
      </c>
      <c r="G27" s="907">
        <v>1638.6120000000001</v>
      </c>
      <c r="H27" s="907">
        <v>1348.7550000000001</v>
      </c>
      <c r="I27" s="906">
        <v>6277.4</v>
      </c>
      <c r="J27" s="907">
        <v>5265.5</v>
      </c>
      <c r="K27" s="907">
        <v>325</v>
      </c>
      <c r="L27" s="907">
        <v>686.89999999999964</v>
      </c>
      <c r="M27" s="906">
        <v>870.58699999999999</v>
      </c>
      <c r="N27" s="907">
        <v>35.034999999999997</v>
      </c>
      <c r="O27" s="906">
        <v>796.56336905199998</v>
      </c>
      <c r="P27" s="907">
        <v>903.20500000000004</v>
      </c>
      <c r="Q27" s="907">
        <v>3460.268</v>
      </c>
      <c r="R27"/>
      <c r="S27" s="130"/>
      <c r="T27" s="130"/>
      <c r="U27" s="130"/>
      <c r="V27" s="130"/>
      <c r="W27" s="130"/>
      <c r="X27" s="130"/>
      <c r="Y27" s="130"/>
      <c r="Z27" s="130"/>
      <c r="AA27" s="555"/>
      <c r="AB27" s="555"/>
      <c r="AD27" s="555"/>
      <c r="AF27" s="555"/>
    </row>
    <row r="28" spans="2:32" s="95" customFormat="1" ht="26.25" hidden="1" customHeight="1">
      <c r="B28" s="215">
        <v>2014</v>
      </c>
      <c r="C28" s="1439"/>
      <c r="D28" s="1439"/>
      <c r="E28" s="1439"/>
      <c r="F28" s="1439"/>
      <c r="G28" s="1439"/>
      <c r="H28" s="1439"/>
      <c r="I28" s="1439"/>
      <c r="J28" s="1439"/>
      <c r="K28" s="1439"/>
      <c r="L28" s="1439"/>
      <c r="M28" s="1439"/>
      <c r="N28" s="1439"/>
      <c r="O28" s="1439"/>
      <c r="P28" s="1439"/>
      <c r="Q28" s="1439"/>
      <c r="R28"/>
      <c r="S28" s="1239"/>
      <c r="T28" s="130"/>
      <c r="U28" s="1239"/>
      <c r="V28" s="130"/>
      <c r="W28" s="1239"/>
      <c r="X28" s="130"/>
      <c r="Y28" s="1239"/>
      <c r="Z28" s="130"/>
      <c r="AA28" s="541"/>
      <c r="AB28" s="541"/>
    </row>
    <row r="29" spans="2:32" s="95" customFormat="1" ht="26.25" hidden="1" customHeight="1">
      <c r="B29" s="888">
        <v>41974</v>
      </c>
      <c r="C29" s="536">
        <v>14032.781999999999</v>
      </c>
      <c r="D29" s="536">
        <v>7041.6239999999998</v>
      </c>
      <c r="E29" s="537">
        <v>4177.8540000000003</v>
      </c>
      <c r="F29" s="537">
        <v>2863.77</v>
      </c>
      <c r="G29" s="537">
        <v>1457.0909999999999</v>
      </c>
      <c r="H29" s="537">
        <v>1406.6790000000001</v>
      </c>
      <c r="I29" s="536">
        <f>+SUM(J29:L29)</f>
        <v>4416.0439999999999</v>
      </c>
      <c r="J29" s="537">
        <v>3418.5</v>
      </c>
      <c r="K29" s="537">
        <v>259.3</v>
      </c>
      <c r="L29" s="537">
        <v>738.24399999999969</v>
      </c>
      <c r="M29" s="906">
        <v>958.78700000000003</v>
      </c>
      <c r="N29" s="537">
        <v>5.7320000000000002</v>
      </c>
      <c r="O29" s="536">
        <v>1362.8820000000001</v>
      </c>
      <c r="P29" s="537">
        <v>154.084</v>
      </c>
      <c r="Q29" s="537">
        <v>93.628999999999991</v>
      </c>
      <c r="R29"/>
      <c r="S29" s="1240"/>
      <c r="T29" s="1241"/>
      <c r="U29" s="1242"/>
      <c r="V29" s="1241"/>
      <c r="W29" s="1240"/>
      <c r="X29" s="1241"/>
      <c r="Y29" s="1240"/>
      <c r="Z29" s="1241"/>
      <c r="AA29" s="541"/>
      <c r="AB29" s="541"/>
      <c r="AD29" s="541"/>
      <c r="AF29" s="541"/>
    </row>
    <row r="30" spans="2:32" s="95" customFormat="1" ht="26.25" hidden="1" customHeight="1">
      <c r="B30" s="215">
        <v>2015</v>
      </c>
      <c r="C30" s="535"/>
      <c r="D30" s="535"/>
      <c r="E30" s="1384"/>
      <c r="F30" s="1384"/>
      <c r="G30" s="1384"/>
      <c r="H30" s="1384"/>
      <c r="I30" s="1384"/>
      <c r="J30" s="1384"/>
      <c r="K30" s="1384"/>
      <c r="L30" s="1384"/>
      <c r="M30" s="1384"/>
      <c r="N30" s="1384"/>
      <c r="O30" s="535"/>
      <c r="P30" s="1384"/>
      <c r="Q30" s="1384"/>
      <c r="R30"/>
      <c r="S30" s="130"/>
      <c r="T30" s="1241"/>
      <c r="U30" s="130"/>
      <c r="V30" s="1241"/>
      <c r="W30" s="130"/>
      <c r="X30" s="1241"/>
      <c r="Y30" s="130"/>
      <c r="Z30" s="1241"/>
      <c r="AA30" s="541"/>
      <c r="AB30" s="541"/>
      <c r="AD30" s="541"/>
      <c r="AF30" s="541"/>
    </row>
    <row r="31" spans="2:32" s="95" customFormat="1" ht="26.25" hidden="1" customHeight="1">
      <c r="B31" s="216">
        <v>42005</v>
      </c>
      <c r="C31" s="531">
        <v>13870.429999999998</v>
      </c>
      <c r="D31" s="531">
        <v>6930.0039999999999</v>
      </c>
      <c r="E31" s="532">
        <v>4137.3069999999998</v>
      </c>
      <c r="F31" s="532">
        <v>2792.6970000000001</v>
      </c>
      <c r="G31" s="532">
        <v>1469.6120000000001</v>
      </c>
      <c r="H31" s="532">
        <v>1323.085</v>
      </c>
      <c r="I31" s="531">
        <f t="shared" ref="I31:I42" si="0">+SUM(J31:L31)</f>
        <v>4608.4530000000004</v>
      </c>
      <c r="J31" s="532">
        <v>3626.5</v>
      </c>
      <c r="K31" s="532">
        <v>259.3</v>
      </c>
      <c r="L31" s="532">
        <v>722.65300000000025</v>
      </c>
      <c r="M31" s="531">
        <v>738.64599999999996</v>
      </c>
      <c r="N31" s="532">
        <v>26.532</v>
      </c>
      <c r="O31" s="531">
        <v>1315.0439999999999</v>
      </c>
      <c r="P31" s="532">
        <v>157.17599999999999</v>
      </c>
      <c r="Q31" s="532">
        <v>94.574999999999989</v>
      </c>
      <c r="R31"/>
      <c r="S31" s="130"/>
      <c r="T31" s="1241"/>
      <c r="U31" s="130"/>
      <c r="V31" s="1241"/>
      <c r="W31" s="130"/>
      <c r="X31" s="1241"/>
      <c r="Y31" s="130"/>
      <c r="Z31" s="1241"/>
      <c r="AA31" s="541"/>
      <c r="AB31" s="541"/>
      <c r="AD31" s="541"/>
      <c r="AF31" s="541"/>
    </row>
    <row r="32" spans="2:32" s="95" customFormat="1" ht="26.25" hidden="1" customHeight="1">
      <c r="B32" s="217">
        <v>42036</v>
      </c>
      <c r="C32" s="533">
        <v>14036.604000000001</v>
      </c>
      <c r="D32" s="533">
        <v>6908.6040000000003</v>
      </c>
      <c r="E32" s="534">
        <v>4110.6750000000002</v>
      </c>
      <c r="F32" s="534">
        <v>2797.9290000000001</v>
      </c>
      <c r="G32" s="534">
        <v>1491.8050000000001</v>
      </c>
      <c r="H32" s="534">
        <v>1306.124</v>
      </c>
      <c r="I32" s="533">
        <f t="shared" si="0"/>
        <v>4886.7000000000007</v>
      </c>
      <c r="J32" s="534">
        <v>2807.5</v>
      </c>
      <c r="K32" s="534">
        <v>1259.3</v>
      </c>
      <c r="L32" s="534">
        <v>819.90000000000009</v>
      </c>
      <c r="M32" s="533">
        <v>734.53499999999997</v>
      </c>
      <c r="N32" s="534">
        <v>20.774999999999999</v>
      </c>
      <c r="O32" s="533">
        <v>1263.7190000000001</v>
      </c>
      <c r="P32" s="534">
        <v>114.857</v>
      </c>
      <c r="Q32" s="534">
        <v>107.414</v>
      </c>
      <c r="R32"/>
      <c r="S32" s="130"/>
      <c r="T32" s="1241"/>
      <c r="U32" s="130"/>
      <c r="V32" s="1241"/>
      <c r="W32" s="130"/>
      <c r="X32" s="1241"/>
      <c r="Y32" s="130"/>
      <c r="Z32" s="1241"/>
      <c r="AA32" s="541"/>
      <c r="AB32" s="541"/>
      <c r="AD32" s="541"/>
      <c r="AF32" s="541"/>
    </row>
    <row r="33" spans="2:32" s="95" customFormat="1" ht="26.25" hidden="1" customHeight="1">
      <c r="B33" s="216">
        <v>42064</v>
      </c>
      <c r="C33" s="531">
        <v>13958.510000000002</v>
      </c>
      <c r="D33" s="531">
        <v>6858.152</v>
      </c>
      <c r="E33" s="532">
        <v>4138.1970000000001</v>
      </c>
      <c r="F33" s="532">
        <v>2719.9549999999999</v>
      </c>
      <c r="G33" s="532">
        <v>1499.623</v>
      </c>
      <c r="H33" s="532">
        <v>1220.3320000000001</v>
      </c>
      <c r="I33" s="531">
        <f t="shared" si="0"/>
        <v>4497.174</v>
      </c>
      <c r="J33" s="532">
        <v>2696.5</v>
      </c>
      <c r="K33" s="532">
        <v>1084.5</v>
      </c>
      <c r="L33" s="532">
        <v>716.17399999999998</v>
      </c>
      <c r="M33" s="531">
        <v>1020.915</v>
      </c>
      <c r="N33" s="532">
        <v>12.497</v>
      </c>
      <c r="O33" s="531">
        <v>1239.03</v>
      </c>
      <c r="P33" s="532">
        <v>239.87299999999999</v>
      </c>
      <c r="Q33" s="532">
        <v>90.869</v>
      </c>
      <c r="R33"/>
      <c r="S33" s="130"/>
      <c r="T33" s="1241"/>
      <c r="U33" s="130"/>
      <c r="V33" s="1241"/>
      <c r="W33" s="130"/>
      <c r="X33" s="1241"/>
      <c r="Y33" s="130"/>
      <c r="Z33" s="1241"/>
      <c r="AA33" s="541"/>
      <c r="AB33" s="541"/>
      <c r="AD33" s="541"/>
      <c r="AF33" s="541"/>
    </row>
    <row r="34" spans="2:32" s="95" customFormat="1" ht="26.25" hidden="1" customHeight="1">
      <c r="B34" s="217">
        <v>42095</v>
      </c>
      <c r="C34" s="533">
        <v>14113.301999999998</v>
      </c>
      <c r="D34" s="533">
        <v>6964.0869999999995</v>
      </c>
      <c r="E34" s="534">
        <v>4203.4489999999996</v>
      </c>
      <c r="F34" s="534">
        <v>2760.6379999999999</v>
      </c>
      <c r="G34" s="534">
        <v>1524.6220000000001</v>
      </c>
      <c r="H34" s="534">
        <v>1236.0160000000001</v>
      </c>
      <c r="I34" s="533">
        <f t="shared" si="0"/>
        <v>4691.7640000000001</v>
      </c>
      <c r="J34" s="534">
        <v>2857</v>
      </c>
      <c r="K34" s="534">
        <v>1084.5</v>
      </c>
      <c r="L34" s="534">
        <v>750.26400000000012</v>
      </c>
      <c r="M34" s="533">
        <v>856.71399999999994</v>
      </c>
      <c r="N34" s="534">
        <v>7.2320000000000002</v>
      </c>
      <c r="O34" s="533">
        <v>1268.1220000000003</v>
      </c>
      <c r="P34" s="534">
        <v>239.87299999999999</v>
      </c>
      <c r="Q34" s="534">
        <v>85.51</v>
      </c>
      <c r="R34"/>
      <c r="S34" s="130"/>
      <c r="T34" s="1241"/>
      <c r="U34" s="130"/>
      <c r="V34" s="1241"/>
      <c r="W34" s="130"/>
      <c r="X34" s="1241"/>
      <c r="Y34" s="130"/>
      <c r="Z34" s="1241"/>
      <c r="AA34" s="541"/>
      <c r="AB34" s="541"/>
      <c r="AD34" s="541"/>
      <c r="AF34" s="541"/>
    </row>
    <row r="35" spans="2:32" s="95" customFormat="1" ht="26.25" hidden="1" customHeight="1">
      <c r="B35" s="216">
        <v>42125</v>
      </c>
      <c r="C35" s="531">
        <v>14127.737000000001</v>
      </c>
      <c r="D35" s="531">
        <v>6965.97</v>
      </c>
      <c r="E35" s="532">
        <v>4224.4549999999999</v>
      </c>
      <c r="F35" s="532">
        <v>2741.5150000000003</v>
      </c>
      <c r="G35" s="532">
        <v>1534.6110000000001</v>
      </c>
      <c r="H35" s="532">
        <v>1206.904</v>
      </c>
      <c r="I35" s="531">
        <f t="shared" si="0"/>
        <v>4828.0280000000002</v>
      </c>
      <c r="J35" s="532">
        <v>2973.5</v>
      </c>
      <c r="K35" s="532">
        <v>1084.5</v>
      </c>
      <c r="L35" s="532">
        <v>770.02800000000025</v>
      </c>
      <c r="M35" s="531">
        <v>750.84500000000003</v>
      </c>
      <c r="N35" s="532">
        <v>4.5609999999999999</v>
      </c>
      <c r="O35" s="531">
        <v>1246.1360000000002</v>
      </c>
      <c r="P35" s="532">
        <v>239.87299999999999</v>
      </c>
      <c r="Q35" s="532">
        <v>92.324000000000012</v>
      </c>
      <c r="R35"/>
      <c r="S35" s="130"/>
      <c r="T35" s="1241"/>
      <c r="U35" s="130"/>
      <c r="V35" s="1241"/>
      <c r="W35" s="130"/>
      <c r="X35" s="1241"/>
      <c r="Y35" s="130"/>
      <c r="Z35" s="1241"/>
      <c r="AA35" s="541"/>
      <c r="AB35" s="541"/>
      <c r="AD35" s="541"/>
      <c r="AF35" s="541"/>
    </row>
    <row r="36" spans="2:32" s="95" customFormat="1" ht="26.25" hidden="1" customHeight="1">
      <c r="B36" s="217">
        <v>42156</v>
      </c>
      <c r="C36" s="533">
        <v>14272.238000000001</v>
      </c>
      <c r="D36" s="533">
        <v>7260.5960000000005</v>
      </c>
      <c r="E36" s="534">
        <v>4336.7700000000004</v>
      </c>
      <c r="F36" s="534">
        <v>2923.826</v>
      </c>
      <c r="G36" s="534">
        <v>1547.6659999999999</v>
      </c>
      <c r="H36" s="534">
        <v>1376.16</v>
      </c>
      <c r="I36" s="533">
        <f t="shared" si="0"/>
        <v>4776.5860000000002</v>
      </c>
      <c r="J36" s="534">
        <v>2746.5</v>
      </c>
      <c r="K36" s="534">
        <v>1161</v>
      </c>
      <c r="L36" s="534">
        <v>869.08600000000024</v>
      </c>
      <c r="M36" s="533">
        <v>656.22699999999998</v>
      </c>
      <c r="N36" s="534">
        <v>8.5630000000000006</v>
      </c>
      <c r="O36" s="533">
        <v>1232.2140000000002</v>
      </c>
      <c r="P36" s="534">
        <v>239.87299999999999</v>
      </c>
      <c r="Q36" s="534">
        <v>98.178999999999988</v>
      </c>
      <c r="R36"/>
      <c r="S36" s="130"/>
      <c r="T36" s="1241"/>
      <c r="U36" s="130"/>
      <c r="V36" s="1241"/>
      <c r="W36" s="130"/>
      <c r="X36" s="1241"/>
      <c r="Y36" s="130"/>
      <c r="Z36" s="1241"/>
      <c r="AA36" s="541"/>
      <c r="AB36" s="541"/>
      <c r="AD36" s="541"/>
      <c r="AF36" s="541"/>
    </row>
    <row r="37" spans="2:32" s="95" customFormat="1" ht="26.25" hidden="1" customHeight="1">
      <c r="B37" s="216">
        <v>42186</v>
      </c>
      <c r="C37" s="531">
        <v>15202.998</v>
      </c>
      <c r="D37" s="531">
        <v>7475.8180000000002</v>
      </c>
      <c r="E37" s="532">
        <v>4520.1670000000004</v>
      </c>
      <c r="F37" s="532">
        <v>2955.6509999999998</v>
      </c>
      <c r="G37" s="532">
        <v>1555.502</v>
      </c>
      <c r="H37" s="532">
        <v>1400.1489999999999</v>
      </c>
      <c r="I37" s="531">
        <f t="shared" si="0"/>
        <v>4992.3940000000002</v>
      </c>
      <c r="J37" s="532">
        <v>3022.5</v>
      </c>
      <c r="K37" s="532">
        <v>1161</v>
      </c>
      <c r="L37" s="532">
        <v>808.89400000000023</v>
      </c>
      <c r="M37" s="531">
        <v>1170.662</v>
      </c>
      <c r="N37" s="532">
        <v>5.7869999999999999</v>
      </c>
      <c r="O37" s="531">
        <v>1228.2370000000001</v>
      </c>
      <c r="P37" s="532">
        <v>239.87299999999999</v>
      </c>
      <c r="Q37" s="532">
        <v>90.22699999999999</v>
      </c>
      <c r="R37"/>
      <c r="S37" s="130"/>
      <c r="T37" s="1241"/>
      <c r="U37" s="130"/>
      <c r="V37" s="1241"/>
      <c r="W37" s="130"/>
      <c r="X37" s="1241"/>
      <c r="Y37" s="130"/>
      <c r="Z37" s="1241"/>
      <c r="AA37" s="541"/>
      <c r="AB37" s="541"/>
      <c r="AD37" s="541"/>
      <c r="AF37" s="541"/>
    </row>
    <row r="38" spans="2:32" s="95" customFormat="1" ht="26.25" hidden="1" customHeight="1">
      <c r="B38" s="217">
        <v>42217</v>
      </c>
      <c r="C38" s="533">
        <v>15272.621999999999</v>
      </c>
      <c r="D38" s="533">
        <v>7504.0740000000005</v>
      </c>
      <c r="E38" s="534">
        <v>4426.5990000000002</v>
      </c>
      <c r="F38" s="534">
        <v>3077.4749999999999</v>
      </c>
      <c r="G38" s="534">
        <v>1568.2919999999999</v>
      </c>
      <c r="H38" s="534">
        <v>1509.183</v>
      </c>
      <c r="I38" s="533">
        <f t="shared" si="0"/>
        <v>5008.6040000000003</v>
      </c>
      <c r="J38" s="534">
        <v>3118.5</v>
      </c>
      <c r="K38" s="534">
        <v>1161</v>
      </c>
      <c r="L38" s="534">
        <v>729.10400000000027</v>
      </c>
      <c r="M38" s="533">
        <v>1217.934</v>
      </c>
      <c r="N38" s="534">
        <v>4.6980000000000004</v>
      </c>
      <c r="O38" s="533">
        <v>1212.8000000000002</v>
      </c>
      <c r="P38" s="534">
        <v>239.87299999999999</v>
      </c>
      <c r="Q38" s="534">
        <v>84.638999999999996</v>
      </c>
      <c r="R38"/>
      <c r="S38" s="130"/>
      <c r="T38" s="1241"/>
      <c r="U38" s="130"/>
      <c r="V38" s="1241"/>
      <c r="W38" s="130"/>
      <c r="X38" s="1241"/>
      <c r="Y38" s="130"/>
      <c r="Z38" s="1241"/>
      <c r="AA38" s="541"/>
      <c r="AB38" s="541"/>
      <c r="AD38" s="541"/>
      <c r="AF38" s="541"/>
    </row>
    <row r="39" spans="2:32" s="95" customFormat="1" ht="26.25" hidden="1" customHeight="1">
      <c r="B39" s="216">
        <v>42248</v>
      </c>
      <c r="C39" s="531">
        <v>15063.871999999999</v>
      </c>
      <c r="D39" s="531">
        <v>7519.9310000000005</v>
      </c>
      <c r="E39" s="532">
        <v>4495.0630000000001</v>
      </c>
      <c r="F39" s="532">
        <v>3024.8679999999999</v>
      </c>
      <c r="G39" s="532">
        <v>1577.307</v>
      </c>
      <c r="H39" s="532">
        <v>1447.5609999999999</v>
      </c>
      <c r="I39" s="531">
        <f t="shared" si="0"/>
        <v>4961.1390000000001</v>
      </c>
      <c r="J39" s="532">
        <v>3171</v>
      </c>
      <c r="K39" s="532">
        <v>1161</v>
      </c>
      <c r="L39" s="532">
        <v>629.13900000000012</v>
      </c>
      <c r="M39" s="531">
        <v>1066.068</v>
      </c>
      <c r="N39" s="532">
        <v>7.3179999999999996</v>
      </c>
      <c r="O39" s="531">
        <v>1187.7670000000003</v>
      </c>
      <c r="P39" s="532">
        <v>239.87299999999999</v>
      </c>
      <c r="Q39" s="532">
        <v>81.775999999999996</v>
      </c>
      <c r="R39"/>
      <c r="S39" s="130"/>
      <c r="T39" s="1241"/>
      <c r="U39" s="130"/>
      <c r="V39" s="1241"/>
      <c r="W39" s="130"/>
      <c r="X39" s="1241"/>
      <c r="Y39" s="130"/>
      <c r="Z39" s="1241"/>
      <c r="AA39" s="541"/>
      <c r="AB39" s="541"/>
      <c r="AD39" s="541"/>
      <c r="AF39" s="541"/>
    </row>
    <row r="40" spans="2:32" s="95" customFormat="1" ht="26.25" hidden="1" customHeight="1">
      <c r="B40" s="216">
        <v>42278</v>
      </c>
      <c r="C40" s="531">
        <v>14786.666999999999</v>
      </c>
      <c r="D40" s="531">
        <v>7482.134</v>
      </c>
      <c r="E40" s="532">
        <v>4387.4979999999996</v>
      </c>
      <c r="F40" s="532">
        <v>3094.6360000000004</v>
      </c>
      <c r="G40" s="532">
        <v>1593.2260000000001</v>
      </c>
      <c r="H40" s="532">
        <v>1501.41</v>
      </c>
      <c r="I40" s="531">
        <f t="shared" si="0"/>
        <v>4858.982</v>
      </c>
      <c r="J40" s="532">
        <v>3137</v>
      </c>
      <c r="K40" s="532">
        <v>1076.5</v>
      </c>
      <c r="L40" s="532">
        <v>645.48199999999997</v>
      </c>
      <c r="M40" s="531">
        <v>947.05600000000004</v>
      </c>
      <c r="N40" s="532">
        <v>12.938000000000001</v>
      </c>
      <c r="O40" s="531">
        <v>1165.6480000000001</v>
      </c>
      <c r="P40" s="532">
        <v>239.87299999999999</v>
      </c>
      <c r="Q40" s="532">
        <v>80.036000000000001</v>
      </c>
      <c r="R40"/>
      <c r="S40" s="130"/>
      <c r="T40" s="1241"/>
      <c r="U40" s="130"/>
      <c r="V40" s="1241"/>
      <c r="W40" s="130"/>
      <c r="X40" s="1241"/>
      <c r="Y40" s="130"/>
      <c r="Z40" s="1241"/>
      <c r="AA40" s="541"/>
      <c r="AB40" s="541"/>
      <c r="AD40" s="541"/>
      <c r="AF40" s="541"/>
    </row>
    <row r="41" spans="2:32" s="95" customFormat="1" ht="26.25" hidden="1" customHeight="1">
      <c r="B41" s="217">
        <v>42309</v>
      </c>
      <c r="C41" s="533">
        <v>14262.916999999999</v>
      </c>
      <c r="D41" s="533">
        <v>7451.1820000000007</v>
      </c>
      <c r="E41" s="534">
        <v>4351.43</v>
      </c>
      <c r="F41" s="534">
        <v>3099.752</v>
      </c>
      <c r="G41" s="534">
        <v>1601.211</v>
      </c>
      <c r="H41" s="534">
        <v>1498.5409999999999</v>
      </c>
      <c r="I41" s="533">
        <f t="shared" si="0"/>
        <v>4691.3890000000001</v>
      </c>
      <c r="J41" s="534">
        <v>2959</v>
      </c>
      <c r="K41" s="534">
        <v>1076.5</v>
      </c>
      <c r="L41" s="534">
        <v>655.88900000000012</v>
      </c>
      <c r="M41" s="533">
        <v>662.74399999999991</v>
      </c>
      <c r="N41" s="534">
        <v>5.4989999999999997</v>
      </c>
      <c r="O41" s="533">
        <v>1129.6020000000001</v>
      </c>
      <c r="P41" s="534">
        <v>239.87299999999999</v>
      </c>
      <c r="Q41" s="534">
        <v>82.628</v>
      </c>
      <c r="R41"/>
      <c r="S41" s="130"/>
      <c r="T41" s="1241"/>
      <c r="U41" s="130"/>
      <c r="V41" s="1241"/>
      <c r="W41" s="130"/>
      <c r="X41" s="1241"/>
      <c r="Y41" s="130"/>
      <c r="Z41" s="1241"/>
      <c r="AA41" s="541"/>
      <c r="AB41" s="541"/>
      <c r="AD41" s="541"/>
      <c r="AF41" s="541"/>
    </row>
    <row r="42" spans="2:32" s="95" customFormat="1" ht="26.25" hidden="1" customHeight="1">
      <c r="B42" s="216">
        <v>42339</v>
      </c>
      <c r="C42" s="531">
        <v>14329.44</v>
      </c>
      <c r="D42" s="531">
        <v>7505.7190000000001</v>
      </c>
      <c r="E42" s="532">
        <v>4336.768</v>
      </c>
      <c r="F42" s="532">
        <v>3168.951</v>
      </c>
      <c r="G42" s="532">
        <v>1605.366</v>
      </c>
      <c r="H42" s="532">
        <v>1563.585</v>
      </c>
      <c r="I42" s="531">
        <f t="shared" si="0"/>
        <v>4445.902</v>
      </c>
      <c r="J42" s="532">
        <v>2751.5</v>
      </c>
      <c r="K42" s="532">
        <v>1076.5</v>
      </c>
      <c r="L42" s="532">
        <v>617.90200000000004</v>
      </c>
      <c r="M42" s="531">
        <v>915.20600000000002</v>
      </c>
      <c r="N42" s="532">
        <v>4.4530000000000003</v>
      </c>
      <c r="O42" s="531">
        <v>1120.5980000000002</v>
      </c>
      <c r="P42" s="532">
        <v>240.13799999999998</v>
      </c>
      <c r="Q42" s="532">
        <v>97.423999999999992</v>
      </c>
      <c r="R42"/>
      <c r="S42" s="1242"/>
      <c r="T42" s="1241"/>
      <c r="U42" s="1242"/>
      <c r="V42" s="1241"/>
      <c r="W42" s="1242"/>
      <c r="X42" s="1241"/>
      <c r="Y42" s="1242"/>
      <c r="Z42" s="1241"/>
      <c r="AA42" s="541"/>
      <c r="AB42" s="541"/>
      <c r="AD42" s="541"/>
      <c r="AF42" s="541"/>
    </row>
    <row r="43" spans="2:32" s="95" customFormat="1" ht="26.25" hidden="1" customHeight="1">
      <c r="B43" s="215">
        <v>2016</v>
      </c>
      <c r="C43" s="535"/>
      <c r="D43" s="535"/>
      <c r="E43" s="1384"/>
      <c r="F43" s="1384"/>
      <c r="G43" s="1384"/>
      <c r="H43" s="1384"/>
      <c r="I43" s="535"/>
      <c r="J43" s="1384"/>
      <c r="K43" s="1384"/>
      <c r="L43" s="1384"/>
      <c r="M43" s="1384"/>
      <c r="N43" s="1384"/>
      <c r="O43" s="535"/>
      <c r="P43" s="1384"/>
      <c r="Q43" s="1384"/>
      <c r="R43"/>
      <c r="S43" s="130"/>
      <c r="T43" s="1241"/>
      <c r="U43" s="130"/>
      <c r="V43" s="1241"/>
      <c r="W43" s="130"/>
      <c r="X43" s="1241"/>
      <c r="Y43" s="130"/>
      <c r="Z43" s="1241"/>
      <c r="AA43" s="541"/>
      <c r="AB43" s="541"/>
      <c r="AD43" s="541"/>
      <c r="AF43" s="541"/>
    </row>
    <row r="44" spans="2:32" s="95" customFormat="1" ht="26.25" hidden="1" customHeight="1">
      <c r="B44" s="216">
        <v>42370</v>
      </c>
      <c r="C44" s="531">
        <v>14256.252</v>
      </c>
      <c r="D44" s="531">
        <v>7314.0959999999995</v>
      </c>
      <c r="E44" s="532">
        <v>4281.6319999999996</v>
      </c>
      <c r="F44" s="532">
        <v>3032.4639999999999</v>
      </c>
      <c r="G44" s="532">
        <v>1611.49</v>
      </c>
      <c r="H44" s="532">
        <v>1420.9739999999999</v>
      </c>
      <c r="I44" s="531">
        <f t="shared" ref="I44:I55" si="1">+SUM(J44:L44)</f>
        <v>4579.1840000000002</v>
      </c>
      <c r="J44" s="532">
        <v>2833.5</v>
      </c>
      <c r="K44" s="532">
        <v>1076.5</v>
      </c>
      <c r="L44" s="532">
        <v>669.1840000000002</v>
      </c>
      <c r="M44" s="531">
        <v>893.03899999999999</v>
      </c>
      <c r="N44" s="532">
        <v>49.831000000000003</v>
      </c>
      <c r="O44" s="531">
        <v>1088.6140000000003</v>
      </c>
      <c r="P44" s="532">
        <v>240.13799999999998</v>
      </c>
      <c r="Q44" s="532">
        <v>91.350000000000009</v>
      </c>
      <c r="R44"/>
      <c r="S44" s="130"/>
      <c r="T44" s="1241"/>
      <c r="U44" s="130"/>
      <c r="V44" s="1241"/>
      <c r="W44" s="130"/>
      <c r="X44" s="1241"/>
      <c r="Y44" s="130"/>
      <c r="Z44" s="1241"/>
      <c r="AA44" s="541"/>
      <c r="AB44" s="541"/>
      <c r="AD44" s="541"/>
      <c r="AF44" s="541"/>
    </row>
    <row r="45" spans="2:32" s="95" customFormat="1" ht="26.25" hidden="1" customHeight="1">
      <c r="B45" s="217">
        <v>42401</v>
      </c>
      <c r="C45" s="533">
        <v>13985.623</v>
      </c>
      <c r="D45" s="533">
        <v>7349.9970000000003</v>
      </c>
      <c r="E45" s="534">
        <v>4295.6270000000004</v>
      </c>
      <c r="F45" s="534">
        <v>3054.37</v>
      </c>
      <c r="G45" s="534">
        <v>1617.308</v>
      </c>
      <c r="H45" s="534">
        <v>1437.0619999999999</v>
      </c>
      <c r="I45" s="533">
        <f t="shared" si="1"/>
        <v>4454.6090000000004</v>
      </c>
      <c r="J45" s="534">
        <v>2739.5</v>
      </c>
      <c r="K45" s="534">
        <v>1076.5</v>
      </c>
      <c r="L45" s="534">
        <v>638.60899999999992</v>
      </c>
      <c r="M45" s="533">
        <v>770.74800000000005</v>
      </c>
      <c r="N45" s="534">
        <v>26.239000000000001</v>
      </c>
      <c r="O45" s="533">
        <v>1042.3890000000001</v>
      </c>
      <c r="P45" s="534">
        <v>240.13799999999998</v>
      </c>
      <c r="Q45" s="534">
        <v>101.503</v>
      </c>
      <c r="R45"/>
      <c r="S45" s="130"/>
      <c r="T45" s="1241"/>
      <c r="U45" s="130"/>
      <c r="V45" s="1241"/>
      <c r="W45" s="130"/>
      <c r="X45" s="1241"/>
      <c r="Y45" s="130"/>
      <c r="Z45" s="1241"/>
      <c r="AA45" s="541"/>
      <c r="AB45" s="541"/>
      <c r="AD45" s="541"/>
      <c r="AF45" s="541"/>
    </row>
    <row r="46" spans="2:32" s="95" customFormat="1" ht="26.25" hidden="1" customHeight="1">
      <c r="B46" s="216">
        <v>42430</v>
      </c>
      <c r="C46" s="531">
        <v>13670.938</v>
      </c>
      <c r="D46" s="531">
        <v>7377.5499999999993</v>
      </c>
      <c r="E46" s="532">
        <v>4371.2489999999998</v>
      </c>
      <c r="F46" s="532">
        <v>3006.3009999999999</v>
      </c>
      <c r="G46" s="532">
        <v>1625.2049999999999</v>
      </c>
      <c r="H46" s="532">
        <v>1381.096</v>
      </c>
      <c r="I46" s="531">
        <f t="shared" si="1"/>
        <v>4305.902</v>
      </c>
      <c r="J46" s="532">
        <v>2681.5</v>
      </c>
      <c r="K46" s="532">
        <v>1000</v>
      </c>
      <c r="L46" s="532">
        <v>624.40200000000004</v>
      </c>
      <c r="M46" s="531">
        <v>582.70699999999999</v>
      </c>
      <c r="N46" s="532">
        <v>33.064999999999998</v>
      </c>
      <c r="O46" s="531">
        <v>1025.0250000000001</v>
      </c>
      <c r="P46" s="532">
        <v>240.13799999999998</v>
      </c>
      <c r="Q46" s="532">
        <v>106.551</v>
      </c>
      <c r="R46"/>
      <c r="S46" s="130"/>
      <c r="T46" s="1241"/>
      <c r="U46" s="130"/>
      <c r="V46" s="1241"/>
      <c r="W46" s="130"/>
      <c r="X46" s="1241"/>
      <c r="Y46" s="130"/>
      <c r="Z46" s="1241"/>
      <c r="AA46" s="541"/>
      <c r="AB46" s="541"/>
      <c r="AD46" s="541"/>
      <c r="AF46" s="541"/>
    </row>
    <row r="47" spans="2:32" s="95" customFormat="1" ht="26.25" hidden="1" customHeight="1">
      <c r="B47" s="217">
        <v>42461</v>
      </c>
      <c r="C47" s="533">
        <v>13515.766</v>
      </c>
      <c r="D47" s="533">
        <v>7526.2359999999999</v>
      </c>
      <c r="E47" s="534">
        <v>4453.7309999999998</v>
      </c>
      <c r="F47" s="534">
        <v>3072.5050000000001</v>
      </c>
      <c r="G47" s="534">
        <v>1634.1030000000001</v>
      </c>
      <c r="H47" s="534">
        <v>1438.402</v>
      </c>
      <c r="I47" s="533">
        <f t="shared" si="1"/>
        <v>3674.0520000000001</v>
      </c>
      <c r="J47" s="534">
        <v>2076</v>
      </c>
      <c r="K47" s="534">
        <v>1000</v>
      </c>
      <c r="L47" s="534">
        <v>598.05200000000013</v>
      </c>
      <c r="M47" s="533">
        <v>929.94999999999993</v>
      </c>
      <c r="N47" s="534">
        <v>26.369</v>
      </c>
      <c r="O47" s="533">
        <v>1010.4269999999999</v>
      </c>
      <c r="P47" s="534">
        <v>240.13799999999998</v>
      </c>
      <c r="Q47" s="534">
        <v>108.59399999999999</v>
      </c>
      <c r="R47"/>
      <c r="S47" s="130"/>
      <c r="T47" s="1241"/>
      <c r="U47" s="130"/>
      <c r="V47" s="1241"/>
      <c r="W47" s="130"/>
      <c r="X47" s="1241"/>
      <c r="Y47" s="130"/>
      <c r="Z47" s="1241"/>
      <c r="AA47" s="541"/>
      <c r="AB47" s="541"/>
      <c r="AD47" s="541"/>
      <c r="AF47" s="541"/>
    </row>
    <row r="48" spans="2:32" s="95" customFormat="1" ht="26.25" hidden="1" customHeight="1">
      <c r="B48" s="216">
        <v>42491</v>
      </c>
      <c r="C48" s="531">
        <v>13321.019</v>
      </c>
      <c r="D48" s="531">
        <v>7498.6560000000009</v>
      </c>
      <c r="E48" s="532">
        <v>4496.6490000000003</v>
      </c>
      <c r="F48" s="532">
        <v>3002.0070000000001</v>
      </c>
      <c r="G48" s="532">
        <v>1638.675</v>
      </c>
      <c r="H48" s="532">
        <v>1363.3320000000001</v>
      </c>
      <c r="I48" s="531">
        <f t="shared" si="1"/>
        <v>3714.5529999999999</v>
      </c>
      <c r="J48" s="532">
        <v>2119.5</v>
      </c>
      <c r="K48" s="532">
        <v>1000</v>
      </c>
      <c r="L48" s="532">
        <v>595.05299999999988</v>
      </c>
      <c r="M48" s="531">
        <v>654.42899999999997</v>
      </c>
      <c r="N48" s="532">
        <v>24.870999999999999</v>
      </c>
      <c r="O48" s="531">
        <v>1005.0129999999998</v>
      </c>
      <c r="P48" s="532">
        <v>240.13799999999998</v>
      </c>
      <c r="Q48" s="532">
        <v>183.35899999999998</v>
      </c>
      <c r="R48"/>
      <c r="S48" s="130"/>
      <c r="T48" s="1241"/>
      <c r="U48" s="130"/>
      <c r="V48" s="1241"/>
      <c r="W48" s="130"/>
      <c r="X48" s="1241"/>
      <c r="Y48" s="130"/>
      <c r="Z48" s="1241"/>
      <c r="AA48" s="541"/>
      <c r="AB48" s="541"/>
      <c r="AD48" s="541"/>
      <c r="AF48" s="541"/>
    </row>
    <row r="49" spans="2:32" s="95" customFormat="1" ht="26.25" hidden="1" customHeight="1">
      <c r="B49" s="217">
        <v>42522</v>
      </c>
      <c r="C49" s="533">
        <v>13256.199000000001</v>
      </c>
      <c r="D49" s="533">
        <v>7850.7420000000002</v>
      </c>
      <c r="E49" s="534">
        <v>4836.8429999999998</v>
      </c>
      <c r="F49" s="534">
        <v>3013.8990000000003</v>
      </c>
      <c r="G49" s="534">
        <v>1634.354</v>
      </c>
      <c r="H49" s="534">
        <v>1379.5450000000001</v>
      </c>
      <c r="I49" s="533">
        <f t="shared" si="1"/>
        <v>3320.8679999999999</v>
      </c>
      <c r="J49" s="534">
        <v>1591</v>
      </c>
      <c r="K49" s="534">
        <v>1000</v>
      </c>
      <c r="L49" s="534">
        <v>729.86799999999994</v>
      </c>
      <c r="M49" s="533">
        <v>641.21600000000001</v>
      </c>
      <c r="N49" s="534">
        <v>15.605</v>
      </c>
      <c r="O49" s="533">
        <v>988.03899999999999</v>
      </c>
      <c r="P49" s="534">
        <v>240.13799999999998</v>
      </c>
      <c r="Q49" s="534">
        <v>199.59099999999998</v>
      </c>
      <c r="R49"/>
      <c r="S49" s="130"/>
      <c r="T49" s="1241"/>
      <c r="U49" s="130"/>
      <c r="V49" s="1241"/>
      <c r="W49" s="130"/>
      <c r="X49" s="1241"/>
      <c r="Y49" s="130"/>
      <c r="Z49" s="1241"/>
      <c r="AA49" s="541"/>
      <c r="AB49" s="541"/>
      <c r="AD49" s="541"/>
      <c r="AF49" s="541"/>
    </row>
    <row r="50" spans="2:32" s="95" customFormat="1" ht="26.25" hidden="1" customHeight="1">
      <c r="B50" s="216">
        <v>42552</v>
      </c>
      <c r="C50" s="531">
        <v>13108.635</v>
      </c>
      <c r="D50" s="531">
        <v>7765.942</v>
      </c>
      <c r="E50" s="532">
        <v>4756.79</v>
      </c>
      <c r="F50" s="532">
        <v>3009.152</v>
      </c>
      <c r="G50" s="532">
        <v>1631.26</v>
      </c>
      <c r="H50" s="532">
        <v>1377.8920000000001</v>
      </c>
      <c r="I50" s="531">
        <f t="shared" si="1"/>
        <v>3137.1219999999998</v>
      </c>
      <c r="J50" s="532">
        <v>1492</v>
      </c>
      <c r="K50" s="532">
        <v>1000</v>
      </c>
      <c r="L50" s="532">
        <v>645.12199999999984</v>
      </c>
      <c r="M50" s="531">
        <v>777.63799999999992</v>
      </c>
      <c r="N50" s="532">
        <v>3.8660000000000001</v>
      </c>
      <c r="O50" s="531">
        <v>1050.0049999999999</v>
      </c>
      <c r="P50" s="532">
        <v>240.13799999999998</v>
      </c>
      <c r="Q50" s="532">
        <v>133.92400000000001</v>
      </c>
      <c r="R50"/>
      <c r="S50" s="130"/>
      <c r="T50" s="1241"/>
      <c r="U50" s="130"/>
      <c r="V50" s="1241"/>
      <c r="W50" s="130"/>
      <c r="X50" s="1241"/>
      <c r="Y50" s="130"/>
      <c r="Z50" s="1241"/>
      <c r="AA50" s="541"/>
      <c r="AB50" s="541"/>
      <c r="AD50" s="541"/>
      <c r="AF50" s="541"/>
    </row>
    <row r="51" spans="2:32" s="95" customFormat="1" ht="26.25" hidden="1" customHeight="1">
      <c r="B51" s="217">
        <v>42583</v>
      </c>
      <c r="C51" s="533">
        <v>12994.335999999999</v>
      </c>
      <c r="D51" s="533">
        <v>7819.0839999999998</v>
      </c>
      <c r="E51" s="534">
        <v>4757.2489999999998</v>
      </c>
      <c r="F51" s="534">
        <v>3061.835</v>
      </c>
      <c r="G51" s="534">
        <v>1639.8920000000001</v>
      </c>
      <c r="H51" s="534">
        <v>1421.943</v>
      </c>
      <c r="I51" s="533">
        <f t="shared" si="1"/>
        <v>3183.9719999999998</v>
      </c>
      <c r="J51" s="534">
        <v>1511.5</v>
      </c>
      <c r="K51" s="534">
        <v>1000</v>
      </c>
      <c r="L51" s="534">
        <v>672.47199999999975</v>
      </c>
      <c r="M51" s="533">
        <v>527.22</v>
      </c>
      <c r="N51" s="534">
        <v>5.9379999999999997</v>
      </c>
      <c r="O51" s="533">
        <v>1087.6219999999998</v>
      </c>
      <c r="P51" s="534">
        <v>240.13799999999998</v>
      </c>
      <c r="Q51" s="534">
        <v>130.36199999999999</v>
      </c>
      <c r="R51"/>
      <c r="S51" s="130"/>
      <c r="T51" s="1241"/>
      <c r="U51" s="130"/>
      <c r="V51" s="1241"/>
      <c r="W51" s="130"/>
      <c r="X51" s="1241"/>
      <c r="Y51" s="130"/>
      <c r="Z51" s="1241"/>
      <c r="AA51" s="541"/>
      <c r="AB51" s="541"/>
      <c r="AD51" s="541"/>
      <c r="AF51" s="541"/>
    </row>
    <row r="52" spans="2:32" s="95" customFormat="1" ht="26.25" hidden="1" customHeight="1">
      <c r="B52" s="216">
        <v>42614</v>
      </c>
      <c r="C52" s="531">
        <v>13056.003040000003</v>
      </c>
      <c r="D52" s="531">
        <v>7800.59</v>
      </c>
      <c r="E52" s="532">
        <v>4767.8329999999996</v>
      </c>
      <c r="F52" s="532">
        <v>3032.7570000000001</v>
      </c>
      <c r="G52" s="532">
        <v>1646.087</v>
      </c>
      <c r="H52" s="532">
        <v>1386.67</v>
      </c>
      <c r="I52" s="531">
        <f t="shared" si="1"/>
        <v>3002.8630000000003</v>
      </c>
      <c r="J52" s="532">
        <v>1288.5</v>
      </c>
      <c r="K52" s="532">
        <v>1030.9000000000001</v>
      </c>
      <c r="L52" s="532">
        <v>683.46299999999997</v>
      </c>
      <c r="M52" s="531">
        <v>802.49003999999991</v>
      </c>
      <c r="N52" s="532">
        <v>8.2469999999999999</v>
      </c>
      <c r="O52" s="531">
        <v>1068.7429999999999</v>
      </c>
      <c r="P52" s="532">
        <v>240.13799999999998</v>
      </c>
      <c r="Q52" s="532">
        <v>132.93200000000002</v>
      </c>
      <c r="R52"/>
      <c r="S52" s="130"/>
      <c r="T52" s="1241"/>
      <c r="U52" s="130"/>
      <c r="V52" s="1241"/>
      <c r="W52" s="130"/>
      <c r="X52" s="1241"/>
      <c r="Y52" s="130"/>
      <c r="Z52" s="1241"/>
      <c r="AA52" s="541"/>
      <c r="AB52" s="541"/>
      <c r="AD52" s="541"/>
      <c r="AF52" s="541"/>
    </row>
    <row r="53" spans="2:32" s="95" customFormat="1" ht="26.25" hidden="1" customHeight="1">
      <c r="B53" s="216">
        <v>42644</v>
      </c>
      <c r="C53" s="531">
        <v>12753.924000000001</v>
      </c>
      <c r="D53" s="531">
        <v>7760.2080000000005</v>
      </c>
      <c r="E53" s="532">
        <v>4651.9070000000002</v>
      </c>
      <c r="F53" s="532">
        <v>3108.3009999999999</v>
      </c>
      <c r="G53" s="532">
        <v>1653.722</v>
      </c>
      <c r="H53" s="532">
        <v>1454.579</v>
      </c>
      <c r="I53" s="531">
        <f t="shared" si="1"/>
        <v>2975.3620000000001</v>
      </c>
      <c r="J53" s="532">
        <v>1257.5</v>
      </c>
      <c r="K53" s="532">
        <v>1030.9000000000001</v>
      </c>
      <c r="L53" s="532">
        <v>686.96199999999999</v>
      </c>
      <c r="M53" s="531">
        <v>537.00800000000004</v>
      </c>
      <c r="N53" s="532">
        <v>9.6140000000000008</v>
      </c>
      <c r="O53" s="531">
        <v>1059.136</v>
      </c>
      <c r="P53" s="532">
        <v>240.13799999999998</v>
      </c>
      <c r="Q53" s="532">
        <v>172.458</v>
      </c>
      <c r="R53"/>
      <c r="S53" s="130"/>
      <c r="T53" s="1241"/>
      <c r="U53" s="130"/>
      <c r="V53" s="1241"/>
      <c r="W53" s="130"/>
      <c r="X53" s="1241"/>
      <c r="Y53" s="130"/>
      <c r="Z53" s="1241"/>
      <c r="AA53" s="541"/>
      <c r="AB53" s="541"/>
      <c r="AD53" s="541"/>
      <c r="AF53" s="541"/>
    </row>
    <row r="54" spans="2:32" s="95" customFormat="1" ht="26.25" hidden="1" customHeight="1">
      <c r="B54" s="217">
        <v>42675</v>
      </c>
      <c r="C54" s="533">
        <v>13237.113000000001</v>
      </c>
      <c r="D54" s="533">
        <v>7650.6759999999995</v>
      </c>
      <c r="E54" s="534">
        <v>4633.2759999999998</v>
      </c>
      <c r="F54" s="534">
        <v>3017.4</v>
      </c>
      <c r="G54" s="534">
        <v>1637.874</v>
      </c>
      <c r="H54" s="534">
        <v>1379.5260000000001</v>
      </c>
      <c r="I54" s="533">
        <f t="shared" si="1"/>
        <v>3347.0810000000001</v>
      </c>
      <c r="J54" s="534">
        <v>1598.5</v>
      </c>
      <c r="K54" s="534">
        <v>1030.9000000000001</v>
      </c>
      <c r="L54" s="534">
        <v>717.68100000000004</v>
      </c>
      <c r="M54" s="533">
        <v>791.572</v>
      </c>
      <c r="N54" s="534">
        <v>13.019</v>
      </c>
      <c r="O54" s="533">
        <v>1013.8789999999999</v>
      </c>
      <c r="P54" s="534">
        <v>240.13799999999998</v>
      </c>
      <c r="Q54" s="534">
        <v>180.74799999999999</v>
      </c>
      <c r="R54"/>
      <c r="S54" s="130"/>
      <c r="T54" s="1241"/>
      <c r="U54" s="130"/>
      <c r="V54" s="1241"/>
      <c r="W54" s="130"/>
      <c r="X54" s="1241"/>
      <c r="Y54" s="130"/>
      <c r="Z54" s="1241"/>
      <c r="AA54" s="541"/>
      <c r="AB54" s="541"/>
      <c r="AD54" s="541"/>
      <c r="AF54" s="541"/>
    </row>
    <row r="55" spans="2:32" s="95" customFormat="1" ht="26.25" hidden="1" customHeight="1">
      <c r="B55" s="216">
        <v>42705</v>
      </c>
      <c r="C55" s="531">
        <v>13453.025000000001</v>
      </c>
      <c r="D55" s="531">
        <v>7731.58</v>
      </c>
      <c r="E55" s="532">
        <v>4620.7860000000001</v>
      </c>
      <c r="F55" s="532">
        <v>3110.7939999999999</v>
      </c>
      <c r="G55" s="532">
        <v>1628.3420000000001</v>
      </c>
      <c r="H55" s="532">
        <v>1482.452</v>
      </c>
      <c r="I55" s="531">
        <f t="shared" si="1"/>
        <v>3295.4050000000002</v>
      </c>
      <c r="J55" s="532">
        <v>1527</v>
      </c>
      <c r="K55" s="532">
        <v>1030.9000000000001</v>
      </c>
      <c r="L55" s="532">
        <v>737.50500000000011</v>
      </c>
      <c r="M55" s="531">
        <v>1032.4159999999999</v>
      </c>
      <c r="N55" s="532">
        <v>15.071</v>
      </c>
      <c r="O55" s="531">
        <v>971.39299999999992</v>
      </c>
      <c r="P55" s="532">
        <v>293.49199999999996</v>
      </c>
      <c r="Q55" s="532">
        <v>113.66799999999999</v>
      </c>
      <c r="R55"/>
      <c r="S55" s="1242"/>
      <c r="T55" s="1241"/>
      <c r="U55" s="1242"/>
      <c r="V55" s="1241"/>
      <c r="W55" s="1242"/>
      <c r="X55" s="1241"/>
      <c r="Y55" s="1242"/>
      <c r="Z55" s="1241"/>
      <c r="AA55" s="541"/>
      <c r="AB55" s="541"/>
      <c r="AD55" s="541"/>
      <c r="AF55" s="541"/>
    </row>
    <row r="56" spans="2:32" s="95" customFormat="1" ht="26.25" hidden="1" customHeight="1">
      <c r="B56" s="215">
        <v>2017</v>
      </c>
      <c r="C56" s="535"/>
      <c r="D56" s="535"/>
      <c r="E56" s="1384"/>
      <c r="F56" s="1384"/>
      <c r="G56" s="1384"/>
      <c r="H56" s="1384"/>
      <c r="I56" s="535"/>
      <c r="J56" s="1384"/>
      <c r="K56" s="1384"/>
      <c r="L56" s="1384"/>
      <c r="M56" s="1384"/>
      <c r="N56" s="1384"/>
      <c r="O56" s="535"/>
      <c r="P56" s="1384"/>
      <c r="Q56" s="1384"/>
      <c r="R56"/>
      <c r="S56" s="130"/>
      <c r="T56" s="1241"/>
      <c r="U56" s="130"/>
      <c r="V56" s="1241"/>
      <c r="W56" s="130"/>
      <c r="X56" s="1241"/>
      <c r="Y56" s="130"/>
      <c r="Z56" s="1241"/>
      <c r="AA56" s="541"/>
      <c r="AB56" s="541"/>
      <c r="AD56" s="541"/>
      <c r="AF56" s="541"/>
    </row>
    <row r="57" spans="2:32" s="95" customFormat="1" ht="26.25" hidden="1" customHeight="1">
      <c r="B57" s="216">
        <v>42736</v>
      </c>
      <c r="C57" s="531">
        <v>13053.792999999998</v>
      </c>
      <c r="D57" s="531">
        <v>7530.8819999999996</v>
      </c>
      <c r="E57" s="532">
        <v>4519.8670000000002</v>
      </c>
      <c r="F57" s="532">
        <v>3011.0149999999999</v>
      </c>
      <c r="G57" s="532">
        <v>1625.078</v>
      </c>
      <c r="H57" s="532">
        <v>1385.9369999999999</v>
      </c>
      <c r="I57" s="531">
        <f t="shared" ref="I57:I68" si="2">+SUM(J57:L57)</f>
        <v>3171.9270000000001</v>
      </c>
      <c r="J57" s="532">
        <v>1473.5</v>
      </c>
      <c r="K57" s="532">
        <v>1030.9000000000001</v>
      </c>
      <c r="L57" s="532">
        <v>667.52700000000004</v>
      </c>
      <c r="M57" s="531">
        <v>922.76499999999999</v>
      </c>
      <c r="N57" s="532">
        <v>45.738</v>
      </c>
      <c r="O57" s="531">
        <v>970.89800000000002</v>
      </c>
      <c r="P57" s="532">
        <v>293.49199999999996</v>
      </c>
      <c r="Q57" s="532">
        <v>118.09099999999999</v>
      </c>
      <c r="R57"/>
      <c r="S57" s="130"/>
      <c r="T57" s="1241"/>
      <c r="U57" s="130"/>
      <c r="V57" s="1241"/>
      <c r="W57" s="130"/>
      <c r="X57" s="1241"/>
      <c r="Y57" s="130"/>
      <c r="Z57" s="1241"/>
      <c r="AA57" s="541"/>
      <c r="AB57" s="541"/>
      <c r="AD57" s="541"/>
      <c r="AF57" s="541"/>
    </row>
    <row r="58" spans="2:32" s="95" customFormat="1" ht="26.25" hidden="1" customHeight="1">
      <c r="B58" s="217">
        <v>42767</v>
      </c>
      <c r="C58" s="533">
        <v>12474.392</v>
      </c>
      <c r="D58" s="533">
        <v>7535.73</v>
      </c>
      <c r="E58" s="534">
        <v>4525.0889999999999</v>
      </c>
      <c r="F58" s="534">
        <v>3010.6410000000001</v>
      </c>
      <c r="G58" s="534">
        <v>1609.095</v>
      </c>
      <c r="H58" s="534">
        <v>1401.546</v>
      </c>
      <c r="I58" s="533">
        <f t="shared" si="2"/>
        <v>2782.8900000000003</v>
      </c>
      <c r="J58" s="534">
        <v>1123.5</v>
      </c>
      <c r="K58" s="534">
        <v>930.9</v>
      </c>
      <c r="L58" s="534">
        <v>728.49</v>
      </c>
      <c r="M58" s="533">
        <v>774.9670000000001</v>
      </c>
      <c r="N58" s="534">
        <v>23.895</v>
      </c>
      <c r="O58" s="533">
        <v>962.65199999999993</v>
      </c>
      <c r="P58" s="534">
        <v>293.54599999999999</v>
      </c>
      <c r="Q58" s="534">
        <v>100.712</v>
      </c>
      <c r="R58"/>
      <c r="S58" s="130"/>
      <c r="T58" s="1241"/>
      <c r="U58" s="130"/>
      <c r="V58" s="1241"/>
      <c r="W58" s="130"/>
      <c r="X58" s="1241"/>
      <c r="Y58" s="130"/>
      <c r="Z58" s="1241"/>
      <c r="AA58" s="541"/>
      <c r="AB58" s="541"/>
      <c r="AD58" s="541"/>
      <c r="AF58" s="541"/>
    </row>
    <row r="59" spans="2:32" s="95" customFormat="1" ht="26.25" hidden="1" customHeight="1">
      <c r="B59" s="216">
        <v>42795</v>
      </c>
      <c r="C59" s="531">
        <v>12641.830000000002</v>
      </c>
      <c r="D59" s="531">
        <v>7277.4290000000001</v>
      </c>
      <c r="E59" s="532">
        <v>4598.0590000000002</v>
      </c>
      <c r="F59" s="532">
        <v>2679.37</v>
      </c>
      <c r="G59" s="532">
        <v>1581.2280000000001</v>
      </c>
      <c r="H59" s="532">
        <v>1098.1420000000001</v>
      </c>
      <c r="I59" s="531">
        <f t="shared" si="2"/>
        <v>3022.3289999999997</v>
      </c>
      <c r="J59" s="532">
        <v>1344.5</v>
      </c>
      <c r="K59" s="532">
        <v>900</v>
      </c>
      <c r="L59" s="532">
        <v>777.82899999999972</v>
      </c>
      <c r="M59" s="531">
        <v>907.03300000000002</v>
      </c>
      <c r="N59" s="532">
        <v>2.8210000000000002</v>
      </c>
      <c r="O59" s="531">
        <v>968.48400000000004</v>
      </c>
      <c r="P59" s="532">
        <v>285.54599999999999</v>
      </c>
      <c r="Q59" s="532">
        <v>178.18800000000002</v>
      </c>
      <c r="R59"/>
      <c r="S59" s="130"/>
      <c r="T59" s="1241"/>
      <c r="U59" s="130"/>
      <c r="V59" s="1241"/>
      <c r="W59" s="130"/>
      <c r="X59" s="1241"/>
      <c r="Y59" s="130"/>
      <c r="Z59" s="1241"/>
      <c r="AA59" s="541"/>
      <c r="AB59" s="541"/>
      <c r="AD59" s="541"/>
      <c r="AF59" s="541"/>
    </row>
    <row r="60" spans="2:32" s="95" customFormat="1" ht="26.25" hidden="1" customHeight="1">
      <c r="B60" s="217">
        <v>42826</v>
      </c>
      <c r="C60" s="533">
        <v>12344.470000000001</v>
      </c>
      <c r="D60" s="533">
        <v>7313.46</v>
      </c>
      <c r="E60" s="534">
        <v>4656.1019999999999</v>
      </c>
      <c r="F60" s="534">
        <v>2657.3580000000002</v>
      </c>
      <c r="G60" s="534">
        <v>1559.355</v>
      </c>
      <c r="H60" s="534">
        <v>1098.0029999999999</v>
      </c>
      <c r="I60" s="533">
        <f t="shared" si="2"/>
        <v>2836.9670000000001</v>
      </c>
      <c r="J60" s="534">
        <v>1191</v>
      </c>
      <c r="K60" s="534">
        <v>900</v>
      </c>
      <c r="L60" s="534">
        <v>745.9670000000001</v>
      </c>
      <c r="M60" s="533">
        <v>787.01099999999997</v>
      </c>
      <c r="N60" s="534">
        <v>4.806</v>
      </c>
      <c r="O60" s="533">
        <v>964.84599999999989</v>
      </c>
      <c r="P60" s="534">
        <v>285.54599999999999</v>
      </c>
      <c r="Q60" s="534">
        <v>151.834</v>
      </c>
      <c r="R60"/>
      <c r="S60" s="130"/>
      <c r="T60" s="1241"/>
      <c r="U60" s="130"/>
      <c r="V60" s="1241"/>
      <c r="W60" s="130"/>
      <c r="X60" s="1241"/>
      <c r="Y60" s="130"/>
      <c r="Z60" s="1241"/>
      <c r="AA60" s="541"/>
      <c r="AB60" s="541"/>
      <c r="AD60" s="541"/>
      <c r="AF60" s="541"/>
    </row>
    <row r="61" spans="2:32" s="95" customFormat="1" ht="26.25" hidden="1" customHeight="1">
      <c r="B61" s="216">
        <v>42856</v>
      </c>
      <c r="C61" s="531">
        <v>12632.403999999999</v>
      </c>
      <c r="D61" s="531">
        <v>7460.5609999999997</v>
      </c>
      <c r="E61" s="532">
        <v>4696.393</v>
      </c>
      <c r="F61" s="532">
        <v>2764.1679999999997</v>
      </c>
      <c r="G61" s="532">
        <v>1554.395</v>
      </c>
      <c r="H61" s="532">
        <v>1209.7729999999999</v>
      </c>
      <c r="I61" s="531">
        <f t="shared" si="2"/>
        <v>2980.15</v>
      </c>
      <c r="J61" s="532">
        <v>1284.5</v>
      </c>
      <c r="K61" s="532">
        <v>900</v>
      </c>
      <c r="L61" s="532">
        <v>795.65000000000009</v>
      </c>
      <c r="M61" s="531">
        <v>805.11699999999996</v>
      </c>
      <c r="N61" s="532">
        <v>3.2650000000000001</v>
      </c>
      <c r="O61" s="531">
        <v>951.77499999999998</v>
      </c>
      <c r="P61" s="532">
        <v>285.702</v>
      </c>
      <c r="Q61" s="532">
        <v>145.834</v>
      </c>
      <c r="R61"/>
      <c r="S61" s="130"/>
      <c r="T61" s="1241"/>
      <c r="U61" s="130"/>
      <c r="V61" s="1241"/>
      <c r="W61" s="130"/>
      <c r="X61" s="1241"/>
      <c r="Y61" s="130"/>
      <c r="Z61" s="1241"/>
      <c r="AA61" s="541"/>
      <c r="AB61" s="541"/>
      <c r="AD61" s="541"/>
      <c r="AF61" s="541"/>
    </row>
    <row r="62" spans="2:32" s="95" customFormat="1" ht="26.25" hidden="1" customHeight="1">
      <c r="B62" s="217">
        <v>42887</v>
      </c>
      <c r="C62" s="533">
        <v>12497.155999999997</v>
      </c>
      <c r="D62" s="533">
        <v>7894.0829999999996</v>
      </c>
      <c r="E62" s="534">
        <v>5104.9579999999996</v>
      </c>
      <c r="F62" s="534">
        <v>2789.125</v>
      </c>
      <c r="G62" s="534">
        <v>1572.7629999999999</v>
      </c>
      <c r="H62" s="534">
        <v>1216.3620000000001</v>
      </c>
      <c r="I62" s="533">
        <f t="shared" si="2"/>
        <v>2635.9290000000001</v>
      </c>
      <c r="J62" s="534">
        <v>1010.5</v>
      </c>
      <c r="K62" s="534">
        <v>800</v>
      </c>
      <c r="L62" s="534">
        <v>825.42900000000009</v>
      </c>
      <c r="M62" s="533">
        <v>568.19900000000007</v>
      </c>
      <c r="N62" s="534">
        <v>5.6840000000000002</v>
      </c>
      <c r="O62" s="533">
        <v>984.0329999999999</v>
      </c>
      <c r="P62" s="534">
        <v>285.702</v>
      </c>
      <c r="Q62" s="534">
        <v>123.52600000000001</v>
      </c>
      <c r="R62"/>
      <c r="S62" s="130"/>
      <c r="T62" s="1241"/>
      <c r="U62" s="130"/>
      <c r="V62" s="1241"/>
      <c r="W62" s="130"/>
      <c r="X62" s="1241"/>
      <c r="Y62" s="130"/>
      <c r="Z62" s="1241"/>
      <c r="AA62" s="541"/>
      <c r="AB62" s="541"/>
      <c r="AD62" s="541"/>
      <c r="AF62" s="541"/>
    </row>
    <row r="63" spans="2:32" s="95" customFormat="1" ht="26.25" hidden="1" customHeight="1">
      <c r="B63" s="216">
        <v>42917</v>
      </c>
      <c r="C63" s="531">
        <v>12356.285</v>
      </c>
      <c r="D63" s="531">
        <v>7665.7889999999998</v>
      </c>
      <c r="E63" s="532">
        <v>4889.9560000000001</v>
      </c>
      <c r="F63" s="532">
        <v>2775.8329999999996</v>
      </c>
      <c r="G63" s="532">
        <v>1579.011</v>
      </c>
      <c r="H63" s="532">
        <v>1196.8219999999999</v>
      </c>
      <c r="I63" s="531">
        <f t="shared" si="2"/>
        <v>2832.1239999999998</v>
      </c>
      <c r="J63" s="532">
        <v>1429</v>
      </c>
      <c r="K63" s="532">
        <v>600</v>
      </c>
      <c r="L63" s="532">
        <v>803.1239999999998</v>
      </c>
      <c r="M63" s="531">
        <v>446.98500000000001</v>
      </c>
      <c r="N63" s="532">
        <v>6.71</v>
      </c>
      <c r="O63" s="531">
        <v>988.10700000000008</v>
      </c>
      <c r="P63" s="532">
        <v>285.702</v>
      </c>
      <c r="Q63" s="532">
        <v>130.86799999999999</v>
      </c>
      <c r="R63"/>
      <c r="S63" s="130"/>
      <c r="T63" s="1241"/>
      <c r="U63" s="130"/>
      <c r="V63" s="1241"/>
      <c r="W63" s="130"/>
      <c r="X63" s="1241"/>
      <c r="Y63" s="130"/>
      <c r="Z63" s="1241"/>
      <c r="AA63" s="541"/>
      <c r="AB63" s="541"/>
      <c r="AD63" s="541"/>
      <c r="AF63" s="541"/>
    </row>
    <row r="64" spans="2:32" s="95" customFormat="1" ht="26.25" hidden="1" customHeight="1">
      <c r="B64" s="217">
        <v>42948</v>
      </c>
      <c r="C64" s="533">
        <v>12260.79</v>
      </c>
      <c r="D64" s="533">
        <v>7822.7350000000006</v>
      </c>
      <c r="E64" s="534">
        <v>5157.5600000000004</v>
      </c>
      <c r="F64" s="534">
        <v>2665.1750000000002</v>
      </c>
      <c r="G64" s="534">
        <v>1588.924</v>
      </c>
      <c r="H64" s="534">
        <v>1076.251</v>
      </c>
      <c r="I64" s="533">
        <f t="shared" si="2"/>
        <v>2387.8389999999999</v>
      </c>
      <c r="J64" s="534">
        <v>985</v>
      </c>
      <c r="K64" s="534">
        <v>600</v>
      </c>
      <c r="L64" s="534">
        <v>802.83899999999994</v>
      </c>
      <c r="M64" s="533">
        <v>657.029</v>
      </c>
      <c r="N64" s="534">
        <v>1.595</v>
      </c>
      <c r="O64" s="533">
        <v>973.02099999999996</v>
      </c>
      <c r="P64" s="534">
        <v>285.702</v>
      </c>
      <c r="Q64" s="534">
        <v>132.869</v>
      </c>
      <c r="R64"/>
      <c r="S64" s="130"/>
      <c r="T64" s="1241"/>
      <c r="U64" s="130"/>
      <c r="V64" s="1241"/>
      <c r="W64" s="130"/>
      <c r="X64" s="1241"/>
      <c r="Y64" s="130"/>
      <c r="Z64" s="1241"/>
      <c r="AA64" s="541"/>
      <c r="AB64" s="541"/>
      <c r="AD64" s="541"/>
      <c r="AF64" s="541"/>
    </row>
    <row r="65" spans="2:32" s="95" customFormat="1" ht="26.25" hidden="1" customHeight="1">
      <c r="B65" s="216">
        <v>42979</v>
      </c>
      <c r="C65" s="531">
        <v>12344.514999999998</v>
      </c>
      <c r="D65" s="531">
        <v>7588.7860000000001</v>
      </c>
      <c r="E65" s="532">
        <v>4857.6120000000001</v>
      </c>
      <c r="F65" s="532">
        <v>2731.174</v>
      </c>
      <c r="G65" s="532">
        <v>1592.943</v>
      </c>
      <c r="H65" s="532">
        <v>1138.231</v>
      </c>
      <c r="I65" s="531">
        <f t="shared" si="2"/>
        <v>2802.2420000000002</v>
      </c>
      <c r="J65" s="532">
        <v>1367.5</v>
      </c>
      <c r="K65" s="532">
        <v>600</v>
      </c>
      <c r="L65" s="532">
        <v>834.74200000000019</v>
      </c>
      <c r="M65" s="531">
        <v>557.29999999999995</v>
      </c>
      <c r="N65" s="532">
        <v>2.6379999999999999</v>
      </c>
      <c r="O65" s="531">
        <v>969.48099999999988</v>
      </c>
      <c r="P65" s="532">
        <v>285.702</v>
      </c>
      <c r="Q65" s="532">
        <v>138.36600000000001</v>
      </c>
      <c r="R65"/>
      <c r="S65" s="130"/>
      <c r="T65" s="1241"/>
      <c r="U65" s="130"/>
      <c r="V65" s="1241"/>
      <c r="W65" s="130"/>
      <c r="X65" s="1241"/>
      <c r="Y65" s="130"/>
      <c r="Z65" s="1241"/>
      <c r="AA65" s="541"/>
      <c r="AB65" s="541"/>
      <c r="AD65" s="541"/>
      <c r="AF65" s="541"/>
    </row>
    <row r="66" spans="2:32" s="95" customFormat="1" ht="26.25" hidden="1" customHeight="1">
      <c r="B66" s="216">
        <v>43009</v>
      </c>
      <c r="C66" s="531">
        <v>12988.244999999997</v>
      </c>
      <c r="D66" s="531">
        <v>7633.8519999999999</v>
      </c>
      <c r="E66" s="532">
        <v>4789.8329999999996</v>
      </c>
      <c r="F66" s="532">
        <v>2844.0190000000002</v>
      </c>
      <c r="G66" s="532">
        <v>1586.6369999999999</v>
      </c>
      <c r="H66" s="532">
        <v>1257.3820000000001</v>
      </c>
      <c r="I66" s="531">
        <f t="shared" si="2"/>
        <v>3308.567</v>
      </c>
      <c r="J66" s="532">
        <v>1875</v>
      </c>
      <c r="K66" s="532">
        <v>600</v>
      </c>
      <c r="L66" s="532">
        <v>833.56700000000001</v>
      </c>
      <c r="M66" s="531">
        <v>658.65200000000004</v>
      </c>
      <c r="N66" s="532">
        <v>11.391999999999999</v>
      </c>
      <c r="O66" s="531">
        <v>942.30799999999988</v>
      </c>
      <c r="P66" s="532">
        <v>285.702</v>
      </c>
      <c r="Q66" s="532">
        <v>147.77200000000002</v>
      </c>
      <c r="R66"/>
      <c r="S66" s="130"/>
      <c r="T66" s="1241"/>
      <c r="U66" s="130"/>
      <c r="V66" s="1241"/>
      <c r="W66" s="130"/>
      <c r="X66" s="1241"/>
      <c r="Y66" s="130"/>
      <c r="Z66" s="1241"/>
      <c r="AA66" s="541"/>
      <c r="AB66" s="541"/>
      <c r="AD66" s="541"/>
      <c r="AF66" s="541"/>
    </row>
    <row r="67" spans="2:32" s="95" customFormat="1" ht="26.25" hidden="1" customHeight="1">
      <c r="B67" s="217">
        <v>43040</v>
      </c>
      <c r="C67" s="533">
        <v>12831.83</v>
      </c>
      <c r="D67" s="533">
        <v>7635.7150000000001</v>
      </c>
      <c r="E67" s="534">
        <v>4835.1930000000002</v>
      </c>
      <c r="F67" s="534">
        <v>2800.5219999999999</v>
      </c>
      <c r="G67" s="534">
        <v>1595.0650000000001</v>
      </c>
      <c r="H67" s="534">
        <v>1205.4570000000001</v>
      </c>
      <c r="I67" s="533">
        <f t="shared" si="2"/>
        <v>3253.5770000000002</v>
      </c>
      <c r="J67" s="534">
        <v>1820.5</v>
      </c>
      <c r="K67" s="534">
        <v>600</v>
      </c>
      <c r="L67" s="534">
        <v>833.07700000000023</v>
      </c>
      <c r="M67" s="533">
        <v>573.16599999999994</v>
      </c>
      <c r="N67" s="534">
        <v>12.189</v>
      </c>
      <c r="O67" s="533">
        <v>936.06899999999996</v>
      </c>
      <c r="P67" s="534">
        <v>285.702</v>
      </c>
      <c r="Q67" s="534">
        <v>135.41200000000001</v>
      </c>
      <c r="R67"/>
      <c r="S67" s="130"/>
      <c r="T67" s="1241"/>
      <c r="U67" s="130"/>
      <c r="V67" s="1241"/>
      <c r="W67" s="130"/>
      <c r="X67" s="1241"/>
      <c r="Y67" s="130"/>
      <c r="Z67" s="1241"/>
      <c r="AA67" s="541"/>
      <c r="AB67" s="541"/>
      <c r="AD67" s="541"/>
      <c r="AF67" s="541"/>
    </row>
    <row r="68" spans="2:32" s="95" customFormat="1" ht="26.25" hidden="1" customHeight="1">
      <c r="B68" s="216">
        <v>43070</v>
      </c>
      <c r="C68" s="531">
        <v>13367.569</v>
      </c>
      <c r="D68" s="531">
        <v>7698.4589999999998</v>
      </c>
      <c r="E68" s="532">
        <v>4836.4960000000001</v>
      </c>
      <c r="F68" s="532">
        <v>2861.9629999999997</v>
      </c>
      <c r="G68" s="532">
        <v>1603.694</v>
      </c>
      <c r="H68" s="532">
        <v>1258.269</v>
      </c>
      <c r="I68" s="531">
        <f t="shared" si="2"/>
        <v>3354.6040000000003</v>
      </c>
      <c r="J68" s="532">
        <v>1911.5</v>
      </c>
      <c r="K68" s="532">
        <v>600</v>
      </c>
      <c r="L68" s="532">
        <v>843.10400000000027</v>
      </c>
      <c r="M68" s="531">
        <v>960.19799999999998</v>
      </c>
      <c r="N68" s="532">
        <v>24.535</v>
      </c>
      <c r="O68" s="531">
        <v>929.30199999999991</v>
      </c>
      <c r="P68" s="532">
        <v>324.971</v>
      </c>
      <c r="Q68" s="532">
        <v>75.5</v>
      </c>
      <c r="R68"/>
      <c r="S68" s="1242"/>
      <c r="T68" s="1241"/>
      <c r="U68" s="1242"/>
      <c r="V68" s="1241"/>
      <c r="W68" s="1242"/>
      <c r="X68" s="1241"/>
      <c r="Y68" s="1242"/>
      <c r="Z68" s="1241"/>
      <c r="AA68" s="541"/>
      <c r="AB68" s="541"/>
      <c r="AD68" s="541"/>
      <c r="AF68" s="541"/>
    </row>
    <row r="69" spans="2:32" s="95" customFormat="1" ht="26.25" hidden="1" customHeight="1">
      <c r="B69" s="215">
        <v>2018</v>
      </c>
      <c r="C69" s="535"/>
      <c r="D69" s="535"/>
      <c r="E69" s="1384"/>
      <c r="F69" s="1384"/>
      <c r="G69" s="1384"/>
      <c r="H69" s="1384"/>
      <c r="I69" s="535"/>
      <c r="J69" s="1384"/>
      <c r="K69" s="1384"/>
      <c r="L69" s="1384"/>
      <c r="M69" s="1384"/>
      <c r="N69" s="1384"/>
      <c r="O69" s="535"/>
      <c r="P69" s="1384"/>
      <c r="Q69" s="1384"/>
      <c r="R69"/>
      <c r="S69" s="130"/>
      <c r="T69" s="1241"/>
      <c r="U69" s="130"/>
      <c r="V69" s="1241"/>
      <c r="W69" s="130"/>
      <c r="X69" s="1241"/>
      <c r="Y69" s="130"/>
      <c r="Z69" s="1241"/>
      <c r="AA69" s="541"/>
      <c r="AB69" s="541"/>
      <c r="AD69" s="541"/>
      <c r="AF69" s="541"/>
    </row>
    <row r="70" spans="2:32" s="95" customFormat="1" ht="26.25" hidden="1" customHeight="1">
      <c r="B70" s="216">
        <v>43101</v>
      </c>
      <c r="C70" s="531">
        <v>13152.241999999997</v>
      </c>
      <c r="D70" s="531">
        <v>7630.6939999999995</v>
      </c>
      <c r="E70" s="532">
        <v>4823.0360000000001</v>
      </c>
      <c r="F70" s="532">
        <v>2807.6579999999999</v>
      </c>
      <c r="G70" s="532">
        <v>1606.317</v>
      </c>
      <c r="H70" s="532">
        <v>1201.3409999999999</v>
      </c>
      <c r="I70" s="531">
        <f t="shared" ref="I70:I81" si="3">+SUM(J70:L70)</f>
        <v>3357.5659999999998</v>
      </c>
      <c r="J70" s="532">
        <v>1957</v>
      </c>
      <c r="K70" s="532">
        <v>600</v>
      </c>
      <c r="L70" s="532">
        <v>800.5659999999998</v>
      </c>
      <c r="M70" s="531">
        <v>764.47699999999998</v>
      </c>
      <c r="N70" s="532">
        <v>58.604999999999997</v>
      </c>
      <c r="O70" s="531">
        <v>929.25099999999998</v>
      </c>
      <c r="P70" s="532">
        <v>324.971</v>
      </c>
      <c r="Q70" s="532">
        <v>86.677999999999997</v>
      </c>
      <c r="R70"/>
      <c r="S70" s="130"/>
      <c r="T70" s="1241"/>
      <c r="U70" s="130"/>
      <c r="V70" s="1241"/>
      <c r="W70" s="130"/>
      <c r="X70" s="1241"/>
      <c r="Y70" s="130"/>
      <c r="Z70" s="1241"/>
      <c r="AA70" s="541"/>
      <c r="AB70" s="541"/>
      <c r="AD70" s="541"/>
      <c r="AF70" s="541"/>
    </row>
    <row r="71" spans="2:32" s="95" customFormat="1" ht="26.25" hidden="1" customHeight="1">
      <c r="B71" s="217">
        <v>43132</v>
      </c>
      <c r="C71" s="533">
        <v>13011.409</v>
      </c>
      <c r="D71" s="533">
        <v>7651.3950000000004</v>
      </c>
      <c r="E71" s="534">
        <v>4848.0780000000004</v>
      </c>
      <c r="F71" s="534">
        <v>2803.317</v>
      </c>
      <c r="G71" s="534">
        <v>1611.8009999999999</v>
      </c>
      <c r="H71" s="534">
        <v>1191.5160000000001</v>
      </c>
      <c r="I71" s="533">
        <f t="shared" si="3"/>
        <v>3412.9589999999998</v>
      </c>
      <c r="J71" s="534">
        <v>1985</v>
      </c>
      <c r="K71" s="534">
        <v>600</v>
      </c>
      <c r="L71" s="534">
        <v>827.95899999999983</v>
      </c>
      <c r="M71" s="533">
        <v>600.48199999999997</v>
      </c>
      <c r="N71" s="534">
        <v>28.082999999999998</v>
      </c>
      <c r="O71" s="533">
        <v>898.39999999999986</v>
      </c>
      <c r="P71" s="534">
        <v>324.971</v>
      </c>
      <c r="Q71" s="534">
        <v>95.119</v>
      </c>
      <c r="R71"/>
      <c r="S71" s="130"/>
      <c r="T71" s="1241"/>
      <c r="U71" s="130"/>
      <c r="V71" s="1241"/>
      <c r="W71" s="130"/>
      <c r="X71" s="1241"/>
      <c r="Y71" s="130"/>
      <c r="Z71" s="1241"/>
      <c r="AA71" s="541"/>
      <c r="AB71" s="541"/>
      <c r="AD71" s="541"/>
      <c r="AF71" s="541"/>
    </row>
    <row r="72" spans="2:32" s="95" customFormat="1" ht="26.25" hidden="1" customHeight="1">
      <c r="B72" s="216">
        <v>43160</v>
      </c>
      <c r="C72" s="531">
        <v>12908.155999999999</v>
      </c>
      <c r="D72" s="531">
        <v>7645.7439999999997</v>
      </c>
      <c r="E72" s="532">
        <v>4896.6319999999996</v>
      </c>
      <c r="F72" s="532">
        <v>2749.1120000000001</v>
      </c>
      <c r="G72" s="532">
        <v>1609.6949999999999</v>
      </c>
      <c r="H72" s="532">
        <v>1139.4169999999999</v>
      </c>
      <c r="I72" s="531">
        <f t="shared" si="3"/>
        <v>3418.9049999999997</v>
      </c>
      <c r="J72" s="532">
        <v>1998</v>
      </c>
      <c r="K72" s="532">
        <v>600</v>
      </c>
      <c r="L72" s="532">
        <v>820.90499999999975</v>
      </c>
      <c r="M72" s="531">
        <v>517.048</v>
      </c>
      <c r="N72" s="532">
        <v>3.8439999999999999</v>
      </c>
      <c r="O72" s="531">
        <v>893.45500000000004</v>
      </c>
      <c r="P72" s="532">
        <v>324.971</v>
      </c>
      <c r="Q72" s="532">
        <v>104.18899999999999</v>
      </c>
      <c r="R72"/>
      <c r="S72" s="130"/>
      <c r="T72" s="1241"/>
      <c r="U72" s="130"/>
      <c r="V72" s="1241"/>
      <c r="W72" s="130"/>
      <c r="X72" s="1241"/>
      <c r="Y72" s="130"/>
      <c r="Z72" s="1241"/>
      <c r="AA72" s="541"/>
      <c r="AB72" s="541"/>
      <c r="AD72" s="541"/>
      <c r="AF72" s="541"/>
    </row>
    <row r="73" spans="2:32" s="95" customFormat="1" ht="26.25" hidden="1" customHeight="1">
      <c r="B73" s="217">
        <v>43191</v>
      </c>
      <c r="C73" s="533">
        <v>12752.872999999998</v>
      </c>
      <c r="D73" s="533">
        <v>7723.0429999999997</v>
      </c>
      <c r="E73" s="534">
        <v>4905.3999999999996</v>
      </c>
      <c r="F73" s="534">
        <v>2817.643</v>
      </c>
      <c r="G73" s="534">
        <v>1613.4</v>
      </c>
      <c r="H73" s="534">
        <v>1204.2429999999999</v>
      </c>
      <c r="I73" s="533">
        <f t="shared" si="3"/>
        <v>3106.864</v>
      </c>
      <c r="J73" s="534">
        <v>1662</v>
      </c>
      <c r="K73" s="534">
        <v>600</v>
      </c>
      <c r="L73" s="534">
        <v>844.86400000000003</v>
      </c>
      <c r="M73" s="533">
        <v>586.78899999999999</v>
      </c>
      <c r="N73" s="534">
        <v>8.8109999999999999</v>
      </c>
      <c r="O73" s="533">
        <v>888.12100000000009</v>
      </c>
      <c r="P73" s="534">
        <v>324.971</v>
      </c>
      <c r="Q73" s="534">
        <v>114.274</v>
      </c>
      <c r="R73"/>
      <c r="S73" s="130"/>
      <c r="T73" s="1241"/>
      <c r="U73" s="130"/>
      <c r="V73" s="1241"/>
      <c r="W73" s="130"/>
      <c r="X73" s="1241"/>
      <c r="Y73" s="130"/>
      <c r="Z73" s="1241"/>
      <c r="AA73" s="541"/>
      <c r="AB73" s="541"/>
      <c r="AD73" s="541"/>
      <c r="AF73" s="541"/>
    </row>
    <row r="74" spans="2:32" s="95" customFormat="1" ht="26.25" hidden="1" customHeight="1">
      <c r="B74" s="216">
        <v>43221</v>
      </c>
      <c r="C74" s="531">
        <v>12634.571999999998</v>
      </c>
      <c r="D74" s="531">
        <v>7705.32</v>
      </c>
      <c r="E74" s="532">
        <v>4976.7359999999999</v>
      </c>
      <c r="F74" s="532">
        <v>2728.5839999999998</v>
      </c>
      <c r="G74" s="532">
        <v>1627.15</v>
      </c>
      <c r="H74" s="532">
        <v>1101.434</v>
      </c>
      <c r="I74" s="531">
        <f t="shared" si="3"/>
        <v>3042.4650000000001</v>
      </c>
      <c r="J74" s="532">
        <v>1633.5</v>
      </c>
      <c r="K74" s="532">
        <v>600</v>
      </c>
      <c r="L74" s="532">
        <v>808.96500000000015</v>
      </c>
      <c r="M74" s="531">
        <v>541.84500000000003</v>
      </c>
      <c r="N74" s="532">
        <v>5.7910000000000004</v>
      </c>
      <c r="O74" s="531">
        <v>889.45299999999997</v>
      </c>
      <c r="P74" s="532">
        <v>324.971</v>
      </c>
      <c r="Q74" s="532">
        <v>124.72699999999999</v>
      </c>
      <c r="R74"/>
      <c r="S74" s="130"/>
      <c r="T74" s="1241"/>
      <c r="U74" s="130"/>
      <c r="V74" s="1241"/>
      <c r="W74" s="130"/>
      <c r="X74" s="1241"/>
      <c r="Y74" s="130"/>
      <c r="Z74" s="1241"/>
      <c r="AA74" s="541"/>
      <c r="AB74" s="541"/>
      <c r="AD74" s="541"/>
      <c r="AF74" s="541"/>
    </row>
    <row r="75" spans="2:32" s="95" customFormat="1" ht="26.25" hidden="1" customHeight="1">
      <c r="B75" s="217">
        <v>43252</v>
      </c>
      <c r="C75" s="533">
        <v>12675.806003999998</v>
      </c>
      <c r="D75" s="533">
        <v>7822.5039999999999</v>
      </c>
      <c r="E75" s="534">
        <v>5099.857</v>
      </c>
      <c r="F75" s="534">
        <v>2722.6469999999999</v>
      </c>
      <c r="G75" s="534">
        <v>1635.3779999999999</v>
      </c>
      <c r="H75" s="534">
        <v>1087.269</v>
      </c>
      <c r="I75" s="533">
        <f t="shared" si="3"/>
        <v>3125.9169999999999</v>
      </c>
      <c r="J75" s="534">
        <v>1688</v>
      </c>
      <c r="K75" s="534">
        <v>600</v>
      </c>
      <c r="L75" s="534">
        <v>837.91699999999992</v>
      </c>
      <c r="M75" s="533">
        <v>382.07500400000004</v>
      </c>
      <c r="N75" s="534">
        <v>2.9969999999999999</v>
      </c>
      <c r="O75" s="533">
        <v>888.27200000000005</v>
      </c>
      <c r="P75" s="534">
        <v>324.971</v>
      </c>
      <c r="Q75" s="534">
        <v>129.07</v>
      </c>
      <c r="R75"/>
      <c r="S75" s="130"/>
      <c r="T75" s="1241"/>
      <c r="U75" s="130"/>
      <c r="V75" s="1241"/>
      <c r="W75" s="130"/>
      <c r="X75" s="1241"/>
      <c r="Y75" s="130"/>
      <c r="Z75" s="1241"/>
      <c r="AA75" s="541"/>
      <c r="AB75" s="541"/>
      <c r="AD75" s="541"/>
      <c r="AF75" s="541"/>
    </row>
    <row r="76" spans="2:32" s="95" customFormat="1" ht="26.25" hidden="1" customHeight="1">
      <c r="B76" s="216">
        <v>43282</v>
      </c>
      <c r="C76" s="531">
        <v>12418.712999999998</v>
      </c>
      <c r="D76" s="531">
        <v>7553.3009999999995</v>
      </c>
      <c r="E76" s="532">
        <v>5015.4560000000001</v>
      </c>
      <c r="F76" s="532">
        <v>2537.8449999999998</v>
      </c>
      <c r="G76" s="532">
        <v>1615.2909999999999</v>
      </c>
      <c r="H76" s="532">
        <v>922.55399999999997</v>
      </c>
      <c r="I76" s="531">
        <f t="shared" si="3"/>
        <v>2972.1930000000002</v>
      </c>
      <c r="J76" s="532">
        <v>1576.5</v>
      </c>
      <c r="K76" s="532">
        <v>600</v>
      </c>
      <c r="L76" s="532">
        <v>795.69300000000021</v>
      </c>
      <c r="M76" s="531">
        <v>554.42700000000002</v>
      </c>
      <c r="N76" s="532">
        <v>8.36</v>
      </c>
      <c r="O76" s="531">
        <v>870.928</v>
      </c>
      <c r="P76" s="532">
        <v>322.91699999999997</v>
      </c>
      <c r="Q76" s="532">
        <v>136.58699999999999</v>
      </c>
      <c r="R76"/>
      <c r="S76" s="130"/>
      <c r="T76" s="1241"/>
      <c r="U76" s="130"/>
      <c r="V76" s="1241"/>
      <c r="W76" s="130"/>
      <c r="X76" s="1241"/>
      <c r="Y76" s="130"/>
      <c r="Z76" s="1241"/>
      <c r="AA76" s="541"/>
      <c r="AB76" s="541"/>
      <c r="AD76" s="541"/>
      <c r="AF76" s="541"/>
    </row>
    <row r="77" spans="2:32" s="95" customFormat="1" ht="26.25" hidden="1" customHeight="1">
      <c r="B77" s="217">
        <v>43313</v>
      </c>
      <c r="C77" s="533">
        <v>12815.032000000001</v>
      </c>
      <c r="D77" s="533">
        <v>7420.7820000000002</v>
      </c>
      <c r="E77" s="534">
        <v>5070.232</v>
      </c>
      <c r="F77" s="534">
        <v>2350.5500000000002</v>
      </c>
      <c r="G77" s="534">
        <v>1602.297</v>
      </c>
      <c r="H77" s="534">
        <v>748.25300000000004</v>
      </c>
      <c r="I77" s="533">
        <f t="shared" si="3"/>
        <v>3167.373</v>
      </c>
      <c r="J77" s="534">
        <v>1740</v>
      </c>
      <c r="K77" s="534">
        <v>600</v>
      </c>
      <c r="L77" s="534">
        <v>827.37300000000005</v>
      </c>
      <c r="M77" s="533">
        <v>381.10699999999997</v>
      </c>
      <c r="N77" s="534">
        <v>6.5209999999999999</v>
      </c>
      <c r="O77" s="533">
        <v>1224.3619999999999</v>
      </c>
      <c r="P77" s="534">
        <v>322.91699999999997</v>
      </c>
      <c r="Q77" s="534">
        <v>291.97000000000003</v>
      </c>
      <c r="R77"/>
      <c r="S77" s="130"/>
      <c r="T77" s="1241"/>
      <c r="U77" s="130"/>
      <c r="V77" s="1241"/>
      <c r="W77" s="130"/>
      <c r="X77" s="1241"/>
      <c r="Y77" s="130"/>
      <c r="Z77" s="1241"/>
      <c r="AA77" s="541"/>
      <c r="AB77" s="541"/>
      <c r="AD77" s="541"/>
      <c r="AF77" s="541"/>
    </row>
    <row r="78" spans="2:32" s="95" customFormat="1" ht="26.25" hidden="1" customHeight="1">
      <c r="B78" s="216">
        <v>43344</v>
      </c>
      <c r="C78" s="531">
        <v>12306.739999999998</v>
      </c>
      <c r="D78" s="531">
        <v>7220.3459999999995</v>
      </c>
      <c r="E78" s="532">
        <v>4890.6469999999999</v>
      </c>
      <c r="F78" s="532">
        <v>2329.6989999999996</v>
      </c>
      <c r="G78" s="532">
        <v>1595.4659999999999</v>
      </c>
      <c r="H78" s="532">
        <v>734.23299999999995</v>
      </c>
      <c r="I78" s="531">
        <f t="shared" si="3"/>
        <v>2821.2190000000001</v>
      </c>
      <c r="J78" s="532">
        <v>1420.5</v>
      </c>
      <c r="K78" s="532">
        <v>600</v>
      </c>
      <c r="L78" s="532">
        <v>800.71900000000005</v>
      </c>
      <c r="M78" s="531">
        <v>489.23099999999999</v>
      </c>
      <c r="N78" s="532">
        <v>7.2210000000000001</v>
      </c>
      <c r="O78" s="531">
        <v>1220.5730000000001</v>
      </c>
      <c r="P78" s="532">
        <v>322.91699999999997</v>
      </c>
      <c r="Q78" s="532">
        <v>225.233</v>
      </c>
      <c r="R78"/>
      <c r="S78" s="130"/>
      <c r="T78" s="1241"/>
      <c r="U78" s="130"/>
      <c r="V78" s="1241"/>
      <c r="W78" s="130"/>
      <c r="X78" s="1241"/>
      <c r="Y78" s="130"/>
      <c r="Z78" s="1241"/>
      <c r="AA78" s="541"/>
      <c r="AB78" s="541"/>
      <c r="AD78" s="541"/>
      <c r="AF78" s="541"/>
    </row>
    <row r="79" spans="2:32" s="95" customFormat="1" ht="26.25" hidden="1" customHeight="1">
      <c r="B79" s="216">
        <v>43374</v>
      </c>
      <c r="C79" s="531">
        <v>12619.880000000001</v>
      </c>
      <c r="D79" s="531">
        <v>7263.0169999999998</v>
      </c>
      <c r="E79" s="532">
        <v>4837.9229999999998</v>
      </c>
      <c r="F79" s="532">
        <v>2425.0940000000001</v>
      </c>
      <c r="G79" s="532">
        <v>1594.2360000000001</v>
      </c>
      <c r="H79" s="532">
        <v>830.85799999999995</v>
      </c>
      <c r="I79" s="531">
        <f t="shared" si="3"/>
        <v>2905.8959999999997</v>
      </c>
      <c r="J79" s="532">
        <v>1491</v>
      </c>
      <c r="K79" s="532">
        <v>600</v>
      </c>
      <c r="L79" s="532">
        <v>814.89599999999973</v>
      </c>
      <c r="M79" s="531">
        <v>515.02199999999993</v>
      </c>
      <c r="N79" s="532">
        <v>11.359</v>
      </c>
      <c r="O79" s="531">
        <v>1444.683</v>
      </c>
      <c r="P79" s="532">
        <v>322.91699999999997</v>
      </c>
      <c r="Q79" s="532">
        <v>156.98599999999999</v>
      </c>
      <c r="R79"/>
      <c r="S79" s="130"/>
      <c r="T79" s="1241"/>
      <c r="U79" s="130"/>
      <c r="V79" s="1241"/>
      <c r="W79" s="130"/>
      <c r="X79" s="1241"/>
      <c r="Y79" s="130"/>
      <c r="Z79" s="1241"/>
      <c r="AA79" s="541"/>
      <c r="AB79" s="541"/>
      <c r="AD79" s="541"/>
      <c r="AF79" s="541"/>
    </row>
    <row r="80" spans="2:32" s="95" customFormat="1" ht="26.25" hidden="1" customHeight="1">
      <c r="B80" s="217">
        <v>43405</v>
      </c>
      <c r="C80" s="533">
        <v>12485.343000000003</v>
      </c>
      <c r="D80" s="533">
        <v>7238.8960000000006</v>
      </c>
      <c r="E80" s="534">
        <v>4813.1120000000001</v>
      </c>
      <c r="F80" s="534">
        <v>2425.7840000000001</v>
      </c>
      <c r="G80" s="534">
        <v>1585.172</v>
      </c>
      <c r="H80" s="534">
        <v>840.61199999999997</v>
      </c>
      <c r="I80" s="533">
        <f t="shared" si="3"/>
        <v>2617.44</v>
      </c>
      <c r="J80" s="534">
        <v>1211</v>
      </c>
      <c r="K80" s="534">
        <v>600</v>
      </c>
      <c r="L80" s="534">
        <v>806.44</v>
      </c>
      <c r="M80" s="533">
        <v>464.84399999999999</v>
      </c>
      <c r="N80" s="534">
        <v>7.8159999999999998</v>
      </c>
      <c r="O80" s="533">
        <v>1672.7260000000001</v>
      </c>
      <c r="P80" s="534">
        <v>322.91699999999997</v>
      </c>
      <c r="Q80" s="534">
        <v>160.70400000000001</v>
      </c>
      <c r="R80"/>
      <c r="S80" s="130"/>
      <c r="T80" s="1241"/>
      <c r="U80" s="130"/>
      <c r="V80" s="1241"/>
      <c r="W80" s="130"/>
      <c r="X80" s="1241"/>
      <c r="Y80" s="130"/>
      <c r="Z80" s="1241"/>
      <c r="AA80" s="541"/>
      <c r="AB80" s="541"/>
      <c r="AD80" s="541"/>
      <c r="AF80" s="541"/>
    </row>
    <row r="81" spans="2:32" s="95" customFormat="1" ht="26.25" hidden="1" customHeight="1">
      <c r="B81" s="216">
        <v>43435</v>
      </c>
      <c r="C81" s="531">
        <v>12901.566000000003</v>
      </c>
      <c r="D81" s="531">
        <v>7271.7690000000002</v>
      </c>
      <c r="E81" s="532">
        <v>4802.4309999999996</v>
      </c>
      <c r="F81" s="532">
        <v>2469.3380000000002</v>
      </c>
      <c r="G81" s="532">
        <v>1580.3040000000001</v>
      </c>
      <c r="H81" s="532">
        <v>889.03399999999999</v>
      </c>
      <c r="I81" s="531">
        <f t="shared" si="3"/>
        <v>2974.0639999999999</v>
      </c>
      <c r="J81" s="532">
        <v>1534.5</v>
      </c>
      <c r="K81" s="532">
        <v>600</v>
      </c>
      <c r="L81" s="532">
        <v>839.56399999999985</v>
      </c>
      <c r="M81" s="531">
        <v>513.75900000000001</v>
      </c>
      <c r="N81" s="532">
        <v>3.5830000000000002</v>
      </c>
      <c r="O81" s="531">
        <v>1674.0640000000003</v>
      </c>
      <c r="P81" s="532">
        <v>368.75399999999996</v>
      </c>
      <c r="Q81" s="532">
        <v>95.573000000000008</v>
      </c>
      <c r="R81"/>
      <c r="S81" s="1242"/>
      <c r="T81" s="1241"/>
      <c r="U81" s="1242"/>
      <c r="V81" s="1241"/>
      <c r="W81" s="1242"/>
      <c r="X81" s="1241"/>
      <c r="Y81" s="1242"/>
      <c r="Z81" s="1241"/>
      <c r="AA81" s="541"/>
      <c r="AB81" s="541"/>
      <c r="AD81" s="541"/>
      <c r="AF81" s="541"/>
    </row>
    <row r="82" spans="2:32" s="95" customFormat="1" ht="26.25" hidden="1" customHeight="1">
      <c r="B82" s="215">
        <v>2019</v>
      </c>
      <c r="C82" s="535"/>
      <c r="D82" s="535"/>
      <c r="E82" s="1384"/>
      <c r="F82" s="1384"/>
      <c r="G82" s="1384"/>
      <c r="H82" s="1384"/>
      <c r="I82" s="535"/>
      <c r="J82" s="1384"/>
      <c r="K82" s="1384"/>
      <c r="L82" s="1384"/>
      <c r="M82" s="1384"/>
      <c r="N82" s="1384"/>
      <c r="O82" s="535"/>
      <c r="P82" s="1384"/>
      <c r="Q82" s="1384"/>
      <c r="R82"/>
      <c r="S82" s="130"/>
      <c r="T82" s="1241"/>
      <c r="U82" s="130"/>
      <c r="V82" s="1241"/>
      <c r="W82" s="130"/>
      <c r="X82" s="1241"/>
      <c r="Y82" s="130"/>
      <c r="Z82" s="1241"/>
      <c r="AA82" s="541"/>
      <c r="AB82" s="541"/>
      <c r="AD82" s="541"/>
      <c r="AF82" s="541"/>
    </row>
    <row r="83" spans="2:32" s="95" customFormat="1" ht="26.25" hidden="1" customHeight="1">
      <c r="B83" s="216">
        <v>43466</v>
      </c>
      <c r="C83" s="531">
        <v>12686.845000000001</v>
      </c>
      <c r="D83" s="531">
        <v>7145.7309999999998</v>
      </c>
      <c r="E83" s="532">
        <v>4748.0309999999999</v>
      </c>
      <c r="F83" s="532">
        <v>2397.6999999999998</v>
      </c>
      <c r="G83" s="532">
        <v>1580.3520000000001</v>
      </c>
      <c r="H83" s="532">
        <v>817.34799999999996</v>
      </c>
      <c r="I83" s="531">
        <f t="shared" ref="I83:I94" si="4">+SUM(J83:L83)</f>
        <v>2715.453</v>
      </c>
      <c r="J83" s="532">
        <v>1317.5</v>
      </c>
      <c r="K83" s="532">
        <v>600</v>
      </c>
      <c r="L83" s="532">
        <v>797.95299999999997</v>
      </c>
      <c r="M83" s="531">
        <v>651.88800000000003</v>
      </c>
      <c r="N83" s="532">
        <v>37.655999999999999</v>
      </c>
      <c r="O83" s="531">
        <v>1665.5130000000001</v>
      </c>
      <c r="P83" s="532">
        <v>368.75399999999996</v>
      </c>
      <c r="Q83" s="532">
        <v>101.85000000000001</v>
      </c>
      <c r="R83"/>
      <c r="S83" s="130"/>
      <c r="T83" s="1241"/>
      <c r="U83" s="130"/>
      <c r="V83" s="1241"/>
      <c r="W83" s="130"/>
      <c r="X83" s="1241"/>
      <c r="Y83" s="130"/>
      <c r="Z83" s="1241"/>
      <c r="AA83" s="541"/>
      <c r="AB83" s="541"/>
      <c r="AD83" s="541"/>
      <c r="AF83" s="541"/>
    </row>
    <row r="84" spans="2:32" s="95" customFormat="1" ht="26.25" hidden="1" customHeight="1">
      <c r="B84" s="217">
        <v>43497</v>
      </c>
      <c r="C84" s="533">
        <v>12647.008000000002</v>
      </c>
      <c r="D84" s="533">
        <v>7214.3230000000003</v>
      </c>
      <c r="E84" s="534">
        <v>4773.2550000000001</v>
      </c>
      <c r="F84" s="534">
        <v>2441.0680000000002</v>
      </c>
      <c r="G84" s="534">
        <v>1583.0350000000001</v>
      </c>
      <c r="H84" s="534">
        <v>858.03300000000002</v>
      </c>
      <c r="I84" s="533">
        <f t="shared" si="4"/>
        <v>2747.1480000000001</v>
      </c>
      <c r="J84" s="534">
        <v>1248</v>
      </c>
      <c r="K84" s="534">
        <v>700</v>
      </c>
      <c r="L84" s="534">
        <v>799.14800000000014</v>
      </c>
      <c r="M84" s="533">
        <v>542.84100000000001</v>
      </c>
      <c r="N84" s="534">
        <v>5.0720000000000001</v>
      </c>
      <c r="O84" s="533">
        <v>1653.5330000000001</v>
      </c>
      <c r="P84" s="534">
        <v>368.75399999999996</v>
      </c>
      <c r="Q84" s="534">
        <v>115.337</v>
      </c>
      <c r="R84"/>
      <c r="S84" s="130"/>
      <c r="T84" s="1241"/>
      <c r="U84" s="130"/>
      <c r="V84" s="1241"/>
      <c r="W84" s="130"/>
      <c r="X84" s="1241"/>
      <c r="Y84" s="130"/>
      <c r="Z84" s="1241"/>
      <c r="AA84" s="541"/>
      <c r="AB84" s="541"/>
      <c r="AD84" s="541"/>
      <c r="AF84" s="541"/>
    </row>
    <row r="85" spans="2:32" s="95" customFormat="1" ht="26.25" hidden="1" customHeight="1">
      <c r="B85" s="216">
        <v>43525</v>
      </c>
      <c r="C85" s="531">
        <v>12776.304300000002</v>
      </c>
      <c r="D85" s="531">
        <v>7310.9979999999996</v>
      </c>
      <c r="E85" s="532">
        <v>4817.8959999999997</v>
      </c>
      <c r="F85" s="532">
        <v>2493.1019999999999</v>
      </c>
      <c r="G85" s="532">
        <v>1581.521</v>
      </c>
      <c r="H85" s="532">
        <v>911.58100000000002</v>
      </c>
      <c r="I85" s="531">
        <f t="shared" si="4"/>
        <v>2723.9580000000001</v>
      </c>
      <c r="J85" s="532">
        <v>1249</v>
      </c>
      <c r="K85" s="532">
        <v>700</v>
      </c>
      <c r="L85" s="532">
        <v>774.95800000000008</v>
      </c>
      <c r="M85" s="531">
        <v>594.03430000000003</v>
      </c>
      <c r="N85" s="532">
        <v>3.327</v>
      </c>
      <c r="O85" s="531">
        <v>1651.6469999999999</v>
      </c>
      <c r="P85" s="532">
        <v>368.75399999999996</v>
      </c>
      <c r="Q85" s="532">
        <v>123.586</v>
      </c>
      <c r="R85"/>
      <c r="S85" s="130"/>
      <c r="T85" s="1241"/>
      <c r="U85" s="130"/>
      <c r="V85" s="1241"/>
      <c r="W85" s="130"/>
      <c r="X85" s="1241"/>
      <c r="Y85" s="130"/>
      <c r="Z85" s="1241"/>
      <c r="AA85" s="541"/>
      <c r="AB85" s="541"/>
      <c r="AD85" s="541"/>
      <c r="AF85" s="541"/>
    </row>
    <row r="86" spans="2:32" s="95" customFormat="1" ht="26.25" hidden="1" customHeight="1">
      <c r="B86" s="217">
        <v>43556</v>
      </c>
      <c r="C86" s="533">
        <v>12641.526299999998</v>
      </c>
      <c r="D86" s="533">
        <v>7482.6739999999991</v>
      </c>
      <c r="E86" s="534">
        <v>4917.53</v>
      </c>
      <c r="F86" s="534">
        <v>2565.1439999999998</v>
      </c>
      <c r="G86" s="534">
        <v>1587.8779999999999</v>
      </c>
      <c r="H86" s="534">
        <v>977.26599999999996</v>
      </c>
      <c r="I86" s="533">
        <f t="shared" si="4"/>
        <v>2334.5309999999999</v>
      </c>
      <c r="J86" s="534">
        <v>878.5</v>
      </c>
      <c r="K86" s="534">
        <v>700</v>
      </c>
      <c r="L86" s="534">
        <v>756.03099999999995</v>
      </c>
      <c r="M86" s="533">
        <v>688.89530000000002</v>
      </c>
      <c r="N86" s="534">
        <v>3.2050000000000001</v>
      </c>
      <c r="O86" s="533">
        <v>1632.3799999999999</v>
      </c>
      <c r="P86" s="534">
        <v>368.75399999999996</v>
      </c>
      <c r="Q86" s="534">
        <v>131.08699999999999</v>
      </c>
      <c r="R86"/>
      <c r="S86" s="130"/>
      <c r="T86" s="1241"/>
      <c r="U86" s="130"/>
      <c r="V86" s="1241"/>
      <c r="W86" s="130"/>
      <c r="X86" s="1241"/>
      <c r="Y86" s="130"/>
      <c r="Z86" s="1241"/>
      <c r="AA86" s="541"/>
      <c r="AB86" s="541"/>
      <c r="AD86" s="541"/>
      <c r="AF86" s="541"/>
    </row>
    <row r="87" spans="2:32" s="95" customFormat="1" ht="26.25" hidden="1" customHeight="1">
      <c r="B87" s="216">
        <v>43586</v>
      </c>
      <c r="C87" s="531">
        <v>12802.906000000001</v>
      </c>
      <c r="D87" s="531">
        <v>7831.9140000000007</v>
      </c>
      <c r="E87" s="532">
        <v>5253.5370000000003</v>
      </c>
      <c r="F87" s="532">
        <v>2578.377</v>
      </c>
      <c r="G87" s="532">
        <v>1598.4570000000001</v>
      </c>
      <c r="H87" s="532">
        <v>979.92</v>
      </c>
      <c r="I87" s="531">
        <f t="shared" si="4"/>
        <v>2224.3200000000002</v>
      </c>
      <c r="J87" s="532">
        <v>937</v>
      </c>
      <c r="K87" s="532">
        <v>600</v>
      </c>
      <c r="L87" s="532">
        <v>687.32000000000016</v>
      </c>
      <c r="M87" s="531">
        <v>485.93200000000002</v>
      </c>
      <c r="N87" s="532">
        <v>3.3410000000000002</v>
      </c>
      <c r="O87" s="531">
        <v>1740.1659999999999</v>
      </c>
      <c r="P87" s="532">
        <v>368.77699999999999</v>
      </c>
      <c r="Q87" s="532">
        <v>148.45600000000002</v>
      </c>
      <c r="R87"/>
      <c r="S87" s="130"/>
      <c r="T87" s="1241"/>
      <c r="U87" s="130"/>
      <c r="V87" s="1241"/>
      <c r="W87" s="130"/>
      <c r="X87" s="1241"/>
      <c r="Y87" s="130"/>
      <c r="Z87" s="1241"/>
      <c r="AA87" s="541"/>
      <c r="AB87" s="541"/>
      <c r="AD87" s="541"/>
      <c r="AF87" s="541"/>
    </row>
    <row r="88" spans="2:32" s="95" customFormat="1" ht="26.25" hidden="1" customHeight="1">
      <c r="B88" s="217">
        <v>43617</v>
      </c>
      <c r="C88" s="533">
        <v>12972.835000000001</v>
      </c>
      <c r="D88" s="533">
        <v>7727.6229999999996</v>
      </c>
      <c r="E88" s="534">
        <v>5093.6030000000001</v>
      </c>
      <c r="F88" s="534">
        <v>2634.02</v>
      </c>
      <c r="G88" s="534">
        <v>1603.665</v>
      </c>
      <c r="H88" s="534">
        <v>1030.355</v>
      </c>
      <c r="I88" s="533">
        <f t="shared" si="4"/>
        <v>2317.346</v>
      </c>
      <c r="J88" s="534">
        <v>1113.5</v>
      </c>
      <c r="K88" s="534">
        <v>500</v>
      </c>
      <c r="L88" s="534">
        <v>703.846</v>
      </c>
      <c r="M88" s="533">
        <v>636.596</v>
      </c>
      <c r="N88" s="534">
        <v>1.9710000000000001</v>
      </c>
      <c r="O88" s="533">
        <v>1755.9870000000001</v>
      </c>
      <c r="P88" s="534">
        <v>368.77699999999999</v>
      </c>
      <c r="Q88" s="534">
        <v>164.535</v>
      </c>
      <c r="R88"/>
      <c r="S88" s="130"/>
      <c r="T88" s="1241"/>
      <c r="U88" s="130"/>
      <c r="V88" s="1241"/>
      <c r="W88" s="130"/>
      <c r="X88" s="1241"/>
      <c r="Y88" s="130"/>
      <c r="Z88" s="1241"/>
      <c r="AA88" s="541"/>
      <c r="AB88" s="541"/>
      <c r="AD88" s="541"/>
      <c r="AF88" s="541"/>
    </row>
    <row r="89" spans="2:32" s="95" customFormat="1" ht="26.25" hidden="1" customHeight="1">
      <c r="B89" s="216">
        <v>43647</v>
      </c>
      <c r="C89" s="531">
        <v>13133.012000000001</v>
      </c>
      <c r="D89" s="531">
        <v>7896.3520000000008</v>
      </c>
      <c r="E89" s="532">
        <v>5170.7110000000002</v>
      </c>
      <c r="F89" s="532">
        <v>2725.6410000000001</v>
      </c>
      <c r="G89" s="532">
        <v>1614.73</v>
      </c>
      <c r="H89" s="532">
        <v>1110.9110000000001</v>
      </c>
      <c r="I89" s="531">
        <f t="shared" si="4"/>
        <v>2440.9189999999999</v>
      </c>
      <c r="J89" s="532">
        <v>1226</v>
      </c>
      <c r="K89" s="532">
        <v>500</v>
      </c>
      <c r="L89" s="532">
        <v>714.91899999999987</v>
      </c>
      <c r="M89" s="531">
        <v>486.27099999999996</v>
      </c>
      <c r="N89" s="532">
        <v>10.675000000000001</v>
      </c>
      <c r="O89" s="531">
        <v>1751.4549999999999</v>
      </c>
      <c r="P89" s="532">
        <v>368.77699999999999</v>
      </c>
      <c r="Q89" s="532">
        <v>178.56299999999999</v>
      </c>
      <c r="R89"/>
      <c r="S89" s="130"/>
      <c r="T89" s="1241"/>
      <c r="U89" s="130"/>
      <c r="V89" s="1241"/>
      <c r="W89" s="130"/>
      <c r="X89" s="1241"/>
      <c r="Y89" s="130"/>
      <c r="Z89" s="1241"/>
      <c r="AA89" s="541"/>
      <c r="AB89" s="541"/>
      <c r="AD89" s="541"/>
      <c r="AF89" s="541"/>
    </row>
    <row r="90" spans="2:32" s="95" customFormat="1" ht="26.25" hidden="1" customHeight="1">
      <c r="B90" s="217">
        <v>43678</v>
      </c>
      <c r="C90" s="533">
        <v>13318.939446</v>
      </c>
      <c r="D90" s="533">
        <v>7815.2798000000003</v>
      </c>
      <c r="E90" s="534">
        <v>5199.1540000000005</v>
      </c>
      <c r="F90" s="534">
        <v>2616.1258000000003</v>
      </c>
      <c r="G90" s="534">
        <v>1633.3530000000001</v>
      </c>
      <c r="H90" s="534">
        <v>982.77280000000007</v>
      </c>
      <c r="I90" s="533">
        <f t="shared" si="4"/>
        <v>2677.4259999999999</v>
      </c>
      <c r="J90" s="534">
        <v>1482.5</v>
      </c>
      <c r="K90" s="534">
        <v>500</v>
      </c>
      <c r="L90" s="534">
        <v>694.92599999999993</v>
      </c>
      <c r="M90" s="533">
        <v>441.49964599999998</v>
      </c>
      <c r="N90" s="534">
        <v>4.49</v>
      </c>
      <c r="O90" s="533">
        <v>1747.521</v>
      </c>
      <c r="P90" s="534">
        <v>368.77699999999999</v>
      </c>
      <c r="Q90" s="534">
        <v>263.94600000000003</v>
      </c>
      <c r="R90"/>
      <c r="S90" s="130"/>
      <c r="T90" s="1241"/>
      <c r="U90" s="130"/>
      <c r="V90" s="1241"/>
      <c r="W90" s="130"/>
      <c r="X90" s="1241"/>
      <c r="Y90" s="130"/>
      <c r="Z90" s="1241"/>
      <c r="AA90" s="541"/>
      <c r="AB90" s="541"/>
      <c r="AD90" s="541"/>
      <c r="AF90" s="541"/>
    </row>
    <row r="91" spans="2:32" s="95" customFormat="1" ht="26.25" hidden="1" customHeight="1">
      <c r="B91" s="216">
        <v>43709</v>
      </c>
      <c r="C91" s="531">
        <v>13267.747999999998</v>
      </c>
      <c r="D91" s="531">
        <v>7984.6369999999997</v>
      </c>
      <c r="E91" s="532">
        <v>5121.4189999999999</v>
      </c>
      <c r="F91" s="532">
        <v>2863.2179999999998</v>
      </c>
      <c r="G91" s="532">
        <v>1649.4590000000001</v>
      </c>
      <c r="H91" s="532">
        <v>1213.759</v>
      </c>
      <c r="I91" s="531">
        <f t="shared" si="4"/>
        <v>2470.5520000000001</v>
      </c>
      <c r="J91" s="532">
        <v>1287</v>
      </c>
      <c r="K91" s="532">
        <v>500</v>
      </c>
      <c r="L91" s="532">
        <v>683.55200000000013</v>
      </c>
      <c r="M91" s="531">
        <v>471.41200000000003</v>
      </c>
      <c r="N91" s="532">
        <v>6.21</v>
      </c>
      <c r="O91" s="531">
        <v>1737.2099999999998</v>
      </c>
      <c r="P91" s="532">
        <v>369.02600000000001</v>
      </c>
      <c r="Q91" s="532">
        <v>228.70100000000002</v>
      </c>
      <c r="R91"/>
      <c r="S91" s="130"/>
      <c r="T91" s="1241"/>
      <c r="U91" s="130"/>
      <c r="V91" s="1241"/>
      <c r="W91" s="130"/>
      <c r="X91" s="1241"/>
      <c r="Y91" s="130"/>
      <c r="Z91" s="1241"/>
      <c r="AA91" s="541"/>
      <c r="AB91" s="541"/>
      <c r="AD91" s="541"/>
      <c r="AF91" s="541"/>
    </row>
    <row r="92" spans="2:32" s="95" customFormat="1" ht="26.25" hidden="1" customHeight="1">
      <c r="B92" s="216">
        <v>43739</v>
      </c>
      <c r="C92" s="531">
        <v>13258.650999999996</v>
      </c>
      <c r="D92" s="531">
        <v>7899.896999999999</v>
      </c>
      <c r="E92" s="532">
        <v>5129.8999999999996</v>
      </c>
      <c r="F92" s="532">
        <v>2769.9969999999998</v>
      </c>
      <c r="G92" s="532">
        <v>1637.1</v>
      </c>
      <c r="H92" s="532">
        <v>1132.8969999999999</v>
      </c>
      <c r="I92" s="531">
        <f t="shared" si="4"/>
        <v>2613.4259999999999</v>
      </c>
      <c r="J92" s="532">
        <v>1403</v>
      </c>
      <c r="K92" s="532">
        <v>500</v>
      </c>
      <c r="L92" s="532">
        <v>710.42599999999993</v>
      </c>
      <c r="M92" s="531">
        <v>394.10599999999999</v>
      </c>
      <c r="N92" s="532">
        <v>5.3529999999999998</v>
      </c>
      <c r="O92" s="531">
        <v>1737.1680000000001</v>
      </c>
      <c r="P92" s="532">
        <v>369.02600000000001</v>
      </c>
      <c r="Q92" s="532">
        <v>239.67499999999998</v>
      </c>
      <c r="R92"/>
      <c r="S92" s="130"/>
      <c r="T92" s="1241"/>
      <c r="U92" s="130"/>
      <c r="V92" s="1241"/>
      <c r="W92" s="130"/>
      <c r="X92" s="1241"/>
      <c r="Y92" s="130"/>
      <c r="Z92" s="1241"/>
      <c r="AA92" s="541"/>
      <c r="AB92" s="541"/>
      <c r="AD92" s="541"/>
      <c r="AF92" s="541"/>
    </row>
    <row r="93" spans="2:32" s="95" customFormat="1" ht="26.25" hidden="1" customHeight="1">
      <c r="B93" s="217">
        <v>43770</v>
      </c>
      <c r="C93" s="533">
        <v>13106.405000000001</v>
      </c>
      <c r="D93" s="533">
        <v>7941.5779999999995</v>
      </c>
      <c r="E93" s="534">
        <v>5125.9340000000002</v>
      </c>
      <c r="F93" s="534">
        <v>2815.6439999999998</v>
      </c>
      <c r="G93" s="534">
        <v>1652.2739999999999</v>
      </c>
      <c r="H93" s="534">
        <v>1163.3699999999999</v>
      </c>
      <c r="I93" s="533">
        <f t="shared" si="4"/>
        <v>2491.895</v>
      </c>
      <c r="J93" s="534">
        <v>1241</v>
      </c>
      <c r="K93" s="534">
        <v>500</v>
      </c>
      <c r="L93" s="534">
        <v>750.89499999999998</v>
      </c>
      <c r="M93" s="533">
        <v>357.89699999999993</v>
      </c>
      <c r="N93" s="534">
        <v>2.4380000000000002</v>
      </c>
      <c r="O93" s="533">
        <v>1730.192</v>
      </c>
      <c r="P93" s="534">
        <v>369.02600000000001</v>
      </c>
      <c r="Q93" s="534">
        <v>213.37900000000002</v>
      </c>
      <c r="R93"/>
      <c r="S93" s="130"/>
      <c r="T93" s="1241"/>
      <c r="U93" s="130"/>
      <c r="V93" s="1241"/>
      <c r="W93" s="130"/>
      <c r="X93" s="1241"/>
      <c r="Y93" s="130"/>
      <c r="Z93" s="1241"/>
      <c r="AA93" s="541"/>
      <c r="AB93" s="541"/>
      <c r="AD93" s="541"/>
      <c r="AF93" s="541"/>
    </row>
    <row r="94" spans="2:32" s="95" customFormat="1" ht="26.25" hidden="1" customHeight="1">
      <c r="B94" s="216">
        <v>43800</v>
      </c>
      <c r="C94" s="531">
        <v>13709.534</v>
      </c>
      <c r="D94" s="531">
        <v>8083.45</v>
      </c>
      <c r="E94" s="532">
        <v>5162.0079999999998</v>
      </c>
      <c r="F94" s="532">
        <v>2921.442</v>
      </c>
      <c r="G94" s="532">
        <v>1654.008</v>
      </c>
      <c r="H94" s="532">
        <v>1267.434</v>
      </c>
      <c r="I94" s="531">
        <f t="shared" si="4"/>
        <v>2973.52</v>
      </c>
      <c r="J94" s="532">
        <v>1713.5</v>
      </c>
      <c r="K94" s="532">
        <v>500</v>
      </c>
      <c r="L94" s="532">
        <v>760.02</v>
      </c>
      <c r="M94" s="531">
        <v>396.80500000000001</v>
      </c>
      <c r="N94" s="532">
        <v>1.738</v>
      </c>
      <c r="O94" s="531">
        <v>1726.3240000000001</v>
      </c>
      <c r="P94" s="532">
        <v>380.21099999999996</v>
      </c>
      <c r="Q94" s="532">
        <v>147.48600000000002</v>
      </c>
      <c r="R94"/>
      <c r="S94" s="1242"/>
      <c r="T94" s="1241"/>
      <c r="U94" s="1242"/>
      <c r="V94" s="1241"/>
      <c r="W94" s="1242"/>
      <c r="X94" s="1241"/>
      <c r="Y94" s="1242"/>
      <c r="Z94" s="1241"/>
      <c r="AA94" s="541"/>
      <c r="AB94" s="541"/>
      <c r="AD94" s="541"/>
      <c r="AF94" s="541"/>
    </row>
    <row r="95" spans="2:32" s="95" customFormat="1" ht="26.25" hidden="1" customHeight="1">
      <c r="B95" s="215">
        <v>2020</v>
      </c>
      <c r="C95" s="535"/>
      <c r="D95" s="535"/>
      <c r="E95" s="1384"/>
      <c r="F95" s="1384"/>
      <c r="G95" s="1384"/>
      <c r="H95" s="1384"/>
      <c r="I95" s="535"/>
      <c r="J95" s="1384"/>
      <c r="K95" s="1384"/>
      <c r="L95" s="1384"/>
      <c r="M95" s="1384"/>
      <c r="N95" s="1384"/>
      <c r="O95" s="535"/>
      <c r="P95" s="1384"/>
      <c r="Q95" s="1384"/>
      <c r="R95"/>
      <c r="S95" s="130"/>
      <c r="T95" s="1241"/>
      <c r="U95" s="130"/>
      <c r="V95" s="1241"/>
      <c r="W95" s="130"/>
      <c r="X95" s="1241"/>
      <c r="Y95" s="130"/>
      <c r="Z95" s="1241"/>
      <c r="AA95" s="541"/>
      <c r="AB95" s="541"/>
      <c r="AD95" s="541"/>
      <c r="AF95" s="541"/>
    </row>
    <row r="96" spans="2:32" s="95" customFormat="1" ht="26.25" hidden="1" customHeight="1">
      <c r="B96" s="216">
        <v>43831</v>
      </c>
      <c r="C96" s="531">
        <v>13736.506000000001</v>
      </c>
      <c r="D96" s="531">
        <v>7982.2079999999996</v>
      </c>
      <c r="E96" s="532">
        <v>5146.8059999999996</v>
      </c>
      <c r="F96" s="532">
        <v>2835.402</v>
      </c>
      <c r="G96" s="532">
        <v>1651.817</v>
      </c>
      <c r="H96" s="532">
        <v>1183.585</v>
      </c>
      <c r="I96" s="531">
        <f t="shared" ref="I96:I107" si="5">+SUM(J96:L96)</f>
        <v>2921.569</v>
      </c>
      <c r="J96" s="532">
        <v>1692.5</v>
      </c>
      <c r="K96" s="532">
        <v>500</v>
      </c>
      <c r="L96" s="532">
        <v>729.06899999999996</v>
      </c>
      <c r="M96" s="531">
        <v>512.93299999999999</v>
      </c>
      <c r="N96" s="532">
        <v>10.824</v>
      </c>
      <c r="O96" s="531">
        <v>1717.6859999999999</v>
      </c>
      <c r="P96" s="532">
        <v>380.21099999999996</v>
      </c>
      <c r="Q96" s="532">
        <v>211.07499999999999</v>
      </c>
      <c r="R96"/>
      <c r="S96" s="130"/>
      <c r="T96" s="1241"/>
      <c r="U96" s="130"/>
      <c r="V96" s="1241"/>
      <c r="W96" s="130"/>
      <c r="X96" s="1241"/>
      <c r="Y96" s="130"/>
      <c r="Z96" s="1241"/>
      <c r="AA96" s="541"/>
      <c r="AB96" s="541"/>
      <c r="AD96" s="541"/>
      <c r="AF96" s="541"/>
    </row>
    <row r="97" spans="2:32" s="95" customFormat="1" ht="26.25" hidden="1" customHeight="1">
      <c r="B97" s="217">
        <v>43862</v>
      </c>
      <c r="C97" s="533">
        <v>13661.205000000002</v>
      </c>
      <c r="D97" s="533">
        <v>8138.89</v>
      </c>
      <c r="E97" s="534">
        <v>5201.3310000000001</v>
      </c>
      <c r="F97" s="534">
        <v>2937.5590000000002</v>
      </c>
      <c r="G97" s="534">
        <v>1663.84</v>
      </c>
      <c r="H97" s="534">
        <v>1273.7190000000001</v>
      </c>
      <c r="I97" s="533">
        <f t="shared" si="5"/>
        <v>2775.8319999999999</v>
      </c>
      <c r="J97" s="534">
        <v>1564.5</v>
      </c>
      <c r="K97" s="534">
        <v>500</v>
      </c>
      <c r="L97" s="534">
        <v>711.33199999999988</v>
      </c>
      <c r="M97" s="533">
        <v>349.69899999999996</v>
      </c>
      <c r="N97" s="534">
        <v>3.218</v>
      </c>
      <c r="O97" s="533">
        <v>1710.7620000000002</v>
      </c>
      <c r="P97" s="534">
        <v>380.21099999999996</v>
      </c>
      <c r="Q97" s="534">
        <v>302.59300000000002</v>
      </c>
      <c r="R97"/>
      <c r="S97" s="130"/>
      <c r="T97" s="1241"/>
      <c r="U97" s="130"/>
      <c r="V97" s="1241"/>
      <c r="W97" s="130"/>
      <c r="X97" s="1241"/>
      <c r="Y97" s="130"/>
      <c r="Z97" s="1241"/>
      <c r="AA97" s="541"/>
      <c r="AB97" s="541"/>
      <c r="AD97" s="541"/>
      <c r="AF97" s="541"/>
    </row>
    <row r="98" spans="2:32" s="95" customFormat="1" ht="26.25" hidden="1" customHeight="1">
      <c r="B98" s="216">
        <v>43891</v>
      </c>
      <c r="C98" s="531">
        <v>14918.409000000003</v>
      </c>
      <c r="D98" s="531">
        <v>9503.7560000000012</v>
      </c>
      <c r="E98" s="532">
        <v>6471.268</v>
      </c>
      <c r="F98" s="532">
        <v>3032.4880000000003</v>
      </c>
      <c r="G98" s="532">
        <v>1662.7370000000001</v>
      </c>
      <c r="H98" s="532">
        <v>1369.751</v>
      </c>
      <c r="I98" s="531">
        <f t="shared" si="5"/>
        <v>2339.2930000000001</v>
      </c>
      <c r="J98" s="532">
        <v>1573</v>
      </c>
      <c r="K98" s="532">
        <v>0</v>
      </c>
      <c r="L98" s="532">
        <v>766.29300000000012</v>
      </c>
      <c r="M98" s="531">
        <v>711.08500000000004</v>
      </c>
      <c r="N98" s="532">
        <v>5.6989999999999998</v>
      </c>
      <c r="O98" s="531">
        <v>1696.46</v>
      </c>
      <c r="P98" s="532">
        <v>380.21099999999996</v>
      </c>
      <c r="Q98" s="532">
        <v>281.90499999999997</v>
      </c>
      <c r="R98"/>
      <c r="S98" s="130"/>
      <c r="T98" s="1241"/>
      <c r="U98" s="130"/>
      <c r="V98" s="1241"/>
      <c r="W98" s="130"/>
      <c r="X98" s="1241"/>
      <c r="Y98" s="130"/>
      <c r="Z98" s="1241"/>
      <c r="AA98" s="541"/>
      <c r="AB98" s="541"/>
      <c r="AD98" s="541"/>
      <c r="AF98" s="541"/>
    </row>
    <row r="99" spans="2:32" s="95" customFormat="1" ht="26.25" hidden="1" customHeight="1">
      <c r="B99" s="217">
        <v>43922</v>
      </c>
      <c r="C99" s="533">
        <v>14936.614999999998</v>
      </c>
      <c r="D99" s="533">
        <v>9343.7749999999996</v>
      </c>
      <c r="E99" s="534">
        <v>6611.4690000000001</v>
      </c>
      <c r="F99" s="534">
        <v>2732.3059999999996</v>
      </c>
      <c r="G99" s="534">
        <v>1662.7339999999999</v>
      </c>
      <c r="H99" s="534">
        <v>1069.5719999999999</v>
      </c>
      <c r="I99" s="533">
        <f t="shared" si="5"/>
        <v>2162.6959999999999</v>
      </c>
      <c r="J99" s="534">
        <v>1385</v>
      </c>
      <c r="K99" s="534">
        <v>0</v>
      </c>
      <c r="L99" s="534">
        <v>777.69599999999991</v>
      </c>
      <c r="M99" s="533">
        <v>456.04500000000002</v>
      </c>
      <c r="N99" s="534">
        <v>16.634</v>
      </c>
      <c r="O99" s="533">
        <v>1696.5160000000001</v>
      </c>
      <c r="P99" s="534">
        <v>380.21099999999996</v>
      </c>
      <c r="Q99" s="534">
        <v>880.73800000000006</v>
      </c>
      <c r="R99"/>
      <c r="S99" s="130"/>
      <c r="T99" s="1241"/>
      <c r="U99" s="130"/>
      <c r="V99" s="1241"/>
      <c r="W99" s="130"/>
      <c r="X99" s="1241"/>
      <c r="Y99" s="130"/>
      <c r="Z99" s="1241"/>
      <c r="AA99" s="541"/>
      <c r="AB99" s="541"/>
      <c r="AD99" s="541"/>
      <c r="AF99" s="541"/>
    </row>
    <row r="100" spans="2:32" s="95" customFormat="1" ht="26.25" hidden="1" customHeight="1">
      <c r="B100" s="216">
        <v>43952</v>
      </c>
      <c r="C100" s="531">
        <v>14743.44</v>
      </c>
      <c r="D100" s="531">
        <v>8993.366</v>
      </c>
      <c r="E100" s="532">
        <v>6610.5540000000001</v>
      </c>
      <c r="F100" s="532">
        <v>2382.8119999999999</v>
      </c>
      <c r="G100" s="532">
        <v>1222.7829999999999</v>
      </c>
      <c r="H100" s="532">
        <v>1160.029</v>
      </c>
      <c r="I100" s="531">
        <f t="shared" si="5"/>
        <v>2238.1570000000002</v>
      </c>
      <c r="J100" s="532">
        <v>1522.5</v>
      </c>
      <c r="K100" s="532">
        <v>0</v>
      </c>
      <c r="L100" s="532">
        <v>715.65700000000015</v>
      </c>
      <c r="M100" s="531">
        <v>639.03700000000003</v>
      </c>
      <c r="N100" s="532">
        <v>1.9279999999999999</v>
      </c>
      <c r="O100" s="531">
        <v>1694.2</v>
      </c>
      <c r="P100" s="532">
        <v>380.21099999999996</v>
      </c>
      <c r="Q100" s="532">
        <v>796.54100000000005</v>
      </c>
      <c r="R100"/>
      <c r="S100" s="130"/>
      <c r="T100" s="1241"/>
      <c r="U100" s="130"/>
      <c r="V100" s="1241"/>
      <c r="W100" s="130"/>
      <c r="X100" s="1241"/>
      <c r="Y100" s="130"/>
      <c r="Z100" s="1241"/>
      <c r="AA100" s="541"/>
      <c r="AB100" s="541"/>
      <c r="AD100" s="541"/>
      <c r="AF100" s="541"/>
    </row>
    <row r="101" spans="2:32" s="95" customFormat="1" ht="26.25" hidden="1" customHeight="1">
      <c r="B101" s="217">
        <v>43983</v>
      </c>
      <c r="C101" s="533">
        <v>15003.667000000001</v>
      </c>
      <c r="D101" s="533">
        <v>8809.6049999999996</v>
      </c>
      <c r="E101" s="534">
        <v>6327.7060000000001</v>
      </c>
      <c r="F101" s="534">
        <v>2481.8990000000003</v>
      </c>
      <c r="G101" s="534">
        <v>1216.364</v>
      </c>
      <c r="H101" s="534">
        <v>1265.5350000000001</v>
      </c>
      <c r="I101" s="533">
        <f t="shared" si="5"/>
        <v>2572.8620000000001</v>
      </c>
      <c r="J101" s="534">
        <v>1903</v>
      </c>
      <c r="K101" s="534">
        <v>0</v>
      </c>
      <c r="L101" s="534">
        <v>669.86200000000008</v>
      </c>
      <c r="M101" s="533">
        <v>595.43299999999999</v>
      </c>
      <c r="N101" s="534">
        <v>23.617000000000001</v>
      </c>
      <c r="O101" s="533">
        <v>1691.92</v>
      </c>
      <c r="P101" s="534">
        <v>380.21099999999996</v>
      </c>
      <c r="Q101" s="534">
        <v>930.01900000000001</v>
      </c>
      <c r="R101"/>
      <c r="S101" s="130"/>
      <c r="T101" s="1241"/>
      <c r="U101" s="130"/>
      <c r="V101" s="1241"/>
      <c r="W101" s="130"/>
      <c r="X101" s="1241"/>
      <c r="Y101" s="130"/>
      <c r="Z101" s="1241"/>
      <c r="AA101" s="541"/>
      <c r="AB101" s="541"/>
      <c r="AD101" s="541"/>
      <c r="AF101" s="541"/>
    </row>
    <row r="102" spans="2:32" s="95" customFormat="1" ht="26.25" hidden="1" customHeight="1">
      <c r="B102" s="216">
        <v>44013</v>
      </c>
      <c r="C102" s="531">
        <v>17124.652000000002</v>
      </c>
      <c r="D102" s="531">
        <v>9083.8780000000006</v>
      </c>
      <c r="E102" s="532">
        <v>6663.125</v>
      </c>
      <c r="F102" s="532">
        <v>2420.7529999999997</v>
      </c>
      <c r="G102" s="532">
        <v>1230.877</v>
      </c>
      <c r="H102" s="532">
        <v>1189.876</v>
      </c>
      <c r="I102" s="531">
        <f t="shared" si="5"/>
        <v>2672.2240000000002</v>
      </c>
      <c r="J102" s="532">
        <v>2038</v>
      </c>
      <c r="K102" s="532">
        <v>0</v>
      </c>
      <c r="L102" s="532">
        <v>634.22400000000016</v>
      </c>
      <c r="M102" s="531">
        <v>1551.5500000000002</v>
      </c>
      <c r="N102" s="532">
        <v>29.785</v>
      </c>
      <c r="O102" s="531">
        <v>1692.0509999999999</v>
      </c>
      <c r="P102" s="532">
        <v>380.21099999999996</v>
      </c>
      <c r="Q102" s="532">
        <v>1714.953</v>
      </c>
      <c r="R102"/>
      <c r="S102" s="130"/>
      <c r="T102" s="1241"/>
      <c r="U102" s="130"/>
      <c r="V102" s="1241"/>
      <c r="W102" s="130"/>
      <c r="X102" s="1241"/>
      <c r="Y102" s="130"/>
      <c r="Z102" s="1241"/>
      <c r="AA102" s="541"/>
      <c r="AB102" s="541"/>
      <c r="AD102" s="541"/>
      <c r="AF102" s="541"/>
    </row>
    <row r="103" spans="2:32" s="95" customFormat="1" ht="26.25" hidden="1" customHeight="1">
      <c r="B103" s="217">
        <v>44044</v>
      </c>
      <c r="C103" s="533">
        <v>17010.537</v>
      </c>
      <c r="D103" s="533">
        <v>9146.2870000000003</v>
      </c>
      <c r="E103" s="534">
        <v>6510.8860000000004</v>
      </c>
      <c r="F103" s="534">
        <v>2635.4009999999998</v>
      </c>
      <c r="G103" s="534">
        <v>1240.8510000000001</v>
      </c>
      <c r="H103" s="534">
        <v>1394.55</v>
      </c>
      <c r="I103" s="533">
        <f t="shared" si="5"/>
        <v>3057.5059999999999</v>
      </c>
      <c r="J103" s="534">
        <v>2408.5</v>
      </c>
      <c r="K103" s="534">
        <v>0</v>
      </c>
      <c r="L103" s="534">
        <v>649.00599999999986</v>
      </c>
      <c r="M103" s="533">
        <v>1058.2060000000001</v>
      </c>
      <c r="N103" s="534">
        <v>38.484000000000002</v>
      </c>
      <c r="O103" s="533">
        <v>1689.0569999999998</v>
      </c>
      <c r="P103" s="534">
        <v>380.21099999999996</v>
      </c>
      <c r="Q103" s="534">
        <v>1640.7860000000001</v>
      </c>
      <c r="R103"/>
      <c r="S103" s="130"/>
      <c r="T103" s="1241"/>
      <c r="U103" s="130"/>
      <c r="V103" s="1241"/>
      <c r="W103" s="130"/>
      <c r="X103" s="1241"/>
      <c r="Y103" s="130"/>
      <c r="Z103" s="1241"/>
      <c r="AA103" s="541"/>
      <c r="AB103" s="541"/>
      <c r="AD103" s="541"/>
      <c r="AF103" s="541"/>
    </row>
    <row r="104" spans="2:32" s="95" customFormat="1" ht="26.25" hidden="1" customHeight="1">
      <c r="B104" s="216">
        <v>44075</v>
      </c>
      <c r="C104" s="531">
        <v>16991.424000000006</v>
      </c>
      <c r="D104" s="531">
        <v>9188.5239999999994</v>
      </c>
      <c r="E104" s="532">
        <v>6472.9759999999997</v>
      </c>
      <c r="F104" s="532">
        <v>2715.5479999999998</v>
      </c>
      <c r="G104" s="532">
        <v>1185.7829999999999</v>
      </c>
      <c r="H104" s="532">
        <v>1529.7650000000001</v>
      </c>
      <c r="I104" s="531">
        <f t="shared" si="5"/>
        <v>3385.5839999999998</v>
      </c>
      <c r="J104" s="532">
        <v>2691.5</v>
      </c>
      <c r="K104" s="532">
        <v>0</v>
      </c>
      <c r="L104" s="532">
        <v>694.08399999999983</v>
      </c>
      <c r="M104" s="531">
        <v>780.7829999999999</v>
      </c>
      <c r="N104" s="532">
        <v>39.151000000000003</v>
      </c>
      <c r="O104" s="531">
        <v>1682.2690000000002</v>
      </c>
      <c r="P104" s="532">
        <v>380.21099999999996</v>
      </c>
      <c r="Q104" s="532">
        <v>1534.902</v>
      </c>
      <c r="R104"/>
      <c r="S104" s="130"/>
      <c r="T104" s="1241"/>
      <c r="U104" s="130"/>
      <c r="V104" s="1241"/>
      <c r="W104" s="130"/>
      <c r="X104" s="1241"/>
      <c r="Y104" s="130"/>
      <c r="Z104" s="1241"/>
      <c r="AA104" s="541"/>
      <c r="AB104" s="541"/>
      <c r="AD104" s="541"/>
      <c r="AF104" s="541"/>
    </row>
    <row r="105" spans="2:32" s="95" customFormat="1" ht="26.25" hidden="1" customHeight="1">
      <c r="B105" s="216">
        <v>44105</v>
      </c>
      <c r="C105" s="531">
        <v>16069.220000000001</v>
      </c>
      <c r="D105" s="531">
        <v>9211.3469999999998</v>
      </c>
      <c r="E105" s="532">
        <v>6525.7139999999999</v>
      </c>
      <c r="F105" s="532">
        <v>2685.6329999999998</v>
      </c>
      <c r="G105" s="532">
        <v>1195.864</v>
      </c>
      <c r="H105" s="532">
        <v>1489.769</v>
      </c>
      <c r="I105" s="531">
        <f t="shared" si="5"/>
        <v>3537.2849999999999</v>
      </c>
      <c r="J105" s="532">
        <v>2841</v>
      </c>
      <c r="K105" s="532">
        <v>0</v>
      </c>
      <c r="L105" s="532">
        <v>696.28499999999985</v>
      </c>
      <c r="M105" s="531">
        <v>567.86199999999997</v>
      </c>
      <c r="N105" s="532">
        <v>30.233000000000001</v>
      </c>
      <c r="O105" s="531">
        <v>1680.9650000000001</v>
      </c>
      <c r="P105" s="532">
        <v>380.21099999999996</v>
      </c>
      <c r="Q105" s="532">
        <v>661.31700000000001</v>
      </c>
      <c r="R105"/>
      <c r="S105" s="130"/>
      <c r="T105" s="1241"/>
      <c r="U105" s="130"/>
      <c r="V105" s="1241"/>
      <c r="W105" s="130"/>
      <c r="X105" s="1241"/>
      <c r="Y105" s="130"/>
      <c r="Z105" s="1241"/>
      <c r="AA105" s="541"/>
      <c r="AB105" s="541"/>
      <c r="AD105" s="541"/>
      <c r="AF105" s="541"/>
    </row>
    <row r="106" spans="2:32" s="95" customFormat="1" ht="26.25" hidden="1" customHeight="1">
      <c r="B106" s="217">
        <v>44136</v>
      </c>
      <c r="C106" s="533">
        <v>15968.13</v>
      </c>
      <c r="D106" s="533">
        <v>9141.5679999999993</v>
      </c>
      <c r="E106" s="534">
        <v>6512.3590000000004</v>
      </c>
      <c r="F106" s="534">
        <v>2629.2089999999998</v>
      </c>
      <c r="G106" s="534">
        <v>1211.5709999999999</v>
      </c>
      <c r="H106" s="534">
        <v>1417.6379999999999</v>
      </c>
      <c r="I106" s="533">
        <f t="shared" si="5"/>
        <v>3541.82</v>
      </c>
      <c r="J106" s="534">
        <v>2809.5</v>
      </c>
      <c r="K106" s="534">
        <v>0</v>
      </c>
      <c r="L106" s="534">
        <v>732.32000000000016</v>
      </c>
      <c r="M106" s="533">
        <v>763.17399999999998</v>
      </c>
      <c r="N106" s="534">
        <v>20.097000000000001</v>
      </c>
      <c r="O106" s="533">
        <v>1673.7840000000001</v>
      </c>
      <c r="P106" s="534">
        <v>380.21099999999996</v>
      </c>
      <c r="Q106" s="534">
        <v>447.476</v>
      </c>
      <c r="R106"/>
      <c r="S106" s="130"/>
      <c r="T106" s="1241"/>
      <c r="U106" s="130"/>
      <c r="V106" s="1241"/>
      <c r="W106" s="130"/>
      <c r="X106" s="1241"/>
      <c r="Y106" s="130"/>
      <c r="Z106" s="1241"/>
      <c r="AA106" s="541"/>
      <c r="AB106" s="541"/>
      <c r="AD106" s="541"/>
      <c r="AF106" s="541"/>
    </row>
    <row r="107" spans="2:32" s="95" customFormat="1" ht="26.25" hidden="1" customHeight="1">
      <c r="B107" s="216">
        <v>44166</v>
      </c>
      <c r="C107" s="531">
        <v>16025.632563000001</v>
      </c>
      <c r="D107" s="531">
        <v>9148.17</v>
      </c>
      <c r="E107" s="532">
        <v>6496.4960000000001</v>
      </c>
      <c r="F107" s="532">
        <v>2651.674</v>
      </c>
      <c r="G107" s="532">
        <v>1221.595</v>
      </c>
      <c r="H107" s="532">
        <v>1430.079</v>
      </c>
      <c r="I107" s="531">
        <f t="shared" si="5"/>
        <v>3721.779</v>
      </c>
      <c r="J107" s="532">
        <v>2984.5</v>
      </c>
      <c r="K107" s="532">
        <v>0</v>
      </c>
      <c r="L107" s="532">
        <v>737.279</v>
      </c>
      <c r="M107" s="531">
        <v>413.28899999999999</v>
      </c>
      <c r="N107" s="532">
        <v>4.5789999999999997</v>
      </c>
      <c r="O107" s="531">
        <v>1672.019</v>
      </c>
      <c r="P107" s="532">
        <v>468.21056299999992</v>
      </c>
      <c r="Q107" s="532">
        <v>597.58600000000001</v>
      </c>
      <c r="R107"/>
      <c r="S107" s="1242"/>
      <c r="T107" s="1241"/>
      <c r="U107" s="1242"/>
      <c r="V107" s="1241"/>
      <c r="W107" s="1242"/>
      <c r="X107" s="1241"/>
      <c r="Y107" s="1242"/>
      <c r="Z107" s="1241"/>
      <c r="AA107" s="541"/>
      <c r="AB107" s="541"/>
      <c r="AD107" s="541"/>
      <c r="AF107" s="541"/>
    </row>
    <row r="108" spans="2:32" s="95" customFormat="1" ht="26.25" hidden="1" customHeight="1">
      <c r="B108" s="215">
        <v>2021</v>
      </c>
      <c r="C108" s="535"/>
      <c r="D108" s="535"/>
      <c r="E108" s="1384"/>
      <c r="F108" s="1384"/>
      <c r="G108" s="1384"/>
      <c r="H108" s="1384"/>
      <c r="I108" s="535"/>
      <c r="J108" s="1384"/>
      <c r="K108" s="1384"/>
      <c r="L108" s="1384"/>
      <c r="M108" s="1384"/>
      <c r="N108" s="1384"/>
      <c r="O108" s="535"/>
      <c r="P108" s="1384"/>
      <c r="Q108" s="1384"/>
      <c r="R108"/>
      <c r="S108" s="130"/>
      <c r="T108" s="1241"/>
      <c r="U108" s="130"/>
      <c r="V108" s="1241"/>
      <c r="W108" s="130"/>
      <c r="X108" s="1241"/>
      <c r="Y108" s="130"/>
      <c r="Z108" s="1241"/>
      <c r="AA108" s="541"/>
      <c r="AB108" s="541"/>
      <c r="AD108" s="541"/>
      <c r="AF108" s="541"/>
    </row>
    <row r="109" spans="2:32" s="95" customFormat="1" ht="26.25" hidden="1" customHeight="1">
      <c r="B109" s="216">
        <v>44197</v>
      </c>
      <c r="C109" s="531">
        <v>15790.993999999999</v>
      </c>
      <c r="D109" s="531">
        <v>9313.973</v>
      </c>
      <c r="E109" s="532">
        <v>6553.1490000000003</v>
      </c>
      <c r="F109" s="532">
        <v>2760.8240000000001</v>
      </c>
      <c r="G109" s="532">
        <v>1231.1500000000001</v>
      </c>
      <c r="H109" s="532">
        <v>1529.674</v>
      </c>
      <c r="I109" s="531">
        <f t="shared" ref="I109:I120" si="6">+SUM(J109:L109)</f>
        <v>3284.1109999999999</v>
      </c>
      <c r="J109" s="532">
        <v>2494</v>
      </c>
      <c r="K109" s="532">
        <v>0</v>
      </c>
      <c r="L109" s="532">
        <v>790.11099999999988</v>
      </c>
      <c r="M109" s="531">
        <v>589.029</v>
      </c>
      <c r="N109" s="532">
        <v>40.091999999999999</v>
      </c>
      <c r="O109" s="531">
        <v>1658.521</v>
      </c>
      <c r="P109" s="532">
        <v>468.21099999999996</v>
      </c>
      <c r="Q109" s="532">
        <v>437.05700000000002</v>
      </c>
      <c r="R109"/>
      <c r="S109" s="130"/>
      <c r="T109" s="1241"/>
      <c r="U109" s="130"/>
      <c r="V109" s="1241"/>
      <c r="W109" s="130"/>
      <c r="X109" s="1241"/>
      <c r="Y109" s="130"/>
      <c r="Z109" s="1241"/>
      <c r="AA109" s="541"/>
      <c r="AB109" s="541"/>
      <c r="AD109" s="541"/>
      <c r="AF109" s="541"/>
    </row>
    <row r="110" spans="2:32" s="95" customFormat="1" ht="26.25" hidden="1" customHeight="1">
      <c r="B110" s="217">
        <v>44228</v>
      </c>
      <c r="C110" s="533">
        <v>15632.427000000001</v>
      </c>
      <c r="D110" s="533">
        <v>9177.3940000000002</v>
      </c>
      <c r="E110" s="534">
        <v>6584.9620000000004</v>
      </c>
      <c r="F110" s="534">
        <v>2592.4319999999998</v>
      </c>
      <c r="G110" s="534">
        <v>1248.3889999999999</v>
      </c>
      <c r="H110" s="534">
        <v>1344.0429999999999</v>
      </c>
      <c r="I110" s="533">
        <f t="shared" si="6"/>
        <v>3559.3119999999999</v>
      </c>
      <c r="J110" s="534">
        <v>2794</v>
      </c>
      <c r="K110" s="534">
        <v>0</v>
      </c>
      <c r="L110" s="534">
        <v>765.3119999999999</v>
      </c>
      <c r="M110" s="533">
        <v>485.21400000000006</v>
      </c>
      <c r="N110" s="534">
        <v>20.74</v>
      </c>
      <c r="O110" s="533">
        <v>1647.2820000000002</v>
      </c>
      <c r="P110" s="534">
        <v>468.21099999999996</v>
      </c>
      <c r="Q110" s="534">
        <v>274.274</v>
      </c>
      <c r="R110"/>
      <c r="S110" s="130"/>
      <c r="T110" s="1241"/>
      <c r="U110" s="130"/>
      <c r="V110" s="1241"/>
      <c r="W110" s="130"/>
      <c r="X110" s="1241"/>
      <c r="Y110" s="130"/>
      <c r="Z110" s="1241"/>
      <c r="AA110" s="541"/>
      <c r="AB110" s="541"/>
      <c r="AD110" s="541"/>
      <c r="AF110" s="541"/>
    </row>
    <row r="111" spans="2:32" s="95" customFormat="1" ht="26.25" hidden="1" customHeight="1">
      <c r="B111" s="216">
        <v>44256</v>
      </c>
      <c r="C111" s="531">
        <v>15648.966999999999</v>
      </c>
      <c r="D111" s="531">
        <v>9373.5830000000005</v>
      </c>
      <c r="E111" s="532">
        <v>6679.97</v>
      </c>
      <c r="F111" s="532">
        <v>2693.6130000000003</v>
      </c>
      <c r="G111" s="532">
        <v>1256.74</v>
      </c>
      <c r="H111" s="532">
        <v>1436.873</v>
      </c>
      <c r="I111" s="531">
        <f t="shared" si="6"/>
        <v>3540.16</v>
      </c>
      <c r="J111" s="532">
        <v>2768</v>
      </c>
      <c r="K111" s="532">
        <v>0</v>
      </c>
      <c r="L111" s="532">
        <v>772.15999999999985</v>
      </c>
      <c r="M111" s="531">
        <v>513.37599999999998</v>
      </c>
      <c r="N111" s="532">
        <v>23.186</v>
      </c>
      <c r="O111" s="531">
        <v>1537.1669999999999</v>
      </c>
      <c r="P111" s="532">
        <v>468.21</v>
      </c>
      <c r="Q111" s="532">
        <v>193.28500000000003</v>
      </c>
      <c r="R111"/>
      <c r="S111" s="130"/>
      <c r="T111" s="1241"/>
      <c r="U111" s="130"/>
      <c r="V111" s="1241"/>
      <c r="W111" s="130"/>
      <c r="X111" s="1241"/>
      <c r="Y111" s="130"/>
      <c r="Z111" s="1241"/>
      <c r="AA111" s="541"/>
      <c r="AB111" s="541"/>
      <c r="AD111" s="541"/>
      <c r="AF111" s="541"/>
    </row>
    <row r="112" spans="2:32" s="95" customFormat="1" ht="26.25" hidden="1" customHeight="1">
      <c r="B112" s="217">
        <v>44287</v>
      </c>
      <c r="C112" s="533">
        <v>15604.855000000001</v>
      </c>
      <c r="D112" s="533">
        <v>9596.7119999999995</v>
      </c>
      <c r="E112" s="534">
        <v>6900.3310000000001</v>
      </c>
      <c r="F112" s="534">
        <v>2696.3810000000003</v>
      </c>
      <c r="G112" s="534">
        <v>1265.422</v>
      </c>
      <c r="H112" s="534">
        <v>1430.9590000000001</v>
      </c>
      <c r="I112" s="533">
        <f t="shared" si="6"/>
        <v>3042.2330000000002</v>
      </c>
      <c r="J112" s="534">
        <v>2310</v>
      </c>
      <c r="K112" s="534">
        <v>0</v>
      </c>
      <c r="L112" s="534">
        <v>732.23300000000017</v>
      </c>
      <c r="M112" s="533">
        <v>593.32899999999995</v>
      </c>
      <c r="N112" s="534">
        <v>2.4649999999999999</v>
      </c>
      <c r="O112" s="533">
        <v>1531.423</v>
      </c>
      <c r="P112" s="534">
        <v>468.21</v>
      </c>
      <c r="Q112" s="534">
        <v>370.48299999999995</v>
      </c>
      <c r="R112"/>
      <c r="S112" s="130"/>
      <c r="T112" s="1241"/>
      <c r="U112" s="130"/>
      <c r="V112" s="1241"/>
      <c r="W112" s="130"/>
      <c r="X112" s="1241"/>
      <c r="Y112" s="130"/>
      <c r="Z112" s="1241"/>
      <c r="AA112" s="541"/>
      <c r="AB112" s="541"/>
      <c r="AD112" s="541"/>
      <c r="AF112" s="541"/>
    </row>
    <row r="113" spans="2:32" s="95" customFormat="1" ht="26.25" hidden="1" customHeight="1">
      <c r="B113" s="216">
        <v>44317</v>
      </c>
      <c r="C113" s="531">
        <v>16100.302</v>
      </c>
      <c r="D113" s="531">
        <v>9795.4490000000005</v>
      </c>
      <c r="E113" s="532">
        <v>6976.95</v>
      </c>
      <c r="F113" s="532">
        <v>2818.4989999999998</v>
      </c>
      <c r="G113" s="532">
        <v>1265.8579999999999</v>
      </c>
      <c r="H113" s="532">
        <v>1552.6410000000001</v>
      </c>
      <c r="I113" s="531">
        <f t="shared" si="6"/>
        <v>3288.7260000000001</v>
      </c>
      <c r="J113" s="532">
        <v>2530.5</v>
      </c>
      <c r="K113" s="532">
        <v>0</v>
      </c>
      <c r="L113" s="532">
        <v>758.22600000000011</v>
      </c>
      <c r="M113" s="531">
        <v>471.613</v>
      </c>
      <c r="N113" s="532">
        <v>9.1980000000000004</v>
      </c>
      <c r="O113" s="531">
        <v>1539.848</v>
      </c>
      <c r="P113" s="532">
        <v>468.21099999999996</v>
      </c>
      <c r="Q113" s="532">
        <v>527.25699999999995</v>
      </c>
      <c r="R113"/>
      <c r="S113" s="130"/>
      <c r="T113" s="1241"/>
      <c r="U113" s="130"/>
      <c r="V113" s="1241"/>
      <c r="W113" s="130"/>
      <c r="X113" s="1241"/>
      <c r="Y113" s="130"/>
      <c r="Z113" s="1241"/>
      <c r="AA113" s="541"/>
      <c r="AB113" s="541"/>
      <c r="AD113" s="541"/>
      <c r="AF113" s="541"/>
    </row>
    <row r="114" spans="2:32" s="95" customFormat="1" ht="26.25" hidden="1" customHeight="1">
      <c r="B114" s="217">
        <v>44348</v>
      </c>
      <c r="C114" s="533">
        <v>15797.763999999999</v>
      </c>
      <c r="D114" s="533">
        <v>9794.1779999999999</v>
      </c>
      <c r="E114" s="534">
        <v>6956.15</v>
      </c>
      <c r="F114" s="534">
        <v>2838.0280000000002</v>
      </c>
      <c r="G114" s="534">
        <v>1265.241</v>
      </c>
      <c r="H114" s="534">
        <v>1572.787</v>
      </c>
      <c r="I114" s="533">
        <f t="shared" si="6"/>
        <v>3289.2020000000002</v>
      </c>
      <c r="J114" s="534">
        <v>2582.5</v>
      </c>
      <c r="K114" s="534">
        <v>0</v>
      </c>
      <c r="L114" s="534">
        <v>706.70200000000023</v>
      </c>
      <c r="M114" s="533">
        <v>411.791</v>
      </c>
      <c r="N114" s="534">
        <v>9.1839999999999993</v>
      </c>
      <c r="O114" s="533">
        <v>1531.1840000000002</v>
      </c>
      <c r="P114" s="534">
        <v>468.21099999999996</v>
      </c>
      <c r="Q114" s="534">
        <v>294.01400000000001</v>
      </c>
      <c r="R114"/>
      <c r="S114" s="130"/>
      <c r="T114" s="1241"/>
      <c r="U114" s="130"/>
      <c r="V114" s="1241"/>
      <c r="W114" s="130"/>
      <c r="X114" s="1241"/>
      <c r="Y114" s="130"/>
      <c r="Z114" s="1241"/>
      <c r="AA114" s="541"/>
      <c r="AB114" s="541"/>
      <c r="AD114" s="541"/>
      <c r="AF114" s="541"/>
    </row>
    <row r="115" spans="2:32" s="95" customFormat="1" ht="26.25" hidden="1" customHeight="1">
      <c r="B115" s="216">
        <v>44378</v>
      </c>
      <c r="C115" s="531">
        <v>16501.030999999995</v>
      </c>
      <c r="D115" s="531">
        <v>9854.5279999999984</v>
      </c>
      <c r="E115" s="532">
        <v>7103.8509999999997</v>
      </c>
      <c r="F115" s="532">
        <v>2750.6769999999997</v>
      </c>
      <c r="G115" s="532">
        <v>1271.0139999999999</v>
      </c>
      <c r="H115" s="532">
        <v>1479.663</v>
      </c>
      <c r="I115" s="531">
        <f t="shared" si="6"/>
        <v>3624.114</v>
      </c>
      <c r="J115" s="532">
        <v>2892</v>
      </c>
      <c r="K115" s="532">
        <v>0</v>
      </c>
      <c r="L115" s="532">
        <v>732.11400000000003</v>
      </c>
      <c r="M115" s="531">
        <v>601.47</v>
      </c>
      <c r="N115" s="532">
        <v>20.797000000000001</v>
      </c>
      <c r="O115" s="531">
        <v>1528.875</v>
      </c>
      <c r="P115" s="532">
        <v>468.21099999999996</v>
      </c>
      <c r="Q115" s="532">
        <v>403.036</v>
      </c>
      <c r="R115"/>
      <c r="S115" s="130"/>
      <c r="T115" s="1241"/>
      <c r="U115" s="130"/>
      <c r="V115" s="1241"/>
      <c r="W115" s="130"/>
      <c r="X115" s="1241"/>
      <c r="Y115" s="130"/>
      <c r="Z115" s="1241"/>
      <c r="AA115" s="541"/>
      <c r="AB115" s="541"/>
      <c r="AD115" s="541"/>
      <c r="AF115" s="541"/>
    </row>
    <row r="116" spans="2:32" s="95" customFormat="1" ht="26.25" hidden="1" customHeight="1">
      <c r="B116" s="217">
        <v>44409</v>
      </c>
      <c r="C116" s="533">
        <v>16870.957999999999</v>
      </c>
      <c r="D116" s="533">
        <v>9880.6980000000003</v>
      </c>
      <c r="E116" s="534">
        <v>6935.2460000000001</v>
      </c>
      <c r="F116" s="534">
        <v>2945.4520000000002</v>
      </c>
      <c r="G116" s="534">
        <v>1294.7829999999999</v>
      </c>
      <c r="H116" s="534">
        <v>1650.6690000000001</v>
      </c>
      <c r="I116" s="533">
        <f t="shared" si="6"/>
        <v>3745.837</v>
      </c>
      <c r="J116" s="534">
        <v>2987</v>
      </c>
      <c r="K116" s="534">
        <v>0</v>
      </c>
      <c r="L116" s="534">
        <v>758.83699999999999</v>
      </c>
      <c r="M116" s="533">
        <v>523.51700000000005</v>
      </c>
      <c r="N116" s="534">
        <v>22.693000000000001</v>
      </c>
      <c r="O116" s="533">
        <v>1854.3510000000003</v>
      </c>
      <c r="P116" s="534">
        <v>469.11099999999999</v>
      </c>
      <c r="Q116" s="534">
        <v>374.75100000000003</v>
      </c>
      <c r="R116"/>
      <c r="S116" s="130"/>
      <c r="T116" s="1241"/>
      <c r="U116" s="130"/>
      <c r="V116" s="1241"/>
      <c r="W116" s="130"/>
      <c r="X116" s="1241"/>
      <c r="Y116" s="130"/>
      <c r="Z116" s="1241"/>
      <c r="AA116" s="541"/>
      <c r="AB116" s="541"/>
      <c r="AD116" s="541"/>
      <c r="AF116" s="541"/>
    </row>
    <row r="117" spans="2:32" s="95" customFormat="1" ht="26.25" hidden="1" customHeight="1">
      <c r="B117" s="216">
        <v>44440</v>
      </c>
      <c r="C117" s="531">
        <v>16535.546999999999</v>
      </c>
      <c r="D117" s="531">
        <v>9868.8320000000003</v>
      </c>
      <c r="E117" s="532">
        <v>6886.9080000000004</v>
      </c>
      <c r="F117" s="532">
        <v>2981.924</v>
      </c>
      <c r="G117" s="532">
        <v>1302.7470000000001</v>
      </c>
      <c r="H117" s="532">
        <v>1679.1769999999999</v>
      </c>
      <c r="I117" s="531">
        <f t="shared" si="6"/>
        <v>3720.701</v>
      </c>
      <c r="J117" s="532">
        <v>3015</v>
      </c>
      <c r="K117" s="532">
        <v>0</v>
      </c>
      <c r="L117" s="532">
        <v>705.70100000000002</v>
      </c>
      <c r="M117" s="531">
        <v>381.89300000000003</v>
      </c>
      <c r="N117" s="532">
        <v>16.206</v>
      </c>
      <c r="O117" s="531">
        <v>1844.4480000000001</v>
      </c>
      <c r="P117" s="532">
        <v>469.11199999999997</v>
      </c>
      <c r="Q117" s="532">
        <v>234.35499999999999</v>
      </c>
      <c r="R117"/>
      <c r="S117" s="130"/>
      <c r="T117" s="1241"/>
      <c r="U117" s="130"/>
      <c r="V117" s="1241"/>
      <c r="W117" s="130"/>
      <c r="X117" s="1241"/>
      <c r="Y117" s="130"/>
      <c r="Z117" s="1241"/>
      <c r="AA117" s="541"/>
      <c r="AB117" s="541"/>
      <c r="AD117" s="541"/>
      <c r="AF117" s="541"/>
    </row>
    <row r="118" spans="2:32" s="95" customFormat="1" ht="26.25" hidden="1" customHeight="1">
      <c r="B118" s="216">
        <v>44470</v>
      </c>
      <c r="C118" s="531">
        <v>16816.603000000003</v>
      </c>
      <c r="D118" s="531">
        <v>9851.8279999999995</v>
      </c>
      <c r="E118" s="532">
        <v>6856.7979999999998</v>
      </c>
      <c r="F118" s="532">
        <v>2995.0299999999997</v>
      </c>
      <c r="G118" s="532">
        <v>1317.52</v>
      </c>
      <c r="H118" s="532">
        <v>1677.51</v>
      </c>
      <c r="I118" s="531">
        <f t="shared" si="6"/>
        <v>3927.8670000000002</v>
      </c>
      <c r="J118" s="532">
        <v>3160</v>
      </c>
      <c r="K118" s="532">
        <v>0</v>
      </c>
      <c r="L118" s="532">
        <v>767.86700000000019</v>
      </c>
      <c r="M118" s="531">
        <v>417.59000000000003</v>
      </c>
      <c r="N118" s="532">
        <v>3.5059999999999998</v>
      </c>
      <c r="O118" s="531">
        <v>1841.5379999999998</v>
      </c>
      <c r="P118" s="532">
        <v>469.11099999999999</v>
      </c>
      <c r="Q118" s="532">
        <v>305.16300000000001</v>
      </c>
      <c r="R118"/>
      <c r="S118" s="130"/>
      <c r="T118" s="1241"/>
      <c r="U118" s="130"/>
      <c r="V118" s="1241"/>
      <c r="W118" s="130"/>
      <c r="X118" s="1241"/>
      <c r="Y118" s="130"/>
      <c r="Z118" s="1241"/>
      <c r="AA118" s="541"/>
      <c r="AB118" s="541"/>
      <c r="AD118" s="541"/>
      <c r="AF118" s="541"/>
    </row>
    <row r="119" spans="2:32" s="95" customFormat="1" ht="26.25" hidden="1" customHeight="1">
      <c r="B119" s="217">
        <v>44501</v>
      </c>
      <c r="C119" s="533">
        <v>16879.940000000002</v>
      </c>
      <c r="D119" s="533">
        <v>9731.4650000000001</v>
      </c>
      <c r="E119" s="534">
        <v>6831.375</v>
      </c>
      <c r="F119" s="534">
        <v>2900.09</v>
      </c>
      <c r="G119" s="534">
        <v>1327.848</v>
      </c>
      <c r="H119" s="534">
        <v>1572.242</v>
      </c>
      <c r="I119" s="533">
        <f t="shared" si="6"/>
        <v>3892.5659999999998</v>
      </c>
      <c r="J119" s="534">
        <v>3131</v>
      </c>
      <c r="K119" s="534">
        <v>0</v>
      </c>
      <c r="L119" s="534">
        <v>761.5659999999998</v>
      </c>
      <c r="M119" s="533">
        <v>426.673</v>
      </c>
      <c r="N119" s="534">
        <v>5.1470000000000002</v>
      </c>
      <c r="O119" s="533">
        <v>1825.124</v>
      </c>
      <c r="P119" s="534">
        <v>469.11099999999999</v>
      </c>
      <c r="Q119" s="534">
        <v>529.85400000000004</v>
      </c>
      <c r="R119"/>
      <c r="S119" s="130"/>
      <c r="T119" s="1241"/>
      <c r="U119" s="130"/>
      <c r="V119" s="1241"/>
      <c r="W119" s="130"/>
      <c r="X119" s="1241"/>
      <c r="Y119" s="130"/>
      <c r="Z119" s="1241"/>
      <c r="AA119" s="541"/>
      <c r="AB119" s="541"/>
      <c r="AD119" s="541"/>
      <c r="AF119" s="541"/>
    </row>
    <row r="120" spans="2:32" s="95" customFormat="1" ht="26.25" hidden="1" customHeight="1">
      <c r="B120" s="216">
        <v>44531</v>
      </c>
      <c r="C120" s="531">
        <v>17680.019</v>
      </c>
      <c r="D120" s="531">
        <v>9816.0450000000001</v>
      </c>
      <c r="E120" s="532">
        <v>6834.8410000000003</v>
      </c>
      <c r="F120" s="532">
        <v>2981.2039999999997</v>
      </c>
      <c r="G120" s="532">
        <v>1335.5039999999999</v>
      </c>
      <c r="H120" s="532">
        <v>1645.7</v>
      </c>
      <c r="I120" s="531">
        <f t="shared" si="6"/>
        <v>4491.942</v>
      </c>
      <c r="J120" s="532">
        <v>3782</v>
      </c>
      <c r="K120" s="532">
        <v>0</v>
      </c>
      <c r="L120" s="532">
        <v>709.94200000000001</v>
      </c>
      <c r="M120" s="531">
        <v>567.59699999999998</v>
      </c>
      <c r="N120" s="532">
        <v>11.186999999999999</v>
      </c>
      <c r="O120" s="531">
        <v>1817.9659999999999</v>
      </c>
      <c r="P120" s="532">
        <v>502.17499999999995</v>
      </c>
      <c r="Q120" s="532">
        <v>473.10700000000003</v>
      </c>
      <c r="R120"/>
      <c r="S120" s="1242"/>
      <c r="T120" s="1241"/>
      <c r="U120" s="1242"/>
      <c r="V120" s="1241"/>
      <c r="W120" s="1242"/>
      <c r="X120" s="1241"/>
      <c r="Y120" s="1242"/>
      <c r="Z120" s="1241"/>
      <c r="AA120" s="541"/>
      <c r="AB120" s="541"/>
      <c r="AD120" s="541"/>
      <c r="AF120" s="541"/>
    </row>
    <row r="121" spans="2:32" s="554" customFormat="1" ht="26.25" hidden="1" customHeight="1">
      <c r="B121" s="215">
        <v>2022</v>
      </c>
      <c r="C121" s="535"/>
      <c r="D121" s="535"/>
      <c r="E121" s="1384"/>
      <c r="F121" s="1384"/>
      <c r="G121" s="1384"/>
      <c r="H121" s="1384"/>
      <c r="I121" s="535"/>
      <c r="J121" s="1384"/>
      <c r="K121" s="1384"/>
      <c r="L121" s="1384"/>
      <c r="M121" s="1384"/>
      <c r="N121" s="1384"/>
      <c r="O121" s="535"/>
      <c r="P121" s="1384"/>
      <c r="Q121" s="1384"/>
      <c r="R121"/>
      <c r="S121" s="130"/>
      <c r="T121" s="1241"/>
      <c r="U121" s="130"/>
      <c r="V121" s="1241"/>
      <c r="W121" s="130"/>
      <c r="X121" s="1241"/>
      <c r="Y121" s="130"/>
      <c r="Z121" s="1241"/>
      <c r="AA121" s="555"/>
      <c r="AB121" s="555"/>
      <c r="AD121" s="555"/>
      <c r="AF121" s="555"/>
    </row>
    <row r="122" spans="2:32" s="95" customFormat="1" ht="26.25" hidden="1" customHeight="1">
      <c r="B122" s="216">
        <v>44562</v>
      </c>
      <c r="C122" s="531">
        <v>17455.614999999998</v>
      </c>
      <c r="D122" s="531">
        <v>9860.6990000000005</v>
      </c>
      <c r="E122" s="532">
        <v>6815.1670000000004</v>
      </c>
      <c r="F122" s="532">
        <v>3045.5320000000002</v>
      </c>
      <c r="G122" s="532">
        <v>1352.415</v>
      </c>
      <c r="H122" s="532">
        <v>1693.117</v>
      </c>
      <c r="I122" s="531">
        <f t="shared" ref="I122:I133" si="7">+SUM(J122:L122)</f>
        <v>4397.7669999999998</v>
      </c>
      <c r="J122" s="532">
        <v>3664</v>
      </c>
      <c r="K122" s="532">
        <v>0</v>
      </c>
      <c r="L122" s="532">
        <v>733.76699999999983</v>
      </c>
      <c r="M122" s="531">
        <v>519.21</v>
      </c>
      <c r="N122" s="532">
        <v>53.475999999999999</v>
      </c>
      <c r="O122" s="531">
        <v>1811.2380000000001</v>
      </c>
      <c r="P122" s="532">
        <v>502.17499999999995</v>
      </c>
      <c r="Q122" s="532">
        <v>311.05</v>
      </c>
      <c r="R122"/>
      <c r="S122" s="130"/>
      <c r="T122" s="1241"/>
      <c r="U122" s="130"/>
      <c r="V122" s="1241"/>
      <c r="W122" s="130"/>
      <c r="X122" s="1241"/>
      <c r="Y122" s="130"/>
      <c r="Z122" s="1241"/>
      <c r="AA122" s="541"/>
      <c r="AB122" s="541"/>
      <c r="AD122" s="541"/>
      <c r="AF122" s="541"/>
    </row>
    <row r="123" spans="2:32" s="95" customFormat="1" ht="26.25" hidden="1" customHeight="1">
      <c r="B123" s="217">
        <v>44593</v>
      </c>
      <c r="C123" s="533">
        <v>17572.883999999998</v>
      </c>
      <c r="D123" s="533">
        <v>9928.2039999999997</v>
      </c>
      <c r="E123" s="534">
        <v>6820.2929999999997</v>
      </c>
      <c r="F123" s="534">
        <v>3107.9110000000001</v>
      </c>
      <c r="G123" s="534">
        <v>1371.6320000000001</v>
      </c>
      <c r="H123" s="534">
        <v>1736.279</v>
      </c>
      <c r="I123" s="533">
        <f t="shared" si="7"/>
        <v>4222.47</v>
      </c>
      <c r="J123" s="534">
        <v>3455.5</v>
      </c>
      <c r="K123" s="534">
        <v>0</v>
      </c>
      <c r="L123" s="534">
        <v>766.97000000000025</v>
      </c>
      <c r="M123" s="533">
        <v>631.09300000000007</v>
      </c>
      <c r="N123" s="534">
        <v>17.242999999999999</v>
      </c>
      <c r="O123" s="533">
        <v>1806.7460000000001</v>
      </c>
      <c r="P123" s="534">
        <v>502.17499999999995</v>
      </c>
      <c r="Q123" s="534">
        <v>464.95299999999997</v>
      </c>
      <c r="R123"/>
      <c r="S123" s="130"/>
      <c r="T123" s="1241"/>
      <c r="U123" s="130"/>
      <c r="V123" s="1241"/>
      <c r="W123" s="130"/>
      <c r="X123" s="1241"/>
      <c r="Y123" s="130"/>
      <c r="Z123" s="1241"/>
      <c r="AA123" s="541"/>
      <c r="AB123" s="541"/>
      <c r="AD123" s="541"/>
      <c r="AF123" s="541"/>
    </row>
    <row r="124" spans="2:32" s="95" customFormat="1" ht="26.25" hidden="1" customHeight="1">
      <c r="B124" s="216">
        <v>44621</v>
      </c>
      <c r="C124" s="531">
        <v>17483.896999999994</v>
      </c>
      <c r="D124" s="531">
        <v>9919.262999999999</v>
      </c>
      <c r="E124" s="532">
        <v>6922.9759999999997</v>
      </c>
      <c r="F124" s="532">
        <v>2996.2870000000003</v>
      </c>
      <c r="G124" s="532">
        <v>1370.8779999999999</v>
      </c>
      <c r="H124" s="532">
        <v>1625.4090000000001</v>
      </c>
      <c r="I124" s="531">
        <f t="shared" si="7"/>
        <v>4407.067</v>
      </c>
      <c r="J124" s="532">
        <v>3650</v>
      </c>
      <c r="K124" s="532">
        <v>0</v>
      </c>
      <c r="L124" s="532">
        <v>757.06700000000001</v>
      </c>
      <c r="M124" s="531">
        <v>287.84300000000002</v>
      </c>
      <c r="N124" s="532">
        <v>25.213999999999999</v>
      </c>
      <c r="O124" s="531">
        <v>1801.5919999999999</v>
      </c>
      <c r="P124" s="532">
        <v>502.17499999999995</v>
      </c>
      <c r="Q124" s="532">
        <v>540.74300000000005</v>
      </c>
      <c r="R124"/>
      <c r="S124" s="130"/>
      <c r="T124" s="1241"/>
      <c r="U124" s="130"/>
      <c r="V124" s="1241"/>
      <c r="W124" s="130"/>
      <c r="X124" s="1241"/>
      <c r="Y124" s="130"/>
      <c r="Z124" s="1241"/>
      <c r="AA124" s="541"/>
      <c r="AB124" s="541"/>
      <c r="AD124" s="541"/>
      <c r="AF124" s="541"/>
    </row>
    <row r="125" spans="2:32" s="95" customFormat="1" ht="26.25" hidden="1" customHeight="1">
      <c r="B125" s="217">
        <v>44652</v>
      </c>
      <c r="C125" s="533">
        <v>17573.348000000002</v>
      </c>
      <c r="D125" s="533">
        <v>10341.223</v>
      </c>
      <c r="E125" s="534">
        <v>7456.3630000000003</v>
      </c>
      <c r="F125" s="534">
        <v>2884.8599999999997</v>
      </c>
      <c r="G125" s="534">
        <v>1379.77</v>
      </c>
      <c r="H125" s="534">
        <v>1505.09</v>
      </c>
      <c r="I125" s="533">
        <f t="shared" si="7"/>
        <v>4170.482</v>
      </c>
      <c r="J125" s="534">
        <v>3363</v>
      </c>
      <c r="K125" s="534">
        <v>0</v>
      </c>
      <c r="L125" s="534">
        <v>807.48199999999997</v>
      </c>
      <c r="M125" s="533">
        <v>722.43799999999999</v>
      </c>
      <c r="N125" s="534">
        <v>3.2629999999999999</v>
      </c>
      <c r="O125" s="533">
        <v>1471.652</v>
      </c>
      <c r="P125" s="534">
        <v>502.17499999999995</v>
      </c>
      <c r="Q125" s="534">
        <v>362.11500000000001</v>
      </c>
      <c r="R125"/>
      <c r="S125" s="130"/>
      <c r="T125" s="1241"/>
      <c r="U125" s="130"/>
      <c r="V125" s="1241"/>
      <c r="W125" s="130"/>
      <c r="X125" s="1241"/>
      <c r="Y125" s="130"/>
      <c r="Z125" s="1241"/>
      <c r="AA125" s="541"/>
      <c r="AB125" s="541"/>
      <c r="AD125" s="541"/>
      <c r="AF125" s="541"/>
    </row>
    <row r="126" spans="2:32" s="95" customFormat="1" ht="26.25" hidden="1" customHeight="1">
      <c r="B126" s="216">
        <v>44682</v>
      </c>
      <c r="C126" s="531">
        <v>17241.082000000002</v>
      </c>
      <c r="D126" s="531">
        <v>10013.206</v>
      </c>
      <c r="E126" s="532">
        <v>7053.6310000000003</v>
      </c>
      <c r="F126" s="532">
        <v>2959.5749999999998</v>
      </c>
      <c r="G126" s="532">
        <v>1384.7460000000001</v>
      </c>
      <c r="H126" s="532">
        <v>1574.829</v>
      </c>
      <c r="I126" s="531">
        <f t="shared" si="7"/>
        <v>4313.567</v>
      </c>
      <c r="J126" s="532">
        <v>3593.5</v>
      </c>
      <c r="K126" s="532">
        <v>0</v>
      </c>
      <c r="L126" s="532">
        <v>720.06700000000001</v>
      </c>
      <c r="M126" s="531">
        <v>610.59300000000007</v>
      </c>
      <c r="N126" s="532">
        <v>3.84</v>
      </c>
      <c r="O126" s="531">
        <v>1457.3419999999999</v>
      </c>
      <c r="P126" s="532">
        <v>502.17499999999995</v>
      </c>
      <c r="Q126" s="532">
        <v>340.35899999999998</v>
      </c>
      <c r="R126"/>
      <c r="S126" s="130"/>
      <c r="T126" s="1241"/>
      <c r="U126" s="130"/>
      <c r="V126" s="1241"/>
      <c r="W126" s="130"/>
      <c r="X126" s="1241"/>
      <c r="Y126" s="130"/>
      <c r="Z126" s="1241"/>
      <c r="AA126" s="541"/>
      <c r="AB126" s="541"/>
      <c r="AD126" s="541"/>
      <c r="AF126" s="541"/>
    </row>
    <row r="127" spans="2:32" s="87" customFormat="1" ht="26.25" hidden="1" customHeight="1">
      <c r="B127" s="217">
        <v>44713</v>
      </c>
      <c r="C127" s="533">
        <v>16662.993999999999</v>
      </c>
      <c r="D127" s="533">
        <v>9994.6280000000006</v>
      </c>
      <c r="E127" s="534">
        <v>7129.3450000000003</v>
      </c>
      <c r="F127" s="534">
        <v>2865.2829999999999</v>
      </c>
      <c r="G127" s="534">
        <v>1385.2139999999999</v>
      </c>
      <c r="H127" s="534">
        <v>1480.069</v>
      </c>
      <c r="I127" s="533">
        <f t="shared" si="7"/>
        <v>4114.3329999999996</v>
      </c>
      <c r="J127" s="534">
        <v>3416.5</v>
      </c>
      <c r="K127" s="534">
        <v>0</v>
      </c>
      <c r="L127" s="534">
        <v>697.83299999999963</v>
      </c>
      <c r="M127" s="533">
        <v>527.88200000000006</v>
      </c>
      <c r="N127" s="534">
        <v>3.464</v>
      </c>
      <c r="O127" s="533">
        <v>1209.3</v>
      </c>
      <c r="P127" s="534">
        <v>502.17499999999995</v>
      </c>
      <c r="Q127" s="534">
        <v>311.21199999999999</v>
      </c>
      <c r="R127"/>
      <c r="S127" s="130"/>
      <c r="T127" s="1241"/>
      <c r="U127" s="130"/>
      <c r="V127" s="1241"/>
      <c r="W127" s="130"/>
      <c r="X127" s="1241"/>
      <c r="Y127" s="130"/>
      <c r="Z127" s="1241"/>
      <c r="AA127" s="541"/>
      <c r="AB127" s="541"/>
      <c r="AD127" s="541"/>
      <c r="AE127" s="95"/>
      <c r="AF127" s="541"/>
    </row>
    <row r="128" spans="2:32" s="87" customFormat="1" ht="26.25" hidden="1" customHeight="1">
      <c r="B128" s="216">
        <v>44743</v>
      </c>
      <c r="C128" s="531">
        <v>16548.737000000001</v>
      </c>
      <c r="D128" s="531">
        <v>9728.0360000000001</v>
      </c>
      <c r="E128" s="532">
        <v>7085.9930000000004</v>
      </c>
      <c r="F128" s="532">
        <v>2642.0429999999997</v>
      </c>
      <c r="G128" s="532">
        <v>1405.2539999999999</v>
      </c>
      <c r="H128" s="532">
        <v>1236.789</v>
      </c>
      <c r="I128" s="531">
        <f t="shared" si="7"/>
        <v>4073.9380000000001</v>
      </c>
      <c r="J128" s="532">
        <v>3304.5</v>
      </c>
      <c r="K128" s="532">
        <v>0</v>
      </c>
      <c r="L128" s="532">
        <v>769.4380000000001</v>
      </c>
      <c r="M128" s="531">
        <v>711.68000000000006</v>
      </c>
      <c r="N128" s="532">
        <v>4.7380000000000004</v>
      </c>
      <c r="O128" s="531">
        <v>1207.76</v>
      </c>
      <c r="P128" s="532">
        <v>502.17499999999995</v>
      </c>
      <c r="Q128" s="532">
        <v>320.41000000000003</v>
      </c>
      <c r="R128"/>
      <c r="S128" s="130"/>
      <c r="T128" s="1241"/>
      <c r="U128" s="130"/>
      <c r="V128" s="1241"/>
      <c r="W128" s="130"/>
      <c r="X128" s="1241"/>
      <c r="Y128" s="130"/>
      <c r="Z128" s="1241"/>
      <c r="AA128" s="541"/>
      <c r="AB128" s="541"/>
      <c r="AD128" s="541"/>
      <c r="AE128" s="95"/>
      <c r="AF128" s="541"/>
    </row>
    <row r="129" spans="2:34" s="87" customFormat="1" ht="26.25" hidden="1" customHeight="1">
      <c r="B129" s="217">
        <v>44774</v>
      </c>
      <c r="C129" s="533">
        <v>16404.133999999998</v>
      </c>
      <c r="D129" s="533">
        <v>9688.0889999999999</v>
      </c>
      <c r="E129" s="534">
        <v>6937.5590000000002</v>
      </c>
      <c r="F129" s="534">
        <v>2750.5299999999997</v>
      </c>
      <c r="G129" s="534">
        <v>1420.5809999999999</v>
      </c>
      <c r="H129" s="534">
        <v>1329.9490000000001</v>
      </c>
      <c r="I129" s="533">
        <f t="shared" si="7"/>
        <v>4312.5429999999997</v>
      </c>
      <c r="J129" s="534">
        <v>3334.5</v>
      </c>
      <c r="K129" s="534">
        <v>250</v>
      </c>
      <c r="L129" s="534">
        <v>728.04300000000012</v>
      </c>
      <c r="M129" s="533">
        <v>520.85199999999998</v>
      </c>
      <c r="N129" s="534">
        <v>17.61</v>
      </c>
      <c r="O129" s="533">
        <v>1191.4860000000001</v>
      </c>
      <c r="P129" s="534">
        <v>502.17499999999995</v>
      </c>
      <c r="Q129" s="534">
        <v>171.37899999999999</v>
      </c>
      <c r="R129"/>
      <c r="S129" s="130"/>
      <c r="T129" s="1241"/>
      <c r="U129" s="130"/>
      <c r="V129" s="1241"/>
      <c r="W129" s="130"/>
      <c r="X129" s="1241"/>
      <c r="Y129" s="130"/>
      <c r="Z129" s="1241"/>
      <c r="AA129" s="541"/>
      <c r="AB129" s="558"/>
      <c r="AD129" s="541"/>
      <c r="AF129" s="541"/>
    </row>
    <row r="130" spans="2:34" s="554" customFormat="1" ht="26.25" hidden="1" customHeight="1">
      <c r="B130" s="216">
        <v>44805</v>
      </c>
      <c r="C130" s="531">
        <v>16648.945</v>
      </c>
      <c r="D130" s="531">
        <v>9499.6219999999994</v>
      </c>
      <c r="E130" s="532">
        <v>6780.0919999999996</v>
      </c>
      <c r="F130" s="532">
        <v>2719.5299999999997</v>
      </c>
      <c r="G130" s="532">
        <v>1426.8889999999999</v>
      </c>
      <c r="H130" s="532">
        <v>1292.6410000000001</v>
      </c>
      <c r="I130" s="531">
        <f t="shared" si="7"/>
        <v>4640.2190000000001</v>
      </c>
      <c r="J130" s="532">
        <v>3617.5</v>
      </c>
      <c r="K130" s="532">
        <v>350</v>
      </c>
      <c r="L130" s="532">
        <v>672.71900000000005</v>
      </c>
      <c r="M130" s="531">
        <v>635.0329999999999</v>
      </c>
      <c r="N130" s="532">
        <v>6.2110000000000003</v>
      </c>
      <c r="O130" s="531">
        <v>1185.5170000000001</v>
      </c>
      <c r="P130" s="532">
        <v>502.17499999999995</v>
      </c>
      <c r="Q130" s="532">
        <v>180.16800000000001</v>
      </c>
      <c r="R130"/>
      <c r="S130" s="130"/>
      <c r="T130" s="1241"/>
      <c r="U130" s="130"/>
      <c r="V130" s="1241"/>
      <c r="W130" s="130"/>
      <c r="X130" s="1241"/>
      <c r="Y130" s="130"/>
      <c r="Z130" s="1241"/>
      <c r="AA130" s="555"/>
      <c r="AB130" s="555"/>
      <c r="AD130" s="555"/>
      <c r="AF130" s="555"/>
    </row>
    <row r="131" spans="2:34" s="554" customFormat="1" ht="26.25" hidden="1" customHeight="1">
      <c r="B131" s="216">
        <v>44835</v>
      </c>
      <c r="C131" s="531">
        <v>16145.306999999999</v>
      </c>
      <c r="D131" s="531">
        <v>9100.2790000000005</v>
      </c>
      <c r="E131" s="532">
        <v>6630.4930000000004</v>
      </c>
      <c r="F131" s="532">
        <v>2469.7860000000001</v>
      </c>
      <c r="G131" s="532">
        <v>1444.502</v>
      </c>
      <c r="H131" s="532">
        <v>1025.2840000000001</v>
      </c>
      <c r="I131" s="531">
        <f t="shared" si="7"/>
        <v>4550.8060000000005</v>
      </c>
      <c r="J131" s="532">
        <v>3404.5</v>
      </c>
      <c r="K131" s="532">
        <v>500</v>
      </c>
      <c r="L131" s="532">
        <v>646.30600000000004</v>
      </c>
      <c r="M131" s="531">
        <v>602.05899999999997</v>
      </c>
      <c r="N131" s="532">
        <v>14.968999999999999</v>
      </c>
      <c r="O131" s="531">
        <v>1183.6879999999999</v>
      </c>
      <c r="P131" s="532">
        <v>502.17499999999995</v>
      </c>
      <c r="Q131" s="532">
        <v>191.33099999999999</v>
      </c>
      <c r="R131"/>
      <c r="S131" s="130"/>
      <c r="T131" s="1241"/>
      <c r="U131" s="130"/>
      <c r="V131" s="1241"/>
      <c r="W131" s="130"/>
      <c r="X131" s="1241"/>
      <c r="Y131" s="130"/>
      <c r="Z131" s="1241"/>
      <c r="AA131" s="555"/>
      <c r="AB131" s="555"/>
      <c r="AD131" s="555"/>
      <c r="AF131" s="555"/>
    </row>
    <row r="132" spans="2:34" s="554" customFormat="1" ht="26.25" hidden="1" customHeight="1">
      <c r="B132" s="217">
        <v>44866</v>
      </c>
      <c r="C132" s="533">
        <v>16522.945</v>
      </c>
      <c r="D132" s="533">
        <v>8990.19</v>
      </c>
      <c r="E132" s="534">
        <v>6565.3620000000001</v>
      </c>
      <c r="F132" s="534">
        <v>2424.828</v>
      </c>
      <c r="G132" s="534">
        <v>1442.472</v>
      </c>
      <c r="H132" s="534">
        <v>982.35599999999999</v>
      </c>
      <c r="I132" s="533">
        <f t="shared" si="7"/>
        <v>4400.7910000000002</v>
      </c>
      <c r="J132" s="534">
        <v>3161.5</v>
      </c>
      <c r="K132" s="534">
        <v>600</v>
      </c>
      <c r="L132" s="534">
        <v>639.29100000000017</v>
      </c>
      <c r="M132" s="533">
        <v>1219.4849999999999</v>
      </c>
      <c r="N132" s="534">
        <v>2.161</v>
      </c>
      <c r="O132" s="533">
        <v>1184.9490000000001</v>
      </c>
      <c r="P132" s="534">
        <v>502.17499999999995</v>
      </c>
      <c r="Q132" s="534">
        <v>223.19400000000002</v>
      </c>
      <c r="R132"/>
      <c r="S132" s="130"/>
      <c r="T132" s="1241"/>
      <c r="U132" s="130"/>
      <c r="V132" s="1241"/>
      <c r="W132" s="130"/>
      <c r="X132" s="1241"/>
      <c r="Y132" s="130"/>
      <c r="Z132" s="1241"/>
      <c r="AA132" s="555"/>
      <c r="AB132" s="555"/>
      <c r="AD132" s="555"/>
      <c r="AF132" s="555"/>
    </row>
    <row r="133" spans="2:34" s="554" customFormat="1" ht="26.25" hidden="1" customHeight="1">
      <c r="B133" s="216">
        <v>44896</v>
      </c>
      <c r="C133" s="531">
        <v>17004.845999999998</v>
      </c>
      <c r="D133" s="531">
        <v>9152.1539999999986</v>
      </c>
      <c r="E133" s="532">
        <v>6678.2039999999997</v>
      </c>
      <c r="F133" s="532">
        <v>2473.9499999999998</v>
      </c>
      <c r="G133" s="532">
        <v>1457.0920000000001</v>
      </c>
      <c r="H133" s="532">
        <v>1016.8579999999999</v>
      </c>
      <c r="I133" s="531">
        <f t="shared" si="7"/>
        <v>4713.616</v>
      </c>
      <c r="J133" s="532">
        <v>3459.5</v>
      </c>
      <c r="K133" s="532">
        <v>600</v>
      </c>
      <c r="L133" s="532">
        <v>654.11599999999999</v>
      </c>
      <c r="M133" s="531">
        <v>1204.365</v>
      </c>
      <c r="N133" s="532">
        <v>8.3550000000000004</v>
      </c>
      <c r="O133" s="531">
        <v>1179.366</v>
      </c>
      <c r="P133" s="532">
        <v>543.28300000000002</v>
      </c>
      <c r="Q133" s="532">
        <v>203.70699999999999</v>
      </c>
      <c r="R133"/>
      <c r="S133" s="1242"/>
      <c r="T133" s="1241"/>
      <c r="U133" s="1242"/>
      <c r="V133" s="1241"/>
      <c r="W133" s="1242"/>
      <c r="X133" s="1241"/>
      <c r="Y133" s="1242"/>
      <c r="Z133" s="1241"/>
      <c r="AA133" s="555"/>
      <c r="AB133" s="555"/>
      <c r="AD133" s="555"/>
      <c r="AF133" s="555"/>
    </row>
    <row r="134" spans="2:34" s="554" customFormat="1" ht="26.25" hidden="1" customHeight="1">
      <c r="B134" s="951">
        <v>2023</v>
      </c>
      <c r="C134" s="535"/>
      <c r="D134" s="535"/>
      <c r="E134" s="1384"/>
      <c r="F134" s="1384"/>
      <c r="G134" s="1384"/>
      <c r="H134" s="1384"/>
      <c r="I134" s="535"/>
      <c r="J134" s="1384"/>
      <c r="K134" s="1384"/>
      <c r="L134" s="1384"/>
      <c r="M134" s="1384"/>
      <c r="N134" s="1384"/>
      <c r="O134" s="1384"/>
      <c r="P134" s="1384"/>
      <c r="Q134" s="1384"/>
      <c r="R134"/>
      <c r="S134" s="130"/>
      <c r="T134" s="1241"/>
      <c r="U134" s="130"/>
      <c r="V134" s="1241"/>
      <c r="W134" s="130"/>
      <c r="X134" s="1241"/>
      <c r="Y134" s="130"/>
      <c r="Z134" s="1241"/>
      <c r="AA134" s="555"/>
      <c r="AB134" s="555"/>
      <c r="AD134" s="555"/>
      <c r="AF134" s="555"/>
    </row>
    <row r="135" spans="2:34" s="554" customFormat="1" ht="26.25" hidden="1" customHeight="1">
      <c r="B135" s="216">
        <v>44927</v>
      </c>
      <c r="C135" s="531">
        <v>16697.382000000001</v>
      </c>
      <c r="D135" s="531">
        <v>9022.7720000000008</v>
      </c>
      <c r="E135" s="532">
        <v>6566.96</v>
      </c>
      <c r="F135" s="532">
        <v>2455.8119999999999</v>
      </c>
      <c r="G135" s="532">
        <v>1467.134</v>
      </c>
      <c r="H135" s="532">
        <v>988.678</v>
      </c>
      <c r="I135" s="531">
        <f t="shared" ref="I135:I146" si="8">+SUM(J135:L135)</f>
        <v>4497.2420000000002</v>
      </c>
      <c r="J135" s="532">
        <v>3209</v>
      </c>
      <c r="K135" s="532">
        <v>600</v>
      </c>
      <c r="L135" s="532">
        <v>688.24200000000019</v>
      </c>
      <c r="M135" s="531">
        <v>842.69999999999993</v>
      </c>
      <c r="N135" s="532">
        <v>35.427</v>
      </c>
      <c r="O135" s="531">
        <v>1177.7470000000001</v>
      </c>
      <c r="P135" s="532">
        <v>543.28300000000002</v>
      </c>
      <c r="Q135" s="532">
        <v>578.21100000000001</v>
      </c>
      <c r="R135"/>
      <c r="S135" s="130"/>
      <c r="T135" s="1241"/>
      <c r="U135" s="130"/>
      <c r="V135" s="1241"/>
      <c r="W135" s="130"/>
      <c r="X135" s="1241"/>
      <c r="Y135" s="130"/>
      <c r="Z135" s="1241"/>
      <c r="AA135" s="555"/>
      <c r="AB135" s="555"/>
      <c r="AD135" s="555"/>
      <c r="AF135" s="555"/>
    </row>
    <row r="136" spans="2:34" s="554" customFormat="1" ht="26.25" hidden="1" customHeight="1">
      <c r="B136" s="217">
        <v>44958</v>
      </c>
      <c r="C136" s="533">
        <v>16092.934000000001</v>
      </c>
      <c r="D136" s="533">
        <v>8956.0429999999997</v>
      </c>
      <c r="E136" s="534">
        <v>6470.3779999999997</v>
      </c>
      <c r="F136" s="534">
        <v>2485.665</v>
      </c>
      <c r="G136" s="534">
        <v>1471.5519999999999</v>
      </c>
      <c r="H136" s="534">
        <v>1014.1130000000001</v>
      </c>
      <c r="I136" s="533">
        <f t="shared" si="8"/>
        <v>4488.5910000000003</v>
      </c>
      <c r="J136" s="534">
        <v>3142</v>
      </c>
      <c r="K136" s="534">
        <v>700</v>
      </c>
      <c r="L136" s="534">
        <v>646.59099999999989</v>
      </c>
      <c r="M136" s="533">
        <v>508.65800000000002</v>
      </c>
      <c r="N136" s="534">
        <v>44.838000000000001</v>
      </c>
      <c r="O136" s="533">
        <v>1169.7180000000001</v>
      </c>
      <c r="P136" s="534">
        <v>543.28300000000002</v>
      </c>
      <c r="Q136" s="534">
        <v>381.803</v>
      </c>
      <c r="R136"/>
      <c r="S136" s="130"/>
      <c r="T136" s="1241"/>
      <c r="U136" s="130"/>
      <c r="V136" s="1241"/>
      <c r="W136" s="130"/>
      <c r="X136" s="1241"/>
      <c r="Y136" s="130"/>
      <c r="Z136" s="1241"/>
      <c r="AA136" s="555"/>
      <c r="AB136" s="555"/>
      <c r="AD136" s="555"/>
      <c r="AF136" s="555"/>
    </row>
    <row r="137" spans="2:34" s="554" customFormat="1" ht="26.25" hidden="1" customHeight="1">
      <c r="B137" s="216">
        <v>44986</v>
      </c>
      <c r="C137" s="531">
        <v>16260.888999999997</v>
      </c>
      <c r="D137" s="531">
        <v>8928.0949999999993</v>
      </c>
      <c r="E137" s="532">
        <v>6562.4309999999996</v>
      </c>
      <c r="F137" s="532">
        <v>2365.6639999999998</v>
      </c>
      <c r="G137" s="532">
        <v>1469.5039999999999</v>
      </c>
      <c r="H137" s="532">
        <v>896.16</v>
      </c>
      <c r="I137" s="531">
        <f t="shared" si="8"/>
        <v>4387.9830000000002</v>
      </c>
      <c r="J137" s="532">
        <v>3036</v>
      </c>
      <c r="K137" s="532">
        <v>700</v>
      </c>
      <c r="L137" s="532">
        <v>651.98300000000017</v>
      </c>
      <c r="M137" s="531">
        <v>582.49400000000003</v>
      </c>
      <c r="N137" s="532">
        <v>24.646000000000001</v>
      </c>
      <c r="O137" s="531">
        <v>1170.2559999999999</v>
      </c>
      <c r="P137" s="532">
        <v>543.28300000000002</v>
      </c>
      <c r="Q137" s="532">
        <v>624.13200000000006</v>
      </c>
      <c r="R137"/>
      <c r="S137" s="130"/>
      <c r="T137" s="1241"/>
      <c r="U137" s="130"/>
      <c r="V137" s="1241"/>
      <c r="W137" s="130"/>
      <c r="X137" s="1241"/>
      <c r="Y137" s="130"/>
      <c r="Z137" s="1241"/>
      <c r="AA137" s="555"/>
      <c r="AB137" s="555"/>
      <c r="AD137" s="555"/>
      <c r="AF137" s="555"/>
    </row>
    <row r="138" spans="2:34" s="554" customFormat="1" ht="26.25" hidden="1" customHeight="1">
      <c r="B138" s="217">
        <v>45017</v>
      </c>
      <c r="C138" s="533">
        <v>16777.080999999998</v>
      </c>
      <c r="D138" s="533">
        <v>9260.7610000000004</v>
      </c>
      <c r="E138" s="534">
        <v>6827.7330000000002</v>
      </c>
      <c r="F138" s="534">
        <v>2433.0280000000002</v>
      </c>
      <c r="G138" s="534">
        <v>1477.0350000000001</v>
      </c>
      <c r="H138" s="534">
        <v>955.99300000000005</v>
      </c>
      <c r="I138" s="533">
        <f t="shared" si="8"/>
        <v>3910.0709999999999</v>
      </c>
      <c r="J138" s="534">
        <v>2530</v>
      </c>
      <c r="K138" s="534">
        <v>700</v>
      </c>
      <c r="L138" s="534">
        <v>680.07099999999991</v>
      </c>
      <c r="M138" s="533">
        <v>1189.8920000000001</v>
      </c>
      <c r="N138" s="534">
        <v>26.704000000000001</v>
      </c>
      <c r="O138" s="533">
        <v>1168.1979999999999</v>
      </c>
      <c r="P138" s="534">
        <v>543.28300000000002</v>
      </c>
      <c r="Q138" s="534">
        <v>678.17200000000003</v>
      </c>
      <c r="R138"/>
      <c r="S138" s="130"/>
      <c r="T138" s="1241"/>
      <c r="U138" s="130"/>
      <c r="V138" s="1241"/>
      <c r="W138" s="130"/>
      <c r="X138" s="1241"/>
      <c r="Y138" s="130"/>
      <c r="Z138" s="1241"/>
      <c r="AA138" s="555"/>
      <c r="AB138" s="555"/>
      <c r="AD138" s="555"/>
    </row>
    <row r="139" spans="2:34" s="554" customFormat="1" ht="26.25" hidden="1" customHeight="1">
      <c r="B139" s="216">
        <v>45047</v>
      </c>
      <c r="C139" s="531">
        <v>16584.120999999996</v>
      </c>
      <c r="D139" s="531">
        <v>9082.9219999999987</v>
      </c>
      <c r="E139" s="532">
        <v>6681.4359999999997</v>
      </c>
      <c r="F139" s="532">
        <v>2401.4859999999999</v>
      </c>
      <c r="G139" s="532">
        <v>1479.0820000000001</v>
      </c>
      <c r="H139" s="532">
        <v>922.404</v>
      </c>
      <c r="I139" s="531">
        <f t="shared" si="8"/>
        <v>4319.5140000000001</v>
      </c>
      <c r="J139" s="532">
        <v>2954</v>
      </c>
      <c r="K139" s="532">
        <v>700</v>
      </c>
      <c r="L139" s="532">
        <v>665.51400000000012</v>
      </c>
      <c r="M139" s="531">
        <v>562.96299999999997</v>
      </c>
      <c r="N139" s="532">
        <v>118.017</v>
      </c>
      <c r="O139" s="531">
        <v>1164.46</v>
      </c>
      <c r="P139" s="532">
        <v>543.28300000000002</v>
      </c>
      <c r="Q139" s="532">
        <v>792.96199999999999</v>
      </c>
      <c r="R139"/>
      <c r="S139" s="130"/>
      <c r="T139" s="1241"/>
      <c r="U139" s="130"/>
      <c r="V139" s="1241"/>
      <c r="W139" s="130"/>
      <c r="X139" s="1241"/>
      <c r="Y139" s="130"/>
      <c r="Z139" s="1241"/>
      <c r="AA139" s="555"/>
      <c r="AB139" s="555"/>
      <c r="AD139" s="555"/>
    </row>
    <row r="140" spans="2:34" s="554" customFormat="1" ht="26.25" hidden="1" customHeight="1">
      <c r="B140" s="217">
        <v>45078</v>
      </c>
      <c r="C140" s="533">
        <v>16624.619000000002</v>
      </c>
      <c r="D140" s="533">
        <v>9454.3100000000013</v>
      </c>
      <c r="E140" s="534">
        <v>6969.4250000000002</v>
      </c>
      <c r="F140" s="534">
        <v>2484.8850000000002</v>
      </c>
      <c r="G140" s="534">
        <v>1479.115</v>
      </c>
      <c r="H140" s="534">
        <v>1005.77</v>
      </c>
      <c r="I140" s="533">
        <f t="shared" si="8"/>
        <v>4350.625</v>
      </c>
      <c r="J140" s="534">
        <v>3022</v>
      </c>
      <c r="K140" s="534">
        <v>700</v>
      </c>
      <c r="L140" s="534">
        <v>628.625</v>
      </c>
      <c r="M140" s="533">
        <v>426.94900000000001</v>
      </c>
      <c r="N140" s="534">
        <v>66.331000000000003</v>
      </c>
      <c r="O140" s="533">
        <v>1155.8219999999999</v>
      </c>
      <c r="P140" s="534">
        <v>543.28300000000002</v>
      </c>
      <c r="Q140" s="534">
        <v>627.29899999999998</v>
      </c>
      <c r="R140"/>
      <c r="S140" s="130"/>
      <c r="T140" s="1241"/>
      <c r="U140" s="130"/>
      <c r="V140" s="1241"/>
      <c r="W140" s="130"/>
      <c r="X140" s="1241"/>
      <c r="Y140" s="130"/>
      <c r="Z140" s="1241"/>
      <c r="AA140" s="555"/>
      <c r="AB140" s="555"/>
      <c r="AD140" s="555"/>
    </row>
    <row r="141" spans="2:34" s="554" customFormat="1" ht="26.25" hidden="1" customHeight="1">
      <c r="B141" s="216">
        <v>45108</v>
      </c>
      <c r="C141" s="531">
        <v>16558.907999999999</v>
      </c>
      <c r="D141" s="531">
        <v>9289.7669999999998</v>
      </c>
      <c r="E141" s="532">
        <v>6660.7669999999998</v>
      </c>
      <c r="F141" s="532">
        <v>2629</v>
      </c>
      <c r="G141" s="532">
        <v>1486.8</v>
      </c>
      <c r="H141" s="532">
        <v>1142.2</v>
      </c>
      <c r="I141" s="531">
        <f t="shared" si="8"/>
        <v>4338.8620000000001</v>
      </c>
      <c r="J141" s="532">
        <v>2872.5</v>
      </c>
      <c r="K141" s="532">
        <v>800</v>
      </c>
      <c r="L141" s="532">
        <v>666.36200000000008</v>
      </c>
      <c r="M141" s="531">
        <v>569.91599999999994</v>
      </c>
      <c r="N141" s="532">
        <v>65.873000000000005</v>
      </c>
      <c r="O141" s="531">
        <v>1155.348</v>
      </c>
      <c r="P141" s="532">
        <v>543.28300000000002</v>
      </c>
      <c r="Q141" s="532">
        <v>595.86</v>
      </c>
      <c r="R141"/>
      <c r="S141" s="130"/>
      <c r="T141" s="1241"/>
      <c r="U141" s="130"/>
      <c r="V141" s="1241"/>
      <c r="W141" s="130"/>
      <c r="X141" s="1241"/>
      <c r="Y141" s="130"/>
      <c r="Z141" s="1241"/>
      <c r="AA141" s="555"/>
      <c r="AB141" s="555"/>
      <c r="AD141" s="555"/>
      <c r="AH141" s="559"/>
    </row>
    <row r="142" spans="2:34" s="554" customFormat="1" ht="26.25" hidden="1" customHeight="1">
      <c r="B142" s="217">
        <v>45139</v>
      </c>
      <c r="C142" s="533">
        <v>16622.364999999998</v>
      </c>
      <c r="D142" s="533">
        <v>9090</v>
      </c>
      <c r="E142" s="534">
        <v>6546.6</v>
      </c>
      <c r="F142" s="534">
        <v>2543.3999999999996</v>
      </c>
      <c r="G142" s="534">
        <v>1490.8</v>
      </c>
      <c r="H142" s="534">
        <v>1052.5999999999999</v>
      </c>
      <c r="I142" s="533">
        <f t="shared" si="8"/>
        <v>4685.3989999999994</v>
      </c>
      <c r="J142" s="534">
        <v>3207</v>
      </c>
      <c r="K142" s="534">
        <v>800</v>
      </c>
      <c r="L142" s="534">
        <v>678.39899999999989</v>
      </c>
      <c r="M142" s="533">
        <v>518.97199999999998</v>
      </c>
      <c r="N142" s="534">
        <v>13.412000000000001</v>
      </c>
      <c r="O142" s="533">
        <v>1146.9699999999998</v>
      </c>
      <c r="P142" s="534">
        <v>543.28300000000002</v>
      </c>
      <c r="Q142" s="534">
        <v>624.32899999999995</v>
      </c>
      <c r="R142"/>
      <c r="S142" s="130"/>
      <c r="T142" s="1241"/>
      <c r="U142" s="130"/>
      <c r="V142" s="1241"/>
      <c r="W142" s="130"/>
      <c r="X142" s="1241"/>
      <c r="Y142" s="130"/>
      <c r="Z142" s="1241"/>
      <c r="AA142" s="555"/>
      <c r="AB142" s="555"/>
      <c r="AD142" s="555"/>
      <c r="AH142" s="559"/>
    </row>
    <row r="143" spans="2:34" s="554" customFormat="1" ht="26.25" hidden="1" customHeight="1">
      <c r="B143" s="216">
        <v>45170</v>
      </c>
      <c r="C143" s="531">
        <v>16635.802</v>
      </c>
      <c r="D143" s="531">
        <v>8859.7340000000004</v>
      </c>
      <c r="E143" s="532">
        <v>6467.2160000000003</v>
      </c>
      <c r="F143" s="532">
        <v>2392.518</v>
      </c>
      <c r="G143" s="532">
        <v>1484.653</v>
      </c>
      <c r="H143" s="532">
        <v>907.86500000000001</v>
      </c>
      <c r="I143" s="531">
        <f t="shared" si="8"/>
        <v>5097.8580000000002</v>
      </c>
      <c r="J143" s="532">
        <v>3684</v>
      </c>
      <c r="K143" s="532">
        <v>800</v>
      </c>
      <c r="L143" s="532">
        <v>613.85800000000017</v>
      </c>
      <c r="M143" s="531">
        <v>508.79899999999998</v>
      </c>
      <c r="N143" s="532">
        <v>17.501000000000001</v>
      </c>
      <c r="O143" s="531">
        <v>1142.269</v>
      </c>
      <c r="P143" s="532">
        <v>543.28300000000002</v>
      </c>
      <c r="Q143" s="532">
        <v>466.358</v>
      </c>
      <c r="R143"/>
      <c r="S143" s="130"/>
      <c r="T143" s="1241"/>
      <c r="U143" s="130"/>
      <c r="V143" s="1241"/>
      <c r="W143" s="130"/>
      <c r="X143" s="1241"/>
      <c r="Y143" s="130"/>
      <c r="Z143" s="1241"/>
      <c r="AA143" s="555"/>
      <c r="AB143" s="555"/>
      <c r="AD143" s="555"/>
      <c r="AH143" s="559"/>
    </row>
    <row r="144" spans="2:34" s="87" customFormat="1" ht="26.25" hidden="1" customHeight="1">
      <c r="B144" s="217">
        <v>45201</v>
      </c>
      <c r="C144" s="533">
        <v>16600.208000000002</v>
      </c>
      <c r="D144" s="533">
        <v>8659.9009999999998</v>
      </c>
      <c r="E144" s="534">
        <v>6396.4030000000002</v>
      </c>
      <c r="F144" s="534">
        <v>2263.498</v>
      </c>
      <c r="G144" s="534">
        <v>1499.1420000000001</v>
      </c>
      <c r="H144" s="534">
        <v>764.35599999999999</v>
      </c>
      <c r="I144" s="533">
        <f t="shared" si="8"/>
        <v>5100.7060000000001</v>
      </c>
      <c r="J144" s="534">
        <v>3689</v>
      </c>
      <c r="K144" s="534">
        <v>800</v>
      </c>
      <c r="L144" s="534">
        <v>611.70600000000013</v>
      </c>
      <c r="M144" s="533">
        <v>531.02099999999996</v>
      </c>
      <c r="N144" s="534">
        <v>4.4630000000000001</v>
      </c>
      <c r="O144" s="533">
        <v>1140.502</v>
      </c>
      <c r="P144" s="534">
        <v>543.28300000000002</v>
      </c>
      <c r="Q144" s="534">
        <v>620.33199999999999</v>
      </c>
      <c r="R144"/>
      <c r="S144" s="130"/>
      <c r="T144" s="1241"/>
      <c r="U144" s="130"/>
      <c r="V144" s="1241"/>
      <c r="W144" s="130"/>
      <c r="X144" s="1241"/>
      <c r="Y144" s="130"/>
      <c r="Z144" s="1241"/>
      <c r="AA144" s="541"/>
      <c r="AB144" s="558"/>
      <c r="AD144" s="541"/>
      <c r="AH144" s="560"/>
    </row>
    <row r="145" spans="2:34" s="87" customFormat="1" ht="26.25" hidden="1" customHeight="1">
      <c r="B145" s="216">
        <v>45233</v>
      </c>
      <c r="C145" s="531">
        <v>16315.006000000001</v>
      </c>
      <c r="D145" s="531">
        <v>8658.5040000000008</v>
      </c>
      <c r="E145" s="532">
        <v>6429.6289999999999</v>
      </c>
      <c r="F145" s="532">
        <v>2228.875</v>
      </c>
      <c r="G145" s="532">
        <v>1502.087</v>
      </c>
      <c r="H145" s="532">
        <v>726.78800000000001</v>
      </c>
      <c r="I145" s="531">
        <f t="shared" si="8"/>
        <v>4919.5460000000003</v>
      </c>
      <c r="J145" s="532">
        <v>3489.5</v>
      </c>
      <c r="K145" s="532">
        <v>800</v>
      </c>
      <c r="L145" s="532">
        <v>630.04600000000028</v>
      </c>
      <c r="M145" s="531">
        <v>449.58600000000001</v>
      </c>
      <c r="N145" s="532">
        <v>2.4180000000000001</v>
      </c>
      <c r="O145" s="531">
        <v>1128.28</v>
      </c>
      <c r="P145" s="532">
        <v>543.28300000000002</v>
      </c>
      <c r="Q145" s="532">
        <v>613.3889999999999</v>
      </c>
      <c r="R145"/>
      <c r="S145" s="130"/>
      <c r="T145" s="1241"/>
      <c r="U145" s="130"/>
      <c r="V145" s="1241"/>
      <c r="W145" s="130"/>
      <c r="X145" s="1241"/>
      <c r="Y145" s="130"/>
      <c r="Z145" s="1241"/>
      <c r="AA145" s="541"/>
      <c r="AB145" s="558"/>
      <c r="AD145" s="541"/>
      <c r="AH145" s="560"/>
    </row>
    <row r="146" spans="2:34" s="87" customFormat="1" ht="26.25" hidden="1" customHeight="1">
      <c r="B146" s="553">
        <v>45264</v>
      </c>
      <c r="C146" s="906">
        <v>17270.475999999999</v>
      </c>
      <c r="D146" s="906">
        <v>8859.9920000000002</v>
      </c>
      <c r="E146" s="907">
        <v>6441.259</v>
      </c>
      <c r="F146" s="907">
        <v>2418.7330000000002</v>
      </c>
      <c r="G146" s="907">
        <v>1507.4770000000001</v>
      </c>
      <c r="H146" s="907">
        <v>911.25599999999997</v>
      </c>
      <c r="I146" s="906">
        <f t="shared" si="8"/>
        <v>5513.5519999999997</v>
      </c>
      <c r="J146" s="907">
        <v>4042</v>
      </c>
      <c r="K146" s="907">
        <v>800</v>
      </c>
      <c r="L146" s="907">
        <v>671.55199999999968</v>
      </c>
      <c r="M146" s="906">
        <v>615.64300000000003</v>
      </c>
      <c r="N146" s="907">
        <v>28.251999999999999</v>
      </c>
      <c r="O146" s="906">
        <v>1123.508</v>
      </c>
      <c r="P146" s="907">
        <v>597.42600000000004</v>
      </c>
      <c r="Q146" s="907">
        <v>532.10300000000007</v>
      </c>
      <c r="R146"/>
      <c r="S146" s="1242"/>
      <c r="T146" s="1241"/>
      <c r="U146" s="1242"/>
      <c r="V146" s="1241"/>
      <c r="W146" s="1242"/>
      <c r="X146" s="1241"/>
      <c r="Y146" s="1242"/>
      <c r="Z146" s="1241"/>
      <c r="AA146" s="541"/>
      <c r="AB146" s="558"/>
      <c r="AD146" s="541"/>
      <c r="AH146" s="560"/>
    </row>
    <row r="147" spans="2:34" s="554" customFormat="1" ht="26.25" hidden="1" customHeight="1">
      <c r="B147" s="1009">
        <v>2024</v>
      </c>
      <c r="C147" s="1013"/>
      <c r="D147" s="1013"/>
      <c r="E147" s="1012"/>
      <c r="F147" s="1012"/>
      <c r="G147" s="1012"/>
      <c r="H147" s="1012"/>
      <c r="I147" s="1013"/>
      <c r="J147" s="1012"/>
      <c r="K147" s="1012"/>
      <c r="L147" s="1012"/>
      <c r="M147" s="1012"/>
      <c r="N147" s="1012"/>
      <c r="O147" s="1013"/>
      <c r="P147" s="1012"/>
      <c r="Q147" s="1012"/>
      <c r="R147"/>
      <c r="S147" s="130"/>
      <c r="T147" s="1241"/>
      <c r="U147" s="130"/>
      <c r="V147" s="1241"/>
      <c r="W147" s="130"/>
      <c r="X147" s="1241"/>
      <c r="Y147" s="130"/>
      <c r="Z147" s="1241"/>
      <c r="AA147" s="555"/>
      <c r="AB147" s="555"/>
      <c r="AD147" s="555"/>
      <c r="AF147" s="555"/>
    </row>
    <row r="148" spans="2:34" s="554" customFormat="1" ht="26.25" hidden="1" customHeight="1">
      <c r="B148" s="216">
        <v>45292</v>
      </c>
      <c r="C148" s="531">
        <v>17058.647000000001</v>
      </c>
      <c r="D148" s="531">
        <v>8818.1650000000009</v>
      </c>
      <c r="E148" s="532">
        <v>6360.335</v>
      </c>
      <c r="F148" s="532">
        <v>2457.83</v>
      </c>
      <c r="G148" s="532">
        <v>1517.578</v>
      </c>
      <c r="H148" s="532">
        <v>940.25199999999995</v>
      </c>
      <c r="I148" s="531">
        <f t="shared" ref="I148:I159" si="9">+SUM(J148:L148)</f>
        <v>5319.0839999999998</v>
      </c>
      <c r="J148" s="532">
        <v>3885.5</v>
      </c>
      <c r="K148" s="532">
        <v>800</v>
      </c>
      <c r="L148" s="532">
        <v>633.58399999999983</v>
      </c>
      <c r="M148" s="531">
        <v>651.1</v>
      </c>
      <c r="N148" s="532">
        <v>70.831000000000003</v>
      </c>
      <c r="O148" s="531">
        <v>1121.194</v>
      </c>
      <c r="P148" s="532">
        <v>597.42600000000004</v>
      </c>
      <c r="Q148" s="532">
        <v>480.84699999999998</v>
      </c>
      <c r="R148"/>
      <c r="S148" s="130"/>
      <c r="T148" s="1241"/>
      <c r="U148" s="130"/>
      <c r="V148" s="1241"/>
      <c r="W148" s="130"/>
      <c r="X148" s="1241"/>
      <c r="Y148" s="130"/>
      <c r="Z148" s="1241"/>
      <c r="AA148" s="555"/>
      <c r="AB148" s="555"/>
      <c r="AD148" s="555"/>
      <c r="AF148" s="555"/>
    </row>
    <row r="149" spans="2:34" s="87" customFormat="1" ht="26.25" hidden="1" customHeight="1">
      <c r="B149" s="217">
        <v>45323</v>
      </c>
      <c r="C149" s="533">
        <v>16999.887999999999</v>
      </c>
      <c r="D149" s="533">
        <v>8722.5550000000003</v>
      </c>
      <c r="E149" s="534">
        <v>6364.9340000000002</v>
      </c>
      <c r="F149" s="534">
        <v>2357.6210000000001</v>
      </c>
      <c r="G149" s="534">
        <v>1535.675</v>
      </c>
      <c r="H149" s="534">
        <v>821.94600000000003</v>
      </c>
      <c r="I149" s="533">
        <f t="shared" si="9"/>
        <v>5501.0349999999999</v>
      </c>
      <c r="J149" s="534">
        <v>4060</v>
      </c>
      <c r="K149" s="534">
        <v>800</v>
      </c>
      <c r="L149" s="534">
        <v>641.03499999999985</v>
      </c>
      <c r="M149" s="533">
        <v>532.31400000000008</v>
      </c>
      <c r="N149" s="534">
        <v>54.445</v>
      </c>
      <c r="O149" s="533">
        <v>1111.6479999999999</v>
      </c>
      <c r="P149" s="534">
        <v>597.42600000000004</v>
      </c>
      <c r="Q149" s="534">
        <v>480.46499999999997</v>
      </c>
      <c r="R149"/>
      <c r="S149" s="130"/>
      <c r="T149" s="1241"/>
      <c r="U149" s="130"/>
      <c r="V149" s="1241"/>
      <c r="W149" s="130"/>
      <c r="X149" s="1241"/>
      <c r="Y149" s="130"/>
      <c r="Z149" s="1241"/>
      <c r="AA149" s="541"/>
      <c r="AB149" s="558"/>
      <c r="AD149" s="541"/>
      <c r="AH149" s="560"/>
    </row>
    <row r="150" spans="2:34" s="554" customFormat="1" ht="26.25" hidden="1" customHeight="1">
      <c r="B150" s="216">
        <v>45352</v>
      </c>
      <c r="C150" s="531">
        <v>17375.715212826999</v>
      </c>
      <c r="D150" s="531">
        <v>9022.6720000000005</v>
      </c>
      <c r="E150" s="532">
        <v>6575.692</v>
      </c>
      <c r="F150" s="532">
        <v>2446.98</v>
      </c>
      <c r="G150" s="532">
        <v>1542.729</v>
      </c>
      <c r="H150" s="532">
        <v>904.25099999999998</v>
      </c>
      <c r="I150" s="531">
        <f t="shared" si="9"/>
        <v>5274.2139999999999</v>
      </c>
      <c r="J150" s="532">
        <v>3828.5</v>
      </c>
      <c r="K150" s="532">
        <v>800</v>
      </c>
      <c r="L150" s="532">
        <v>645.71399999999994</v>
      </c>
      <c r="M150" s="531">
        <v>550.85</v>
      </c>
      <c r="N150" s="532">
        <v>47.343999999999994</v>
      </c>
      <c r="O150" s="531">
        <v>1109.0922128269999</v>
      </c>
      <c r="P150" s="532">
        <v>597.42600000000004</v>
      </c>
      <c r="Q150" s="532">
        <v>774.11699999999996</v>
      </c>
      <c r="R150"/>
      <c r="S150" s="130"/>
      <c r="T150" s="1241"/>
      <c r="U150" s="130"/>
      <c r="V150" s="1241"/>
      <c r="W150" s="130"/>
      <c r="X150" s="1241"/>
      <c r="Y150" s="130"/>
      <c r="Z150" s="1241"/>
      <c r="AA150" s="555"/>
      <c r="AB150" s="555"/>
      <c r="AD150" s="555"/>
      <c r="AF150" s="555"/>
    </row>
    <row r="151" spans="2:34" s="87" customFormat="1" ht="26.25" hidden="1" customHeight="1">
      <c r="B151" s="217">
        <v>45383</v>
      </c>
      <c r="C151" s="533">
        <v>17719.767</v>
      </c>
      <c r="D151" s="533">
        <v>9101.6129999999994</v>
      </c>
      <c r="E151" s="534">
        <v>6614.3379999999997</v>
      </c>
      <c r="F151" s="534">
        <v>2487.2750000000001</v>
      </c>
      <c r="G151" s="534">
        <v>1551.6410000000001</v>
      </c>
      <c r="H151" s="534">
        <v>935.63400000000001</v>
      </c>
      <c r="I151" s="533">
        <f t="shared" si="9"/>
        <v>4946.3710000000001</v>
      </c>
      <c r="J151" s="534">
        <v>3498.5</v>
      </c>
      <c r="K151" s="534">
        <v>800</v>
      </c>
      <c r="L151" s="534">
        <v>647.87100000000009</v>
      </c>
      <c r="M151" s="533">
        <v>998.80300000000011</v>
      </c>
      <c r="N151" s="534">
        <v>20.927</v>
      </c>
      <c r="O151" s="533">
        <v>1108.3290000000002</v>
      </c>
      <c r="P151" s="534">
        <v>597.42600000000004</v>
      </c>
      <c r="Q151" s="534">
        <v>946.298</v>
      </c>
      <c r="R151"/>
      <c r="S151" s="130"/>
      <c r="T151" s="1241"/>
      <c r="U151" s="130"/>
      <c r="V151" s="1241"/>
      <c r="W151" s="130"/>
      <c r="X151" s="1241"/>
      <c r="Y151" s="130"/>
      <c r="Z151" s="1241"/>
      <c r="AA151" s="541"/>
      <c r="AB151" s="558"/>
      <c r="AD151" s="541"/>
      <c r="AH151" s="560"/>
    </row>
    <row r="152" spans="2:34" s="554" customFormat="1" ht="26.25" hidden="1" customHeight="1">
      <c r="B152" s="216">
        <v>45413</v>
      </c>
      <c r="C152" s="531">
        <v>17528.705642743</v>
      </c>
      <c r="D152" s="531">
        <v>9010.2890000000007</v>
      </c>
      <c r="E152" s="532">
        <v>6614.6610000000001</v>
      </c>
      <c r="F152" s="532">
        <v>2395.6279999999997</v>
      </c>
      <c r="G152" s="532">
        <v>1543.9469999999999</v>
      </c>
      <c r="H152" s="532">
        <v>851.68100000000004</v>
      </c>
      <c r="I152" s="531">
        <f t="shared" si="9"/>
        <v>5151.2070000000003</v>
      </c>
      <c r="J152" s="532">
        <v>3694.5</v>
      </c>
      <c r="K152" s="532">
        <v>800</v>
      </c>
      <c r="L152" s="532">
        <v>656.70700000000033</v>
      </c>
      <c r="M152" s="531">
        <v>592.40300000000002</v>
      </c>
      <c r="N152" s="532">
        <v>11.483000000000001</v>
      </c>
      <c r="O152" s="531">
        <v>1095.7696427430001</v>
      </c>
      <c r="P152" s="532">
        <v>604.41700000000003</v>
      </c>
      <c r="Q152" s="532">
        <v>1063.1379999999999</v>
      </c>
      <c r="R152"/>
      <c r="S152" s="130"/>
      <c r="T152" s="1241"/>
      <c r="U152" s="130"/>
      <c r="V152" s="1241"/>
      <c r="W152" s="130"/>
      <c r="X152" s="1241"/>
      <c r="Y152" s="130"/>
      <c r="Z152" s="1241"/>
      <c r="AA152" s="555"/>
      <c r="AB152" s="555"/>
      <c r="AD152" s="555"/>
      <c r="AF152" s="555"/>
    </row>
    <row r="153" spans="2:34" s="87" customFormat="1" ht="26.25" hidden="1" customHeight="1">
      <c r="B153" s="217">
        <v>45444</v>
      </c>
      <c r="C153" s="533">
        <v>17512.040680614999</v>
      </c>
      <c r="D153" s="533">
        <v>9289.4239999999991</v>
      </c>
      <c r="E153" s="534">
        <v>6757.018</v>
      </c>
      <c r="F153" s="534">
        <v>2532.4059999999999</v>
      </c>
      <c r="G153" s="534">
        <v>1535.672</v>
      </c>
      <c r="H153" s="534">
        <v>996.73400000000004</v>
      </c>
      <c r="I153" s="533">
        <f t="shared" si="9"/>
        <v>5020.3779999999997</v>
      </c>
      <c r="J153" s="534">
        <v>3564.5</v>
      </c>
      <c r="K153" s="534">
        <v>800</v>
      </c>
      <c r="L153" s="534">
        <v>655.8779999999997</v>
      </c>
      <c r="M153" s="533">
        <v>535.12699999999995</v>
      </c>
      <c r="N153" s="534">
        <v>17.817</v>
      </c>
      <c r="O153" s="533">
        <v>1090.2616806149999</v>
      </c>
      <c r="P153" s="534">
        <v>604.41700000000003</v>
      </c>
      <c r="Q153" s="534">
        <v>954.61599999999999</v>
      </c>
      <c r="R153"/>
      <c r="S153" s="130"/>
      <c r="T153" s="1241"/>
      <c r="U153" s="130"/>
      <c r="V153" s="1241"/>
      <c r="W153" s="130"/>
      <c r="X153" s="1241"/>
      <c r="Y153" s="130"/>
      <c r="Z153" s="1241"/>
      <c r="AA153" s="541"/>
      <c r="AB153" s="558"/>
      <c r="AD153" s="541"/>
      <c r="AH153" s="560"/>
    </row>
    <row r="154" spans="2:34" s="554" customFormat="1" ht="26.25" hidden="1" customHeight="1">
      <c r="B154" s="216">
        <v>45474</v>
      </c>
      <c r="C154" s="531">
        <v>17840.278857478999</v>
      </c>
      <c r="D154" s="531">
        <v>9268.4189999999999</v>
      </c>
      <c r="E154" s="532">
        <v>6770.625</v>
      </c>
      <c r="F154" s="532">
        <v>2497.7939999999999</v>
      </c>
      <c r="G154" s="532">
        <v>1550.403</v>
      </c>
      <c r="H154" s="532">
        <v>947.39099999999996</v>
      </c>
      <c r="I154" s="531">
        <f t="shared" si="9"/>
        <v>5063.3530000000001</v>
      </c>
      <c r="J154" s="532">
        <v>3630</v>
      </c>
      <c r="K154" s="532">
        <v>800</v>
      </c>
      <c r="L154" s="532">
        <v>633.35300000000007</v>
      </c>
      <c r="M154" s="531">
        <v>591.33400000000006</v>
      </c>
      <c r="N154" s="532">
        <v>11.134</v>
      </c>
      <c r="O154" s="531">
        <v>1090.036857479</v>
      </c>
      <c r="P154" s="532">
        <v>604.41700000000003</v>
      </c>
      <c r="Q154" s="532">
        <v>1211.585</v>
      </c>
      <c r="R154"/>
      <c r="S154" s="130"/>
      <c r="T154" s="1241"/>
      <c r="U154" s="130"/>
      <c r="V154" s="1241"/>
      <c r="W154" s="130"/>
      <c r="X154" s="1241"/>
      <c r="Y154" s="130"/>
      <c r="Z154" s="1241"/>
      <c r="AA154" s="555"/>
      <c r="AB154" s="555"/>
      <c r="AD154" s="555"/>
      <c r="AF154" s="555"/>
    </row>
    <row r="155" spans="2:34" s="87" customFormat="1" ht="26.25" hidden="1" customHeight="1">
      <c r="B155" s="217">
        <v>45505</v>
      </c>
      <c r="C155" s="533">
        <v>18436.215630991002</v>
      </c>
      <c r="D155" s="533">
        <v>9471.2069999999985</v>
      </c>
      <c r="E155" s="534">
        <v>6767.3289999999997</v>
      </c>
      <c r="F155" s="534">
        <v>2703.8779999999997</v>
      </c>
      <c r="G155" s="534">
        <v>1559.49</v>
      </c>
      <c r="H155" s="534">
        <v>1144.3879999999999</v>
      </c>
      <c r="I155" s="533">
        <f t="shared" si="9"/>
        <v>5601.0240000000003</v>
      </c>
      <c r="J155" s="534">
        <v>4159</v>
      </c>
      <c r="K155" s="534">
        <v>800</v>
      </c>
      <c r="L155" s="534">
        <v>642.02400000000034</v>
      </c>
      <c r="M155" s="533">
        <v>329.54</v>
      </c>
      <c r="N155" s="534">
        <v>44.771000000000001</v>
      </c>
      <c r="O155" s="533">
        <v>1087.3786309909999</v>
      </c>
      <c r="P155" s="534">
        <v>604.41700000000003</v>
      </c>
      <c r="Q155" s="534">
        <v>1297.8780000000002</v>
      </c>
      <c r="R155"/>
      <c r="S155" s="130"/>
      <c r="T155" s="1241"/>
      <c r="U155" s="130"/>
      <c r="V155" s="1241"/>
      <c r="W155" s="130"/>
      <c r="X155" s="1241"/>
      <c r="Y155" s="130"/>
      <c r="Z155" s="1241"/>
      <c r="AA155" s="541"/>
      <c r="AB155" s="558"/>
      <c r="AD155" s="541"/>
      <c r="AH155" s="560"/>
    </row>
    <row r="156" spans="2:34" s="554" customFormat="1" ht="26.25" hidden="1" customHeight="1">
      <c r="B156" s="216">
        <v>45537</v>
      </c>
      <c r="C156" s="531">
        <v>18620.366983643999</v>
      </c>
      <c r="D156" s="531">
        <v>9407.0529999999999</v>
      </c>
      <c r="E156" s="532">
        <v>6706.0590000000002</v>
      </c>
      <c r="F156" s="532">
        <v>2700.9939999999997</v>
      </c>
      <c r="G156" s="532">
        <v>1583.3689999999999</v>
      </c>
      <c r="H156" s="532">
        <v>1117.625</v>
      </c>
      <c r="I156" s="531">
        <f t="shared" si="9"/>
        <v>5731.5330000000004</v>
      </c>
      <c r="J156" s="532">
        <v>4312</v>
      </c>
      <c r="K156" s="532">
        <v>800</v>
      </c>
      <c r="L156" s="532">
        <v>619.53300000000036</v>
      </c>
      <c r="M156" s="531">
        <v>531.58199999999999</v>
      </c>
      <c r="N156" s="532">
        <v>28.402999999999999</v>
      </c>
      <c r="O156" s="531">
        <v>847.82898364399989</v>
      </c>
      <c r="P156" s="532">
        <v>604.41700000000003</v>
      </c>
      <c r="Q156" s="532">
        <v>1469.55</v>
      </c>
      <c r="R156"/>
      <c r="S156" s="130"/>
      <c r="T156" s="1241"/>
      <c r="U156" s="130"/>
      <c r="V156" s="1241"/>
      <c r="W156" s="130"/>
      <c r="X156" s="1241"/>
      <c r="Y156" s="130"/>
      <c r="Z156" s="1241"/>
      <c r="AA156" s="555"/>
      <c r="AB156" s="555"/>
      <c r="AD156" s="555"/>
      <c r="AF156" s="555"/>
    </row>
    <row r="157" spans="2:34" s="87" customFormat="1" ht="26.25" hidden="1" customHeight="1">
      <c r="B157" s="217">
        <v>45566</v>
      </c>
      <c r="C157" s="533">
        <v>18750.023770197</v>
      </c>
      <c r="D157" s="533">
        <v>9282.49</v>
      </c>
      <c r="E157" s="534">
        <v>6711.2139999999999</v>
      </c>
      <c r="F157" s="534">
        <v>2571.2759999999998</v>
      </c>
      <c r="G157" s="534">
        <v>1602.585</v>
      </c>
      <c r="H157" s="534">
        <v>968.69100000000003</v>
      </c>
      <c r="I157" s="533">
        <f t="shared" si="9"/>
        <v>5912.6490000000003</v>
      </c>
      <c r="J157" s="534">
        <v>4621</v>
      </c>
      <c r="K157" s="534">
        <v>650</v>
      </c>
      <c r="L157" s="534">
        <v>641.64900000000034</v>
      </c>
      <c r="M157" s="533">
        <v>405.71299999999997</v>
      </c>
      <c r="N157" s="534">
        <v>35.270000000000003</v>
      </c>
      <c r="O157" s="533">
        <v>841.59577019700009</v>
      </c>
      <c r="P157" s="534">
        <v>604.41700000000003</v>
      </c>
      <c r="Q157" s="534">
        <v>1667.8889999999999</v>
      </c>
      <c r="R157"/>
      <c r="S157" s="130"/>
      <c r="T157" s="1241"/>
      <c r="U157" s="130"/>
      <c r="V157" s="1241"/>
      <c r="W157" s="130"/>
      <c r="X157" s="1241"/>
      <c r="Y157" s="130"/>
      <c r="Z157" s="1241"/>
      <c r="AA157" s="541"/>
      <c r="AB157" s="558"/>
      <c r="AD157" s="541"/>
      <c r="AH157" s="560"/>
    </row>
    <row r="158" spans="2:34" s="554" customFormat="1" ht="26.25" hidden="1" customHeight="1">
      <c r="B158" s="216">
        <v>45597</v>
      </c>
      <c r="C158" s="531">
        <v>18645.391769820002</v>
      </c>
      <c r="D158" s="531">
        <v>9292.5370000000003</v>
      </c>
      <c r="E158" s="532">
        <v>6750.527</v>
      </c>
      <c r="F158" s="532">
        <v>2542.0099999999998</v>
      </c>
      <c r="G158" s="532">
        <v>1592.1479999999999</v>
      </c>
      <c r="H158" s="532">
        <v>949.86199999999997</v>
      </c>
      <c r="I158" s="531">
        <f t="shared" si="9"/>
        <v>6008.9110000000001</v>
      </c>
      <c r="J158" s="532">
        <v>4724.5</v>
      </c>
      <c r="K158" s="532">
        <v>600</v>
      </c>
      <c r="L158" s="532">
        <v>684.41100000000006</v>
      </c>
      <c r="M158" s="531">
        <v>468.11599999999999</v>
      </c>
      <c r="N158" s="532">
        <v>16.353999999999999</v>
      </c>
      <c r="O158" s="531">
        <v>830.08776982000006</v>
      </c>
      <c r="P158" s="532">
        <v>604.41700000000003</v>
      </c>
      <c r="Q158" s="532">
        <v>1424.9690000000001</v>
      </c>
      <c r="R158"/>
      <c r="S158" s="130"/>
      <c r="T158" s="1241"/>
      <c r="U158" s="130"/>
      <c r="V158" s="1241"/>
      <c r="W158" s="130"/>
      <c r="X158" s="1241"/>
      <c r="Y158" s="130"/>
      <c r="Z158" s="1241"/>
      <c r="AA158" s="555"/>
      <c r="AB158" s="555"/>
      <c r="AD158" s="555"/>
      <c r="AF158" s="555"/>
    </row>
    <row r="159" spans="2:34" s="554" customFormat="1" ht="26.25" hidden="1" customHeight="1">
      <c r="B159" s="553">
        <v>45627</v>
      </c>
      <c r="C159" s="906">
        <v>19279.113859696001</v>
      </c>
      <c r="D159" s="906">
        <v>9418.2659999999996</v>
      </c>
      <c r="E159" s="907">
        <v>6733.1239999999998</v>
      </c>
      <c r="F159" s="907">
        <v>2685.1419999999998</v>
      </c>
      <c r="G159" s="907">
        <v>1589.252</v>
      </c>
      <c r="H159" s="907">
        <v>1095.8900000000001</v>
      </c>
      <c r="I159" s="906">
        <f t="shared" si="9"/>
        <v>6342.5420000000004</v>
      </c>
      <c r="J159" s="907">
        <v>5141.5</v>
      </c>
      <c r="K159" s="907">
        <v>550</v>
      </c>
      <c r="L159" s="907">
        <v>651.04200000000037</v>
      </c>
      <c r="M159" s="906">
        <v>664.78300000000002</v>
      </c>
      <c r="N159" s="907">
        <v>47.695999999999998</v>
      </c>
      <c r="O159" s="906">
        <v>824.18585969599997</v>
      </c>
      <c r="P159" s="907">
        <v>733.76199999999994</v>
      </c>
      <c r="Q159" s="907">
        <v>1247.8790000000001</v>
      </c>
      <c r="R159"/>
      <c r="S159" s="1242"/>
      <c r="T159" s="1241"/>
      <c r="U159" s="1242"/>
      <c r="V159" s="1241"/>
      <c r="W159" s="1242"/>
      <c r="X159" s="1241"/>
      <c r="Y159" s="1242"/>
      <c r="Z159" s="1241"/>
      <c r="AA159" s="555"/>
      <c r="AB159" s="555"/>
      <c r="AD159" s="555"/>
      <c r="AF159" s="555"/>
    </row>
    <row r="160" spans="2:34" s="554" customFormat="1" ht="34.9" customHeight="1">
      <c r="B160" s="951">
        <v>2025</v>
      </c>
      <c r="C160" s="1013"/>
      <c r="D160" s="1013"/>
      <c r="E160" s="1012"/>
      <c r="F160" s="1012"/>
      <c r="G160" s="1012"/>
      <c r="H160" s="1012"/>
      <c r="I160" s="1013"/>
      <c r="J160" s="1012"/>
      <c r="K160" s="1012"/>
      <c r="L160" s="1012"/>
      <c r="M160" s="1012"/>
      <c r="N160" s="1012"/>
      <c r="O160" s="1013"/>
      <c r="P160" s="1012"/>
      <c r="Q160" s="1012"/>
      <c r="R160"/>
      <c r="S160" s="130"/>
      <c r="T160" s="1241"/>
      <c r="U160" s="130"/>
      <c r="V160" s="1241"/>
      <c r="W160" s="130"/>
      <c r="X160" s="1241"/>
      <c r="Y160" s="130"/>
      <c r="Z160" s="1241"/>
      <c r="AA160" s="555"/>
      <c r="AB160" s="555"/>
      <c r="AD160" s="555"/>
      <c r="AF160" s="555"/>
    </row>
    <row r="161" spans="2:34" s="554" customFormat="1" ht="26.25" hidden="1" customHeight="1">
      <c r="B161" s="216">
        <v>45658</v>
      </c>
      <c r="C161" s="531">
        <v>19296.788962322997</v>
      </c>
      <c r="D161" s="531">
        <v>9208.9089999999997</v>
      </c>
      <c r="E161" s="532">
        <v>6666.3310000000001</v>
      </c>
      <c r="F161" s="532">
        <v>2542.578</v>
      </c>
      <c r="G161" s="532">
        <v>1584.001</v>
      </c>
      <c r="H161" s="532">
        <v>958.577</v>
      </c>
      <c r="I161" s="531">
        <v>6297.9920000000002</v>
      </c>
      <c r="J161" s="532">
        <v>5102.5</v>
      </c>
      <c r="K161" s="532">
        <v>550</v>
      </c>
      <c r="L161" s="532">
        <v>645.49200000000019</v>
      </c>
      <c r="M161" s="531">
        <v>699.721</v>
      </c>
      <c r="N161" s="532">
        <v>88.117000000000004</v>
      </c>
      <c r="O161" s="531">
        <v>824.16296232299987</v>
      </c>
      <c r="P161" s="532">
        <v>733.76199999999994</v>
      </c>
      <c r="Q161" s="532">
        <v>1444.125</v>
      </c>
      <c r="R161"/>
      <c r="S161" s="1241"/>
      <c r="T161" s="1241"/>
      <c r="U161" s="1241"/>
      <c r="V161" s="1241"/>
      <c r="W161" s="1241"/>
      <c r="X161" s="1241"/>
      <c r="Y161" s="1241"/>
      <c r="Z161" s="1241"/>
      <c r="AA161" s="555"/>
      <c r="AB161" s="555"/>
      <c r="AD161" s="555"/>
      <c r="AF161" s="555"/>
    </row>
    <row r="162" spans="2:34" s="87" customFormat="1" ht="26.25" hidden="1" customHeight="1">
      <c r="B162" s="217">
        <v>45690</v>
      </c>
      <c r="C162" s="533">
        <v>19316.90294674</v>
      </c>
      <c r="D162" s="533">
        <v>9359.3709999999992</v>
      </c>
      <c r="E162" s="534">
        <v>6685.5739999999996</v>
      </c>
      <c r="F162" s="534">
        <v>2673.797</v>
      </c>
      <c r="G162" s="534">
        <v>1595.46</v>
      </c>
      <c r="H162" s="534">
        <v>1078.337</v>
      </c>
      <c r="I162" s="533">
        <v>6158.59</v>
      </c>
      <c r="J162" s="534">
        <v>4932.5</v>
      </c>
      <c r="K162" s="534">
        <v>550</v>
      </c>
      <c r="L162" s="534">
        <v>676.09000000000015</v>
      </c>
      <c r="M162" s="533">
        <v>539.96699999999987</v>
      </c>
      <c r="N162" s="534">
        <v>30.04</v>
      </c>
      <c r="O162" s="533">
        <v>820.72194674000002</v>
      </c>
      <c r="P162" s="534">
        <v>733.76199999999994</v>
      </c>
      <c r="Q162" s="534">
        <v>1674.451</v>
      </c>
      <c r="R162"/>
      <c r="S162" s="1241"/>
      <c r="T162" s="1241"/>
      <c r="U162" s="1241"/>
      <c r="V162" s="1241"/>
      <c r="W162" s="1241"/>
      <c r="X162" s="1241"/>
      <c r="Y162" s="1241"/>
      <c r="Z162" s="1241"/>
      <c r="AA162" s="541"/>
      <c r="AB162" s="558"/>
      <c r="AD162" s="541"/>
      <c r="AH162" s="560"/>
    </row>
    <row r="163" spans="2:34" s="554" customFormat="1" ht="26.25" hidden="1" customHeight="1">
      <c r="B163" s="216">
        <v>45722</v>
      </c>
      <c r="C163" s="531">
        <v>20003.202176837</v>
      </c>
      <c r="D163" s="531">
        <v>9776.0040000000008</v>
      </c>
      <c r="E163" s="532">
        <v>7137.4589999999998</v>
      </c>
      <c r="F163" s="532">
        <v>2638.5450000000001</v>
      </c>
      <c r="G163" s="532">
        <v>1593.9860000000001</v>
      </c>
      <c r="H163" s="532">
        <v>1044.559</v>
      </c>
      <c r="I163" s="531">
        <v>5697.576</v>
      </c>
      <c r="J163" s="532">
        <v>4448.5</v>
      </c>
      <c r="K163" s="532">
        <v>550</v>
      </c>
      <c r="L163" s="532">
        <v>699.07600000000002</v>
      </c>
      <c r="M163" s="531">
        <v>1071.0140000000001</v>
      </c>
      <c r="N163" s="532">
        <v>7.6630000000000003</v>
      </c>
      <c r="O163" s="531">
        <v>822.24217683699999</v>
      </c>
      <c r="P163" s="532">
        <v>733.76199999999994</v>
      </c>
      <c r="Q163" s="532">
        <v>1894.941</v>
      </c>
      <c r="R163"/>
      <c r="S163" s="1241"/>
      <c r="T163" s="1241"/>
      <c r="U163" s="1241"/>
      <c r="V163" s="1241"/>
      <c r="W163" s="1241"/>
      <c r="X163" s="1241"/>
      <c r="Y163" s="1241"/>
      <c r="Z163" s="1241"/>
      <c r="AA163" s="555"/>
      <c r="AB163" s="555"/>
      <c r="AD163" s="555"/>
      <c r="AF163" s="555"/>
    </row>
    <row r="164" spans="2:34" s="87" customFormat="1" ht="26.25" hidden="1" customHeight="1">
      <c r="B164" s="217">
        <v>45748</v>
      </c>
      <c r="C164" s="533">
        <v>20568.950852289003</v>
      </c>
      <c r="D164" s="533">
        <v>9412.1299999999992</v>
      </c>
      <c r="E164" s="534">
        <v>6859.0069999999996</v>
      </c>
      <c r="F164" s="534">
        <v>2553.123</v>
      </c>
      <c r="G164" s="534">
        <v>1586.903</v>
      </c>
      <c r="H164" s="534">
        <v>966.22</v>
      </c>
      <c r="I164" s="533">
        <v>5473.3140000000003</v>
      </c>
      <c r="J164" s="534">
        <v>4238</v>
      </c>
      <c r="K164" s="534">
        <v>550</v>
      </c>
      <c r="L164" s="534">
        <v>685.31400000000031</v>
      </c>
      <c r="M164" s="533">
        <v>1757.6680000000001</v>
      </c>
      <c r="N164" s="534">
        <v>9.5570000000000004</v>
      </c>
      <c r="O164" s="533">
        <v>825.15785228899995</v>
      </c>
      <c r="P164" s="534">
        <v>733.76199999999994</v>
      </c>
      <c r="Q164" s="534">
        <v>2357.3620000000001</v>
      </c>
      <c r="R164"/>
      <c r="S164" s="1241"/>
      <c r="T164" s="1241"/>
      <c r="U164" s="1241"/>
      <c r="V164" s="1241"/>
      <c r="W164" s="1241"/>
      <c r="X164" s="1241"/>
      <c r="Y164" s="1241"/>
      <c r="Z164" s="1241"/>
      <c r="AA164" s="541"/>
      <c r="AB164" s="558"/>
      <c r="AD164" s="541"/>
      <c r="AH164" s="560"/>
    </row>
    <row r="165" spans="2:34" s="554" customFormat="1" ht="26.25" hidden="1" customHeight="1">
      <c r="B165" s="216">
        <v>45778</v>
      </c>
      <c r="C165" s="531">
        <v>20557.530999999999</v>
      </c>
      <c r="D165" s="531">
        <v>9489.505000000001</v>
      </c>
      <c r="E165" s="532">
        <v>6912.1930000000002</v>
      </c>
      <c r="F165" s="532">
        <v>2577.3119999999999</v>
      </c>
      <c r="G165" s="532">
        <v>1595.0260000000001</v>
      </c>
      <c r="H165" s="532">
        <v>982.28599999999994</v>
      </c>
      <c r="I165" s="531">
        <v>5770.9830000000002</v>
      </c>
      <c r="J165" s="532">
        <v>4537.5</v>
      </c>
      <c r="K165" s="532">
        <v>550</v>
      </c>
      <c r="L165" s="532">
        <v>683.48300000000017</v>
      </c>
      <c r="M165" s="531">
        <v>1439.5459999999998</v>
      </c>
      <c r="N165" s="532">
        <v>16.202999999999999</v>
      </c>
      <c r="O165" s="531">
        <v>818.91399999999999</v>
      </c>
      <c r="P165" s="532">
        <v>733.76199999999994</v>
      </c>
      <c r="Q165" s="532">
        <v>2288.6179999999999</v>
      </c>
      <c r="R165"/>
      <c r="S165" s="1241"/>
      <c r="T165" s="1241"/>
      <c r="U165" s="1241"/>
      <c r="V165" s="1241"/>
      <c r="W165" s="1241"/>
      <c r="X165" s="1241"/>
      <c r="Y165" s="1241"/>
      <c r="Z165" s="1241"/>
      <c r="AA165" s="555"/>
      <c r="AB165" s="555"/>
      <c r="AD165" s="555"/>
      <c r="AF165" s="555"/>
    </row>
    <row r="166" spans="2:34" s="87" customFormat="1" ht="26.25" hidden="1" customHeight="1">
      <c r="B166" s="217">
        <v>45814</v>
      </c>
      <c r="C166" s="533">
        <v>19919.408034057004</v>
      </c>
      <c r="D166" s="533">
        <v>9700.8009999999995</v>
      </c>
      <c r="E166" s="534">
        <v>7003.2330000000002</v>
      </c>
      <c r="F166" s="534">
        <v>2697.5680000000002</v>
      </c>
      <c r="G166" s="534">
        <v>1579.03</v>
      </c>
      <c r="H166" s="534">
        <v>1118.538</v>
      </c>
      <c r="I166" s="533">
        <v>5692.3620000000001</v>
      </c>
      <c r="J166" s="534">
        <v>4503.5</v>
      </c>
      <c r="K166" s="534">
        <v>550</v>
      </c>
      <c r="L166" s="534">
        <v>638.86200000000008</v>
      </c>
      <c r="M166" s="533">
        <v>639.83500000000004</v>
      </c>
      <c r="N166" s="534">
        <v>9.7729999999999997</v>
      </c>
      <c r="O166" s="533">
        <v>816.34003405700003</v>
      </c>
      <c r="P166" s="534">
        <v>735.96600000000001</v>
      </c>
      <c r="Q166" s="534">
        <v>2324.3310000000001</v>
      </c>
      <c r="R166"/>
      <c r="S166" s="1241"/>
      <c r="T166" s="1241"/>
      <c r="U166" s="1241"/>
      <c r="V166" s="1241"/>
      <c r="W166" s="1241"/>
      <c r="X166" s="1241"/>
      <c r="Y166" s="1241"/>
      <c r="Z166" s="1241"/>
      <c r="AA166" s="541"/>
      <c r="AB166" s="558"/>
      <c r="AD166" s="541"/>
      <c r="AH166" s="560"/>
    </row>
    <row r="167" spans="2:34" s="554" customFormat="1" ht="34.9" hidden="1" customHeight="1">
      <c r="B167" s="216">
        <v>45839</v>
      </c>
      <c r="C167" s="531">
        <v>20002.841625966001</v>
      </c>
      <c r="D167" s="531">
        <v>9688.125</v>
      </c>
      <c r="E167" s="532">
        <v>7080.23</v>
      </c>
      <c r="F167" s="532">
        <v>2607.8950000000004</v>
      </c>
      <c r="G167" s="532">
        <v>1580.64</v>
      </c>
      <c r="H167" s="532">
        <v>1027.2550000000001</v>
      </c>
      <c r="I167" s="531">
        <v>5747.6379999999999</v>
      </c>
      <c r="J167" s="532">
        <v>4583.5</v>
      </c>
      <c r="K167" s="532">
        <v>500</v>
      </c>
      <c r="L167" s="532">
        <v>664.13799999999992</v>
      </c>
      <c r="M167" s="531">
        <v>648.94399999999996</v>
      </c>
      <c r="N167" s="532">
        <v>15.86</v>
      </c>
      <c r="O167" s="531">
        <v>814.84362596599999</v>
      </c>
      <c r="P167" s="532">
        <v>735.96600000000001</v>
      </c>
      <c r="Q167" s="532">
        <v>2351.4649999999997</v>
      </c>
      <c r="R167"/>
      <c r="S167" s="1241"/>
      <c r="T167" s="1241"/>
      <c r="U167" s="1241"/>
      <c r="V167" s="1241"/>
      <c r="W167" s="1241"/>
      <c r="X167" s="1241"/>
      <c r="Y167" s="1241"/>
      <c r="Z167" s="1241"/>
      <c r="AA167" s="555"/>
      <c r="AB167" s="555"/>
      <c r="AD167" s="555"/>
      <c r="AF167" s="555"/>
    </row>
    <row r="168" spans="2:34" s="554" customFormat="1" ht="34.9" hidden="1" customHeight="1">
      <c r="B168" s="217">
        <v>45894</v>
      </c>
      <c r="C168" s="533">
        <v>20531.463452463995</v>
      </c>
      <c r="D168" s="533">
        <v>9746.1679999999997</v>
      </c>
      <c r="E168" s="534">
        <v>7040.6750000000002</v>
      </c>
      <c r="F168" s="534">
        <v>2705.4929999999999</v>
      </c>
      <c r="G168" s="534">
        <v>1608.491</v>
      </c>
      <c r="H168" s="534">
        <v>1097.002</v>
      </c>
      <c r="I168" s="533">
        <v>5961.5779999999995</v>
      </c>
      <c r="J168" s="534">
        <v>4757</v>
      </c>
      <c r="K168" s="534">
        <v>500</v>
      </c>
      <c r="L168" s="534">
        <v>704.57799999999952</v>
      </c>
      <c r="M168" s="533">
        <v>684.63199999999995</v>
      </c>
      <c r="N168" s="534">
        <v>18.027000000000001</v>
      </c>
      <c r="O168" s="533">
        <v>810.96445246400003</v>
      </c>
      <c r="P168" s="534">
        <v>735.96600000000001</v>
      </c>
      <c r="Q168" s="534">
        <v>2574.1280000000002</v>
      </c>
      <c r="R168"/>
      <c r="S168" s="1241"/>
      <c r="T168" s="1241"/>
      <c r="U168" s="1241"/>
      <c r="V168" s="1241"/>
      <c r="W168" s="1241"/>
      <c r="X168" s="1241"/>
      <c r="Y168" s="1241"/>
      <c r="Z168" s="1241"/>
      <c r="AA168" s="555"/>
      <c r="AB168" s="555"/>
      <c r="AD168" s="555"/>
      <c r="AF168" s="555"/>
    </row>
    <row r="169" spans="2:34" s="554" customFormat="1" ht="34.9" customHeight="1">
      <c r="B169" s="216">
        <v>45902</v>
      </c>
      <c r="C169" s="531">
        <v>21331.218660393002</v>
      </c>
      <c r="D169" s="531">
        <v>9737.8189999999995</v>
      </c>
      <c r="E169" s="532">
        <v>6918.1509999999998</v>
      </c>
      <c r="F169" s="532">
        <v>2819.6679999999997</v>
      </c>
      <c r="G169" s="532">
        <v>1631.9549999999999</v>
      </c>
      <c r="H169" s="532">
        <v>1187.713</v>
      </c>
      <c r="I169" s="531">
        <v>6107.0240000000003</v>
      </c>
      <c r="J169" s="532">
        <v>4970.5</v>
      </c>
      <c r="K169" s="532">
        <v>450</v>
      </c>
      <c r="L169" s="532">
        <v>686.52400000000034</v>
      </c>
      <c r="M169" s="531">
        <v>706.26299999999992</v>
      </c>
      <c r="N169" s="532">
        <v>21.257999999999999</v>
      </c>
      <c r="O169" s="531">
        <v>811.03566039299994</v>
      </c>
      <c r="P169" s="532">
        <v>735.96600000000001</v>
      </c>
      <c r="Q169" s="532">
        <v>3211.8530000000001</v>
      </c>
      <c r="R169"/>
      <c r="S169" s="1241"/>
      <c r="T169" s="1241"/>
      <c r="U169" s="1241"/>
      <c r="V169" s="1241"/>
      <c r="W169" s="1241"/>
      <c r="X169" s="1241"/>
      <c r="Y169" s="1241"/>
      <c r="Z169" s="1241"/>
      <c r="AA169" s="555"/>
      <c r="AB169" s="555"/>
      <c r="AD169" s="555"/>
      <c r="AF169" s="555"/>
    </row>
    <row r="170" spans="2:34" s="554" customFormat="1" ht="34.9" customHeight="1">
      <c r="B170" s="217">
        <v>45955</v>
      </c>
      <c r="C170" s="533">
        <v>21436.355563533998</v>
      </c>
      <c r="D170" s="533">
        <v>9681.2069999999985</v>
      </c>
      <c r="E170" s="534">
        <v>6909.3559999999998</v>
      </c>
      <c r="F170" s="534">
        <v>2771.8509999999997</v>
      </c>
      <c r="G170" s="534">
        <v>1643.58</v>
      </c>
      <c r="H170" s="534">
        <v>1128.271</v>
      </c>
      <c r="I170" s="533">
        <v>6244.4220000000005</v>
      </c>
      <c r="J170" s="534">
        <v>5128</v>
      </c>
      <c r="K170" s="534">
        <v>450</v>
      </c>
      <c r="L170" s="534">
        <v>666.42200000000048</v>
      </c>
      <c r="M170" s="533">
        <v>614.70000000000005</v>
      </c>
      <c r="N170" s="534">
        <v>11.334</v>
      </c>
      <c r="O170" s="533">
        <v>809.951563534</v>
      </c>
      <c r="P170" s="534">
        <v>735.96600000000001</v>
      </c>
      <c r="Q170" s="534">
        <v>3338.7750000000001</v>
      </c>
      <c r="R170"/>
      <c r="S170" s="1241"/>
      <c r="T170" s="1241"/>
      <c r="U170" s="1241"/>
      <c r="V170" s="1241"/>
      <c r="W170" s="1241"/>
      <c r="X170" s="1241"/>
      <c r="Y170" s="1241"/>
      <c r="Z170" s="1241"/>
      <c r="AA170" s="555"/>
      <c r="AB170" s="555"/>
      <c r="AD170" s="555"/>
      <c r="AF170" s="555"/>
    </row>
    <row r="171" spans="2:34" s="554" customFormat="1" ht="34.9" customHeight="1">
      <c r="B171" s="216">
        <v>45962</v>
      </c>
      <c r="C171" s="531">
        <v>21868.638672064</v>
      </c>
      <c r="D171" s="531">
        <v>9677.1859999999997</v>
      </c>
      <c r="E171" s="532">
        <v>6927.7020000000002</v>
      </c>
      <c r="F171" s="532">
        <v>2749.4839999999999</v>
      </c>
      <c r="G171" s="532">
        <v>1638.6489999999999</v>
      </c>
      <c r="H171" s="532">
        <v>1110.835</v>
      </c>
      <c r="I171" s="531">
        <v>6264.9369999999999</v>
      </c>
      <c r="J171" s="532">
        <v>5141</v>
      </c>
      <c r="K171" s="532">
        <v>400</v>
      </c>
      <c r="L171" s="532">
        <v>723.9369999999999</v>
      </c>
      <c r="M171" s="531">
        <v>598.20100000000002</v>
      </c>
      <c r="N171" s="532">
        <v>30.274000000000001</v>
      </c>
      <c r="O171" s="531">
        <v>799.54267206400004</v>
      </c>
      <c r="P171" s="532">
        <v>735.96600000000001</v>
      </c>
      <c r="Q171" s="532">
        <v>3762.5320000000002</v>
      </c>
      <c r="R171"/>
      <c r="S171" s="1241"/>
      <c r="T171" s="1241"/>
      <c r="U171" s="1241"/>
      <c r="V171" s="1241"/>
      <c r="W171" s="1241"/>
      <c r="X171" s="1241"/>
      <c r="Y171" s="1241"/>
      <c r="Z171" s="1241"/>
      <c r="AA171" s="555"/>
      <c r="AB171" s="555"/>
      <c r="AD171" s="555"/>
      <c r="AF171" s="555"/>
    </row>
    <row r="172" spans="2:34" s="554" customFormat="1" ht="34.9" customHeight="1">
      <c r="B172" s="553" t="s">
        <v>1134</v>
      </c>
      <c r="C172" s="906">
        <v>22381.413369052003</v>
      </c>
      <c r="D172" s="906">
        <v>10038.355</v>
      </c>
      <c r="E172" s="907">
        <v>7050.9880000000003</v>
      </c>
      <c r="F172" s="907">
        <v>2987.3670000000002</v>
      </c>
      <c r="G172" s="907">
        <v>1638.6120000000001</v>
      </c>
      <c r="H172" s="907">
        <v>1348.7550000000001</v>
      </c>
      <c r="I172" s="906">
        <v>6277.4</v>
      </c>
      <c r="J172" s="907">
        <v>5265.5</v>
      </c>
      <c r="K172" s="907">
        <v>325</v>
      </c>
      <c r="L172" s="907">
        <v>686.89999999999964</v>
      </c>
      <c r="M172" s="906">
        <v>870.58699999999999</v>
      </c>
      <c r="N172" s="907">
        <v>35.034999999999997</v>
      </c>
      <c r="O172" s="906">
        <v>796.56336905199998</v>
      </c>
      <c r="P172" s="907">
        <v>903.20500000000004</v>
      </c>
      <c r="Q172" s="907">
        <v>3460.268</v>
      </c>
      <c r="R172"/>
      <c r="S172" s="1243"/>
      <c r="T172" s="1241"/>
      <c r="U172" s="1243"/>
      <c r="V172" s="1241"/>
      <c r="W172" s="1243"/>
      <c r="X172" s="1241"/>
      <c r="Y172" s="1243"/>
      <c r="Z172" s="1241"/>
      <c r="AA172" s="555"/>
      <c r="AB172" s="555"/>
      <c r="AD172" s="555"/>
      <c r="AF172" s="555"/>
    </row>
    <row r="173" spans="2:34" s="554" customFormat="1" ht="34.9" customHeight="1">
      <c r="B173" s="1009">
        <v>2026</v>
      </c>
      <c r="C173" s="1013"/>
      <c r="D173" s="1013"/>
      <c r="E173" s="1012"/>
      <c r="F173" s="1012"/>
      <c r="G173" s="1012"/>
      <c r="H173" s="1012"/>
      <c r="I173" s="1013"/>
      <c r="J173" s="1012"/>
      <c r="K173" s="1012"/>
      <c r="L173" s="1012"/>
      <c r="M173" s="1012"/>
      <c r="N173" s="1012"/>
      <c r="O173" s="1013"/>
      <c r="P173" s="1012"/>
      <c r="Q173" s="1012"/>
      <c r="R173"/>
      <c r="S173"/>
      <c r="T173"/>
      <c r="U173"/>
      <c r="V173"/>
      <c r="W173"/>
      <c r="X173"/>
      <c r="Y173" s="555"/>
      <c r="Z173" s="555"/>
      <c r="AB173" s="555"/>
      <c r="AD173" s="555"/>
    </row>
    <row r="174" spans="2:34" s="554" customFormat="1" ht="34.9" customHeight="1">
      <c r="B174" s="216">
        <v>46023</v>
      </c>
      <c r="C174" s="531">
        <v>24481.704000000002</v>
      </c>
      <c r="D174" s="531">
        <v>10002.34</v>
      </c>
      <c r="E174" s="532">
        <v>7021.69</v>
      </c>
      <c r="F174" s="532">
        <v>2980.65</v>
      </c>
      <c r="G174" s="532">
        <v>1629.0889999999999</v>
      </c>
      <c r="H174" s="532">
        <v>1351.5609999999999</v>
      </c>
      <c r="I174" s="531">
        <v>6493.7539999999999</v>
      </c>
      <c r="J174" s="532">
        <v>5558</v>
      </c>
      <c r="K174" s="532">
        <v>250</v>
      </c>
      <c r="L174" s="532">
        <v>685.75400000000002</v>
      </c>
      <c r="M174" s="531">
        <v>720.61400000000003</v>
      </c>
      <c r="N174" s="532">
        <v>69.725999999999999</v>
      </c>
      <c r="O174" s="531">
        <v>797.77</v>
      </c>
      <c r="P174" s="532">
        <v>903.23599999999999</v>
      </c>
      <c r="Q174" s="532">
        <v>5494.2640000000001</v>
      </c>
      <c r="R174"/>
      <c r="S174"/>
      <c r="T174"/>
      <c r="U174"/>
      <c r="V174"/>
      <c r="W174"/>
      <c r="X174"/>
      <c r="Y174" s="555"/>
      <c r="Z174" s="555"/>
      <c r="AB174" s="555"/>
      <c r="AD174" s="555"/>
    </row>
    <row r="175" spans="2:34" s="87" customFormat="1" ht="34.9" customHeight="1">
      <c r="B175" s="217">
        <v>46055</v>
      </c>
      <c r="C175" s="533">
        <v>24193.420999999998</v>
      </c>
      <c r="D175" s="533">
        <v>10140.762000000001</v>
      </c>
      <c r="E175" s="534">
        <v>7110.7529999999997</v>
      </c>
      <c r="F175" s="534">
        <v>3030.009</v>
      </c>
      <c r="G175" s="534">
        <v>1648.153</v>
      </c>
      <c r="H175" s="534">
        <v>1381.856</v>
      </c>
      <c r="I175" s="533">
        <v>6877.5230000000001</v>
      </c>
      <c r="J175" s="534">
        <v>5974</v>
      </c>
      <c r="K175" s="534">
        <v>200</v>
      </c>
      <c r="L175" s="534">
        <v>703.52300000000002</v>
      </c>
      <c r="M175" s="533">
        <v>546.90599999999995</v>
      </c>
      <c r="N175" s="534">
        <v>156.542</v>
      </c>
      <c r="O175" s="533">
        <v>790.43399999999997</v>
      </c>
      <c r="P175" s="534">
        <v>903.28300000000002</v>
      </c>
      <c r="Q175" s="534">
        <v>4777.9709999999995</v>
      </c>
      <c r="R175"/>
      <c r="S175" s="1241"/>
      <c r="T175" s="1241"/>
      <c r="U175" s="1241"/>
      <c r="V175" s="1241"/>
      <c r="W175" s="1241"/>
      <c r="X175" s="1241"/>
      <c r="Y175" s="1241"/>
      <c r="Z175" s="1241"/>
      <c r="AA175" s="541"/>
      <c r="AB175" s="558"/>
      <c r="AD175" s="541"/>
      <c r="AH175" s="560"/>
    </row>
    <row r="176" spans="2:34" s="554" customFormat="1" ht="34.9" customHeight="1">
      <c r="B176" s="216">
        <v>46087</v>
      </c>
      <c r="C176" s="531">
        <v>23189.451000000001</v>
      </c>
      <c r="D176" s="531">
        <v>10646.906000000001</v>
      </c>
      <c r="E176" s="532">
        <v>7729.5010000000002</v>
      </c>
      <c r="F176" s="532">
        <v>2917.4050000000002</v>
      </c>
      <c r="G176" s="532">
        <v>1646.35</v>
      </c>
      <c r="H176" s="532">
        <v>1271.0550000000001</v>
      </c>
      <c r="I176" s="531">
        <v>6375.0339999999997</v>
      </c>
      <c r="J176" s="532">
        <v>5462.5</v>
      </c>
      <c r="K176" s="532">
        <v>200</v>
      </c>
      <c r="L176" s="532">
        <v>712.53399999999999</v>
      </c>
      <c r="M176" s="531">
        <v>668.23199999999997</v>
      </c>
      <c r="N176" s="532">
        <v>70.578000000000003</v>
      </c>
      <c r="O176" s="531">
        <v>789.09900000000005</v>
      </c>
      <c r="P176" s="532">
        <v>903.221</v>
      </c>
      <c r="Q176" s="532">
        <v>3736.3809999999999</v>
      </c>
      <c r="R176"/>
      <c r="S176" s="1241"/>
      <c r="T176" s="1241"/>
      <c r="U176" s="1241"/>
      <c r="V176" s="1241"/>
      <c r="W176" s="1241"/>
      <c r="X176" s="1241"/>
      <c r="Y176" s="1241"/>
      <c r="Z176" s="1241"/>
      <c r="AA176" s="555"/>
      <c r="AB176" s="555"/>
      <c r="AD176" s="555"/>
      <c r="AF176" s="555"/>
    </row>
    <row r="177" spans="2:34" s="87" customFormat="1" ht="34.9" customHeight="1">
      <c r="B177" s="217">
        <v>46118</v>
      </c>
      <c r="C177" s="533">
        <v>23396.19</v>
      </c>
      <c r="D177" s="533">
        <v>10577.200999999999</v>
      </c>
      <c r="E177" s="534">
        <v>7778.4059999999999</v>
      </c>
      <c r="F177" s="534">
        <v>2798.7950000000001</v>
      </c>
      <c r="G177" s="534">
        <v>1653.0060000000001</v>
      </c>
      <c r="H177" s="534">
        <v>1145.789</v>
      </c>
      <c r="I177" s="533">
        <v>6353.69</v>
      </c>
      <c r="J177" s="534">
        <v>5491.5</v>
      </c>
      <c r="K177" s="534">
        <v>150</v>
      </c>
      <c r="L177" s="534">
        <v>712.19</v>
      </c>
      <c r="M177" s="533">
        <v>730.65800000000002</v>
      </c>
      <c r="N177" s="534">
        <v>36.968000000000004</v>
      </c>
      <c r="O177" s="533">
        <v>789.79499999999996</v>
      </c>
      <c r="P177" s="534">
        <v>903.20899999999995</v>
      </c>
      <c r="Q177" s="534">
        <v>4004.6689999999999</v>
      </c>
      <c r="R177"/>
      <c r="S177" s="1241"/>
      <c r="T177" s="1241"/>
      <c r="U177" s="1241"/>
      <c r="V177" s="1241"/>
      <c r="W177" s="1241"/>
      <c r="X177" s="1241"/>
      <c r="Y177" s="1241"/>
      <c r="Z177" s="1241"/>
      <c r="AA177" s="541"/>
      <c r="AB177" s="558"/>
      <c r="AD177" s="541"/>
      <c r="AH177" s="560"/>
    </row>
    <row r="178" spans="2:34" s="554" customFormat="1" ht="34.9" customHeight="1">
      <c r="B178" s="216">
        <v>46143</v>
      </c>
      <c r="C178" s="531">
        <v>23426.785</v>
      </c>
      <c r="D178" s="531">
        <v>10766.031999999999</v>
      </c>
      <c r="E178" s="532">
        <v>8001.3829999999998</v>
      </c>
      <c r="F178" s="532">
        <v>2764.6489999999999</v>
      </c>
      <c r="G178" s="532">
        <v>1500.3679999999999</v>
      </c>
      <c r="H178" s="532">
        <v>1264.2809999999999</v>
      </c>
      <c r="I178" s="531">
        <v>6363.3209999999999</v>
      </c>
      <c r="J178" s="532">
        <v>5585.5</v>
      </c>
      <c r="K178" s="532">
        <v>150</v>
      </c>
      <c r="L178" s="532">
        <v>627.82100000000003</v>
      </c>
      <c r="M178" s="531">
        <v>696.66600000000005</v>
      </c>
      <c r="N178" s="532">
        <v>56.622999999999998</v>
      </c>
      <c r="O178" s="531">
        <v>780.85900000000004</v>
      </c>
      <c r="P178" s="532">
        <v>903.23500000000001</v>
      </c>
      <c r="Q178" s="532">
        <v>3860.049</v>
      </c>
      <c r="R178"/>
      <c r="S178" s="1241"/>
      <c r="T178" s="1241"/>
      <c r="U178" s="1241"/>
      <c r="V178" s="1241"/>
      <c r="W178" s="1241"/>
      <c r="X178" s="1241"/>
      <c r="Y178" s="1241"/>
      <c r="Z178" s="1241"/>
      <c r="AA178" s="555"/>
      <c r="AB178" s="555"/>
      <c r="AD178" s="555"/>
      <c r="AF178" s="555"/>
    </row>
    <row r="179" spans="2:34" s="87" customFormat="1" ht="34.9" customHeight="1">
      <c r="B179" s="217">
        <v>46179</v>
      </c>
      <c r="C179" s="533">
        <v>22803.994999999999</v>
      </c>
      <c r="D179" s="533">
        <v>10699.218999999999</v>
      </c>
      <c r="E179" s="534">
        <v>7721.3959999999997</v>
      </c>
      <c r="F179" s="534">
        <v>2977.8229999999999</v>
      </c>
      <c r="G179" s="534">
        <v>1509.442</v>
      </c>
      <c r="H179" s="534">
        <v>1468.3810000000001</v>
      </c>
      <c r="I179" s="533">
        <v>6785.5309999999999</v>
      </c>
      <c r="J179" s="534">
        <v>6049.5</v>
      </c>
      <c r="K179" s="534">
        <v>150</v>
      </c>
      <c r="L179" s="534">
        <v>586.03099999999995</v>
      </c>
      <c r="M179" s="533">
        <v>768.61199999999997</v>
      </c>
      <c r="N179" s="534">
        <v>40.06</v>
      </c>
      <c r="O179" s="533">
        <v>775.28399999999999</v>
      </c>
      <c r="P179" s="534">
        <v>903.21400000000006</v>
      </c>
      <c r="Q179" s="534">
        <v>2832.0749999999998</v>
      </c>
      <c r="R179"/>
      <c r="S179" s="1241"/>
      <c r="T179" s="1241"/>
      <c r="U179" s="1241"/>
      <c r="V179" s="1241"/>
      <c r="W179" s="1241"/>
      <c r="X179" s="1241"/>
      <c r="Y179" s="1241"/>
      <c r="Z179" s="1241"/>
      <c r="AA179" s="541"/>
      <c r="AB179" s="558"/>
      <c r="AD179" s="541"/>
      <c r="AH179" s="560"/>
    </row>
    <row r="180" spans="2:34" s="554" customFormat="1" ht="34.9" customHeight="1">
      <c r="B180" s="216">
        <v>46204</v>
      </c>
      <c r="C180" s="531">
        <v>23080.954000000002</v>
      </c>
      <c r="D180" s="531">
        <v>10943.696</v>
      </c>
      <c r="E180" s="532">
        <v>7793.0609999999997</v>
      </c>
      <c r="F180" s="532">
        <v>3150.6350000000002</v>
      </c>
      <c r="G180" s="532">
        <v>1513.328</v>
      </c>
      <c r="H180" s="532">
        <v>1637.307</v>
      </c>
      <c r="I180" s="531">
        <v>6748.36</v>
      </c>
      <c r="J180" s="532">
        <v>6015</v>
      </c>
      <c r="K180" s="532">
        <v>150</v>
      </c>
      <c r="L180" s="532">
        <v>583.36</v>
      </c>
      <c r="M180" s="531">
        <v>845.98099999999999</v>
      </c>
      <c r="N180" s="532">
        <v>28.131999999999998</v>
      </c>
      <c r="O180" s="531">
        <v>775.18799999999999</v>
      </c>
      <c r="P180" s="532">
        <v>907.33799999999997</v>
      </c>
      <c r="Q180" s="532">
        <v>2832.259</v>
      </c>
      <c r="R180"/>
      <c r="S180" s="1241"/>
      <c r="T180" s="1241"/>
      <c r="U180" s="1241"/>
      <c r="V180" s="1241"/>
      <c r="W180" s="1241"/>
      <c r="X180" s="1241"/>
      <c r="Y180" s="1241"/>
      <c r="Z180" s="1241"/>
      <c r="AA180" s="555"/>
      <c r="AB180" s="555"/>
      <c r="AD180" s="555"/>
      <c r="AF180" s="555"/>
    </row>
    <row r="181" spans="2:34" s="554" customFormat="1" ht="34.9" customHeight="1">
      <c r="B181" s="217">
        <v>46259</v>
      </c>
      <c r="C181" s="533">
        <v>24309.334999999999</v>
      </c>
      <c r="D181" s="533">
        <v>10893.782999999999</v>
      </c>
      <c r="E181" s="534">
        <v>7753.2460000000001</v>
      </c>
      <c r="F181" s="534">
        <v>3140.5369999999998</v>
      </c>
      <c r="G181" s="534">
        <v>1544.1590000000001</v>
      </c>
      <c r="H181" s="534">
        <v>1596.3779999999999</v>
      </c>
      <c r="I181" s="533">
        <v>7331.6530000000002</v>
      </c>
      <c r="J181" s="534">
        <v>6595</v>
      </c>
      <c r="K181" s="534">
        <v>150</v>
      </c>
      <c r="L181" s="534">
        <v>586.65300000000002</v>
      </c>
      <c r="M181" s="533">
        <v>702.25800000000004</v>
      </c>
      <c r="N181" s="534">
        <v>98.754999999999995</v>
      </c>
      <c r="O181" s="533">
        <v>772.78</v>
      </c>
      <c r="P181" s="534">
        <v>907.39700000000005</v>
      </c>
      <c r="Q181" s="534">
        <v>3602.7089999999998</v>
      </c>
      <c r="R181"/>
      <c r="S181" s="1241"/>
      <c r="T181" s="1241"/>
      <c r="U181" s="1241"/>
      <c r="V181" s="1241"/>
      <c r="W181" s="1241"/>
      <c r="X181" s="1241"/>
      <c r="Y181" s="1241"/>
      <c r="Z181" s="1241"/>
      <c r="AA181" s="555"/>
      <c r="AB181" s="555"/>
      <c r="AD181" s="555"/>
      <c r="AF181" s="555"/>
    </row>
    <row r="182" spans="2:34" s="554" customFormat="1" ht="34.9" customHeight="1">
      <c r="B182" s="1358">
        <v>46291</v>
      </c>
      <c r="C182" s="1393">
        <v>24409.171999999999</v>
      </c>
      <c r="D182" s="1393">
        <v>10850.458000000001</v>
      </c>
      <c r="E182" s="1394">
        <v>7621.1080000000002</v>
      </c>
      <c r="F182" s="1394">
        <v>3229.35</v>
      </c>
      <c r="G182" s="1394">
        <v>1552.5350000000001</v>
      </c>
      <c r="H182" s="1394">
        <v>1676.8150000000001</v>
      </c>
      <c r="I182" s="1393">
        <v>7564.2629999999999</v>
      </c>
      <c r="J182" s="1394">
        <v>6794</v>
      </c>
      <c r="K182" s="1394">
        <v>200</v>
      </c>
      <c r="L182" s="1394">
        <v>570.26300000000003</v>
      </c>
      <c r="M182" s="1393">
        <v>724.70299999999997</v>
      </c>
      <c r="N182" s="1394">
        <v>109.59</v>
      </c>
      <c r="O182" s="1393">
        <v>771.25800000000004</v>
      </c>
      <c r="P182" s="1394">
        <v>907.35799999999995</v>
      </c>
      <c r="Q182" s="1394">
        <v>3481.5419999999999</v>
      </c>
      <c r="R182"/>
      <c r="S182" s="1241"/>
      <c r="T182" s="1241"/>
      <c r="U182" s="1241"/>
      <c r="V182" s="1241"/>
      <c r="W182" s="1241"/>
      <c r="X182" s="1241"/>
      <c r="Y182" s="1241"/>
      <c r="Z182" s="1241"/>
      <c r="AA182" s="555"/>
      <c r="AB182" s="555"/>
      <c r="AD182" s="555"/>
      <c r="AF182" s="555"/>
    </row>
    <row r="183" spans="2:34" s="87" customFormat="1" ht="9.9499999999999993" customHeight="1">
      <c r="B183" s="1234"/>
      <c r="C183" s="1235"/>
      <c r="D183" s="1235"/>
      <c r="E183" s="1236"/>
      <c r="F183" s="1236"/>
      <c r="G183" s="1236"/>
      <c r="H183" s="1236"/>
      <c r="I183" s="1236"/>
      <c r="J183" s="1236"/>
      <c r="K183" s="1236"/>
      <c r="L183" s="1236"/>
      <c r="M183" s="1236"/>
      <c r="N183" s="1236"/>
      <c r="O183" s="1235"/>
      <c r="P183" s="1236"/>
      <c r="Q183" s="1236"/>
      <c r="R183"/>
      <c r="S183" s="130"/>
      <c r="T183" s="130"/>
      <c r="U183" s="130"/>
      <c r="V183" s="130"/>
      <c r="W183" s="130"/>
      <c r="X183" s="130"/>
      <c r="Y183" s="130"/>
      <c r="Z183" s="130"/>
      <c r="AA183" s="541"/>
      <c r="AB183" s="558"/>
      <c r="AD183" s="541"/>
      <c r="AH183" s="560"/>
    </row>
    <row r="184" spans="2:34" s="539" customFormat="1" ht="30" customHeight="1">
      <c r="B184" s="1391" t="s">
        <v>1135</v>
      </c>
      <c r="C184" s="1359"/>
      <c r="Q184" s="539" t="s">
        <v>1136</v>
      </c>
      <c r="R184"/>
      <c r="S184" s="130"/>
      <c r="T184" s="130"/>
      <c r="U184" s="130"/>
      <c r="V184" s="130"/>
      <c r="W184" s="130"/>
      <c r="X184" s="130"/>
      <c r="Y184" s="130"/>
      <c r="Z184" s="130"/>
    </row>
    <row r="185" spans="2:34" ht="23.25">
      <c r="B185" s="1391"/>
      <c r="C185" s="917"/>
      <c r="D185" s="917"/>
      <c r="E185" s="917"/>
      <c r="F185" s="917"/>
      <c r="G185" s="917"/>
      <c r="H185" s="917"/>
      <c r="I185" s="917"/>
      <c r="J185" s="917"/>
      <c r="K185" s="917"/>
      <c r="L185" s="917"/>
      <c r="M185" s="917"/>
      <c r="N185" s="917"/>
      <c r="O185" s="917"/>
      <c r="P185" s="917"/>
      <c r="Q185" s="917"/>
      <c r="AA185" s="5"/>
      <c r="AB185" s="93"/>
      <c r="AD185" s="96"/>
      <c r="AE185" s="75"/>
    </row>
    <row r="186" spans="2:34" ht="23.25">
      <c r="C186" s="917"/>
      <c r="D186" s="917"/>
      <c r="E186" s="917"/>
      <c r="F186" s="917"/>
      <c r="G186" s="917"/>
      <c r="H186" s="917"/>
      <c r="I186" s="917"/>
      <c r="J186" s="917"/>
      <c r="K186" s="917"/>
      <c r="L186" s="917"/>
      <c r="M186" s="917"/>
      <c r="N186" s="917"/>
      <c r="O186" s="917"/>
      <c r="P186" s="917"/>
      <c r="Q186" s="917"/>
      <c r="AA186" s="5"/>
      <c r="AB186" s="93"/>
      <c r="AD186" s="96"/>
      <c r="AE186" s="75"/>
    </row>
    <row r="187" spans="2:34">
      <c r="C187" s="917"/>
      <c r="D187" s="917"/>
      <c r="Q187" s="96"/>
      <c r="AA187" s="5"/>
    </row>
    <row r="188" spans="2:34">
      <c r="C188" s="917"/>
      <c r="D188" s="917"/>
      <c r="Q188" s="96"/>
      <c r="AA188" s="5"/>
    </row>
    <row r="189" spans="2:34">
      <c r="C189" s="917"/>
      <c r="D189" s="917"/>
      <c r="E189" s="917"/>
      <c r="F189" s="917"/>
      <c r="G189" s="917"/>
      <c r="H189" s="917"/>
      <c r="I189" s="917"/>
      <c r="J189" s="917"/>
      <c r="K189" s="917"/>
      <c r="L189" s="917"/>
      <c r="M189" s="917"/>
      <c r="N189" s="917"/>
      <c r="O189" s="917"/>
      <c r="P189" s="917"/>
      <c r="Q189" s="917"/>
      <c r="AA189" s="5"/>
    </row>
    <row r="190" spans="2:34" ht="28.5">
      <c r="B190" s="1172"/>
      <c r="C190" s="917"/>
      <c r="D190" s="917"/>
      <c r="J190" s="917"/>
      <c r="M190" s="484"/>
      <c r="O190" s="96"/>
      <c r="P190" s="96"/>
      <c r="Q190" s="96"/>
      <c r="AA190" s="5"/>
    </row>
    <row r="191" spans="2:34">
      <c r="C191" s="917"/>
      <c r="D191" s="917"/>
      <c r="E191" s="484"/>
      <c r="F191" s="484"/>
      <c r="G191" s="484"/>
      <c r="H191" s="484"/>
      <c r="I191" s="484"/>
      <c r="J191" s="484"/>
      <c r="K191" s="484"/>
      <c r="L191" s="484"/>
      <c r="M191" s="484"/>
      <c r="N191" s="484"/>
      <c r="O191" s="484"/>
      <c r="P191" s="484"/>
      <c r="Q191" s="484"/>
      <c r="AA191" s="5"/>
      <c r="AB191" s="5"/>
    </row>
    <row r="192" spans="2:34">
      <c r="C192" s="917"/>
      <c r="D192" s="917"/>
      <c r="P192" s="96"/>
      <c r="Q192" s="484"/>
      <c r="AA192" s="5"/>
      <c r="AB192" s="5"/>
    </row>
    <row r="193" spans="3:28">
      <c r="C193" s="917"/>
      <c r="D193" s="917"/>
      <c r="Q193" s="96"/>
      <c r="AA193" s="5"/>
      <c r="AB193" s="5"/>
    </row>
    <row r="194" spans="3:28">
      <c r="C194" s="917"/>
      <c r="D194" s="917"/>
      <c r="Q194" s="96"/>
      <c r="AA194" s="5"/>
      <c r="AB194" s="5"/>
    </row>
    <row r="195" spans="3:28">
      <c r="C195" s="917"/>
      <c r="D195" s="917"/>
      <c r="Q195" s="96"/>
      <c r="AA195" s="5"/>
      <c r="AB195" s="5"/>
    </row>
    <row r="196" spans="3:28">
      <c r="C196" s="917"/>
      <c r="D196" s="917"/>
      <c r="Q196" s="96"/>
      <c r="AA196" s="5"/>
      <c r="AB196" s="5"/>
    </row>
    <row r="197" spans="3:28">
      <c r="C197" s="917"/>
      <c r="Q197" s="96"/>
      <c r="AA197" s="5"/>
      <c r="AB197" s="5"/>
    </row>
    <row r="198" spans="3:28">
      <c r="C198" s="96"/>
      <c r="D198" s="96"/>
      <c r="E198" s="96"/>
      <c r="F198" s="96"/>
      <c r="G198" s="96"/>
      <c r="H198" s="96"/>
      <c r="I198" s="96"/>
      <c r="J198" s="96"/>
      <c r="K198" s="96"/>
      <c r="L198" s="96"/>
      <c r="M198" s="96"/>
      <c r="N198" s="96"/>
      <c r="O198" s="96"/>
      <c r="P198" s="96"/>
      <c r="Q198" s="96"/>
      <c r="AA198" s="5"/>
      <c r="AB198" s="5"/>
    </row>
    <row r="199" spans="3:28">
      <c r="C199" s="96"/>
      <c r="D199" s="96"/>
      <c r="E199" s="96"/>
      <c r="F199" s="96"/>
      <c r="G199" s="96"/>
      <c r="H199" s="96"/>
      <c r="I199" s="96"/>
      <c r="J199" s="96"/>
      <c r="K199" s="96"/>
      <c r="L199" s="96"/>
      <c r="M199" s="96"/>
      <c r="N199" s="96"/>
      <c r="O199" s="96"/>
      <c r="P199" s="96"/>
      <c r="Q199" s="96"/>
      <c r="AA199" s="5"/>
      <c r="AB199" s="5"/>
    </row>
    <row r="200" spans="3:28">
      <c r="C200" s="96"/>
      <c r="D200" s="96"/>
      <c r="E200" s="96"/>
      <c r="F200" s="96"/>
      <c r="G200" s="96"/>
      <c r="H200" s="96"/>
      <c r="I200" s="96"/>
      <c r="J200" s="96"/>
      <c r="K200" s="96"/>
      <c r="L200" s="96"/>
      <c r="M200" s="96"/>
      <c r="N200" s="96"/>
      <c r="O200" s="96"/>
      <c r="P200" s="96"/>
      <c r="Q200" s="96"/>
      <c r="AA200" s="5"/>
      <c r="AB200" s="5"/>
    </row>
    <row r="201" spans="3:28">
      <c r="C201" s="96"/>
      <c r="D201" s="96"/>
      <c r="E201" s="96"/>
      <c r="F201" s="96"/>
      <c r="G201" s="96"/>
      <c r="H201" s="96"/>
      <c r="I201" s="96"/>
      <c r="J201" s="96"/>
      <c r="K201" s="96"/>
      <c r="L201" s="96"/>
      <c r="M201" s="96"/>
      <c r="N201" s="96"/>
      <c r="O201" s="96"/>
      <c r="P201" s="96"/>
      <c r="Q201" s="96"/>
      <c r="AA201" s="5"/>
      <c r="AB201" s="5"/>
    </row>
    <row r="202" spans="3:28">
      <c r="C202" s="96"/>
      <c r="D202" s="96"/>
      <c r="E202" s="96"/>
      <c r="F202" s="96"/>
      <c r="G202" s="96"/>
      <c r="H202" s="96"/>
      <c r="I202" s="96"/>
      <c r="J202" s="96"/>
      <c r="K202" s="96"/>
      <c r="L202" s="96"/>
      <c r="M202" s="96"/>
      <c r="N202" s="96"/>
      <c r="O202" s="96"/>
      <c r="P202" s="96"/>
      <c r="Q202" s="96"/>
      <c r="AA202" s="5"/>
      <c r="AB202" s="5"/>
    </row>
    <row r="203" spans="3:28">
      <c r="C203" s="96"/>
      <c r="D203" s="96"/>
      <c r="E203" s="96"/>
      <c r="F203" s="96"/>
      <c r="G203" s="96"/>
      <c r="H203" s="96"/>
      <c r="I203" s="96"/>
      <c r="J203" s="96"/>
      <c r="K203" s="96"/>
      <c r="L203" s="96"/>
      <c r="M203" s="96"/>
      <c r="N203" s="96"/>
      <c r="O203" s="96"/>
      <c r="P203" s="96"/>
      <c r="Q203" s="96"/>
      <c r="AA203" s="5"/>
      <c r="AB203" s="5"/>
    </row>
    <row r="204" spans="3:28">
      <c r="C204" s="96"/>
      <c r="D204" s="96"/>
      <c r="E204" s="96"/>
      <c r="F204" s="96"/>
      <c r="G204" s="96"/>
      <c r="H204" s="96"/>
      <c r="I204" s="96"/>
      <c r="J204" s="96"/>
      <c r="K204" s="96"/>
      <c r="L204" s="96"/>
      <c r="M204" s="96"/>
      <c r="N204" s="96"/>
      <c r="O204" s="96"/>
      <c r="P204" s="96"/>
      <c r="Q204" s="96"/>
      <c r="AA204" s="5"/>
      <c r="AB204" s="5"/>
    </row>
    <row r="205" spans="3:28">
      <c r="C205" s="96"/>
      <c r="D205" s="96"/>
      <c r="E205" s="96"/>
      <c r="F205" s="96"/>
      <c r="G205" s="96"/>
      <c r="H205" s="96"/>
      <c r="I205" s="96"/>
      <c r="J205" s="96"/>
      <c r="K205" s="96"/>
      <c r="L205" s="96"/>
      <c r="M205" s="96"/>
      <c r="N205" s="96"/>
      <c r="O205" s="96"/>
      <c r="P205" s="96"/>
      <c r="Q205" s="96"/>
      <c r="AA205" s="5"/>
      <c r="AB205" s="5"/>
    </row>
    <row r="206" spans="3:28">
      <c r="C206" s="96"/>
      <c r="D206" s="96"/>
      <c r="E206" s="96"/>
      <c r="F206" s="96"/>
      <c r="G206" s="96"/>
      <c r="H206" s="96"/>
      <c r="I206" s="96"/>
      <c r="J206" s="96"/>
      <c r="K206" s="96"/>
      <c r="L206" s="96"/>
      <c r="M206" s="96"/>
      <c r="N206" s="96"/>
      <c r="O206" s="96"/>
      <c r="P206" s="96"/>
      <c r="Q206" s="96"/>
      <c r="AA206" s="5"/>
      <c r="AB206" s="5"/>
    </row>
    <row r="207" spans="3:28">
      <c r="C207" s="96"/>
      <c r="D207" s="96"/>
      <c r="E207" s="96"/>
      <c r="F207" s="96"/>
      <c r="G207" s="96"/>
      <c r="H207" s="96"/>
      <c r="I207" s="96"/>
      <c r="J207" s="96"/>
      <c r="K207" s="96"/>
      <c r="L207" s="96"/>
      <c r="M207" s="96"/>
      <c r="N207" s="96"/>
      <c r="O207" s="96"/>
      <c r="P207" s="96"/>
      <c r="Q207" s="96"/>
      <c r="AA207" s="5"/>
      <c r="AB207" s="5"/>
    </row>
    <row r="208" spans="3:28">
      <c r="C208" s="96"/>
      <c r="D208" s="96"/>
      <c r="E208" s="96"/>
      <c r="F208" s="96"/>
      <c r="G208" s="96"/>
      <c r="H208" s="96"/>
      <c r="I208" s="96"/>
      <c r="J208" s="96"/>
      <c r="K208" s="96"/>
      <c r="L208" s="96"/>
      <c r="M208" s="96"/>
      <c r="N208" s="96"/>
      <c r="O208" s="96"/>
      <c r="P208" s="96"/>
      <c r="Q208" s="96"/>
      <c r="AA208" s="5"/>
      <c r="AB208" s="5"/>
    </row>
    <row r="209" spans="3:28">
      <c r="C209" s="96"/>
      <c r="D209" s="96"/>
      <c r="E209" s="96"/>
      <c r="F209" s="96"/>
      <c r="G209" s="96"/>
      <c r="H209" s="96"/>
      <c r="I209" s="96"/>
      <c r="J209" s="96"/>
      <c r="K209" s="96"/>
      <c r="L209" s="96"/>
      <c r="M209" s="96"/>
      <c r="N209" s="96"/>
      <c r="O209" s="96"/>
      <c r="P209" s="96"/>
      <c r="Q209" s="96"/>
      <c r="AA209" s="5"/>
      <c r="AB209" s="5"/>
    </row>
    <row r="210" spans="3:28">
      <c r="C210" s="96"/>
      <c r="D210" s="96"/>
      <c r="E210" s="96"/>
      <c r="F210" s="96"/>
      <c r="G210" s="96"/>
      <c r="H210" s="96"/>
      <c r="I210" s="96"/>
      <c r="J210" s="96"/>
      <c r="K210" s="96"/>
      <c r="L210" s="96"/>
      <c r="M210" s="96"/>
      <c r="N210" s="96"/>
      <c r="O210" s="96"/>
      <c r="P210" s="96"/>
      <c r="Q210" s="96"/>
      <c r="AA210" s="5"/>
      <c r="AB210" s="5"/>
    </row>
    <row r="211" spans="3:28">
      <c r="C211" s="96"/>
      <c r="D211" s="96"/>
      <c r="E211" s="96"/>
      <c r="F211" s="96"/>
      <c r="G211" s="96"/>
      <c r="H211" s="96"/>
      <c r="I211" s="96"/>
      <c r="J211" s="96"/>
      <c r="K211" s="96"/>
      <c r="L211" s="96"/>
      <c r="M211" s="96"/>
      <c r="N211" s="96"/>
      <c r="O211" s="96"/>
      <c r="P211" s="96"/>
      <c r="Q211" s="96"/>
      <c r="AA211" s="5"/>
      <c r="AB211" s="5"/>
    </row>
    <row r="212" spans="3:28">
      <c r="C212" s="96"/>
      <c r="D212" s="96"/>
      <c r="E212" s="96"/>
      <c r="F212" s="96"/>
      <c r="G212" s="96"/>
      <c r="H212" s="96"/>
      <c r="I212" s="96"/>
      <c r="J212" s="96"/>
      <c r="K212" s="96"/>
      <c r="L212" s="96"/>
      <c r="M212" s="96"/>
      <c r="N212" s="96"/>
      <c r="O212" s="96"/>
      <c r="P212" s="96"/>
      <c r="Q212" s="96"/>
      <c r="AA212" s="5"/>
      <c r="AB212" s="5"/>
    </row>
    <row r="213" spans="3:28">
      <c r="C213" s="96"/>
      <c r="D213" s="96"/>
      <c r="E213" s="96"/>
      <c r="F213" s="96"/>
      <c r="G213" s="96"/>
      <c r="H213" s="96"/>
      <c r="I213" s="96"/>
      <c r="J213" s="96"/>
      <c r="K213" s="96"/>
      <c r="L213" s="96"/>
      <c r="M213" s="96"/>
      <c r="N213" s="96"/>
      <c r="O213" s="96"/>
      <c r="P213" s="96"/>
      <c r="Q213" s="96"/>
      <c r="AA213" s="5"/>
      <c r="AB213" s="5"/>
    </row>
    <row r="214" spans="3:28">
      <c r="C214" s="96"/>
      <c r="D214" s="96"/>
      <c r="E214" s="96"/>
      <c r="F214" s="96"/>
      <c r="G214" s="96"/>
      <c r="H214" s="96"/>
      <c r="I214" s="96"/>
      <c r="J214" s="96"/>
      <c r="K214" s="96"/>
      <c r="L214" s="96"/>
      <c r="M214" s="96"/>
      <c r="N214" s="96"/>
      <c r="O214" s="96"/>
      <c r="P214" s="96"/>
      <c r="Q214" s="96"/>
      <c r="AA214" s="5"/>
      <c r="AB214" s="5"/>
    </row>
    <row r="215" spans="3:28">
      <c r="C215" s="96"/>
      <c r="D215" s="96"/>
      <c r="E215" s="96"/>
      <c r="F215" s="96"/>
      <c r="G215" s="96"/>
      <c r="H215" s="96"/>
      <c r="I215" s="96"/>
      <c r="J215" s="96"/>
      <c r="K215" s="96"/>
      <c r="L215" s="96"/>
      <c r="M215" s="96"/>
      <c r="N215" s="96"/>
      <c r="O215" s="96"/>
      <c r="P215" s="96"/>
      <c r="Q215" s="96"/>
      <c r="AA215" s="5"/>
      <c r="AB215" s="5"/>
    </row>
    <row r="216" spans="3:28">
      <c r="C216" s="96"/>
      <c r="D216" s="96"/>
      <c r="E216" s="96"/>
      <c r="F216" s="96"/>
      <c r="G216" s="96"/>
      <c r="H216" s="96"/>
      <c r="I216" s="96"/>
      <c r="J216" s="96"/>
      <c r="K216" s="96"/>
      <c r="L216" s="96"/>
      <c r="M216" s="96"/>
      <c r="N216" s="96"/>
      <c r="O216" s="96"/>
      <c r="P216" s="96"/>
      <c r="Q216" s="96"/>
      <c r="AA216" s="5"/>
      <c r="AB216" s="5"/>
    </row>
    <row r="217" spans="3:28">
      <c r="C217" s="96"/>
      <c r="D217" s="96"/>
      <c r="E217" s="96"/>
      <c r="F217" s="96"/>
      <c r="G217" s="96"/>
      <c r="H217" s="96"/>
      <c r="I217" s="96"/>
      <c r="J217" s="96"/>
      <c r="K217" s="96"/>
      <c r="L217" s="96"/>
      <c r="M217" s="96"/>
      <c r="N217" s="96"/>
      <c r="O217" s="96"/>
      <c r="P217" s="96"/>
      <c r="Q217" s="96"/>
      <c r="AA217" s="5"/>
      <c r="AB217" s="5"/>
    </row>
    <row r="218" spans="3:28">
      <c r="Q218" s="96"/>
      <c r="AA218" s="5"/>
      <c r="AB218" s="5"/>
    </row>
    <row r="219" spans="3:28">
      <c r="Q219" s="96"/>
      <c r="AA219" s="5"/>
      <c r="AB219" s="5"/>
    </row>
    <row r="220" spans="3:28">
      <c r="Q220" s="96"/>
      <c r="AA220" s="5"/>
      <c r="AB220" s="5"/>
    </row>
    <row r="221" spans="3:28">
      <c r="Q221" s="96"/>
      <c r="AA221" s="5"/>
      <c r="AB221" s="5"/>
    </row>
    <row r="222" spans="3:28">
      <c r="Q222" s="96"/>
      <c r="AA222" s="5"/>
      <c r="AB222" s="5"/>
    </row>
    <row r="223" spans="3:28">
      <c r="Q223" s="96"/>
      <c r="AA223" s="5"/>
      <c r="AB223" s="5"/>
    </row>
    <row r="224" spans="3:28">
      <c r="Q224" s="96"/>
      <c r="AA224" s="5"/>
      <c r="AB224" s="5"/>
    </row>
    <row r="225" spans="17:28">
      <c r="Q225" s="96"/>
      <c r="AA225" s="5"/>
      <c r="AB225" s="5"/>
    </row>
    <row r="226" spans="17:28">
      <c r="Q226" s="96"/>
      <c r="AA226" s="5"/>
      <c r="AB226" s="5"/>
    </row>
    <row r="227" spans="17:28">
      <c r="Q227" s="96"/>
      <c r="AA227" s="5"/>
      <c r="AB227" s="5"/>
    </row>
    <row r="228" spans="17:28">
      <c r="Q228" s="96"/>
      <c r="AA228" s="5"/>
      <c r="AB228" s="5"/>
    </row>
    <row r="229" spans="17:28">
      <c r="Q229" s="96"/>
      <c r="AA229" s="5"/>
      <c r="AB229" s="5"/>
    </row>
    <row r="230" spans="17:28">
      <c r="Q230" s="96"/>
      <c r="AA230" s="5"/>
      <c r="AB230" s="5"/>
    </row>
    <row r="231" spans="17:28">
      <c r="Q231" s="96"/>
      <c r="AA231" s="5"/>
      <c r="AB231" s="5"/>
    </row>
    <row r="232" spans="17:28">
      <c r="Q232" s="96"/>
      <c r="AA232" s="5"/>
      <c r="AB232" s="5"/>
    </row>
    <row r="233" spans="17:28">
      <c r="Q233" s="96"/>
      <c r="AA233" s="5"/>
      <c r="AB233" s="5"/>
    </row>
    <row r="234" spans="17:28">
      <c r="Q234" s="96"/>
      <c r="AA234" s="5"/>
      <c r="AB234" s="5"/>
    </row>
    <row r="235" spans="17:28">
      <c r="Q235" s="96"/>
      <c r="AA235" s="5"/>
      <c r="AB235" s="5"/>
    </row>
    <row r="236" spans="17:28">
      <c r="Q236" s="96"/>
      <c r="AA236" s="5"/>
      <c r="AB236" s="5"/>
    </row>
    <row r="237" spans="17:28">
      <c r="Q237" s="96"/>
      <c r="AA237" s="5"/>
      <c r="AB237" s="5"/>
    </row>
    <row r="238" spans="17:28">
      <c r="Q238" s="96"/>
      <c r="AA238" s="5"/>
      <c r="AB238" s="5"/>
    </row>
    <row r="239" spans="17:28">
      <c r="Q239" s="96"/>
      <c r="AA239" s="5"/>
      <c r="AB239" s="5"/>
    </row>
    <row r="240" spans="17:28">
      <c r="Q240" s="96"/>
      <c r="AA240" s="5"/>
      <c r="AB240" s="5"/>
    </row>
    <row r="241" spans="17:28">
      <c r="Q241" s="96"/>
      <c r="AA241" s="5"/>
      <c r="AB241" s="5"/>
    </row>
    <row r="242" spans="17:28">
      <c r="Q242" s="96"/>
      <c r="AA242" s="5"/>
      <c r="AB242" s="5"/>
    </row>
    <row r="243" spans="17:28">
      <c r="Q243" s="96"/>
      <c r="AA243" s="5"/>
      <c r="AB243" s="5"/>
    </row>
    <row r="244" spans="17:28">
      <c r="Q244" s="96"/>
      <c r="AA244" s="5"/>
      <c r="AB244" s="5"/>
    </row>
    <row r="245" spans="17:28">
      <c r="Q245" s="96"/>
      <c r="AA245" s="5"/>
      <c r="AB245" s="5"/>
    </row>
    <row r="246" spans="17:28">
      <c r="Q246" s="96"/>
      <c r="AA246" s="5"/>
      <c r="AB246" s="5"/>
    </row>
    <row r="247" spans="17:28">
      <c r="Q247" s="96"/>
      <c r="AA247" s="5"/>
      <c r="AB247" s="5"/>
    </row>
    <row r="248" spans="17:28">
      <c r="Q248" s="96"/>
      <c r="AA248" s="5"/>
      <c r="AB248" s="5"/>
    </row>
    <row r="249" spans="17:28">
      <c r="Q249" s="96"/>
      <c r="AA249" s="5"/>
      <c r="AB249" s="5"/>
    </row>
    <row r="250" spans="17:28">
      <c r="Q250" s="96"/>
      <c r="AA250" s="5"/>
      <c r="AB250" s="5"/>
    </row>
    <row r="251" spans="17:28">
      <c r="Q251" s="96"/>
      <c r="AA251" s="5"/>
      <c r="AB251" s="5"/>
    </row>
    <row r="252" spans="17:28">
      <c r="Q252" s="96"/>
      <c r="AA252" s="5"/>
      <c r="AB252" s="5"/>
    </row>
    <row r="253" spans="17:28">
      <c r="Q253" s="96"/>
      <c r="AA253" s="5"/>
      <c r="AB253" s="5"/>
    </row>
    <row r="254" spans="17:28">
      <c r="Q254" s="96"/>
      <c r="AA254" s="5"/>
      <c r="AB254" s="5"/>
    </row>
    <row r="255" spans="17:28">
      <c r="Q255" s="96"/>
      <c r="AA255" s="5"/>
      <c r="AB255" s="5"/>
    </row>
    <row r="256" spans="17:28">
      <c r="Q256" s="96"/>
      <c r="AA256" s="5"/>
      <c r="AB256" s="5"/>
    </row>
    <row r="257" spans="17:28">
      <c r="Q257" s="96"/>
      <c r="AA257" s="5"/>
      <c r="AB257" s="5"/>
    </row>
    <row r="258" spans="17:28">
      <c r="Q258" s="96"/>
      <c r="AA258" s="5"/>
      <c r="AB258" s="5"/>
    </row>
    <row r="259" spans="17:28">
      <c r="Q259" s="96"/>
      <c r="AA259" s="5"/>
      <c r="AB259" s="5"/>
    </row>
    <row r="260" spans="17:28">
      <c r="Q260" s="96"/>
      <c r="AA260" s="5"/>
      <c r="AB260" s="5"/>
    </row>
    <row r="261" spans="17:28">
      <c r="Q261" s="96"/>
      <c r="AA261" s="5"/>
      <c r="AB261" s="5"/>
    </row>
    <row r="262" spans="17:28">
      <c r="Q262" s="96"/>
      <c r="AA262" s="5"/>
      <c r="AB262" s="5"/>
    </row>
    <row r="263" spans="17:28">
      <c r="Q263" s="96"/>
      <c r="AA263" s="5"/>
      <c r="AB263" s="5"/>
    </row>
    <row r="264" spans="17:28">
      <c r="Q264" s="96"/>
      <c r="AA264" s="5"/>
      <c r="AB264" s="5"/>
    </row>
    <row r="265" spans="17:28">
      <c r="Q265" s="96"/>
      <c r="AA265" s="5"/>
      <c r="AB265" s="5"/>
    </row>
    <row r="266" spans="17:28">
      <c r="Q266" s="96"/>
      <c r="AA266" s="5"/>
      <c r="AB266" s="5"/>
    </row>
    <row r="267" spans="17:28">
      <c r="Q267" s="96"/>
      <c r="AA267" s="5"/>
      <c r="AB267" s="5"/>
    </row>
    <row r="268" spans="17:28">
      <c r="Q268" s="96"/>
      <c r="AA268" s="5"/>
      <c r="AB268" s="5"/>
    </row>
    <row r="269" spans="17:28">
      <c r="Q269" s="96"/>
      <c r="AA269" s="5"/>
      <c r="AB269" s="5"/>
    </row>
    <row r="270" spans="17:28">
      <c r="Q270" s="96"/>
      <c r="AA270" s="5"/>
      <c r="AB270" s="5"/>
    </row>
    <row r="271" spans="17:28">
      <c r="Q271" s="96"/>
      <c r="AA271" s="5"/>
      <c r="AB271" s="5"/>
    </row>
    <row r="272" spans="17:28">
      <c r="Q272" s="96"/>
      <c r="AA272" s="5"/>
      <c r="AB272" s="5"/>
    </row>
    <row r="273" spans="17:28">
      <c r="Q273" s="96"/>
      <c r="AA273" s="5"/>
      <c r="AB273" s="5"/>
    </row>
    <row r="274" spans="17:28">
      <c r="Q274" s="96"/>
      <c r="AA274" s="5"/>
      <c r="AB274" s="5"/>
    </row>
    <row r="275" spans="17:28">
      <c r="Q275" s="96"/>
      <c r="AA275" s="5"/>
      <c r="AB275" s="5"/>
    </row>
    <row r="276" spans="17:28">
      <c r="Q276" s="96"/>
      <c r="AA276" s="5"/>
      <c r="AB276" s="5"/>
    </row>
    <row r="277" spans="17:28">
      <c r="Q277" s="96"/>
      <c r="AA277" s="5"/>
      <c r="AB277" s="5"/>
    </row>
    <row r="278" spans="17:28">
      <c r="Q278" s="96"/>
      <c r="AA278" s="5"/>
      <c r="AB278" s="5"/>
    </row>
    <row r="279" spans="17:28">
      <c r="Q279" s="96"/>
      <c r="AA279" s="5"/>
      <c r="AB279" s="5"/>
    </row>
    <row r="280" spans="17:28">
      <c r="Q280" s="96"/>
      <c r="AA280" s="5"/>
      <c r="AB280" s="5"/>
    </row>
    <row r="281" spans="17:28">
      <c r="Q281" s="96"/>
      <c r="AA281" s="5"/>
      <c r="AB281" s="5"/>
    </row>
    <row r="282" spans="17:28">
      <c r="Q282" s="96"/>
      <c r="AA282" s="5"/>
      <c r="AB282" s="5"/>
    </row>
    <row r="283" spans="17:28">
      <c r="Q283" s="96"/>
      <c r="AA283" s="5"/>
      <c r="AB283" s="5"/>
    </row>
    <row r="284" spans="17:28">
      <c r="Q284" s="96"/>
      <c r="AA284" s="5"/>
      <c r="AB284" s="5"/>
    </row>
    <row r="285" spans="17:28">
      <c r="Q285" s="96"/>
      <c r="AA285" s="5"/>
      <c r="AB285" s="5"/>
    </row>
    <row r="286" spans="17:28">
      <c r="Q286" s="96"/>
      <c r="AA286" s="5"/>
      <c r="AB286" s="5"/>
    </row>
    <row r="287" spans="17:28">
      <c r="Q287" s="96"/>
      <c r="AA287" s="5"/>
      <c r="AB287" s="5"/>
    </row>
    <row r="288" spans="17:28">
      <c r="Q288" s="96"/>
      <c r="AA288" s="5"/>
      <c r="AB288" s="5"/>
    </row>
    <row r="289" spans="2:31">
      <c r="Q289" s="96"/>
      <c r="AA289" s="5"/>
      <c r="AB289" s="5"/>
    </row>
    <row r="290" spans="2:31">
      <c r="Q290" s="96"/>
      <c r="AA290" s="5"/>
      <c r="AB290" s="5"/>
    </row>
    <row r="291" spans="2:31">
      <c r="Q291" s="96"/>
      <c r="AA291" s="5"/>
      <c r="AB291" s="5"/>
    </row>
    <row r="292" spans="2:31">
      <c r="Q292" s="96"/>
      <c r="AA292" s="5"/>
      <c r="AB292" s="5"/>
    </row>
    <row r="293" spans="2:31">
      <c r="Q293" s="96"/>
      <c r="AA293" s="5"/>
      <c r="AB293" s="5"/>
    </row>
    <row r="294" spans="2:31">
      <c r="Q294" s="96"/>
      <c r="AA294" s="5"/>
      <c r="AB294" s="5"/>
    </row>
    <row r="295" spans="2:31">
      <c r="Q295" s="96"/>
      <c r="AA295" s="5"/>
      <c r="AB295" s="5"/>
    </row>
    <row r="296" spans="2:31">
      <c r="C296" s="96"/>
      <c r="D296" s="96"/>
      <c r="E296" s="96"/>
      <c r="F296" s="96"/>
      <c r="G296" s="96"/>
      <c r="H296" s="96"/>
      <c r="I296" s="96"/>
      <c r="J296" s="96"/>
      <c r="K296" s="96"/>
      <c r="L296" s="96"/>
      <c r="M296" s="96"/>
      <c r="N296" s="96"/>
      <c r="O296" s="96"/>
      <c r="P296" s="96"/>
      <c r="Q296" s="96"/>
      <c r="AA296" s="5"/>
      <c r="AB296" s="5"/>
    </row>
    <row r="297" spans="2:31">
      <c r="C297" s="96"/>
      <c r="D297" s="96"/>
      <c r="E297" s="96"/>
      <c r="F297" s="96"/>
      <c r="G297" s="96"/>
      <c r="H297" s="96"/>
      <c r="I297" s="96"/>
      <c r="J297" s="96"/>
      <c r="K297" s="96"/>
      <c r="L297" s="96"/>
      <c r="M297" s="96"/>
      <c r="N297" s="96"/>
      <c r="O297" s="96"/>
      <c r="P297" s="96"/>
      <c r="Q297" s="96"/>
      <c r="AA297" s="5"/>
      <c r="AB297" s="5"/>
    </row>
    <row r="298" spans="2:31">
      <c r="C298" s="96"/>
      <c r="D298" s="96"/>
      <c r="E298" s="96"/>
      <c r="F298" s="96"/>
      <c r="G298" s="96"/>
      <c r="H298" s="96"/>
      <c r="I298" s="96"/>
      <c r="J298" s="96"/>
      <c r="K298" s="96"/>
      <c r="L298" s="96"/>
      <c r="M298" s="96"/>
      <c r="N298" s="96"/>
      <c r="O298" s="96"/>
      <c r="P298" s="96"/>
      <c r="Q298" s="96"/>
      <c r="AA298" s="5"/>
      <c r="AB298" s="5"/>
    </row>
    <row r="299" spans="2:31">
      <c r="C299" s="96"/>
      <c r="D299" s="96"/>
      <c r="E299" s="96"/>
      <c r="F299" s="96"/>
      <c r="G299" s="96"/>
      <c r="H299" s="96"/>
      <c r="I299" s="96"/>
      <c r="J299" s="96"/>
      <c r="K299" s="96"/>
      <c r="L299" s="96"/>
      <c r="M299" s="96"/>
      <c r="N299" s="96"/>
      <c r="O299" s="96"/>
      <c r="P299" s="96"/>
      <c r="Q299" s="96"/>
      <c r="AA299" s="5"/>
      <c r="AB299" s="5"/>
    </row>
    <row r="300" spans="2:31">
      <c r="C300" s="96"/>
      <c r="D300" s="96"/>
      <c r="E300" s="96"/>
      <c r="F300" s="96"/>
      <c r="G300" s="96"/>
      <c r="H300" s="96"/>
      <c r="I300" s="96"/>
      <c r="J300" s="96"/>
      <c r="K300" s="96"/>
      <c r="L300" s="96"/>
      <c r="M300" s="96"/>
      <c r="N300" s="96"/>
      <c r="O300" s="96"/>
      <c r="P300" s="96"/>
      <c r="Q300" s="96"/>
      <c r="AA300" s="5"/>
      <c r="AB300" s="5"/>
    </row>
    <row r="301" spans="2:31">
      <c r="C301" s="96"/>
      <c r="D301" s="96"/>
      <c r="E301" s="96"/>
      <c r="F301" s="96"/>
      <c r="G301" s="96"/>
      <c r="H301" s="96"/>
      <c r="I301" s="96"/>
      <c r="J301" s="96"/>
      <c r="K301" s="96"/>
      <c r="L301" s="96"/>
      <c r="M301" s="96"/>
      <c r="N301" s="96"/>
      <c r="O301" s="96"/>
      <c r="P301" s="96"/>
      <c r="Q301" s="96"/>
      <c r="AA301" s="5"/>
      <c r="AB301" s="5"/>
    </row>
    <row r="302" spans="2:31" s="43" customFormat="1">
      <c r="B302" s="42"/>
      <c r="C302" s="98"/>
      <c r="D302" s="98"/>
      <c r="E302" s="98"/>
      <c r="F302" s="98"/>
      <c r="G302" s="98"/>
      <c r="H302" s="98"/>
      <c r="I302" s="98"/>
      <c r="J302" s="98"/>
      <c r="K302" s="98"/>
      <c r="L302" s="98"/>
      <c r="M302" s="98"/>
      <c r="N302" s="98"/>
      <c r="O302" s="98"/>
      <c r="P302" s="98"/>
      <c r="Q302" s="98"/>
      <c r="R302"/>
      <c r="S302" s="130"/>
      <c r="T302" s="130"/>
      <c r="U302" s="130"/>
      <c r="V302" s="130"/>
      <c r="W302" s="130"/>
      <c r="X302" s="130"/>
      <c r="Y302" s="130"/>
      <c r="Z302" s="130"/>
      <c r="AB302" s="5"/>
      <c r="AE302" s="5"/>
    </row>
    <row r="303" spans="2:31" s="43" customFormat="1">
      <c r="B303" s="42"/>
      <c r="C303" s="98"/>
      <c r="D303" s="98"/>
      <c r="E303" s="98"/>
      <c r="F303" s="98"/>
      <c r="G303" s="98"/>
      <c r="H303" s="98"/>
      <c r="I303" s="98"/>
      <c r="J303" s="98"/>
      <c r="K303" s="98"/>
      <c r="L303" s="98"/>
      <c r="M303" s="98"/>
      <c r="N303" s="98"/>
      <c r="O303" s="98"/>
      <c r="P303" s="98"/>
      <c r="Q303" s="98"/>
      <c r="R303"/>
      <c r="S303" s="130"/>
      <c r="T303" s="130"/>
      <c r="U303" s="130"/>
      <c r="V303" s="130"/>
      <c r="W303" s="130"/>
      <c r="X303" s="130"/>
      <c r="Y303" s="130"/>
      <c r="Z303" s="130"/>
      <c r="AB303" s="5"/>
      <c r="AE303" s="5"/>
    </row>
    <row r="304" spans="2:31" s="43" customFormat="1">
      <c r="B304" s="42"/>
      <c r="C304" s="98"/>
      <c r="D304" s="98"/>
      <c r="E304" s="98"/>
      <c r="F304" s="98"/>
      <c r="G304" s="98"/>
      <c r="H304" s="98"/>
      <c r="I304" s="98"/>
      <c r="J304" s="98"/>
      <c r="K304" s="98"/>
      <c r="L304" s="98"/>
      <c r="M304" s="98"/>
      <c r="N304" s="98"/>
      <c r="O304" s="98"/>
      <c r="P304" s="98"/>
      <c r="Q304" s="98"/>
      <c r="R304"/>
      <c r="S304" s="130"/>
      <c r="T304" s="130"/>
      <c r="U304" s="130"/>
      <c r="V304" s="130"/>
      <c r="W304" s="130"/>
      <c r="X304" s="130"/>
      <c r="Y304" s="130"/>
      <c r="Z304" s="130"/>
      <c r="AB304" s="5"/>
      <c r="AE304" s="5"/>
    </row>
    <row r="305" spans="2:31" s="43" customFormat="1">
      <c r="B305" s="42"/>
      <c r="C305" s="98"/>
      <c r="D305" s="98"/>
      <c r="E305" s="98"/>
      <c r="F305" s="98"/>
      <c r="G305" s="98"/>
      <c r="H305" s="98"/>
      <c r="I305" s="98"/>
      <c r="J305" s="98"/>
      <c r="K305" s="98"/>
      <c r="L305" s="98"/>
      <c r="M305" s="98"/>
      <c r="N305" s="98"/>
      <c r="O305" s="98"/>
      <c r="P305" s="98"/>
      <c r="Q305" s="98"/>
      <c r="R305"/>
      <c r="S305" s="130"/>
      <c r="T305" s="130"/>
      <c r="U305" s="130"/>
      <c r="V305" s="130"/>
      <c r="W305" s="130"/>
      <c r="X305" s="130"/>
      <c r="Y305" s="130"/>
      <c r="Z305" s="130"/>
      <c r="AB305" s="5"/>
      <c r="AE305" s="5"/>
    </row>
    <row r="306" spans="2:31" s="43" customFormat="1">
      <c r="B306" s="42"/>
      <c r="C306" s="98"/>
      <c r="D306" s="98"/>
      <c r="E306" s="98"/>
      <c r="F306" s="98"/>
      <c r="G306" s="98"/>
      <c r="H306" s="98"/>
      <c r="I306" s="98"/>
      <c r="J306" s="98"/>
      <c r="K306" s="98"/>
      <c r="L306" s="98"/>
      <c r="M306" s="98"/>
      <c r="N306" s="98"/>
      <c r="O306" s="98"/>
      <c r="P306" s="98"/>
      <c r="Q306" s="98"/>
      <c r="R306"/>
      <c r="S306" s="130"/>
      <c r="T306" s="130"/>
      <c r="U306" s="130"/>
      <c r="V306" s="130"/>
      <c r="W306" s="130"/>
      <c r="X306" s="130"/>
      <c r="Y306" s="130"/>
      <c r="Z306" s="130"/>
      <c r="AB306" s="5"/>
      <c r="AE306" s="5"/>
    </row>
    <row r="307" spans="2:31">
      <c r="C307" s="96"/>
      <c r="D307" s="96"/>
      <c r="E307" s="96"/>
      <c r="F307" s="96"/>
      <c r="G307" s="96"/>
      <c r="H307" s="96"/>
      <c r="I307" s="96"/>
      <c r="J307" s="96"/>
      <c r="K307" s="96"/>
      <c r="L307" s="96"/>
      <c r="M307" s="96"/>
      <c r="N307" s="96"/>
      <c r="O307" s="96"/>
      <c r="P307" s="96"/>
      <c r="Q307" s="96"/>
      <c r="AA307" s="5"/>
      <c r="AB307" s="5"/>
    </row>
    <row r="308" spans="2:31">
      <c r="C308" s="96"/>
      <c r="D308" s="96"/>
      <c r="E308" s="96"/>
      <c r="F308" s="96"/>
      <c r="G308" s="96"/>
      <c r="H308" s="96"/>
      <c r="I308" s="96"/>
      <c r="J308" s="96"/>
      <c r="K308" s="96"/>
      <c r="L308" s="96"/>
      <c r="M308" s="96"/>
      <c r="N308" s="96"/>
      <c r="O308" s="96"/>
      <c r="P308" s="96"/>
      <c r="Q308" s="96"/>
      <c r="AA308" s="5"/>
      <c r="AB308" s="5"/>
    </row>
    <row r="309" spans="2:31">
      <c r="C309" s="96"/>
      <c r="D309" s="96"/>
      <c r="E309" s="96"/>
      <c r="F309" s="96"/>
      <c r="G309" s="96"/>
      <c r="H309" s="96"/>
      <c r="I309" s="96"/>
      <c r="J309" s="96"/>
      <c r="K309" s="96"/>
      <c r="L309" s="96"/>
      <c r="M309" s="96"/>
      <c r="N309" s="96"/>
      <c r="O309" s="96"/>
      <c r="P309" s="96"/>
      <c r="Q309" s="96"/>
      <c r="AA309" s="5"/>
      <c r="AB309" s="5"/>
    </row>
    <row r="310" spans="2:31">
      <c r="C310" s="96"/>
      <c r="D310" s="96"/>
      <c r="E310" s="96"/>
      <c r="F310" s="96"/>
      <c r="G310" s="96"/>
      <c r="H310" s="96"/>
      <c r="I310" s="96"/>
      <c r="J310" s="96"/>
      <c r="K310" s="96"/>
      <c r="L310" s="96"/>
      <c r="M310" s="96"/>
      <c r="N310" s="96"/>
      <c r="O310" s="96"/>
      <c r="P310" s="96"/>
      <c r="Q310" s="96"/>
      <c r="AA310" s="5"/>
      <c r="AB310" s="5"/>
    </row>
    <row r="311" spans="2:31">
      <c r="C311" s="96"/>
      <c r="D311" s="96"/>
      <c r="E311" s="96"/>
      <c r="F311" s="96"/>
      <c r="G311" s="96"/>
      <c r="H311" s="96"/>
      <c r="I311" s="96"/>
      <c r="J311" s="96"/>
      <c r="K311" s="96"/>
      <c r="L311" s="96"/>
      <c r="M311" s="96"/>
      <c r="N311" s="96"/>
      <c r="O311" s="96"/>
      <c r="P311" s="96"/>
      <c r="Q311" s="96"/>
      <c r="AA311" s="5"/>
      <c r="AB311" s="43"/>
      <c r="AE311" s="43"/>
    </row>
    <row r="312" spans="2:31">
      <c r="C312" s="96"/>
      <c r="D312" s="96"/>
      <c r="E312" s="96"/>
      <c r="F312" s="96"/>
      <c r="G312" s="96"/>
      <c r="H312" s="96"/>
      <c r="I312" s="96"/>
      <c r="J312" s="96"/>
      <c r="K312" s="96"/>
      <c r="L312" s="96"/>
      <c r="M312" s="96"/>
      <c r="N312" s="96"/>
      <c r="O312" s="96"/>
      <c r="P312" s="96"/>
      <c r="Q312" s="96"/>
      <c r="AA312" s="5"/>
      <c r="AB312" s="43"/>
      <c r="AE312" s="43"/>
    </row>
    <row r="313" spans="2:31">
      <c r="C313" s="96"/>
      <c r="D313" s="96"/>
      <c r="E313" s="96"/>
      <c r="F313" s="96"/>
      <c r="G313" s="96"/>
      <c r="H313" s="96"/>
      <c r="I313" s="96"/>
      <c r="J313" s="96"/>
      <c r="K313" s="96"/>
      <c r="L313" s="96"/>
      <c r="M313" s="96"/>
      <c r="N313" s="96"/>
      <c r="O313" s="96"/>
      <c r="P313" s="96"/>
      <c r="Q313" s="96"/>
      <c r="AA313" s="5"/>
      <c r="AB313" s="43"/>
      <c r="AE313" s="43"/>
    </row>
    <row r="314" spans="2:31">
      <c r="C314" s="96"/>
      <c r="D314" s="96"/>
      <c r="E314" s="96"/>
      <c r="F314" s="96"/>
      <c r="G314" s="96"/>
      <c r="H314" s="96"/>
      <c r="I314" s="96"/>
      <c r="J314" s="96"/>
      <c r="K314" s="96"/>
      <c r="L314" s="96"/>
      <c r="M314" s="96"/>
      <c r="N314" s="96"/>
      <c r="O314" s="96"/>
      <c r="P314" s="96"/>
      <c r="Q314" s="96"/>
      <c r="AA314" s="5"/>
      <c r="AB314" s="43"/>
      <c r="AE314" s="43"/>
    </row>
    <row r="315" spans="2:31">
      <c r="C315" s="96"/>
      <c r="D315" s="96"/>
      <c r="E315" s="96"/>
      <c r="F315" s="96"/>
      <c r="G315" s="96"/>
      <c r="H315" s="96"/>
      <c r="I315" s="96"/>
      <c r="J315" s="96"/>
      <c r="K315" s="96"/>
      <c r="L315" s="96"/>
      <c r="M315" s="96"/>
      <c r="N315" s="96"/>
      <c r="O315" s="96"/>
      <c r="P315" s="96"/>
      <c r="Q315" s="96"/>
      <c r="AA315" s="5"/>
      <c r="AB315" s="43"/>
      <c r="AE315" s="43"/>
    </row>
    <row r="316" spans="2:31">
      <c r="C316" s="96"/>
      <c r="D316" s="96"/>
      <c r="E316" s="96"/>
      <c r="F316" s="96"/>
      <c r="G316" s="96"/>
      <c r="H316" s="96"/>
      <c r="I316" s="96"/>
      <c r="J316" s="96"/>
      <c r="K316" s="96"/>
      <c r="L316" s="96"/>
      <c r="M316" s="96"/>
      <c r="N316" s="96"/>
      <c r="O316" s="96"/>
      <c r="P316" s="96"/>
      <c r="Q316" s="96"/>
      <c r="AA316" s="5"/>
      <c r="AB316" s="5"/>
    </row>
    <row r="317" spans="2:31">
      <c r="C317" s="96"/>
      <c r="D317" s="96"/>
      <c r="E317" s="96"/>
      <c r="F317" s="96"/>
      <c r="G317" s="96"/>
      <c r="H317" s="96"/>
      <c r="I317" s="96"/>
      <c r="J317" s="96"/>
      <c r="K317" s="96"/>
      <c r="L317" s="96"/>
      <c r="M317" s="96"/>
      <c r="N317" s="96"/>
      <c r="O317" s="96"/>
      <c r="P317" s="96"/>
      <c r="Q317" s="96"/>
      <c r="AA317" s="5"/>
      <c r="AB317" s="5"/>
    </row>
    <row r="318" spans="2:31">
      <c r="C318" s="96"/>
      <c r="D318" s="96"/>
      <c r="E318" s="96"/>
      <c r="F318" s="96"/>
      <c r="G318" s="96"/>
      <c r="H318" s="96"/>
      <c r="I318" s="96"/>
      <c r="J318" s="96"/>
      <c r="K318" s="96"/>
      <c r="L318" s="96"/>
      <c r="M318" s="96"/>
      <c r="N318" s="96"/>
      <c r="O318" s="96"/>
      <c r="P318" s="96"/>
      <c r="Q318" s="96"/>
      <c r="AA318" s="5"/>
      <c r="AB318" s="5"/>
    </row>
    <row r="319" spans="2:31">
      <c r="C319" s="96"/>
      <c r="D319" s="96"/>
      <c r="E319" s="96"/>
      <c r="F319" s="96"/>
      <c r="G319" s="96"/>
      <c r="H319" s="96"/>
      <c r="I319" s="96"/>
      <c r="J319" s="96"/>
      <c r="K319" s="96"/>
      <c r="L319" s="96"/>
      <c r="M319" s="96"/>
      <c r="N319" s="96"/>
      <c r="O319" s="96"/>
      <c r="P319" s="96"/>
      <c r="Q319" s="96"/>
      <c r="AA319" s="5"/>
      <c r="AB319" s="5"/>
    </row>
    <row r="320" spans="2:31">
      <c r="C320" s="96"/>
      <c r="D320" s="96"/>
      <c r="E320" s="96"/>
      <c r="F320" s="96"/>
      <c r="G320" s="96"/>
      <c r="H320" s="96"/>
      <c r="I320" s="96"/>
      <c r="J320" s="96"/>
      <c r="K320" s="96"/>
      <c r="L320" s="96"/>
      <c r="M320" s="96"/>
      <c r="N320" s="96"/>
      <c r="O320" s="96"/>
      <c r="P320" s="96"/>
      <c r="Q320" s="96"/>
      <c r="AA320" s="5"/>
      <c r="AB320" s="5"/>
    </row>
    <row r="321" spans="2:31">
      <c r="C321" s="96"/>
      <c r="D321" s="96"/>
      <c r="E321" s="96"/>
      <c r="F321" s="96"/>
      <c r="G321" s="96"/>
      <c r="H321" s="96"/>
      <c r="I321" s="96"/>
      <c r="J321" s="96"/>
      <c r="K321" s="96"/>
      <c r="L321" s="96"/>
      <c r="M321" s="96"/>
      <c r="N321" s="96"/>
      <c r="O321" s="96"/>
      <c r="P321" s="96"/>
      <c r="Q321" s="96"/>
      <c r="AA321" s="5"/>
      <c r="AB321" s="5"/>
    </row>
    <row r="322" spans="2:31">
      <c r="C322" s="96"/>
      <c r="D322" s="96"/>
      <c r="E322" s="96"/>
      <c r="F322" s="96"/>
      <c r="G322" s="96"/>
      <c r="H322" s="96"/>
      <c r="I322" s="96"/>
      <c r="J322" s="96"/>
      <c r="K322" s="96"/>
      <c r="L322" s="96"/>
      <c r="M322" s="96"/>
      <c r="N322" s="96"/>
      <c r="O322" s="96"/>
      <c r="P322" s="96"/>
      <c r="Q322" s="96"/>
      <c r="AA322" s="5"/>
      <c r="AB322" s="5"/>
    </row>
    <row r="323" spans="2:31">
      <c r="C323" s="96"/>
      <c r="D323" s="96"/>
      <c r="E323" s="96"/>
      <c r="F323" s="96"/>
      <c r="G323" s="96"/>
      <c r="H323" s="96"/>
      <c r="I323" s="96"/>
      <c r="J323" s="96"/>
      <c r="K323" s="96"/>
      <c r="L323" s="96"/>
      <c r="M323" s="96"/>
      <c r="N323" s="96"/>
      <c r="O323" s="96"/>
      <c r="P323" s="96"/>
      <c r="Q323" s="96"/>
      <c r="AA323" s="5"/>
      <c r="AB323" s="5"/>
    </row>
    <row r="324" spans="2:31">
      <c r="C324" s="96"/>
      <c r="D324" s="96"/>
      <c r="E324" s="96"/>
      <c r="F324" s="96"/>
      <c r="G324" s="96"/>
      <c r="H324" s="96"/>
      <c r="I324" s="96"/>
      <c r="J324" s="96"/>
      <c r="K324" s="96"/>
      <c r="L324" s="96"/>
      <c r="M324" s="96"/>
      <c r="N324" s="96"/>
      <c r="O324" s="96"/>
      <c r="P324" s="96"/>
      <c r="Q324" s="96"/>
      <c r="AA324" s="5"/>
      <c r="AB324" s="5"/>
    </row>
    <row r="325" spans="2:31">
      <c r="C325" s="96"/>
      <c r="D325" s="96"/>
      <c r="E325" s="96"/>
      <c r="F325" s="96"/>
      <c r="G325" s="96"/>
      <c r="H325" s="96"/>
      <c r="I325" s="96"/>
      <c r="J325" s="96"/>
      <c r="K325" s="96"/>
      <c r="L325" s="96"/>
      <c r="M325" s="96"/>
      <c r="N325" s="96"/>
      <c r="O325" s="96"/>
      <c r="P325" s="96"/>
      <c r="Q325" s="96"/>
      <c r="AA325" s="5"/>
      <c r="AB325" s="5"/>
    </row>
    <row r="326" spans="2:31">
      <c r="C326" s="96"/>
      <c r="D326" s="96"/>
      <c r="E326" s="96"/>
      <c r="F326" s="96"/>
      <c r="G326" s="96"/>
      <c r="H326" s="96"/>
      <c r="I326" s="96"/>
      <c r="J326" s="96"/>
      <c r="K326" s="96"/>
      <c r="L326" s="96"/>
      <c r="M326" s="96"/>
      <c r="N326" s="96"/>
      <c r="O326" s="96"/>
      <c r="P326" s="96"/>
      <c r="Q326" s="96"/>
      <c r="AA326" s="5"/>
      <c r="AB326" s="5"/>
    </row>
    <row r="327" spans="2:31">
      <c r="C327" s="96"/>
      <c r="D327" s="96"/>
      <c r="E327" s="96"/>
      <c r="F327" s="96"/>
      <c r="G327" s="96"/>
      <c r="H327" s="96"/>
      <c r="I327" s="96"/>
      <c r="J327" s="96"/>
      <c r="K327" s="96"/>
      <c r="L327" s="96"/>
      <c r="M327" s="96"/>
      <c r="N327" s="96"/>
      <c r="O327" s="96"/>
      <c r="P327" s="96"/>
      <c r="Q327" s="96"/>
      <c r="AA327" s="5"/>
      <c r="AB327" s="5"/>
    </row>
    <row r="328" spans="2:31" s="43" customFormat="1">
      <c r="B328" s="42"/>
      <c r="C328" s="98"/>
      <c r="D328" s="98"/>
      <c r="E328" s="98"/>
      <c r="F328" s="98"/>
      <c r="G328" s="98"/>
      <c r="H328" s="98"/>
      <c r="I328" s="98"/>
      <c r="J328" s="98"/>
      <c r="K328" s="98"/>
      <c r="L328" s="98"/>
      <c r="M328" s="98"/>
      <c r="N328" s="98"/>
      <c r="O328" s="98"/>
      <c r="P328" s="98"/>
      <c r="Q328" s="98"/>
      <c r="R328"/>
      <c r="S328" s="130"/>
      <c r="T328" s="130"/>
      <c r="U328" s="130"/>
      <c r="V328" s="130"/>
      <c r="W328" s="130"/>
      <c r="X328" s="130"/>
      <c r="Y328" s="130"/>
      <c r="Z328" s="130"/>
      <c r="AB328" s="5"/>
      <c r="AE328" s="5"/>
    </row>
    <row r="329" spans="2:31" s="43" customFormat="1">
      <c r="B329" s="42"/>
      <c r="C329" s="98"/>
      <c r="D329" s="98"/>
      <c r="E329" s="98"/>
      <c r="F329" s="98"/>
      <c r="G329" s="98"/>
      <c r="H329" s="98"/>
      <c r="I329" s="98"/>
      <c r="J329" s="98"/>
      <c r="K329" s="98"/>
      <c r="L329" s="98"/>
      <c r="M329" s="98"/>
      <c r="N329" s="98"/>
      <c r="O329" s="98"/>
      <c r="P329" s="98"/>
      <c r="Q329" s="98"/>
      <c r="R329"/>
      <c r="S329" s="130"/>
      <c r="T329" s="130"/>
      <c r="U329" s="130"/>
      <c r="V329" s="130"/>
      <c r="W329" s="130"/>
      <c r="X329" s="130"/>
      <c r="Y329" s="130"/>
      <c r="Z329" s="130"/>
      <c r="AB329" s="5"/>
      <c r="AE329" s="5"/>
    </row>
    <row r="330" spans="2:31">
      <c r="C330" s="96"/>
      <c r="D330" s="96"/>
      <c r="E330" s="96"/>
      <c r="F330" s="96"/>
      <c r="G330" s="96"/>
      <c r="H330" s="96"/>
      <c r="I330" s="96"/>
      <c r="J330" s="96"/>
      <c r="K330" s="96"/>
      <c r="L330" s="96"/>
      <c r="M330" s="96"/>
      <c r="N330" s="96"/>
      <c r="O330" s="96"/>
      <c r="P330" s="96"/>
      <c r="Q330" s="96"/>
      <c r="AA330" s="5"/>
      <c r="AB330" s="5"/>
    </row>
    <row r="331" spans="2:31">
      <c r="C331" s="96"/>
      <c r="D331" s="96"/>
      <c r="E331" s="96"/>
      <c r="F331" s="96"/>
      <c r="G331" s="96"/>
      <c r="H331" s="96"/>
      <c r="I331" s="96"/>
      <c r="J331" s="96"/>
      <c r="K331" s="96"/>
      <c r="L331" s="96"/>
      <c r="M331" s="96"/>
      <c r="N331" s="96"/>
      <c r="O331" s="96"/>
      <c r="P331" s="96"/>
      <c r="Q331" s="96"/>
      <c r="AA331" s="5"/>
      <c r="AB331" s="5"/>
    </row>
    <row r="332" spans="2:31">
      <c r="C332" s="96"/>
      <c r="D332" s="96"/>
      <c r="E332" s="96"/>
      <c r="F332" s="96"/>
      <c r="G332" s="96"/>
      <c r="H332" s="96"/>
      <c r="I332" s="96"/>
      <c r="J332" s="96"/>
      <c r="K332" s="96"/>
      <c r="L332" s="96"/>
      <c r="M332" s="96"/>
      <c r="N332" s="96"/>
      <c r="O332" s="96"/>
      <c r="P332" s="96"/>
      <c r="Q332" s="96"/>
      <c r="AA332" s="5"/>
      <c r="AB332" s="5"/>
    </row>
    <row r="333" spans="2:31">
      <c r="C333" s="96"/>
      <c r="D333" s="96"/>
      <c r="E333" s="96"/>
      <c r="F333" s="96"/>
      <c r="G333" s="96"/>
      <c r="H333" s="96"/>
      <c r="I333" s="96"/>
      <c r="J333" s="96"/>
      <c r="K333" s="96"/>
      <c r="L333" s="96"/>
      <c r="M333" s="96"/>
      <c r="N333" s="96"/>
      <c r="O333" s="96"/>
      <c r="P333" s="96"/>
      <c r="Q333" s="96"/>
      <c r="AA333" s="5"/>
      <c r="AB333" s="5"/>
    </row>
    <row r="334" spans="2:31">
      <c r="C334" s="96"/>
      <c r="D334" s="96"/>
      <c r="E334" s="96"/>
      <c r="F334" s="96"/>
      <c r="G334" s="96"/>
      <c r="H334" s="96"/>
      <c r="I334" s="96"/>
      <c r="J334" s="96"/>
      <c r="K334" s="96"/>
      <c r="L334" s="96"/>
      <c r="M334" s="96"/>
      <c r="N334" s="96"/>
      <c r="O334" s="96"/>
      <c r="P334" s="96"/>
      <c r="Q334" s="96"/>
      <c r="AA334" s="5"/>
      <c r="AB334" s="5"/>
    </row>
    <row r="335" spans="2:31">
      <c r="C335" s="96"/>
      <c r="D335" s="96"/>
      <c r="E335" s="96"/>
      <c r="F335" s="96"/>
      <c r="G335" s="96"/>
      <c r="H335" s="96"/>
      <c r="I335" s="96"/>
      <c r="J335" s="96"/>
      <c r="K335" s="96"/>
      <c r="L335" s="96"/>
      <c r="M335" s="96"/>
      <c r="N335" s="96"/>
      <c r="O335" s="96"/>
      <c r="P335" s="96"/>
      <c r="Q335" s="96"/>
      <c r="AA335" s="5"/>
      <c r="AB335" s="5"/>
    </row>
    <row r="336" spans="2:31">
      <c r="C336" s="96"/>
      <c r="D336" s="96"/>
      <c r="E336" s="96"/>
      <c r="F336" s="96"/>
      <c r="G336" s="96"/>
      <c r="H336" s="96"/>
      <c r="I336" s="96"/>
      <c r="J336" s="96"/>
      <c r="K336" s="96"/>
      <c r="L336" s="96"/>
      <c r="M336" s="96"/>
      <c r="N336" s="96"/>
      <c r="O336" s="96"/>
      <c r="P336" s="96"/>
      <c r="Q336" s="96"/>
      <c r="AA336" s="5"/>
      <c r="AB336" s="5"/>
    </row>
    <row r="337" spans="2:31">
      <c r="C337" s="96"/>
      <c r="D337" s="96"/>
      <c r="E337" s="96"/>
      <c r="F337" s="96"/>
      <c r="G337" s="96"/>
      <c r="H337" s="96"/>
      <c r="I337" s="96"/>
      <c r="J337" s="96"/>
      <c r="K337" s="96"/>
      <c r="L337" s="96"/>
      <c r="M337" s="96"/>
      <c r="N337" s="96"/>
      <c r="O337" s="96"/>
      <c r="P337" s="96"/>
      <c r="Q337" s="96"/>
      <c r="AA337" s="5"/>
      <c r="AB337" s="43"/>
      <c r="AE337" s="43"/>
    </row>
    <row r="338" spans="2:31" s="43" customFormat="1">
      <c r="B338" s="42"/>
      <c r="C338" s="98"/>
      <c r="D338" s="98"/>
      <c r="E338" s="98"/>
      <c r="F338" s="98"/>
      <c r="G338" s="98"/>
      <c r="H338" s="98"/>
      <c r="I338" s="98"/>
      <c r="J338" s="98"/>
      <c r="K338" s="98"/>
      <c r="L338" s="98"/>
      <c r="M338" s="98"/>
      <c r="N338" s="98"/>
      <c r="O338" s="98"/>
      <c r="P338" s="98"/>
      <c r="Q338" s="98"/>
      <c r="R338"/>
      <c r="S338" s="130"/>
      <c r="T338" s="130"/>
      <c r="U338" s="130"/>
      <c r="V338" s="130"/>
      <c r="W338" s="130"/>
      <c r="X338" s="130"/>
      <c r="Y338" s="130"/>
      <c r="Z338" s="130"/>
    </row>
    <row r="339" spans="2:31" s="43" customFormat="1">
      <c r="B339" s="42"/>
      <c r="C339" s="98"/>
      <c r="D339" s="98"/>
      <c r="E339" s="98"/>
      <c r="F339" s="98"/>
      <c r="G339" s="98"/>
      <c r="H339" s="98"/>
      <c r="I339" s="98"/>
      <c r="J339" s="98"/>
      <c r="K339" s="98"/>
      <c r="L339" s="98"/>
      <c r="M339" s="98"/>
      <c r="N339" s="98"/>
      <c r="O339" s="98"/>
      <c r="P339" s="98"/>
      <c r="Q339" s="98"/>
      <c r="R339"/>
      <c r="S339" s="130"/>
      <c r="T339" s="130"/>
      <c r="U339" s="130"/>
      <c r="V339" s="130"/>
      <c r="W339" s="130"/>
      <c r="X339" s="130"/>
      <c r="Y339" s="130"/>
      <c r="Z339" s="130"/>
      <c r="AB339" s="5"/>
      <c r="AE339" s="5"/>
    </row>
    <row r="340" spans="2:31" s="43" customFormat="1">
      <c r="B340" s="42"/>
      <c r="C340" s="98"/>
      <c r="D340" s="98"/>
      <c r="E340" s="98"/>
      <c r="F340" s="98"/>
      <c r="G340" s="98"/>
      <c r="H340" s="98"/>
      <c r="I340" s="98"/>
      <c r="J340" s="98"/>
      <c r="K340" s="98"/>
      <c r="L340" s="98"/>
      <c r="M340" s="98"/>
      <c r="N340" s="98"/>
      <c r="O340" s="98"/>
      <c r="P340" s="98"/>
      <c r="Q340" s="98"/>
      <c r="R340"/>
      <c r="S340" s="130"/>
      <c r="T340" s="130"/>
      <c r="U340" s="130"/>
      <c r="V340" s="130"/>
      <c r="W340" s="130"/>
      <c r="X340" s="130"/>
      <c r="Y340" s="130"/>
      <c r="Z340" s="130"/>
      <c r="AB340" s="5"/>
      <c r="AE340" s="5"/>
    </row>
    <row r="341" spans="2:31">
      <c r="C341" s="96"/>
      <c r="D341" s="96"/>
      <c r="E341" s="96"/>
      <c r="F341" s="96"/>
      <c r="G341" s="96"/>
      <c r="H341" s="96"/>
      <c r="I341" s="96"/>
      <c r="J341" s="96"/>
      <c r="K341" s="96"/>
      <c r="L341" s="96"/>
      <c r="M341" s="96"/>
      <c r="N341" s="96"/>
      <c r="O341" s="96"/>
      <c r="P341" s="96"/>
      <c r="Q341" s="96"/>
      <c r="AA341" s="5"/>
      <c r="AB341" s="5"/>
    </row>
    <row r="342" spans="2:31">
      <c r="C342" s="96"/>
      <c r="D342" s="96"/>
      <c r="E342" s="96"/>
      <c r="F342" s="96"/>
      <c r="G342" s="96"/>
      <c r="H342" s="96"/>
      <c r="I342" s="96"/>
      <c r="J342" s="96"/>
      <c r="K342" s="96"/>
      <c r="L342" s="96"/>
      <c r="M342" s="96"/>
      <c r="N342" s="96"/>
      <c r="O342" s="96"/>
      <c r="P342" s="96"/>
      <c r="Q342" s="96"/>
      <c r="AA342" s="5"/>
      <c r="AB342" s="5"/>
    </row>
    <row r="343" spans="2:31">
      <c r="C343" s="96"/>
      <c r="D343" s="96"/>
      <c r="E343" s="96"/>
      <c r="F343" s="96"/>
      <c r="G343" s="96"/>
      <c r="H343" s="96"/>
      <c r="I343" s="96"/>
      <c r="J343" s="96"/>
      <c r="K343" s="96"/>
      <c r="L343" s="96"/>
      <c r="M343" s="96"/>
      <c r="N343" s="96"/>
      <c r="O343" s="96"/>
      <c r="P343" s="96"/>
      <c r="Q343" s="96"/>
      <c r="AA343" s="5"/>
      <c r="AB343" s="5"/>
    </row>
    <row r="344" spans="2:31">
      <c r="C344" s="96"/>
      <c r="D344" s="96"/>
      <c r="E344" s="96"/>
      <c r="F344" s="96"/>
      <c r="G344" s="96"/>
      <c r="H344" s="96"/>
      <c r="I344" s="96"/>
      <c r="J344" s="96"/>
      <c r="K344" s="96"/>
      <c r="L344" s="96"/>
      <c r="M344" s="96"/>
      <c r="N344" s="96"/>
      <c r="O344" s="96"/>
      <c r="P344" s="96"/>
      <c r="Q344" s="96"/>
      <c r="AA344" s="5"/>
      <c r="AB344" s="5"/>
    </row>
    <row r="345" spans="2:31">
      <c r="C345" s="96"/>
      <c r="D345" s="96"/>
      <c r="E345" s="96"/>
      <c r="F345" s="96"/>
      <c r="G345" s="96"/>
      <c r="H345" s="96"/>
      <c r="I345" s="96"/>
      <c r="J345" s="96"/>
      <c r="K345" s="96"/>
      <c r="L345" s="96"/>
      <c r="M345" s="96"/>
      <c r="N345" s="96"/>
      <c r="O345" s="96"/>
      <c r="P345" s="96"/>
      <c r="Q345" s="96"/>
      <c r="AA345" s="5"/>
      <c r="AB345" s="5"/>
    </row>
    <row r="346" spans="2:31">
      <c r="C346" s="96"/>
      <c r="D346" s="96"/>
      <c r="E346" s="96"/>
      <c r="F346" s="96"/>
      <c r="G346" s="96"/>
      <c r="H346" s="96"/>
      <c r="I346" s="96"/>
      <c r="J346" s="96"/>
      <c r="K346" s="96"/>
      <c r="L346" s="96"/>
      <c r="M346" s="96"/>
      <c r="N346" s="96"/>
      <c r="O346" s="96"/>
      <c r="P346" s="96"/>
      <c r="Q346" s="96"/>
      <c r="AA346" s="5"/>
      <c r="AB346" s="5"/>
    </row>
    <row r="347" spans="2:31">
      <c r="C347" s="96"/>
      <c r="D347" s="96"/>
      <c r="E347" s="96"/>
      <c r="F347" s="96"/>
      <c r="G347" s="96"/>
      <c r="H347" s="96"/>
      <c r="I347" s="96"/>
      <c r="J347" s="96"/>
      <c r="K347" s="96"/>
      <c r="L347" s="96"/>
      <c r="M347" s="96"/>
      <c r="N347" s="96"/>
      <c r="O347" s="96"/>
      <c r="P347" s="96"/>
      <c r="Q347" s="96"/>
      <c r="AA347" s="5"/>
      <c r="AB347" s="43"/>
      <c r="AE347" s="43"/>
    </row>
    <row r="348" spans="2:31">
      <c r="C348" s="96"/>
      <c r="D348" s="96"/>
      <c r="E348" s="96"/>
      <c r="F348" s="96"/>
      <c r="G348" s="96"/>
      <c r="H348" s="96"/>
      <c r="I348" s="96"/>
      <c r="J348" s="96"/>
      <c r="K348" s="96"/>
      <c r="L348" s="96"/>
      <c r="M348" s="96"/>
      <c r="N348" s="96"/>
      <c r="O348" s="96"/>
      <c r="P348" s="96"/>
      <c r="Q348" s="96"/>
      <c r="AA348" s="5"/>
      <c r="AB348" s="43"/>
      <c r="AE348" s="43"/>
    </row>
    <row r="349" spans="2:31">
      <c r="C349" s="96"/>
      <c r="D349" s="96"/>
      <c r="E349" s="96"/>
      <c r="F349" s="96"/>
      <c r="G349" s="96"/>
      <c r="H349" s="96"/>
      <c r="I349" s="96"/>
      <c r="J349" s="96"/>
      <c r="K349" s="96"/>
      <c r="L349" s="96"/>
      <c r="M349" s="96"/>
      <c r="N349" s="96"/>
      <c r="O349" s="96"/>
      <c r="P349" s="96"/>
      <c r="Q349" s="96"/>
      <c r="AA349" s="5"/>
      <c r="AB349" s="43"/>
      <c r="AE349" s="43"/>
    </row>
    <row r="350" spans="2:31">
      <c r="C350" s="96"/>
      <c r="D350" s="96"/>
      <c r="E350" s="96"/>
      <c r="F350" s="96"/>
      <c r="G350" s="96"/>
      <c r="H350" s="96"/>
      <c r="I350" s="96"/>
      <c r="J350" s="96"/>
      <c r="K350" s="96"/>
      <c r="L350" s="96"/>
      <c r="M350" s="96"/>
      <c r="N350" s="96"/>
      <c r="O350" s="96"/>
      <c r="P350" s="96"/>
      <c r="Q350" s="96"/>
      <c r="AA350" s="5"/>
      <c r="AB350" s="5"/>
    </row>
    <row r="351" spans="2:31">
      <c r="C351" s="96"/>
      <c r="D351" s="96"/>
      <c r="E351" s="96"/>
      <c r="F351" s="96"/>
      <c r="G351" s="96"/>
      <c r="H351" s="96"/>
      <c r="I351" s="96"/>
      <c r="J351" s="96"/>
      <c r="K351" s="96"/>
      <c r="L351" s="96"/>
      <c r="M351" s="96"/>
      <c r="N351" s="96"/>
      <c r="O351" s="96"/>
      <c r="P351" s="96"/>
      <c r="Q351" s="96"/>
      <c r="AA351" s="5"/>
      <c r="AB351" s="5"/>
    </row>
    <row r="352" spans="2:31">
      <c r="C352" s="96"/>
      <c r="D352" s="96"/>
      <c r="E352" s="96"/>
      <c r="F352" s="96"/>
      <c r="G352" s="96"/>
      <c r="H352" s="96"/>
      <c r="I352" s="96"/>
      <c r="J352" s="96"/>
      <c r="K352" s="96"/>
      <c r="L352" s="96"/>
      <c r="M352" s="96"/>
      <c r="N352" s="96"/>
      <c r="O352" s="96"/>
      <c r="P352" s="96"/>
      <c r="Q352" s="96"/>
      <c r="AA352" s="5"/>
      <c r="AB352" s="5"/>
    </row>
    <row r="353" spans="3:28">
      <c r="C353" s="96"/>
      <c r="D353" s="96"/>
      <c r="E353" s="96"/>
      <c r="F353" s="96"/>
      <c r="G353" s="96"/>
      <c r="H353" s="96"/>
      <c r="I353" s="96"/>
      <c r="J353" s="96"/>
      <c r="K353" s="96"/>
      <c r="L353" s="96"/>
      <c r="M353" s="96"/>
      <c r="N353" s="96"/>
      <c r="O353" s="96"/>
      <c r="P353" s="96"/>
      <c r="Q353" s="96"/>
      <c r="AA353" s="5"/>
      <c r="AB353" s="5"/>
    </row>
    <row r="354" spans="3:28">
      <c r="C354" s="96"/>
      <c r="D354" s="96"/>
      <c r="E354" s="96"/>
      <c r="F354" s="96"/>
      <c r="G354" s="96"/>
      <c r="H354" s="96"/>
      <c r="I354" s="96"/>
      <c r="J354" s="96"/>
      <c r="K354" s="96"/>
      <c r="L354" s="96"/>
      <c r="M354" s="96"/>
      <c r="N354" s="96"/>
      <c r="O354" s="96"/>
      <c r="P354" s="96"/>
      <c r="Q354" s="96"/>
      <c r="AA354" s="5"/>
      <c r="AB354" s="5"/>
    </row>
    <row r="355" spans="3:28">
      <c r="C355" s="96"/>
      <c r="D355" s="96"/>
      <c r="E355" s="96"/>
      <c r="F355" s="96"/>
      <c r="G355" s="96"/>
      <c r="H355" s="96"/>
      <c r="I355" s="96"/>
      <c r="J355" s="96"/>
      <c r="K355" s="96"/>
      <c r="L355" s="96"/>
      <c r="M355" s="96"/>
      <c r="N355" s="96"/>
      <c r="O355" s="96"/>
      <c r="P355" s="96"/>
      <c r="Q355" s="96"/>
      <c r="AA355" s="5"/>
      <c r="AB355" s="5"/>
    </row>
    <row r="356" spans="3:28">
      <c r="C356" s="96"/>
      <c r="D356" s="96"/>
      <c r="E356" s="96"/>
      <c r="F356" s="96"/>
      <c r="G356" s="96"/>
      <c r="H356" s="96"/>
      <c r="I356" s="96"/>
      <c r="J356" s="96"/>
      <c r="K356" s="96"/>
      <c r="L356" s="96"/>
      <c r="M356" s="96"/>
      <c r="N356" s="96"/>
      <c r="O356" s="96"/>
      <c r="P356" s="96"/>
      <c r="Q356" s="96"/>
      <c r="AA356" s="5"/>
      <c r="AB356" s="5"/>
    </row>
    <row r="357" spans="3:28">
      <c r="C357" s="96"/>
      <c r="D357" s="96"/>
      <c r="E357" s="96"/>
      <c r="F357" s="96"/>
      <c r="G357" s="96"/>
      <c r="H357" s="96"/>
      <c r="I357" s="96"/>
      <c r="J357" s="96"/>
      <c r="K357" s="96"/>
      <c r="L357" s="96"/>
      <c r="M357" s="96"/>
      <c r="N357" s="96"/>
      <c r="O357" s="96"/>
      <c r="P357" s="96"/>
      <c r="Q357" s="96"/>
      <c r="AA357" s="5"/>
      <c r="AB357" s="5"/>
    </row>
    <row r="358" spans="3:28">
      <c r="C358" s="96"/>
      <c r="D358" s="96"/>
      <c r="E358" s="96"/>
      <c r="F358" s="96"/>
      <c r="G358" s="96"/>
      <c r="H358" s="96"/>
      <c r="I358" s="96"/>
      <c r="J358" s="96"/>
      <c r="K358" s="96"/>
      <c r="L358" s="96"/>
      <c r="M358" s="96"/>
      <c r="N358" s="96"/>
      <c r="O358" s="96"/>
      <c r="P358" s="96"/>
      <c r="Q358" s="96"/>
      <c r="AA358" s="5"/>
      <c r="AB358" s="5"/>
    </row>
    <row r="359" spans="3:28">
      <c r="C359" s="96"/>
      <c r="D359" s="96"/>
      <c r="E359" s="96"/>
      <c r="F359" s="96"/>
      <c r="G359" s="96"/>
      <c r="H359" s="96"/>
      <c r="I359" s="96"/>
      <c r="J359" s="96"/>
      <c r="K359" s="96"/>
      <c r="L359" s="96"/>
      <c r="M359" s="96"/>
      <c r="N359" s="96"/>
      <c r="O359" s="96"/>
      <c r="P359" s="96"/>
      <c r="Q359" s="96"/>
      <c r="AA359" s="5"/>
      <c r="AB359" s="5"/>
    </row>
    <row r="360" spans="3:28">
      <c r="C360" s="96"/>
      <c r="D360" s="96"/>
      <c r="E360" s="96"/>
      <c r="F360" s="96"/>
      <c r="G360" s="96"/>
      <c r="H360" s="96"/>
      <c r="I360" s="96"/>
      <c r="J360" s="96"/>
      <c r="K360" s="96"/>
      <c r="L360" s="96"/>
      <c r="M360" s="96"/>
      <c r="N360" s="96"/>
      <c r="O360" s="96"/>
      <c r="P360" s="96"/>
      <c r="Q360" s="96"/>
      <c r="AA360" s="5"/>
      <c r="AB360" s="5"/>
    </row>
    <row r="361" spans="3:28">
      <c r="C361" s="96"/>
      <c r="D361" s="96"/>
      <c r="E361" s="96"/>
      <c r="F361" s="96"/>
      <c r="G361" s="96"/>
      <c r="H361" s="96"/>
      <c r="I361" s="96"/>
      <c r="J361" s="96"/>
      <c r="K361" s="96"/>
      <c r="L361" s="96"/>
      <c r="M361" s="96"/>
      <c r="N361" s="96"/>
      <c r="O361" s="96"/>
      <c r="P361" s="96"/>
      <c r="Q361" s="96"/>
      <c r="AA361" s="5"/>
      <c r="AB361" s="5"/>
    </row>
    <row r="362" spans="3:28">
      <c r="C362" s="96"/>
      <c r="D362" s="96"/>
      <c r="E362" s="96"/>
      <c r="F362" s="96"/>
      <c r="G362" s="96"/>
      <c r="H362" s="96"/>
      <c r="I362" s="96"/>
      <c r="J362" s="96"/>
      <c r="K362" s="96"/>
      <c r="L362" s="96"/>
      <c r="M362" s="96"/>
      <c r="N362" s="96"/>
      <c r="O362" s="96"/>
      <c r="P362" s="96"/>
      <c r="Q362" s="96"/>
      <c r="AA362" s="5"/>
      <c r="AB362" s="5"/>
    </row>
    <row r="363" spans="3:28">
      <c r="C363" s="96"/>
      <c r="D363" s="96"/>
      <c r="E363" s="96"/>
      <c r="F363" s="96"/>
      <c r="G363" s="96"/>
      <c r="H363" s="96"/>
      <c r="I363" s="96"/>
      <c r="J363" s="96"/>
      <c r="K363" s="96"/>
      <c r="L363" s="96"/>
      <c r="M363" s="96"/>
      <c r="N363" s="96"/>
      <c r="O363" s="96"/>
      <c r="P363" s="96"/>
      <c r="Q363" s="96"/>
      <c r="AA363" s="5"/>
      <c r="AB363" s="5"/>
    </row>
    <row r="364" spans="3:28">
      <c r="C364" s="96"/>
      <c r="D364" s="96"/>
      <c r="E364" s="96"/>
      <c r="F364" s="96"/>
      <c r="G364" s="96"/>
      <c r="H364" s="96"/>
      <c r="I364" s="96"/>
      <c r="J364" s="96"/>
      <c r="K364" s="96"/>
      <c r="L364" s="96"/>
      <c r="M364" s="96"/>
      <c r="N364" s="96"/>
      <c r="O364" s="96"/>
      <c r="P364" s="96"/>
      <c r="Q364" s="96"/>
      <c r="AA364" s="5"/>
      <c r="AB364" s="5"/>
    </row>
    <row r="365" spans="3:28">
      <c r="C365" s="96"/>
      <c r="D365" s="96"/>
      <c r="E365" s="96"/>
      <c r="F365" s="96"/>
      <c r="G365" s="96"/>
      <c r="H365" s="96"/>
      <c r="I365" s="96"/>
      <c r="J365" s="96"/>
      <c r="K365" s="96"/>
      <c r="L365" s="96"/>
      <c r="M365" s="96"/>
      <c r="N365" s="96"/>
      <c r="O365" s="96"/>
      <c r="P365" s="96"/>
      <c r="Q365" s="96"/>
      <c r="AA365" s="5"/>
      <c r="AB365" s="5"/>
    </row>
    <row r="366" spans="3:28">
      <c r="C366" s="96"/>
      <c r="D366" s="96"/>
      <c r="E366" s="96"/>
      <c r="F366" s="96"/>
      <c r="G366" s="96"/>
      <c r="H366" s="96"/>
      <c r="I366" s="96"/>
      <c r="J366" s="96"/>
      <c r="K366" s="96"/>
      <c r="L366" s="96"/>
      <c r="M366" s="96"/>
      <c r="N366" s="96"/>
      <c r="O366" s="96"/>
      <c r="P366" s="96"/>
      <c r="Q366" s="96"/>
      <c r="AA366" s="5"/>
      <c r="AB366" s="5"/>
    </row>
    <row r="367" spans="3:28">
      <c r="C367" s="96"/>
      <c r="D367" s="96"/>
      <c r="E367" s="96"/>
      <c r="F367" s="96"/>
      <c r="G367" s="96"/>
      <c r="H367" s="96"/>
      <c r="I367" s="96"/>
      <c r="J367" s="96"/>
      <c r="K367" s="96"/>
      <c r="L367" s="96"/>
      <c r="M367" s="96"/>
      <c r="N367" s="96"/>
      <c r="O367" s="96"/>
      <c r="P367" s="96"/>
      <c r="Q367" s="96"/>
      <c r="AA367" s="5"/>
      <c r="AB367" s="5"/>
    </row>
    <row r="368" spans="3:28">
      <c r="C368" s="96"/>
      <c r="D368" s="96"/>
      <c r="E368" s="96"/>
      <c r="F368" s="96"/>
      <c r="G368" s="96"/>
      <c r="H368" s="96"/>
      <c r="I368" s="96"/>
      <c r="J368" s="96"/>
      <c r="K368" s="96"/>
      <c r="L368" s="96"/>
      <c r="M368" s="96"/>
      <c r="N368" s="96"/>
      <c r="O368" s="96"/>
      <c r="P368" s="96"/>
      <c r="Q368" s="96"/>
      <c r="AA368" s="5"/>
      <c r="AB368" s="5"/>
    </row>
    <row r="369" spans="3:28">
      <c r="C369" s="96"/>
      <c r="D369" s="96"/>
      <c r="E369" s="96"/>
      <c r="F369" s="96"/>
      <c r="G369" s="96"/>
      <c r="H369" s="96"/>
      <c r="I369" s="96"/>
      <c r="J369" s="96"/>
      <c r="K369" s="96"/>
      <c r="L369" s="96"/>
      <c r="M369" s="96"/>
      <c r="N369" s="96"/>
      <c r="O369" s="96"/>
      <c r="P369" s="96"/>
      <c r="Q369" s="96"/>
      <c r="AA369" s="5"/>
      <c r="AB369" s="5"/>
    </row>
    <row r="370" spans="3:28">
      <c r="C370" s="96"/>
      <c r="D370" s="96"/>
      <c r="E370" s="96"/>
      <c r="F370" s="96"/>
      <c r="G370" s="96"/>
      <c r="H370" s="96"/>
      <c r="I370" s="96"/>
      <c r="J370" s="96"/>
      <c r="K370" s="96"/>
      <c r="L370" s="96"/>
      <c r="M370" s="96"/>
      <c r="N370" s="96"/>
      <c r="O370" s="96"/>
      <c r="P370" s="96"/>
      <c r="Q370" s="96"/>
      <c r="AA370" s="5"/>
      <c r="AB370" s="5"/>
    </row>
    <row r="371" spans="3:28">
      <c r="C371" s="96"/>
      <c r="D371" s="96"/>
      <c r="E371" s="96"/>
      <c r="F371" s="96"/>
      <c r="G371" s="96"/>
      <c r="H371" s="96"/>
      <c r="I371" s="96"/>
      <c r="J371" s="96"/>
      <c r="K371" s="96"/>
      <c r="L371" s="96"/>
      <c r="M371" s="96"/>
      <c r="N371" s="96"/>
      <c r="O371" s="96"/>
      <c r="P371" s="96"/>
      <c r="Q371" s="96"/>
      <c r="AA371" s="5"/>
      <c r="AB371" s="5"/>
    </row>
    <row r="372" spans="3:28">
      <c r="C372" s="137"/>
      <c r="D372" s="96"/>
      <c r="E372" s="96"/>
      <c r="F372" s="96"/>
      <c r="G372" s="96"/>
      <c r="H372" s="96"/>
      <c r="I372" s="96"/>
      <c r="J372" s="96"/>
      <c r="K372" s="96"/>
      <c r="L372" s="96"/>
      <c r="M372" s="96"/>
      <c r="N372" s="96"/>
      <c r="O372" s="96"/>
      <c r="P372" s="96"/>
      <c r="Q372" s="137"/>
      <c r="AA372" s="5"/>
      <c r="AB372" s="5"/>
    </row>
    <row r="373" spans="3:28">
      <c r="C373" s="96"/>
      <c r="D373" s="96"/>
      <c r="E373" s="96"/>
      <c r="F373" s="96"/>
      <c r="G373" s="96"/>
      <c r="H373" s="96"/>
      <c r="I373" s="96"/>
      <c r="J373" s="96"/>
      <c r="K373" s="96"/>
      <c r="L373" s="96"/>
      <c r="M373" s="96"/>
      <c r="N373" s="96"/>
      <c r="O373" s="96"/>
      <c r="P373" s="96"/>
      <c r="Q373" s="96"/>
      <c r="AA373" s="5"/>
      <c r="AB373" s="5"/>
    </row>
    <row r="374" spans="3:28">
      <c r="C374" s="96"/>
      <c r="D374" s="96"/>
      <c r="E374" s="96"/>
      <c r="F374" s="96"/>
      <c r="G374" s="96"/>
      <c r="H374" s="96"/>
      <c r="I374" s="96"/>
      <c r="J374" s="96"/>
      <c r="K374" s="96"/>
      <c r="L374" s="96"/>
      <c r="M374" s="96"/>
      <c r="N374" s="96"/>
      <c r="O374" s="96"/>
      <c r="P374" s="96"/>
      <c r="Q374" s="96"/>
      <c r="AA374" s="5"/>
      <c r="AB374" s="5"/>
    </row>
    <row r="375" spans="3:28">
      <c r="C375" s="96"/>
      <c r="D375" s="96"/>
      <c r="E375" s="96"/>
      <c r="F375" s="96"/>
      <c r="G375" s="96"/>
      <c r="H375" s="96"/>
      <c r="I375" s="96"/>
      <c r="J375" s="96"/>
      <c r="K375" s="96"/>
      <c r="L375" s="96"/>
      <c r="M375" s="96"/>
      <c r="N375" s="96"/>
      <c r="O375" s="96"/>
      <c r="P375" s="96"/>
      <c r="Q375" s="96"/>
      <c r="AA375" s="5"/>
      <c r="AB375" s="5"/>
    </row>
    <row r="376" spans="3:28">
      <c r="C376" s="96"/>
      <c r="D376" s="96"/>
      <c r="E376" s="96"/>
      <c r="F376" s="96"/>
      <c r="G376" s="96"/>
      <c r="H376" s="96"/>
      <c r="I376" s="96"/>
      <c r="J376" s="96"/>
      <c r="K376" s="96"/>
      <c r="L376" s="96"/>
      <c r="M376" s="96"/>
      <c r="N376" s="96"/>
      <c r="O376" s="96"/>
      <c r="P376" s="96"/>
      <c r="Q376" s="96"/>
      <c r="AA376" s="5"/>
      <c r="AB376" s="5"/>
    </row>
    <row r="377" spans="3:28">
      <c r="C377" s="96"/>
      <c r="D377" s="96"/>
      <c r="E377" s="96"/>
      <c r="F377" s="96"/>
      <c r="G377" s="96"/>
      <c r="H377" s="96"/>
      <c r="I377" s="96"/>
      <c r="J377" s="96"/>
      <c r="K377" s="96"/>
      <c r="L377" s="96"/>
      <c r="M377" s="96"/>
      <c r="N377" s="96"/>
      <c r="O377" s="96"/>
      <c r="P377" s="96"/>
      <c r="Q377" s="96"/>
      <c r="AA377" s="5"/>
      <c r="AB377" s="5"/>
    </row>
    <row r="378" spans="3:28">
      <c r="C378" s="96"/>
      <c r="D378" s="96"/>
      <c r="E378" s="96"/>
      <c r="F378" s="96"/>
      <c r="G378" s="96"/>
      <c r="H378" s="96"/>
      <c r="I378" s="96"/>
      <c r="J378" s="96"/>
      <c r="K378" s="96"/>
      <c r="L378" s="96"/>
      <c r="M378" s="96"/>
      <c r="N378" s="96"/>
      <c r="O378" s="96"/>
      <c r="P378" s="96"/>
      <c r="Q378" s="96"/>
      <c r="AA378" s="5"/>
      <c r="AB378" s="5"/>
    </row>
    <row r="379" spans="3:28">
      <c r="C379" s="96"/>
      <c r="D379" s="96"/>
      <c r="E379" s="96"/>
      <c r="F379" s="96"/>
      <c r="G379" s="96"/>
      <c r="H379" s="96"/>
      <c r="I379" s="96"/>
      <c r="J379" s="96"/>
      <c r="K379" s="96"/>
      <c r="L379" s="96"/>
      <c r="M379" s="96"/>
      <c r="N379" s="96"/>
      <c r="O379" s="96"/>
      <c r="P379" s="96"/>
      <c r="Q379" s="96"/>
      <c r="AA379" s="5"/>
      <c r="AB379" s="5"/>
    </row>
    <row r="380" spans="3:28">
      <c r="C380" s="96"/>
      <c r="D380" s="96"/>
      <c r="E380" s="96"/>
      <c r="F380" s="96"/>
      <c r="G380" s="96"/>
      <c r="H380" s="96"/>
      <c r="I380" s="96"/>
      <c r="J380" s="96"/>
      <c r="K380" s="96"/>
      <c r="L380" s="96"/>
      <c r="M380" s="96"/>
      <c r="N380" s="96"/>
      <c r="O380" s="96"/>
      <c r="P380" s="96"/>
      <c r="Q380" s="96"/>
      <c r="AA380" s="5"/>
      <c r="AB380" s="5"/>
    </row>
    <row r="381" spans="3:28">
      <c r="C381" s="96"/>
      <c r="D381" s="96"/>
      <c r="E381" s="96"/>
      <c r="F381" s="96"/>
      <c r="G381" s="96"/>
      <c r="H381" s="96"/>
      <c r="I381" s="96"/>
      <c r="J381" s="96"/>
      <c r="K381" s="96"/>
      <c r="L381" s="96"/>
      <c r="M381" s="96"/>
      <c r="N381" s="96"/>
      <c r="O381" s="96"/>
      <c r="P381" s="96"/>
      <c r="Q381" s="96"/>
      <c r="AA381" s="5"/>
      <c r="AB381" s="5"/>
    </row>
    <row r="382" spans="3:28">
      <c r="C382" s="96"/>
      <c r="D382" s="96"/>
      <c r="E382" s="96"/>
      <c r="F382" s="96"/>
      <c r="G382" s="96"/>
      <c r="H382" s="96"/>
      <c r="I382" s="96"/>
      <c r="J382" s="96"/>
      <c r="K382" s="96"/>
      <c r="L382" s="96"/>
      <c r="M382" s="96"/>
      <c r="N382" s="96"/>
      <c r="O382" s="96"/>
      <c r="P382" s="96"/>
      <c r="Q382" s="96"/>
      <c r="AA382" s="5"/>
      <c r="AB382" s="5"/>
    </row>
    <row r="383" spans="3:28">
      <c r="C383" s="96"/>
      <c r="D383" s="96"/>
      <c r="E383" s="96"/>
      <c r="F383" s="96"/>
      <c r="G383" s="96"/>
      <c r="H383" s="96"/>
      <c r="I383" s="96"/>
      <c r="J383" s="96"/>
      <c r="K383" s="96"/>
      <c r="L383" s="96"/>
      <c r="M383" s="96"/>
      <c r="N383" s="96"/>
      <c r="O383" s="96"/>
      <c r="P383" s="96"/>
      <c r="Q383" s="96"/>
      <c r="AA383" s="5"/>
      <c r="AB383" s="5"/>
    </row>
    <row r="384" spans="3:28">
      <c r="C384" s="96"/>
      <c r="D384" s="96"/>
      <c r="E384" s="96"/>
      <c r="F384" s="96"/>
      <c r="G384" s="96"/>
      <c r="H384" s="96"/>
      <c r="I384" s="96"/>
      <c r="J384" s="96"/>
      <c r="K384" s="96"/>
      <c r="L384" s="96"/>
      <c r="M384" s="96"/>
      <c r="N384" s="96"/>
      <c r="O384" s="96"/>
      <c r="P384" s="96"/>
      <c r="Q384" s="96"/>
      <c r="AA384" s="5"/>
      <c r="AB384" s="5"/>
    </row>
    <row r="385" spans="2:28">
      <c r="C385" s="96"/>
      <c r="D385" s="96"/>
      <c r="E385" s="96"/>
      <c r="F385" s="96"/>
      <c r="G385" s="96"/>
      <c r="H385" s="96"/>
      <c r="I385" s="96"/>
      <c r="J385" s="96"/>
      <c r="K385" s="96"/>
      <c r="L385" s="96"/>
      <c r="M385" s="96"/>
      <c r="N385" s="96"/>
      <c r="O385" s="96"/>
      <c r="P385" s="96"/>
      <c r="Q385" s="96"/>
      <c r="AA385" s="5"/>
      <c r="AB385" s="5"/>
    </row>
    <row r="386" spans="2:28">
      <c r="C386" s="96"/>
      <c r="D386" s="96"/>
      <c r="E386" s="96"/>
      <c r="F386" s="96"/>
      <c r="G386" s="96"/>
      <c r="H386" s="96"/>
      <c r="I386" s="96"/>
      <c r="J386" s="96"/>
      <c r="K386" s="96"/>
      <c r="L386" s="96"/>
      <c r="M386" s="96"/>
      <c r="N386" s="96"/>
      <c r="O386" s="96"/>
      <c r="P386" s="96"/>
      <c r="Q386" s="96"/>
      <c r="AA386" s="5"/>
      <c r="AB386" s="5"/>
    </row>
    <row r="387" spans="2:28">
      <c r="C387" s="96"/>
      <c r="D387" s="96"/>
      <c r="E387" s="96"/>
      <c r="F387" s="96"/>
      <c r="G387" s="96"/>
      <c r="H387" s="96"/>
      <c r="I387" s="96"/>
      <c r="J387" s="96"/>
      <c r="K387" s="96"/>
      <c r="L387" s="96"/>
      <c r="M387" s="96"/>
      <c r="N387" s="96"/>
      <c r="O387" s="96"/>
      <c r="P387" s="96"/>
      <c r="Q387" s="96"/>
      <c r="AA387" s="5"/>
      <c r="AB387" s="5"/>
    </row>
    <row r="388" spans="2:28">
      <c r="C388" s="96"/>
      <c r="D388" s="96"/>
      <c r="E388" s="96"/>
      <c r="F388" s="96"/>
      <c r="G388" s="96"/>
      <c r="H388" s="96"/>
      <c r="I388" s="96"/>
      <c r="J388" s="96"/>
      <c r="K388" s="96"/>
      <c r="L388" s="96"/>
      <c r="M388" s="96"/>
      <c r="N388" s="96"/>
      <c r="O388" s="96"/>
      <c r="P388" s="96"/>
      <c r="Q388" s="96"/>
      <c r="AA388" s="5"/>
      <c r="AB388" s="5"/>
    </row>
    <row r="389" spans="2:28">
      <c r="C389" s="96"/>
      <c r="D389" s="96"/>
      <c r="E389" s="96"/>
      <c r="F389" s="96"/>
      <c r="G389" s="96"/>
      <c r="H389" s="96"/>
      <c r="I389" s="96"/>
      <c r="J389" s="96"/>
      <c r="K389" s="96"/>
      <c r="L389" s="96"/>
      <c r="M389" s="96"/>
      <c r="N389" s="96"/>
      <c r="O389" s="96"/>
      <c r="P389" s="96"/>
      <c r="Q389" s="96"/>
      <c r="AA389" s="5"/>
      <c r="AB389" s="5"/>
    </row>
    <row r="390" spans="2:28">
      <c r="C390" s="96"/>
      <c r="D390" s="96"/>
      <c r="E390" s="96"/>
      <c r="F390" s="96"/>
      <c r="G390" s="96"/>
      <c r="H390" s="96"/>
      <c r="I390" s="96"/>
      <c r="J390" s="96"/>
      <c r="K390" s="96"/>
      <c r="L390" s="96"/>
      <c r="M390" s="96"/>
      <c r="N390" s="96"/>
      <c r="O390" s="96"/>
      <c r="P390" s="96"/>
      <c r="Q390" s="96"/>
      <c r="AA390" s="5"/>
      <c r="AB390" s="5"/>
    </row>
    <row r="391" spans="2:28">
      <c r="C391" s="96"/>
      <c r="D391" s="96"/>
      <c r="E391" s="96"/>
      <c r="F391" s="96"/>
      <c r="G391" s="96"/>
      <c r="H391" s="96"/>
      <c r="I391" s="96"/>
      <c r="J391" s="96"/>
      <c r="K391" s="96"/>
      <c r="L391" s="96"/>
      <c r="M391" s="96"/>
      <c r="N391" s="96"/>
      <c r="O391" s="96"/>
      <c r="P391" s="96"/>
      <c r="Q391" s="96"/>
      <c r="AA391" s="5"/>
      <c r="AB391" s="5"/>
    </row>
    <row r="392" spans="2:28">
      <c r="C392" s="96"/>
      <c r="D392" s="96"/>
      <c r="E392" s="96"/>
      <c r="F392" s="96"/>
      <c r="G392" s="96"/>
      <c r="H392" s="96"/>
      <c r="I392" s="96"/>
      <c r="J392" s="96"/>
      <c r="K392" s="96"/>
      <c r="L392" s="96"/>
      <c r="M392" s="96"/>
      <c r="N392" s="96"/>
      <c r="O392" s="96"/>
      <c r="P392" s="96"/>
      <c r="Q392" s="96"/>
      <c r="AA392" s="5"/>
      <c r="AB392" s="5"/>
    </row>
    <row r="393" spans="2:28">
      <c r="B393" s="138"/>
      <c r="C393" s="137"/>
      <c r="D393" s="96"/>
      <c r="E393" s="96"/>
      <c r="F393" s="96"/>
      <c r="G393" s="96"/>
      <c r="H393" s="96"/>
      <c r="I393" s="96"/>
      <c r="J393" s="96"/>
      <c r="K393" s="96"/>
      <c r="L393" s="96"/>
      <c r="M393" s="96"/>
      <c r="N393" s="96"/>
      <c r="O393" s="96"/>
      <c r="P393" s="96"/>
      <c r="Q393" s="137"/>
      <c r="AA393" s="5"/>
      <c r="AB393" s="5"/>
    </row>
    <row r="394" spans="2:28">
      <c r="C394" s="96"/>
      <c r="D394" s="96"/>
      <c r="E394" s="96"/>
      <c r="F394" s="96"/>
      <c r="G394" s="96"/>
      <c r="H394" s="96"/>
      <c r="I394" s="96"/>
      <c r="J394" s="96"/>
      <c r="K394" s="96"/>
      <c r="L394" s="96"/>
      <c r="M394" s="96"/>
      <c r="N394" s="96"/>
      <c r="O394" s="96"/>
      <c r="P394" s="96"/>
      <c r="Q394" s="96"/>
      <c r="AA394" s="5"/>
      <c r="AB394" s="5"/>
    </row>
    <row r="395" spans="2:28">
      <c r="C395" s="96"/>
      <c r="D395" s="96"/>
      <c r="E395" s="96"/>
      <c r="F395" s="96"/>
      <c r="G395" s="96"/>
      <c r="H395" s="96"/>
      <c r="I395" s="96"/>
      <c r="J395" s="96"/>
      <c r="K395" s="96"/>
      <c r="L395" s="96"/>
      <c r="M395" s="96"/>
      <c r="N395" s="96"/>
      <c r="O395" s="96"/>
      <c r="P395" s="96"/>
      <c r="Q395" s="96"/>
      <c r="AA395" s="5"/>
      <c r="AB395" s="5"/>
    </row>
    <row r="396" spans="2:28">
      <c r="C396" s="96"/>
      <c r="D396" s="96"/>
      <c r="E396" s="96"/>
      <c r="F396" s="96"/>
      <c r="G396" s="96"/>
      <c r="H396" s="96"/>
      <c r="I396" s="96"/>
      <c r="J396" s="96"/>
      <c r="K396" s="96"/>
      <c r="L396" s="96"/>
      <c r="M396" s="96"/>
      <c r="N396" s="96"/>
      <c r="O396" s="96"/>
      <c r="P396" s="96"/>
      <c r="Q396" s="96"/>
      <c r="AA396" s="5"/>
      <c r="AB396" s="5"/>
    </row>
    <row r="397" spans="2:28">
      <c r="C397" s="96"/>
      <c r="D397" s="96"/>
      <c r="E397" s="96"/>
      <c r="F397" s="96"/>
      <c r="G397" s="96"/>
      <c r="H397" s="96"/>
      <c r="I397" s="96"/>
      <c r="J397" s="96"/>
      <c r="K397" s="96"/>
      <c r="L397" s="96"/>
      <c r="M397" s="96"/>
      <c r="N397" s="96"/>
      <c r="O397" s="96"/>
      <c r="P397" s="96"/>
      <c r="Q397" s="96"/>
      <c r="AA397" s="5"/>
      <c r="AB397" s="5"/>
    </row>
    <row r="398" spans="2:28">
      <c r="C398" s="96"/>
      <c r="D398" s="96"/>
      <c r="E398" s="96"/>
      <c r="F398" s="96"/>
      <c r="G398" s="96"/>
      <c r="H398" s="96"/>
      <c r="I398" s="96"/>
      <c r="J398" s="96"/>
      <c r="K398" s="96"/>
      <c r="L398" s="96"/>
      <c r="M398" s="96"/>
      <c r="N398" s="96"/>
      <c r="O398" s="96"/>
      <c r="P398" s="96"/>
      <c r="Q398" s="96"/>
      <c r="AA398" s="5"/>
      <c r="AB398" s="5"/>
    </row>
    <row r="399" spans="2:28">
      <c r="C399" s="96"/>
      <c r="D399" s="96"/>
      <c r="E399" s="96"/>
      <c r="F399" s="96"/>
      <c r="G399" s="96"/>
      <c r="H399" s="96"/>
      <c r="I399" s="96"/>
      <c r="J399" s="96"/>
      <c r="K399" s="96"/>
      <c r="L399" s="96"/>
      <c r="M399" s="96"/>
      <c r="N399" s="96"/>
      <c r="O399" s="96"/>
      <c r="P399" s="96"/>
      <c r="Q399" s="96"/>
      <c r="AA399" s="5"/>
      <c r="AB399" s="5"/>
    </row>
    <row r="400" spans="2:28">
      <c r="C400" s="96"/>
      <c r="D400" s="96"/>
      <c r="E400" s="96"/>
      <c r="F400" s="96"/>
      <c r="G400" s="96"/>
      <c r="H400" s="96"/>
      <c r="I400" s="96"/>
      <c r="J400" s="96"/>
      <c r="K400" s="96"/>
      <c r="L400" s="96"/>
      <c r="M400" s="96"/>
      <c r="N400" s="96"/>
      <c r="O400" s="96"/>
      <c r="P400" s="96"/>
      <c r="Q400" s="96"/>
      <c r="AA400" s="5"/>
      <c r="AB400" s="5"/>
    </row>
    <row r="401" spans="3:28">
      <c r="C401" s="137"/>
      <c r="D401" s="96"/>
      <c r="E401" s="96"/>
      <c r="F401" s="96"/>
      <c r="G401" s="96"/>
      <c r="H401" s="96"/>
      <c r="I401" s="96"/>
      <c r="J401" s="96"/>
      <c r="K401" s="96"/>
      <c r="L401" s="96"/>
      <c r="M401" s="96"/>
      <c r="N401" s="96"/>
      <c r="O401" s="96"/>
      <c r="P401" s="96"/>
      <c r="Q401" s="137"/>
      <c r="AA401" s="5"/>
      <c r="AB401" s="5"/>
    </row>
    <row r="402" spans="3:28">
      <c r="C402" s="96"/>
      <c r="D402" s="96"/>
      <c r="E402" s="96"/>
      <c r="F402" s="96"/>
      <c r="G402" s="96"/>
      <c r="H402" s="96"/>
      <c r="I402" s="96"/>
      <c r="J402" s="96"/>
      <c r="K402" s="96"/>
      <c r="L402" s="96"/>
      <c r="M402" s="96"/>
      <c r="N402" s="96"/>
      <c r="O402" s="96"/>
      <c r="P402" s="96"/>
      <c r="Q402" s="96"/>
      <c r="AA402" s="5"/>
      <c r="AB402" s="5"/>
    </row>
    <row r="403" spans="3:28">
      <c r="C403" s="96"/>
      <c r="D403" s="96"/>
      <c r="E403" s="96"/>
      <c r="F403" s="96"/>
      <c r="G403" s="96"/>
      <c r="H403" s="96"/>
      <c r="I403" s="96"/>
      <c r="J403" s="96"/>
      <c r="K403" s="96"/>
      <c r="L403" s="96"/>
      <c r="M403" s="96"/>
      <c r="N403" s="96"/>
      <c r="O403" s="96"/>
      <c r="P403" s="96"/>
      <c r="Q403" s="96"/>
      <c r="AA403" s="5"/>
      <c r="AB403" s="5"/>
    </row>
    <row r="404" spans="3:28">
      <c r="C404" s="96"/>
      <c r="D404" s="96"/>
      <c r="E404" s="96"/>
      <c r="F404" s="96"/>
      <c r="G404" s="96"/>
      <c r="H404" s="96"/>
      <c r="I404" s="96"/>
      <c r="J404" s="96"/>
      <c r="K404" s="96"/>
      <c r="L404" s="96"/>
      <c r="M404" s="96"/>
      <c r="N404" s="96"/>
      <c r="O404" s="96"/>
      <c r="P404" s="96"/>
      <c r="Q404" s="96"/>
      <c r="AA404" s="5"/>
      <c r="AB404" s="5"/>
    </row>
    <row r="405" spans="3:28">
      <c r="C405" s="96"/>
      <c r="D405" s="96"/>
      <c r="E405" s="96"/>
      <c r="F405" s="96"/>
      <c r="G405" s="96"/>
      <c r="H405" s="96"/>
      <c r="I405" s="96"/>
      <c r="J405" s="96"/>
      <c r="K405" s="96"/>
      <c r="L405" s="96"/>
      <c r="M405" s="96"/>
      <c r="N405" s="96"/>
      <c r="O405" s="96"/>
      <c r="P405" s="96"/>
      <c r="Q405" s="96"/>
      <c r="AA405" s="5"/>
      <c r="AB405" s="5"/>
    </row>
    <row r="406" spans="3:28">
      <c r="C406" s="96"/>
      <c r="D406" s="96"/>
      <c r="E406" s="96"/>
      <c r="F406" s="96"/>
      <c r="G406" s="96"/>
      <c r="H406" s="96"/>
      <c r="I406" s="96"/>
      <c r="J406" s="96"/>
      <c r="K406" s="96"/>
      <c r="L406" s="96"/>
      <c r="M406" s="96"/>
      <c r="N406" s="96"/>
      <c r="O406" s="96"/>
      <c r="P406" s="96"/>
      <c r="Q406" s="96"/>
      <c r="AA406" s="5"/>
      <c r="AB406" s="5"/>
    </row>
    <row r="407" spans="3:28">
      <c r="C407" s="96"/>
      <c r="D407" s="96"/>
      <c r="E407" s="96"/>
      <c r="F407" s="96"/>
      <c r="G407" s="96"/>
      <c r="H407" s="96"/>
      <c r="I407" s="96"/>
      <c r="J407" s="96"/>
      <c r="K407" s="96"/>
      <c r="L407" s="96"/>
      <c r="M407" s="96"/>
      <c r="N407" s="96"/>
      <c r="O407" s="96"/>
      <c r="P407" s="96"/>
      <c r="Q407" s="96"/>
      <c r="AA407" s="5"/>
      <c r="AB407" s="5"/>
    </row>
    <row r="408" spans="3:28">
      <c r="C408" s="96"/>
      <c r="D408" s="96"/>
      <c r="E408" s="96"/>
      <c r="F408" s="96"/>
      <c r="G408" s="96"/>
      <c r="H408" s="96"/>
      <c r="I408" s="96"/>
      <c r="J408" s="96"/>
      <c r="K408" s="96"/>
      <c r="L408" s="96"/>
      <c r="M408" s="96"/>
      <c r="N408" s="96"/>
      <c r="O408" s="96"/>
      <c r="P408" s="96"/>
      <c r="Q408" s="96"/>
      <c r="AA408" s="5"/>
      <c r="AB408" s="5"/>
    </row>
    <row r="409" spans="3:28">
      <c r="C409" s="96"/>
      <c r="D409" s="96"/>
      <c r="E409" s="96"/>
      <c r="F409" s="96"/>
      <c r="G409" s="96"/>
      <c r="H409" s="96"/>
      <c r="I409" s="96"/>
      <c r="J409" s="96"/>
      <c r="K409" s="96"/>
      <c r="L409" s="96"/>
      <c r="M409" s="96"/>
      <c r="N409" s="96"/>
      <c r="O409" s="96"/>
      <c r="P409" s="96"/>
      <c r="Q409" s="96"/>
      <c r="AA409" s="5"/>
      <c r="AB409" s="5"/>
    </row>
    <row r="410" spans="3:28" ht="21.75" customHeight="1">
      <c r="C410" s="96"/>
      <c r="D410" s="96"/>
      <c r="E410" s="96"/>
      <c r="F410" s="96"/>
      <c r="G410" s="96"/>
      <c r="H410" s="96"/>
      <c r="I410" s="96"/>
      <c r="J410" s="96"/>
      <c r="K410" s="96"/>
      <c r="L410" s="96"/>
      <c r="M410" s="96"/>
      <c r="N410" s="96"/>
      <c r="O410" s="96"/>
      <c r="P410" s="96"/>
      <c r="Q410" s="96"/>
      <c r="AA410" s="5"/>
      <c r="AB410" s="5"/>
    </row>
    <row r="411" spans="3:28">
      <c r="C411" s="137"/>
      <c r="D411" s="96"/>
      <c r="E411" s="96"/>
      <c r="F411" s="96"/>
      <c r="G411" s="96"/>
      <c r="H411" s="96"/>
      <c r="I411" s="96"/>
      <c r="J411" s="96"/>
      <c r="K411" s="96"/>
      <c r="L411" s="96"/>
      <c r="M411" s="96"/>
      <c r="N411" s="96"/>
      <c r="O411" s="96"/>
      <c r="P411" s="96"/>
      <c r="Q411" s="96"/>
      <c r="AB411" s="5"/>
    </row>
    <row r="412" spans="3:28">
      <c r="C412" s="137"/>
      <c r="D412" s="96"/>
      <c r="E412" s="96"/>
      <c r="F412" s="96"/>
      <c r="G412" s="96"/>
      <c r="H412" s="137"/>
      <c r="I412" s="96"/>
      <c r="J412" s="96"/>
      <c r="K412" s="96"/>
      <c r="L412" s="96"/>
      <c r="M412" s="96"/>
      <c r="N412" s="96"/>
      <c r="O412" s="96"/>
      <c r="P412" s="96"/>
      <c r="Q412" s="96"/>
      <c r="AB412" s="5"/>
    </row>
    <row r="413" spans="3:28">
      <c r="C413" s="137"/>
      <c r="D413" s="96"/>
      <c r="E413" s="96"/>
      <c r="F413" s="96"/>
      <c r="G413" s="96"/>
      <c r="H413" s="96"/>
      <c r="I413" s="96"/>
      <c r="J413" s="96"/>
      <c r="K413" s="96"/>
      <c r="L413" s="96"/>
      <c r="M413" s="96"/>
      <c r="N413" s="96"/>
      <c r="O413" s="96"/>
      <c r="P413" s="96"/>
      <c r="Q413" s="96"/>
      <c r="AB413" s="5"/>
    </row>
    <row r="414" spans="3:28">
      <c r="C414" s="96"/>
      <c r="D414" s="96"/>
      <c r="E414" s="96"/>
      <c r="F414" s="96"/>
      <c r="G414" s="96"/>
      <c r="H414" s="96"/>
      <c r="I414" s="96"/>
      <c r="J414" s="96"/>
      <c r="K414" s="96"/>
      <c r="L414" s="96"/>
      <c r="M414" s="96"/>
      <c r="N414" s="96"/>
      <c r="O414" s="96"/>
      <c r="P414" s="96"/>
      <c r="Q414" s="96"/>
      <c r="AB414" s="5"/>
    </row>
    <row r="415" spans="3:28">
      <c r="C415" s="96"/>
      <c r="D415" s="96"/>
      <c r="E415" s="96"/>
      <c r="F415" s="96"/>
      <c r="G415" s="96"/>
      <c r="H415" s="96"/>
      <c r="I415" s="96"/>
      <c r="J415" s="96"/>
      <c r="K415" s="96"/>
      <c r="L415" s="96"/>
      <c r="M415" s="96"/>
      <c r="N415" s="96"/>
      <c r="O415" s="96"/>
      <c r="P415" s="96"/>
      <c r="Q415" s="96"/>
      <c r="AB415" s="5"/>
    </row>
    <row r="416" spans="3:28">
      <c r="AB416" s="5"/>
    </row>
    <row r="417" spans="28:28">
      <c r="AB417" s="5"/>
    </row>
    <row r="418" spans="28:28">
      <c r="AB418" s="5"/>
    </row>
    <row r="419" spans="28:28">
      <c r="AB419" s="5"/>
    </row>
  </sheetData>
  <mergeCells count="18">
    <mergeCell ref="E11:E12"/>
    <mergeCell ref="F11:H11"/>
    <mergeCell ref="C28:Q28"/>
    <mergeCell ref="D8:H8"/>
    <mergeCell ref="I8:L9"/>
    <mergeCell ref="M8:M12"/>
    <mergeCell ref="N8:N12"/>
    <mergeCell ref="O8:O12"/>
    <mergeCell ref="P8:P12"/>
    <mergeCell ref="Q8:Q12"/>
    <mergeCell ref="D9:H9"/>
    <mergeCell ref="F10:H10"/>
    <mergeCell ref="C6:Q7"/>
    <mergeCell ref="B2:D2"/>
    <mergeCell ref="E2:O2"/>
    <mergeCell ref="P2:Q2"/>
    <mergeCell ref="E3:O3"/>
    <mergeCell ref="E4:O4"/>
  </mergeCells>
  <printOptions horizontalCentered="1" verticalCentered="1"/>
  <pageMargins left="0.196850393700787" right="0.196850393700787" top="0.196850393700787" bottom="0.196850393700787" header="0.511811023622047" footer="0.511811023622047"/>
  <pageSetup paperSize="9" scale="37"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E439"/>
  <sheetViews>
    <sheetView rightToLeft="1" zoomScale="40" zoomScaleNormal="40" workbookViewId="0">
      <selection activeCell="F2" sqref="F2:Q2"/>
    </sheetView>
  </sheetViews>
  <sheetFormatPr defaultColWidth="9.140625" defaultRowHeight="15.75"/>
  <cols>
    <col min="1" max="1" width="10.7109375" customWidth="1"/>
    <col min="2" max="2" width="17" style="1" customWidth="1"/>
    <col min="3" max="3" width="23.42578125" style="6" bestFit="1" customWidth="1"/>
    <col min="4" max="20" width="18.7109375" style="6" customWidth="1"/>
    <col min="21" max="21" width="13.7109375" customWidth="1"/>
    <col min="22" max="22" width="21.5703125" bestFit="1" customWidth="1"/>
    <col min="23" max="23" width="27.5703125" style="1" bestFit="1" customWidth="1"/>
    <col min="24" max="24" width="26.42578125" style="1" bestFit="1" customWidth="1"/>
    <col min="25" max="56" width="9.140625" style="1"/>
    <col min="57" max="57" width="14.5703125" style="1" bestFit="1" customWidth="1"/>
    <col min="58" max="16384" width="9.140625" style="1"/>
  </cols>
  <sheetData>
    <row r="1" spans="1:57" customFormat="1" ht="18" customHeight="1">
      <c r="B1" s="565"/>
      <c r="C1" s="566"/>
      <c r="D1" s="566"/>
      <c r="E1" s="580"/>
      <c r="F1" s="580"/>
      <c r="G1" s="580"/>
      <c r="H1" s="580"/>
      <c r="I1" s="580"/>
      <c r="J1" s="580"/>
      <c r="K1" s="580"/>
      <c r="L1" s="580"/>
      <c r="M1" s="580"/>
      <c r="N1" s="580"/>
      <c r="O1" s="580"/>
      <c r="P1" s="580"/>
      <c r="Q1" s="580"/>
      <c r="R1" s="581"/>
      <c r="S1" s="581"/>
      <c r="T1" s="581"/>
    </row>
    <row r="2" spans="1:57" s="92" customFormat="1" ht="40.15" customHeight="1">
      <c r="B2" s="1404" t="s">
        <v>854</v>
      </c>
      <c r="C2" s="1404"/>
      <c r="D2" s="1404"/>
      <c r="E2" s="1404"/>
      <c r="F2" s="1433" t="s">
        <v>691</v>
      </c>
      <c r="G2" s="1433"/>
      <c r="H2" s="1433"/>
      <c r="I2" s="1433"/>
      <c r="J2" s="1433"/>
      <c r="K2" s="1433"/>
      <c r="L2" s="1433"/>
      <c r="M2" s="1433"/>
      <c r="N2" s="1433"/>
      <c r="O2" s="1433"/>
      <c r="P2" s="1433"/>
      <c r="Q2" s="1433"/>
      <c r="R2" s="1451" t="s">
        <v>688</v>
      </c>
      <c r="S2" s="1451"/>
      <c r="T2" s="1451"/>
      <c r="U2" s="151"/>
      <c r="V2" s="151"/>
      <c r="W2" s="151"/>
      <c r="X2" s="151"/>
      <c r="Y2" s="151"/>
      <c r="Z2" s="152"/>
    </row>
    <row r="3" spans="1:57" s="92" customFormat="1" ht="40.15" customHeight="1">
      <c r="B3" s="1389"/>
      <c r="C3" s="1389"/>
      <c r="D3" s="1389"/>
      <c r="E3" s="1389"/>
      <c r="F3" s="1433" t="s">
        <v>855</v>
      </c>
      <c r="G3" s="1433"/>
      <c r="H3" s="1433"/>
      <c r="I3" s="1433"/>
      <c r="J3" s="1433"/>
      <c r="K3" s="1433"/>
      <c r="L3" s="1433"/>
      <c r="M3" s="1433"/>
      <c r="N3" s="1433"/>
      <c r="O3" s="1433"/>
      <c r="P3" s="1433"/>
      <c r="Q3" s="1433"/>
      <c r="R3" s="564"/>
      <c r="S3" s="564"/>
      <c r="T3" s="564"/>
      <c r="U3" s="148"/>
      <c r="V3" s="148"/>
      <c r="W3" s="148"/>
      <c r="X3" s="148"/>
      <c r="Y3" s="148"/>
      <c r="Z3" s="148"/>
    </row>
    <row r="4" spans="1:57" s="92" customFormat="1" ht="40.15" customHeight="1">
      <c r="B4" s="1389"/>
      <c r="C4" s="1389"/>
      <c r="D4" s="1389"/>
      <c r="E4" s="1389"/>
      <c r="F4" s="1452" t="s">
        <v>869</v>
      </c>
      <c r="G4" s="1452"/>
      <c r="H4" s="1452"/>
      <c r="I4" s="1452"/>
      <c r="J4" s="1452"/>
      <c r="K4" s="1452"/>
      <c r="L4" s="1452"/>
      <c r="M4" s="1452"/>
      <c r="N4" s="1452"/>
      <c r="O4" s="1452"/>
      <c r="P4" s="1452"/>
      <c r="Q4" s="1452"/>
      <c r="R4" s="564"/>
      <c r="S4" s="564"/>
      <c r="T4" s="567" t="s">
        <v>24</v>
      </c>
      <c r="U4" s="148"/>
      <c r="V4" s="148"/>
      <c r="W4" s="148"/>
      <c r="X4" s="148"/>
      <c r="Y4" s="148"/>
      <c r="Z4" s="148"/>
    </row>
    <row r="5" spans="1:57" ht="10.15" customHeight="1">
      <c r="A5" s="568"/>
      <c r="B5" s="171"/>
      <c r="C5" s="566"/>
      <c r="D5" s="243"/>
      <c r="E5" s="243"/>
      <c r="F5" s="1448"/>
      <c r="G5" s="1449"/>
      <c r="H5" s="1449"/>
      <c r="I5" s="1449"/>
      <c r="J5" s="1449"/>
      <c r="K5" s="1449"/>
      <c r="L5" s="1449"/>
      <c r="M5" s="1449"/>
      <c r="N5" s="1449"/>
      <c r="O5" s="1449"/>
      <c r="P5" s="1449"/>
      <c r="Q5" s="1450"/>
      <c r="R5" s="243"/>
      <c r="S5" s="243"/>
      <c r="T5" s="567"/>
    </row>
    <row r="6" spans="1:57" ht="79.5" customHeight="1">
      <c r="A6" s="189"/>
      <c r="B6" s="183"/>
      <c r="C6" s="1455" t="s">
        <v>1021</v>
      </c>
      <c r="D6" s="1456"/>
      <c r="E6" s="1456"/>
      <c r="F6" s="1456"/>
      <c r="G6" s="1456"/>
      <c r="H6" s="1456"/>
      <c r="I6" s="1456"/>
      <c r="J6" s="1457"/>
      <c r="K6" s="1458" t="s">
        <v>1022</v>
      </c>
      <c r="L6" s="1459"/>
      <c r="M6" s="1459"/>
      <c r="N6" s="1459"/>
      <c r="O6" s="1459"/>
      <c r="P6" s="1459"/>
      <c r="Q6" s="1460"/>
      <c r="R6" s="1461" t="s">
        <v>23</v>
      </c>
      <c r="S6" s="1462"/>
      <c r="T6" s="1463" t="s">
        <v>29</v>
      </c>
    </row>
    <row r="7" spans="1:57" ht="89.25" customHeight="1">
      <c r="A7" s="189"/>
      <c r="B7" s="184"/>
      <c r="C7" s="1465" t="s">
        <v>1145</v>
      </c>
      <c r="D7" s="1466"/>
      <c r="E7" s="1467" t="s">
        <v>1023</v>
      </c>
      <c r="F7" s="1468"/>
      <c r="G7" s="1469"/>
      <c r="H7" s="1468" t="s">
        <v>1024</v>
      </c>
      <c r="I7" s="1468"/>
      <c r="J7" s="193"/>
      <c r="K7" s="582" t="s">
        <v>20</v>
      </c>
      <c r="L7" s="583" t="s">
        <v>19</v>
      </c>
      <c r="M7" s="583" t="s">
        <v>692</v>
      </c>
      <c r="N7" s="583" t="s">
        <v>25</v>
      </c>
      <c r="O7" s="583" t="s">
        <v>26</v>
      </c>
      <c r="P7" s="583" t="s">
        <v>18</v>
      </c>
      <c r="Q7" s="1470"/>
      <c r="R7" s="1472" t="s">
        <v>856</v>
      </c>
      <c r="S7" s="1473"/>
      <c r="T7" s="1464"/>
    </row>
    <row r="8" spans="1:57" ht="126.75" customHeight="1">
      <c r="A8" s="189"/>
      <c r="B8" s="184"/>
      <c r="C8" s="582" t="s">
        <v>22</v>
      </c>
      <c r="D8" s="582" t="s">
        <v>21</v>
      </c>
      <c r="E8" s="584" t="s">
        <v>693</v>
      </c>
      <c r="F8" s="582" t="s">
        <v>694</v>
      </c>
      <c r="G8" s="582" t="s">
        <v>27</v>
      </c>
      <c r="H8" s="582" t="s">
        <v>695</v>
      </c>
      <c r="I8" s="585" t="s">
        <v>696</v>
      </c>
      <c r="J8" s="193"/>
      <c r="K8" s="1474" t="s">
        <v>9</v>
      </c>
      <c r="L8" s="1474" t="s">
        <v>8</v>
      </c>
      <c r="M8" s="1474" t="s">
        <v>7</v>
      </c>
      <c r="N8" s="1474" t="s">
        <v>6</v>
      </c>
      <c r="O8" s="1474" t="s">
        <v>5</v>
      </c>
      <c r="P8" s="1474" t="s">
        <v>0</v>
      </c>
      <c r="Q8" s="1470"/>
      <c r="R8" s="582" t="s">
        <v>17</v>
      </c>
      <c r="S8" s="585" t="s">
        <v>28</v>
      </c>
      <c r="T8" s="1453" t="s">
        <v>861</v>
      </c>
    </row>
    <row r="9" spans="1:57" ht="20.25" customHeight="1">
      <c r="A9" s="189"/>
      <c r="B9" s="184"/>
      <c r="C9" s="193"/>
      <c r="D9" s="193"/>
      <c r="E9" s="194"/>
      <c r="F9" s="193"/>
      <c r="G9" s="193"/>
      <c r="H9" s="193"/>
      <c r="I9" s="190"/>
      <c r="J9" s="193"/>
      <c r="K9" s="1474"/>
      <c r="L9" s="1474"/>
      <c r="M9" s="1474"/>
      <c r="N9" s="1474"/>
      <c r="O9" s="1474"/>
      <c r="P9" s="1474"/>
      <c r="Q9" s="1470"/>
      <c r="R9" s="192"/>
      <c r="S9" s="191"/>
      <c r="T9" s="1453"/>
    </row>
    <row r="10" spans="1:57" ht="96.75" customHeight="1">
      <c r="A10" s="189"/>
      <c r="B10" s="237"/>
      <c r="C10" s="1388" t="s">
        <v>16</v>
      </c>
      <c r="D10" s="1388" t="s">
        <v>15</v>
      </c>
      <c r="E10" s="586" t="s">
        <v>14</v>
      </c>
      <c r="F10" s="1388" t="s">
        <v>13</v>
      </c>
      <c r="G10" s="1388" t="s">
        <v>12</v>
      </c>
      <c r="H10" s="1388" t="s">
        <v>11</v>
      </c>
      <c r="I10" s="587" t="s">
        <v>10</v>
      </c>
      <c r="J10" s="244"/>
      <c r="K10" s="1475"/>
      <c r="L10" s="1475"/>
      <c r="M10" s="1475"/>
      <c r="N10" s="1475"/>
      <c r="O10" s="1475"/>
      <c r="P10" s="1475"/>
      <c r="Q10" s="1471"/>
      <c r="R10" s="1388" t="s">
        <v>857</v>
      </c>
      <c r="S10" s="587" t="s">
        <v>4</v>
      </c>
      <c r="T10" s="1454"/>
    </row>
    <row r="11" spans="1:57" s="565" customFormat="1" ht="40.15" customHeight="1">
      <c r="A11" s="92"/>
      <c r="B11" s="474" t="s">
        <v>2</v>
      </c>
      <c r="C11" s="474"/>
      <c r="D11" s="474"/>
      <c r="E11" s="474"/>
      <c r="F11" s="474"/>
      <c r="G11" s="474"/>
      <c r="H11" s="474"/>
      <c r="I11" s="474"/>
      <c r="J11" s="474"/>
      <c r="K11" s="474"/>
      <c r="L11" s="474"/>
      <c r="M11" s="474"/>
      <c r="N11" s="474"/>
      <c r="O11" s="474"/>
      <c r="P11" s="474"/>
      <c r="Q11" s="474"/>
      <c r="R11" s="474"/>
      <c r="S11" s="474"/>
      <c r="T11" s="474"/>
      <c r="U11" s="92"/>
      <c r="V11" s="92"/>
    </row>
    <row r="12" spans="1:57" s="8" customFormat="1" ht="34.9" hidden="1" customHeight="1">
      <c r="A12" s="485"/>
      <c r="B12" s="436">
        <v>2014</v>
      </c>
      <c r="C12" s="1173">
        <v>620456</v>
      </c>
      <c r="D12" s="569">
        <v>528</v>
      </c>
      <c r="E12" s="569">
        <v>127.2</v>
      </c>
      <c r="F12" s="569">
        <v>5892.1</v>
      </c>
      <c r="G12" s="569">
        <v>4828</v>
      </c>
      <c r="H12" s="569">
        <v>766.9</v>
      </c>
      <c r="I12" s="569">
        <v>300.8</v>
      </c>
      <c r="J12" s="569">
        <f t="shared" ref="J12:J23" si="0">SUM(D12:I12)</f>
        <v>12442.999999999998</v>
      </c>
      <c r="K12" s="569">
        <v>738.2</v>
      </c>
      <c r="L12" s="569" t="s">
        <v>3</v>
      </c>
      <c r="M12" s="569">
        <v>100.3</v>
      </c>
      <c r="N12" s="569">
        <v>1.9</v>
      </c>
      <c r="O12" s="569">
        <v>1194.7</v>
      </c>
      <c r="P12" s="569">
        <v>5.7</v>
      </c>
      <c r="Q12" s="569">
        <f t="shared" ref="Q12:Q23" si="1">SUM(K12:P12)</f>
        <v>2040.8</v>
      </c>
      <c r="R12" s="570">
        <f t="shared" ref="R12:R23" si="2">+D12+E12+F12+G12-K12</f>
        <v>10637.099999999999</v>
      </c>
      <c r="S12" s="570">
        <v>15003</v>
      </c>
      <c r="T12" s="570">
        <v>7.9</v>
      </c>
      <c r="U12" s="9"/>
      <c r="V12" s="9"/>
      <c r="AM12" s="32"/>
      <c r="AN12" s="32"/>
      <c r="AO12" s="32"/>
      <c r="AP12" s="32"/>
      <c r="AQ12" s="32"/>
      <c r="AR12" s="32"/>
      <c r="AS12" s="32"/>
      <c r="AT12" s="32"/>
      <c r="AU12" s="32"/>
      <c r="AV12" s="32"/>
      <c r="AW12" s="32"/>
      <c r="AX12" s="32"/>
      <c r="AY12" s="32"/>
      <c r="AZ12" s="32"/>
      <c r="BA12" s="32"/>
      <c r="BB12" s="32"/>
      <c r="BC12" s="32"/>
      <c r="BD12" s="32"/>
      <c r="BE12" s="32"/>
    </row>
    <row r="13" spans="1:57" s="8" customFormat="1" ht="34.9" hidden="1" customHeight="1">
      <c r="A13" s="9"/>
      <c r="B13" s="214">
        <v>2015</v>
      </c>
      <c r="C13" s="1174">
        <v>1325270</v>
      </c>
      <c r="D13" s="571">
        <v>997.9</v>
      </c>
      <c r="E13" s="571">
        <v>97.3</v>
      </c>
      <c r="F13" s="571">
        <v>4823.1000000000004</v>
      </c>
      <c r="G13" s="571">
        <v>5829.6</v>
      </c>
      <c r="H13" s="571">
        <v>766.9</v>
      </c>
      <c r="I13" s="571">
        <v>315</v>
      </c>
      <c r="J13" s="571">
        <f t="shared" si="0"/>
        <v>12829.800000000001</v>
      </c>
      <c r="K13" s="571">
        <v>617.9</v>
      </c>
      <c r="L13" s="571" t="s">
        <v>3</v>
      </c>
      <c r="M13" s="571">
        <v>121.3</v>
      </c>
      <c r="N13" s="571">
        <v>1.1000000000000001</v>
      </c>
      <c r="O13" s="571">
        <v>958</v>
      </c>
      <c r="P13" s="571">
        <v>9</v>
      </c>
      <c r="Q13" s="571">
        <f t="shared" si="1"/>
        <v>1707.3</v>
      </c>
      <c r="R13" s="572">
        <f t="shared" si="2"/>
        <v>11130.000000000002</v>
      </c>
      <c r="S13" s="572">
        <v>15698.2</v>
      </c>
      <c r="T13" s="572">
        <v>8.6</v>
      </c>
      <c r="U13" s="9"/>
      <c r="V13" s="9"/>
      <c r="AM13" s="32"/>
      <c r="AN13" s="32"/>
      <c r="AO13" s="32"/>
      <c r="AP13" s="32"/>
      <c r="AQ13" s="32"/>
      <c r="AR13" s="32"/>
      <c r="AS13" s="32"/>
      <c r="AT13" s="32"/>
      <c r="AU13" s="32"/>
      <c r="AV13" s="32"/>
      <c r="AW13" s="32"/>
      <c r="AX13" s="32"/>
      <c r="AY13" s="32"/>
      <c r="AZ13" s="32"/>
      <c r="BA13" s="32"/>
      <c r="BB13" s="32"/>
      <c r="BC13" s="32"/>
      <c r="BD13" s="32"/>
      <c r="BE13" s="32"/>
    </row>
    <row r="14" spans="1:57" s="8" customFormat="1" ht="34.9" hidden="1" customHeight="1">
      <c r="A14" s="9"/>
      <c r="B14" s="212">
        <v>2016</v>
      </c>
      <c r="C14" s="1175">
        <v>1325216.8</v>
      </c>
      <c r="D14" s="573">
        <v>1078.5</v>
      </c>
      <c r="E14" s="573">
        <v>67.8</v>
      </c>
      <c r="F14" s="573">
        <v>4851.3</v>
      </c>
      <c r="G14" s="573">
        <v>5020.3</v>
      </c>
      <c r="H14" s="573">
        <v>766.9</v>
      </c>
      <c r="I14" s="573">
        <v>330.7</v>
      </c>
      <c r="J14" s="573">
        <f t="shared" si="0"/>
        <v>12115.500000000002</v>
      </c>
      <c r="K14" s="573">
        <v>737.5</v>
      </c>
      <c r="L14" s="573" t="s">
        <v>3</v>
      </c>
      <c r="M14" s="573">
        <v>108</v>
      </c>
      <c r="N14" s="573">
        <v>1.4</v>
      </c>
      <c r="O14" s="573">
        <v>763.1</v>
      </c>
      <c r="P14" s="573">
        <v>3.5</v>
      </c>
      <c r="Q14" s="573">
        <f t="shared" si="1"/>
        <v>1613.5</v>
      </c>
      <c r="R14" s="574">
        <f t="shared" si="2"/>
        <v>10280.400000000001</v>
      </c>
      <c r="S14" s="574">
        <v>14499.9</v>
      </c>
      <c r="T14" s="574">
        <v>7.5</v>
      </c>
      <c r="U14" s="9"/>
      <c r="V14" s="9"/>
      <c r="AM14" s="32"/>
      <c r="AN14" s="32"/>
      <c r="AO14" s="32"/>
      <c r="AP14" s="32"/>
      <c r="AQ14" s="32"/>
      <c r="AR14" s="32"/>
      <c r="AS14" s="32"/>
      <c r="AT14" s="32"/>
      <c r="AU14" s="32"/>
      <c r="AV14" s="32"/>
      <c r="AW14" s="32"/>
      <c r="AX14" s="32"/>
      <c r="AY14" s="32"/>
      <c r="AZ14" s="32"/>
      <c r="BA14" s="32"/>
      <c r="BB14" s="32"/>
      <c r="BC14" s="32"/>
      <c r="BD14" s="32"/>
      <c r="BE14" s="32"/>
    </row>
    <row r="15" spans="1:57" s="8" customFormat="1" ht="34.9" hidden="1" customHeight="1">
      <c r="A15" s="9"/>
      <c r="B15" s="214">
        <v>2017</v>
      </c>
      <c r="C15" s="1174">
        <v>1595588.6</v>
      </c>
      <c r="D15" s="571">
        <v>1473.7</v>
      </c>
      <c r="E15" s="571">
        <v>43.1</v>
      </c>
      <c r="F15" s="571">
        <v>4889.7</v>
      </c>
      <c r="G15" s="571">
        <v>4640.3999999999996</v>
      </c>
      <c r="H15" s="571">
        <v>766.9</v>
      </c>
      <c r="I15" s="571">
        <v>358.1</v>
      </c>
      <c r="J15" s="571">
        <f t="shared" si="0"/>
        <v>12171.9</v>
      </c>
      <c r="K15" s="571">
        <v>843.1</v>
      </c>
      <c r="L15" s="571" t="s">
        <v>3</v>
      </c>
      <c r="M15" s="571">
        <v>44.9</v>
      </c>
      <c r="N15" s="571" t="s">
        <v>3</v>
      </c>
      <c r="O15" s="571">
        <v>663.5</v>
      </c>
      <c r="P15" s="571">
        <v>3.3</v>
      </c>
      <c r="Q15" s="571">
        <f t="shared" si="1"/>
        <v>1554.8</v>
      </c>
      <c r="R15" s="572">
        <f t="shared" si="2"/>
        <v>10203.799999999999</v>
      </c>
      <c r="S15" s="572">
        <v>14391.8</v>
      </c>
      <c r="T15" s="572">
        <v>7.6</v>
      </c>
      <c r="U15" s="9"/>
      <c r="V15" s="9"/>
      <c r="AM15" s="32"/>
      <c r="AN15" s="32"/>
      <c r="AO15" s="32"/>
      <c r="AP15" s="32"/>
      <c r="AQ15" s="32"/>
      <c r="AR15" s="32"/>
      <c r="AS15" s="32"/>
      <c r="AT15" s="32"/>
      <c r="AU15" s="32"/>
      <c r="AV15" s="32"/>
      <c r="AW15" s="32"/>
      <c r="AX15" s="32"/>
      <c r="AY15" s="32"/>
      <c r="AZ15" s="32"/>
      <c r="BA15" s="32"/>
      <c r="BB15" s="32"/>
      <c r="BC15" s="32"/>
      <c r="BD15" s="32"/>
      <c r="BE15" s="32"/>
    </row>
    <row r="16" spans="1:57" s="67" customFormat="1" ht="34.9" hidden="1" customHeight="1">
      <c r="A16" s="66"/>
      <c r="B16" s="212">
        <v>2018</v>
      </c>
      <c r="C16" s="1175">
        <v>1435953</v>
      </c>
      <c r="D16" s="573">
        <v>1302.2</v>
      </c>
      <c r="E16" s="573">
        <v>22.7</v>
      </c>
      <c r="F16" s="573">
        <v>5429.4</v>
      </c>
      <c r="G16" s="573">
        <v>3580.4</v>
      </c>
      <c r="H16" s="573">
        <v>766.9</v>
      </c>
      <c r="I16" s="573">
        <v>375.1</v>
      </c>
      <c r="J16" s="573">
        <f t="shared" si="0"/>
        <v>11476.699999999999</v>
      </c>
      <c r="K16" s="573">
        <v>839.6</v>
      </c>
      <c r="L16" s="573">
        <v>0</v>
      </c>
      <c r="M16" s="573">
        <v>65.2</v>
      </c>
      <c r="N16" s="573">
        <v>0.2</v>
      </c>
      <c r="O16" s="573">
        <v>1407</v>
      </c>
      <c r="P16" s="573">
        <v>3.9</v>
      </c>
      <c r="Q16" s="573">
        <f t="shared" si="1"/>
        <v>2315.9</v>
      </c>
      <c r="R16" s="574">
        <f t="shared" si="2"/>
        <v>9495.0999999999985</v>
      </c>
      <c r="S16" s="574">
        <v>13392.2</v>
      </c>
      <c r="T16" s="574">
        <v>7.3</v>
      </c>
      <c r="U16" s="66"/>
      <c r="V16" s="66"/>
      <c r="AM16" s="68"/>
      <c r="AN16" s="68"/>
      <c r="AO16" s="68"/>
      <c r="AP16" s="68"/>
      <c r="AQ16" s="68"/>
      <c r="AR16" s="68"/>
      <c r="AS16" s="68"/>
      <c r="AT16" s="68"/>
      <c r="AU16" s="68"/>
      <c r="AV16" s="68"/>
      <c r="AW16" s="68"/>
      <c r="AX16" s="68"/>
      <c r="AY16" s="68"/>
      <c r="AZ16" s="68"/>
      <c r="BA16" s="68"/>
      <c r="BB16" s="68"/>
      <c r="BC16" s="68"/>
      <c r="BD16" s="68"/>
      <c r="BE16" s="68"/>
    </row>
    <row r="17" spans="1:57" s="67" customFormat="1" ht="34.9" hidden="1" customHeight="1">
      <c r="A17" s="66"/>
      <c r="B17" s="214">
        <v>2019</v>
      </c>
      <c r="C17" s="1174">
        <v>1406327</v>
      </c>
      <c r="D17" s="571">
        <v>1519</v>
      </c>
      <c r="E17" s="571">
        <v>11.7</v>
      </c>
      <c r="F17" s="571">
        <v>5876.5</v>
      </c>
      <c r="G17" s="571">
        <v>3512.3</v>
      </c>
      <c r="H17" s="571">
        <v>766.9</v>
      </c>
      <c r="I17" s="571">
        <v>382.6</v>
      </c>
      <c r="J17" s="572">
        <f t="shared" si="0"/>
        <v>12069</v>
      </c>
      <c r="K17" s="571">
        <v>760</v>
      </c>
      <c r="L17" s="571">
        <v>0</v>
      </c>
      <c r="M17" s="571">
        <v>60.1</v>
      </c>
      <c r="N17" s="571">
        <v>0.1</v>
      </c>
      <c r="O17" s="571">
        <v>1346.1</v>
      </c>
      <c r="P17" s="571">
        <v>9.8000000000000007</v>
      </c>
      <c r="Q17" s="572">
        <f t="shared" si="1"/>
        <v>2176.1000000000004</v>
      </c>
      <c r="R17" s="572">
        <f t="shared" si="2"/>
        <v>10159.5</v>
      </c>
      <c r="S17" s="572">
        <v>14329.3</v>
      </c>
      <c r="T17" s="572">
        <v>9.3000000000000007</v>
      </c>
      <c r="U17" s="66"/>
      <c r="V17" s="66"/>
      <c r="AM17" s="68"/>
      <c r="AN17" s="68"/>
      <c r="AO17" s="68"/>
      <c r="AP17" s="68"/>
      <c r="AQ17" s="68"/>
      <c r="AR17" s="68"/>
      <c r="AS17" s="68"/>
      <c r="AT17" s="68"/>
      <c r="AU17" s="68"/>
      <c r="AV17" s="68"/>
      <c r="AW17" s="68"/>
      <c r="AX17" s="68"/>
      <c r="AY17" s="68"/>
      <c r="AZ17" s="68"/>
      <c r="BA17" s="68"/>
      <c r="BB17" s="68"/>
      <c r="BC17" s="68"/>
      <c r="BD17" s="68"/>
      <c r="BE17" s="68"/>
    </row>
    <row r="18" spans="1:57" s="67" customFormat="1" ht="34.9" hidden="1" customHeight="1">
      <c r="A18" s="66"/>
      <c r="B18" s="212">
        <v>2020</v>
      </c>
      <c r="C18" s="1175">
        <v>1974363.835</v>
      </c>
      <c r="D18" s="573">
        <v>2646</v>
      </c>
      <c r="E18" s="573">
        <v>13.8</v>
      </c>
      <c r="F18" s="573">
        <v>6573.6</v>
      </c>
      <c r="G18" s="573">
        <v>2791</v>
      </c>
      <c r="H18" s="573">
        <v>766.9</v>
      </c>
      <c r="I18" s="573">
        <v>407.6</v>
      </c>
      <c r="J18" s="574">
        <f t="shared" si="0"/>
        <v>13198.900000000001</v>
      </c>
      <c r="K18" s="573">
        <v>737.3</v>
      </c>
      <c r="L18" s="573">
        <v>0</v>
      </c>
      <c r="M18" s="573">
        <v>105.4</v>
      </c>
      <c r="N18" s="573">
        <v>0.1</v>
      </c>
      <c r="O18" s="573">
        <v>1287.8</v>
      </c>
      <c r="P18" s="573">
        <v>28.6</v>
      </c>
      <c r="Q18" s="574">
        <f t="shared" si="1"/>
        <v>2159.1999999999998</v>
      </c>
      <c r="R18" s="574">
        <f t="shared" si="2"/>
        <v>11287.100000000002</v>
      </c>
      <c r="S18" s="574">
        <v>15919.7</v>
      </c>
      <c r="T18" s="574">
        <v>8.1999999999999993</v>
      </c>
      <c r="U18" s="66"/>
      <c r="V18" s="66"/>
      <c r="AM18" s="68"/>
      <c r="AN18" s="68"/>
      <c r="AO18" s="68"/>
      <c r="AP18" s="68"/>
      <c r="AQ18" s="68"/>
      <c r="AR18" s="68"/>
      <c r="AS18" s="68"/>
      <c r="AT18" s="68"/>
      <c r="AU18" s="68"/>
      <c r="AV18" s="68"/>
      <c r="AW18" s="68"/>
      <c r="AX18" s="68"/>
      <c r="AY18" s="68"/>
      <c r="AZ18" s="68"/>
      <c r="BA18" s="68"/>
      <c r="BB18" s="68"/>
      <c r="BC18" s="68"/>
      <c r="BD18" s="68"/>
      <c r="BE18" s="68"/>
    </row>
    <row r="19" spans="1:57" s="67" customFormat="1" ht="34.9" customHeight="1">
      <c r="A19" s="66"/>
      <c r="B19" s="214">
        <v>2021</v>
      </c>
      <c r="C19" s="1174">
        <v>2075123.8489999999</v>
      </c>
      <c r="D19" s="571">
        <v>2646.1</v>
      </c>
      <c r="E19" s="571">
        <v>11.6</v>
      </c>
      <c r="F19" s="571">
        <v>8002.6</v>
      </c>
      <c r="G19" s="571">
        <v>2842.3</v>
      </c>
      <c r="H19" s="571">
        <v>766.9</v>
      </c>
      <c r="I19" s="571">
        <v>416.9</v>
      </c>
      <c r="J19" s="572">
        <f t="shared" si="0"/>
        <v>14686.399999999998</v>
      </c>
      <c r="K19" s="571">
        <v>709.9</v>
      </c>
      <c r="L19" s="571">
        <v>0</v>
      </c>
      <c r="M19" s="571">
        <v>90.1</v>
      </c>
      <c r="N19" s="571">
        <v>2.5</v>
      </c>
      <c r="O19" s="571">
        <v>1114.2</v>
      </c>
      <c r="P19" s="571">
        <v>32.9</v>
      </c>
      <c r="Q19" s="572">
        <f t="shared" si="1"/>
        <v>1949.6000000000001</v>
      </c>
      <c r="R19" s="572">
        <f t="shared" si="2"/>
        <v>12792.699999999999</v>
      </c>
      <c r="S19" s="572">
        <v>18043.2</v>
      </c>
      <c r="T19" s="572">
        <v>7.2</v>
      </c>
      <c r="U19" s="66"/>
      <c r="V19" s="66"/>
      <c r="AM19" s="68"/>
      <c r="AN19" s="68"/>
      <c r="AO19" s="68"/>
      <c r="AP19" s="68"/>
      <c r="AQ19" s="68"/>
      <c r="AR19" s="68"/>
      <c r="AS19" s="68"/>
      <c r="AT19" s="68"/>
      <c r="AU19" s="68"/>
      <c r="AV19" s="68"/>
      <c r="AW19" s="68"/>
      <c r="AX19" s="68"/>
      <c r="AY19" s="68"/>
      <c r="AZ19" s="68"/>
      <c r="BA19" s="68"/>
      <c r="BB19" s="68"/>
      <c r="BC19" s="68"/>
      <c r="BD19" s="68"/>
      <c r="BE19" s="68"/>
    </row>
    <row r="20" spans="1:57" s="67" customFormat="1" ht="34.9" customHeight="1">
      <c r="A20" s="66"/>
      <c r="B20" s="212">
        <v>2022</v>
      </c>
      <c r="C20" s="1175">
        <v>2212731.5610000002</v>
      </c>
      <c r="D20" s="573">
        <v>2837.1</v>
      </c>
      <c r="E20" s="573">
        <v>7.6</v>
      </c>
      <c r="F20" s="573">
        <v>7166.6</v>
      </c>
      <c r="G20" s="573">
        <v>2885.1</v>
      </c>
      <c r="H20" s="573">
        <v>766.9</v>
      </c>
      <c r="I20" s="573">
        <v>419.8</v>
      </c>
      <c r="J20" s="574">
        <f t="shared" si="0"/>
        <v>14083.099999999999</v>
      </c>
      <c r="K20" s="573">
        <v>654.1</v>
      </c>
      <c r="L20" s="573">
        <v>0</v>
      </c>
      <c r="M20" s="573">
        <v>149.4</v>
      </c>
      <c r="N20" s="573">
        <v>1.2</v>
      </c>
      <c r="O20" s="573">
        <v>840.2</v>
      </c>
      <c r="P20" s="573">
        <v>25.7</v>
      </c>
      <c r="Q20" s="574">
        <f t="shared" si="1"/>
        <v>1670.6000000000001</v>
      </c>
      <c r="R20" s="574">
        <f t="shared" si="2"/>
        <v>12242.3</v>
      </c>
      <c r="S20" s="574">
        <v>17266.900000000001</v>
      </c>
      <c r="T20" s="574">
        <v>7.1</v>
      </c>
      <c r="U20" s="66"/>
      <c r="V20" s="1190"/>
      <c r="AM20" s="68"/>
      <c r="AN20" s="68"/>
      <c r="AO20" s="68"/>
      <c r="AP20" s="68"/>
      <c r="AQ20" s="68"/>
      <c r="AR20" s="68"/>
      <c r="AS20" s="68"/>
      <c r="AT20" s="68"/>
      <c r="AU20" s="68"/>
      <c r="AV20" s="68"/>
      <c r="AW20" s="68"/>
      <c r="AX20" s="68"/>
      <c r="AY20" s="68"/>
      <c r="AZ20" s="68"/>
      <c r="BA20" s="68"/>
      <c r="BB20" s="68"/>
      <c r="BC20" s="68"/>
      <c r="BD20" s="68"/>
      <c r="BE20" s="68"/>
    </row>
    <row r="21" spans="1:57" s="67" customFormat="1" ht="34.9" customHeight="1">
      <c r="A21" s="66"/>
      <c r="B21" s="214">
        <v>2023</v>
      </c>
      <c r="C21" s="1174">
        <v>2288466</v>
      </c>
      <c r="D21" s="571">
        <v>3347.2359999999999</v>
      </c>
      <c r="E21" s="571">
        <v>7.0990000000000002</v>
      </c>
      <c r="F21" s="571">
        <v>6967.8360000000002</v>
      </c>
      <c r="G21" s="571">
        <v>3198.549</v>
      </c>
      <c r="H21" s="571">
        <v>766.88199999999995</v>
      </c>
      <c r="I21" s="571">
        <v>423.40100000000001</v>
      </c>
      <c r="J21" s="572">
        <f t="shared" si="0"/>
        <v>14711.003000000001</v>
      </c>
      <c r="K21" s="571">
        <v>671.55200000000002</v>
      </c>
      <c r="L21" s="571">
        <v>0</v>
      </c>
      <c r="M21" s="571">
        <v>112.624</v>
      </c>
      <c r="N21" s="571">
        <v>0</v>
      </c>
      <c r="O21" s="571">
        <v>808.69799999999998</v>
      </c>
      <c r="P21" s="571">
        <v>45.634999999999998</v>
      </c>
      <c r="Q21" s="572">
        <f t="shared" si="1"/>
        <v>1638.509</v>
      </c>
      <c r="R21" s="572">
        <f t="shared" si="2"/>
        <v>12849.168000000001</v>
      </c>
      <c r="S21" s="572">
        <v>18122.944992947814</v>
      </c>
      <c r="T21" s="572">
        <v>7.1</v>
      </c>
      <c r="U21" s="66"/>
      <c r="V21" s="1190"/>
      <c r="AM21" s="68"/>
      <c r="AN21" s="68"/>
      <c r="AO21" s="68"/>
      <c r="AP21" s="68"/>
      <c r="AQ21" s="68"/>
      <c r="AR21" s="68"/>
      <c r="AS21" s="68"/>
      <c r="AT21" s="68"/>
      <c r="AU21" s="68"/>
      <c r="AV21" s="68"/>
      <c r="AW21" s="68"/>
      <c r="AX21" s="68"/>
      <c r="AY21" s="68"/>
      <c r="AZ21" s="68"/>
      <c r="BA21" s="68"/>
      <c r="BB21" s="68"/>
      <c r="BC21" s="68"/>
      <c r="BD21" s="68"/>
      <c r="BE21" s="68"/>
    </row>
    <row r="22" spans="1:57" s="67" customFormat="1" ht="34.9" customHeight="1">
      <c r="A22" s="66"/>
      <c r="B22" s="212">
        <v>2024</v>
      </c>
      <c r="C22" s="1175">
        <v>2303441.3119999999</v>
      </c>
      <c r="D22" s="573">
        <v>4256.8289999999997</v>
      </c>
      <c r="E22" s="573">
        <v>3.464</v>
      </c>
      <c r="F22" s="573">
        <v>8140.8190000000004</v>
      </c>
      <c r="G22" s="573">
        <v>3149.402</v>
      </c>
      <c r="H22" s="573">
        <v>766.88199999999995</v>
      </c>
      <c r="I22" s="573">
        <v>434.39299999999997</v>
      </c>
      <c r="J22" s="574">
        <f t="shared" si="0"/>
        <v>16751.789000000001</v>
      </c>
      <c r="K22" s="573">
        <v>651.04200000000003</v>
      </c>
      <c r="L22" s="573">
        <v>0</v>
      </c>
      <c r="M22" s="573">
        <v>149.154</v>
      </c>
      <c r="N22" s="573">
        <v>0</v>
      </c>
      <c r="O22" s="573">
        <v>551.98500000000001</v>
      </c>
      <c r="P22" s="573">
        <v>35.043999999999997</v>
      </c>
      <c r="Q22" s="574">
        <f t="shared" si="1"/>
        <v>1387.2250000000001</v>
      </c>
      <c r="R22" s="574">
        <f t="shared" si="2"/>
        <v>14899.472000000002</v>
      </c>
      <c r="S22" s="574">
        <v>21014.770098730609</v>
      </c>
      <c r="T22" s="574">
        <v>7.7075978635260398</v>
      </c>
      <c r="U22" s="66"/>
      <c r="V22" s="1190"/>
      <c r="AM22" s="68"/>
      <c r="AN22" s="68"/>
      <c r="AO22" s="68"/>
      <c r="AP22" s="68"/>
      <c r="AQ22" s="68"/>
      <c r="AR22" s="68"/>
      <c r="AS22" s="68"/>
      <c r="AT22" s="68"/>
      <c r="AU22" s="68"/>
      <c r="AV22" s="68"/>
      <c r="AW22" s="68"/>
      <c r="AX22" s="68"/>
      <c r="AY22" s="68"/>
      <c r="AZ22" s="68"/>
      <c r="BA22" s="68"/>
      <c r="BB22" s="68"/>
      <c r="BC22" s="68"/>
      <c r="BD22" s="68"/>
      <c r="BE22" s="68"/>
    </row>
    <row r="23" spans="1:57" s="65" customFormat="1" ht="34.9" customHeight="1">
      <c r="A23" s="64"/>
      <c r="B23" s="214">
        <v>2025</v>
      </c>
      <c r="C23" s="1174">
        <v>2342849.8360000001</v>
      </c>
      <c r="D23" s="571">
        <v>7194.81</v>
      </c>
      <c r="E23" s="571">
        <v>6.5510000000000002</v>
      </c>
      <c r="F23" s="571">
        <v>8397.0183930000003</v>
      </c>
      <c r="G23" s="571">
        <v>3170.2428530000002</v>
      </c>
      <c r="H23" s="571">
        <v>766.88220999999999</v>
      </c>
      <c r="I23" s="571">
        <v>459.92800499999998</v>
      </c>
      <c r="J23" s="572">
        <f t="shared" si="0"/>
        <v>19995.432461000004</v>
      </c>
      <c r="K23" s="571">
        <v>686.9</v>
      </c>
      <c r="L23" s="571">
        <v>0</v>
      </c>
      <c r="M23" s="571">
        <v>332.71100000000001</v>
      </c>
      <c r="N23" s="571">
        <v>0</v>
      </c>
      <c r="O23" s="571">
        <v>547.29899999999998</v>
      </c>
      <c r="P23" s="571">
        <v>28.571000000000002</v>
      </c>
      <c r="Q23" s="572">
        <f t="shared" si="1"/>
        <v>1595.4809999999998</v>
      </c>
      <c r="R23" s="572">
        <f t="shared" si="2"/>
        <v>18081.722246000001</v>
      </c>
      <c r="S23" s="572">
        <v>25503.13433850494</v>
      </c>
      <c r="T23" s="572">
        <v>8.6678081564660907</v>
      </c>
      <c r="U23" s="64"/>
      <c r="V23" s="1190"/>
    </row>
    <row r="24" spans="1:57" s="67" customFormat="1" ht="34.9" hidden="1" customHeight="1">
      <c r="A24" s="66"/>
      <c r="B24" s="215">
        <v>2014</v>
      </c>
      <c r="C24" s="1176"/>
      <c r="D24" s="637"/>
      <c r="E24" s="637"/>
      <c r="F24" s="637"/>
      <c r="G24" s="637"/>
      <c r="H24" s="637"/>
      <c r="I24" s="637"/>
      <c r="J24" s="636"/>
      <c r="K24" s="637"/>
      <c r="L24" s="637"/>
      <c r="M24" s="637"/>
      <c r="N24" s="637"/>
      <c r="O24" s="637"/>
      <c r="P24" s="637"/>
      <c r="Q24" s="636"/>
      <c r="R24" s="636"/>
      <c r="S24" s="636"/>
      <c r="T24" s="636"/>
      <c r="U24" s="66"/>
      <c r="V24" s="1190"/>
    </row>
    <row r="25" spans="1:57" s="65" customFormat="1" ht="34.9" hidden="1" customHeight="1">
      <c r="A25" s="64"/>
      <c r="B25" s="216">
        <v>41640</v>
      </c>
      <c r="C25" s="573">
        <v>500363.44</v>
      </c>
      <c r="D25" s="573">
        <v>448.2</v>
      </c>
      <c r="E25" s="573">
        <v>151.69999999999999</v>
      </c>
      <c r="F25" s="573">
        <v>4277.3999999999996</v>
      </c>
      <c r="G25" s="573">
        <v>5226.6000000000004</v>
      </c>
      <c r="H25" s="573">
        <v>766.9</v>
      </c>
      <c r="I25" s="573">
        <v>303.89999999999998</v>
      </c>
      <c r="J25" s="574">
        <f t="shared" ref="J25:J36" si="3">SUM(D25:I25)</f>
        <v>11174.699999999999</v>
      </c>
      <c r="K25" s="573">
        <v>690.7</v>
      </c>
      <c r="L25" s="573">
        <v>0</v>
      </c>
      <c r="M25" s="573">
        <v>145.19999999999999</v>
      </c>
      <c r="N25" s="573">
        <v>1.31</v>
      </c>
      <c r="O25" s="573">
        <v>1338.7</v>
      </c>
      <c r="P25" s="573">
        <v>53.4</v>
      </c>
      <c r="Q25" s="574">
        <f t="shared" ref="Q25:Q36" si="4">SUM(K25:P25)</f>
        <v>2229.31</v>
      </c>
      <c r="R25" s="574">
        <f t="shared" ref="R25:R36" si="5">+D25+E25+F25+G25-K25</f>
        <v>9413.1999999999989</v>
      </c>
      <c r="S25" s="574">
        <v>13276.73</v>
      </c>
      <c r="T25" s="574">
        <v>6.42</v>
      </c>
      <c r="U25" s="64"/>
      <c r="V25" s="1190"/>
    </row>
    <row r="26" spans="1:57" s="65" customFormat="1" ht="34.9" hidden="1" customHeight="1">
      <c r="A26" s="64"/>
      <c r="B26" s="217">
        <v>41671</v>
      </c>
      <c r="C26" s="571">
        <v>470363.44</v>
      </c>
      <c r="D26" s="571">
        <v>442.8</v>
      </c>
      <c r="E26" s="571">
        <v>149.4</v>
      </c>
      <c r="F26" s="571">
        <v>4175.3</v>
      </c>
      <c r="G26" s="571">
        <v>5330</v>
      </c>
      <c r="H26" s="571">
        <v>766.9</v>
      </c>
      <c r="I26" s="571">
        <v>303.89999999999998</v>
      </c>
      <c r="J26" s="572">
        <f t="shared" si="3"/>
        <v>11168.3</v>
      </c>
      <c r="K26" s="571">
        <v>698.8</v>
      </c>
      <c r="L26" s="571">
        <v>0</v>
      </c>
      <c r="M26" s="571">
        <v>146.5</v>
      </c>
      <c r="N26" s="571">
        <v>3.4</v>
      </c>
      <c r="O26" s="571">
        <v>1314.3</v>
      </c>
      <c r="P26" s="571">
        <v>48.4</v>
      </c>
      <c r="Q26" s="572">
        <f t="shared" si="4"/>
        <v>2211.4</v>
      </c>
      <c r="R26" s="572">
        <f t="shared" si="5"/>
        <v>9398.7000000000007</v>
      </c>
      <c r="S26" s="572">
        <v>13256.28</v>
      </c>
      <c r="T26" s="572">
        <v>6.45</v>
      </c>
      <c r="U26" s="64"/>
      <c r="V26" s="1190"/>
    </row>
    <row r="27" spans="1:57" s="65" customFormat="1" ht="34.9" hidden="1" customHeight="1">
      <c r="A27" s="64"/>
      <c r="B27" s="216">
        <v>41699</v>
      </c>
      <c r="C27" s="573">
        <v>520363</v>
      </c>
      <c r="D27" s="573">
        <v>478</v>
      </c>
      <c r="E27" s="573">
        <v>149.19999999999999</v>
      </c>
      <c r="F27" s="573">
        <v>4292</v>
      </c>
      <c r="G27" s="573">
        <v>5340.3</v>
      </c>
      <c r="H27" s="573">
        <v>766.9</v>
      </c>
      <c r="I27" s="573">
        <v>303.89999999999998</v>
      </c>
      <c r="J27" s="574">
        <f t="shared" si="3"/>
        <v>11330.3</v>
      </c>
      <c r="K27" s="573">
        <v>694.4</v>
      </c>
      <c r="L27" s="573">
        <v>0</v>
      </c>
      <c r="M27" s="573">
        <v>154.9</v>
      </c>
      <c r="N27" s="573">
        <v>3.5</v>
      </c>
      <c r="O27" s="573">
        <v>1300.4000000000001</v>
      </c>
      <c r="P27" s="573">
        <v>41.4</v>
      </c>
      <c r="Q27" s="574">
        <f t="shared" si="4"/>
        <v>2194.6</v>
      </c>
      <c r="R27" s="574">
        <f t="shared" si="5"/>
        <v>9565.1</v>
      </c>
      <c r="S27" s="574">
        <v>13490.97</v>
      </c>
      <c r="T27" s="574">
        <v>6.62</v>
      </c>
      <c r="U27" s="64"/>
      <c r="V27" s="1190"/>
    </row>
    <row r="28" spans="1:57" s="65" customFormat="1" ht="34.9" hidden="1" customHeight="1">
      <c r="A28" s="64"/>
      <c r="B28" s="217">
        <v>41730</v>
      </c>
      <c r="C28" s="571">
        <v>525363.43999999994</v>
      </c>
      <c r="D28" s="571">
        <v>481.9</v>
      </c>
      <c r="E28" s="571">
        <v>149.9</v>
      </c>
      <c r="F28" s="571">
        <v>4594.2</v>
      </c>
      <c r="G28" s="571">
        <v>5202.1000000000004</v>
      </c>
      <c r="H28" s="571">
        <v>766.9</v>
      </c>
      <c r="I28" s="571">
        <v>310.8</v>
      </c>
      <c r="J28" s="572">
        <f t="shared" si="3"/>
        <v>11505.8</v>
      </c>
      <c r="K28" s="571">
        <v>660.3</v>
      </c>
      <c r="L28" s="571">
        <v>0</v>
      </c>
      <c r="M28" s="571">
        <v>147.80000000000001</v>
      </c>
      <c r="N28" s="571">
        <v>13.4</v>
      </c>
      <c r="O28" s="571">
        <v>1287.7</v>
      </c>
      <c r="P28" s="571">
        <v>7.8</v>
      </c>
      <c r="Q28" s="572">
        <f t="shared" si="4"/>
        <v>2117</v>
      </c>
      <c r="R28" s="572">
        <f t="shared" si="5"/>
        <v>9767.8000000000011</v>
      </c>
      <c r="S28" s="572">
        <v>13776.87</v>
      </c>
      <c r="T28" s="572">
        <v>6.81</v>
      </c>
      <c r="U28" s="64"/>
      <c r="V28" s="1190"/>
    </row>
    <row r="29" spans="1:57" s="65" customFormat="1" ht="34.9" hidden="1" customHeight="1">
      <c r="A29" s="64"/>
      <c r="B29" s="216">
        <v>41760</v>
      </c>
      <c r="C29" s="573">
        <v>530363.43999999994</v>
      </c>
      <c r="D29" s="573">
        <v>473.14</v>
      </c>
      <c r="E29" s="573">
        <v>145.46</v>
      </c>
      <c r="F29" s="573">
        <v>5159.29</v>
      </c>
      <c r="G29" s="573">
        <v>4911.75</v>
      </c>
      <c r="H29" s="573">
        <v>766.88</v>
      </c>
      <c r="I29" s="573">
        <v>310.82</v>
      </c>
      <c r="J29" s="574">
        <f t="shared" si="3"/>
        <v>11767.339999999998</v>
      </c>
      <c r="K29" s="573">
        <v>650</v>
      </c>
      <c r="L29" s="573">
        <v>0</v>
      </c>
      <c r="M29" s="573">
        <v>127.38</v>
      </c>
      <c r="N29" s="573">
        <v>3.2</v>
      </c>
      <c r="O29" s="573">
        <v>1336.14</v>
      </c>
      <c r="P29" s="573">
        <v>6.95</v>
      </c>
      <c r="Q29" s="574">
        <f t="shared" si="4"/>
        <v>2123.67</v>
      </c>
      <c r="R29" s="574">
        <f t="shared" si="5"/>
        <v>10039.64</v>
      </c>
      <c r="S29" s="574">
        <v>14160.26</v>
      </c>
      <c r="T29" s="574">
        <v>7.05</v>
      </c>
      <c r="U29" s="64"/>
      <c r="V29" s="1190"/>
    </row>
    <row r="30" spans="1:57" s="65" customFormat="1" ht="34.9" hidden="1" customHeight="1">
      <c r="A30" s="64"/>
      <c r="B30" s="217">
        <v>41791</v>
      </c>
      <c r="C30" s="571">
        <v>540363.43999999994</v>
      </c>
      <c r="D30" s="571">
        <v>494.4</v>
      </c>
      <c r="E30" s="571">
        <v>145.80000000000001</v>
      </c>
      <c r="F30" s="571">
        <v>5619</v>
      </c>
      <c r="G30" s="571">
        <v>5208.8</v>
      </c>
      <c r="H30" s="571">
        <v>766.9</v>
      </c>
      <c r="I30" s="571">
        <v>310.8</v>
      </c>
      <c r="J30" s="572">
        <f t="shared" si="3"/>
        <v>12545.699999999999</v>
      </c>
      <c r="K30" s="571">
        <v>678.2</v>
      </c>
      <c r="L30" s="571">
        <v>0</v>
      </c>
      <c r="M30" s="571">
        <v>122.9</v>
      </c>
      <c r="N30" s="571">
        <v>6.4</v>
      </c>
      <c r="O30" s="571">
        <v>1322.6</v>
      </c>
      <c r="P30" s="571">
        <v>16.7</v>
      </c>
      <c r="Q30" s="572">
        <f t="shared" si="4"/>
        <v>2146.7999999999997</v>
      </c>
      <c r="R30" s="572">
        <f t="shared" si="5"/>
        <v>10789.8</v>
      </c>
      <c r="S30" s="572">
        <v>15218.34</v>
      </c>
      <c r="T30" s="572">
        <v>7.64</v>
      </c>
      <c r="U30" s="64"/>
      <c r="V30" s="1190"/>
    </row>
    <row r="31" spans="1:57" s="65" customFormat="1" ht="34.9" hidden="1" customHeight="1">
      <c r="A31" s="64"/>
      <c r="B31" s="216">
        <v>41821</v>
      </c>
      <c r="C31" s="573">
        <v>540363.43999999994</v>
      </c>
      <c r="D31" s="573">
        <v>499</v>
      </c>
      <c r="E31" s="573">
        <v>145</v>
      </c>
      <c r="F31" s="573">
        <v>5365.8</v>
      </c>
      <c r="G31" s="573">
        <v>5525.6</v>
      </c>
      <c r="H31" s="573">
        <v>766.9</v>
      </c>
      <c r="I31" s="573">
        <v>310.8</v>
      </c>
      <c r="J31" s="574">
        <f t="shared" si="3"/>
        <v>12613.1</v>
      </c>
      <c r="K31" s="573">
        <v>631.20000000000005</v>
      </c>
      <c r="L31" s="573">
        <v>0</v>
      </c>
      <c r="M31" s="573">
        <v>136.19999999999999</v>
      </c>
      <c r="N31" s="573">
        <v>6.4</v>
      </c>
      <c r="O31" s="573">
        <v>1378.6</v>
      </c>
      <c r="P31" s="573">
        <v>20.8</v>
      </c>
      <c r="Q31" s="574">
        <f t="shared" si="4"/>
        <v>2173.2000000000003</v>
      </c>
      <c r="R31" s="574">
        <f t="shared" si="5"/>
        <v>10904.2</v>
      </c>
      <c r="S31" s="574">
        <v>15379.69</v>
      </c>
      <c r="T31" s="574">
        <v>7.78</v>
      </c>
      <c r="U31" s="64"/>
      <c r="V31" s="1190"/>
    </row>
    <row r="32" spans="1:57" s="65" customFormat="1" ht="34.9" hidden="1" customHeight="1">
      <c r="A32" s="64"/>
      <c r="B32" s="217">
        <v>41852</v>
      </c>
      <c r="C32" s="571">
        <v>545363</v>
      </c>
      <c r="D32" s="571">
        <v>497.34</v>
      </c>
      <c r="E32" s="571">
        <v>137.85</v>
      </c>
      <c r="F32" s="571">
        <v>5798.21</v>
      </c>
      <c r="G32" s="571">
        <v>5251.74</v>
      </c>
      <c r="H32" s="571">
        <v>766.88</v>
      </c>
      <c r="I32" s="571">
        <v>310.82</v>
      </c>
      <c r="J32" s="572">
        <f t="shared" si="3"/>
        <v>12762.839999999998</v>
      </c>
      <c r="K32" s="571">
        <v>742.72</v>
      </c>
      <c r="L32" s="571">
        <v>0</v>
      </c>
      <c r="M32" s="571">
        <v>132.02000000000001</v>
      </c>
      <c r="N32" s="571">
        <v>19.739999999999998</v>
      </c>
      <c r="O32" s="571">
        <v>1366.61</v>
      </c>
      <c r="P32" s="571">
        <v>18.68</v>
      </c>
      <c r="Q32" s="572">
        <f t="shared" si="4"/>
        <v>2279.77</v>
      </c>
      <c r="R32" s="572">
        <f t="shared" si="5"/>
        <v>10942.42</v>
      </c>
      <c r="S32" s="572">
        <v>15433.6</v>
      </c>
      <c r="T32" s="572">
        <v>7.87</v>
      </c>
      <c r="U32" s="64"/>
      <c r="V32" s="1190"/>
    </row>
    <row r="33" spans="1:22" s="65" customFormat="1" ht="34.9" hidden="1" customHeight="1">
      <c r="A33" s="64"/>
      <c r="B33" s="216">
        <v>41883</v>
      </c>
      <c r="C33" s="573">
        <v>635382</v>
      </c>
      <c r="D33" s="573">
        <v>548.6</v>
      </c>
      <c r="E33" s="573">
        <v>135</v>
      </c>
      <c r="F33" s="573">
        <v>5606.2</v>
      </c>
      <c r="G33" s="573">
        <v>5184</v>
      </c>
      <c r="H33" s="573">
        <v>766.88</v>
      </c>
      <c r="I33" s="573">
        <v>310.82</v>
      </c>
      <c r="J33" s="574">
        <f t="shared" si="3"/>
        <v>12551.499999999998</v>
      </c>
      <c r="K33" s="573">
        <v>632</v>
      </c>
      <c r="L33" s="573">
        <v>0</v>
      </c>
      <c r="M33" s="573">
        <v>141.1</v>
      </c>
      <c r="N33" s="573">
        <v>4.4000000000000004</v>
      </c>
      <c r="O33" s="573">
        <v>1359.6</v>
      </c>
      <c r="P33" s="573">
        <v>11.1</v>
      </c>
      <c r="Q33" s="574">
        <f t="shared" si="4"/>
        <v>2148.1999999999998</v>
      </c>
      <c r="R33" s="574">
        <f t="shared" si="5"/>
        <v>10841.8</v>
      </c>
      <c r="S33" s="574">
        <v>15291.68</v>
      </c>
      <c r="T33" s="574">
        <v>7.86</v>
      </c>
      <c r="U33" s="64"/>
      <c r="V33" s="1190"/>
    </row>
    <row r="34" spans="1:22" s="65" customFormat="1" ht="34.9" hidden="1" customHeight="1">
      <c r="A34" s="64"/>
      <c r="B34" s="217">
        <v>41913</v>
      </c>
      <c r="C34" s="571">
        <v>630382</v>
      </c>
      <c r="D34" s="571">
        <v>542.1</v>
      </c>
      <c r="E34" s="571">
        <v>135.19999999999999</v>
      </c>
      <c r="F34" s="571">
        <v>5828.6</v>
      </c>
      <c r="G34" s="571">
        <v>4862</v>
      </c>
      <c r="H34" s="571">
        <v>766.88</v>
      </c>
      <c r="I34" s="571">
        <v>310.82</v>
      </c>
      <c r="J34" s="572">
        <f t="shared" si="3"/>
        <v>12445.6</v>
      </c>
      <c r="K34" s="571">
        <v>613.29999999999995</v>
      </c>
      <c r="L34" s="571">
        <v>0</v>
      </c>
      <c r="M34" s="571">
        <v>117.5</v>
      </c>
      <c r="N34" s="571">
        <v>4.8</v>
      </c>
      <c r="O34" s="571">
        <v>1276.9000000000001</v>
      </c>
      <c r="P34" s="571">
        <v>10.1</v>
      </c>
      <c r="Q34" s="572">
        <f t="shared" si="4"/>
        <v>2022.6</v>
      </c>
      <c r="R34" s="572">
        <f t="shared" si="5"/>
        <v>10754.600000000002</v>
      </c>
      <c r="S34" s="572">
        <v>15168.69</v>
      </c>
      <c r="T34" s="572">
        <v>7.85</v>
      </c>
      <c r="U34" s="64"/>
      <c r="V34" s="1190"/>
    </row>
    <row r="35" spans="1:22" s="65" customFormat="1" ht="34.9" hidden="1" customHeight="1">
      <c r="A35" s="64"/>
      <c r="B35" s="216">
        <v>41944</v>
      </c>
      <c r="C35" s="573">
        <v>680382</v>
      </c>
      <c r="D35" s="573">
        <v>562.9</v>
      </c>
      <c r="E35" s="573">
        <v>128.5</v>
      </c>
      <c r="F35" s="573">
        <v>5709.6</v>
      </c>
      <c r="G35" s="573">
        <v>4992.3999999999996</v>
      </c>
      <c r="H35" s="573">
        <v>766.9</v>
      </c>
      <c r="I35" s="573">
        <v>310.8</v>
      </c>
      <c r="J35" s="574">
        <f t="shared" si="3"/>
        <v>12471.099999999999</v>
      </c>
      <c r="K35" s="573">
        <v>668.4</v>
      </c>
      <c r="L35" s="573">
        <v>0</v>
      </c>
      <c r="M35" s="573">
        <v>121.9</v>
      </c>
      <c r="N35" s="573">
        <v>7.9</v>
      </c>
      <c r="O35" s="573">
        <v>1256.5999999999999</v>
      </c>
      <c r="P35" s="573">
        <v>8.1</v>
      </c>
      <c r="Q35" s="574">
        <f t="shared" si="4"/>
        <v>2062.8999999999996</v>
      </c>
      <c r="R35" s="574">
        <f t="shared" si="5"/>
        <v>10725</v>
      </c>
      <c r="S35" s="574">
        <v>15126.94</v>
      </c>
      <c r="T35" s="574">
        <v>7.9</v>
      </c>
      <c r="U35" s="64"/>
      <c r="V35" s="1190"/>
    </row>
    <row r="36" spans="1:22" s="65" customFormat="1" ht="34.9" hidden="1" customHeight="1">
      <c r="A36" s="64"/>
      <c r="B36" s="217">
        <v>41974</v>
      </c>
      <c r="C36" s="571">
        <v>620456</v>
      </c>
      <c r="D36" s="571">
        <v>528</v>
      </c>
      <c r="E36" s="571">
        <v>127.2</v>
      </c>
      <c r="F36" s="571">
        <v>5892.1</v>
      </c>
      <c r="G36" s="571">
        <v>4828</v>
      </c>
      <c r="H36" s="571">
        <v>766.9</v>
      </c>
      <c r="I36" s="571">
        <v>300.8</v>
      </c>
      <c r="J36" s="572">
        <f t="shared" si="3"/>
        <v>12442.999999999998</v>
      </c>
      <c r="K36" s="571">
        <v>738.2</v>
      </c>
      <c r="L36" s="571">
        <v>0</v>
      </c>
      <c r="M36" s="571">
        <v>100.3</v>
      </c>
      <c r="N36" s="571">
        <v>1.9</v>
      </c>
      <c r="O36" s="571">
        <v>1194.7</v>
      </c>
      <c r="P36" s="571">
        <v>5.7</v>
      </c>
      <c r="Q36" s="572">
        <f t="shared" si="4"/>
        <v>2040.8</v>
      </c>
      <c r="R36" s="572">
        <f t="shared" si="5"/>
        <v>10637.099999999999</v>
      </c>
      <c r="S36" s="572">
        <v>15002.96</v>
      </c>
      <c r="T36" s="572">
        <v>7.89</v>
      </c>
      <c r="U36" s="64"/>
      <c r="V36" s="1190"/>
    </row>
    <row r="37" spans="1:22" s="67" customFormat="1" ht="34.9" hidden="1" customHeight="1">
      <c r="A37" s="66"/>
      <c r="B37" s="215">
        <v>2015</v>
      </c>
      <c r="C37" s="1176"/>
      <c r="D37" s="637"/>
      <c r="E37" s="637"/>
      <c r="F37" s="637"/>
      <c r="G37" s="637"/>
      <c r="H37" s="637"/>
      <c r="I37" s="637"/>
      <c r="J37" s="636"/>
      <c r="K37" s="637"/>
      <c r="L37" s="637"/>
      <c r="M37" s="637"/>
      <c r="N37" s="637"/>
      <c r="O37" s="637"/>
      <c r="P37" s="637"/>
      <c r="Q37" s="636"/>
      <c r="R37" s="636"/>
      <c r="S37" s="636"/>
      <c r="T37" s="636"/>
      <c r="U37" s="66"/>
      <c r="V37" s="1190"/>
    </row>
    <row r="38" spans="1:22" s="65" customFormat="1" ht="34.9" hidden="1" customHeight="1">
      <c r="A38" s="64"/>
      <c r="B38" s="216">
        <v>42005</v>
      </c>
      <c r="C38" s="573">
        <v>733456</v>
      </c>
      <c r="D38" s="573">
        <v>667.3</v>
      </c>
      <c r="E38" s="573">
        <v>124</v>
      </c>
      <c r="F38" s="573">
        <v>5396.4</v>
      </c>
      <c r="G38" s="573">
        <v>5038.1000000000004</v>
      </c>
      <c r="H38" s="573">
        <v>766.9</v>
      </c>
      <c r="I38" s="573">
        <v>300.8</v>
      </c>
      <c r="J38" s="574">
        <f t="shared" ref="J38:J49" si="6">SUM(D38:I38)</f>
        <v>12293.499999999998</v>
      </c>
      <c r="K38" s="573">
        <v>722.6</v>
      </c>
      <c r="L38" s="573">
        <v>0</v>
      </c>
      <c r="M38" s="573">
        <v>102.3</v>
      </c>
      <c r="N38" s="573">
        <v>2.9</v>
      </c>
      <c r="O38" s="573">
        <v>1150.8</v>
      </c>
      <c r="P38" s="573">
        <v>11.7</v>
      </c>
      <c r="Q38" s="574">
        <f t="shared" ref="Q38:Q49" si="7">SUM(K38:P38)</f>
        <v>1990.3</v>
      </c>
      <c r="R38" s="574">
        <f t="shared" ref="R38:R49" si="8">+D38+E38+F38+G38-K38</f>
        <v>10503.199999999999</v>
      </c>
      <c r="S38" s="574">
        <v>14814.1</v>
      </c>
      <c r="T38" s="574">
        <v>7.82</v>
      </c>
      <c r="U38" s="64"/>
      <c r="V38" s="1190"/>
    </row>
    <row r="39" spans="1:22" s="65" customFormat="1" ht="34.9" hidden="1" customHeight="1">
      <c r="A39" s="64"/>
      <c r="B39" s="217">
        <v>42036</v>
      </c>
      <c r="C39" s="571">
        <v>994558</v>
      </c>
      <c r="D39" s="571">
        <v>853.8</v>
      </c>
      <c r="E39" s="571">
        <v>119.6</v>
      </c>
      <c r="F39" s="571">
        <v>4986.7</v>
      </c>
      <c r="G39" s="571">
        <v>5430.8</v>
      </c>
      <c r="H39" s="571">
        <v>766.9</v>
      </c>
      <c r="I39" s="571">
        <v>300.8</v>
      </c>
      <c r="J39" s="572">
        <f t="shared" si="6"/>
        <v>12458.599999999999</v>
      </c>
      <c r="K39" s="571">
        <v>819.9</v>
      </c>
      <c r="L39" s="571">
        <v>0</v>
      </c>
      <c r="M39" s="571">
        <v>110.1</v>
      </c>
      <c r="N39" s="571">
        <v>2.2000000000000002</v>
      </c>
      <c r="O39" s="571">
        <v>1099.4000000000001</v>
      </c>
      <c r="P39" s="571">
        <v>13.9</v>
      </c>
      <c r="Q39" s="572">
        <f t="shared" si="7"/>
        <v>2045.5000000000002</v>
      </c>
      <c r="R39" s="572">
        <f t="shared" si="8"/>
        <v>10571</v>
      </c>
      <c r="S39" s="572">
        <v>14909.73</v>
      </c>
      <c r="T39" s="572">
        <v>7.9</v>
      </c>
      <c r="U39" s="64"/>
      <c r="V39" s="1190"/>
    </row>
    <row r="40" spans="1:22" s="65" customFormat="1" ht="34.9" hidden="1" customHeight="1">
      <c r="A40" s="64"/>
      <c r="B40" s="216">
        <v>42064</v>
      </c>
      <c r="C40" s="573">
        <v>1072934</v>
      </c>
      <c r="D40" s="573">
        <v>899.6</v>
      </c>
      <c r="E40" s="573">
        <v>117</v>
      </c>
      <c r="F40" s="573">
        <v>4694</v>
      </c>
      <c r="G40" s="573">
        <v>5667.8</v>
      </c>
      <c r="H40" s="573">
        <v>766.9</v>
      </c>
      <c r="I40" s="573">
        <v>300.8</v>
      </c>
      <c r="J40" s="574">
        <f t="shared" si="6"/>
        <v>12446.1</v>
      </c>
      <c r="K40" s="573">
        <v>716.2</v>
      </c>
      <c r="L40" s="573">
        <v>0</v>
      </c>
      <c r="M40" s="573">
        <v>110.9</v>
      </c>
      <c r="N40" s="573">
        <v>0.9</v>
      </c>
      <c r="O40" s="573">
        <v>1078</v>
      </c>
      <c r="P40" s="573">
        <v>10.1</v>
      </c>
      <c r="Q40" s="574">
        <f t="shared" si="7"/>
        <v>1916.1</v>
      </c>
      <c r="R40" s="574">
        <f t="shared" si="8"/>
        <v>10662.2</v>
      </c>
      <c r="S40" s="574">
        <v>15038.36</v>
      </c>
      <c r="T40" s="574">
        <v>7.99</v>
      </c>
      <c r="U40" s="64"/>
      <c r="V40" s="1190"/>
    </row>
    <row r="41" spans="1:22" s="65" customFormat="1" ht="34.9" hidden="1" customHeight="1">
      <c r="A41" s="64"/>
      <c r="B41" s="217">
        <v>42095</v>
      </c>
      <c r="C41" s="571">
        <v>1146685</v>
      </c>
      <c r="D41" s="571">
        <v>984.1</v>
      </c>
      <c r="E41" s="571">
        <v>117.5</v>
      </c>
      <c r="F41" s="571">
        <v>4947.1000000000004</v>
      </c>
      <c r="G41" s="571">
        <v>5486.5</v>
      </c>
      <c r="H41" s="571">
        <v>766.9</v>
      </c>
      <c r="I41" s="571">
        <v>308.89999999999998</v>
      </c>
      <c r="J41" s="572">
        <f t="shared" si="6"/>
        <v>12611</v>
      </c>
      <c r="K41" s="571">
        <v>750.3</v>
      </c>
      <c r="L41" s="571">
        <v>0</v>
      </c>
      <c r="M41" s="571">
        <v>126.1</v>
      </c>
      <c r="N41" s="571">
        <v>0.9</v>
      </c>
      <c r="O41" s="571">
        <v>1106.0999999999999</v>
      </c>
      <c r="P41" s="571">
        <v>7.4</v>
      </c>
      <c r="Q41" s="572">
        <f t="shared" si="7"/>
        <v>1990.8</v>
      </c>
      <c r="R41" s="572">
        <f t="shared" si="8"/>
        <v>10784.900000000001</v>
      </c>
      <c r="S41" s="572">
        <v>15211.42</v>
      </c>
      <c r="T41" s="572">
        <v>8.11</v>
      </c>
      <c r="U41" s="64"/>
      <c r="V41" s="1190"/>
    </row>
    <row r="42" spans="1:22" s="65" customFormat="1" ht="34.9" hidden="1" customHeight="1">
      <c r="A42" s="64"/>
      <c r="B42" s="216">
        <v>42125</v>
      </c>
      <c r="C42" s="573">
        <v>1124743</v>
      </c>
      <c r="D42" s="573">
        <v>949.6</v>
      </c>
      <c r="E42" s="573">
        <v>112.7</v>
      </c>
      <c r="F42" s="573">
        <v>5102</v>
      </c>
      <c r="G42" s="573">
        <v>5376.3</v>
      </c>
      <c r="H42" s="573">
        <v>766.9</v>
      </c>
      <c r="I42" s="573">
        <v>308.89999999999998</v>
      </c>
      <c r="J42" s="574">
        <f t="shared" si="6"/>
        <v>12616.4</v>
      </c>
      <c r="K42" s="573">
        <v>770</v>
      </c>
      <c r="L42" s="573">
        <v>0</v>
      </c>
      <c r="M42" s="573">
        <v>114.1</v>
      </c>
      <c r="N42" s="573">
        <v>13.7</v>
      </c>
      <c r="O42" s="573">
        <v>1084.5999999999999</v>
      </c>
      <c r="P42" s="573">
        <v>6.9</v>
      </c>
      <c r="Q42" s="574">
        <f t="shared" si="7"/>
        <v>1989.3000000000002</v>
      </c>
      <c r="R42" s="574">
        <f t="shared" si="8"/>
        <v>10770.6</v>
      </c>
      <c r="S42" s="574">
        <v>15191.26</v>
      </c>
      <c r="T42" s="574">
        <v>8.1300000000000008</v>
      </c>
      <c r="U42" s="64"/>
      <c r="V42" s="1190"/>
    </row>
    <row r="43" spans="1:22" s="65" customFormat="1" ht="34.9" hidden="1" customHeight="1">
      <c r="A43" s="64"/>
      <c r="B43" s="217">
        <v>42156</v>
      </c>
      <c r="C43" s="571">
        <v>1144873</v>
      </c>
      <c r="D43" s="571">
        <v>955.4</v>
      </c>
      <c r="E43" s="571">
        <v>113.8</v>
      </c>
      <c r="F43" s="571">
        <v>4940.3999999999996</v>
      </c>
      <c r="G43" s="571">
        <v>5613</v>
      </c>
      <c r="H43" s="571">
        <v>766.9</v>
      </c>
      <c r="I43" s="571">
        <v>311.10000000000002</v>
      </c>
      <c r="J43" s="572">
        <f t="shared" si="6"/>
        <v>12700.599999999999</v>
      </c>
      <c r="K43" s="571">
        <v>869.1</v>
      </c>
      <c r="L43" s="571">
        <v>0</v>
      </c>
      <c r="M43" s="571">
        <v>183.1</v>
      </c>
      <c r="N43" s="571">
        <v>0.5</v>
      </c>
      <c r="O43" s="571">
        <v>1069.2</v>
      </c>
      <c r="P43" s="571">
        <v>5.9</v>
      </c>
      <c r="Q43" s="572">
        <f t="shared" si="7"/>
        <v>2127.8000000000002</v>
      </c>
      <c r="R43" s="572">
        <f t="shared" si="8"/>
        <v>10753.499999999998</v>
      </c>
      <c r="S43" s="572">
        <v>15167.14</v>
      </c>
      <c r="T43" s="572">
        <v>8.14</v>
      </c>
      <c r="U43" s="64"/>
      <c r="V43" s="1190"/>
    </row>
    <row r="44" spans="1:22" s="65" customFormat="1" ht="34.9" hidden="1" customHeight="1">
      <c r="A44" s="64"/>
      <c r="B44" s="216">
        <v>42186</v>
      </c>
      <c r="C44" s="573">
        <v>1324913</v>
      </c>
      <c r="D44" s="573">
        <v>1026.4000000000001</v>
      </c>
      <c r="E44" s="573">
        <v>112.2</v>
      </c>
      <c r="F44" s="573">
        <v>5775.8</v>
      </c>
      <c r="G44" s="573">
        <v>5626.9</v>
      </c>
      <c r="H44" s="573">
        <v>766.9</v>
      </c>
      <c r="I44" s="573">
        <v>311.10000000000002</v>
      </c>
      <c r="J44" s="574">
        <f t="shared" si="6"/>
        <v>13619.3</v>
      </c>
      <c r="K44" s="573">
        <v>808.9</v>
      </c>
      <c r="L44" s="573">
        <v>0</v>
      </c>
      <c r="M44" s="573">
        <v>104.5</v>
      </c>
      <c r="N44" s="573">
        <v>8.1999999999999993</v>
      </c>
      <c r="O44" s="573">
        <v>1065.7</v>
      </c>
      <c r="P44" s="573">
        <v>9.3000000000000007</v>
      </c>
      <c r="Q44" s="574">
        <f t="shared" si="7"/>
        <v>1996.6000000000001</v>
      </c>
      <c r="R44" s="574">
        <f t="shared" si="8"/>
        <v>11732.4</v>
      </c>
      <c r="S44" s="574">
        <v>16547.810000000001</v>
      </c>
      <c r="T44" s="574">
        <v>8.91</v>
      </c>
      <c r="U44" s="64"/>
      <c r="V44" s="1190"/>
    </row>
    <row r="45" spans="1:22" s="65" customFormat="1" ht="34.9" hidden="1" customHeight="1">
      <c r="A45" s="64"/>
      <c r="B45" s="217">
        <v>42217</v>
      </c>
      <c r="C45" s="571">
        <v>1336948.3799999999</v>
      </c>
      <c r="D45" s="571">
        <v>1074.72</v>
      </c>
      <c r="E45" s="571">
        <v>106.63</v>
      </c>
      <c r="F45" s="571">
        <v>5695.96</v>
      </c>
      <c r="G45" s="571">
        <v>5838.62</v>
      </c>
      <c r="H45" s="571">
        <v>766.88</v>
      </c>
      <c r="I45" s="571">
        <v>311.05</v>
      </c>
      <c r="J45" s="572">
        <f t="shared" si="6"/>
        <v>13793.859999999999</v>
      </c>
      <c r="K45" s="571">
        <v>729.1</v>
      </c>
      <c r="L45" s="571">
        <v>0</v>
      </c>
      <c r="M45" s="571">
        <v>117.57</v>
      </c>
      <c r="N45" s="571">
        <v>3.14</v>
      </c>
      <c r="O45" s="571">
        <v>1048.71</v>
      </c>
      <c r="P45" s="571">
        <v>10.8</v>
      </c>
      <c r="Q45" s="572">
        <f t="shared" si="7"/>
        <v>1909.32</v>
      </c>
      <c r="R45" s="572">
        <f t="shared" si="8"/>
        <v>11986.83</v>
      </c>
      <c r="S45" s="572">
        <v>16906.66</v>
      </c>
      <c r="T45" s="572">
        <v>9.14</v>
      </c>
      <c r="U45" s="64"/>
      <c r="V45" s="1190"/>
    </row>
    <row r="46" spans="1:22" s="65" customFormat="1" ht="34.9" hidden="1" customHeight="1">
      <c r="A46" s="64"/>
      <c r="B46" s="216">
        <v>42248</v>
      </c>
      <c r="C46" s="573">
        <v>1317013.1200000001</v>
      </c>
      <c r="D46" s="573">
        <v>1051.2</v>
      </c>
      <c r="E46" s="573">
        <v>106.4</v>
      </c>
      <c r="F46" s="573">
        <v>5436.2</v>
      </c>
      <c r="G46" s="573">
        <v>5909</v>
      </c>
      <c r="H46" s="573">
        <v>766.88</v>
      </c>
      <c r="I46" s="573">
        <v>311.05</v>
      </c>
      <c r="J46" s="574">
        <f t="shared" si="6"/>
        <v>13580.729999999998</v>
      </c>
      <c r="K46" s="573">
        <v>629.1</v>
      </c>
      <c r="L46" s="573">
        <v>0</v>
      </c>
      <c r="M46" s="573">
        <v>111.3</v>
      </c>
      <c r="N46" s="573">
        <v>1.5</v>
      </c>
      <c r="O46" s="573">
        <v>1024.3</v>
      </c>
      <c r="P46" s="573">
        <v>10</v>
      </c>
      <c r="Q46" s="574">
        <f t="shared" si="7"/>
        <v>1776.1999999999998</v>
      </c>
      <c r="R46" s="574">
        <f t="shared" si="8"/>
        <v>11873.699999999999</v>
      </c>
      <c r="S46" s="574">
        <v>16747.11</v>
      </c>
      <c r="T46" s="574">
        <v>9.08</v>
      </c>
      <c r="U46" s="64"/>
      <c r="V46" s="1190"/>
    </row>
    <row r="47" spans="1:22" s="65" customFormat="1" ht="34.9" hidden="1" customHeight="1">
      <c r="A47" s="64"/>
      <c r="B47" s="217">
        <v>42278</v>
      </c>
      <c r="C47" s="571">
        <v>1205121.75</v>
      </c>
      <c r="D47" s="571">
        <v>991.52</v>
      </c>
      <c r="E47" s="571">
        <v>105.9</v>
      </c>
      <c r="F47" s="571">
        <v>5277.38</v>
      </c>
      <c r="G47" s="571">
        <v>5979.28</v>
      </c>
      <c r="H47" s="571">
        <v>766.88</v>
      </c>
      <c r="I47" s="571">
        <v>311.05</v>
      </c>
      <c r="J47" s="572">
        <f t="shared" si="6"/>
        <v>13432.009999999998</v>
      </c>
      <c r="K47" s="571">
        <v>645.48</v>
      </c>
      <c r="L47" s="571">
        <v>0</v>
      </c>
      <c r="M47" s="571">
        <v>117.66</v>
      </c>
      <c r="N47" s="571">
        <v>1.64</v>
      </c>
      <c r="O47" s="571">
        <v>1002.73</v>
      </c>
      <c r="P47" s="571">
        <v>9.85</v>
      </c>
      <c r="Q47" s="572">
        <f t="shared" si="7"/>
        <v>1777.36</v>
      </c>
      <c r="R47" s="572">
        <f t="shared" si="8"/>
        <v>11708.6</v>
      </c>
      <c r="S47" s="572">
        <v>16514.23</v>
      </c>
      <c r="T47" s="572">
        <v>8.98</v>
      </c>
      <c r="U47" s="64"/>
      <c r="V47" s="1190"/>
    </row>
    <row r="48" spans="1:22" s="65" customFormat="1" ht="34.9" hidden="1" customHeight="1">
      <c r="A48" s="64"/>
      <c r="B48" s="216">
        <v>42309</v>
      </c>
      <c r="C48" s="573">
        <v>1325147.25</v>
      </c>
      <c r="D48" s="573">
        <v>993.2</v>
      </c>
      <c r="E48" s="573">
        <v>96.4</v>
      </c>
      <c r="F48" s="573">
        <v>4530.7</v>
      </c>
      <c r="G48" s="573">
        <v>6105.98</v>
      </c>
      <c r="H48" s="573">
        <v>766.9</v>
      </c>
      <c r="I48" s="573">
        <v>311.10000000000002</v>
      </c>
      <c r="J48" s="574">
        <f t="shared" si="6"/>
        <v>12804.279999999999</v>
      </c>
      <c r="K48" s="573">
        <v>655.9</v>
      </c>
      <c r="L48" s="573">
        <v>0</v>
      </c>
      <c r="M48" s="573">
        <v>174.98</v>
      </c>
      <c r="N48" s="573">
        <v>5.0999999999999996</v>
      </c>
      <c r="O48" s="573">
        <v>969.8</v>
      </c>
      <c r="P48" s="573">
        <v>10.6</v>
      </c>
      <c r="Q48" s="574">
        <f t="shared" si="7"/>
        <v>1816.3799999999999</v>
      </c>
      <c r="R48" s="574">
        <f t="shared" si="8"/>
        <v>11070.38</v>
      </c>
      <c r="S48" s="574">
        <v>15614.08</v>
      </c>
      <c r="T48" s="574">
        <v>8.52</v>
      </c>
      <c r="U48" s="64"/>
      <c r="V48" s="1190"/>
    </row>
    <row r="49" spans="1:22" s="65" customFormat="1" ht="34.9" hidden="1" customHeight="1">
      <c r="A49" s="64"/>
      <c r="B49" s="217">
        <v>42339</v>
      </c>
      <c r="C49" s="571">
        <v>1325270</v>
      </c>
      <c r="D49" s="571">
        <v>997.9</v>
      </c>
      <c r="E49" s="571">
        <v>97.3</v>
      </c>
      <c r="F49" s="571">
        <v>4823.1000000000004</v>
      </c>
      <c r="G49" s="571">
        <v>5829.6</v>
      </c>
      <c r="H49" s="571">
        <v>766.9</v>
      </c>
      <c r="I49" s="571">
        <v>315</v>
      </c>
      <c r="J49" s="572">
        <f t="shared" si="6"/>
        <v>12829.800000000001</v>
      </c>
      <c r="K49" s="571">
        <v>617.9</v>
      </c>
      <c r="L49" s="571">
        <v>0</v>
      </c>
      <c r="M49" s="571">
        <v>121.3</v>
      </c>
      <c r="N49" s="571">
        <v>1.1000000000000001</v>
      </c>
      <c r="O49" s="571">
        <v>958</v>
      </c>
      <c r="P49" s="571">
        <v>9</v>
      </c>
      <c r="Q49" s="572">
        <f t="shared" si="7"/>
        <v>1707.3</v>
      </c>
      <c r="R49" s="572">
        <f t="shared" si="8"/>
        <v>11130.000000000002</v>
      </c>
      <c r="S49" s="572">
        <v>15698.17</v>
      </c>
      <c r="T49" s="572">
        <v>8.6</v>
      </c>
      <c r="U49" s="64"/>
      <c r="V49" s="1190"/>
    </row>
    <row r="50" spans="1:22" s="67" customFormat="1" ht="34.9" hidden="1" customHeight="1">
      <c r="A50" s="66"/>
      <c r="B50" s="215">
        <v>2016</v>
      </c>
      <c r="C50" s="1176"/>
      <c r="D50" s="637"/>
      <c r="E50" s="637"/>
      <c r="F50" s="637"/>
      <c r="G50" s="637"/>
      <c r="H50" s="637"/>
      <c r="I50" s="637"/>
      <c r="J50" s="636"/>
      <c r="K50" s="637"/>
      <c r="L50" s="637"/>
      <c r="M50" s="637"/>
      <c r="N50" s="637"/>
      <c r="O50" s="637"/>
      <c r="P50" s="637"/>
      <c r="Q50" s="636"/>
      <c r="R50" s="636"/>
      <c r="S50" s="636"/>
      <c r="T50" s="636"/>
      <c r="U50" s="66"/>
      <c r="V50" s="1190"/>
    </row>
    <row r="51" spans="1:22" s="65" customFormat="1" ht="34.9" hidden="1" customHeight="1">
      <c r="A51" s="64"/>
      <c r="B51" s="216">
        <v>42370</v>
      </c>
      <c r="C51" s="573">
        <v>1265474.1200000001</v>
      </c>
      <c r="D51" s="573">
        <v>1001.5</v>
      </c>
      <c r="E51" s="573">
        <v>96.9</v>
      </c>
      <c r="F51" s="573">
        <v>4724.3999999999996</v>
      </c>
      <c r="G51" s="573">
        <v>5921.3</v>
      </c>
      <c r="H51" s="573">
        <v>766.9</v>
      </c>
      <c r="I51" s="573">
        <v>318.8</v>
      </c>
      <c r="J51" s="574">
        <f t="shared" ref="J51:J62" si="9">SUM(D51:I51)</f>
        <v>12829.799999999997</v>
      </c>
      <c r="K51" s="573">
        <v>669.2</v>
      </c>
      <c r="L51" s="573">
        <v>0</v>
      </c>
      <c r="M51" s="573">
        <v>120.2</v>
      </c>
      <c r="N51" s="573">
        <v>1.5</v>
      </c>
      <c r="O51" s="573">
        <v>927.7</v>
      </c>
      <c r="P51" s="573">
        <v>7.4</v>
      </c>
      <c r="Q51" s="574">
        <f t="shared" ref="Q51:Q62" si="10">SUM(K51:P51)</f>
        <v>1726.0000000000002</v>
      </c>
      <c r="R51" s="574">
        <f t="shared" ref="R51:R62" si="11">+D51+E51+F51+G51-K51</f>
        <v>11074.899999999998</v>
      </c>
      <c r="S51" s="574">
        <v>15620.45</v>
      </c>
      <c r="T51" s="574">
        <v>8.52</v>
      </c>
      <c r="U51" s="64"/>
      <c r="V51" s="1190"/>
    </row>
    <row r="52" spans="1:22" s="65" customFormat="1" ht="34.9" hidden="1" customHeight="1">
      <c r="A52" s="64"/>
      <c r="B52" s="217">
        <v>42401</v>
      </c>
      <c r="C52" s="571">
        <v>1245591.1200000001</v>
      </c>
      <c r="D52" s="571">
        <v>1084.8</v>
      </c>
      <c r="E52" s="571">
        <v>89.9</v>
      </c>
      <c r="F52" s="571">
        <v>4473.6000000000004</v>
      </c>
      <c r="G52" s="571">
        <v>5969.7</v>
      </c>
      <c r="H52" s="571">
        <v>766.9</v>
      </c>
      <c r="I52" s="571">
        <v>318.8</v>
      </c>
      <c r="J52" s="572">
        <f t="shared" si="9"/>
        <v>12703.699999999999</v>
      </c>
      <c r="K52" s="571">
        <v>638.6</v>
      </c>
      <c r="L52" s="571">
        <v>0</v>
      </c>
      <c r="M52" s="571">
        <v>124.7</v>
      </c>
      <c r="N52" s="571">
        <v>2.8</v>
      </c>
      <c r="O52" s="571">
        <v>880.4</v>
      </c>
      <c r="P52" s="571">
        <v>6.2</v>
      </c>
      <c r="Q52" s="572">
        <f t="shared" si="10"/>
        <v>1652.7</v>
      </c>
      <c r="R52" s="572">
        <f t="shared" si="11"/>
        <v>10979.4</v>
      </c>
      <c r="S52" s="572">
        <v>15485.76</v>
      </c>
      <c r="T52" s="572">
        <v>8.41</v>
      </c>
      <c r="U52" s="64"/>
      <c r="V52" s="1190"/>
    </row>
    <row r="53" spans="1:22" s="65" customFormat="1" ht="34.9" hidden="1" customHeight="1">
      <c r="A53" s="64"/>
      <c r="B53" s="216">
        <v>42430</v>
      </c>
      <c r="C53" s="573">
        <v>1290688.1200000001</v>
      </c>
      <c r="D53" s="573">
        <v>1124</v>
      </c>
      <c r="E53" s="573">
        <v>91</v>
      </c>
      <c r="F53" s="573">
        <v>4063.9</v>
      </c>
      <c r="G53" s="573">
        <v>6080</v>
      </c>
      <c r="H53" s="573">
        <v>766.9</v>
      </c>
      <c r="I53" s="573">
        <v>324.89999999999998</v>
      </c>
      <c r="J53" s="574">
        <f t="shared" si="9"/>
        <v>12450.699999999999</v>
      </c>
      <c r="K53" s="573">
        <v>624.4</v>
      </c>
      <c r="L53" s="573">
        <v>0</v>
      </c>
      <c r="M53" s="573">
        <v>120.5</v>
      </c>
      <c r="N53" s="573">
        <v>2.9</v>
      </c>
      <c r="O53" s="573">
        <v>861.1</v>
      </c>
      <c r="P53" s="573">
        <v>5.6</v>
      </c>
      <c r="Q53" s="574">
        <f t="shared" si="10"/>
        <v>1614.5</v>
      </c>
      <c r="R53" s="574">
        <f t="shared" si="11"/>
        <v>10734.5</v>
      </c>
      <c r="S53" s="574">
        <v>15140.34</v>
      </c>
      <c r="T53" s="574">
        <v>8.18</v>
      </c>
      <c r="U53" s="64"/>
      <c r="V53" s="1190"/>
    </row>
    <row r="54" spans="1:22" s="65" customFormat="1" ht="34.9" hidden="1" customHeight="1">
      <c r="A54" s="64"/>
      <c r="B54" s="217">
        <v>42461</v>
      </c>
      <c r="C54" s="571">
        <v>1109906.3799999999</v>
      </c>
      <c r="D54" s="571">
        <v>983.8</v>
      </c>
      <c r="E54" s="571">
        <v>91.2</v>
      </c>
      <c r="F54" s="571">
        <v>3834.2</v>
      </c>
      <c r="G54" s="571">
        <v>6271.4</v>
      </c>
      <c r="H54" s="571">
        <v>766.9</v>
      </c>
      <c r="I54" s="571">
        <v>326.7</v>
      </c>
      <c r="J54" s="572">
        <f t="shared" si="9"/>
        <v>12274.199999999999</v>
      </c>
      <c r="K54" s="571">
        <v>598.1</v>
      </c>
      <c r="L54" s="571">
        <v>0</v>
      </c>
      <c r="M54" s="571">
        <v>193.2</v>
      </c>
      <c r="N54" s="571">
        <v>2.7</v>
      </c>
      <c r="O54" s="571">
        <v>845.9</v>
      </c>
      <c r="P54" s="571">
        <v>4.0999999999999996</v>
      </c>
      <c r="Q54" s="572">
        <f t="shared" si="10"/>
        <v>1644</v>
      </c>
      <c r="R54" s="572">
        <f t="shared" si="11"/>
        <v>10582.499999999998</v>
      </c>
      <c r="S54" s="572">
        <v>14925.95</v>
      </c>
      <c r="T54" s="572">
        <v>8.0299999999999994</v>
      </c>
      <c r="U54" s="64"/>
      <c r="V54" s="1190"/>
    </row>
    <row r="55" spans="1:22" s="65" customFormat="1" ht="34.9" hidden="1" customHeight="1">
      <c r="A55" s="64"/>
      <c r="B55" s="216">
        <v>42491</v>
      </c>
      <c r="C55" s="573">
        <v>1170057.8799999999</v>
      </c>
      <c r="D55" s="573">
        <v>1006</v>
      </c>
      <c r="E55" s="573">
        <v>84.5</v>
      </c>
      <c r="F55" s="573">
        <v>4059.6</v>
      </c>
      <c r="G55" s="573">
        <v>5830.6</v>
      </c>
      <c r="H55" s="573">
        <v>766.9</v>
      </c>
      <c r="I55" s="573">
        <v>326.7</v>
      </c>
      <c r="J55" s="574">
        <f t="shared" si="9"/>
        <v>12074.300000000001</v>
      </c>
      <c r="K55" s="573">
        <v>595.1</v>
      </c>
      <c r="L55" s="573">
        <v>0</v>
      </c>
      <c r="M55" s="573">
        <v>190.7</v>
      </c>
      <c r="N55" s="573">
        <v>4.5</v>
      </c>
      <c r="O55" s="573">
        <v>840.5</v>
      </c>
      <c r="P55" s="573">
        <v>4</v>
      </c>
      <c r="Q55" s="574">
        <f t="shared" si="10"/>
        <v>1634.8</v>
      </c>
      <c r="R55" s="574">
        <f t="shared" si="11"/>
        <v>10385.6</v>
      </c>
      <c r="S55" s="574">
        <v>14648.24</v>
      </c>
      <c r="T55" s="574">
        <v>7.85</v>
      </c>
      <c r="U55" s="64"/>
      <c r="V55" s="1190"/>
    </row>
    <row r="56" spans="1:22" s="65" customFormat="1" ht="34.9" hidden="1" customHeight="1">
      <c r="A56" s="64"/>
      <c r="B56" s="217">
        <v>42522</v>
      </c>
      <c r="C56" s="571">
        <v>1195105.5</v>
      </c>
      <c r="D56" s="571">
        <v>1114.5999999999999</v>
      </c>
      <c r="E56" s="571">
        <v>83.9</v>
      </c>
      <c r="F56" s="571">
        <v>4015.2</v>
      </c>
      <c r="G56" s="571">
        <v>5755.2</v>
      </c>
      <c r="H56" s="571">
        <v>766.9</v>
      </c>
      <c r="I56" s="571">
        <v>326.7</v>
      </c>
      <c r="J56" s="572">
        <f t="shared" si="9"/>
        <v>12062.5</v>
      </c>
      <c r="K56" s="571">
        <v>729.9</v>
      </c>
      <c r="L56" s="571">
        <v>0</v>
      </c>
      <c r="M56" s="571">
        <v>195.1</v>
      </c>
      <c r="N56" s="571">
        <v>2.4</v>
      </c>
      <c r="O56" s="571">
        <v>824.9</v>
      </c>
      <c r="P56" s="571">
        <v>4</v>
      </c>
      <c r="Q56" s="572">
        <f t="shared" si="10"/>
        <v>1756.3</v>
      </c>
      <c r="R56" s="572">
        <f t="shared" si="11"/>
        <v>10239</v>
      </c>
      <c r="S56" s="572">
        <v>14441.47</v>
      </c>
      <c r="T56" s="572">
        <v>7.71</v>
      </c>
      <c r="U56" s="64"/>
      <c r="V56" s="1190"/>
    </row>
    <row r="57" spans="1:22" s="65" customFormat="1" ht="34.9" hidden="1" customHeight="1">
      <c r="A57" s="64"/>
      <c r="B57" s="216">
        <v>42552</v>
      </c>
      <c r="C57" s="573">
        <v>1295114.1200000001</v>
      </c>
      <c r="D57" s="573">
        <v>1241.9000000000001</v>
      </c>
      <c r="E57" s="573">
        <v>83.7</v>
      </c>
      <c r="F57" s="573">
        <v>3823.2</v>
      </c>
      <c r="G57" s="573">
        <v>5712.7</v>
      </c>
      <c r="H57" s="573">
        <v>766.9</v>
      </c>
      <c r="I57" s="573">
        <v>327.10000000000002</v>
      </c>
      <c r="J57" s="574">
        <f t="shared" si="9"/>
        <v>11955.5</v>
      </c>
      <c r="K57" s="573">
        <v>645.1</v>
      </c>
      <c r="L57" s="573">
        <v>0</v>
      </c>
      <c r="M57" s="573">
        <v>189</v>
      </c>
      <c r="N57" s="573">
        <v>3.2</v>
      </c>
      <c r="O57" s="573">
        <v>887.3</v>
      </c>
      <c r="P57" s="573">
        <v>3.9</v>
      </c>
      <c r="Q57" s="574">
        <f t="shared" si="10"/>
        <v>1728.5</v>
      </c>
      <c r="R57" s="574">
        <f t="shared" si="11"/>
        <v>10216.4</v>
      </c>
      <c r="S57" s="574">
        <v>14409.59</v>
      </c>
      <c r="T57" s="574">
        <v>7.66</v>
      </c>
      <c r="U57" s="64"/>
      <c r="V57" s="1190"/>
    </row>
    <row r="58" spans="1:22" s="65" customFormat="1" ht="34.9" hidden="1" customHeight="1">
      <c r="A58" s="64"/>
      <c r="B58" s="217">
        <v>42583</v>
      </c>
      <c r="C58" s="571">
        <v>1085176.25</v>
      </c>
      <c r="D58" s="571">
        <v>1012.1</v>
      </c>
      <c r="E58" s="571">
        <v>77</v>
      </c>
      <c r="F58" s="571">
        <v>4405.2</v>
      </c>
      <c r="G58" s="571">
        <v>5248.2</v>
      </c>
      <c r="H58" s="571">
        <v>766.9</v>
      </c>
      <c r="I58" s="571">
        <v>327.10000000000002</v>
      </c>
      <c r="J58" s="572">
        <f t="shared" si="9"/>
        <v>11836.5</v>
      </c>
      <c r="K58" s="571">
        <v>672.5</v>
      </c>
      <c r="L58" s="571">
        <v>0</v>
      </c>
      <c r="M58" s="571">
        <v>114.8</v>
      </c>
      <c r="N58" s="571">
        <v>2.2999999999999998</v>
      </c>
      <c r="O58" s="571">
        <v>872.5</v>
      </c>
      <c r="P58" s="571">
        <v>3.9</v>
      </c>
      <c r="Q58" s="572">
        <f t="shared" si="10"/>
        <v>1666</v>
      </c>
      <c r="R58" s="572">
        <f t="shared" si="11"/>
        <v>10070</v>
      </c>
      <c r="S58" s="572">
        <v>14203.1</v>
      </c>
      <c r="T58" s="572">
        <v>7.51</v>
      </c>
      <c r="U58" s="64"/>
      <c r="V58" s="1190"/>
    </row>
    <row r="59" spans="1:22" s="65" customFormat="1" ht="34.9" hidden="1" customHeight="1">
      <c r="A59" s="64"/>
      <c r="B59" s="216">
        <v>42614</v>
      </c>
      <c r="C59" s="573">
        <v>1130176.25</v>
      </c>
      <c r="D59" s="573">
        <v>1061.7</v>
      </c>
      <c r="E59" s="573">
        <v>77.2</v>
      </c>
      <c r="F59" s="573">
        <v>4675.6000000000004</v>
      </c>
      <c r="G59" s="573">
        <v>4929.6000000000004</v>
      </c>
      <c r="H59" s="573">
        <v>766.9</v>
      </c>
      <c r="I59" s="573">
        <v>327.10000000000002</v>
      </c>
      <c r="J59" s="574">
        <f t="shared" si="9"/>
        <v>11838.1</v>
      </c>
      <c r="K59" s="573">
        <v>683.4</v>
      </c>
      <c r="L59" s="573">
        <v>0</v>
      </c>
      <c r="M59" s="573">
        <v>105.8</v>
      </c>
      <c r="N59" s="573">
        <v>2.7</v>
      </c>
      <c r="O59" s="573">
        <v>853.1</v>
      </c>
      <c r="P59" s="573">
        <v>3.7</v>
      </c>
      <c r="Q59" s="574">
        <f t="shared" si="10"/>
        <v>1648.7</v>
      </c>
      <c r="R59" s="574">
        <f t="shared" si="11"/>
        <v>10060.700000000001</v>
      </c>
      <c r="S59" s="574">
        <v>14189.99</v>
      </c>
      <c r="T59" s="574">
        <v>7.48</v>
      </c>
      <c r="U59" s="64"/>
      <c r="V59" s="1190"/>
    </row>
    <row r="60" spans="1:22" s="65" customFormat="1" ht="34.9" hidden="1" customHeight="1">
      <c r="A60" s="64"/>
      <c r="B60" s="217">
        <v>42644</v>
      </c>
      <c r="C60" s="571">
        <v>1230176.25</v>
      </c>
      <c r="D60" s="571">
        <v>1114.3</v>
      </c>
      <c r="E60" s="571">
        <v>75.7</v>
      </c>
      <c r="F60" s="571">
        <v>4122.3999999999996</v>
      </c>
      <c r="G60" s="571">
        <v>5117</v>
      </c>
      <c r="H60" s="571">
        <v>766.9</v>
      </c>
      <c r="I60" s="571">
        <v>327.10000000000002</v>
      </c>
      <c r="J60" s="572">
        <f t="shared" si="9"/>
        <v>11523.4</v>
      </c>
      <c r="K60" s="571">
        <v>687</v>
      </c>
      <c r="L60" s="571">
        <v>0</v>
      </c>
      <c r="M60" s="571">
        <v>109.1</v>
      </c>
      <c r="N60" s="571">
        <v>1.1000000000000001</v>
      </c>
      <c r="O60" s="571">
        <v>846.6</v>
      </c>
      <c r="P60" s="571">
        <v>3.5</v>
      </c>
      <c r="Q60" s="572">
        <f t="shared" si="10"/>
        <v>1647.3000000000002</v>
      </c>
      <c r="R60" s="572">
        <f t="shared" si="11"/>
        <v>9742.4</v>
      </c>
      <c r="S60" s="572">
        <v>13741.04</v>
      </c>
      <c r="T60" s="572">
        <v>7.21</v>
      </c>
      <c r="U60" s="64"/>
      <c r="V60" s="1190"/>
    </row>
    <row r="61" spans="1:22" s="65" customFormat="1" ht="34.9" hidden="1" customHeight="1">
      <c r="A61" s="64"/>
      <c r="B61" s="216">
        <v>42675</v>
      </c>
      <c r="C61" s="573">
        <v>1225205.1200000001</v>
      </c>
      <c r="D61" s="573">
        <v>1033.7</v>
      </c>
      <c r="E61" s="573">
        <v>68.5</v>
      </c>
      <c r="F61" s="573">
        <v>4883.7</v>
      </c>
      <c r="G61" s="573">
        <v>4844.3999999999996</v>
      </c>
      <c r="H61" s="573">
        <v>766.9</v>
      </c>
      <c r="I61" s="573">
        <v>327.10000000000002</v>
      </c>
      <c r="J61" s="574">
        <f t="shared" si="9"/>
        <v>11924.3</v>
      </c>
      <c r="K61" s="573">
        <v>717.7</v>
      </c>
      <c r="L61" s="573">
        <v>0</v>
      </c>
      <c r="M61" s="573">
        <v>102.8</v>
      </c>
      <c r="N61" s="573">
        <v>0.4</v>
      </c>
      <c r="O61" s="573">
        <v>803.7</v>
      </c>
      <c r="P61" s="573">
        <v>3.6</v>
      </c>
      <c r="Q61" s="574">
        <f t="shared" si="10"/>
        <v>1628.1999999999998</v>
      </c>
      <c r="R61" s="574">
        <f t="shared" si="11"/>
        <v>10112.599999999999</v>
      </c>
      <c r="S61" s="574">
        <v>14263.19</v>
      </c>
      <c r="T61" s="574">
        <v>7.45</v>
      </c>
      <c r="U61" s="64"/>
      <c r="V61" s="1190"/>
    </row>
    <row r="62" spans="1:22" s="65" customFormat="1" ht="34.9" hidden="1" customHeight="1">
      <c r="A62" s="64"/>
      <c r="B62" s="217">
        <v>42705</v>
      </c>
      <c r="C62" s="571">
        <v>1325216.75</v>
      </c>
      <c r="D62" s="571">
        <v>1078.5</v>
      </c>
      <c r="E62" s="571">
        <v>67.8</v>
      </c>
      <c r="F62" s="571">
        <v>4851.3</v>
      </c>
      <c r="G62" s="571">
        <v>5020.3</v>
      </c>
      <c r="H62" s="571">
        <v>766.9</v>
      </c>
      <c r="I62" s="571">
        <v>330.7</v>
      </c>
      <c r="J62" s="572">
        <f t="shared" si="9"/>
        <v>12115.500000000002</v>
      </c>
      <c r="K62" s="571">
        <v>737.5</v>
      </c>
      <c r="L62" s="571">
        <v>0</v>
      </c>
      <c r="M62" s="571">
        <v>108</v>
      </c>
      <c r="N62" s="571">
        <v>1.4</v>
      </c>
      <c r="O62" s="571">
        <v>763.1</v>
      </c>
      <c r="P62" s="571">
        <v>3.5</v>
      </c>
      <c r="Q62" s="572">
        <f t="shared" si="10"/>
        <v>1613.5</v>
      </c>
      <c r="R62" s="572">
        <f t="shared" si="11"/>
        <v>10280.400000000001</v>
      </c>
      <c r="S62" s="572">
        <v>14499.86</v>
      </c>
      <c r="T62" s="572">
        <v>7.54</v>
      </c>
      <c r="U62" s="64"/>
      <c r="V62" s="1190"/>
    </row>
    <row r="63" spans="1:22" s="67" customFormat="1" ht="34.9" hidden="1" customHeight="1">
      <c r="A63" s="66"/>
      <c r="B63" s="215">
        <v>2017</v>
      </c>
      <c r="C63" s="1176"/>
      <c r="D63" s="637"/>
      <c r="E63" s="637"/>
      <c r="F63" s="637"/>
      <c r="G63" s="637"/>
      <c r="H63" s="637"/>
      <c r="I63" s="637"/>
      <c r="J63" s="636"/>
      <c r="K63" s="637"/>
      <c r="L63" s="637"/>
      <c r="M63" s="637"/>
      <c r="N63" s="637"/>
      <c r="O63" s="637"/>
      <c r="P63" s="637"/>
      <c r="Q63" s="636"/>
      <c r="R63" s="636"/>
      <c r="S63" s="636"/>
      <c r="T63" s="636"/>
      <c r="U63" s="66"/>
      <c r="V63" s="1190"/>
    </row>
    <row r="64" spans="1:22" s="65" customFormat="1" ht="34.9" hidden="1" customHeight="1">
      <c r="A64" s="64"/>
      <c r="B64" s="216">
        <v>42736</v>
      </c>
      <c r="C64" s="573">
        <v>1405240.5</v>
      </c>
      <c r="D64" s="573">
        <v>1196.9000000000001</v>
      </c>
      <c r="E64" s="573">
        <v>68.7</v>
      </c>
      <c r="F64" s="573">
        <v>4244.3999999999996</v>
      </c>
      <c r="G64" s="573">
        <v>5038.2</v>
      </c>
      <c r="H64" s="573">
        <v>766.9</v>
      </c>
      <c r="I64" s="573">
        <v>331.4</v>
      </c>
      <c r="J64" s="574">
        <f t="shared" ref="J64:J75" si="12">SUM(D64:I64)</f>
        <v>11646.5</v>
      </c>
      <c r="K64" s="573">
        <v>667.5</v>
      </c>
      <c r="L64" s="573">
        <v>0</v>
      </c>
      <c r="M64" s="573">
        <v>131.69999999999999</v>
      </c>
      <c r="N64" s="573">
        <v>0.5</v>
      </c>
      <c r="O64" s="573">
        <v>760.6</v>
      </c>
      <c r="P64" s="573">
        <v>3.4</v>
      </c>
      <c r="Q64" s="574">
        <f t="shared" ref="Q64:Q75" si="13">SUM(K64:P64)</f>
        <v>1563.7000000000003</v>
      </c>
      <c r="R64" s="574">
        <f t="shared" ref="R64:R75" si="14">+D64+E64+F64+G64-K64</f>
        <v>9880.7000000000007</v>
      </c>
      <c r="S64" s="574">
        <v>13936.11</v>
      </c>
      <c r="T64" s="574">
        <v>7.3</v>
      </c>
      <c r="U64" s="64"/>
      <c r="V64" s="1190"/>
    </row>
    <row r="65" spans="1:22" s="65" customFormat="1" ht="34.9" hidden="1" customHeight="1">
      <c r="A65" s="64"/>
      <c r="B65" s="217">
        <v>42767</v>
      </c>
      <c r="C65" s="571">
        <v>1265293.5</v>
      </c>
      <c r="D65" s="571">
        <v>1125</v>
      </c>
      <c r="E65" s="571">
        <v>61.2</v>
      </c>
      <c r="F65" s="571">
        <v>3904.8</v>
      </c>
      <c r="G65" s="571">
        <v>5063</v>
      </c>
      <c r="H65" s="571">
        <v>766.9</v>
      </c>
      <c r="I65" s="571">
        <v>331.5</v>
      </c>
      <c r="J65" s="572">
        <f t="shared" si="12"/>
        <v>11252.4</v>
      </c>
      <c r="K65" s="571">
        <v>728.5</v>
      </c>
      <c r="L65" s="571">
        <v>0</v>
      </c>
      <c r="M65" s="571">
        <v>96.9</v>
      </c>
      <c r="N65" s="571">
        <v>1.4</v>
      </c>
      <c r="O65" s="571">
        <v>752.7</v>
      </c>
      <c r="P65" s="571">
        <v>3.6</v>
      </c>
      <c r="Q65" s="572">
        <f t="shared" si="13"/>
        <v>1583.1</v>
      </c>
      <c r="R65" s="572">
        <f t="shared" si="14"/>
        <v>9425.5</v>
      </c>
      <c r="S65" s="572">
        <v>13294.08</v>
      </c>
      <c r="T65" s="572">
        <v>7</v>
      </c>
      <c r="U65" s="64"/>
      <c r="V65" s="1190"/>
    </row>
    <row r="66" spans="1:22" s="65" customFormat="1" ht="34.9" hidden="1" customHeight="1">
      <c r="A66" s="64"/>
      <c r="B66" s="216">
        <v>42795</v>
      </c>
      <c r="C66" s="573">
        <v>1345327.75</v>
      </c>
      <c r="D66" s="573">
        <v>1192.2</v>
      </c>
      <c r="E66" s="573">
        <v>61.6</v>
      </c>
      <c r="F66" s="573">
        <v>4211.1000000000004</v>
      </c>
      <c r="G66" s="573">
        <v>4744.5</v>
      </c>
      <c r="H66" s="573">
        <v>766.9</v>
      </c>
      <c r="I66" s="573">
        <v>331.5</v>
      </c>
      <c r="J66" s="574">
        <f t="shared" si="12"/>
        <v>11307.800000000001</v>
      </c>
      <c r="K66" s="573">
        <v>777.8</v>
      </c>
      <c r="L66" s="573">
        <v>0</v>
      </c>
      <c r="M66" s="573">
        <v>107.1</v>
      </c>
      <c r="N66" s="573">
        <v>0.5</v>
      </c>
      <c r="O66" s="573">
        <v>757.7</v>
      </c>
      <c r="P66" s="573">
        <v>3.8</v>
      </c>
      <c r="Q66" s="574">
        <f t="shared" si="13"/>
        <v>1646.8999999999999</v>
      </c>
      <c r="R66" s="574">
        <f t="shared" si="14"/>
        <v>9431.6000000000022</v>
      </c>
      <c r="S66" s="574">
        <v>13302.68</v>
      </c>
      <c r="T66" s="574">
        <v>7</v>
      </c>
      <c r="U66" s="64"/>
      <c r="V66" s="1190"/>
    </row>
    <row r="67" spans="1:22" s="65" customFormat="1" ht="34.9" hidden="1" customHeight="1">
      <c r="A67" s="64"/>
      <c r="B67" s="217">
        <v>42826</v>
      </c>
      <c r="C67" s="571">
        <v>1305352.1200000001</v>
      </c>
      <c r="D67" s="571">
        <v>1172.2</v>
      </c>
      <c r="E67" s="571">
        <v>61.9</v>
      </c>
      <c r="F67" s="571">
        <v>4182.5</v>
      </c>
      <c r="G67" s="571">
        <v>4631.3</v>
      </c>
      <c r="H67" s="571">
        <v>766.9</v>
      </c>
      <c r="I67" s="571">
        <v>339.3</v>
      </c>
      <c r="J67" s="572">
        <f t="shared" si="12"/>
        <v>11154.1</v>
      </c>
      <c r="K67" s="571">
        <v>746</v>
      </c>
      <c r="L67" s="571">
        <v>0</v>
      </c>
      <c r="M67" s="571">
        <v>109</v>
      </c>
      <c r="N67" s="571">
        <v>2.9</v>
      </c>
      <c r="O67" s="571">
        <v>753</v>
      </c>
      <c r="P67" s="571">
        <v>3.3</v>
      </c>
      <c r="Q67" s="572">
        <f t="shared" si="13"/>
        <v>1614.2</v>
      </c>
      <c r="R67" s="572">
        <f t="shared" si="14"/>
        <v>9301.9000000000015</v>
      </c>
      <c r="S67" s="572">
        <v>13119.75</v>
      </c>
      <c r="T67" s="572">
        <v>6.9</v>
      </c>
      <c r="U67" s="64"/>
      <c r="V67" s="1190"/>
    </row>
    <row r="68" spans="1:22" s="65" customFormat="1" ht="34.9" hidden="1" customHeight="1">
      <c r="A68" s="64"/>
      <c r="B68" s="216">
        <v>42856</v>
      </c>
      <c r="C68" s="573">
        <v>1345402.8799999999</v>
      </c>
      <c r="D68" s="573">
        <v>1204.4000000000001</v>
      </c>
      <c r="E68" s="573">
        <v>55.5</v>
      </c>
      <c r="F68" s="573">
        <v>4371.3</v>
      </c>
      <c r="G68" s="573">
        <v>4578</v>
      </c>
      <c r="H68" s="573">
        <v>766.9</v>
      </c>
      <c r="I68" s="573">
        <v>339.3</v>
      </c>
      <c r="J68" s="574">
        <f t="shared" si="12"/>
        <v>11315.4</v>
      </c>
      <c r="K68" s="573">
        <v>795.6</v>
      </c>
      <c r="L68" s="573">
        <v>0</v>
      </c>
      <c r="M68" s="573">
        <v>106.9</v>
      </c>
      <c r="N68" s="573">
        <v>1.1000000000000001</v>
      </c>
      <c r="O68" s="573">
        <v>740.6</v>
      </c>
      <c r="P68" s="573">
        <v>31.8</v>
      </c>
      <c r="Q68" s="574">
        <f t="shared" si="13"/>
        <v>1676</v>
      </c>
      <c r="R68" s="574">
        <f t="shared" si="14"/>
        <v>9413.6</v>
      </c>
      <c r="S68" s="574">
        <v>13277.29</v>
      </c>
      <c r="T68" s="574">
        <v>7</v>
      </c>
      <c r="U68" s="64"/>
      <c r="V68" s="1190"/>
    </row>
    <row r="69" spans="1:22" s="65" customFormat="1" ht="34.9" hidden="1" customHeight="1">
      <c r="A69" s="64"/>
      <c r="B69" s="217">
        <v>42887</v>
      </c>
      <c r="C69" s="571">
        <v>1325410.5</v>
      </c>
      <c r="D69" s="571">
        <v>1176.0999999999999</v>
      </c>
      <c r="E69" s="571">
        <v>55.6</v>
      </c>
      <c r="F69" s="571">
        <v>4495.7</v>
      </c>
      <c r="G69" s="571">
        <v>4389.7</v>
      </c>
      <c r="H69" s="571">
        <v>766.9</v>
      </c>
      <c r="I69" s="571">
        <v>339.3</v>
      </c>
      <c r="J69" s="572">
        <f t="shared" si="12"/>
        <v>11223.299999999997</v>
      </c>
      <c r="K69" s="571">
        <v>825.4</v>
      </c>
      <c r="L69" s="571">
        <v>0</v>
      </c>
      <c r="M69" s="571">
        <v>40.200000000000003</v>
      </c>
      <c r="N69" s="571">
        <v>0.4</v>
      </c>
      <c r="O69" s="571">
        <v>722.2</v>
      </c>
      <c r="P69" s="571">
        <v>3.4</v>
      </c>
      <c r="Q69" s="572">
        <f t="shared" si="13"/>
        <v>1591.6000000000001</v>
      </c>
      <c r="R69" s="572">
        <f t="shared" si="14"/>
        <v>9291.6999999999989</v>
      </c>
      <c r="S69" s="572">
        <v>13105.36</v>
      </c>
      <c r="T69" s="572">
        <v>6.9</v>
      </c>
      <c r="U69" s="64"/>
      <c r="V69" s="1190"/>
    </row>
    <row r="70" spans="1:22" s="65" customFormat="1" ht="34.9" hidden="1" customHeight="1">
      <c r="A70" s="64"/>
      <c r="B70" s="216">
        <v>42917</v>
      </c>
      <c r="C70" s="573">
        <v>1305421.8799999999</v>
      </c>
      <c r="D70" s="573">
        <v>1173.9000000000001</v>
      </c>
      <c r="E70" s="573">
        <v>56.3</v>
      </c>
      <c r="F70" s="573">
        <v>4479.5</v>
      </c>
      <c r="G70" s="573">
        <v>4297.3999999999996</v>
      </c>
      <c r="H70" s="573">
        <v>766.9</v>
      </c>
      <c r="I70" s="573">
        <v>339.7</v>
      </c>
      <c r="J70" s="574">
        <f t="shared" si="12"/>
        <v>11113.699999999999</v>
      </c>
      <c r="K70" s="573">
        <v>803.1</v>
      </c>
      <c r="L70" s="573">
        <v>0</v>
      </c>
      <c r="M70" s="573">
        <v>35.9</v>
      </c>
      <c r="N70" s="573">
        <v>0.1</v>
      </c>
      <c r="O70" s="573">
        <v>724</v>
      </c>
      <c r="P70" s="573">
        <v>3.5</v>
      </c>
      <c r="Q70" s="574">
        <f t="shared" si="13"/>
        <v>1566.6</v>
      </c>
      <c r="R70" s="574">
        <f t="shared" si="14"/>
        <v>9203.9999999999982</v>
      </c>
      <c r="S70" s="574">
        <v>12981.66</v>
      </c>
      <c r="T70" s="574">
        <v>6.8</v>
      </c>
      <c r="U70" s="64"/>
      <c r="V70" s="1190"/>
    </row>
    <row r="71" spans="1:22" s="65" customFormat="1" ht="34.9" hidden="1" customHeight="1">
      <c r="A71" s="64"/>
      <c r="B71" s="217">
        <v>42948</v>
      </c>
      <c r="C71" s="571">
        <v>1225421.8799999999</v>
      </c>
      <c r="D71" s="571">
        <v>1139.7</v>
      </c>
      <c r="E71" s="571">
        <v>49.4</v>
      </c>
      <c r="F71" s="571">
        <v>4404</v>
      </c>
      <c r="G71" s="571">
        <v>4276.3</v>
      </c>
      <c r="H71" s="571">
        <v>766.9</v>
      </c>
      <c r="I71" s="571">
        <v>339.7</v>
      </c>
      <c r="J71" s="572">
        <f t="shared" si="12"/>
        <v>10976.000000000002</v>
      </c>
      <c r="K71" s="571">
        <v>802.8</v>
      </c>
      <c r="L71" s="571">
        <v>0</v>
      </c>
      <c r="M71" s="571">
        <v>34.299999999999997</v>
      </c>
      <c r="N71" s="571">
        <v>1.2</v>
      </c>
      <c r="O71" s="571">
        <v>707</v>
      </c>
      <c r="P71" s="571">
        <v>3.7</v>
      </c>
      <c r="Q71" s="572">
        <f t="shared" si="13"/>
        <v>1549</v>
      </c>
      <c r="R71" s="572">
        <f t="shared" si="14"/>
        <v>9066.6000000000022</v>
      </c>
      <c r="S71" s="572">
        <v>12787.87</v>
      </c>
      <c r="T71" s="572">
        <v>6.7</v>
      </c>
      <c r="U71" s="64"/>
      <c r="V71" s="1190"/>
    </row>
    <row r="72" spans="1:22" s="65" customFormat="1" ht="34.9" hidden="1" customHeight="1">
      <c r="A72" s="64"/>
      <c r="B72" s="216">
        <v>42979</v>
      </c>
      <c r="C72" s="573">
        <v>1245421.8799999999</v>
      </c>
      <c r="D72" s="573">
        <v>1130.8</v>
      </c>
      <c r="E72" s="573">
        <v>49</v>
      </c>
      <c r="F72" s="573">
        <v>4449</v>
      </c>
      <c r="G72" s="573">
        <v>4237.1000000000004</v>
      </c>
      <c r="H72" s="573">
        <v>766.9</v>
      </c>
      <c r="I72" s="573">
        <v>339.7</v>
      </c>
      <c r="J72" s="574">
        <f t="shared" si="12"/>
        <v>10972.500000000002</v>
      </c>
      <c r="K72" s="573">
        <v>834.7</v>
      </c>
      <c r="L72" s="573">
        <v>0</v>
      </c>
      <c r="M72" s="573">
        <v>37.5</v>
      </c>
      <c r="N72" s="573">
        <v>0.1</v>
      </c>
      <c r="O72" s="573">
        <v>705</v>
      </c>
      <c r="P72" s="573">
        <v>4.0999999999999996</v>
      </c>
      <c r="Q72" s="574">
        <f t="shared" si="13"/>
        <v>1581.4</v>
      </c>
      <c r="R72" s="574">
        <f t="shared" si="14"/>
        <v>9031.2000000000007</v>
      </c>
      <c r="S72" s="574">
        <v>12737.94</v>
      </c>
      <c r="T72" s="574">
        <v>6.7</v>
      </c>
      <c r="U72" s="64"/>
      <c r="V72" s="1190"/>
    </row>
    <row r="73" spans="1:22" s="65" customFormat="1" ht="34.9" hidden="1" customHeight="1">
      <c r="A73" s="64"/>
      <c r="B73" s="217">
        <v>43009</v>
      </c>
      <c r="C73" s="571">
        <v>1445486.5</v>
      </c>
      <c r="D73" s="571">
        <v>1308.0999999999999</v>
      </c>
      <c r="E73" s="571">
        <v>48.8</v>
      </c>
      <c r="F73" s="571">
        <v>4663.6000000000004</v>
      </c>
      <c r="G73" s="571">
        <v>4483.5</v>
      </c>
      <c r="H73" s="571">
        <v>766.9</v>
      </c>
      <c r="I73" s="571">
        <v>339.7</v>
      </c>
      <c r="J73" s="572">
        <f t="shared" si="12"/>
        <v>11610.6</v>
      </c>
      <c r="K73" s="571">
        <v>833.6</v>
      </c>
      <c r="L73" s="571">
        <v>0</v>
      </c>
      <c r="M73" s="571">
        <v>43.6</v>
      </c>
      <c r="N73" s="571">
        <v>0.8</v>
      </c>
      <c r="O73" s="571">
        <v>678.8</v>
      </c>
      <c r="P73" s="571">
        <v>3.6</v>
      </c>
      <c r="Q73" s="572">
        <f t="shared" si="13"/>
        <v>1560.3999999999999</v>
      </c>
      <c r="R73" s="572">
        <f t="shared" si="14"/>
        <v>9670.4</v>
      </c>
      <c r="S73" s="572">
        <v>13639.49</v>
      </c>
      <c r="T73" s="572">
        <v>7.2</v>
      </c>
      <c r="U73" s="64"/>
      <c r="V73" s="1190"/>
    </row>
    <row r="74" spans="1:22" s="65" customFormat="1" ht="34.9" hidden="1" customHeight="1">
      <c r="A74" s="64"/>
      <c r="B74" s="216">
        <v>43040</v>
      </c>
      <c r="C74" s="573">
        <v>1345588.62</v>
      </c>
      <c r="D74" s="573">
        <v>1235.5999999999999</v>
      </c>
      <c r="E74" s="573">
        <v>42.9</v>
      </c>
      <c r="F74" s="573">
        <v>4643.2</v>
      </c>
      <c r="G74" s="573">
        <v>4532.7</v>
      </c>
      <c r="H74" s="573">
        <v>766.9</v>
      </c>
      <c r="I74" s="573">
        <v>339.7</v>
      </c>
      <c r="J74" s="574">
        <f t="shared" si="12"/>
        <v>11561</v>
      </c>
      <c r="K74" s="573">
        <v>833.1</v>
      </c>
      <c r="L74" s="573">
        <v>0</v>
      </c>
      <c r="M74" s="573">
        <v>39.6</v>
      </c>
      <c r="N74" s="573" t="s">
        <v>3</v>
      </c>
      <c r="O74" s="573">
        <v>671</v>
      </c>
      <c r="P74" s="573">
        <v>3.5</v>
      </c>
      <c r="Q74" s="574">
        <f t="shared" si="13"/>
        <v>1547.2</v>
      </c>
      <c r="R74" s="574">
        <f t="shared" si="14"/>
        <v>9621.2999999999993</v>
      </c>
      <c r="S74" s="574">
        <v>13570.24</v>
      </c>
      <c r="T74" s="574">
        <v>7.1</v>
      </c>
      <c r="U74" s="64"/>
      <c r="V74" s="1190"/>
    </row>
    <row r="75" spans="1:22" s="65" customFormat="1" ht="34.9" hidden="1" customHeight="1">
      <c r="A75" s="64"/>
      <c r="B75" s="217">
        <v>43070</v>
      </c>
      <c r="C75" s="571">
        <v>1595588.62</v>
      </c>
      <c r="D75" s="571">
        <v>1473.7</v>
      </c>
      <c r="E75" s="571">
        <v>43.1</v>
      </c>
      <c r="F75" s="571">
        <v>4889.7</v>
      </c>
      <c r="G75" s="571">
        <v>4640.3999999999996</v>
      </c>
      <c r="H75" s="571">
        <v>766.9</v>
      </c>
      <c r="I75" s="571">
        <v>358.1</v>
      </c>
      <c r="J75" s="572">
        <f t="shared" si="12"/>
        <v>12171.9</v>
      </c>
      <c r="K75" s="571">
        <v>843.1</v>
      </c>
      <c r="L75" s="571">
        <v>0</v>
      </c>
      <c r="M75" s="571">
        <v>44.9</v>
      </c>
      <c r="N75" s="571" t="s">
        <v>3</v>
      </c>
      <c r="O75" s="571">
        <v>663.5</v>
      </c>
      <c r="P75" s="571">
        <v>3.3</v>
      </c>
      <c r="Q75" s="572">
        <f t="shared" si="13"/>
        <v>1554.8</v>
      </c>
      <c r="R75" s="572">
        <f t="shared" si="14"/>
        <v>10203.799999999999</v>
      </c>
      <c r="S75" s="572">
        <v>14391.82</v>
      </c>
      <c r="T75" s="572">
        <v>7.6</v>
      </c>
      <c r="U75" s="64"/>
      <c r="V75" s="1190"/>
    </row>
    <row r="76" spans="1:22" s="67" customFormat="1" ht="34.9" hidden="1" customHeight="1">
      <c r="A76" s="66"/>
      <c r="B76" s="215">
        <v>2018</v>
      </c>
      <c r="C76" s="1176"/>
      <c r="D76" s="637"/>
      <c r="E76" s="637"/>
      <c r="F76" s="637"/>
      <c r="G76" s="637"/>
      <c r="H76" s="637"/>
      <c r="I76" s="637"/>
      <c r="J76" s="636"/>
      <c r="K76" s="637"/>
      <c r="L76" s="637"/>
      <c r="M76" s="637"/>
      <c r="N76" s="637"/>
      <c r="O76" s="637"/>
      <c r="P76" s="637"/>
      <c r="Q76" s="636"/>
      <c r="R76" s="636"/>
      <c r="S76" s="636"/>
      <c r="T76" s="636"/>
      <c r="U76" s="66"/>
      <c r="V76" s="1190"/>
    </row>
    <row r="77" spans="1:22" s="65" customFormat="1" ht="34.9" hidden="1" customHeight="1">
      <c r="A77" s="64"/>
      <c r="B77" s="216">
        <v>43101</v>
      </c>
      <c r="C77" s="573">
        <v>1245677.25</v>
      </c>
      <c r="D77" s="573">
        <v>1186</v>
      </c>
      <c r="E77" s="573">
        <v>44.1</v>
      </c>
      <c r="F77" s="573">
        <v>4743.8999999999996</v>
      </c>
      <c r="G77" s="573">
        <v>4878.8</v>
      </c>
      <c r="H77" s="573">
        <v>766.9</v>
      </c>
      <c r="I77" s="573">
        <v>358.8</v>
      </c>
      <c r="J77" s="574">
        <f t="shared" ref="J77:J88" si="15">SUM(D77:I77)</f>
        <v>11978.499999999998</v>
      </c>
      <c r="K77" s="573">
        <v>800.6</v>
      </c>
      <c r="L77" s="573">
        <v>0</v>
      </c>
      <c r="M77" s="573">
        <v>42.7</v>
      </c>
      <c r="N77" s="573">
        <v>1</v>
      </c>
      <c r="O77" s="573">
        <v>659.9</v>
      </c>
      <c r="P77" s="573">
        <v>3.2</v>
      </c>
      <c r="Q77" s="574">
        <f t="shared" ref="Q77:Q88" si="16">SUM(K77:P77)</f>
        <v>1507.4</v>
      </c>
      <c r="R77" s="574">
        <f t="shared" ref="R77:R88" si="17">+D77+E77+F77+G77-K77</f>
        <v>10052.199999999999</v>
      </c>
      <c r="S77" s="574">
        <v>14178</v>
      </c>
      <c r="T77" s="574">
        <v>7.5</v>
      </c>
      <c r="U77" s="64"/>
      <c r="V77" s="1190"/>
    </row>
    <row r="78" spans="1:22" s="65" customFormat="1" ht="34.9" hidden="1" customHeight="1">
      <c r="A78" s="64"/>
      <c r="B78" s="217">
        <v>43132</v>
      </c>
      <c r="C78" s="571">
        <v>1225685.25</v>
      </c>
      <c r="D78" s="571">
        <v>1145.4000000000001</v>
      </c>
      <c r="E78" s="571">
        <v>37.9</v>
      </c>
      <c r="F78" s="571">
        <v>4865.5</v>
      </c>
      <c r="G78" s="571">
        <v>4633.3999999999996</v>
      </c>
      <c r="H78" s="571">
        <v>766.9</v>
      </c>
      <c r="I78" s="571">
        <v>358.8</v>
      </c>
      <c r="J78" s="572">
        <f t="shared" si="15"/>
        <v>11807.9</v>
      </c>
      <c r="K78" s="571">
        <v>827.9</v>
      </c>
      <c r="L78" s="571">
        <v>0</v>
      </c>
      <c r="M78" s="571">
        <v>35</v>
      </c>
      <c r="N78" s="571">
        <v>1.1000000000000001</v>
      </c>
      <c r="O78" s="571">
        <v>629.5</v>
      </c>
      <c r="P78" s="571">
        <v>3.2</v>
      </c>
      <c r="Q78" s="572">
        <f t="shared" si="16"/>
        <v>1496.7</v>
      </c>
      <c r="R78" s="572">
        <f t="shared" si="17"/>
        <v>9854.3000000000011</v>
      </c>
      <c r="S78" s="572">
        <v>13898.87</v>
      </c>
      <c r="T78" s="572">
        <v>7.4</v>
      </c>
      <c r="U78" s="64"/>
      <c r="V78" s="1190"/>
    </row>
    <row r="79" spans="1:22" s="65" customFormat="1" ht="34.9" hidden="1" customHeight="1">
      <c r="A79" s="64"/>
      <c r="B79" s="216">
        <v>43160</v>
      </c>
      <c r="C79" s="573">
        <v>1155685.25</v>
      </c>
      <c r="D79" s="573">
        <v>1088.2</v>
      </c>
      <c r="E79" s="573">
        <v>38.1</v>
      </c>
      <c r="F79" s="573">
        <v>4811.1000000000004</v>
      </c>
      <c r="G79" s="573">
        <v>4576.8999999999996</v>
      </c>
      <c r="H79" s="573">
        <v>766.9</v>
      </c>
      <c r="I79" s="573">
        <v>358.8</v>
      </c>
      <c r="J79" s="574">
        <f t="shared" si="15"/>
        <v>11639.999999999998</v>
      </c>
      <c r="K79" s="573">
        <v>820.9</v>
      </c>
      <c r="L79" s="573">
        <v>0</v>
      </c>
      <c r="M79" s="573">
        <v>39.5</v>
      </c>
      <c r="N79" s="573">
        <v>0.8</v>
      </c>
      <c r="O79" s="573">
        <v>623.5</v>
      </c>
      <c r="P79" s="573">
        <v>3.2</v>
      </c>
      <c r="Q79" s="574">
        <f t="shared" si="16"/>
        <v>1487.8999999999999</v>
      </c>
      <c r="R79" s="574">
        <f t="shared" si="17"/>
        <v>9693.4</v>
      </c>
      <c r="S79" s="574">
        <v>13671.93</v>
      </c>
      <c r="T79" s="574">
        <v>7.3</v>
      </c>
      <c r="U79" s="64"/>
      <c r="V79" s="1190"/>
    </row>
    <row r="80" spans="1:22" s="65" customFormat="1" ht="34.9" hidden="1" customHeight="1">
      <c r="A80" s="64"/>
      <c r="B80" s="217">
        <v>43191</v>
      </c>
      <c r="C80" s="571">
        <v>1355753</v>
      </c>
      <c r="D80" s="571">
        <v>1270.4000000000001</v>
      </c>
      <c r="E80" s="571">
        <v>37.5</v>
      </c>
      <c r="F80" s="571">
        <v>4777</v>
      </c>
      <c r="G80" s="571">
        <v>4256.2</v>
      </c>
      <c r="H80" s="571">
        <v>766.9</v>
      </c>
      <c r="I80" s="571">
        <v>366.7</v>
      </c>
      <c r="J80" s="572">
        <f t="shared" si="15"/>
        <v>11474.699999999999</v>
      </c>
      <c r="K80" s="571">
        <v>844.9</v>
      </c>
      <c r="L80" s="571">
        <v>0</v>
      </c>
      <c r="M80" s="571">
        <v>46.1</v>
      </c>
      <c r="N80" s="571" t="s">
        <v>3</v>
      </c>
      <c r="O80" s="571">
        <v>620.5</v>
      </c>
      <c r="P80" s="571">
        <v>3.2</v>
      </c>
      <c r="Q80" s="572">
        <f t="shared" si="16"/>
        <v>1514.7</v>
      </c>
      <c r="R80" s="572">
        <f t="shared" si="17"/>
        <v>9496.1999999999989</v>
      </c>
      <c r="S80" s="572">
        <v>13393.79</v>
      </c>
      <c r="T80" s="572">
        <v>7.1</v>
      </c>
      <c r="U80" s="64"/>
      <c r="V80" s="1190"/>
    </row>
    <row r="81" spans="1:22" s="65" customFormat="1" ht="34.9" hidden="1" customHeight="1">
      <c r="A81" s="64"/>
      <c r="B81" s="216">
        <v>43221</v>
      </c>
      <c r="C81" s="573">
        <v>1395846.5</v>
      </c>
      <c r="D81" s="573">
        <v>1292.5</v>
      </c>
      <c r="E81" s="573">
        <v>31.9</v>
      </c>
      <c r="F81" s="573">
        <v>4521.1000000000004</v>
      </c>
      <c r="G81" s="573">
        <v>4228.3999999999996</v>
      </c>
      <c r="H81" s="573">
        <v>766.9</v>
      </c>
      <c r="I81" s="573">
        <v>366.7</v>
      </c>
      <c r="J81" s="574">
        <f t="shared" si="15"/>
        <v>11207.5</v>
      </c>
      <c r="K81" s="573">
        <v>808.9</v>
      </c>
      <c r="L81" s="573">
        <v>0</v>
      </c>
      <c r="M81" s="573">
        <v>43.9</v>
      </c>
      <c r="N81" s="573">
        <v>0.5</v>
      </c>
      <c r="O81" s="573">
        <v>619.79999999999995</v>
      </c>
      <c r="P81" s="573">
        <v>3.1</v>
      </c>
      <c r="Q81" s="574">
        <f t="shared" si="16"/>
        <v>1476.1999999999998</v>
      </c>
      <c r="R81" s="574">
        <f t="shared" si="17"/>
        <v>9265</v>
      </c>
      <c r="S81" s="574">
        <v>13067.7</v>
      </c>
      <c r="T81" s="574">
        <v>7</v>
      </c>
      <c r="U81" s="64"/>
      <c r="V81" s="1190"/>
    </row>
    <row r="82" spans="1:22" s="65" customFormat="1" ht="34.9" hidden="1" customHeight="1">
      <c r="A82" s="64"/>
      <c r="B82" s="217">
        <v>43252</v>
      </c>
      <c r="C82" s="571">
        <v>1455848</v>
      </c>
      <c r="D82" s="571">
        <v>1292.4000000000001</v>
      </c>
      <c r="E82" s="571">
        <v>31.8</v>
      </c>
      <c r="F82" s="571">
        <v>4679.6000000000004</v>
      </c>
      <c r="G82" s="571">
        <v>3994.9</v>
      </c>
      <c r="H82" s="571">
        <v>766.9</v>
      </c>
      <c r="I82" s="571">
        <v>366.7</v>
      </c>
      <c r="J82" s="572">
        <f t="shared" si="15"/>
        <v>11132.300000000001</v>
      </c>
      <c r="K82" s="571">
        <v>837.9</v>
      </c>
      <c r="L82" s="571">
        <v>0</v>
      </c>
      <c r="M82" s="571">
        <v>29.7</v>
      </c>
      <c r="N82" s="571">
        <v>0.3</v>
      </c>
      <c r="O82" s="571">
        <v>619.29999999999995</v>
      </c>
      <c r="P82" s="571">
        <v>3</v>
      </c>
      <c r="Q82" s="572">
        <f t="shared" si="16"/>
        <v>1490.1999999999998</v>
      </c>
      <c r="R82" s="572">
        <f t="shared" si="17"/>
        <v>9160.8000000000011</v>
      </c>
      <c r="S82" s="572">
        <v>12920.73</v>
      </c>
      <c r="T82" s="572">
        <v>6.9</v>
      </c>
      <c r="U82" s="64"/>
      <c r="V82" s="1190"/>
    </row>
    <row r="83" spans="1:22" s="65" customFormat="1" ht="34.9" hidden="1" customHeight="1">
      <c r="A83" s="64"/>
      <c r="B83" s="216">
        <v>43282</v>
      </c>
      <c r="C83" s="573">
        <v>1515887.5</v>
      </c>
      <c r="D83" s="573">
        <v>1314.2</v>
      </c>
      <c r="E83" s="573">
        <v>31.7</v>
      </c>
      <c r="F83" s="573">
        <v>4344.5</v>
      </c>
      <c r="G83" s="573">
        <v>4023.7</v>
      </c>
      <c r="H83" s="573">
        <v>766.9</v>
      </c>
      <c r="I83" s="573">
        <v>367.2</v>
      </c>
      <c r="J83" s="574">
        <f t="shared" si="15"/>
        <v>10848.199999999999</v>
      </c>
      <c r="K83" s="573">
        <v>795.6</v>
      </c>
      <c r="L83" s="573">
        <v>0</v>
      </c>
      <c r="M83" s="573">
        <v>50.1</v>
      </c>
      <c r="N83" s="573">
        <v>0.1</v>
      </c>
      <c r="O83" s="573">
        <v>602.6</v>
      </c>
      <c r="P83" s="573">
        <v>3</v>
      </c>
      <c r="Q83" s="574">
        <f t="shared" si="16"/>
        <v>1451.4</v>
      </c>
      <c r="R83" s="574">
        <f t="shared" si="17"/>
        <v>8918.4999999999982</v>
      </c>
      <c r="S83" s="574">
        <v>12578.98</v>
      </c>
      <c r="T83" s="574">
        <v>6.8</v>
      </c>
      <c r="U83" s="64"/>
      <c r="V83" s="1190"/>
    </row>
    <row r="84" spans="1:22" s="65" customFormat="1" ht="34.9" hidden="1" customHeight="1">
      <c r="A84" s="64"/>
      <c r="B84" s="217">
        <v>43313</v>
      </c>
      <c r="C84" s="571">
        <v>1555892.5</v>
      </c>
      <c r="D84" s="571">
        <v>1327.7</v>
      </c>
      <c r="E84" s="571">
        <v>27.2</v>
      </c>
      <c r="F84" s="571">
        <v>4703.3</v>
      </c>
      <c r="G84" s="571">
        <v>3981.6</v>
      </c>
      <c r="H84" s="571">
        <v>766.9</v>
      </c>
      <c r="I84" s="571">
        <v>367.2</v>
      </c>
      <c r="J84" s="572">
        <f t="shared" si="15"/>
        <v>11173.900000000001</v>
      </c>
      <c r="K84" s="571">
        <v>827.4</v>
      </c>
      <c r="L84" s="571">
        <v>0</v>
      </c>
      <c r="M84" s="571">
        <v>39.700000000000003</v>
      </c>
      <c r="N84" s="571">
        <v>0.4</v>
      </c>
      <c r="O84" s="571">
        <v>955.9</v>
      </c>
      <c r="P84" s="571">
        <v>3</v>
      </c>
      <c r="Q84" s="572">
        <f t="shared" si="16"/>
        <v>1826.4</v>
      </c>
      <c r="R84" s="572">
        <f t="shared" si="17"/>
        <v>9212.4000000000015</v>
      </c>
      <c r="S84" s="572">
        <v>12993.51</v>
      </c>
      <c r="T84" s="572">
        <v>7</v>
      </c>
      <c r="U84" s="64"/>
      <c r="V84" s="1190"/>
    </row>
    <row r="85" spans="1:22" s="65" customFormat="1" ht="34.9" hidden="1" customHeight="1">
      <c r="A85" s="64"/>
      <c r="B85" s="216">
        <v>43344</v>
      </c>
      <c r="C85" s="573">
        <v>1575893.75</v>
      </c>
      <c r="D85" s="573">
        <v>1330.5</v>
      </c>
      <c r="E85" s="573">
        <v>26.4</v>
      </c>
      <c r="F85" s="573">
        <v>4626.3999999999996</v>
      </c>
      <c r="G85" s="573">
        <v>3661.9</v>
      </c>
      <c r="H85" s="573">
        <v>766.9</v>
      </c>
      <c r="I85" s="573">
        <v>367.2</v>
      </c>
      <c r="J85" s="574">
        <f t="shared" si="15"/>
        <v>10779.3</v>
      </c>
      <c r="K85" s="573">
        <v>800.7</v>
      </c>
      <c r="L85" s="573">
        <v>0</v>
      </c>
      <c r="M85" s="573">
        <v>56.9</v>
      </c>
      <c r="N85" s="573">
        <v>0.1</v>
      </c>
      <c r="O85" s="573">
        <v>952.7</v>
      </c>
      <c r="P85" s="573">
        <v>3</v>
      </c>
      <c r="Q85" s="574">
        <f t="shared" si="16"/>
        <v>1813.4</v>
      </c>
      <c r="R85" s="574">
        <f t="shared" si="17"/>
        <v>8844.4999999999982</v>
      </c>
      <c r="S85" s="574">
        <v>12474.61</v>
      </c>
      <c r="T85" s="574">
        <v>6.8</v>
      </c>
      <c r="U85" s="64"/>
      <c r="V85" s="1190"/>
    </row>
    <row r="86" spans="1:22" s="65" customFormat="1" ht="34.9" hidden="1" customHeight="1">
      <c r="A86" s="64"/>
      <c r="B86" s="217">
        <v>43374</v>
      </c>
      <c r="C86" s="571">
        <v>1515928</v>
      </c>
      <c r="D86" s="571">
        <v>1309.0999999999999</v>
      </c>
      <c r="E86" s="571">
        <v>26.2</v>
      </c>
      <c r="F86" s="571">
        <v>5086.1000000000004</v>
      </c>
      <c r="G86" s="571">
        <v>3576.8</v>
      </c>
      <c r="H86" s="571">
        <v>766.9</v>
      </c>
      <c r="I86" s="571">
        <v>367.2</v>
      </c>
      <c r="J86" s="572">
        <f t="shared" si="15"/>
        <v>11132.300000000001</v>
      </c>
      <c r="K86" s="571">
        <v>814.9</v>
      </c>
      <c r="L86" s="571">
        <v>0</v>
      </c>
      <c r="M86" s="571">
        <v>83.2</v>
      </c>
      <c r="N86" s="571">
        <v>0.6</v>
      </c>
      <c r="O86" s="571">
        <v>1178.4000000000001</v>
      </c>
      <c r="P86" s="571">
        <v>2.9</v>
      </c>
      <c r="Q86" s="572">
        <f t="shared" si="16"/>
        <v>2080.0000000000005</v>
      </c>
      <c r="R86" s="572">
        <f t="shared" si="17"/>
        <v>9183.3000000000011</v>
      </c>
      <c r="S86" s="572">
        <v>12952.47</v>
      </c>
      <c r="T86" s="572">
        <v>7</v>
      </c>
      <c r="U86" s="64"/>
      <c r="V86" s="1190"/>
    </row>
    <row r="87" spans="1:22" s="65" customFormat="1" ht="34.9" hidden="1" customHeight="1">
      <c r="A87" s="64"/>
      <c r="B87" s="216">
        <v>43405</v>
      </c>
      <c r="C87" s="573">
        <v>1595960.25</v>
      </c>
      <c r="D87" s="573">
        <v>1387</v>
      </c>
      <c r="E87" s="573">
        <v>22.6</v>
      </c>
      <c r="F87" s="573">
        <v>4968.1000000000004</v>
      </c>
      <c r="G87" s="573">
        <v>3535.6</v>
      </c>
      <c r="H87" s="573">
        <v>766.9</v>
      </c>
      <c r="I87" s="573">
        <v>367.2</v>
      </c>
      <c r="J87" s="574">
        <f t="shared" si="15"/>
        <v>11047.400000000001</v>
      </c>
      <c r="K87" s="573">
        <v>806.4</v>
      </c>
      <c r="L87" s="573">
        <v>0</v>
      </c>
      <c r="M87" s="573">
        <v>54</v>
      </c>
      <c r="N87" s="573">
        <v>0.3</v>
      </c>
      <c r="O87" s="573">
        <v>1406.8</v>
      </c>
      <c r="P87" s="573">
        <v>3.9</v>
      </c>
      <c r="Q87" s="574">
        <f t="shared" si="16"/>
        <v>2271.4</v>
      </c>
      <c r="R87" s="574">
        <f t="shared" si="17"/>
        <v>9106.9000000000015</v>
      </c>
      <c r="S87" s="574">
        <v>12844.71</v>
      </c>
      <c r="T87" s="574">
        <v>7</v>
      </c>
      <c r="U87" s="64"/>
      <c r="V87" s="1190"/>
    </row>
    <row r="88" spans="1:22" s="65" customFormat="1" ht="34.9" hidden="1" customHeight="1">
      <c r="A88" s="64"/>
      <c r="B88" s="217">
        <v>43435</v>
      </c>
      <c r="C88" s="571">
        <v>1435953</v>
      </c>
      <c r="D88" s="571">
        <v>1302.2</v>
      </c>
      <c r="E88" s="571">
        <v>22.7</v>
      </c>
      <c r="F88" s="571">
        <v>5429.4</v>
      </c>
      <c r="G88" s="571">
        <v>3580.4</v>
      </c>
      <c r="H88" s="571">
        <v>766.9</v>
      </c>
      <c r="I88" s="571">
        <v>375.1</v>
      </c>
      <c r="J88" s="572">
        <f t="shared" si="15"/>
        <v>11476.699999999999</v>
      </c>
      <c r="K88" s="571">
        <v>839.6</v>
      </c>
      <c r="L88" s="571">
        <v>0</v>
      </c>
      <c r="M88" s="571">
        <v>65.2</v>
      </c>
      <c r="N88" s="571">
        <v>0.2</v>
      </c>
      <c r="O88" s="571">
        <v>1407</v>
      </c>
      <c r="P88" s="571">
        <v>3.9</v>
      </c>
      <c r="Q88" s="572">
        <f t="shared" si="16"/>
        <v>2315.9</v>
      </c>
      <c r="R88" s="572">
        <f t="shared" si="17"/>
        <v>9495.0999999999985</v>
      </c>
      <c r="S88" s="572">
        <v>13392.24</v>
      </c>
      <c r="T88" s="572">
        <v>7.3</v>
      </c>
      <c r="U88" s="64"/>
      <c r="V88" s="1190"/>
    </row>
    <row r="89" spans="1:22" s="67" customFormat="1" ht="34.9" hidden="1" customHeight="1">
      <c r="A89" s="66"/>
      <c r="B89" s="215">
        <v>2019</v>
      </c>
      <c r="C89" s="1176"/>
      <c r="D89" s="637"/>
      <c r="E89" s="637"/>
      <c r="F89" s="637"/>
      <c r="G89" s="637"/>
      <c r="H89" s="637"/>
      <c r="I89" s="637"/>
      <c r="J89" s="636"/>
      <c r="K89" s="637"/>
      <c r="L89" s="637"/>
      <c r="M89" s="637"/>
      <c r="N89" s="637"/>
      <c r="O89" s="637"/>
      <c r="P89" s="637"/>
      <c r="Q89" s="636"/>
      <c r="R89" s="636"/>
      <c r="S89" s="636"/>
      <c r="T89" s="636"/>
      <c r="U89" s="66"/>
      <c r="V89" s="1190"/>
    </row>
    <row r="90" spans="1:22" s="65" customFormat="1" ht="34.9" hidden="1" customHeight="1">
      <c r="A90" s="64"/>
      <c r="B90" s="216">
        <v>43466</v>
      </c>
      <c r="C90" s="573">
        <v>1436014.38</v>
      </c>
      <c r="D90" s="573">
        <v>1343.9</v>
      </c>
      <c r="E90" s="573">
        <v>22.9</v>
      </c>
      <c r="F90" s="573">
        <v>5343.5</v>
      </c>
      <c r="G90" s="573">
        <v>3509.6</v>
      </c>
      <c r="H90" s="573">
        <v>766.9</v>
      </c>
      <c r="I90" s="573">
        <v>375.5</v>
      </c>
      <c r="J90" s="574">
        <f t="shared" ref="J90:J101" si="18">SUM(D90:I90)</f>
        <v>11362.3</v>
      </c>
      <c r="K90" s="573">
        <v>798</v>
      </c>
      <c r="L90" s="573">
        <v>0</v>
      </c>
      <c r="M90" s="573">
        <v>63.1</v>
      </c>
      <c r="N90" s="573">
        <v>0.3</v>
      </c>
      <c r="O90" s="573">
        <v>1397.8</v>
      </c>
      <c r="P90" s="573">
        <v>3.9</v>
      </c>
      <c r="Q90" s="574">
        <f t="shared" ref="Q90:Q101" si="19">SUM(K90:P90)</f>
        <v>2263.1</v>
      </c>
      <c r="R90" s="574">
        <f t="shared" ref="R90:R101" si="20">+D90+E90+F90+G90-K90</f>
        <v>9421.9</v>
      </c>
      <c r="S90" s="574">
        <v>13289</v>
      </c>
      <c r="T90" s="574">
        <v>7.4</v>
      </c>
      <c r="U90" s="64"/>
      <c r="V90" s="1190"/>
    </row>
    <row r="91" spans="1:22" s="65" customFormat="1" ht="34.9" hidden="1" customHeight="1">
      <c r="A91" s="64"/>
      <c r="B91" s="217">
        <v>43497</v>
      </c>
      <c r="C91" s="571">
        <v>1376014.38</v>
      </c>
      <c r="D91" s="571">
        <v>1286.3</v>
      </c>
      <c r="E91" s="571">
        <v>19.600000000000001</v>
      </c>
      <c r="F91" s="571">
        <v>5540.4</v>
      </c>
      <c r="G91" s="571">
        <v>3351.1</v>
      </c>
      <c r="H91" s="571">
        <v>766.9</v>
      </c>
      <c r="I91" s="571">
        <v>375.5</v>
      </c>
      <c r="J91" s="572">
        <f t="shared" si="18"/>
        <v>11339.8</v>
      </c>
      <c r="K91" s="571">
        <v>799.1</v>
      </c>
      <c r="L91" s="571">
        <v>0</v>
      </c>
      <c r="M91" s="571">
        <v>58.4</v>
      </c>
      <c r="N91" s="571">
        <v>1.1000000000000001</v>
      </c>
      <c r="O91" s="571">
        <v>1385.7</v>
      </c>
      <c r="P91" s="571">
        <v>3.9</v>
      </c>
      <c r="Q91" s="572">
        <f t="shared" si="19"/>
        <v>2248.2000000000003</v>
      </c>
      <c r="R91" s="572">
        <f t="shared" si="20"/>
        <v>9398.2999999999993</v>
      </c>
      <c r="S91" s="572">
        <v>13255.71</v>
      </c>
      <c r="T91" s="572">
        <v>7.5</v>
      </c>
      <c r="U91" s="64"/>
      <c r="V91" s="1190"/>
    </row>
    <row r="92" spans="1:22" s="65" customFormat="1" ht="34.9" hidden="1" customHeight="1">
      <c r="A92" s="64"/>
      <c r="B92" s="216">
        <v>43525</v>
      </c>
      <c r="C92" s="573">
        <v>1476020.75</v>
      </c>
      <c r="D92" s="573">
        <v>1352.3</v>
      </c>
      <c r="E92" s="573">
        <v>19.5</v>
      </c>
      <c r="F92" s="573">
        <v>5570.4</v>
      </c>
      <c r="G92" s="573">
        <v>3220.8</v>
      </c>
      <c r="H92" s="573">
        <v>766.9</v>
      </c>
      <c r="I92" s="573">
        <v>375.5</v>
      </c>
      <c r="J92" s="574">
        <f t="shared" si="18"/>
        <v>11305.4</v>
      </c>
      <c r="K92" s="573">
        <v>774.9</v>
      </c>
      <c r="L92" s="573">
        <v>0</v>
      </c>
      <c r="M92" s="573">
        <v>132.4</v>
      </c>
      <c r="N92" s="573" t="s">
        <v>3</v>
      </c>
      <c r="O92" s="573">
        <v>1384.9</v>
      </c>
      <c r="P92" s="573">
        <v>5.6</v>
      </c>
      <c r="Q92" s="574">
        <f t="shared" si="19"/>
        <v>2297.7999999999997</v>
      </c>
      <c r="R92" s="574">
        <f t="shared" si="20"/>
        <v>9388.1</v>
      </c>
      <c r="S92" s="574">
        <v>13241.33</v>
      </c>
      <c r="T92" s="574">
        <v>7.5</v>
      </c>
      <c r="U92" s="64"/>
      <c r="V92" s="1190"/>
    </row>
    <row r="93" spans="1:22" s="65" customFormat="1" ht="34.9" hidden="1" customHeight="1">
      <c r="A93" s="64"/>
      <c r="B93" s="217">
        <v>43556</v>
      </c>
      <c r="C93" s="571">
        <v>1596032.25</v>
      </c>
      <c r="D93" s="571">
        <v>1452.4</v>
      </c>
      <c r="E93" s="571">
        <v>19.399999999999999</v>
      </c>
      <c r="F93" s="571">
        <v>5498.3</v>
      </c>
      <c r="G93" s="571">
        <v>3145</v>
      </c>
      <c r="H93" s="571">
        <v>766.9</v>
      </c>
      <c r="I93" s="571">
        <v>375.8</v>
      </c>
      <c r="J93" s="572">
        <f t="shared" si="18"/>
        <v>11257.8</v>
      </c>
      <c r="K93" s="571">
        <v>756</v>
      </c>
      <c r="L93" s="571">
        <v>0</v>
      </c>
      <c r="M93" s="571">
        <v>81.5</v>
      </c>
      <c r="N93" s="571">
        <v>6.5</v>
      </c>
      <c r="O93" s="571">
        <v>1366.5</v>
      </c>
      <c r="P93" s="571">
        <v>4.7</v>
      </c>
      <c r="Q93" s="572">
        <f t="shared" si="19"/>
        <v>2215.1999999999998</v>
      </c>
      <c r="R93" s="572">
        <f t="shared" si="20"/>
        <v>9359.1</v>
      </c>
      <c r="S93" s="572">
        <v>13200.42</v>
      </c>
      <c r="T93" s="572">
        <v>7.6</v>
      </c>
      <c r="U93" s="64"/>
      <c r="V93" s="1190"/>
    </row>
    <row r="94" spans="1:22" s="65" customFormat="1" ht="34.9" hidden="1" customHeight="1">
      <c r="A94" s="64"/>
      <c r="B94" s="216">
        <v>43586</v>
      </c>
      <c r="C94" s="573">
        <v>1616053.38</v>
      </c>
      <c r="D94" s="573">
        <v>1463.8</v>
      </c>
      <c r="E94" s="573">
        <v>16.8</v>
      </c>
      <c r="F94" s="573">
        <v>5578.6</v>
      </c>
      <c r="G94" s="573">
        <v>3073</v>
      </c>
      <c r="H94" s="573">
        <v>766.9</v>
      </c>
      <c r="I94" s="573">
        <v>375.8</v>
      </c>
      <c r="J94" s="574">
        <f t="shared" si="18"/>
        <v>11274.9</v>
      </c>
      <c r="K94" s="573">
        <v>687.3</v>
      </c>
      <c r="L94" s="573">
        <v>0</v>
      </c>
      <c r="M94" s="573">
        <v>68.2</v>
      </c>
      <c r="N94" s="573">
        <v>0.5</v>
      </c>
      <c r="O94" s="573">
        <v>1360.6</v>
      </c>
      <c r="P94" s="573">
        <v>15.3</v>
      </c>
      <c r="Q94" s="574">
        <f t="shared" si="19"/>
        <v>2131.9</v>
      </c>
      <c r="R94" s="574">
        <f t="shared" si="20"/>
        <v>9444.9000000000015</v>
      </c>
      <c r="S94" s="574">
        <v>13321.44</v>
      </c>
      <c r="T94" s="574">
        <v>7.8</v>
      </c>
      <c r="U94" s="64"/>
      <c r="V94" s="1190"/>
    </row>
    <row r="95" spans="1:22" s="65" customFormat="1" ht="34.9" hidden="1" customHeight="1">
      <c r="A95" s="64"/>
      <c r="B95" s="217">
        <v>43617</v>
      </c>
      <c r="C95" s="571">
        <v>1086053.3799999999</v>
      </c>
      <c r="D95" s="571">
        <v>1085.5</v>
      </c>
      <c r="E95" s="571">
        <v>17</v>
      </c>
      <c r="F95" s="571">
        <v>6278.9</v>
      </c>
      <c r="G95" s="571">
        <v>3009.8</v>
      </c>
      <c r="H95" s="571">
        <v>766.9</v>
      </c>
      <c r="I95" s="571">
        <v>375.8</v>
      </c>
      <c r="J95" s="572">
        <f t="shared" si="18"/>
        <v>11533.9</v>
      </c>
      <c r="K95" s="571">
        <v>703.9</v>
      </c>
      <c r="L95" s="571">
        <v>0</v>
      </c>
      <c r="M95" s="571">
        <v>66.900000000000006</v>
      </c>
      <c r="N95" s="571">
        <v>0.7</v>
      </c>
      <c r="O95" s="571">
        <v>1375</v>
      </c>
      <c r="P95" s="571">
        <v>8.9</v>
      </c>
      <c r="Q95" s="572">
        <f t="shared" si="19"/>
        <v>2155.4</v>
      </c>
      <c r="R95" s="572">
        <f t="shared" si="20"/>
        <v>9687.3000000000011</v>
      </c>
      <c r="S95" s="572">
        <v>13663.33</v>
      </c>
      <c r="T95" s="572">
        <v>8.1</v>
      </c>
      <c r="U95" s="64"/>
      <c r="V95" s="1190"/>
    </row>
    <row r="96" spans="1:22" s="65" customFormat="1" ht="34.9" hidden="1" customHeight="1">
      <c r="A96" s="64"/>
      <c r="B96" s="216">
        <v>43647</v>
      </c>
      <c r="C96" s="573">
        <v>1126053.3799999999</v>
      </c>
      <c r="D96" s="573">
        <v>1140.9000000000001</v>
      </c>
      <c r="E96" s="573">
        <v>17</v>
      </c>
      <c r="F96" s="573">
        <v>6522.7</v>
      </c>
      <c r="G96" s="573">
        <v>2892.8</v>
      </c>
      <c r="H96" s="573">
        <v>766.9</v>
      </c>
      <c r="I96" s="573">
        <v>376.2</v>
      </c>
      <c r="J96" s="574">
        <f t="shared" si="18"/>
        <v>11716.500000000002</v>
      </c>
      <c r="K96" s="573">
        <v>714.9</v>
      </c>
      <c r="L96" s="573">
        <v>0</v>
      </c>
      <c r="M96" s="573">
        <v>57.1</v>
      </c>
      <c r="N96" s="573">
        <v>1.1000000000000001</v>
      </c>
      <c r="O96" s="573">
        <v>1372.2</v>
      </c>
      <c r="P96" s="573">
        <v>4.8</v>
      </c>
      <c r="Q96" s="574">
        <f t="shared" si="19"/>
        <v>2150.1000000000004</v>
      </c>
      <c r="R96" s="574">
        <f t="shared" si="20"/>
        <v>9858.5000000000018</v>
      </c>
      <c r="S96" s="574">
        <v>13904.8</v>
      </c>
      <c r="T96" s="574">
        <v>8.4</v>
      </c>
      <c r="U96" s="64"/>
      <c r="V96" s="1190"/>
    </row>
    <row r="97" spans="1:22" s="65" customFormat="1" ht="34.9" hidden="1" customHeight="1">
      <c r="A97" s="64"/>
      <c r="B97" s="217">
        <v>43678</v>
      </c>
      <c r="C97" s="571">
        <v>1141068.5</v>
      </c>
      <c r="D97" s="571">
        <v>1248.3</v>
      </c>
      <c r="E97" s="571">
        <v>13.9</v>
      </c>
      <c r="F97" s="571">
        <v>6714.2</v>
      </c>
      <c r="G97" s="571">
        <v>2716.4</v>
      </c>
      <c r="H97" s="571">
        <v>766.9</v>
      </c>
      <c r="I97" s="571">
        <v>376.2</v>
      </c>
      <c r="J97" s="572">
        <f t="shared" si="18"/>
        <v>11835.9</v>
      </c>
      <c r="K97" s="571">
        <v>694.9</v>
      </c>
      <c r="L97" s="571">
        <v>0</v>
      </c>
      <c r="M97" s="571">
        <v>55.9</v>
      </c>
      <c r="N97" s="571">
        <v>0.1</v>
      </c>
      <c r="O97" s="571">
        <v>1368.7</v>
      </c>
      <c r="P97" s="571">
        <v>5</v>
      </c>
      <c r="Q97" s="572">
        <f t="shared" si="19"/>
        <v>2124.6</v>
      </c>
      <c r="R97" s="572">
        <f t="shared" si="20"/>
        <v>9997.9</v>
      </c>
      <c r="S97" s="572">
        <v>14101.41</v>
      </c>
      <c r="T97" s="572">
        <v>8.6</v>
      </c>
      <c r="U97" s="64"/>
      <c r="V97" s="1190"/>
    </row>
    <row r="98" spans="1:22" s="65" customFormat="1" ht="34.9" hidden="1" customHeight="1">
      <c r="A98" s="64"/>
      <c r="B98" s="216">
        <v>43709</v>
      </c>
      <c r="C98" s="573">
        <v>1221068.5</v>
      </c>
      <c r="D98" s="573">
        <v>1293.0999999999999</v>
      </c>
      <c r="E98" s="573">
        <v>13.8</v>
      </c>
      <c r="F98" s="573">
        <v>6204.6</v>
      </c>
      <c r="G98" s="573">
        <v>3251.7</v>
      </c>
      <c r="H98" s="573">
        <v>766.9</v>
      </c>
      <c r="I98" s="573">
        <v>376.2</v>
      </c>
      <c r="J98" s="574">
        <f t="shared" si="18"/>
        <v>11906.300000000001</v>
      </c>
      <c r="K98" s="573">
        <v>683.5</v>
      </c>
      <c r="L98" s="573">
        <v>0</v>
      </c>
      <c r="M98" s="573">
        <v>63.6</v>
      </c>
      <c r="N98" s="573">
        <v>0.1</v>
      </c>
      <c r="O98" s="573">
        <v>1359.2</v>
      </c>
      <c r="P98" s="573">
        <v>5</v>
      </c>
      <c r="Q98" s="574">
        <f t="shared" si="19"/>
        <v>2111.4</v>
      </c>
      <c r="R98" s="574">
        <f t="shared" si="20"/>
        <v>10079.700000000001</v>
      </c>
      <c r="S98" s="574">
        <v>14216.78</v>
      </c>
      <c r="T98" s="574">
        <v>8.8000000000000007</v>
      </c>
      <c r="U98" s="64"/>
      <c r="V98" s="1190"/>
    </row>
    <row r="99" spans="1:22" s="65" customFormat="1" ht="34.9" hidden="1" customHeight="1">
      <c r="A99" s="64"/>
      <c r="B99" s="217">
        <v>43739</v>
      </c>
      <c r="C99" s="571">
        <v>1286311.6200000001</v>
      </c>
      <c r="D99" s="571">
        <v>1366.4</v>
      </c>
      <c r="E99" s="571">
        <v>13.9</v>
      </c>
      <c r="F99" s="571">
        <v>5069.3</v>
      </c>
      <c r="G99" s="571">
        <v>4224.2</v>
      </c>
      <c r="H99" s="571">
        <v>766.9</v>
      </c>
      <c r="I99" s="571">
        <v>376.2</v>
      </c>
      <c r="J99" s="572">
        <f t="shared" si="18"/>
        <v>11816.9</v>
      </c>
      <c r="K99" s="571">
        <v>710.4</v>
      </c>
      <c r="L99" s="571">
        <v>0</v>
      </c>
      <c r="M99" s="571">
        <v>51.6</v>
      </c>
      <c r="N99" s="571">
        <v>0.3</v>
      </c>
      <c r="O99" s="571">
        <v>1357.8</v>
      </c>
      <c r="P99" s="571">
        <v>5</v>
      </c>
      <c r="Q99" s="572">
        <f t="shared" si="19"/>
        <v>2125.1</v>
      </c>
      <c r="R99" s="572">
        <f t="shared" si="20"/>
        <v>9963.4</v>
      </c>
      <c r="S99" s="572">
        <v>14052.75</v>
      </c>
      <c r="T99" s="572">
        <v>8.9</v>
      </c>
      <c r="U99" s="64"/>
      <c r="V99" s="1190"/>
    </row>
    <row r="100" spans="1:22" s="65" customFormat="1" ht="34.9" hidden="1" customHeight="1">
      <c r="A100" s="64"/>
      <c r="B100" s="216">
        <v>43770</v>
      </c>
      <c r="C100" s="573">
        <v>1406333.25</v>
      </c>
      <c r="D100" s="573">
        <v>1452.8</v>
      </c>
      <c r="E100" s="573">
        <v>11.6</v>
      </c>
      <c r="F100" s="573">
        <v>5427.5</v>
      </c>
      <c r="G100" s="573">
        <v>3633.4</v>
      </c>
      <c r="H100" s="573">
        <v>766.9</v>
      </c>
      <c r="I100" s="573">
        <v>376.2</v>
      </c>
      <c r="J100" s="574">
        <f t="shared" si="18"/>
        <v>11668.4</v>
      </c>
      <c r="K100" s="573">
        <v>750.9</v>
      </c>
      <c r="L100" s="573">
        <v>0</v>
      </c>
      <c r="M100" s="573">
        <v>55.5</v>
      </c>
      <c r="N100" s="573">
        <v>0.9</v>
      </c>
      <c r="O100" s="573">
        <v>1351.2</v>
      </c>
      <c r="P100" s="573">
        <v>8.6</v>
      </c>
      <c r="Q100" s="574">
        <f t="shared" si="19"/>
        <v>2167.1</v>
      </c>
      <c r="R100" s="574">
        <f t="shared" si="20"/>
        <v>9774.4</v>
      </c>
      <c r="S100" s="574">
        <v>13786.18</v>
      </c>
      <c r="T100" s="574">
        <v>8.8000000000000007</v>
      </c>
      <c r="U100" s="64"/>
      <c r="V100" s="1190"/>
    </row>
    <row r="101" spans="1:22" s="65" customFormat="1" ht="34.9" hidden="1" customHeight="1">
      <c r="A101" s="64"/>
      <c r="B101" s="217">
        <v>43800</v>
      </c>
      <c r="C101" s="571">
        <v>1406327</v>
      </c>
      <c r="D101" s="571">
        <v>1519</v>
      </c>
      <c r="E101" s="571">
        <v>11.7</v>
      </c>
      <c r="F101" s="571">
        <v>5876.5</v>
      </c>
      <c r="G101" s="571">
        <v>3512.3</v>
      </c>
      <c r="H101" s="571">
        <v>766.9</v>
      </c>
      <c r="I101" s="571">
        <v>382.6</v>
      </c>
      <c r="J101" s="572">
        <f t="shared" si="18"/>
        <v>12069</v>
      </c>
      <c r="K101" s="571">
        <v>760</v>
      </c>
      <c r="L101" s="571">
        <v>0</v>
      </c>
      <c r="M101" s="571">
        <v>60.1</v>
      </c>
      <c r="N101" s="571">
        <v>0.1</v>
      </c>
      <c r="O101" s="571">
        <v>1346.1</v>
      </c>
      <c r="P101" s="571">
        <v>9.8000000000000007</v>
      </c>
      <c r="Q101" s="572">
        <f t="shared" si="19"/>
        <v>2176.1000000000004</v>
      </c>
      <c r="R101" s="572">
        <f t="shared" si="20"/>
        <v>10159.5</v>
      </c>
      <c r="S101" s="572">
        <v>14329.34</v>
      </c>
      <c r="T101" s="572">
        <v>9.3000000000000007</v>
      </c>
      <c r="U101" s="64"/>
      <c r="V101" s="1190"/>
    </row>
    <row r="102" spans="1:22" s="67" customFormat="1" ht="34.9" hidden="1" customHeight="1">
      <c r="A102" s="66"/>
      <c r="B102" s="215">
        <v>2020</v>
      </c>
      <c r="C102" s="1176"/>
      <c r="D102" s="637"/>
      <c r="E102" s="637"/>
      <c r="F102" s="637"/>
      <c r="G102" s="637"/>
      <c r="H102" s="637"/>
      <c r="I102" s="637"/>
      <c r="J102" s="636"/>
      <c r="K102" s="637"/>
      <c r="L102" s="637"/>
      <c r="M102" s="637"/>
      <c r="N102" s="637"/>
      <c r="O102" s="637"/>
      <c r="P102" s="637"/>
      <c r="Q102" s="636"/>
      <c r="R102" s="636"/>
      <c r="S102" s="636"/>
      <c r="T102" s="636"/>
      <c r="U102" s="66"/>
      <c r="V102" s="1190"/>
    </row>
    <row r="103" spans="1:22" s="65" customFormat="1" ht="34.9" hidden="1" customHeight="1">
      <c r="A103" s="64"/>
      <c r="B103" s="216">
        <v>43831</v>
      </c>
      <c r="C103" s="573">
        <v>1458342.25</v>
      </c>
      <c r="D103" s="573">
        <v>1631.9</v>
      </c>
      <c r="E103" s="573">
        <v>11.6</v>
      </c>
      <c r="F103" s="573">
        <v>5953.1</v>
      </c>
      <c r="G103" s="573">
        <v>3384.1</v>
      </c>
      <c r="H103" s="573">
        <v>766.9</v>
      </c>
      <c r="I103" s="573">
        <v>383</v>
      </c>
      <c r="J103" s="574">
        <f t="shared" ref="J103:J114" si="21">SUM(D103:I103)</f>
        <v>12130.6</v>
      </c>
      <c r="K103" s="573">
        <v>729</v>
      </c>
      <c r="L103" s="573">
        <v>0</v>
      </c>
      <c r="M103" s="573">
        <v>70.099999999999994</v>
      </c>
      <c r="N103" s="573">
        <v>0.8</v>
      </c>
      <c r="O103" s="573">
        <v>1338.4</v>
      </c>
      <c r="P103" s="573">
        <v>11.4</v>
      </c>
      <c r="Q103" s="574">
        <f t="shared" ref="Q103:Q114" si="22">SUM(K103:P103)</f>
        <v>2149.7000000000003</v>
      </c>
      <c r="R103" s="574">
        <f t="shared" ref="R103:R114" si="23">+D103+E103+F103+G103-K103</f>
        <v>10251.700000000001</v>
      </c>
      <c r="S103" s="574">
        <v>14459.38</v>
      </c>
      <c r="T103" s="574">
        <v>9.1999999999999993</v>
      </c>
      <c r="U103" s="64"/>
      <c r="V103" s="1190"/>
    </row>
    <row r="104" spans="1:22" s="65" customFormat="1" ht="34.9" hidden="1" customHeight="1">
      <c r="A104" s="64"/>
      <c r="B104" s="217">
        <v>43862</v>
      </c>
      <c r="C104" s="571">
        <v>1419342.25</v>
      </c>
      <c r="D104" s="571">
        <v>1662.6</v>
      </c>
      <c r="E104" s="571">
        <v>9.6999999999999993</v>
      </c>
      <c r="F104" s="571">
        <v>6030.4</v>
      </c>
      <c r="G104" s="571">
        <v>3272.2</v>
      </c>
      <c r="H104" s="571">
        <v>766.9</v>
      </c>
      <c r="I104" s="571">
        <v>383.4</v>
      </c>
      <c r="J104" s="572">
        <f t="shared" si="21"/>
        <v>12125.199999999999</v>
      </c>
      <c r="K104" s="571">
        <v>711.4</v>
      </c>
      <c r="L104" s="571">
        <v>0</v>
      </c>
      <c r="M104" s="571">
        <v>52.6</v>
      </c>
      <c r="N104" s="571">
        <v>0.1</v>
      </c>
      <c r="O104" s="571">
        <v>1332.4</v>
      </c>
      <c r="P104" s="571">
        <v>11.4</v>
      </c>
      <c r="Q104" s="572">
        <f t="shared" si="22"/>
        <v>2107.9</v>
      </c>
      <c r="R104" s="572">
        <f t="shared" si="23"/>
        <v>10263.5</v>
      </c>
      <c r="S104" s="572">
        <v>14476.02</v>
      </c>
      <c r="T104" s="572">
        <v>9</v>
      </c>
      <c r="U104" s="64"/>
      <c r="V104" s="1190"/>
    </row>
    <row r="105" spans="1:22" s="65" customFormat="1" ht="34.9" hidden="1" customHeight="1">
      <c r="A105" s="64"/>
      <c r="B105" s="216">
        <v>43891</v>
      </c>
      <c r="C105" s="573">
        <v>1739342.25</v>
      </c>
      <c r="D105" s="573">
        <v>1990.2</v>
      </c>
      <c r="E105" s="573">
        <v>9</v>
      </c>
      <c r="F105" s="573">
        <v>5598.3</v>
      </c>
      <c r="G105" s="573">
        <v>3494.1</v>
      </c>
      <c r="H105" s="573">
        <v>766.9</v>
      </c>
      <c r="I105" s="573">
        <v>383.4</v>
      </c>
      <c r="J105" s="574">
        <f t="shared" si="21"/>
        <v>12241.9</v>
      </c>
      <c r="K105" s="573">
        <v>766.3</v>
      </c>
      <c r="L105" s="573">
        <v>0</v>
      </c>
      <c r="M105" s="573">
        <v>88.8</v>
      </c>
      <c r="N105" s="573">
        <v>3.2</v>
      </c>
      <c r="O105" s="573">
        <v>1317.6</v>
      </c>
      <c r="P105" s="573">
        <v>11.4</v>
      </c>
      <c r="Q105" s="574">
        <f t="shared" si="22"/>
        <v>2187.2999999999997</v>
      </c>
      <c r="R105" s="574">
        <f t="shared" si="23"/>
        <v>10325.300000000001</v>
      </c>
      <c r="S105" s="574">
        <v>14563.19</v>
      </c>
      <c r="T105" s="574">
        <v>8.9</v>
      </c>
      <c r="U105" s="64"/>
      <c r="V105" s="1190"/>
    </row>
    <row r="106" spans="1:22" s="65" customFormat="1" ht="34.9" hidden="1" customHeight="1">
      <c r="A106" s="64"/>
      <c r="B106" s="217">
        <v>43922</v>
      </c>
      <c r="C106" s="571">
        <v>1739342.25</v>
      </c>
      <c r="D106" s="571">
        <v>2111.1999999999998</v>
      </c>
      <c r="E106" s="571">
        <v>9.6</v>
      </c>
      <c r="F106" s="571">
        <v>5426.6</v>
      </c>
      <c r="G106" s="571">
        <v>3338.3</v>
      </c>
      <c r="H106" s="571">
        <v>766.9</v>
      </c>
      <c r="I106" s="571">
        <v>383.4</v>
      </c>
      <c r="J106" s="572">
        <f t="shared" si="21"/>
        <v>12036</v>
      </c>
      <c r="K106" s="571">
        <v>777.7</v>
      </c>
      <c r="L106" s="571">
        <v>0</v>
      </c>
      <c r="M106" s="571">
        <v>52.3</v>
      </c>
      <c r="N106" s="571">
        <v>0.2</v>
      </c>
      <c r="O106" s="571">
        <v>1317.5</v>
      </c>
      <c r="P106" s="571">
        <v>11.3</v>
      </c>
      <c r="Q106" s="572">
        <f t="shared" si="22"/>
        <v>2159</v>
      </c>
      <c r="R106" s="572">
        <f t="shared" si="23"/>
        <v>10108</v>
      </c>
      <c r="S106" s="572">
        <v>14256.7</v>
      </c>
      <c r="T106" s="572">
        <v>8.5</v>
      </c>
      <c r="U106" s="64"/>
      <c r="V106" s="1190"/>
    </row>
    <row r="107" spans="1:22" s="65" customFormat="1" ht="34.9" hidden="1" customHeight="1">
      <c r="A107" s="64"/>
      <c r="B107" s="216">
        <v>43952</v>
      </c>
      <c r="C107" s="573">
        <v>1799342.25</v>
      </c>
      <c r="D107" s="573">
        <v>2207.1</v>
      </c>
      <c r="E107" s="573">
        <v>7</v>
      </c>
      <c r="F107" s="573">
        <v>5468.5</v>
      </c>
      <c r="G107" s="573">
        <v>3155.3</v>
      </c>
      <c r="H107" s="573">
        <v>766.9</v>
      </c>
      <c r="I107" s="573">
        <v>383.4</v>
      </c>
      <c r="J107" s="574">
        <f t="shared" si="21"/>
        <v>11988.2</v>
      </c>
      <c r="K107" s="573">
        <v>715.7</v>
      </c>
      <c r="L107" s="573">
        <v>0</v>
      </c>
      <c r="M107" s="573">
        <v>54.6</v>
      </c>
      <c r="N107" s="573">
        <v>1.9</v>
      </c>
      <c r="O107" s="573">
        <v>1317.4</v>
      </c>
      <c r="P107" s="573">
        <v>11.4</v>
      </c>
      <c r="Q107" s="574">
        <f t="shared" si="22"/>
        <v>2101.0000000000005</v>
      </c>
      <c r="R107" s="574">
        <f t="shared" si="23"/>
        <v>10122.200000000001</v>
      </c>
      <c r="S107" s="574">
        <v>14276.73</v>
      </c>
      <c r="T107" s="574">
        <v>8.3000000000000007</v>
      </c>
      <c r="U107" s="64"/>
      <c r="V107" s="1190"/>
    </row>
    <row r="108" spans="1:22" s="65" customFormat="1" ht="34.9" hidden="1" customHeight="1">
      <c r="A108" s="64"/>
      <c r="B108" s="217">
        <v>43983</v>
      </c>
      <c r="C108" s="571">
        <v>1674342.25</v>
      </c>
      <c r="D108" s="571">
        <v>2102.8000000000002</v>
      </c>
      <c r="E108" s="571">
        <v>7.1</v>
      </c>
      <c r="F108" s="571">
        <v>5640.3</v>
      </c>
      <c r="G108" s="571">
        <v>3176.8</v>
      </c>
      <c r="H108" s="571">
        <v>766.9</v>
      </c>
      <c r="I108" s="571">
        <v>383.4</v>
      </c>
      <c r="J108" s="572">
        <f t="shared" si="21"/>
        <v>12077.3</v>
      </c>
      <c r="K108" s="571">
        <v>669.9</v>
      </c>
      <c r="L108" s="571">
        <v>0</v>
      </c>
      <c r="M108" s="571">
        <v>55.3</v>
      </c>
      <c r="N108" s="571">
        <v>1.1000000000000001</v>
      </c>
      <c r="O108" s="571">
        <v>1314.3</v>
      </c>
      <c r="P108" s="571">
        <v>11.4</v>
      </c>
      <c r="Q108" s="572">
        <f t="shared" si="22"/>
        <v>2052</v>
      </c>
      <c r="R108" s="572">
        <f t="shared" si="23"/>
        <v>10257.1</v>
      </c>
      <c r="S108" s="572">
        <v>14467</v>
      </c>
      <c r="T108" s="572">
        <v>8.3000000000000007</v>
      </c>
      <c r="U108" s="64"/>
      <c r="V108" s="1190"/>
    </row>
    <row r="109" spans="1:22" s="65" customFormat="1" ht="34.9" hidden="1" customHeight="1">
      <c r="A109" s="64"/>
      <c r="B109" s="216">
        <v>44013</v>
      </c>
      <c r="C109" s="573">
        <v>1551852.38</v>
      </c>
      <c r="D109" s="573">
        <v>2147.6999999999998</v>
      </c>
      <c r="E109" s="573">
        <v>17.2</v>
      </c>
      <c r="F109" s="573">
        <v>7210.8</v>
      </c>
      <c r="G109" s="573">
        <v>3446</v>
      </c>
      <c r="H109" s="573">
        <v>766.9</v>
      </c>
      <c r="I109" s="573">
        <v>383.8</v>
      </c>
      <c r="J109" s="574">
        <f t="shared" si="21"/>
        <v>13972.4</v>
      </c>
      <c r="K109" s="573">
        <v>634.20000000000005</v>
      </c>
      <c r="L109" s="573">
        <v>0</v>
      </c>
      <c r="M109" s="573">
        <v>560.4</v>
      </c>
      <c r="N109" s="573" t="s">
        <v>3</v>
      </c>
      <c r="O109" s="573">
        <v>1311.4</v>
      </c>
      <c r="P109" s="573">
        <v>11.5</v>
      </c>
      <c r="Q109" s="574">
        <f t="shared" si="22"/>
        <v>2517.5</v>
      </c>
      <c r="R109" s="574">
        <f t="shared" si="23"/>
        <v>12187.5</v>
      </c>
      <c r="S109" s="574">
        <v>17189.7</v>
      </c>
      <c r="T109" s="574">
        <v>9.6999999999999993</v>
      </c>
      <c r="U109" s="64"/>
      <c r="V109" s="1190"/>
    </row>
    <row r="110" spans="1:22" s="65" customFormat="1" ht="34.9" hidden="1" customHeight="1">
      <c r="A110" s="64"/>
      <c r="B110" s="217">
        <v>44044</v>
      </c>
      <c r="C110" s="571">
        <v>1831852.38</v>
      </c>
      <c r="D110" s="571">
        <v>2559.3000000000002</v>
      </c>
      <c r="E110" s="571">
        <v>15.7</v>
      </c>
      <c r="F110" s="571">
        <v>6934.8</v>
      </c>
      <c r="G110" s="571">
        <v>3213.9</v>
      </c>
      <c r="H110" s="571">
        <v>766.9</v>
      </c>
      <c r="I110" s="571">
        <v>383.8</v>
      </c>
      <c r="J110" s="572">
        <f t="shared" si="21"/>
        <v>13874.399999999998</v>
      </c>
      <c r="K110" s="571">
        <v>649</v>
      </c>
      <c r="L110" s="571">
        <v>0</v>
      </c>
      <c r="M110" s="571">
        <v>55.2</v>
      </c>
      <c r="N110" s="571" t="s">
        <v>3</v>
      </c>
      <c r="O110" s="571">
        <v>1307.0999999999999</v>
      </c>
      <c r="P110" s="571">
        <v>32.6</v>
      </c>
      <c r="Q110" s="572">
        <f t="shared" si="22"/>
        <v>2043.8999999999999</v>
      </c>
      <c r="R110" s="572">
        <f t="shared" si="23"/>
        <v>12074.699999999999</v>
      </c>
      <c r="S110" s="572">
        <v>17030.61</v>
      </c>
      <c r="T110" s="572">
        <v>9.4</v>
      </c>
      <c r="U110" s="64"/>
      <c r="V110" s="1190"/>
    </row>
    <row r="111" spans="1:22" s="65" customFormat="1" ht="34.9" hidden="1" customHeight="1">
      <c r="A111" s="64"/>
      <c r="B111" s="216">
        <v>44075</v>
      </c>
      <c r="C111" s="573">
        <v>1974852.38</v>
      </c>
      <c r="D111" s="573">
        <v>2647</v>
      </c>
      <c r="E111" s="573">
        <v>15.6</v>
      </c>
      <c r="F111" s="573">
        <v>6918.7</v>
      </c>
      <c r="G111" s="573">
        <v>3136.1</v>
      </c>
      <c r="H111" s="573">
        <v>766.9</v>
      </c>
      <c r="I111" s="573">
        <v>387.8</v>
      </c>
      <c r="J111" s="574">
        <f t="shared" si="21"/>
        <v>13872.099999999999</v>
      </c>
      <c r="K111" s="573">
        <v>694.1</v>
      </c>
      <c r="L111" s="573">
        <v>0</v>
      </c>
      <c r="M111" s="573">
        <v>160.4</v>
      </c>
      <c r="N111" s="573">
        <v>0.1</v>
      </c>
      <c r="O111" s="573">
        <v>1301.8</v>
      </c>
      <c r="P111" s="573">
        <v>32.299999999999997</v>
      </c>
      <c r="Q111" s="574">
        <f t="shared" si="22"/>
        <v>2188.7000000000003</v>
      </c>
      <c r="R111" s="574">
        <f t="shared" si="23"/>
        <v>12023.3</v>
      </c>
      <c r="S111" s="574">
        <v>16958.11</v>
      </c>
      <c r="T111" s="574">
        <v>9.1999999999999993</v>
      </c>
      <c r="U111" s="64"/>
      <c r="V111" s="1190"/>
    </row>
    <row r="112" spans="1:22" s="65" customFormat="1" ht="34.9" hidden="1" customHeight="1">
      <c r="A112" s="64"/>
      <c r="B112" s="217">
        <v>44105</v>
      </c>
      <c r="C112" s="571">
        <v>1954852.38</v>
      </c>
      <c r="D112" s="571">
        <v>2644.8</v>
      </c>
      <c r="E112" s="571">
        <v>15.7</v>
      </c>
      <c r="F112" s="571">
        <v>6246.4</v>
      </c>
      <c r="G112" s="571">
        <v>3003</v>
      </c>
      <c r="H112" s="571">
        <v>766.9</v>
      </c>
      <c r="I112" s="571">
        <v>387.8</v>
      </c>
      <c r="J112" s="572">
        <f t="shared" si="21"/>
        <v>13064.599999999999</v>
      </c>
      <c r="K112" s="571">
        <v>696.3</v>
      </c>
      <c r="L112" s="571">
        <v>0</v>
      </c>
      <c r="M112" s="571">
        <v>70.099999999999994</v>
      </c>
      <c r="N112" s="571">
        <v>0.7</v>
      </c>
      <c r="O112" s="571">
        <v>1299.3</v>
      </c>
      <c r="P112" s="571">
        <v>31.9</v>
      </c>
      <c r="Q112" s="572">
        <f t="shared" si="22"/>
        <v>2098.3000000000002</v>
      </c>
      <c r="R112" s="572">
        <f t="shared" si="23"/>
        <v>11213.6</v>
      </c>
      <c r="S112" s="572">
        <v>15816.08</v>
      </c>
      <c r="T112" s="572">
        <v>8.4</v>
      </c>
      <c r="U112" s="64"/>
      <c r="V112" s="1190"/>
    </row>
    <row r="113" spans="1:22" s="65" customFormat="1" ht="34.9" hidden="1" customHeight="1">
      <c r="A113" s="64"/>
      <c r="B113" s="216">
        <v>44136</v>
      </c>
      <c r="C113" s="573">
        <v>1954880.38</v>
      </c>
      <c r="D113" s="573">
        <v>2454.3000000000002</v>
      </c>
      <c r="E113" s="573">
        <v>14.1</v>
      </c>
      <c r="F113" s="573">
        <v>6579</v>
      </c>
      <c r="G113" s="573">
        <v>2829.4</v>
      </c>
      <c r="H113" s="573">
        <v>766.9</v>
      </c>
      <c r="I113" s="573">
        <v>387.8</v>
      </c>
      <c r="J113" s="574">
        <f t="shared" si="21"/>
        <v>13031.499999999998</v>
      </c>
      <c r="K113" s="573">
        <v>732.3</v>
      </c>
      <c r="L113" s="573">
        <v>0</v>
      </c>
      <c r="M113" s="573">
        <v>66.7</v>
      </c>
      <c r="N113" s="573">
        <v>0.2</v>
      </c>
      <c r="O113" s="573">
        <v>1291.3</v>
      </c>
      <c r="P113" s="573">
        <v>28.9</v>
      </c>
      <c r="Q113" s="574">
        <f t="shared" si="22"/>
        <v>2119.4</v>
      </c>
      <c r="R113" s="574">
        <f t="shared" si="23"/>
        <v>11144.5</v>
      </c>
      <c r="S113" s="574">
        <v>15718.62</v>
      </c>
      <c r="T113" s="574">
        <v>8.1999999999999993</v>
      </c>
      <c r="U113" s="64"/>
      <c r="V113" s="1190"/>
    </row>
    <row r="114" spans="1:22" s="65" customFormat="1" ht="34.9" hidden="1" customHeight="1">
      <c r="A114" s="64"/>
      <c r="B114" s="217">
        <v>44166</v>
      </c>
      <c r="C114" s="571">
        <v>1974363.835</v>
      </c>
      <c r="D114" s="571">
        <v>2646</v>
      </c>
      <c r="E114" s="571">
        <v>13.8</v>
      </c>
      <c r="F114" s="571">
        <v>6573.6</v>
      </c>
      <c r="G114" s="571">
        <v>2791</v>
      </c>
      <c r="H114" s="571">
        <v>766.9</v>
      </c>
      <c r="I114" s="571">
        <v>407.6</v>
      </c>
      <c r="J114" s="572">
        <f t="shared" si="21"/>
        <v>13198.900000000001</v>
      </c>
      <c r="K114" s="571">
        <v>737.3</v>
      </c>
      <c r="L114" s="571">
        <v>0</v>
      </c>
      <c r="M114" s="571">
        <v>105.4</v>
      </c>
      <c r="N114" s="571">
        <v>0.1</v>
      </c>
      <c r="O114" s="571">
        <v>1287.8</v>
      </c>
      <c r="P114" s="571">
        <v>28.6</v>
      </c>
      <c r="Q114" s="572">
        <f t="shared" si="22"/>
        <v>2159.1999999999998</v>
      </c>
      <c r="R114" s="572">
        <f t="shared" si="23"/>
        <v>11287.100000000002</v>
      </c>
      <c r="S114" s="572">
        <v>15919.75</v>
      </c>
      <c r="T114" s="572">
        <v>8.1999999999999993</v>
      </c>
      <c r="U114" s="64"/>
      <c r="V114" s="1190"/>
    </row>
    <row r="115" spans="1:22" s="67" customFormat="1" ht="34.9" hidden="1" customHeight="1">
      <c r="A115" s="66"/>
      <c r="B115" s="215">
        <v>2021</v>
      </c>
      <c r="C115" s="1176"/>
      <c r="D115" s="637"/>
      <c r="E115" s="637"/>
      <c r="F115" s="637"/>
      <c r="G115" s="637"/>
      <c r="H115" s="637"/>
      <c r="I115" s="637"/>
      <c r="J115" s="636"/>
      <c r="K115" s="637"/>
      <c r="L115" s="637"/>
      <c r="M115" s="637"/>
      <c r="N115" s="637"/>
      <c r="O115" s="637"/>
      <c r="P115" s="637"/>
      <c r="Q115" s="636"/>
      <c r="R115" s="636"/>
      <c r="S115" s="636"/>
      <c r="T115" s="636"/>
      <c r="U115" s="66"/>
      <c r="V115" s="1190"/>
    </row>
    <row r="116" spans="1:22" s="65" customFormat="1" ht="34.9" hidden="1" customHeight="1">
      <c r="A116" s="64"/>
      <c r="B116" s="216">
        <v>44197</v>
      </c>
      <c r="C116" s="573">
        <v>1994403.62</v>
      </c>
      <c r="D116" s="573">
        <v>2613.3000000000002</v>
      </c>
      <c r="E116" s="573">
        <v>13.8</v>
      </c>
      <c r="F116" s="573">
        <v>6293.3</v>
      </c>
      <c r="G116" s="573">
        <v>2968</v>
      </c>
      <c r="H116" s="573">
        <v>766.9</v>
      </c>
      <c r="I116" s="573">
        <v>408</v>
      </c>
      <c r="J116" s="574">
        <f t="shared" ref="J116:J127" si="24">SUM(D116:I116)</f>
        <v>13063.300000000001</v>
      </c>
      <c r="K116" s="573">
        <v>790.1</v>
      </c>
      <c r="L116" s="573">
        <v>0</v>
      </c>
      <c r="M116" s="573">
        <v>98.6</v>
      </c>
      <c r="N116" s="573">
        <v>0.2</v>
      </c>
      <c r="O116" s="573">
        <v>1274.0999999999999</v>
      </c>
      <c r="P116" s="573">
        <v>48.9</v>
      </c>
      <c r="Q116" s="574">
        <f t="shared" ref="Q116:Q127" si="25">SUM(K116:P116)</f>
        <v>2211.9</v>
      </c>
      <c r="R116" s="574">
        <f t="shared" ref="R116:R127" si="26">+D116+E116+F116+G116-K116</f>
        <v>11098.300000000001</v>
      </c>
      <c r="S116" s="574">
        <v>15653.46</v>
      </c>
      <c r="T116" s="574">
        <v>7.8</v>
      </c>
      <c r="U116" s="64"/>
      <c r="V116" s="1190"/>
    </row>
    <row r="117" spans="1:22" s="65" customFormat="1" ht="34.9" hidden="1" customHeight="1">
      <c r="A117" s="64"/>
      <c r="B117" s="217">
        <v>44228</v>
      </c>
      <c r="C117" s="571">
        <v>2066406.12</v>
      </c>
      <c r="D117" s="571">
        <v>2541.17</v>
      </c>
      <c r="E117" s="571">
        <v>11.72</v>
      </c>
      <c r="F117" s="571">
        <v>6163.97</v>
      </c>
      <c r="G117" s="571">
        <v>3031.19</v>
      </c>
      <c r="H117" s="571">
        <v>766.88</v>
      </c>
      <c r="I117" s="571">
        <v>408.02</v>
      </c>
      <c r="J117" s="572">
        <f t="shared" si="24"/>
        <v>12922.95</v>
      </c>
      <c r="K117" s="571">
        <v>765.31</v>
      </c>
      <c r="L117" s="571">
        <v>0</v>
      </c>
      <c r="M117" s="571">
        <v>100.9</v>
      </c>
      <c r="N117" s="571">
        <v>0.09</v>
      </c>
      <c r="O117" s="571">
        <v>1266.78</v>
      </c>
      <c r="P117" s="571">
        <v>48.66</v>
      </c>
      <c r="Q117" s="572">
        <f t="shared" si="25"/>
        <v>2181.7399999999998</v>
      </c>
      <c r="R117" s="572">
        <f t="shared" si="26"/>
        <v>10982.740000000002</v>
      </c>
      <c r="S117" s="572">
        <v>15490.46</v>
      </c>
      <c r="T117" s="572">
        <v>7.6</v>
      </c>
      <c r="U117" s="64"/>
      <c r="V117" s="1190"/>
    </row>
    <row r="118" spans="1:22" s="65" customFormat="1" ht="34.9" hidden="1" customHeight="1">
      <c r="A118" s="64"/>
      <c r="B118" s="216">
        <v>44256</v>
      </c>
      <c r="C118" s="573">
        <v>2064417.25</v>
      </c>
      <c r="D118" s="573">
        <v>2458.15</v>
      </c>
      <c r="E118" s="573">
        <v>11.11</v>
      </c>
      <c r="F118" s="573">
        <v>6111.45</v>
      </c>
      <c r="G118" s="573">
        <v>3171.02</v>
      </c>
      <c r="H118" s="573">
        <v>766.88</v>
      </c>
      <c r="I118" s="573">
        <v>408.02</v>
      </c>
      <c r="J118" s="574">
        <f t="shared" si="24"/>
        <v>12926.63</v>
      </c>
      <c r="K118" s="573">
        <v>772.16</v>
      </c>
      <c r="L118" s="573">
        <v>0</v>
      </c>
      <c r="M118" s="573">
        <v>167.31</v>
      </c>
      <c r="N118" s="573">
        <v>19.27</v>
      </c>
      <c r="O118" s="573">
        <v>1159.3699999999999</v>
      </c>
      <c r="P118" s="573">
        <v>47.29</v>
      </c>
      <c r="Q118" s="574">
        <f t="shared" si="25"/>
        <v>2165.3999999999996</v>
      </c>
      <c r="R118" s="574">
        <f t="shared" si="26"/>
        <v>10979.57</v>
      </c>
      <c r="S118" s="574">
        <v>15485.99</v>
      </c>
      <c r="T118" s="574">
        <v>7.4</v>
      </c>
      <c r="U118" s="64"/>
      <c r="V118" s="1190"/>
    </row>
    <row r="119" spans="1:22" s="65" customFormat="1" ht="34.9" hidden="1" customHeight="1">
      <c r="A119" s="64"/>
      <c r="B119" s="217">
        <v>44287</v>
      </c>
      <c r="C119" s="571">
        <v>1962417.25</v>
      </c>
      <c r="D119" s="571">
        <v>2482.67</v>
      </c>
      <c r="E119" s="571">
        <v>11.25</v>
      </c>
      <c r="F119" s="571">
        <v>6117.18</v>
      </c>
      <c r="G119" s="571">
        <v>3135.67</v>
      </c>
      <c r="H119" s="571">
        <v>766.88</v>
      </c>
      <c r="I119" s="571">
        <v>408.02</v>
      </c>
      <c r="J119" s="572">
        <f t="shared" si="24"/>
        <v>12921.67</v>
      </c>
      <c r="K119" s="571">
        <v>732.23</v>
      </c>
      <c r="L119" s="571">
        <v>0</v>
      </c>
      <c r="M119" s="571">
        <v>93.76</v>
      </c>
      <c r="N119" s="571">
        <v>0.64</v>
      </c>
      <c r="O119" s="571">
        <v>1151.6500000000001</v>
      </c>
      <c r="P119" s="571">
        <v>70.88</v>
      </c>
      <c r="Q119" s="572">
        <f t="shared" si="25"/>
        <v>2049.1600000000003</v>
      </c>
      <c r="R119" s="572">
        <f t="shared" si="26"/>
        <v>11014.54</v>
      </c>
      <c r="S119" s="572">
        <v>15535.32</v>
      </c>
      <c r="T119" s="572">
        <v>7.3</v>
      </c>
      <c r="U119" s="64"/>
      <c r="V119" s="1190"/>
    </row>
    <row r="120" spans="1:22" s="65" customFormat="1" ht="34.9" hidden="1" customHeight="1">
      <c r="A120" s="64"/>
      <c r="B120" s="216">
        <v>44317</v>
      </c>
      <c r="C120" s="573">
        <v>1913917.25</v>
      </c>
      <c r="D120" s="573">
        <v>2587.54</v>
      </c>
      <c r="E120" s="573">
        <v>9.2899999999999991</v>
      </c>
      <c r="F120" s="573">
        <v>6321.54</v>
      </c>
      <c r="G120" s="573">
        <v>3079.05</v>
      </c>
      <c r="H120" s="573">
        <v>766.88</v>
      </c>
      <c r="I120" s="573">
        <v>408.02</v>
      </c>
      <c r="J120" s="574">
        <f t="shared" si="24"/>
        <v>13172.319999999998</v>
      </c>
      <c r="K120" s="573">
        <v>758.23</v>
      </c>
      <c r="L120" s="573">
        <v>0</v>
      </c>
      <c r="M120" s="573">
        <v>89.09</v>
      </c>
      <c r="N120" s="573">
        <v>3.75</v>
      </c>
      <c r="O120" s="573">
        <v>1148.23</v>
      </c>
      <c r="P120" s="573">
        <v>71.13</v>
      </c>
      <c r="Q120" s="574">
        <f t="shared" si="25"/>
        <v>2070.4300000000003</v>
      </c>
      <c r="R120" s="574">
        <f t="shared" si="26"/>
        <v>11239.189999999999</v>
      </c>
      <c r="S120" s="574">
        <v>15852.18</v>
      </c>
      <c r="T120" s="574">
        <v>7.3</v>
      </c>
      <c r="U120" s="64"/>
      <c r="V120" s="1190"/>
    </row>
    <row r="121" spans="1:22" s="65" customFormat="1" ht="34.9" hidden="1" customHeight="1">
      <c r="A121" s="64"/>
      <c r="B121" s="217">
        <v>44348</v>
      </c>
      <c r="C121" s="571">
        <v>2006417.25</v>
      </c>
      <c r="D121" s="571">
        <v>2502.35</v>
      </c>
      <c r="E121" s="571">
        <v>13.53</v>
      </c>
      <c r="F121" s="571">
        <v>6189.52</v>
      </c>
      <c r="G121" s="571">
        <v>3011.61</v>
      </c>
      <c r="H121" s="571">
        <v>766.88</v>
      </c>
      <c r="I121" s="571">
        <v>408.02</v>
      </c>
      <c r="J121" s="572">
        <f t="shared" si="24"/>
        <v>12891.910000000002</v>
      </c>
      <c r="K121" s="571">
        <v>706.7</v>
      </c>
      <c r="L121" s="571">
        <v>0</v>
      </c>
      <c r="M121" s="571">
        <v>88.33</v>
      </c>
      <c r="N121" s="571">
        <v>5.2</v>
      </c>
      <c r="O121" s="571">
        <v>1141.54</v>
      </c>
      <c r="P121" s="571">
        <v>51.18</v>
      </c>
      <c r="Q121" s="572">
        <f t="shared" si="25"/>
        <v>1992.95</v>
      </c>
      <c r="R121" s="572">
        <f t="shared" si="26"/>
        <v>11010.310000000001</v>
      </c>
      <c r="S121" s="572">
        <v>15529.35</v>
      </c>
      <c r="T121" s="572">
        <v>7</v>
      </c>
      <c r="U121" s="64"/>
      <c r="V121" s="1190"/>
    </row>
    <row r="122" spans="1:22" s="65" customFormat="1" ht="34.9" hidden="1" customHeight="1">
      <c r="A122" s="64"/>
      <c r="B122" s="216">
        <v>44378</v>
      </c>
      <c r="C122" s="573">
        <v>2057517.25</v>
      </c>
      <c r="D122" s="573">
        <v>2648.89</v>
      </c>
      <c r="E122" s="573">
        <v>12.88</v>
      </c>
      <c r="F122" s="573">
        <v>7027.01</v>
      </c>
      <c r="G122" s="573">
        <v>2855.8</v>
      </c>
      <c r="H122" s="573">
        <v>766.88</v>
      </c>
      <c r="I122" s="573">
        <v>408.44</v>
      </c>
      <c r="J122" s="574">
        <f t="shared" si="24"/>
        <v>13719.900000000001</v>
      </c>
      <c r="K122" s="573">
        <v>732.11</v>
      </c>
      <c r="L122" s="573">
        <v>0</v>
      </c>
      <c r="M122" s="573">
        <v>84.03</v>
      </c>
      <c r="N122" s="573">
        <v>1.45</v>
      </c>
      <c r="O122" s="573">
        <v>1139.81</v>
      </c>
      <c r="P122" s="573">
        <v>25.08</v>
      </c>
      <c r="Q122" s="574">
        <f t="shared" si="25"/>
        <v>1982.48</v>
      </c>
      <c r="R122" s="574">
        <f t="shared" si="26"/>
        <v>11812.470000000001</v>
      </c>
      <c r="S122" s="574">
        <v>16660.73</v>
      </c>
      <c r="T122" s="574">
        <v>7.3</v>
      </c>
      <c r="U122" s="64"/>
      <c r="V122" s="1190"/>
    </row>
    <row r="123" spans="1:22" s="65" customFormat="1" ht="34.9" hidden="1" customHeight="1">
      <c r="A123" s="64"/>
      <c r="B123" s="217">
        <v>44409</v>
      </c>
      <c r="C123" s="571">
        <v>2053117.25</v>
      </c>
      <c r="D123" s="571">
        <v>2641.68</v>
      </c>
      <c r="E123" s="571">
        <v>341.86</v>
      </c>
      <c r="F123" s="571">
        <v>6990.72</v>
      </c>
      <c r="G123" s="571">
        <v>2947.64</v>
      </c>
      <c r="H123" s="571">
        <v>766.88</v>
      </c>
      <c r="I123" s="571">
        <v>408.44</v>
      </c>
      <c r="J123" s="572">
        <f t="shared" si="24"/>
        <v>14097.22</v>
      </c>
      <c r="K123" s="571">
        <v>758.84</v>
      </c>
      <c r="L123" s="571">
        <v>0</v>
      </c>
      <c r="M123" s="571">
        <v>81.599999999999994</v>
      </c>
      <c r="N123" s="571">
        <v>1.1000000000000001</v>
      </c>
      <c r="O123" s="571">
        <v>1138.03</v>
      </c>
      <c r="P123" s="571">
        <v>53.59</v>
      </c>
      <c r="Q123" s="572">
        <f t="shared" si="25"/>
        <v>2033.16</v>
      </c>
      <c r="R123" s="572">
        <f t="shared" si="26"/>
        <v>12163.06</v>
      </c>
      <c r="S123" s="572">
        <v>17155.25</v>
      </c>
      <c r="T123" s="572">
        <v>7.4</v>
      </c>
      <c r="U123" s="64"/>
      <c r="V123" s="1190"/>
    </row>
    <row r="124" spans="1:22" s="65" customFormat="1" ht="34.9" hidden="1" customHeight="1">
      <c r="A124" s="64"/>
      <c r="B124" s="216">
        <v>44440</v>
      </c>
      <c r="C124" s="573">
        <v>2053151</v>
      </c>
      <c r="D124" s="573">
        <v>2522.2800000000002</v>
      </c>
      <c r="E124" s="573">
        <v>15.98</v>
      </c>
      <c r="F124" s="573">
        <v>7246.48</v>
      </c>
      <c r="G124" s="573">
        <v>2904.44</v>
      </c>
      <c r="H124" s="573">
        <v>766.88</v>
      </c>
      <c r="I124" s="573">
        <v>408.44</v>
      </c>
      <c r="J124" s="574">
        <f t="shared" si="24"/>
        <v>13864.5</v>
      </c>
      <c r="K124" s="573">
        <v>705.7</v>
      </c>
      <c r="L124" s="573">
        <v>0</v>
      </c>
      <c r="M124" s="573">
        <v>78.459999999999994</v>
      </c>
      <c r="N124" s="573">
        <v>8.24</v>
      </c>
      <c r="O124" s="573">
        <v>1131.3800000000001</v>
      </c>
      <c r="P124" s="573">
        <v>33.479999999999997</v>
      </c>
      <c r="Q124" s="574">
        <f t="shared" si="25"/>
        <v>1957.2600000000002</v>
      </c>
      <c r="R124" s="574">
        <f t="shared" si="26"/>
        <v>11983.48</v>
      </c>
      <c r="S124" s="574">
        <v>16901.939999999999</v>
      </c>
      <c r="T124" s="574">
        <v>7.2</v>
      </c>
      <c r="U124" s="64"/>
      <c r="V124" s="1190"/>
    </row>
    <row r="125" spans="1:22" s="65" customFormat="1" ht="34.9" hidden="1" customHeight="1">
      <c r="A125" s="64"/>
      <c r="B125" s="217">
        <v>44470</v>
      </c>
      <c r="C125" s="571">
        <v>2053151</v>
      </c>
      <c r="D125" s="571">
        <v>2595.6999999999998</v>
      </c>
      <c r="E125" s="571">
        <v>16</v>
      </c>
      <c r="F125" s="571">
        <v>7179.86</v>
      </c>
      <c r="G125" s="571">
        <v>3009.88</v>
      </c>
      <c r="H125" s="571">
        <v>766.88</v>
      </c>
      <c r="I125" s="571">
        <v>408.44</v>
      </c>
      <c r="J125" s="572">
        <f t="shared" si="24"/>
        <v>13976.759999999998</v>
      </c>
      <c r="K125" s="571">
        <v>767.87</v>
      </c>
      <c r="L125" s="571">
        <v>0</v>
      </c>
      <c r="M125" s="571">
        <v>66.59</v>
      </c>
      <c r="N125" s="571">
        <v>12.51</v>
      </c>
      <c r="O125" s="571">
        <v>1127.95</v>
      </c>
      <c r="P125" s="571">
        <v>33.369999999999997</v>
      </c>
      <c r="Q125" s="572">
        <f t="shared" si="25"/>
        <v>2008.29</v>
      </c>
      <c r="R125" s="572">
        <f t="shared" si="26"/>
        <v>12033.569999999998</v>
      </c>
      <c r="S125" s="572">
        <v>16972.599999999999</v>
      </c>
      <c r="T125" s="572">
        <v>7.1</v>
      </c>
      <c r="U125" s="64"/>
      <c r="V125" s="1190"/>
    </row>
    <row r="126" spans="1:22" s="65" customFormat="1" ht="34.9" hidden="1" customHeight="1">
      <c r="A126" s="64"/>
      <c r="B126" s="216">
        <v>44501</v>
      </c>
      <c r="C126" s="573">
        <v>2105151</v>
      </c>
      <c r="D126" s="573">
        <v>2680.52</v>
      </c>
      <c r="E126" s="573">
        <v>12.44</v>
      </c>
      <c r="F126" s="573">
        <v>7156.25</v>
      </c>
      <c r="G126" s="573">
        <v>2967.9</v>
      </c>
      <c r="H126" s="573">
        <v>766.88</v>
      </c>
      <c r="I126" s="573">
        <v>408.44</v>
      </c>
      <c r="J126" s="574">
        <f t="shared" si="24"/>
        <v>13992.429999999998</v>
      </c>
      <c r="K126" s="573">
        <v>761.57</v>
      </c>
      <c r="L126" s="573">
        <v>0</v>
      </c>
      <c r="M126" s="573">
        <v>73.34</v>
      </c>
      <c r="N126" s="573">
        <v>24.09</v>
      </c>
      <c r="O126" s="573">
        <v>1117.5899999999999</v>
      </c>
      <c r="P126" s="573">
        <v>32.880000000000003</v>
      </c>
      <c r="Q126" s="574">
        <f t="shared" si="25"/>
        <v>2009.4700000000003</v>
      </c>
      <c r="R126" s="574">
        <f t="shared" si="26"/>
        <v>12055.539999999999</v>
      </c>
      <c r="S126" s="574">
        <v>17003.599999999999</v>
      </c>
      <c r="T126" s="574">
        <v>6.9</v>
      </c>
      <c r="U126" s="64"/>
      <c r="V126" s="1190"/>
    </row>
    <row r="127" spans="1:22" s="65" customFormat="1" ht="34.9" hidden="1" customHeight="1">
      <c r="A127" s="64"/>
      <c r="B127" s="217">
        <v>44531</v>
      </c>
      <c r="C127" s="571">
        <v>2075123.8489999999</v>
      </c>
      <c r="D127" s="571">
        <v>2646.14</v>
      </c>
      <c r="E127" s="571">
        <v>11.59</v>
      </c>
      <c r="F127" s="571">
        <v>8002.58</v>
      </c>
      <c r="G127" s="571">
        <v>2842.3</v>
      </c>
      <c r="H127" s="571">
        <v>766.88</v>
      </c>
      <c r="I127" s="571">
        <v>416.93</v>
      </c>
      <c r="J127" s="572">
        <f t="shared" si="24"/>
        <v>14686.42</v>
      </c>
      <c r="K127" s="571">
        <v>709.94</v>
      </c>
      <c r="L127" s="571">
        <v>0</v>
      </c>
      <c r="M127" s="571">
        <v>90.11</v>
      </c>
      <c r="N127" s="571">
        <v>2.5099999999999998</v>
      </c>
      <c r="O127" s="571">
        <v>1114.25</v>
      </c>
      <c r="P127" s="571">
        <v>32.909999999999997</v>
      </c>
      <c r="Q127" s="572">
        <f t="shared" si="25"/>
        <v>1949.72</v>
      </c>
      <c r="R127" s="572">
        <f t="shared" si="26"/>
        <v>12792.67</v>
      </c>
      <c r="S127" s="572">
        <v>18043.23</v>
      </c>
      <c r="T127" s="572">
        <v>7.2</v>
      </c>
      <c r="U127" s="64"/>
      <c r="V127" s="1190"/>
    </row>
    <row r="128" spans="1:22" s="67" customFormat="1" ht="34.9" hidden="1" customHeight="1">
      <c r="A128" s="66"/>
      <c r="B128" s="215">
        <v>2022</v>
      </c>
      <c r="C128" s="1176"/>
      <c r="D128" s="637"/>
      <c r="E128" s="637"/>
      <c r="F128" s="637"/>
      <c r="G128" s="637"/>
      <c r="H128" s="637"/>
      <c r="I128" s="637"/>
      <c r="J128" s="636"/>
      <c r="K128" s="637"/>
      <c r="L128" s="637"/>
      <c r="M128" s="637"/>
      <c r="N128" s="637"/>
      <c r="O128" s="637"/>
      <c r="P128" s="637"/>
      <c r="Q128" s="636"/>
      <c r="R128" s="636"/>
      <c r="S128" s="636"/>
      <c r="T128" s="636"/>
      <c r="U128" s="66"/>
      <c r="V128" s="1190"/>
    </row>
    <row r="129" spans="1:22" s="65" customFormat="1" ht="34.9" hidden="1" customHeight="1">
      <c r="A129" s="64"/>
      <c r="B129" s="216">
        <v>44562</v>
      </c>
      <c r="C129" s="1177">
        <v>2015170</v>
      </c>
      <c r="D129" s="573">
        <v>2556.3200000000002</v>
      </c>
      <c r="E129" s="573">
        <v>11.51</v>
      </c>
      <c r="F129" s="573">
        <v>7688.71</v>
      </c>
      <c r="G129" s="573">
        <v>3159.57</v>
      </c>
      <c r="H129" s="573">
        <v>766.88</v>
      </c>
      <c r="I129" s="573">
        <v>417.34</v>
      </c>
      <c r="J129" s="574">
        <f t="shared" ref="J129:J140" si="27">SUM(D129:I129)</f>
        <v>14600.33</v>
      </c>
      <c r="K129" s="573">
        <v>733.77</v>
      </c>
      <c r="L129" s="573">
        <v>0</v>
      </c>
      <c r="M129" s="573">
        <v>91.74</v>
      </c>
      <c r="N129" s="573">
        <v>2.71</v>
      </c>
      <c r="O129" s="573">
        <v>1110.83</v>
      </c>
      <c r="P129" s="573">
        <v>32.590000000000003</v>
      </c>
      <c r="Q129" s="574">
        <f t="shared" ref="Q129:Q140" si="28">SUM(K129:P129)</f>
        <v>1971.6399999999999</v>
      </c>
      <c r="R129" s="574">
        <f t="shared" ref="R129:R140" si="29">+D129+E129+F129+G129-K129</f>
        <v>12682.34</v>
      </c>
      <c r="S129" s="574">
        <v>17887.66</v>
      </c>
      <c r="T129" s="574">
        <v>7.2</v>
      </c>
      <c r="U129" s="64"/>
      <c r="V129" s="1190"/>
    </row>
    <row r="130" spans="1:22" s="65" customFormat="1" ht="34.9" hidden="1" customHeight="1">
      <c r="A130" s="64"/>
      <c r="B130" s="217">
        <v>44593</v>
      </c>
      <c r="C130" s="1178">
        <v>2015178.62</v>
      </c>
      <c r="D130" s="571">
        <v>2730.67</v>
      </c>
      <c r="E130" s="571">
        <v>7.32</v>
      </c>
      <c r="F130" s="571">
        <v>7510.28</v>
      </c>
      <c r="G130" s="571">
        <v>3320.92</v>
      </c>
      <c r="H130" s="571">
        <v>766.88</v>
      </c>
      <c r="I130" s="571">
        <v>417.34</v>
      </c>
      <c r="J130" s="572">
        <f t="shared" si="27"/>
        <v>14753.41</v>
      </c>
      <c r="K130" s="571">
        <v>766.97</v>
      </c>
      <c r="L130" s="571">
        <v>0</v>
      </c>
      <c r="M130" s="571">
        <v>93.5</v>
      </c>
      <c r="N130" s="571">
        <v>2.06</v>
      </c>
      <c r="O130" s="571">
        <v>1109.54</v>
      </c>
      <c r="P130" s="571">
        <v>61.73</v>
      </c>
      <c r="Q130" s="572">
        <f t="shared" si="28"/>
        <v>2033.8</v>
      </c>
      <c r="R130" s="572">
        <f t="shared" si="29"/>
        <v>12802.220000000001</v>
      </c>
      <c r="S130" s="572">
        <v>18056.71</v>
      </c>
      <c r="T130" s="572">
        <v>7.3</v>
      </c>
      <c r="U130" s="64"/>
      <c r="V130" s="1190"/>
    </row>
    <row r="131" spans="1:22" s="65" customFormat="1" ht="34.9" hidden="1" customHeight="1">
      <c r="A131" s="64"/>
      <c r="B131" s="216">
        <v>44621</v>
      </c>
      <c r="C131" s="1177">
        <v>2079204.75</v>
      </c>
      <c r="D131" s="573">
        <v>2832.02</v>
      </c>
      <c r="E131" s="573">
        <v>6.86</v>
      </c>
      <c r="F131" s="573">
        <v>7538.07</v>
      </c>
      <c r="G131" s="573">
        <v>3123.98</v>
      </c>
      <c r="H131" s="573">
        <v>766.88</v>
      </c>
      <c r="I131" s="573">
        <v>417.34</v>
      </c>
      <c r="J131" s="574">
        <f t="shared" si="27"/>
        <v>14685.15</v>
      </c>
      <c r="K131" s="573">
        <v>757.07</v>
      </c>
      <c r="L131" s="573">
        <v>0</v>
      </c>
      <c r="M131" s="573">
        <v>92.69</v>
      </c>
      <c r="N131" s="573">
        <v>1.61</v>
      </c>
      <c r="O131" s="573">
        <v>1108.23</v>
      </c>
      <c r="P131" s="573">
        <v>24.78</v>
      </c>
      <c r="Q131" s="574">
        <f t="shared" si="28"/>
        <v>1984.3799999999999</v>
      </c>
      <c r="R131" s="574">
        <f t="shared" si="29"/>
        <v>12743.86</v>
      </c>
      <c r="S131" s="574">
        <v>17974.41</v>
      </c>
      <c r="T131" s="574">
        <v>7.2</v>
      </c>
      <c r="U131" s="64"/>
      <c r="V131" s="1190"/>
    </row>
    <row r="132" spans="1:22" s="65" customFormat="1" ht="34.9" hidden="1" customHeight="1">
      <c r="A132" s="64"/>
      <c r="B132" s="217">
        <v>44652</v>
      </c>
      <c r="C132" s="1178">
        <v>2099204.75</v>
      </c>
      <c r="D132" s="571">
        <v>2791.84</v>
      </c>
      <c r="E132" s="571">
        <v>6.69</v>
      </c>
      <c r="F132" s="571">
        <v>7547.05</v>
      </c>
      <c r="G132" s="571">
        <v>3201.93</v>
      </c>
      <c r="H132" s="571">
        <v>766.88</v>
      </c>
      <c r="I132" s="571">
        <v>417.34</v>
      </c>
      <c r="J132" s="572">
        <f t="shared" si="27"/>
        <v>14731.73</v>
      </c>
      <c r="K132" s="571">
        <v>807.48</v>
      </c>
      <c r="L132" s="571">
        <v>0</v>
      </c>
      <c r="M132" s="571">
        <v>99.2</v>
      </c>
      <c r="N132" s="571">
        <v>2.96</v>
      </c>
      <c r="O132" s="571">
        <v>1104.8599999999999</v>
      </c>
      <c r="P132" s="571">
        <v>23.49</v>
      </c>
      <c r="Q132" s="572">
        <f t="shared" si="28"/>
        <v>2037.99</v>
      </c>
      <c r="R132" s="572">
        <f t="shared" si="29"/>
        <v>12740.03</v>
      </c>
      <c r="S132" s="572">
        <v>17969.009999999998</v>
      </c>
      <c r="T132" s="572">
        <v>7.3</v>
      </c>
      <c r="U132" s="64"/>
      <c r="V132" s="1190"/>
    </row>
    <row r="133" spans="1:22" s="65" customFormat="1" ht="34.9" hidden="1" customHeight="1">
      <c r="A133" s="64"/>
      <c r="B133" s="216">
        <v>44682</v>
      </c>
      <c r="C133" s="1177">
        <v>2140204.75</v>
      </c>
      <c r="D133" s="573">
        <v>2809.77</v>
      </c>
      <c r="E133" s="573">
        <v>10.65</v>
      </c>
      <c r="F133" s="573">
        <v>7153.67</v>
      </c>
      <c r="G133" s="573">
        <v>3272.8</v>
      </c>
      <c r="H133" s="573">
        <v>766.88</v>
      </c>
      <c r="I133" s="573">
        <v>417.34</v>
      </c>
      <c r="J133" s="574">
        <f t="shared" si="27"/>
        <v>14431.109999999999</v>
      </c>
      <c r="K133" s="573">
        <v>720.07</v>
      </c>
      <c r="L133" s="573">
        <v>0</v>
      </c>
      <c r="M133" s="573">
        <v>144.52000000000001</v>
      </c>
      <c r="N133" s="573">
        <v>9.76</v>
      </c>
      <c r="O133" s="573">
        <v>1103.6500000000001</v>
      </c>
      <c r="P133" s="573">
        <v>23.95</v>
      </c>
      <c r="Q133" s="574">
        <f t="shared" si="28"/>
        <v>2001.95</v>
      </c>
      <c r="R133" s="574">
        <f t="shared" si="29"/>
        <v>12526.82</v>
      </c>
      <c r="S133" s="574">
        <v>17668.3</v>
      </c>
      <c r="T133" s="574">
        <v>7.2</v>
      </c>
      <c r="U133" s="64"/>
      <c r="V133" s="1190"/>
    </row>
    <row r="134" spans="1:22" s="65" customFormat="1" ht="34.9" hidden="1" customHeight="1">
      <c r="A134" s="64"/>
      <c r="B134" s="217">
        <v>44713</v>
      </c>
      <c r="C134" s="1174">
        <v>2196143.25</v>
      </c>
      <c r="D134" s="571">
        <v>2827.82</v>
      </c>
      <c r="E134" s="571">
        <v>10.39</v>
      </c>
      <c r="F134" s="571">
        <v>6532.56</v>
      </c>
      <c r="G134" s="571">
        <v>3222.45</v>
      </c>
      <c r="H134" s="571">
        <v>766.88</v>
      </c>
      <c r="I134" s="571">
        <v>417.34</v>
      </c>
      <c r="J134" s="572">
        <f t="shared" si="27"/>
        <v>13777.44</v>
      </c>
      <c r="K134" s="571">
        <v>697.83</v>
      </c>
      <c r="L134" s="571">
        <v>0</v>
      </c>
      <c r="M134" s="571">
        <v>93.24</v>
      </c>
      <c r="N134" s="571">
        <v>2.95</v>
      </c>
      <c r="O134" s="571">
        <v>861.6</v>
      </c>
      <c r="P134" s="571">
        <v>22.7</v>
      </c>
      <c r="Q134" s="572">
        <f t="shared" si="28"/>
        <v>1678.3200000000002</v>
      </c>
      <c r="R134" s="572">
        <f t="shared" si="29"/>
        <v>11895.390000000001</v>
      </c>
      <c r="S134" s="572">
        <v>16777.7</v>
      </c>
      <c r="T134" s="572">
        <v>6.8</v>
      </c>
      <c r="U134" s="64"/>
      <c r="V134" s="1190"/>
    </row>
    <row r="135" spans="1:22" s="65" customFormat="1" ht="34.9" hidden="1" customHeight="1">
      <c r="A135" s="64"/>
      <c r="B135" s="216">
        <v>44743</v>
      </c>
      <c r="C135" s="1175">
        <v>2136148.75</v>
      </c>
      <c r="D135" s="573">
        <v>2674.65</v>
      </c>
      <c r="E135" s="573">
        <v>9.8699999999999992</v>
      </c>
      <c r="F135" s="573">
        <v>6658.24</v>
      </c>
      <c r="G135" s="573">
        <v>3175.86</v>
      </c>
      <c r="H135" s="573">
        <v>766.88</v>
      </c>
      <c r="I135" s="573">
        <v>417.74</v>
      </c>
      <c r="J135" s="574">
        <f t="shared" si="27"/>
        <v>13703.24</v>
      </c>
      <c r="K135" s="573">
        <v>769.44</v>
      </c>
      <c r="L135" s="573">
        <v>0</v>
      </c>
      <c r="M135" s="573">
        <v>263.86</v>
      </c>
      <c r="N135" s="573">
        <v>1.34</v>
      </c>
      <c r="O135" s="573">
        <v>861.1</v>
      </c>
      <c r="P135" s="573">
        <v>22.25</v>
      </c>
      <c r="Q135" s="574">
        <f t="shared" si="28"/>
        <v>1917.9900000000002</v>
      </c>
      <c r="R135" s="574">
        <f t="shared" si="29"/>
        <v>11749.18</v>
      </c>
      <c r="S135" s="574">
        <v>16571.48</v>
      </c>
      <c r="T135" s="574">
        <v>6.7</v>
      </c>
      <c r="U135" s="64"/>
      <c r="V135" s="1190"/>
    </row>
    <row r="136" spans="1:22" s="65" customFormat="1" ht="34.9" hidden="1" customHeight="1">
      <c r="A136" s="64"/>
      <c r="B136" s="217">
        <v>44774</v>
      </c>
      <c r="C136" s="1174">
        <v>2192666</v>
      </c>
      <c r="D136" s="571">
        <v>2681.33</v>
      </c>
      <c r="E136" s="571">
        <v>13.7</v>
      </c>
      <c r="F136" s="571">
        <v>6393.99</v>
      </c>
      <c r="G136" s="571">
        <v>3303.09</v>
      </c>
      <c r="H136" s="571">
        <v>766.88</v>
      </c>
      <c r="I136" s="571">
        <v>417.74</v>
      </c>
      <c r="J136" s="572">
        <f t="shared" si="27"/>
        <v>13576.73</v>
      </c>
      <c r="K136" s="571">
        <v>728.04</v>
      </c>
      <c r="L136" s="571">
        <v>0</v>
      </c>
      <c r="M136" s="571">
        <v>97.85</v>
      </c>
      <c r="N136" s="571">
        <v>1.74</v>
      </c>
      <c r="O136" s="571">
        <v>851.26</v>
      </c>
      <c r="P136" s="571">
        <v>22.14</v>
      </c>
      <c r="Q136" s="572">
        <f t="shared" si="28"/>
        <v>1701.03</v>
      </c>
      <c r="R136" s="572">
        <f t="shared" si="29"/>
        <v>11664.07</v>
      </c>
      <c r="S136" s="572">
        <v>16451.439999999999</v>
      </c>
      <c r="T136" s="572">
        <v>6.7</v>
      </c>
      <c r="U136" s="64"/>
      <c r="V136" s="1190"/>
    </row>
    <row r="137" spans="1:22" s="65" customFormat="1" ht="34.9" hidden="1" customHeight="1">
      <c r="A137" s="64"/>
      <c r="B137" s="216">
        <v>44805</v>
      </c>
      <c r="C137" s="1175">
        <v>2252742.75</v>
      </c>
      <c r="D137" s="573">
        <v>2639.15</v>
      </c>
      <c r="E137" s="573">
        <v>13.31</v>
      </c>
      <c r="F137" s="573">
        <v>6677.87</v>
      </c>
      <c r="G137" s="573">
        <v>3181.65</v>
      </c>
      <c r="H137" s="573">
        <v>766.88</v>
      </c>
      <c r="I137" s="573">
        <v>417.74</v>
      </c>
      <c r="J137" s="574">
        <f t="shared" si="27"/>
        <v>13696.599999999999</v>
      </c>
      <c r="K137" s="573">
        <v>672.72</v>
      </c>
      <c r="L137" s="573">
        <v>0</v>
      </c>
      <c r="M137" s="573">
        <v>147.21</v>
      </c>
      <c r="N137" s="573">
        <v>7.36</v>
      </c>
      <c r="O137" s="573">
        <v>849.64</v>
      </c>
      <c r="P137" s="573">
        <v>24.82</v>
      </c>
      <c r="Q137" s="574">
        <f t="shared" si="28"/>
        <v>1701.75</v>
      </c>
      <c r="R137" s="574">
        <f t="shared" si="29"/>
        <v>11839.26</v>
      </c>
      <c r="S137" s="574">
        <v>16698.53</v>
      </c>
      <c r="T137" s="574">
        <v>6.8</v>
      </c>
      <c r="U137" s="64"/>
      <c r="V137" s="1190"/>
    </row>
    <row r="138" spans="1:22" s="65" customFormat="1" ht="34.9" hidden="1" customHeight="1">
      <c r="A138" s="64"/>
      <c r="B138" s="217">
        <v>44835</v>
      </c>
      <c r="C138" s="1174">
        <v>2272755</v>
      </c>
      <c r="D138" s="571">
        <v>2647.25</v>
      </c>
      <c r="E138" s="571">
        <v>13.51</v>
      </c>
      <c r="F138" s="571">
        <v>6189.68</v>
      </c>
      <c r="G138" s="571">
        <v>3139.3</v>
      </c>
      <c r="H138" s="571">
        <v>766.88</v>
      </c>
      <c r="I138" s="571">
        <v>417.74</v>
      </c>
      <c r="J138" s="572">
        <f t="shared" si="27"/>
        <v>13174.36</v>
      </c>
      <c r="K138" s="571">
        <v>646.30999999999995</v>
      </c>
      <c r="L138" s="571">
        <v>0</v>
      </c>
      <c r="M138" s="571">
        <v>110.12</v>
      </c>
      <c r="N138" s="571">
        <v>7.83</v>
      </c>
      <c r="O138" s="571">
        <v>845.6</v>
      </c>
      <c r="P138" s="571">
        <v>24.39</v>
      </c>
      <c r="Q138" s="572">
        <f t="shared" si="28"/>
        <v>1634.2500000000002</v>
      </c>
      <c r="R138" s="572">
        <f t="shared" si="29"/>
        <v>11343.430000000002</v>
      </c>
      <c r="S138" s="572">
        <v>15999.2</v>
      </c>
      <c r="T138" s="572">
        <v>6.6</v>
      </c>
      <c r="U138" s="64"/>
      <c r="V138" s="1190"/>
    </row>
    <row r="139" spans="1:22" s="65" customFormat="1" ht="34.9" hidden="1" customHeight="1">
      <c r="A139" s="64"/>
      <c r="B139" s="216">
        <v>44866</v>
      </c>
      <c r="C139" s="1175">
        <v>2232755</v>
      </c>
      <c r="D139" s="573">
        <v>2778.19</v>
      </c>
      <c r="E139" s="573">
        <v>8.35</v>
      </c>
      <c r="F139" s="573">
        <v>6825.74</v>
      </c>
      <c r="G139" s="573">
        <v>3005.37</v>
      </c>
      <c r="H139" s="573">
        <v>766.88</v>
      </c>
      <c r="I139" s="573">
        <v>417.74</v>
      </c>
      <c r="J139" s="574">
        <f t="shared" si="27"/>
        <v>13802.269999999997</v>
      </c>
      <c r="K139" s="573">
        <v>639.29</v>
      </c>
      <c r="L139" s="573">
        <v>0</v>
      </c>
      <c r="M139" s="573">
        <v>127.54</v>
      </c>
      <c r="N139" s="573">
        <v>2.57</v>
      </c>
      <c r="O139" s="573">
        <v>843.6</v>
      </c>
      <c r="P139" s="573">
        <v>25.23</v>
      </c>
      <c r="Q139" s="574">
        <f t="shared" si="28"/>
        <v>1638.23</v>
      </c>
      <c r="R139" s="574">
        <f t="shared" si="29"/>
        <v>11978.359999999997</v>
      </c>
      <c r="S139" s="574">
        <v>16894.73</v>
      </c>
      <c r="T139" s="574">
        <v>6.97</v>
      </c>
      <c r="U139" s="64"/>
      <c r="V139" s="1190"/>
    </row>
    <row r="140" spans="1:22" s="65" customFormat="1" ht="34.9" hidden="1" customHeight="1">
      <c r="A140" s="64"/>
      <c r="B140" s="217">
        <v>44896</v>
      </c>
      <c r="C140" s="1174">
        <v>2212731.5610000002</v>
      </c>
      <c r="D140" s="571">
        <v>2837.1</v>
      </c>
      <c r="E140" s="571">
        <v>7.6</v>
      </c>
      <c r="F140" s="571">
        <v>7166.6</v>
      </c>
      <c r="G140" s="571">
        <v>2885.1</v>
      </c>
      <c r="H140" s="571">
        <v>766.9</v>
      </c>
      <c r="I140" s="571">
        <v>419.8</v>
      </c>
      <c r="J140" s="572">
        <f t="shared" si="27"/>
        <v>14083.099999999999</v>
      </c>
      <c r="K140" s="571">
        <v>654.1</v>
      </c>
      <c r="L140" s="571">
        <v>0</v>
      </c>
      <c r="M140" s="571">
        <v>149.4</v>
      </c>
      <c r="N140" s="571">
        <v>1.2</v>
      </c>
      <c r="O140" s="571">
        <v>840.2</v>
      </c>
      <c r="P140" s="571">
        <v>25.7</v>
      </c>
      <c r="Q140" s="572">
        <f t="shared" si="28"/>
        <v>1670.6000000000001</v>
      </c>
      <c r="R140" s="572">
        <f t="shared" si="29"/>
        <v>12242.3</v>
      </c>
      <c r="S140" s="572">
        <v>17266.900000000001</v>
      </c>
      <c r="T140" s="572">
        <v>7.1</v>
      </c>
      <c r="U140" s="64"/>
      <c r="V140" s="1190"/>
    </row>
    <row r="141" spans="1:22" s="67" customFormat="1" ht="34.9" hidden="1" customHeight="1">
      <c r="A141" s="64"/>
      <c r="B141" s="215">
        <v>2023</v>
      </c>
      <c r="C141" s="1176"/>
      <c r="D141" s="637"/>
      <c r="E141" s="637"/>
      <c r="F141" s="637"/>
      <c r="G141" s="637"/>
      <c r="H141" s="637"/>
      <c r="I141" s="637"/>
      <c r="J141" s="636"/>
      <c r="K141" s="637"/>
      <c r="L141" s="637"/>
      <c r="M141" s="637"/>
      <c r="N141" s="637"/>
      <c r="O141" s="637"/>
      <c r="P141" s="637"/>
      <c r="Q141" s="636"/>
      <c r="R141" s="636"/>
      <c r="S141" s="636"/>
      <c r="T141" s="636"/>
      <c r="U141" s="66"/>
      <c r="V141" s="1190"/>
    </row>
    <row r="142" spans="1:22" s="65" customFormat="1" ht="34.9" hidden="1" customHeight="1">
      <c r="A142" s="64"/>
      <c r="B142" s="216">
        <v>44927</v>
      </c>
      <c r="C142" s="1177">
        <v>2065141.25</v>
      </c>
      <c r="D142" s="573">
        <v>2812</v>
      </c>
      <c r="E142" s="573">
        <v>26.9</v>
      </c>
      <c r="F142" s="573">
        <v>7258.5</v>
      </c>
      <c r="G142" s="573">
        <v>2818.9</v>
      </c>
      <c r="H142" s="573">
        <v>766.9</v>
      </c>
      <c r="I142" s="573">
        <v>421</v>
      </c>
      <c r="J142" s="574">
        <f t="shared" ref="J142:J148" si="30">SUM(D142:I142)</f>
        <v>14104.199999999999</v>
      </c>
      <c r="K142" s="573">
        <v>688.2</v>
      </c>
      <c r="L142" s="573">
        <v>0</v>
      </c>
      <c r="M142" s="573">
        <v>124.9</v>
      </c>
      <c r="N142" s="573">
        <v>0.9</v>
      </c>
      <c r="O142" s="573">
        <v>835.9</v>
      </c>
      <c r="P142" s="573">
        <v>36.9</v>
      </c>
      <c r="Q142" s="574">
        <f t="shared" ref="Q142:Q147" si="31">SUM(K142:P142)</f>
        <v>1686.8000000000002</v>
      </c>
      <c r="R142" s="574">
        <f t="shared" ref="R142:R148" si="32">+D142+E142+F142+G142-K142</f>
        <v>12228.099999999999</v>
      </c>
      <c r="S142" s="574">
        <v>17246.900000000001</v>
      </c>
      <c r="T142" s="574">
        <v>7.1</v>
      </c>
      <c r="U142" s="489"/>
      <c r="V142" s="1190"/>
    </row>
    <row r="143" spans="1:22" s="65" customFormat="1" ht="34.9" hidden="1" customHeight="1">
      <c r="A143" s="64"/>
      <c r="B143" s="217">
        <v>44958</v>
      </c>
      <c r="C143" s="1178">
        <v>2225141.25</v>
      </c>
      <c r="D143" s="571">
        <v>2860.73</v>
      </c>
      <c r="E143" s="571">
        <v>8.08</v>
      </c>
      <c r="F143" s="571">
        <v>6533.66</v>
      </c>
      <c r="G143" s="571">
        <v>3030.04</v>
      </c>
      <c r="H143" s="571">
        <v>766.88</v>
      </c>
      <c r="I143" s="571">
        <v>421.03</v>
      </c>
      <c r="J143" s="572">
        <f t="shared" si="30"/>
        <v>13620.419999999998</v>
      </c>
      <c r="K143" s="571">
        <v>646.59</v>
      </c>
      <c r="L143" s="571">
        <v>0</v>
      </c>
      <c r="M143" s="571">
        <v>106.41</v>
      </c>
      <c r="N143" s="571">
        <v>0.64</v>
      </c>
      <c r="O143" s="571">
        <v>834.89</v>
      </c>
      <c r="P143" s="571">
        <v>46.19</v>
      </c>
      <c r="Q143" s="572">
        <f t="shared" si="31"/>
        <v>1634.72</v>
      </c>
      <c r="R143" s="572">
        <f t="shared" si="32"/>
        <v>11785.919999999998</v>
      </c>
      <c r="S143" s="572">
        <v>16623.29</v>
      </c>
      <c r="T143" s="572">
        <v>6.8</v>
      </c>
      <c r="U143" s="489"/>
      <c r="V143" s="1190"/>
    </row>
    <row r="144" spans="1:22" s="65" customFormat="1" ht="34.9" hidden="1" customHeight="1">
      <c r="A144" s="64"/>
      <c r="B144" s="216">
        <v>44986</v>
      </c>
      <c r="C144" s="1177">
        <v>2165141.25</v>
      </c>
      <c r="D144" s="573">
        <v>3019.1</v>
      </c>
      <c r="E144" s="573">
        <v>8</v>
      </c>
      <c r="F144" s="573">
        <v>6367.1</v>
      </c>
      <c r="G144" s="573">
        <v>3193.6</v>
      </c>
      <c r="H144" s="573">
        <v>766.9</v>
      </c>
      <c r="I144" s="573">
        <v>421</v>
      </c>
      <c r="J144" s="574">
        <f t="shared" si="30"/>
        <v>13775.7</v>
      </c>
      <c r="K144" s="573">
        <v>652</v>
      </c>
      <c r="L144" s="573">
        <v>0</v>
      </c>
      <c r="M144" s="573">
        <v>103.7</v>
      </c>
      <c r="N144" s="573">
        <v>0.6</v>
      </c>
      <c r="O144" s="573">
        <v>833.3</v>
      </c>
      <c r="P144" s="573">
        <v>40.9</v>
      </c>
      <c r="Q144" s="574">
        <f t="shared" si="31"/>
        <v>1630.5</v>
      </c>
      <c r="R144" s="574">
        <f t="shared" si="32"/>
        <v>11935.800000000001</v>
      </c>
      <c r="S144" s="574">
        <v>16834.7</v>
      </c>
      <c r="T144" s="574">
        <v>6.9</v>
      </c>
      <c r="U144" s="489"/>
      <c r="V144" s="1190"/>
    </row>
    <row r="145" spans="1:22" s="65" customFormat="1" ht="34.9" hidden="1" customHeight="1">
      <c r="A145" s="64"/>
      <c r="B145" s="217">
        <v>45017</v>
      </c>
      <c r="C145" s="1178">
        <v>2371641.25</v>
      </c>
      <c r="D145" s="571">
        <v>3362.57</v>
      </c>
      <c r="E145" s="571">
        <v>31.95</v>
      </c>
      <c r="F145" s="571">
        <v>6547.44</v>
      </c>
      <c r="G145" s="571">
        <v>3151.31</v>
      </c>
      <c r="H145" s="571">
        <v>766.88</v>
      </c>
      <c r="I145" s="571">
        <v>421.03</v>
      </c>
      <c r="J145" s="572">
        <f t="shared" si="30"/>
        <v>14281.179999999998</v>
      </c>
      <c r="K145" s="571">
        <v>680.07</v>
      </c>
      <c r="L145" s="571">
        <v>0</v>
      </c>
      <c r="M145" s="571">
        <v>101.71</v>
      </c>
      <c r="N145" s="571">
        <v>2.2200000000000002</v>
      </c>
      <c r="O145" s="571">
        <v>830.56</v>
      </c>
      <c r="P145" s="571">
        <v>38.51</v>
      </c>
      <c r="Q145" s="572">
        <f t="shared" si="31"/>
        <v>1653.07</v>
      </c>
      <c r="R145" s="572">
        <f t="shared" si="32"/>
        <v>12413.199999999999</v>
      </c>
      <c r="S145" s="572">
        <v>17508.04</v>
      </c>
      <c r="T145" s="572">
        <v>7.1</v>
      </c>
      <c r="U145" s="489"/>
      <c r="V145" s="1190"/>
    </row>
    <row r="146" spans="1:22" s="65" customFormat="1" ht="34.9" hidden="1" customHeight="1">
      <c r="A146" s="64"/>
      <c r="B146" s="216">
        <v>45047</v>
      </c>
      <c r="C146" s="1177">
        <v>2371693.75</v>
      </c>
      <c r="D146" s="573">
        <v>3296.11</v>
      </c>
      <c r="E146" s="573">
        <v>8.75</v>
      </c>
      <c r="F146" s="573">
        <v>6559.3</v>
      </c>
      <c r="G146" s="573">
        <v>3137.47</v>
      </c>
      <c r="H146" s="573">
        <v>766.88</v>
      </c>
      <c r="I146" s="573">
        <v>421.03</v>
      </c>
      <c r="J146" s="574">
        <f t="shared" si="30"/>
        <v>14189.539999999999</v>
      </c>
      <c r="K146" s="573">
        <v>665.51</v>
      </c>
      <c r="L146" s="573">
        <v>0</v>
      </c>
      <c r="M146" s="573">
        <v>92.53</v>
      </c>
      <c r="N146" s="573">
        <v>2.21</v>
      </c>
      <c r="O146" s="573">
        <v>829.29</v>
      </c>
      <c r="P146" s="573">
        <v>41.04</v>
      </c>
      <c r="Q146" s="574">
        <f t="shared" si="31"/>
        <v>1630.58</v>
      </c>
      <c r="R146" s="574">
        <f t="shared" si="32"/>
        <v>12336.119999999999</v>
      </c>
      <c r="S146" s="574">
        <v>17399.32</v>
      </c>
      <c r="T146" s="574">
        <v>7</v>
      </c>
      <c r="U146" s="489"/>
      <c r="V146" s="1190"/>
    </row>
    <row r="147" spans="1:22" s="65" customFormat="1" ht="34.9" hidden="1" customHeight="1">
      <c r="A147" s="64"/>
      <c r="B147" s="217">
        <v>45078</v>
      </c>
      <c r="C147" s="1178">
        <v>2371697.75</v>
      </c>
      <c r="D147" s="571">
        <v>3237.15</v>
      </c>
      <c r="E147" s="571">
        <v>8.77</v>
      </c>
      <c r="F147" s="571">
        <v>6629.66</v>
      </c>
      <c r="G147" s="571">
        <v>2996.84</v>
      </c>
      <c r="H147" s="571">
        <v>766.88</v>
      </c>
      <c r="I147" s="571">
        <v>421.03</v>
      </c>
      <c r="J147" s="572">
        <f t="shared" si="30"/>
        <v>14060.33</v>
      </c>
      <c r="K147" s="571">
        <v>628.62</v>
      </c>
      <c r="L147" s="571">
        <v>0</v>
      </c>
      <c r="M147" s="571">
        <v>96.6</v>
      </c>
      <c r="N147" s="571">
        <v>1.95</v>
      </c>
      <c r="O147" s="571">
        <v>824.04</v>
      </c>
      <c r="P147" s="571">
        <v>55.54</v>
      </c>
      <c r="Q147" s="572">
        <f t="shared" si="31"/>
        <v>1606.75</v>
      </c>
      <c r="R147" s="572">
        <f t="shared" si="32"/>
        <v>12243.8</v>
      </c>
      <c r="S147" s="572">
        <v>17269.099999999999</v>
      </c>
      <c r="T147" s="572">
        <v>7</v>
      </c>
      <c r="U147" s="489"/>
      <c r="V147" s="1190"/>
    </row>
    <row r="148" spans="1:22" s="65" customFormat="1" ht="34.9" hidden="1" customHeight="1">
      <c r="A148" s="64"/>
      <c r="B148" s="216">
        <v>45108</v>
      </c>
      <c r="C148" s="1177">
        <v>2344415.5</v>
      </c>
      <c r="D148" s="573">
        <v>3248.7</v>
      </c>
      <c r="E148" s="573">
        <v>30.66</v>
      </c>
      <c r="F148" s="573">
        <v>6866.4</v>
      </c>
      <c r="G148" s="573">
        <v>2855.4</v>
      </c>
      <c r="H148" s="573">
        <v>766.88</v>
      </c>
      <c r="I148" s="573">
        <v>422.23</v>
      </c>
      <c r="J148" s="574">
        <f t="shared" si="30"/>
        <v>14190.269999999997</v>
      </c>
      <c r="K148" s="573">
        <v>666.36</v>
      </c>
      <c r="L148" s="573">
        <v>0</v>
      </c>
      <c r="M148" s="573">
        <v>89</v>
      </c>
      <c r="N148" s="573">
        <v>5</v>
      </c>
      <c r="O148" s="573">
        <v>822.5</v>
      </c>
      <c r="P148" s="573">
        <v>48.95</v>
      </c>
      <c r="Q148" s="574">
        <v>1631.81</v>
      </c>
      <c r="R148" s="574">
        <f t="shared" si="32"/>
        <v>12334.799999999997</v>
      </c>
      <c r="S148" s="574">
        <v>17397.46</v>
      </c>
      <c r="T148" s="574">
        <v>7</v>
      </c>
      <c r="U148" s="489"/>
      <c r="V148" s="1190"/>
    </row>
    <row r="149" spans="1:22" s="65" customFormat="1" ht="34.9" hidden="1" customHeight="1">
      <c r="A149" s="64"/>
      <c r="B149" s="217">
        <v>45139</v>
      </c>
      <c r="C149" s="1178">
        <v>2264415.5660000001</v>
      </c>
      <c r="D149" s="571">
        <v>3123.9520000000002</v>
      </c>
      <c r="E149" s="571">
        <v>4.9210000000000003</v>
      </c>
      <c r="F149" s="571">
        <v>6967.8680000000004</v>
      </c>
      <c r="G149" s="571">
        <v>2961.2379999999998</v>
      </c>
      <c r="H149" s="571">
        <v>766.88199999999995</v>
      </c>
      <c r="I149" s="571">
        <v>422.23099999999999</v>
      </c>
      <c r="J149" s="572">
        <v>14247.091999999999</v>
      </c>
      <c r="K149" s="571">
        <v>678.399</v>
      </c>
      <c r="L149" s="571">
        <v>0</v>
      </c>
      <c r="M149" s="571">
        <v>87.757000000000005</v>
      </c>
      <c r="N149" s="571">
        <v>0</v>
      </c>
      <c r="O149" s="571">
        <v>819.74599999999998</v>
      </c>
      <c r="P149" s="571">
        <v>38.238</v>
      </c>
      <c r="Q149" s="572">
        <v>1624.1399999999999</v>
      </c>
      <c r="R149" s="572">
        <v>12379.58</v>
      </c>
      <c r="S149" s="572">
        <v>17460.620592383639</v>
      </c>
      <c r="T149" s="572">
        <v>7</v>
      </c>
      <c r="U149" s="489"/>
      <c r="V149" s="1190"/>
    </row>
    <row r="150" spans="1:22" s="65" customFormat="1" ht="34.9" hidden="1" customHeight="1">
      <c r="A150" s="64"/>
      <c r="B150" s="216">
        <v>45170</v>
      </c>
      <c r="C150" s="1177">
        <v>2390315.5660000001</v>
      </c>
      <c r="D150" s="573">
        <v>3177.5169999999998</v>
      </c>
      <c r="E150" s="573">
        <v>4.851</v>
      </c>
      <c r="F150" s="573">
        <v>6505.0680000000002</v>
      </c>
      <c r="G150" s="573">
        <v>3184.8249999999998</v>
      </c>
      <c r="H150" s="573">
        <v>766.88199999999995</v>
      </c>
      <c r="I150" s="573">
        <v>422.23099999999999</v>
      </c>
      <c r="J150" s="574">
        <v>14061.373999999998</v>
      </c>
      <c r="K150" s="573">
        <v>613.85799999999995</v>
      </c>
      <c r="L150" s="573">
        <v>0</v>
      </c>
      <c r="M150" s="573">
        <v>99.93</v>
      </c>
      <c r="N150" s="573">
        <v>0</v>
      </c>
      <c r="O150" s="573">
        <v>817.16</v>
      </c>
      <c r="P150" s="573">
        <v>42.987000000000002</v>
      </c>
      <c r="Q150" s="574">
        <v>1573.9349999999999</v>
      </c>
      <c r="R150" s="574">
        <v>12258.403</v>
      </c>
      <c r="S150" s="574">
        <v>17289.708039492245</v>
      </c>
      <c r="T150" s="574">
        <v>6.9</v>
      </c>
      <c r="U150" s="489"/>
      <c r="V150" s="1190"/>
    </row>
    <row r="151" spans="1:22" s="65" customFormat="1" ht="34.9" hidden="1" customHeight="1">
      <c r="A151" s="64"/>
      <c r="B151" s="217">
        <v>45200</v>
      </c>
      <c r="C151" s="1178">
        <v>2230392.3689999999</v>
      </c>
      <c r="D151" s="571">
        <v>3151.2069999999999</v>
      </c>
      <c r="E151" s="571">
        <v>32.752000000000002</v>
      </c>
      <c r="F151" s="571">
        <v>6576.1390000000001</v>
      </c>
      <c r="G151" s="571">
        <v>3275.4789999999998</v>
      </c>
      <c r="H151" s="571">
        <v>766.88199999999995</v>
      </c>
      <c r="I151" s="571">
        <v>422.23099999999999</v>
      </c>
      <c r="J151" s="572">
        <v>14224.689999999999</v>
      </c>
      <c r="K151" s="571">
        <v>611.70600000000002</v>
      </c>
      <c r="L151" s="571">
        <v>0</v>
      </c>
      <c r="M151" s="571">
        <v>100.56699999999999</v>
      </c>
      <c r="N151" s="571">
        <v>0</v>
      </c>
      <c r="O151" s="571">
        <v>815.40200000000004</v>
      </c>
      <c r="P151" s="571">
        <v>37.773000000000003</v>
      </c>
      <c r="Q151" s="572">
        <v>1565.4480000000001</v>
      </c>
      <c r="R151" s="572">
        <v>12423.871000000001</v>
      </c>
      <c r="S151" s="572">
        <v>17523.090267983076</v>
      </c>
      <c r="T151" s="572">
        <v>7</v>
      </c>
      <c r="U151" s="489"/>
      <c r="V151" s="1190"/>
    </row>
    <row r="152" spans="1:22" s="65" customFormat="1" ht="34.9" hidden="1" customHeight="1">
      <c r="A152" s="64"/>
      <c r="B152" s="216">
        <v>45231</v>
      </c>
      <c r="C152" s="1177">
        <v>2238992.3689999999</v>
      </c>
      <c r="D152" s="573">
        <v>3245.752</v>
      </c>
      <c r="E152" s="573">
        <v>7.0190000000000001</v>
      </c>
      <c r="F152" s="573">
        <v>6232.12</v>
      </c>
      <c r="G152" s="573">
        <v>3267.9960000000001</v>
      </c>
      <c r="H152" s="573">
        <v>766.88199999999995</v>
      </c>
      <c r="I152" s="573">
        <v>422.23099999999999</v>
      </c>
      <c r="J152" s="574">
        <v>13941.999999999998</v>
      </c>
      <c r="K152" s="573">
        <v>630.04600000000005</v>
      </c>
      <c r="L152" s="573">
        <v>0</v>
      </c>
      <c r="M152" s="573">
        <v>110.8</v>
      </c>
      <c r="N152" s="573">
        <v>0</v>
      </c>
      <c r="O152" s="573">
        <v>809.90599999999995</v>
      </c>
      <c r="P152" s="573">
        <v>40.877000000000002</v>
      </c>
      <c r="Q152" s="574">
        <v>1591.6289999999999</v>
      </c>
      <c r="R152" s="574">
        <v>12122.841</v>
      </c>
      <c r="S152" s="574">
        <v>17098.506346967562</v>
      </c>
      <c r="T152" s="574">
        <v>6.8</v>
      </c>
      <c r="U152" s="489"/>
      <c r="V152" s="1190"/>
    </row>
    <row r="153" spans="1:22" s="65" customFormat="1" ht="34.9" hidden="1" customHeight="1">
      <c r="A153" s="64"/>
      <c r="B153" s="553">
        <v>45261</v>
      </c>
      <c r="C153" s="1179">
        <v>2288466</v>
      </c>
      <c r="D153" s="576">
        <v>3347.2359999999999</v>
      </c>
      <c r="E153" s="576">
        <v>7.0990000000000002</v>
      </c>
      <c r="F153" s="576">
        <v>6967.8360000000002</v>
      </c>
      <c r="G153" s="576">
        <v>3198.549</v>
      </c>
      <c r="H153" s="576">
        <v>766.88199999999995</v>
      </c>
      <c r="I153" s="576">
        <v>423.40100000000001</v>
      </c>
      <c r="J153" s="577">
        <v>14711.003000000001</v>
      </c>
      <c r="K153" s="576">
        <v>671.55200000000002</v>
      </c>
      <c r="L153" s="576">
        <v>0</v>
      </c>
      <c r="M153" s="576">
        <v>112.624</v>
      </c>
      <c r="N153" s="576">
        <v>0</v>
      </c>
      <c r="O153" s="576">
        <v>808.69799999999998</v>
      </c>
      <c r="P153" s="576">
        <v>45.634999999999998</v>
      </c>
      <c r="Q153" s="577">
        <v>1638.509</v>
      </c>
      <c r="R153" s="577">
        <v>12849.168</v>
      </c>
      <c r="S153" s="577">
        <v>18122.944992947814</v>
      </c>
      <c r="T153" s="577">
        <v>7.1</v>
      </c>
      <c r="U153" s="489"/>
      <c r="V153" s="1190"/>
    </row>
    <row r="154" spans="1:22" s="67" customFormat="1" ht="34.9" hidden="1" customHeight="1">
      <c r="A154" s="64"/>
      <c r="B154" s="951">
        <v>2024</v>
      </c>
      <c r="C154" s="1180"/>
      <c r="D154" s="952"/>
      <c r="E154" s="952"/>
      <c r="F154" s="952"/>
      <c r="G154" s="952"/>
      <c r="H154" s="952"/>
      <c r="I154" s="952"/>
      <c r="J154" s="953"/>
      <c r="K154" s="952"/>
      <c r="L154" s="952"/>
      <c r="M154" s="952"/>
      <c r="N154" s="952"/>
      <c r="O154" s="952"/>
      <c r="P154" s="952"/>
      <c r="Q154" s="953"/>
      <c r="R154" s="953"/>
      <c r="S154" s="953"/>
      <c r="T154" s="953"/>
      <c r="U154" s="66"/>
      <c r="V154" s="1190"/>
    </row>
    <row r="155" spans="1:22" s="65" customFormat="1" ht="34.9" hidden="1" customHeight="1">
      <c r="A155" s="64"/>
      <c r="B155" s="216">
        <v>45292</v>
      </c>
      <c r="C155" s="1177">
        <v>2388466.1769999997</v>
      </c>
      <c r="D155" s="573">
        <v>3445.4940000000001</v>
      </c>
      <c r="E155" s="573">
        <v>30.600999999999999</v>
      </c>
      <c r="F155" s="573">
        <v>6769.3678072030007</v>
      </c>
      <c r="G155" s="573">
        <v>3276.2878777650003</v>
      </c>
      <c r="H155" s="573">
        <v>766.88220980900007</v>
      </c>
      <c r="I155" s="573">
        <v>424.61438352799996</v>
      </c>
      <c r="J155" s="574">
        <f t="shared" ref="J155:J161" si="33">SUM(D155:I155)</f>
        <v>14713.247278305002</v>
      </c>
      <c r="K155" s="573">
        <v>633.58399999999995</v>
      </c>
      <c r="L155" s="573">
        <v>0</v>
      </c>
      <c r="M155" s="573">
        <v>111.36</v>
      </c>
      <c r="N155" s="573">
        <v>0</v>
      </c>
      <c r="O155" s="573">
        <v>807.68299999999999</v>
      </c>
      <c r="P155" s="573">
        <v>52.12</v>
      </c>
      <c r="Q155" s="574">
        <v>1604.7469999999998</v>
      </c>
      <c r="R155" s="574">
        <f t="shared" ref="R155:R161" si="34">+D155+E155+F155+G155-K155</f>
        <v>12888.166684968</v>
      </c>
      <c r="S155" s="574">
        <f t="shared" ref="S155:S161" si="35">R155/0.709</f>
        <v>18177.950190363896</v>
      </c>
      <c r="T155" s="574">
        <v>7.1111054028506464</v>
      </c>
      <c r="U155" s="489"/>
      <c r="V155" s="1190"/>
    </row>
    <row r="156" spans="1:22" s="65" customFormat="1" ht="34.9" hidden="1" customHeight="1">
      <c r="A156" s="64"/>
      <c r="B156" s="217">
        <v>45323</v>
      </c>
      <c r="C156" s="1178">
        <v>2263467.966</v>
      </c>
      <c r="D156" s="571">
        <v>3266.2069999999999</v>
      </c>
      <c r="E156" s="571">
        <v>4.5380000000000003</v>
      </c>
      <c r="F156" s="571">
        <v>6774.442</v>
      </c>
      <c r="G156" s="571">
        <v>3419.0790000000002</v>
      </c>
      <c r="H156" s="571">
        <v>766.88199999999995</v>
      </c>
      <c r="I156" s="571">
        <v>424.61399999999998</v>
      </c>
      <c r="J156" s="572">
        <f t="shared" si="33"/>
        <v>14655.761999999999</v>
      </c>
      <c r="K156" s="571">
        <v>641.04</v>
      </c>
      <c r="L156" s="571">
        <v>0</v>
      </c>
      <c r="M156" s="571">
        <v>107.38</v>
      </c>
      <c r="N156" s="571">
        <v>0</v>
      </c>
      <c r="O156" s="571">
        <v>800.66</v>
      </c>
      <c r="P156" s="571">
        <v>44.02</v>
      </c>
      <c r="Q156" s="572">
        <f t="shared" ref="Q156:Q161" si="36">SUM(K156:P156)</f>
        <v>1593.1</v>
      </c>
      <c r="R156" s="572">
        <f t="shared" si="34"/>
        <v>12823.225999999999</v>
      </c>
      <c r="S156" s="572">
        <f t="shared" si="35"/>
        <v>18086.355430183357</v>
      </c>
      <c r="T156" s="572">
        <v>7.0326991608211564</v>
      </c>
      <c r="U156" s="489"/>
      <c r="V156" s="1190"/>
    </row>
    <row r="157" spans="1:22" s="65" customFormat="1" ht="34.9" hidden="1" customHeight="1">
      <c r="A157" s="64"/>
      <c r="B157" s="216">
        <v>45352</v>
      </c>
      <c r="C157" s="1177">
        <v>2143467.966</v>
      </c>
      <c r="D157" s="573">
        <v>3373.701</v>
      </c>
      <c r="E157" s="573">
        <v>4.53</v>
      </c>
      <c r="F157" s="573">
        <v>7068.5209999999997</v>
      </c>
      <c r="G157" s="573">
        <v>3385.9450000000002</v>
      </c>
      <c r="H157" s="573">
        <v>766.88199999999995</v>
      </c>
      <c r="I157" s="573">
        <v>424.61399999999998</v>
      </c>
      <c r="J157" s="574">
        <f t="shared" si="33"/>
        <v>15024.192999999999</v>
      </c>
      <c r="K157" s="573">
        <v>645.71400000000006</v>
      </c>
      <c r="L157" s="573">
        <v>0</v>
      </c>
      <c r="M157" s="573">
        <v>105.33199999999999</v>
      </c>
      <c r="N157" s="573">
        <v>0</v>
      </c>
      <c r="O157" s="573">
        <v>800.30200000000002</v>
      </c>
      <c r="P157" s="573">
        <v>45.713999999999999</v>
      </c>
      <c r="Q157" s="574">
        <f t="shared" si="36"/>
        <v>1597.0619999999999</v>
      </c>
      <c r="R157" s="574">
        <f t="shared" si="34"/>
        <v>13186.983</v>
      </c>
      <c r="S157" s="574">
        <f t="shared" si="35"/>
        <v>18599.411847672778</v>
      </c>
      <c r="T157" s="574">
        <v>7.1889168244392021</v>
      </c>
      <c r="U157" s="489"/>
      <c r="V157" s="1190"/>
    </row>
    <row r="158" spans="1:22" s="65" customFormat="1" ht="34.9" hidden="1" customHeight="1">
      <c r="A158" s="64"/>
      <c r="B158" s="217">
        <v>45383</v>
      </c>
      <c r="C158" s="1178">
        <v>2103600.7950000004</v>
      </c>
      <c r="D158" s="571">
        <v>3469.9</v>
      </c>
      <c r="E158" s="571">
        <v>31.609000000000002</v>
      </c>
      <c r="F158" s="571">
        <v>7343.8519999999999</v>
      </c>
      <c r="G158" s="571">
        <v>3317.4879999999998</v>
      </c>
      <c r="H158" s="571">
        <v>766.88199999999995</v>
      </c>
      <c r="I158" s="571">
        <v>424.61399999999998</v>
      </c>
      <c r="J158" s="572">
        <f t="shared" si="33"/>
        <v>15354.344999999999</v>
      </c>
      <c r="K158" s="571">
        <v>647.87099999999998</v>
      </c>
      <c r="L158" s="571">
        <v>0</v>
      </c>
      <c r="M158" s="571">
        <v>129.315</v>
      </c>
      <c r="N158" s="571">
        <v>0</v>
      </c>
      <c r="O158" s="571">
        <v>800.29499999999996</v>
      </c>
      <c r="P158" s="571">
        <v>41.393999999999998</v>
      </c>
      <c r="Q158" s="572">
        <f t="shared" si="36"/>
        <v>1618.8749999999998</v>
      </c>
      <c r="R158" s="572">
        <f t="shared" si="34"/>
        <v>13514.978000000001</v>
      </c>
      <c r="S158" s="572">
        <f t="shared" si="35"/>
        <v>19062.028208744712</v>
      </c>
      <c r="T158" s="572">
        <v>7.323912421065307</v>
      </c>
      <c r="U158" s="489"/>
      <c r="V158" s="1190"/>
    </row>
    <row r="159" spans="1:22" s="65" customFormat="1" ht="34.9" hidden="1" customHeight="1">
      <c r="A159" s="64"/>
      <c r="B159" s="216">
        <v>45413</v>
      </c>
      <c r="C159" s="1177">
        <v>2186917.2949999999</v>
      </c>
      <c r="D159" s="573">
        <v>3621.2730000000001</v>
      </c>
      <c r="E159" s="573">
        <v>5.1660000000000004</v>
      </c>
      <c r="F159" s="573">
        <v>6893.9769999999999</v>
      </c>
      <c r="G159" s="573">
        <v>3423.38</v>
      </c>
      <c r="H159" s="573">
        <v>766.88199999999995</v>
      </c>
      <c r="I159" s="573">
        <v>424.61399999999998</v>
      </c>
      <c r="J159" s="574">
        <f t="shared" si="33"/>
        <v>15135.292000000001</v>
      </c>
      <c r="K159" s="573">
        <v>656.70699999999999</v>
      </c>
      <c r="L159" s="573">
        <v>0</v>
      </c>
      <c r="M159" s="573">
        <v>123.45699999999999</v>
      </c>
      <c r="N159" s="573">
        <v>0</v>
      </c>
      <c r="O159" s="573">
        <v>799.87400000000002</v>
      </c>
      <c r="P159" s="573">
        <v>45.624000000000002</v>
      </c>
      <c r="Q159" s="574">
        <f t="shared" si="36"/>
        <v>1625.662</v>
      </c>
      <c r="R159" s="574">
        <f t="shared" si="34"/>
        <v>13287.089000000002</v>
      </c>
      <c r="S159" s="574">
        <f t="shared" si="35"/>
        <v>18740.605077574051</v>
      </c>
      <c r="T159" s="574">
        <v>7.1578678121208696</v>
      </c>
      <c r="U159" s="489"/>
      <c r="V159" s="1190"/>
    </row>
    <row r="160" spans="1:22" s="65" customFormat="1" ht="34.9" hidden="1" customHeight="1">
      <c r="A160" s="64"/>
      <c r="B160" s="217">
        <v>45444</v>
      </c>
      <c r="C160" s="1178">
        <v>2252819.193</v>
      </c>
      <c r="D160" s="571">
        <v>3716.3069999999998</v>
      </c>
      <c r="E160" s="571">
        <v>5.1349999999999998</v>
      </c>
      <c r="F160" s="571">
        <v>6830.893</v>
      </c>
      <c r="G160" s="571">
        <v>3388.2890000000002</v>
      </c>
      <c r="H160" s="571">
        <v>766.88199999999995</v>
      </c>
      <c r="I160" s="571">
        <v>424.61399999999998</v>
      </c>
      <c r="J160" s="572">
        <f t="shared" si="33"/>
        <v>15132.119999999999</v>
      </c>
      <c r="K160" s="571">
        <v>655.87800000000004</v>
      </c>
      <c r="L160" s="571">
        <v>0</v>
      </c>
      <c r="M160" s="571">
        <v>125.98699999999999</v>
      </c>
      <c r="N160" s="571">
        <v>0</v>
      </c>
      <c r="O160" s="571">
        <v>799.34199999999998</v>
      </c>
      <c r="P160" s="571">
        <v>47.061</v>
      </c>
      <c r="Q160" s="572">
        <f t="shared" si="36"/>
        <v>1628.2679999999998</v>
      </c>
      <c r="R160" s="572">
        <f t="shared" si="34"/>
        <v>13284.745999999999</v>
      </c>
      <c r="S160" s="572">
        <f t="shared" si="35"/>
        <v>18737.300423131172</v>
      </c>
      <c r="T160" s="572">
        <v>7.1145571123502993</v>
      </c>
      <c r="U160" s="489"/>
      <c r="V160" s="1190"/>
    </row>
    <row r="161" spans="1:22" s="65" customFormat="1" ht="34.9" hidden="1" customHeight="1">
      <c r="A161" s="64"/>
      <c r="B161" s="216">
        <v>45474</v>
      </c>
      <c r="C161" s="1177">
        <v>2390619.193</v>
      </c>
      <c r="D161" s="573">
        <v>4103.7370000000001</v>
      </c>
      <c r="E161" s="573">
        <v>32.103000000000002</v>
      </c>
      <c r="F161" s="573">
        <v>6730.01</v>
      </c>
      <c r="G161" s="573">
        <v>3339.0189999999998</v>
      </c>
      <c r="H161" s="573">
        <v>766.88199999999995</v>
      </c>
      <c r="I161" s="573">
        <v>425.80399999999997</v>
      </c>
      <c r="J161" s="574">
        <f t="shared" si="33"/>
        <v>15397.555</v>
      </c>
      <c r="K161" s="573">
        <v>633.35299999999995</v>
      </c>
      <c r="L161" s="573">
        <v>0</v>
      </c>
      <c r="M161" s="573">
        <v>110.608</v>
      </c>
      <c r="N161" s="573">
        <v>0</v>
      </c>
      <c r="O161" s="573">
        <v>797.84699999999998</v>
      </c>
      <c r="P161" s="573">
        <v>51.05</v>
      </c>
      <c r="Q161" s="574">
        <f t="shared" si="36"/>
        <v>1592.8579999999999</v>
      </c>
      <c r="R161" s="574">
        <f t="shared" si="34"/>
        <v>13571.516000000001</v>
      </c>
      <c r="S161" s="574">
        <f t="shared" si="35"/>
        <v>19141.771509167844</v>
      </c>
      <c r="T161" s="574">
        <v>7.2256896634212753</v>
      </c>
      <c r="U161" s="489"/>
      <c r="V161" s="1190"/>
    </row>
    <row r="162" spans="1:22" s="65" customFormat="1" ht="34.9" hidden="1" customHeight="1">
      <c r="A162" s="64"/>
      <c r="B162" s="217">
        <v>45505</v>
      </c>
      <c r="C162" s="1178">
        <v>2298225.0959999999</v>
      </c>
      <c r="D162" s="571">
        <v>4099.6660000000002</v>
      </c>
      <c r="E162" s="571">
        <v>5.6340000000000003</v>
      </c>
      <c r="F162" s="571">
        <v>7143.9110000000001</v>
      </c>
      <c r="G162" s="571">
        <v>3553.24</v>
      </c>
      <c r="H162" s="571">
        <v>766.88199999999995</v>
      </c>
      <c r="I162" s="571">
        <v>425.80399999999997</v>
      </c>
      <c r="J162" s="572">
        <v>15995.136999999999</v>
      </c>
      <c r="K162" s="571">
        <v>642.024</v>
      </c>
      <c r="L162" s="571">
        <v>0</v>
      </c>
      <c r="M162" s="571">
        <v>113.877</v>
      </c>
      <c r="N162" s="571">
        <v>0</v>
      </c>
      <c r="O162" s="571">
        <v>796.56700000000001</v>
      </c>
      <c r="P162" s="571">
        <v>35.860999999999997</v>
      </c>
      <c r="Q162" s="572">
        <v>1588.329</v>
      </c>
      <c r="R162" s="572">
        <v>14160.427</v>
      </c>
      <c r="S162" s="572">
        <v>19972.393511988717</v>
      </c>
      <c r="T162" s="572">
        <v>7.4954424934643296</v>
      </c>
      <c r="U162" s="489"/>
      <c r="V162" s="1190"/>
    </row>
    <row r="163" spans="1:22" s="65" customFormat="1" ht="34.9" hidden="1" customHeight="1">
      <c r="A163" s="64"/>
      <c r="B163" s="216">
        <v>45537</v>
      </c>
      <c r="C163" s="1177">
        <v>2211425.0959999999</v>
      </c>
      <c r="D163" s="573">
        <v>4164.2460000000001</v>
      </c>
      <c r="E163" s="573">
        <v>5.6619999999999999</v>
      </c>
      <c r="F163" s="573">
        <v>7522.1970000000001</v>
      </c>
      <c r="G163" s="573">
        <v>3276.9989999999998</v>
      </c>
      <c r="H163" s="573">
        <v>766.88199999999995</v>
      </c>
      <c r="I163" s="573">
        <v>425.80399999999997</v>
      </c>
      <c r="J163" s="574">
        <v>16161.789999999999</v>
      </c>
      <c r="K163" s="573">
        <v>619.53300000000002</v>
      </c>
      <c r="L163" s="573">
        <v>0</v>
      </c>
      <c r="M163" s="573">
        <v>124.776</v>
      </c>
      <c r="N163" s="573">
        <v>0</v>
      </c>
      <c r="O163" s="573">
        <v>556.30999999999995</v>
      </c>
      <c r="P163" s="573">
        <v>37.482999999999997</v>
      </c>
      <c r="Q163" s="574">
        <v>1338.1019999999999</v>
      </c>
      <c r="R163" s="574">
        <v>14349.571</v>
      </c>
      <c r="S163" s="574">
        <v>20239.169252468266</v>
      </c>
      <c r="T163" s="574">
        <v>7.5517134302175783</v>
      </c>
      <c r="U163" s="489"/>
      <c r="V163" s="1190"/>
    </row>
    <row r="164" spans="1:22" s="65" customFormat="1" ht="34.9" hidden="1" customHeight="1">
      <c r="A164" s="64"/>
      <c r="B164" s="217">
        <v>45566</v>
      </c>
      <c r="C164" s="1178">
        <v>2210225.0959999999</v>
      </c>
      <c r="D164" s="571">
        <v>4363.482</v>
      </c>
      <c r="E164" s="571">
        <v>29.123999999999999</v>
      </c>
      <c r="F164" s="571">
        <v>7219.1390000000001</v>
      </c>
      <c r="G164" s="571">
        <v>3466.1660000000002</v>
      </c>
      <c r="H164" s="571">
        <v>766.88199999999995</v>
      </c>
      <c r="I164" s="571">
        <v>425.80399999999997</v>
      </c>
      <c r="J164" s="572">
        <v>16270.597</v>
      </c>
      <c r="K164" s="571">
        <v>641.649</v>
      </c>
      <c r="L164" s="571">
        <v>0</v>
      </c>
      <c r="M164" s="571">
        <v>128.12799999999999</v>
      </c>
      <c r="N164" s="571">
        <v>0</v>
      </c>
      <c r="O164" s="571">
        <v>553.08900000000006</v>
      </c>
      <c r="P164" s="571">
        <v>31.991</v>
      </c>
      <c r="Q164" s="572">
        <v>1354.857</v>
      </c>
      <c r="R164" s="572">
        <v>14436.262000000001</v>
      </c>
      <c r="S164" s="572">
        <v>20361.441466854725</v>
      </c>
      <c r="T164" s="572">
        <v>7.5536944202402996</v>
      </c>
      <c r="U164" s="489"/>
      <c r="V164" s="1190"/>
    </row>
    <row r="165" spans="1:22" s="65" customFormat="1" ht="34.9" hidden="1" customHeight="1">
      <c r="A165" s="64"/>
      <c r="B165" s="216">
        <v>45597</v>
      </c>
      <c r="C165" s="1177">
        <v>2343445.0290000001</v>
      </c>
      <c r="D165" s="573">
        <v>4371.99</v>
      </c>
      <c r="E165" s="573">
        <v>3.8090000000000002</v>
      </c>
      <c r="F165" s="573">
        <v>7018.3519999999999</v>
      </c>
      <c r="G165" s="573">
        <v>3572.636</v>
      </c>
      <c r="H165" s="573">
        <v>766.88199999999995</v>
      </c>
      <c r="I165" s="573">
        <v>425.80399999999997</v>
      </c>
      <c r="J165" s="574">
        <f>SUM(D165:I165)</f>
        <v>16159.473</v>
      </c>
      <c r="K165" s="573">
        <v>684.41099999999994</v>
      </c>
      <c r="L165" s="573">
        <v>0</v>
      </c>
      <c r="M165" s="573">
        <v>140.107</v>
      </c>
      <c r="N165" s="573">
        <v>0</v>
      </c>
      <c r="O165" s="573">
        <v>552.72199999999998</v>
      </c>
      <c r="P165" s="573">
        <v>33.222000000000001</v>
      </c>
      <c r="Q165" s="574">
        <f>SUM(K165:P165)</f>
        <v>1410.4619999999998</v>
      </c>
      <c r="R165" s="574">
        <f>+D165+E165+F165+G165-K165</f>
        <v>14282.376</v>
      </c>
      <c r="S165" s="574">
        <f>R165/0.709</f>
        <v>20144.394922425952</v>
      </c>
      <c r="T165" s="574">
        <v>7.4305342892126127</v>
      </c>
      <c r="U165" s="489"/>
      <c r="V165" s="1190"/>
    </row>
    <row r="166" spans="1:22" s="65" customFormat="1" ht="34.9" hidden="1" customHeight="1">
      <c r="A166" s="64"/>
      <c r="B166" s="553">
        <v>45627</v>
      </c>
      <c r="C166" s="1179">
        <v>2303441.3119999999</v>
      </c>
      <c r="D166" s="576">
        <v>4256.8289999999997</v>
      </c>
      <c r="E166" s="576">
        <v>3.464</v>
      </c>
      <c r="F166" s="576">
        <v>8140.8190000000004</v>
      </c>
      <c r="G166" s="576">
        <v>3149.402</v>
      </c>
      <c r="H166" s="576">
        <v>766.88199999999995</v>
      </c>
      <c r="I166" s="576">
        <v>434.39299999999997</v>
      </c>
      <c r="J166" s="577">
        <v>16751.789000000001</v>
      </c>
      <c r="K166" s="576">
        <v>651.04200000000003</v>
      </c>
      <c r="L166" s="576">
        <v>0</v>
      </c>
      <c r="M166" s="576">
        <v>149.154</v>
      </c>
      <c r="N166" s="576">
        <v>0</v>
      </c>
      <c r="O166" s="576">
        <v>551.98500000000001</v>
      </c>
      <c r="P166" s="576">
        <v>35.043999999999997</v>
      </c>
      <c r="Q166" s="577">
        <v>1387.2249999999999</v>
      </c>
      <c r="R166" s="577">
        <v>14899.472000000002</v>
      </c>
      <c r="S166" s="577">
        <v>21014.770098730609</v>
      </c>
      <c r="T166" s="577">
        <v>7.7075978635260398</v>
      </c>
      <c r="U166" s="489"/>
      <c r="V166" s="1190"/>
    </row>
    <row r="167" spans="1:22" s="67" customFormat="1" ht="34.9" customHeight="1">
      <c r="A167" s="64"/>
      <c r="B167" s="1009">
        <v>2025</v>
      </c>
      <c r="C167" s="1181"/>
      <c r="D167" s="1021"/>
      <c r="E167" s="1021"/>
      <c r="F167" s="1021"/>
      <c r="G167" s="1021"/>
      <c r="H167" s="1021"/>
      <c r="I167" s="1021"/>
      <c r="J167" s="1020"/>
      <c r="K167" s="1021"/>
      <c r="L167" s="1021"/>
      <c r="M167" s="1021"/>
      <c r="N167" s="1021"/>
      <c r="O167" s="1021"/>
      <c r="P167" s="1021"/>
      <c r="Q167" s="1020"/>
      <c r="R167" s="1020"/>
      <c r="S167" s="1020"/>
      <c r="T167" s="1020"/>
      <c r="U167" s="66"/>
      <c r="V167" s="1190"/>
    </row>
    <row r="168" spans="1:22" s="65" customFormat="1" ht="34.9" hidden="1" customHeight="1">
      <c r="A168" s="64"/>
      <c r="B168" s="216">
        <v>45658</v>
      </c>
      <c r="C168" s="1177">
        <v>2207990.5669999998</v>
      </c>
      <c r="D168" s="573">
        <v>4321.3019999999997</v>
      </c>
      <c r="E168" s="573">
        <v>24.478999999999999</v>
      </c>
      <c r="F168" s="573">
        <v>8121.6859999999997</v>
      </c>
      <c r="G168" s="573">
        <v>3149.6170000000002</v>
      </c>
      <c r="H168" s="573">
        <v>766.88199999999995</v>
      </c>
      <c r="I168" s="573">
        <v>435.572</v>
      </c>
      <c r="J168" s="574">
        <f t="shared" ref="J168:J179" si="37">SUM(D168:I168)</f>
        <v>16819.538</v>
      </c>
      <c r="K168" s="573">
        <v>645.49199999999996</v>
      </c>
      <c r="L168" s="573">
        <v>0</v>
      </c>
      <c r="M168" s="573">
        <v>135.38</v>
      </c>
      <c r="N168" s="573">
        <v>0</v>
      </c>
      <c r="O168" s="573">
        <v>550.25699999999995</v>
      </c>
      <c r="P168" s="573">
        <v>36.676000000000002</v>
      </c>
      <c r="Q168" s="574">
        <f t="shared" ref="Q168:Q179" si="38">SUM(K168:P168)</f>
        <v>1367.8049999999998</v>
      </c>
      <c r="R168" s="574">
        <f>+D168+E168+F168+G168-K168</f>
        <v>14971.592000000001</v>
      </c>
      <c r="S168" s="574">
        <v>21116.490832157971</v>
      </c>
      <c r="T168" s="574">
        <v>7.6941559237832831</v>
      </c>
      <c r="U168" s="489"/>
      <c r="V168" s="1190"/>
    </row>
    <row r="169" spans="1:22" s="65" customFormat="1" ht="34.9" hidden="1" customHeight="1">
      <c r="A169" s="64"/>
      <c r="B169" s="217">
        <v>45690</v>
      </c>
      <c r="C169" s="1178">
        <v>2318503.173</v>
      </c>
      <c r="D169" s="571">
        <v>4762.9589999999998</v>
      </c>
      <c r="E169" s="571">
        <v>4.8810000000000002</v>
      </c>
      <c r="F169" s="571">
        <v>7616.9520000000002</v>
      </c>
      <c r="G169" s="571">
        <v>3248.69</v>
      </c>
      <c r="H169" s="571">
        <v>766.88199999999995</v>
      </c>
      <c r="I169" s="571">
        <v>435.63400000000001</v>
      </c>
      <c r="J169" s="572">
        <f t="shared" si="37"/>
        <v>16835.998</v>
      </c>
      <c r="K169" s="571">
        <v>676.09</v>
      </c>
      <c r="L169" s="571">
        <v>0</v>
      </c>
      <c r="M169" s="571">
        <v>144.69200000000001</v>
      </c>
      <c r="N169" s="571">
        <v>0</v>
      </c>
      <c r="O169" s="571">
        <v>549.90099999999995</v>
      </c>
      <c r="P169" s="571">
        <v>37.027000000000001</v>
      </c>
      <c r="Q169" s="572">
        <f t="shared" si="38"/>
        <v>1407.71</v>
      </c>
      <c r="R169" s="572">
        <f>+D169+E169+F169+G169-K169</f>
        <v>14957.392000000002</v>
      </c>
      <c r="S169" s="572">
        <v>21096.462623413263</v>
      </c>
      <c r="T169" s="572">
        <v>7.6368341436294838</v>
      </c>
      <c r="U169" s="489"/>
      <c r="V169" s="1190"/>
    </row>
    <row r="170" spans="1:22" s="65" customFormat="1" ht="34.9" hidden="1" customHeight="1">
      <c r="A170" s="64"/>
      <c r="B170" s="216">
        <v>45741</v>
      </c>
      <c r="C170" s="1177">
        <v>2323345.9519999996</v>
      </c>
      <c r="D170" s="573">
        <v>4991.1279999999997</v>
      </c>
      <c r="E170" s="573">
        <v>4.9279999999999999</v>
      </c>
      <c r="F170" s="573">
        <v>7849.1610000000001</v>
      </c>
      <c r="G170" s="573">
        <v>3467.962</v>
      </c>
      <c r="H170" s="573">
        <v>766.88199999999995</v>
      </c>
      <c r="I170" s="573">
        <v>435.63400000000001</v>
      </c>
      <c r="J170" s="574">
        <f t="shared" si="37"/>
        <v>17515.695</v>
      </c>
      <c r="K170" s="573">
        <v>699.07600000000002</v>
      </c>
      <c r="L170" s="573">
        <v>0</v>
      </c>
      <c r="M170" s="573">
        <v>678.05799999999999</v>
      </c>
      <c r="N170" s="573">
        <v>0</v>
      </c>
      <c r="O170" s="573">
        <v>549.92200000000003</v>
      </c>
      <c r="P170" s="573">
        <v>37.817999999999998</v>
      </c>
      <c r="Q170" s="574">
        <f t="shared" si="38"/>
        <v>1964.874</v>
      </c>
      <c r="R170" s="574">
        <f>+D170+E170+F170+G170-K170</f>
        <v>15614.102999999999</v>
      </c>
      <c r="S170" s="574">
        <v>22022.7</v>
      </c>
      <c r="T170" s="574">
        <v>7.9205586562422718</v>
      </c>
      <c r="U170" s="489"/>
      <c r="V170" s="1190"/>
    </row>
    <row r="171" spans="1:22" s="65" customFormat="1" ht="34.9" hidden="1" customHeight="1">
      <c r="A171" s="64"/>
      <c r="B171" s="217">
        <v>45772</v>
      </c>
      <c r="C171" s="1178">
        <v>2344851.452</v>
      </c>
      <c r="D171" s="571">
        <v>5499.5680000000002</v>
      </c>
      <c r="E171" s="571">
        <v>24.285</v>
      </c>
      <c r="F171" s="571">
        <v>7717.7380000000003</v>
      </c>
      <c r="G171" s="571">
        <v>3606.6860000000001</v>
      </c>
      <c r="H171" s="571">
        <v>766.88199999999995</v>
      </c>
      <c r="I171" s="571">
        <v>435.63400000000001</v>
      </c>
      <c r="J171" s="572">
        <f t="shared" si="37"/>
        <v>18050.793000000005</v>
      </c>
      <c r="K171" s="571">
        <v>685.31399999999996</v>
      </c>
      <c r="L171" s="571">
        <v>0</v>
      </c>
      <c r="M171" s="571">
        <v>929.28300000000002</v>
      </c>
      <c r="N171" s="571">
        <v>0</v>
      </c>
      <c r="O171" s="571">
        <v>549.34100000000001</v>
      </c>
      <c r="P171" s="571">
        <v>44.046999999999997</v>
      </c>
      <c r="Q171" s="572">
        <f t="shared" si="38"/>
        <v>2207.9850000000001</v>
      </c>
      <c r="R171" s="572">
        <f>+D171+E171+F171+G171-K171</f>
        <v>16162.963000000002</v>
      </c>
      <c r="S171" s="572">
        <v>22796.799999999999</v>
      </c>
      <c r="T171" s="572">
        <v>8.1462851382738481</v>
      </c>
      <c r="U171" s="489"/>
      <c r="V171" s="1190"/>
    </row>
    <row r="172" spans="1:22" s="65" customFormat="1" ht="34.9" hidden="1" customHeight="1">
      <c r="A172" s="64"/>
      <c r="B172" s="216">
        <v>45802</v>
      </c>
      <c r="C172" s="1177">
        <v>2345457.486</v>
      </c>
      <c r="D172" s="573">
        <v>5436.665</v>
      </c>
      <c r="E172" s="573">
        <v>4.915</v>
      </c>
      <c r="F172" s="573">
        <v>7684.1689999999999</v>
      </c>
      <c r="G172" s="573">
        <v>3697.2220000000002</v>
      </c>
      <c r="H172" s="573">
        <v>766.88199999999995</v>
      </c>
      <c r="I172" s="573">
        <v>435.63400000000001</v>
      </c>
      <c r="J172" s="574">
        <f t="shared" si="37"/>
        <v>18025.487000000001</v>
      </c>
      <c r="K172" s="573">
        <v>683.48299999999995</v>
      </c>
      <c r="L172" s="573">
        <v>0</v>
      </c>
      <c r="M172" s="573">
        <v>932.79899999999998</v>
      </c>
      <c r="N172" s="573">
        <v>0</v>
      </c>
      <c r="O172" s="573">
        <v>549.23299999999995</v>
      </c>
      <c r="P172" s="573">
        <v>41.497</v>
      </c>
      <c r="Q172" s="574">
        <f t="shared" si="38"/>
        <v>2207.0119999999997</v>
      </c>
      <c r="R172" s="574">
        <f>+D172+E172+F172+G172-K172</f>
        <v>16139.488000000001</v>
      </c>
      <c r="S172" s="574">
        <v>22763.7</v>
      </c>
      <c r="T172" s="574">
        <v>8.0825233657990676</v>
      </c>
      <c r="U172" s="489"/>
      <c r="V172" s="1190"/>
    </row>
    <row r="173" spans="1:22" s="65" customFormat="1" ht="34.9" hidden="1" customHeight="1">
      <c r="A173" s="64"/>
      <c r="B173" s="217" t="s">
        <v>1074</v>
      </c>
      <c r="C173" s="1178">
        <v>2341657.486</v>
      </c>
      <c r="D173" s="571">
        <v>5455.1369999999997</v>
      </c>
      <c r="E173" s="571">
        <v>4.9749999999999996</v>
      </c>
      <c r="F173" s="571">
        <v>7369.3269999999993</v>
      </c>
      <c r="G173" s="571">
        <v>3412.5839999999998</v>
      </c>
      <c r="H173" s="571">
        <v>766.88199999999995</v>
      </c>
      <c r="I173" s="571">
        <v>435.63400000000001</v>
      </c>
      <c r="J173" s="572">
        <f t="shared" si="37"/>
        <v>17444.538999999997</v>
      </c>
      <c r="K173" s="571">
        <v>638.86199999999997</v>
      </c>
      <c r="L173" s="571">
        <v>0</v>
      </c>
      <c r="M173" s="571">
        <v>224.91800000000001</v>
      </c>
      <c r="N173" s="571">
        <v>0</v>
      </c>
      <c r="O173" s="571">
        <v>548.87300000000005</v>
      </c>
      <c r="P173" s="571">
        <v>42.996000000000002</v>
      </c>
      <c r="Q173" s="572">
        <f t="shared" si="38"/>
        <v>1455.6490000000001</v>
      </c>
      <c r="R173" s="572" t="s">
        <v>1071</v>
      </c>
      <c r="S173" s="572" t="s">
        <v>1070</v>
      </c>
      <c r="T173" s="572">
        <v>7.7643835123367229</v>
      </c>
      <c r="U173" s="489"/>
      <c r="V173" s="1190"/>
    </row>
    <row r="174" spans="1:22" s="65" customFormat="1" ht="34.9" hidden="1" customHeight="1">
      <c r="A174" s="64"/>
      <c r="B174" s="216">
        <v>45839</v>
      </c>
      <c r="C174" s="1177">
        <v>2332057.486</v>
      </c>
      <c r="D174" s="573">
        <v>5453.3419999999996</v>
      </c>
      <c r="E174" s="573">
        <v>23.905999999999999</v>
      </c>
      <c r="F174" s="573">
        <v>7357.2709999999997</v>
      </c>
      <c r="G174" s="573">
        <v>3482.402</v>
      </c>
      <c r="H174" s="573">
        <v>766.88199999999995</v>
      </c>
      <c r="I174" s="573">
        <v>437.28</v>
      </c>
      <c r="J174" s="574">
        <f t="shared" si="37"/>
        <v>17521.082999999999</v>
      </c>
      <c r="K174" s="573">
        <v>664.13800000000003</v>
      </c>
      <c r="L174" s="573">
        <v>0</v>
      </c>
      <c r="M174" s="573">
        <v>227.184</v>
      </c>
      <c r="N174" s="573">
        <v>0</v>
      </c>
      <c r="O174" s="573">
        <v>548.74699999999996</v>
      </c>
      <c r="P174" s="573">
        <v>40.142000000000003</v>
      </c>
      <c r="Q174" s="574">
        <f t="shared" si="38"/>
        <v>1480.211</v>
      </c>
      <c r="R174" s="574">
        <f t="shared" ref="R174:R179" si="39">+D174+E174+F174+G174-K174</f>
        <v>15652.782999999999</v>
      </c>
      <c r="S174" s="574">
        <v>22077.267983074755</v>
      </c>
      <c r="T174" s="574">
        <v>7.7399784654541417</v>
      </c>
      <c r="U174" s="489"/>
      <c r="V174" s="1190"/>
    </row>
    <row r="175" spans="1:22" s="65" customFormat="1" ht="34.9" hidden="1" customHeight="1">
      <c r="A175" s="64"/>
      <c r="B175" s="217">
        <v>45894</v>
      </c>
      <c r="C175" s="1178">
        <v>2332087.713</v>
      </c>
      <c r="D175" s="571">
        <v>5701.6049999999996</v>
      </c>
      <c r="E175" s="571">
        <v>4.4909999999999997</v>
      </c>
      <c r="F175" s="571">
        <v>7383.7170000000006</v>
      </c>
      <c r="G175" s="571">
        <v>3750.5329999999999</v>
      </c>
      <c r="H175" s="571">
        <v>766.88199999999995</v>
      </c>
      <c r="I175" s="571">
        <v>437.28</v>
      </c>
      <c r="J175" s="572">
        <f t="shared" si="37"/>
        <v>18044.508000000002</v>
      </c>
      <c r="K175" s="571">
        <v>704.57799999999997</v>
      </c>
      <c r="L175" s="571">
        <v>0</v>
      </c>
      <c r="M175" s="571">
        <v>371.36900000000003</v>
      </c>
      <c r="N175" s="571">
        <v>0</v>
      </c>
      <c r="O175" s="571">
        <v>548.21799999999996</v>
      </c>
      <c r="P175" s="571">
        <v>22.571999999999999</v>
      </c>
      <c r="Q175" s="572">
        <f t="shared" si="38"/>
        <v>1646.7369999999999</v>
      </c>
      <c r="R175" s="572">
        <f t="shared" si="39"/>
        <v>16135.768000000002</v>
      </c>
      <c r="S175" s="572">
        <v>22758.488011283502</v>
      </c>
      <c r="T175" s="572">
        <v>7.9288146387871619</v>
      </c>
      <c r="U175" s="489"/>
      <c r="V175" s="1190"/>
    </row>
    <row r="176" spans="1:22" s="65" customFormat="1" ht="34.5" customHeight="1">
      <c r="A176" s="64"/>
      <c r="B176" s="216">
        <v>45902</v>
      </c>
      <c r="C176" s="1177">
        <v>2352087.713</v>
      </c>
      <c r="D176" s="573">
        <v>6448.7780000000002</v>
      </c>
      <c r="E176" s="573">
        <v>4.4939999999999998</v>
      </c>
      <c r="F176" s="573">
        <v>7851.8580000000002</v>
      </c>
      <c r="G176" s="573">
        <v>3322.866</v>
      </c>
      <c r="H176" s="573">
        <v>766.88199999999995</v>
      </c>
      <c r="I176" s="573">
        <v>437.28</v>
      </c>
      <c r="J176" s="574">
        <f t="shared" si="37"/>
        <v>18832.157999999999</v>
      </c>
      <c r="K176" s="573">
        <v>686.524</v>
      </c>
      <c r="L176" s="573">
        <v>0</v>
      </c>
      <c r="M176" s="573">
        <v>157.93899999999999</v>
      </c>
      <c r="N176" s="573">
        <v>0</v>
      </c>
      <c r="O176" s="573">
        <v>548.13499999999999</v>
      </c>
      <c r="P176" s="573">
        <v>22.611000000000001</v>
      </c>
      <c r="Q176" s="574">
        <f t="shared" si="38"/>
        <v>1415.2090000000001</v>
      </c>
      <c r="R176" s="574">
        <f t="shared" si="39"/>
        <v>16941.471999999998</v>
      </c>
      <c r="S176" s="574">
        <v>23894.882933709447</v>
      </c>
      <c r="T176" s="574">
        <v>8.2728991147129385</v>
      </c>
      <c r="U176" s="489"/>
      <c r="V176" s="1190"/>
    </row>
    <row r="177" spans="1:22" s="65" customFormat="1" ht="34.9" customHeight="1">
      <c r="A177" s="64"/>
      <c r="B177" s="217">
        <v>45955</v>
      </c>
      <c r="C177" s="1178">
        <v>2334507.0290000001</v>
      </c>
      <c r="D177" s="571">
        <v>6576.0959999999995</v>
      </c>
      <c r="E177" s="571">
        <v>26.706</v>
      </c>
      <c r="F177" s="571">
        <v>7757.3809999999994</v>
      </c>
      <c r="G177" s="571">
        <v>3358.7710000000002</v>
      </c>
      <c r="H177" s="571">
        <v>766.88199999999995</v>
      </c>
      <c r="I177" s="571">
        <v>437.28</v>
      </c>
      <c r="J177" s="572">
        <f t="shared" si="37"/>
        <v>18923.115999999998</v>
      </c>
      <c r="K177" s="571">
        <v>666.42200000000003</v>
      </c>
      <c r="L177" s="571">
        <v>0</v>
      </c>
      <c r="M177" s="571">
        <v>356.90800000000002</v>
      </c>
      <c r="N177" s="571">
        <v>0</v>
      </c>
      <c r="O177" s="571">
        <v>547.82299999999998</v>
      </c>
      <c r="P177" s="571">
        <v>24.114000000000001</v>
      </c>
      <c r="Q177" s="572">
        <f t="shared" si="38"/>
        <v>1595.2670000000001</v>
      </c>
      <c r="R177" s="572">
        <f t="shared" si="39"/>
        <v>17052.531999999999</v>
      </c>
      <c r="S177" s="572">
        <v>24051.526093088858</v>
      </c>
      <c r="T177" s="572">
        <v>8.2755980792873611</v>
      </c>
      <c r="U177" s="489"/>
      <c r="V177" s="1190"/>
    </row>
    <row r="178" spans="1:22" s="65" customFormat="1" ht="34.5" customHeight="1">
      <c r="A178" s="64"/>
      <c r="B178" s="216">
        <v>45962</v>
      </c>
      <c r="C178" s="1177">
        <v>2277030.8119999999</v>
      </c>
      <c r="D178" s="573">
        <v>6817.0770000000002</v>
      </c>
      <c r="E178" s="573">
        <v>10.542</v>
      </c>
      <c r="F178" s="573">
        <v>8140.85</v>
      </c>
      <c r="G178" s="573">
        <v>3195.085</v>
      </c>
      <c r="H178" s="573">
        <v>766.88199999999995</v>
      </c>
      <c r="I178" s="573">
        <v>437.28</v>
      </c>
      <c r="J178" s="574">
        <f t="shared" si="37"/>
        <v>19367.716</v>
      </c>
      <c r="K178" s="573">
        <v>723.93700000000001</v>
      </c>
      <c r="L178" s="573">
        <v>0</v>
      </c>
      <c r="M178" s="573">
        <v>182.63900000000001</v>
      </c>
      <c r="N178" s="573">
        <v>0</v>
      </c>
      <c r="O178" s="573">
        <v>547.59</v>
      </c>
      <c r="P178" s="573">
        <v>25.878</v>
      </c>
      <c r="Q178" s="574">
        <f t="shared" si="38"/>
        <v>1480.0440000000001</v>
      </c>
      <c r="R178" s="574">
        <f t="shared" si="39"/>
        <v>17439.616999999998</v>
      </c>
      <c r="S178" s="574">
        <v>24597.485190409025</v>
      </c>
      <c r="T178" s="574">
        <v>8.411424073633686</v>
      </c>
      <c r="U178" s="489"/>
      <c r="V178" s="1190"/>
    </row>
    <row r="179" spans="1:22" s="65" customFormat="1" ht="34.5" customHeight="1">
      <c r="A179" s="64"/>
      <c r="B179" s="553">
        <v>45992</v>
      </c>
      <c r="C179" s="1179">
        <v>2342849.8360000001</v>
      </c>
      <c r="D179" s="576">
        <v>7194.81</v>
      </c>
      <c r="E179" s="576">
        <v>6.5510000000000002</v>
      </c>
      <c r="F179" s="576">
        <v>8397.0183930000003</v>
      </c>
      <c r="G179" s="576">
        <v>3170.2428530000002</v>
      </c>
      <c r="H179" s="576">
        <v>766.88220999999999</v>
      </c>
      <c r="I179" s="576">
        <v>459.92800499999998</v>
      </c>
      <c r="J179" s="577">
        <f t="shared" si="37"/>
        <v>19995.432461000004</v>
      </c>
      <c r="K179" s="576">
        <v>686.9</v>
      </c>
      <c r="L179" s="576">
        <v>0</v>
      </c>
      <c r="M179" s="576">
        <v>332.71100000000001</v>
      </c>
      <c r="N179" s="576">
        <v>0</v>
      </c>
      <c r="O179" s="576">
        <v>547.29899999999998</v>
      </c>
      <c r="P179" s="576">
        <v>28.571000000000002</v>
      </c>
      <c r="Q179" s="577">
        <f t="shared" si="38"/>
        <v>1595.4809999999998</v>
      </c>
      <c r="R179" s="577">
        <f t="shared" si="39"/>
        <v>18081.722246000001</v>
      </c>
      <c r="S179" s="577">
        <v>25503.13433850494</v>
      </c>
      <c r="T179" s="577">
        <v>8.6678081564660907</v>
      </c>
      <c r="U179" s="489"/>
      <c r="V179" s="1190"/>
    </row>
    <row r="180" spans="1:22" s="67" customFormat="1" ht="34.9" customHeight="1">
      <c r="A180" s="64"/>
      <c r="B180" s="1009">
        <v>2026</v>
      </c>
      <c r="C180" s="1181"/>
      <c r="D180" s="1021"/>
      <c r="E180" s="1021"/>
      <c r="F180" s="1021"/>
      <c r="G180" s="1021"/>
      <c r="H180" s="1021"/>
      <c r="I180" s="1021"/>
      <c r="J180" s="1020"/>
      <c r="K180" s="1021"/>
      <c r="L180" s="1021"/>
      <c r="M180" s="1021"/>
      <c r="N180" s="1021"/>
      <c r="O180" s="1021"/>
      <c r="P180" s="1021"/>
      <c r="Q180" s="1020"/>
      <c r="R180" s="1020"/>
      <c r="S180" s="1020"/>
      <c r="T180" s="1020"/>
      <c r="U180" s="66"/>
      <c r="V180" s="1190"/>
    </row>
    <row r="181" spans="1:22" s="65" customFormat="1" ht="34.9" customHeight="1">
      <c r="A181" s="64"/>
      <c r="B181" s="216">
        <v>46023</v>
      </c>
      <c r="C181" s="1177">
        <v>2354883.4479999999</v>
      </c>
      <c r="D181" s="573">
        <v>9280.0779999999995</v>
      </c>
      <c r="E181" s="573">
        <v>25.94</v>
      </c>
      <c r="F181" s="573">
        <v>7743.1580000000004</v>
      </c>
      <c r="G181" s="573">
        <v>3884.0320000000002</v>
      </c>
      <c r="H181" s="573">
        <v>766.88199999999995</v>
      </c>
      <c r="I181" s="573">
        <v>461.56799999999998</v>
      </c>
      <c r="J181" s="574">
        <v>22161.657999999999</v>
      </c>
      <c r="K181" s="573">
        <v>685.75400000000002</v>
      </c>
      <c r="L181" s="573">
        <v>0</v>
      </c>
      <c r="M181" s="573">
        <v>186.92</v>
      </c>
      <c r="N181" s="573">
        <v>0</v>
      </c>
      <c r="O181" s="573">
        <v>547.15099999999995</v>
      </c>
      <c r="P181" s="573">
        <v>29.285</v>
      </c>
      <c r="Q181" s="574">
        <v>1449.11</v>
      </c>
      <c r="R181" s="574">
        <v>20247.453999999998</v>
      </c>
      <c r="S181" s="574">
        <v>28557.763046544427</v>
      </c>
      <c r="T181" s="574">
        <v>9.6503438240373782</v>
      </c>
      <c r="U181" s="489"/>
      <c r="V181" s="1190"/>
    </row>
    <row r="182" spans="1:22" s="65" customFormat="1" ht="34.9" customHeight="1">
      <c r="A182" s="64"/>
      <c r="B182" s="217">
        <v>46055</v>
      </c>
      <c r="C182" s="1178">
        <v>2292319.0060000001</v>
      </c>
      <c r="D182" s="571">
        <v>8452.2430000000004</v>
      </c>
      <c r="E182" s="571">
        <v>6.1550000000000002</v>
      </c>
      <c r="F182" s="571">
        <v>8962.5389999999989</v>
      </c>
      <c r="G182" s="571">
        <v>3256.6210000000001</v>
      </c>
      <c r="H182" s="571">
        <v>766.88199999999995</v>
      </c>
      <c r="I182" s="571">
        <v>461.63400000000001</v>
      </c>
      <c r="J182" s="572">
        <v>21906.074000000001</v>
      </c>
      <c r="K182" s="571">
        <v>703.52300000000002</v>
      </c>
      <c r="L182" s="571">
        <v>0</v>
      </c>
      <c r="M182" s="571">
        <v>187.87200000000001</v>
      </c>
      <c r="N182" s="571">
        <v>0</v>
      </c>
      <c r="O182" s="571">
        <v>545.06100000000004</v>
      </c>
      <c r="P182" s="571">
        <v>29.696999999999999</v>
      </c>
      <c r="Q182" s="572">
        <v>1466.1530000000002</v>
      </c>
      <c r="R182" s="572">
        <v>19974.034999999996</v>
      </c>
      <c r="S182" s="572">
        <v>28172.122708039489</v>
      </c>
      <c r="T182" s="572">
        <v>9.4657116732398521</v>
      </c>
      <c r="U182" s="489"/>
      <c r="V182" s="1190"/>
    </row>
    <row r="183" spans="1:22" s="1254" customFormat="1" ht="34.9" customHeight="1">
      <c r="A183" s="1257"/>
      <c r="B183" s="216">
        <v>46106</v>
      </c>
      <c r="C183" s="1177">
        <v>2338885.9759999998</v>
      </c>
      <c r="D183" s="573">
        <v>7569.8280000000004</v>
      </c>
      <c r="E183" s="573">
        <v>6.085</v>
      </c>
      <c r="F183" s="573">
        <v>9210.4380000000001</v>
      </c>
      <c r="G183" s="573">
        <v>2939.3620000000001</v>
      </c>
      <c r="H183" s="573">
        <v>766.88199999999995</v>
      </c>
      <c r="I183" s="573">
        <v>461.63400000000001</v>
      </c>
      <c r="J183" s="574">
        <f t="shared" ref="J183:J189" si="40">SUM(D183:I183)</f>
        <v>20954.229000000007</v>
      </c>
      <c r="K183" s="573">
        <v>712.53399999999999</v>
      </c>
      <c r="L183" s="573">
        <v>0</v>
      </c>
      <c r="M183" s="573">
        <v>145.727</v>
      </c>
      <c r="N183" s="573">
        <v>0</v>
      </c>
      <c r="O183" s="573">
        <v>544.99699999999996</v>
      </c>
      <c r="P183" s="573">
        <v>30.166</v>
      </c>
      <c r="Q183" s="574">
        <v>1433.424</v>
      </c>
      <c r="R183" s="574">
        <v>19013.179000000004</v>
      </c>
      <c r="S183" s="574">
        <v>26816.895627644575</v>
      </c>
      <c r="T183" s="574">
        <v>8.9592728072362711</v>
      </c>
      <c r="U183" s="1256"/>
      <c r="V183" s="1255"/>
    </row>
    <row r="184" spans="1:22" s="65" customFormat="1" ht="34.9" customHeight="1">
      <c r="A184" s="64"/>
      <c r="B184" s="217">
        <v>46138</v>
      </c>
      <c r="C184" s="1178">
        <v>2397185.9759999998</v>
      </c>
      <c r="D184" s="571">
        <v>7826.5249999999996</v>
      </c>
      <c r="E184" s="571">
        <v>25.553999999999998</v>
      </c>
      <c r="F184" s="571">
        <v>9240.1679999999997</v>
      </c>
      <c r="G184" s="571">
        <v>2799.0949999999998</v>
      </c>
      <c r="H184" s="571">
        <v>766.88199999999995</v>
      </c>
      <c r="I184" s="571">
        <v>464.61200000000002</v>
      </c>
      <c r="J184" s="572">
        <f t="shared" si="40"/>
        <v>21122.836000000003</v>
      </c>
      <c r="K184" s="571">
        <v>712.19</v>
      </c>
      <c r="L184" s="571">
        <v>0</v>
      </c>
      <c r="M184" s="571">
        <v>305.54300000000001</v>
      </c>
      <c r="N184" s="571">
        <v>0</v>
      </c>
      <c r="O184" s="571">
        <v>544.87199999999996</v>
      </c>
      <c r="P184" s="571">
        <v>30.821000000000002</v>
      </c>
      <c r="Q184" s="572">
        <v>1593.4259999999999</v>
      </c>
      <c r="R184" s="572">
        <v>19179.152000000002</v>
      </c>
      <c r="S184" s="572">
        <v>27050.990126939356</v>
      </c>
      <c r="T184" s="572">
        <v>8.986521500890909</v>
      </c>
      <c r="U184" s="489"/>
      <c r="V184" s="1190"/>
    </row>
    <row r="185" spans="1:22" s="65" customFormat="1" ht="34.9" customHeight="1">
      <c r="A185" s="64"/>
      <c r="B185" s="216">
        <v>46167</v>
      </c>
      <c r="C185" s="1177">
        <v>2431044.7259999998</v>
      </c>
      <c r="D185" s="573">
        <v>7826.335</v>
      </c>
      <c r="E185" s="573">
        <v>5.8479999999999999</v>
      </c>
      <c r="F185" s="573">
        <v>9261.6280000000006</v>
      </c>
      <c r="G185" s="573">
        <v>2805.4839999999999</v>
      </c>
      <c r="H185" s="573">
        <v>766.88199999999995</v>
      </c>
      <c r="I185" s="573">
        <v>464.61200000000002</v>
      </c>
      <c r="J185" s="574">
        <f t="shared" si="40"/>
        <v>21130.789000000004</v>
      </c>
      <c r="K185" s="573">
        <v>627.82100000000003</v>
      </c>
      <c r="L185" s="573">
        <v>0</v>
      </c>
      <c r="M185" s="573">
        <v>334.42500000000001</v>
      </c>
      <c r="N185" s="573">
        <v>0</v>
      </c>
      <c r="O185" s="573">
        <v>544.59500000000003</v>
      </c>
      <c r="P185" s="573">
        <v>32.426000000000002</v>
      </c>
      <c r="Q185" s="574">
        <v>1539.2670000000003</v>
      </c>
      <c r="R185" s="574">
        <v>19271.474000000002</v>
      </c>
      <c r="S185" s="574">
        <v>27181.20451339916</v>
      </c>
      <c r="T185" s="574">
        <v>8.9791418851626794</v>
      </c>
      <c r="U185" s="489"/>
      <c r="V185" s="1190"/>
    </row>
    <row r="186" spans="1:22" s="65" customFormat="1" ht="34.9" customHeight="1">
      <c r="A186" s="64"/>
      <c r="B186" s="217">
        <v>46199</v>
      </c>
      <c r="C186" s="1178">
        <v>2531044.7259999998</v>
      </c>
      <c r="D186" s="571">
        <v>7237.0789999999997</v>
      </c>
      <c r="E186" s="571">
        <v>43.341999999999999</v>
      </c>
      <c r="F186" s="571">
        <v>8578.7660000000014</v>
      </c>
      <c r="G186" s="571">
        <v>3223.623</v>
      </c>
      <c r="H186" s="571">
        <v>766.88199999999995</v>
      </c>
      <c r="I186" s="571">
        <v>464.61200000000002</v>
      </c>
      <c r="J186" s="572">
        <f t="shared" si="40"/>
        <v>20314.304000000004</v>
      </c>
      <c r="K186" s="571">
        <v>586.03099999999995</v>
      </c>
      <c r="L186" s="571">
        <v>0</v>
      </c>
      <c r="M186" s="571">
        <v>311.05599999999998</v>
      </c>
      <c r="N186" s="571">
        <v>0</v>
      </c>
      <c r="O186" s="571">
        <v>544.60599999999999</v>
      </c>
      <c r="P186" s="571">
        <v>60.720999999999997</v>
      </c>
      <c r="Q186" s="572">
        <f>SUM(K186:P186)</f>
        <v>1502.414</v>
      </c>
      <c r="R186" s="572">
        <f>+D186+E186+F186+G186-K186</f>
        <v>18496.779000000002</v>
      </c>
      <c r="S186" s="572">
        <v>26088.545839210161</v>
      </c>
      <c r="T186" s="572">
        <v>8.5701196938925239</v>
      </c>
      <c r="U186" s="489"/>
      <c r="V186" s="1190"/>
    </row>
    <row r="187" spans="1:22" s="65" customFormat="1" ht="34.9" customHeight="1">
      <c r="A187" s="64"/>
      <c r="B187" s="216">
        <v>46204</v>
      </c>
      <c r="C187" s="1177">
        <v>2531044.7259999998</v>
      </c>
      <c r="D187" s="573">
        <v>7260.732</v>
      </c>
      <c r="E187" s="573">
        <v>43.328000000000003</v>
      </c>
      <c r="F187" s="573">
        <v>8475.1810000000005</v>
      </c>
      <c r="G187" s="573">
        <v>3662.2489999999998</v>
      </c>
      <c r="H187" s="573">
        <v>766.88199999999995</v>
      </c>
      <c r="I187" s="573">
        <v>466.23599999999999</v>
      </c>
      <c r="J187" s="574">
        <f t="shared" si="40"/>
        <v>20674.608000000004</v>
      </c>
      <c r="K187" s="573">
        <v>583.36</v>
      </c>
      <c r="L187" s="573">
        <v>0</v>
      </c>
      <c r="M187" s="573">
        <v>314.90499999999997</v>
      </c>
      <c r="N187" s="573">
        <v>0</v>
      </c>
      <c r="O187" s="573">
        <v>544.59699999999998</v>
      </c>
      <c r="P187" s="573">
        <v>33.700000000000003</v>
      </c>
      <c r="Q187" s="574">
        <f>SUM(K187:P187)</f>
        <v>1476.5620000000001</v>
      </c>
      <c r="R187" s="574">
        <f>+D187+E187+F187+G187-K187</f>
        <v>18858.13</v>
      </c>
      <c r="S187" s="574">
        <v>26598.208744710864</v>
      </c>
      <c r="T187" s="574">
        <v>8.6999999999999993</v>
      </c>
      <c r="U187" s="489"/>
      <c r="V187" s="1190"/>
    </row>
    <row r="188" spans="1:22" s="65" customFormat="1" ht="34.9" customHeight="1">
      <c r="A188" s="64"/>
      <c r="B188" s="217">
        <v>46259</v>
      </c>
      <c r="C188" s="1178">
        <v>2444044.7259999998</v>
      </c>
      <c r="D188" s="571">
        <v>7667.152</v>
      </c>
      <c r="E188" s="571">
        <v>22.875</v>
      </c>
      <c r="F188" s="571">
        <v>9341.0370000000003</v>
      </c>
      <c r="G188" s="571">
        <v>3676.6309999999999</v>
      </c>
      <c r="H188" s="571">
        <v>766.88199999999995</v>
      </c>
      <c r="I188" s="571">
        <v>466.23599999999999</v>
      </c>
      <c r="J188" s="572">
        <f t="shared" si="40"/>
        <v>21940.813000000002</v>
      </c>
      <c r="K188" s="571">
        <v>586.65300000000002</v>
      </c>
      <c r="L188" s="571">
        <v>0</v>
      </c>
      <c r="M188" s="571">
        <v>305.39299999999997</v>
      </c>
      <c r="N188" s="571">
        <v>0</v>
      </c>
      <c r="O188" s="571">
        <v>544.548</v>
      </c>
      <c r="P188" s="571">
        <v>22.719000000000001</v>
      </c>
      <c r="Q188" s="572">
        <f>SUM(K188:P188)</f>
        <v>1459.3130000000001</v>
      </c>
      <c r="R188" s="572">
        <f>+D188+E188+F188+G188-K188</f>
        <v>20121.042000000001</v>
      </c>
      <c r="S188" s="572">
        <v>28379.466854725</v>
      </c>
      <c r="T188" s="572">
        <v>9.1999999999999993</v>
      </c>
      <c r="U188" s="489"/>
      <c r="V188" s="1190"/>
    </row>
    <row r="189" spans="1:22" s="65" customFormat="1" ht="34.9" customHeight="1">
      <c r="A189" s="64"/>
      <c r="B189" s="1358">
        <v>46291</v>
      </c>
      <c r="C189" s="1395">
        <v>2565644.7259999998</v>
      </c>
      <c r="D189" s="1330">
        <v>7601.826</v>
      </c>
      <c r="E189" s="1330">
        <v>22.667999999999999</v>
      </c>
      <c r="F189" s="1330">
        <v>9178.348</v>
      </c>
      <c r="G189" s="1330">
        <v>3955.89</v>
      </c>
      <c r="H189" s="1330">
        <v>766.88199999999995</v>
      </c>
      <c r="I189" s="1330">
        <v>466.23599999999999</v>
      </c>
      <c r="J189" s="1329">
        <f t="shared" si="40"/>
        <v>21991.850000000002</v>
      </c>
      <c r="K189" s="1330">
        <v>570.26300000000003</v>
      </c>
      <c r="L189" s="1330">
        <v>0</v>
      </c>
      <c r="M189" s="1330">
        <v>369.37</v>
      </c>
      <c r="N189" s="1330">
        <v>0</v>
      </c>
      <c r="O189" s="1330">
        <v>544.43799999999999</v>
      </c>
      <c r="P189" s="1330">
        <v>22.204999999999998</v>
      </c>
      <c r="Q189" s="1329">
        <f>SUM(K189:P189)</f>
        <v>1506.2759999999998</v>
      </c>
      <c r="R189" s="1329">
        <f>+D189+E189+F189+G189-K189</f>
        <v>20188.469000000001</v>
      </c>
      <c r="S189" s="1329">
        <v>28474.567999999999</v>
      </c>
      <c r="T189" s="1329">
        <v>9.1999999999999993</v>
      </c>
      <c r="U189" s="489"/>
      <c r="V189" s="1190"/>
    </row>
    <row r="190" spans="1:22" s="1167" customFormat="1" ht="9.75" customHeight="1">
      <c r="A190" s="1161"/>
      <c r="B190" s="1162"/>
      <c r="C190" s="1182"/>
      <c r="D190" s="1163"/>
      <c r="E190" s="1163"/>
      <c r="F190" s="1163"/>
      <c r="G190" s="1163"/>
      <c r="H190" s="1163"/>
      <c r="I190" s="1163"/>
      <c r="J190" s="1164"/>
      <c r="K190" s="1163"/>
      <c r="L190" s="1163"/>
      <c r="M190" s="1163"/>
      <c r="N190" s="1163"/>
      <c r="O190" s="1163"/>
      <c r="P190" s="1163"/>
      <c r="Q190" s="1164"/>
      <c r="R190" s="1164"/>
      <c r="S190" s="1164"/>
      <c r="T190" s="1164"/>
      <c r="U190" s="1165"/>
      <c r="V190" s="1166"/>
    </row>
    <row r="191" spans="1:22" s="578" customFormat="1" ht="30" customHeight="1">
      <c r="B191" s="1478" t="s">
        <v>1066</v>
      </c>
      <c r="C191" s="1478"/>
      <c r="D191" s="1478"/>
      <c r="E191" s="1478"/>
      <c r="F191" s="1478"/>
      <c r="G191" s="1478"/>
      <c r="H191" s="1478"/>
      <c r="I191" s="1478"/>
      <c r="J191" s="1478"/>
      <c r="K191" s="1479" t="s">
        <v>858</v>
      </c>
      <c r="L191" s="1479"/>
      <c r="M191" s="1479"/>
      <c r="N191" s="1479"/>
      <c r="O191" s="1479"/>
      <c r="P191" s="1479"/>
      <c r="Q191" s="1479"/>
      <c r="R191" s="1479"/>
      <c r="S191" s="1479"/>
      <c r="T191" s="1479"/>
      <c r="V191" s="489"/>
    </row>
    <row r="192" spans="1:22" s="578" customFormat="1" ht="30" customHeight="1">
      <c r="B192" s="1478" t="s">
        <v>1039</v>
      </c>
      <c r="C192" s="1478"/>
      <c r="D192" s="1478"/>
      <c r="E192" s="1478"/>
      <c r="F192" s="1478"/>
      <c r="G192" s="1478"/>
      <c r="H192" s="1478"/>
      <c r="I192" s="1478"/>
      <c r="J192" s="1478"/>
      <c r="K192" s="1479" t="s">
        <v>1040</v>
      </c>
      <c r="L192" s="1479"/>
      <c r="M192" s="1479"/>
      <c r="N192" s="1479"/>
      <c r="O192" s="1479"/>
      <c r="P192" s="1479"/>
      <c r="Q192" s="1479"/>
      <c r="R192" s="1479"/>
      <c r="S192" s="1479"/>
      <c r="T192" s="1479"/>
      <c r="V192" s="489"/>
    </row>
    <row r="193" spans="2:27" s="578" customFormat="1" ht="30" customHeight="1">
      <c r="B193" s="1476" t="s">
        <v>1161</v>
      </c>
      <c r="C193" s="1476"/>
      <c r="D193" s="1476"/>
      <c r="E193" s="1476"/>
      <c r="F193" s="1476"/>
      <c r="G193" s="1476"/>
      <c r="H193" s="1476"/>
      <c r="I193" s="1476"/>
      <c r="J193" s="1476"/>
      <c r="K193" s="1477" t="s">
        <v>1160</v>
      </c>
      <c r="L193" s="1477"/>
      <c r="M193" s="1477"/>
      <c r="N193" s="1477"/>
      <c r="O193" s="1477"/>
      <c r="P193" s="1477"/>
      <c r="Q193" s="1477"/>
      <c r="R193" s="1477"/>
      <c r="S193" s="1477"/>
      <c r="T193" s="1477"/>
      <c r="V193" s="489"/>
    </row>
    <row r="194" spans="2:27" s="578" customFormat="1" ht="30" customHeight="1">
      <c r="B194" s="1476"/>
      <c r="C194" s="1476"/>
      <c r="D194" s="1476"/>
      <c r="E194" s="1476"/>
      <c r="F194" s="1476"/>
      <c r="G194" s="1476"/>
      <c r="H194" s="1476"/>
      <c r="I194" s="1476"/>
      <c r="J194" s="1476"/>
      <c r="K194" s="1477"/>
      <c r="L194" s="1477"/>
      <c r="M194" s="1477"/>
      <c r="N194" s="1477"/>
      <c r="O194" s="1477"/>
      <c r="P194" s="1477"/>
      <c r="Q194" s="1477"/>
      <c r="R194" s="1477"/>
      <c r="S194" s="1477"/>
      <c r="T194" s="1477"/>
      <c r="V194" s="489"/>
    </row>
    <row r="195" spans="2:27" s="578" customFormat="1" ht="30" customHeight="1">
      <c r="B195" s="1476" t="s">
        <v>1162</v>
      </c>
      <c r="C195" s="1476"/>
      <c r="D195" s="1476"/>
      <c r="E195" s="1476"/>
      <c r="F195" s="1476"/>
      <c r="G195" s="1476"/>
      <c r="H195" s="1476"/>
      <c r="I195" s="1476"/>
      <c r="J195" s="1476"/>
      <c r="K195" s="1477" t="s">
        <v>1163</v>
      </c>
      <c r="L195" s="1477"/>
      <c r="M195" s="1477"/>
      <c r="N195" s="1477"/>
      <c r="O195" s="1477"/>
      <c r="P195" s="1477"/>
      <c r="Q195" s="1477"/>
      <c r="R195" s="1477"/>
      <c r="S195" s="1477"/>
      <c r="T195" s="1477"/>
      <c r="V195" s="489"/>
    </row>
    <row r="198" spans="2:27" ht="25.5">
      <c r="C198" s="627"/>
      <c r="D198" s="627"/>
      <c r="E198" s="627"/>
      <c r="F198" s="627"/>
      <c r="G198" s="627"/>
      <c r="H198" s="627"/>
      <c r="I198" s="627"/>
      <c r="M198" s="925"/>
      <c r="U198" s="6"/>
      <c r="V198" s="6"/>
      <c r="W198" s="6"/>
      <c r="X198" s="6"/>
      <c r="Y198" s="6"/>
      <c r="Z198" s="6"/>
      <c r="AA198" s="6"/>
    </row>
    <row r="200" spans="2:27">
      <c r="D200" s="925"/>
      <c r="E200" s="925"/>
      <c r="F200" s="925"/>
      <c r="G200" s="925"/>
      <c r="H200" s="925"/>
      <c r="I200" s="925"/>
      <c r="J200" s="925"/>
      <c r="K200" s="925"/>
      <c r="L200" s="925"/>
      <c r="M200" s="925"/>
      <c r="N200" s="925"/>
      <c r="O200" s="925"/>
      <c r="P200" s="925"/>
      <c r="Q200" s="925"/>
      <c r="R200" s="925"/>
      <c r="S200" s="925"/>
    </row>
    <row r="204" spans="2:27">
      <c r="D204" s="1183"/>
    </row>
    <row r="316" spans="3:20">
      <c r="C316" s="31"/>
      <c r="D316" s="31"/>
      <c r="E316" s="31"/>
      <c r="F316" s="31"/>
      <c r="G316" s="31"/>
      <c r="H316" s="31"/>
      <c r="I316" s="31"/>
      <c r="J316" s="31"/>
      <c r="K316" s="31"/>
      <c r="L316" s="31"/>
      <c r="M316" s="31"/>
      <c r="N316" s="31"/>
      <c r="O316" s="31"/>
      <c r="P316" s="31"/>
      <c r="Q316" s="31"/>
      <c r="R316" s="31"/>
      <c r="S316" s="31"/>
      <c r="T316" s="31"/>
    </row>
    <row r="317" spans="3:20">
      <c r="C317" s="31"/>
      <c r="D317" s="31"/>
      <c r="E317" s="31"/>
      <c r="F317" s="31"/>
      <c r="G317" s="31"/>
      <c r="H317" s="31"/>
      <c r="I317" s="31"/>
      <c r="J317" s="31"/>
      <c r="K317" s="31"/>
      <c r="L317" s="31"/>
      <c r="M317" s="31"/>
      <c r="N317" s="31"/>
      <c r="O317" s="31"/>
      <c r="P317" s="31"/>
      <c r="Q317" s="31"/>
      <c r="R317" s="31"/>
      <c r="S317" s="31"/>
      <c r="T317" s="31"/>
    </row>
    <row r="318" spans="3:20">
      <c r="C318" s="31"/>
      <c r="D318" s="31"/>
      <c r="E318" s="31"/>
      <c r="F318" s="31"/>
      <c r="G318" s="31"/>
      <c r="H318" s="31"/>
      <c r="I318" s="31"/>
      <c r="J318" s="31"/>
      <c r="K318" s="31"/>
      <c r="L318" s="31"/>
      <c r="M318" s="31"/>
      <c r="N318" s="31"/>
      <c r="O318" s="31"/>
      <c r="P318" s="31"/>
      <c r="Q318" s="31"/>
      <c r="R318" s="31"/>
      <c r="S318" s="31"/>
      <c r="T318" s="31"/>
    </row>
    <row r="319" spans="3:20">
      <c r="C319" s="31"/>
      <c r="D319" s="31"/>
      <c r="E319" s="31"/>
      <c r="F319" s="31"/>
      <c r="G319" s="31"/>
      <c r="H319" s="31"/>
      <c r="I319" s="31"/>
      <c r="J319" s="31"/>
      <c r="K319" s="31"/>
      <c r="L319" s="31"/>
      <c r="M319" s="31"/>
      <c r="N319" s="31"/>
      <c r="O319" s="31"/>
      <c r="P319" s="31"/>
      <c r="Q319" s="31"/>
      <c r="R319" s="31"/>
      <c r="S319" s="31"/>
      <c r="T319" s="31"/>
    </row>
    <row r="320" spans="3:20">
      <c r="C320" s="31"/>
      <c r="D320" s="31"/>
      <c r="E320" s="31"/>
      <c r="F320" s="31"/>
      <c r="G320" s="31"/>
      <c r="H320" s="31"/>
      <c r="I320" s="31"/>
      <c r="J320" s="31"/>
      <c r="K320" s="31"/>
      <c r="L320" s="31"/>
      <c r="M320" s="31"/>
      <c r="N320" s="31"/>
      <c r="O320" s="31"/>
      <c r="P320" s="31"/>
      <c r="Q320" s="31"/>
      <c r="R320" s="31"/>
      <c r="S320" s="31"/>
      <c r="T320" s="31"/>
    </row>
    <row r="321" spans="3:20">
      <c r="C321" s="31"/>
      <c r="D321" s="31"/>
      <c r="E321" s="31"/>
      <c r="F321" s="31"/>
      <c r="G321" s="31"/>
      <c r="H321" s="31"/>
      <c r="I321" s="31"/>
      <c r="J321" s="31"/>
      <c r="K321" s="31"/>
      <c r="L321" s="31"/>
      <c r="M321" s="31"/>
      <c r="N321" s="31"/>
      <c r="O321" s="31"/>
      <c r="P321" s="31"/>
      <c r="Q321" s="31"/>
      <c r="R321" s="31"/>
      <c r="S321" s="31"/>
      <c r="T321" s="31"/>
    </row>
    <row r="322" spans="3:20">
      <c r="C322" s="31"/>
      <c r="D322" s="31"/>
      <c r="E322" s="31"/>
      <c r="F322" s="31"/>
      <c r="G322" s="31"/>
      <c r="H322" s="31"/>
      <c r="I322" s="31"/>
      <c r="J322" s="31"/>
      <c r="K322" s="31"/>
      <c r="L322" s="31"/>
      <c r="M322" s="31"/>
      <c r="N322" s="31"/>
      <c r="O322" s="31"/>
      <c r="P322" s="31"/>
      <c r="Q322" s="31"/>
      <c r="R322" s="31"/>
      <c r="S322" s="31"/>
      <c r="T322" s="31"/>
    </row>
    <row r="323" spans="3:20">
      <c r="C323" s="31"/>
      <c r="D323" s="31"/>
      <c r="E323" s="31"/>
      <c r="F323" s="31"/>
      <c r="G323" s="31"/>
      <c r="H323" s="31"/>
      <c r="I323" s="31"/>
      <c r="J323" s="31"/>
      <c r="K323" s="31"/>
      <c r="L323" s="31"/>
      <c r="M323" s="31"/>
      <c r="N323" s="31"/>
      <c r="O323" s="31"/>
      <c r="P323" s="31"/>
      <c r="Q323" s="31"/>
      <c r="R323" s="31"/>
      <c r="S323" s="31"/>
      <c r="T323" s="31"/>
    </row>
    <row r="324" spans="3:20">
      <c r="C324" s="31"/>
      <c r="D324" s="31"/>
      <c r="E324" s="31"/>
      <c r="F324" s="31"/>
      <c r="G324" s="31"/>
      <c r="H324" s="31"/>
      <c r="I324" s="31"/>
      <c r="J324" s="31"/>
      <c r="K324" s="31"/>
      <c r="L324" s="31"/>
      <c r="M324" s="31"/>
      <c r="N324" s="31"/>
      <c r="O324" s="31"/>
      <c r="P324" s="31"/>
      <c r="Q324" s="31"/>
      <c r="R324" s="31"/>
      <c r="S324" s="31"/>
      <c r="T324" s="31"/>
    </row>
    <row r="325" spans="3:20">
      <c r="C325" s="31"/>
      <c r="D325" s="31"/>
      <c r="E325" s="31"/>
      <c r="F325" s="31"/>
      <c r="G325" s="31"/>
      <c r="H325" s="31"/>
      <c r="I325" s="31"/>
      <c r="J325" s="31"/>
      <c r="K325" s="31"/>
      <c r="L325" s="31"/>
      <c r="M325" s="31"/>
      <c r="N325" s="31"/>
      <c r="O325" s="31"/>
      <c r="P325" s="31"/>
      <c r="Q325" s="31"/>
      <c r="R325" s="31"/>
      <c r="S325" s="31"/>
      <c r="T325" s="31"/>
    </row>
    <row r="326" spans="3:20">
      <c r="C326" s="31"/>
      <c r="D326" s="31"/>
      <c r="E326" s="31"/>
      <c r="F326" s="31"/>
      <c r="G326" s="31"/>
      <c r="H326" s="31"/>
      <c r="I326" s="31"/>
      <c r="J326" s="31"/>
      <c r="K326" s="31"/>
      <c r="L326" s="31"/>
      <c r="M326" s="31"/>
      <c r="N326" s="31"/>
      <c r="O326" s="31"/>
      <c r="P326" s="31"/>
      <c r="Q326" s="31"/>
      <c r="R326" s="31"/>
      <c r="S326" s="31"/>
      <c r="T326" s="31"/>
    </row>
    <row r="327" spans="3:20">
      <c r="C327" s="31"/>
      <c r="D327" s="31"/>
      <c r="E327" s="31"/>
      <c r="F327" s="31"/>
      <c r="G327" s="31"/>
      <c r="H327" s="31"/>
      <c r="I327" s="31"/>
      <c r="J327" s="31"/>
      <c r="K327" s="31"/>
      <c r="L327" s="31"/>
      <c r="M327" s="31"/>
      <c r="N327" s="31"/>
      <c r="O327" s="31"/>
      <c r="P327" s="31"/>
      <c r="Q327" s="31"/>
      <c r="R327" s="31"/>
      <c r="S327" s="31"/>
      <c r="T327" s="31"/>
    </row>
    <row r="328" spans="3:20">
      <c r="C328" s="31"/>
      <c r="D328" s="31"/>
      <c r="E328" s="31"/>
      <c r="F328" s="31"/>
      <c r="G328" s="31"/>
      <c r="H328" s="31"/>
      <c r="I328" s="31"/>
      <c r="J328" s="31"/>
      <c r="K328" s="31"/>
      <c r="L328" s="31"/>
      <c r="M328" s="31"/>
      <c r="N328" s="31"/>
      <c r="O328" s="31"/>
      <c r="P328" s="31"/>
      <c r="Q328" s="31"/>
      <c r="R328" s="31"/>
      <c r="S328" s="31"/>
      <c r="T328" s="31"/>
    </row>
    <row r="329" spans="3:20">
      <c r="C329" s="31"/>
      <c r="D329" s="31"/>
      <c r="E329" s="31"/>
      <c r="F329" s="31"/>
      <c r="G329" s="31"/>
      <c r="H329" s="31"/>
      <c r="I329" s="31"/>
      <c r="J329" s="31"/>
      <c r="K329" s="31"/>
      <c r="L329" s="31"/>
      <c r="M329" s="31"/>
      <c r="N329" s="31"/>
      <c r="O329" s="31"/>
      <c r="P329" s="31"/>
      <c r="Q329" s="31"/>
      <c r="R329" s="31"/>
      <c r="S329" s="31"/>
      <c r="T329" s="31"/>
    </row>
    <row r="330" spans="3:20">
      <c r="C330" s="31"/>
      <c r="D330" s="31"/>
      <c r="E330" s="31"/>
      <c r="F330" s="31"/>
      <c r="G330" s="31"/>
      <c r="H330" s="31"/>
      <c r="I330" s="31"/>
      <c r="J330" s="31"/>
      <c r="K330" s="31"/>
      <c r="L330" s="31"/>
      <c r="M330" s="31"/>
      <c r="N330" s="31"/>
      <c r="O330" s="31"/>
      <c r="P330" s="31"/>
      <c r="Q330" s="31"/>
      <c r="R330" s="31"/>
      <c r="S330" s="31"/>
      <c r="T330" s="31"/>
    </row>
    <row r="331" spans="3:20">
      <c r="C331" s="31"/>
      <c r="D331" s="31"/>
      <c r="E331" s="31"/>
      <c r="F331" s="31"/>
      <c r="G331" s="31"/>
      <c r="H331" s="31"/>
      <c r="I331" s="31"/>
      <c r="J331" s="31"/>
      <c r="K331" s="31"/>
      <c r="L331" s="31"/>
      <c r="M331" s="31"/>
      <c r="N331" s="31"/>
      <c r="O331" s="31"/>
      <c r="P331" s="31"/>
      <c r="Q331" s="31"/>
      <c r="R331" s="31"/>
      <c r="S331" s="31"/>
      <c r="T331" s="31"/>
    </row>
    <row r="332" spans="3:20">
      <c r="C332" s="31"/>
      <c r="D332" s="31"/>
      <c r="E332" s="31"/>
      <c r="F332" s="31"/>
      <c r="G332" s="31"/>
      <c r="H332" s="31"/>
      <c r="I332" s="31"/>
      <c r="J332" s="31"/>
      <c r="K332" s="31"/>
      <c r="L332" s="31"/>
      <c r="M332" s="31"/>
      <c r="N332" s="31"/>
      <c r="O332" s="31"/>
      <c r="P332" s="31"/>
      <c r="Q332" s="31"/>
      <c r="R332" s="31"/>
      <c r="S332" s="31"/>
      <c r="T332" s="31"/>
    </row>
    <row r="333" spans="3:20">
      <c r="C333" s="31"/>
      <c r="D333" s="31"/>
      <c r="E333" s="31"/>
      <c r="F333" s="31"/>
      <c r="G333" s="31"/>
      <c r="H333" s="31"/>
      <c r="I333" s="31"/>
      <c r="J333" s="31"/>
      <c r="K333" s="31"/>
      <c r="L333" s="31"/>
      <c r="M333" s="31"/>
      <c r="N333" s="31"/>
      <c r="O333" s="31"/>
      <c r="P333" s="31"/>
      <c r="Q333" s="31"/>
      <c r="R333" s="31"/>
      <c r="S333" s="31"/>
      <c r="T333" s="31"/>
    </row>
    <row r="334" spans="3:20">
      <c r="C334" s="31"/>
      <c r="D334" s="31"/>
      <c r="E334" s="31"/>
      <c r="F334" s="31"/>
      <c r="G334" s="31"/>
      <c r="H334" s="31"/>
      <c r="I334" s="31"/>
      <c r="J334" s="31"/>
      <c r="K334" s="31"/>
      <c r="L334" s="31"/>
      <c r="M334" s="31"/>
      <c r="N334" s="31"/>
      <c r="O334" s="31"/>
      <c r="P334" s="31"/>
      <c r="Q334" s="31"/>
      <c r="R334" s="31"/>
      <c r="S334" s="31"/>
      <c r="T334" s="31"/>
    </row>
    <row r="335" spans="3:20">
      <c r="C335" s="31"/>
      <c r="D335" s="31"/>
      <c r="E335" s="31"/>
      <c r="F335" s="31"/>
      <c r="G335" s="31"/>
      <c r="H335" s="31"/>
      <c r="I335" s="31"/>
      <c r="J335" s="31"/>
      <c r="K335" s="31"/>
      <c r="L335" s="31"/>
      <c r="M335" s="31"/>
      <c r="N335" s="31"/>
      <c r="O335" s="31"/>
      <c r="P335" s="31"/>
      <c r="Q335" s="31"/>
      <c r="R335" s="31"/>
      <c r="S335" s="31"/>
      <c r="T335" s="31"/>
    </row>
    <row r="336" spans="3:20">
      <c r="C336" s="31"/>
      <c r="D336" s="31"/>
      <c r="E336" s="31"/>
      <c r="F336" s="31"/>
      <c r="G336" s="31"/>
      <c r="H336" s="31"/>
      <c r="I336" s="31"/>
      <c r="J336" s="31"/>
      <c r="K336" s="31"/>
      <c r="L336" s="31"/>
      <c r="M336" s="31"/>
      <c r="N336" s="31"/>
      <c r="O336" s="31"/>
      <c r="P336" s="31"/>
      <c r="Q336" s="31"/>
      <c r="R336" s="31"/>
      <c r="S336" s="31"/>
      <c r="T336" s="31"/>
    </row>
    <row r="337" spans="3:20">
      <c r="C337" s="31"/>
      <c r="D337" s="31"/>
      <c r="E337" s="31"/>
      <c r="F337" s="31"/>
      <c r="G337" s="31"/>
      <c r="H337" s="31"/>
      <c r="I337" s="31"/>
      <c r="J337" s="31"/>
      <c r="K337" s="31"/>
      <c r="L337" s="31"/>
      <c r="M337" s="31"/>
      <c r="N337" s="31"/>
      <c r="O337" s="31"/>
      <c r="P337" s="31"/>
      <c r="Q337" s="31"/>
      <c r="R337" s="31"/>
      <c r="S337" s="31"/>
      <c r="T337" s="31"/>
    </row>
    <row r="338" spans="3:20">
      <c r="C338" s="31"/>
      <c r="D338" s="31"/>
      <c r="E338" s="31"/>
      <c r="F338" s="31"/>
      <c r="G338" s="31"/>
      <c r="H338" s="31"/>
      <c r="I338" s="31"/>
      <c r="J338" s="31"/>
      <c r="K338" s="31"/>
      <c r="L338" s="31"/>
      <c r="M338" s="31"/>
      <c r="N338" s="31"/>
      <c r="O338" s="31"/>
      <c r="P338" s="31"/>
      <c r="Q338" s="31"/>
      <c r="R338" s="31"/>
      <c r="S338" s="31"/>
      <c r="T338" s="31"/>
    </row>
    <row r="339" spans="3:20">
      <c r="C339" s="31"/>
      <c r="D339" s="31"/>
      <c r="E339" s="31"/>
      <c r="F339" s="31"/>
      <c r="G339" s="31"/>
      <c r="H339" s="31"/>
      <c r="I339" s="31"/>
      <c r="J339" s="31"/>
      <c r="K339" s="31"/>
      <c r="L339" s="31"/>
      <c r="M339" s="31"/>
      <c r="N339" s="31"/>
      <c r="O339" s="31"/>
      <c r="P339" s="31"/>
      <c r="Q339" s="31"/>
      <c r="R339" s="31"/>
      <c r="S339" s="31"/>
      <c r="T339" s="31"/>
    </row>
    <row r="340" spans="3:20">
      <c r="C340" s="31"/>
      <c r="D340" s="31"/>
      <c r="E340" s="31"/>
      <c r="F340" s="31"/>
      <c r="G340" s="31"/>
      <c r="H340" s="31"/>
      <c r="I340" s="31"/>
      <c r="J340" s="31"/>
      <c r="K340" s="31"/>
      <c r="L340" s="31"/>
      <c r="M340" s="31"/>
      <c r="N340" s="31"/>
      <c r="O340" s="31"/>
      <c r="P340" s="31"/>
      <c r="Q340" s="31"/>
      <c r="R340" s="31"/>
      <c r="S340" s="31"/>
      <c r="T340" s="31"/>
    </row>
    <row r="341" spans="3:20">
      <c r="C341" s="31"/>
      <c r="D341" s="31"/>
      <c r="E341" s="31"/>
      <c r="F341" s="31"/>
      <c r="G341" s="31"/>
      <c r="H341" s="31"/>
      <c r="I341" s="31"/>
      <c r="J341" s="31"/>
      <c r="K341" s="31"/>
      <c r="L341" s="31"/>
      <c r="M341" s="31"/>
      <c r="N341" s="31"/>
      <c r="O341" s="31"/>
      <c r="P341" s="31"/>
      <c r="Q341" s="31"/>
      <c r="R341" s="31"/>
      <c r="S341" s="31"/>
      <c r="T341" s="31"/>
    </row>
    <row r="342" spans="3:20">
      <c r="C342" s="31"/>
      <c r="D342" s="31"/>
      <c r="E342" s="31"/>
      <c r="F342" s="31"/>
      <c r="G342" s="31"/>
      <c r="H342" s="31"/>
      <c r="I342" s="31"/>
      <c r="J342" s="31"/>
      <c r="K342" s="31"/>
      <c r="L342" s="31"/>
      <c r="M342" s="31"/>
      <c r="N342" s="31"/>
      <c r="O342" s="31"/>
      <c r="P342" s="31"/>
      <c r="Q342" s="31"/>
      <c r="R342" s="31"/>
      <c r="S342" s="31"/>
      <c r="T342" s="31"/>
    </row>
    <row r="343" spans="3:20">
      <c r="C343" s="31"/>
      <c r="D343" s="31"/>
      <c r="E343" s="31"/>
      <c r="F343" s="31"/>
      <c r="G343" s="31"/>
      <c r="H343" s="31"/>
      <c r="I343" s="31"/>
      <c r="J343" s="31"/>
      <c r="K343" s="31"/>
      <c r="L343" s="31"/>
      <c r="M343" s="31"/>
      <c r="N343" s="31"/>
      <c r="O343" s="31"/>
      <c r="P343" s="31"/>
      <c r="Q343" s="31"/>
      <c r="R343" s="31"/>
      <c r="S343" s="31"/>
      <c r="T343" s="31"/>
    </row>
    <row r="344" spans="3:20">
      <c r="C344" s="31"/>
      <c r="D344" s="31"/>
      <c r="E344" s="31"/>
      <c r="F344" s="31"/>
      <c r="G344" s="31"/>
      <c r="H344" s="31"/>
      <c r="I344" s="31"/>
      <c r="J344" s="31"/>
      <c r="K344" s="31"/>
      <c r="L344" s="31"/>
      <c r="M344" s="31"/>
      <c r="N344" s="31"/>
      <c r="O344" s="31"/>
      <c r="P344" s="31"/>
      <c r="Q344" s="31"/>
      <c r="R344" s="31"/>
      <c r="S344" s="31"/>
      <c r="T344" s="31"/>
    </row>
    <row r="345" spans="3:20">
      <c r="C345" s="31"/>
      <c r="D345" s="31"/>
      <c r="E345" s="31"/>
      <c r="F345" s="31"/>
      <c r="G345" s="31"/>
      <c r="H345" s="31"/>
      <c r="I345" s="31"/>
      <c r="J345" s="31"/>
      <c r="K345" s="31"/>
      <c r="L345" s="31"/>
      <c r="M345" s="31"/>
      <c r="N345" s="31"/>
      <c r="O345" s="31"/>
      <c r="P345" s="31"/>
      <c r="Q345" s="31"/>
      <c r="R345" s="31"/>
      <c r="S345" s="31"/>
      <c r="T345" s="31"/>
    </row>
    <row r="346" spans="3:20">
      <c r="C346" s="31"/>
      <c r="D346" s="31"/>
      <c r="E346" s="31"/>
      <c r="F346" s="31"/>
      <c r="G346" s="31"/>
      <c r="H346" s="31"/>
      <c r="I346" s="31"/>
      <c r="J346" s="31"/>
      <c r="K346" s="31"/>
      <c r="L346" s="31"/>
      <c r="M346" s="31"/>
      <c r="N346" s="31"/>
      <c r="O346" s="31"/>
      <c r="P346" s="31"/>
      <c r="Q346" s="31"/>
      <c r="R346" s="31"/>
      <c r="S346" s="31"/>
      <c r="T346" s="31"/>
    </row>
    <row r="347" spans="3:20">
      <c r="C347" s="31"/>
      <c r="D347" s="31"/>
      <c r="E347" s="31"/>
      <c r="F347" s="31"/>
      <c r="G347" s="31"/>
      <c r="H347" s="31"/>
      <c r="I347" s="31"/>
      <c r="J347" s="31"/>
      <c r="K347" s="31"/>
      <c r="L347" s="31"/>
      <c r="M347" s="31"/>
      <c r="N347" s="31"/>
      <c r="O347" s="31"/>
      <c r="P347" s="31"/>
      <c r="Q347" s="31"/>
      <c r="R347" s="31"/>
      <c r="S347" s="31"/>
      <c r="T347" s="31"/>
    </row>
    <row r="348" spans="3:20">
      <c r="C348" s="31"/>
      <c r="D348" s="31"/>
      <c r="E348" s="31"/>
      <c r="F348" s="31"/>
      <c r="G348" s="31"/>
      <c r="H348" s="31"/>
      <c r="I348" s="31"/>
      <c r="J348" s="31"/>
      <c r="K348" s="31"/>
      <c r="L348" s="31"/>
      <c r="M348" s="31"/>
      <c r="N348" s="31"/>
      <c r="O348" s="31"/>
      <c r="P348" s="31"/>
      <c r="Q348" s="31"/>
      <c r="R348" s="31"/>
      <c r="S348" s="31"/>
      <c r="T348" s="31"/>
    </row>
    <row r="349" spans="3:20">
      <c r="C349" s="31"/>
      <c r="D349" s="31"/>
      <c r="E349" s="31"/>
      <c r="F349" s="31"/>
      <c r="G349" s="31"/>
      <c r="H349" s="31"/>
      <c r="I349" s="31"/>
      <c r="J349" s="31"/>
      <c r="K349" s="31"/>
      <c r="L349" s="31"/>
      <c r="M349" s="31"/>
      <c r="N349" s="31"/>
      <c r="O349" s="31"/>
      <c r="P349" s="31"/>
      <c r="Q349" s="31"/>
      <c r="R349" s="31"/>
      <c r="S349" s="31"/>
      <c r="T349" s="31"/>
    </row>
    <row r="350" spans="3:20">
      <c r="C350" s="31"/>
      <c r="D350" s="31"/>
      <c r="E350" s="31"/>
      <c r="F350" s="31"/>
      <c r="G350" s="31"/>
      <c r="H350" s="31"/>
      <c r="I350" s="31"/>
      <c r="J350" s="31"/>
      <c r="K350" s="31"/>
      <c r="L350" s="31"/>
      <c r="M350" s="31"/>
      <c r="N350" s="31"/>
      <c r="O350" s="31"/>
      <c r="P350" s="31"/>
      <c r="Q350" s="31"/>
      <c r="R350" s="31"/>
      <c r="S350" s="31"/>
      <c r="T350" s="31"/>
    </row>
    <row r="351" spans="3:20">
      <c r="C351" s="31"/>
      <c r="D351" s="31"/>
      <c r="E351" s="31"/>
      <c r="F351" s="31"/>
      <c r="G351" s="31"/>
      <c r="H351" s="31"/>
      <c r="I351" s="31"/>
      <c r="J351" s="31"/>
      <c r="K351" s="31"/>
      <c r="L351" s="31"/>
      <c r="M351" s="31"/>
      <c r="N351" s="31"/>
      <c r="O351" s="31"/>
      <c r="P351" s="31"/>
      <c r="Q351" s="31"/>
      <c r="R351" s="31"/>
      <c r="S351" s="31"/>
      <c r="T351" s="31"/>
    </row>
    <row r="352" spans="3:20">
      <c r="C352" s="31"/>
      <c r="D352" s="31"/>
      <c r="E352" s="31"/>
      <c r="F352" s="31"/>
      <c r="G352" s="31"/>
      <c r="H352" s="31"/>
      <c r="I352" s="31"/>
      <c r="J352" s="31"/>
      <c r="K352" s="31"/>
      <c r="L352" s="31"/>
      <c r="M352" s="31"/>
      <c r="N352" s="31"/>
      <c r="O352" s="31"/>
      <c r="P352" s="31"/>
      <c r="Q352" s="31"/>
      <c r="R352" s="31"/>
      <c r="S352" s="31"/>
      <c r="T352" s="31"/>
    </row>
    <row r="353" spans="3:20">
      <c r="C353" s="31"/>
      <c r="D353" s="31"/>
      <c r="E353" s="31"/>
      <c r="F353" s="31"/>
      <c r="G353" s="31"/>
      <c r="H353" s="31"/>
      <c r="I353" s="31"/>
      <c r="J353" s="31"/>
      <c r="K353" s="31"/>
      <c r="L353" s="31"/>
      <c r="M353" s="31"/>
      <c r="N353" s="31"/>
      <c r="O353" s="31"/>
      <c r="P353" s="31"/>
      <c r="Q353" s="31"/>
      <c r="R353" s="31"/>
      <c r="S353" s="31"/>
      <c r="T353" s="31"/>
    </row>
    <row r="354" spans="3:20">
      <c r="C354" s="31"/>
      <c r="D354" s="31"/>
      <c r="E354" s="31"/>
      <c r="F354" s="31"/>
      <c r="G354" s="31"/>
      <c r="H354" s="31"/>
      <c r="I354" s="31"/>
      <c r="J354" s="31"/>
      <c r="K354" s="31"/>
      <c r="L354" s="31"/>
      <c r="M354" s="31"/>
      <c r="N354" s="31"/>
      <c r="O354" s="31"/>
      <c r="P354" s="31"/>
      <c r="Q354" s="31"/>
      <c r="R354" s="31"/>
      <c r="S354" s="31"/>
      <c r="T354" s="31"/>
    </row>
    <row r="355" spans="3:20">
      <c r="C355" s="31"/>
      <c r="D355" s="31"/>
      <c r="E355" s="31"/>
      <c r="F355" s="31"/>
      <c r="G355" s="31"/>
      <c r="H355" s="31"/>
      <c r="I355" s="31"/>
      <c r="J355" s="31"/>
      <c r="K355" s="31"/>
      <c r="L355" s="31"/>
      <c r="M355" s="31"/>
      <c r="N355" s="31"/>
      <c r="O355" s="31"/>
      <c r="P355" s="31"/>
      <c r="Q355" s="31"/>
      <c r="R355" s="31"/>
      <c r="S355" s="31"/>
      <c r="T355" s="31"/>
    </row>
    <row r="356" spans="3:20">
      <c r="C356" s="31"/>
      <c r="D356" s="31"/>
      <c r="E356" s="31"/>
      <c r="F356" s="31"/>
      <c r="G356" s="31"/>
      <c r="H356" s="31"/>
      <c r="I356" s="31"/>
      <c r="J356" s="31"/>
      <c r="K356" s="31"/>
      <c r="L356" s="31"/>
      <c r="M356" s="31"/>
      <c r="N356" s="31"/>
      <c r="O356" s="31"/>
      <c r="P356" s="31"/>
      <c r="Q356" s="31"/>
      <c r="R356" s="31"/>
      <c r="S356" s="31"/>
      <c r="T356" s="31"/>
    </row>
    <row r="357" spans="3:20">
      <c r="C357" s="31"/>
      <c r="D357" s="31"/>
      <c r="E357" s="31"/>
      <c r="F357" s="31"/>
      <c r="G357" s="31"/>
      <c r="H357" s="31"/>
      <c r="I357" s="31"/>
      <c r="J357" s="31"/>
      <c r="K357" s="31"/>
      <c r="L357" s="31"/>
      <c r="M357" s="31"/>
      <c r="N357" s="31"/>
      <c r="O357" s="31"/>
      <c r="P357" s="31"/>
      <c r="Q357" s="31"/>
      <c r="R357" s="31"/>
      <c r="S357" s="31"/>
      <c r="T357" s="31"/>
    </row>
    <row r="358" spans="3:20">
      <c r="C358" s="31"/>
      <c r="D358" s="31"/>
      <c r="E358" s="31"/>
      <c r="F358" s="31"/>
      <c r="G358" s="31"/>
      <c r="H358" s="31"/>
      <c r="I358" s="31"/>
      <c r="J358" s="31"/>
      <c r="K358" s="31"/>
      <c r="L358" s="31"/>
      <c r="M358" s="31"/>
      <c r="N358" s="31"/>
      <c r="O358" s="31"/>
      <c r="P358" s="31"/>
      <c r="Q358" s="31"/>
      <c r="R358" s="31"/>
      <c r="S358" s="31"/>
      <c r="T358" s="31"/>
    </row>
    <row r="359" spans="3:20">
      <c r="C359" s="31"/>
      <c r="D359" s="31"/>
      <c r="E359" s="31"/>
      <c r="F359" s="31"/>
      <c r="G359" s="31"/>
      <c r="H359" s="31"/>
      <c r="I359" s="31"/>
      <c r="J359" s="31"/>
      <c r="K359" s="31"/>
      <c r="L359" s="31"/>
      <c r="M359" s="31"/>
      <c r="N359" s="31"/>
      <c r="O359" s="31"/>
      <c r="P359" s="31"/>
      <c r="Q359" s="31"/>
      <c r="R359" s="31"/>
      <c r="S359" s="31"/>
      <c r="T359" s="31"/>
    </row>
    <row r="360" spans="3:20">
      <c r="C360" s="31"/>
      <c r="D360" s="31"/>
      <c r="E360" s="31"/>
      <c r="F360" s="31"/>
      <c r="G360" s="31"/>
      <c r="H360" s="31"/>
      <c r="I360" s="31"/>
      <c r="J360" s="31"/>
      <c r="K360" s="31"/>
      <c r="L360" s="31"/>
      <c r="M360" s="31"/>
      <c r="N360" s="31"/>
      <c r="O360" s="31"/>
      <c r="P360" s="31"/>
      <c r="Q360" s="31"/>
      <c r="R360" s="31"/>
      <c r="S360" s="31"/>
      <c r="T360" s="31"/>
    </row>
    <row r="361" spans="3:20">
      <c r="C361" s="31"/>
      <c r="D361" s="31"/>
      <c r="E361" s="31"/>
      <c r="F361" s="31"/>
      <c r="G361" s="31"/>
      <c r="H361" s="31"/>
      <c r="I361" s="31"/>
      <c r="J361" s="31"/>
      <c r="K361" s="31"/>
      <c r="L361" s="31"/>
      <c r="M361" s="31"/>
      <c r="N361" s="31"/>
      <c r="O361" s="31"/>
      <c r="P361" s="31"/>
      <c r="Q361" s="31"/>
      <c r="R361" s="31"/>
      <c r="S361" s="31"/>
      <c r="T361" s="31"/>
    </row>
    <row r="362" spans="3:20">
      <c r="C362" s="31"/>
      <c r="D362" s="31"/>
      <c r="E362" s="31"/>
      <c r="F362" s="31"/>
      <c r="G362" s="31"/>
      <c r="H362" s="31"/>
      <c r="I362" s="31"/>
      <c r="J362" s="31"/>
      <c r="K362" s="31"/>
      <c r="L362" s="31"/>
      <c r="M362" s="31"/>
      <c r="N362" s="31"/>
      <c r="O362" s="31"/>
      <c r="P362" s="31"/>
      <c r="Q362" s="31"/>
      <c r="R362" s="31"/>
      <c r="S362" s="31"/>
      <c r="T362" s="31"/>
    </row>
    <row r="363" spans="3:20">
      <c r="C363" s="31"/>
      <c r="D363" s="31"/>
      <c r="E363" s="31"/>
      <c r="F363" s="31"/>
      <c r="G363" s="31"/>
      <c r="H363" s="31"/>
      <c r="I363" s="31"/>
      <c r="J363" s="31"/>
      <c r="K363" s="31"/>
      <c r="L363" s="31"/>
      <c r="M363" s="31"/>
      <c r="N363" s="31"/>
      <c r="O363" s="31"/>
      <c r="P363" s="31"/>
      <c r="Q363" s="31"/>
      <c r="R363" s="31"/>
      <c r="S363" s="31"/>
      <c r="T363" s="31"/>
    </row>
    <row r="364" spans="3:20">
      <c r="C364" s="31"/>
      <c r="D364" s="31"/>
      <c r="E364" s="31"/>
      <c r="F364" s="31"/>
      <c r="G364" s="31"/>
      <c r="H364" s="31"/>
      <c r="I364" s="31"/>
      <c r="J364" s="31"/>
      <c r="K364" s="31"/>
      <c r="L364" s="31"/>
      <c r="M364" s="31"/>
      <c r="N364" s="31"/>
      <c r="O364" s="31"/>
      <c r="P364" s="31"/>
      <c r="Q364" s="31"/>
      <c r="R364" s="31"/>
      <c r="S364" s="31"/>
      <c r="T364" s="31"/>
    </row>
    <row r="365" spans="3:20">
      <c r="C365" s="31"/>
      <c r="D365" s="31"/>
      <c r="E365" s="31"/>
      <c r="F365" s="31"/>
      <c r="G365" s="31"/>
      <c r="H365" s="31"/>
      <c r="I365" s="31"/>
      <c r="J365" s="31"/>
      <c r="K365" s="31"/>
      <c r="L365" s="31"/>
      <c r="M365" s="31"/>
      <c r="N365" s="31"/>
      <c r="O365" s="31"/>
      <c r="P365" s="31"/>
      <c r="Q365" s="31"/>
      <c r="R365" s="31"/>
      <c r="S365" s="31"/>
      <c r="T365" s="31"/>
    </row>
    <row r="366" spans="3:20">
      <c r="C366" s="31"/>
      <c r="D366" s="31"/>
      <c r="E366" s="31"/>
      <c r="F366" s="31"/>
      <c r="G366" s="31"/>
      <c r="H366" s="31"/>
      <c r="I366" s="31"/>
      <c r="J366" s="31"/>
      <c r="K366" s="31"/>
      <c r="L366" s="31"/>
      <c r="M366" s="31"/>
      <c r="N366" s="31"/>
      <c r="O366" s="31"/>
      <c r="P366" s="31"/>
      <c r="Q366" s="31"/>
      <c r="R366" s="31"/>
      <c r="S366" s="31"/>
      <c r="T366" s="31"/>
    </row>
    <row r="367" spans="3:20">
      <c r="C367" s="31"/>
      <c r="D367" s="31"/>
      <c r="E367" s="31"/>
      <c r="F367" s="31"/>
      <c r="G367" s="31"/>
      <c r="H367" s="31"/>
      <c r="I367" s="31"/>
      <c r="J367" s="31"/>
      <c r="K367" s="31"/>
      <c r="L367" s="31"/>
      <c r="M367" s="31"/>
      <c r="N367" s="31"/>
      <c r="O367" s="31"/>
      <c r="P367" s="31"/>
      <c r="Q367" s="31"/>
      <c r="R367" s="31"/>
      <c r="S367" s="31"/>
      <c r="T367" s="31"/>
    </row>
    <row r="368" spans="3:20">
      <c r="C368" s="31"/>
      <c r="D368" s="31"/>
      <c r="E368" s="31"/>
      <c r="F368" s="31"/>
      <c r="G368" s="31"/>
      <c r="H368" s="31"/>
      <c r="I368" s="31"/>
      <c r="J368" s="31"/>
      <c r="K368" s="31"/>
      <c r="L368" s="31"/>
      <c r="M368" s="31"/>
      <c r="N368" s="31"/>
      <c r="O368" s="31"/>
      <c r="P368" s="31"/>
      <c r="Q368" s="31"/>
      <c r="R368" s="31"/>
      <c r="S368" s="31"/>
      <c r="T368" s="31"/>
    </row>
    <row r="369" spans="3:20">
      <c r="C369" s="31"/>
      <c r="D369" s="31"/>
      <c r="E369" s="31"/>
      <c r="F369" s="31"/>
      <c r="G369" s="31"/>
      <c r="H369" s="31"/>
      <c r="I369" s="31"/>
      <c r="J369" s="31"/>
      <c r="K369" s="31"/>
      <c r="L369" s="31"/>
      <c r="M369" s="31"/>
      <c r="N369" s="31"/>
      <c r="O369" s="31"/>
      <c r="P369" s="31"/>
      <c r="Q369" s="31"/>
      <c r="R369" s="31"/>
      <c r="S369" s="31"/>
      <c r="T369" s="31"/>
    </row>
    <row r="370" spans="3:20">
      <c r="C370" s="31"/>
      <c r="D370" s="31"/>
      <c r="E370" s="31"/>
      <c r="F370" s="31"/>
      <c r="G370" s="31"/>
      <c r="H370" s="31"/>
      <c r="I370" s="31"/>
      <c r="J370" s="31"/>
      <c r="K370" s="31"/>
      <c r="L370" s="31"/>
      <c r="M370" s="31"/>
      <c r="N370" s="31"/>
      <c r="O370" s="31"/>
      <c r="P370" s="31"/>
      <c r="Q370" s="31"/>
      <c r="R370" s="31"/>
      <c r="S370" s="31"/>
      <c r="T370" s="31"/>
    </row>
    <row r="371" spans="3:20">
      <c r="C371" s="31"/>
      <c r="D371" s="31"/>
      <c r="E371" s="31"/>
      <c r="F371" s="31"/>
      <c r="G371" s="31"/>
      <c r="H371" s="31"/>
      <c r="I371" s="31"/>
      <c r="J371" s="31"/>
      <c r="K371" s="31"/>
      <c r="L371" s="31"/>
      <c r="M371" s="31"/>
      <c r="N371" s="31"/>
      <c r="O371" s="31"/>
      <c r="P371" s="31"/>
      <c r="Q371" s="31"/>
      <c r="R371" s="31"/>
      <c r="S371" s="31"/>
      <c r="T371" s="31"/>
    </row>
    <row r="372" spans="3:20">
      <c r="C372" s="31"/>
      <c r="D372" s="31"/>
      <c r="E372" s="31"/>
      <c r="F372" s="31"/>
      <c r="G372" s="31"/>
      <c r="H372" s="31"/>
      <c r="I372" s="31"/>
      <c r="J372" s="31"/>
      <c r="K372" s="31"/>
      <c r="L372" s="31"/>
      <c r="M372" s="31"/>
      <c r="N372" s="31"/>
      <c r="O372" s="31"/>
      <c r="P372" s="31"/>
      <c r="Q372" s="31"/>
      <c r="R372" s="31"/>
      <c r="S372" s="31"/>
      <c r="T372" s="31"/>
    </row>
    <row r="373" spans="3:20">
      <c r="C373" s="31"/>
      <c r="D373" s="31"/>
      <c r="E373" s="31"/>
      <c r="F373" s="31"/>
      <c r="G373" s="31"/>
      <c r="H373" s="31"/>
      <c r="I373" s="31"/>
      <c r="J373" s="31"/>
      <c r="K373" s="31"/>
      <c r="L373" s="31"/>
      <c r="M373" s="31"/>
      <c r="N373" s="31"/>
      <c r="O373" s="31"/>
      <c r="P373" s="31"/>
      <c r="Q373" s="31"/>
      <c r="R373" s="31"/>
      <c r="S373" s="31"/>
      <c r="T373" s="31"/>
    </row>
    <row r="374" spans="3:20">
      <c r="C374" s="31"/>
      <c r="D374" s="31"/>
      <c r="E374" s="31"/>
      <c r="F374" s="31"/>
      <c r="G374" s="31"/>
      <c r="H374" s="31"/>
      <c r="I374" s="31"/>
      <c r="J374" s="31"/>
      <c r="K374" s="31"/>
      <c r="L374" s="31"/>
      <c r="M374" s="31"/>
      <c r="N374" s="31"/>
      <c r="O374" s="31"/>
      <c r="P374" s="31"/>
      <c r="Q374" s="31"/>
      <c r="R374" s="31"/>
      <c r="S374" s="31"/>
      <c r="T374" s="31"/>
    </row>
    <row r="375" spans="3:20">
      <c r="C375" s="31"/>
      <c r="D375" s="31"/>
      <c r="E375" s="31"/>
      <c r="F375" s="31"/>
      <c r="G375" s="31"/>
      <c r="H375" s="31"/>
      <c r="I375" s="31"/>
      <c r="J375" s="31"/>
      <c r="K375" s="31"/>
      <c r="L375" s="31"/>
      <c r="M375" s="31"/>
      <c r="N375" s="31"/>
      <c r="O375" s="31"/>
      <c r="P375" s="31"/>
      <c r="Q375" s="31"/>
      <c r="R375" s="31"/>
      <c r="S375" s="31"/>
      <c r="T375" s="31"/>
    </row>
    <row r="376" spans="3:20">
      <c r="C376" s="31"/>
      <c r="D376" s="31"/>
      <c r="E376" s="31"/>
      <c r="F376" s="31"/>
      <c r="G376" s="31"/>
      <c r="H376" s="31"/>
      <c r="I376" s="31"/>
      <c r="J376" s="31"/>
      <c r="K376" s="31"/>
      <c r="L376" s="31"/>
      <c r="M376" s="31"/>
      <c r="N376" s="31"/>
      <c r="O376" s="31"/>
      <c r="P376" s="31"/>
      <c r="Q376" s="31"/>
      <c r="R376" s="31"/>
      <c r="S376" s="31"/>
      <c r="T376" s="31"/>
    </row>
    <row r="377" spans="3:20">
      <c r="C377" s="31"/>
      <c r="D377" s="31"/>
      <c r="E377" s="31"/>
      <c r="F377" s="31"/>
      <c r="G377" s="31"/>
      <c r="H377" s="31"/>
      <c r="I377" s="31"/>
      <c r="J377" s="31"/>
      <c r="K377" s="31"/>
      <c r="L377" s="31"/>
      <c r="M377" s="31"/>
      <c r="N377" s="31"/>
      <c r="O377" s="31"/>
      <c r="P377" s="31"/>
      <c r="Q377" s="31"/>
      <c r="R377" s="31"/>
      <c r="S377" s="31"/>
      <c r="T377" s="31"/>
    </row>
    <row r="378" spans="3:20">
      <c r="C378" s="31"/>
      <c r="D378" s="31"/>
      <c r="E378" s="31"/>
      <c r="F378" s="31"/>
      <c r="G378" s="31"/>
      <c r="H378" s="31"/>
      <c r="I378" s="31"/>
      <c r="J378" s="31"/>
      <c r="K378" s="31"/>
      <c r="L378" s="31"/>
      <c r="M378" s="31"/>
      <c r="N378" s="31"/>
      <c r="O378" s="31"/>
      <c r="P378" s="31"/>
      <c r="Q378" s="31"/>
      <c r="R378" s="31"/>
      <c r="S378" s="31"/>
      <c r="T378" s="31"/>
    </row>
    <row r="379" spans="3:20">
      <c r="C379" s="31"/>
      <c r="D379" s="31"/>
      <c r="E379" s="31"/>
      <c r="F379" s="31"/>
      <c r="G379" s="31"/>
      <c r="H379" s="31"/>
      <c r="I379" s="31"/>
      <c r="J379" s="31"/>
      <c r="K379" s="31"/>
      <c r="L379" s="31"/>
      <c r="M379" s="31"/>
      <c r="N379" s="31"/>
      <c r="O379" s="31"/>
      <c r="P379" s="31"/>
      <c r="Q379" s="31"/>
      <c r="R379" s="31"/>
      <c r="S379" s="31"/>
      <c r="T379" s="31"/>
    </row>
    <row r="380" spans="3:20">
      <c r="C380" s="31"/>
      <c r="D380" s="31"/>
      <c r="E380" s="31"/>
      <c r="F380" s="31"/>
      <c r="G380" s="31"/>
      <c r="H380" s="31"/>
      <c r="I380" s="31"/>
      <c r="J380" s="31"/>
      <c r="K380" s="31"/>
      <c r="L380" s="31"/>
      <c r="M380" s="31"/>
      <c r="N380" s="31"/>
      <c r="O380" s="31"/>
      <c r="P380" s="31"/>
      <c r="Q380" s="31"/>
      <c r="R380" s="31"/>
      <c r="S380" s="31"/>
      <c r="T380" s="31"/>
    </row>
    <row r="381" spans="3:20">
      <c r="C381" s="31"/>
      <c r="D381" s="31"/>
      <c r="E381" s="31"/>
      <c r="F381" s="31"/>
      <c r="G381" s="31"/>
      <c r="H381" s="31"/>
      <c r="I381" s="31"/>
      <c r="J381" s="31"/>
      <c r="K381" s="31"/>
      <c r="L381" s="31"/>
      <c r="M381" s="31"/>
      <c r="N381" s="31"/>
      <c r="O381" s="31"/>
      <c r="P381" s="31"/>
      <c r="Q381" s="31"/>
      <c r="R381" s="31"/>
      <c r="S381" s="31"/>
      <c r="T381" s="31"/>
    </row>
    <row r="382" spans="3:20">
      <c r="C382" s="31"/>
      <c r="D382" s="31"/>
      <c r="E382" s="31"/>
      <c r="F382" s="31"/>
      <c r="G382" s="31"/>
      <c r="H382" s="31"/>
      <c r="I382" s="31"/>
      <c r="J382" s="31"/>
      <c r="K382" s="31"/>
      <c r="L382" s="31"/>
      <c r="M382" s="31"/>
      <c r="N382" s="31"/>
      <c r="O382" s="31"/>
      <c r="P382" s="31"/>
      <c r="Q382" s="31"/>
      <c r="R382" s="31"/>
      <c r="S382" s="31"/>
      <c r="T382" s="31"/>
    </row>
    <row r="383" spans="3:20">
      <c r="C383" s="31"/>
      <c r="D383" s="31"/>
      <c r="E383" s="31"/>
      <c r="F383" s="31"/>
      <c r="G383" s="31"/>
      <c r="H383" s="31"/>
      <c r="I383" s="31"/>
      <c r="J383" s="31"/>
      <c r="K383" s="31"/>
      <c r="L383" s="31"/>
      <c r="M383" s="31"/>
      <c r="N383" s="31"/>
      <c r="O383" s="31"/>
      <c r="P383" s="31"/>
      <c r="Q383" s="31"/>
      <c r="R383" s="31"/>
      <c r="S383" s="31"/>
      <c r="T383" s="31"/>
    </row>
    <row r="384" spans="3:20">
      <c r="C384" s="31"/>
      <c r="D384" s="31"/>
      <c r="E384" s="31"/>
      <c r="F384" s="31"/>
      <c r="G384" s="31"/>
      <c r="H384" s="31"/>
      <c r="I384" s="31"/>
      <c r="J384" s="31"/>
      <c r="K384" s="31"/>
      <c r="L384" s="31"/>
      <c r="M384" s="31"/>
      <c r="N384" s="31"/>
      <c r="O384" s="31"/>
      <c r="P384" s="31"/>
      <c r="Q384" s="31"/>
      <c r="R384" s="31"/>
      <c r="S384" s="31"/>
      <c r="T384" s="31"/>
    </row>
    <row r="385" spans="3:20">
      <c r="C385" s="31"/>
      <c r="D385" s="31"/>
      <c r="E385" s="31"/>
      <c r="F385" s="31"/>
      <c r="G385" s="31"/>
      <c r="H385" s="31"/>
      <c r="I385" s="31"/>
      <c r="J385" s="31"/>
      <c r="K385" s="31"/>
      <c r="L385" s="31"/>
      <c r="M385" s="31"/>
      <c r="N385" s="31"/>
      <c r="O385" s="31"/>
      <c r="P385" s="31"/>
      <c r="Q385" s="31"/>
      <c r="R385" s="31"/>
      <c r="S385" s="31"/>
      <c r="T385" s="31"/>
    </row>
    <row r="386" spans="3:20">
      <c r="C386" s="31"/>
      <c r="D386" s="31"/>
      <c r="E386" s="31"/>
      <c r="F386" s="31"/>
      <c r="G386" s="31"/>
      <c r="H386" s="31"/>
      <c r="I386" s="31"/>
      <c r="J386" s="31"/>
      <c r="K386" s="31"/>
      <c r="L386" s="31"/>
      <c r="M386" s="31"/>
      <c r="N386" s="31"/>
      <c r="O386" s="31"/>
      <c r="P386" s="31"/>
      <c r="Q386" s="31"/>
      <c r="R386" s="31"/>
      <c r="S386" s="31"/>
      <c r="T386" s="31"/>
    </row>
    <row r="387" spans="3:20">
      <c r="C387" s="31"/>
      <c r="D387" s="31"/>
      <c r="E387" s="31"/>
      <c r="F387" s="31"/>
      <c r="G387" s="31"/>
      <c r="H387" s="31"/>
      <c r="I387" s="31"/>
      <c r="J387" s="31"/>
      <c r="K387" s="31"/>
      <c r="L387" s="31"/>
      <c r="M387" s="31"/>
      <c r="N387" s="31"/>
      <c r="O387" s="31"/>
      <c r="P387" s="31"/>
      <c r="Q387" s="31"/>
      <c r="R387" s="31"/>
      <c r="S387" s="31"/>
      <c r="T387" s="31"/>
    </row>
    <row r="388" spans="3:20">
      <c r="C388" s="31"/>
      <c r="D388" s="31"/>
      <c r="E388" s="31"/>
      <c r="F388" s="31"/>
      <c r="G388" s="31"/>
      <c r="H388" s="31"/>
      <c r="I388" s="31"/>
      <c r="J388" s="31"/>
      <c r="K388" s="31"/>
      <c r="L388" s="31"/>
      <c r="M388" s="31"/>
      <c r="N388" s="31"/>
      <c r="O388" s="31"/>
      <c r="P388" s="31"/>
      <c r="Q388" s="31"/>
      <c r="R388" s="31"/>
      <c r="S388" s="31"/>
      <c r="T388" s="31"/>
    </row>
    <row r="389" spans="3:20">
      <c r="C389" s="31"/>
      <c r="D389" s="31"/>
      <c r="E389" s="31"/>
      <c r="F389" s="31"/>
      <c r="G389" s="31"/>
      <c r="H389" s="31"/>
      <c r="I389" s="31"/>
      <c r="J389" s="31"/>
      <c r="K389" s="31"/>
      <c r="L389" s="31"/>
      <c r="M389" s="31"/>
      <c r="N389" s="31"/>
      <c r="O389" s="31"/>
      <c r="P389" s="31"/>
      <c r="Q389" s="31"/>
      <c r="R389" s="31"/>
      <c r="S389" s="31"/>
      <c r="T389" s="31"/>
    </row>
    <row r="390" spans="3:20">
      <c r="C390" s="31"/>
      <c r="D390" s="31"/>
      <c r="E390" s="31"/>
      <c r="F390" s="31"/>
      <c r="G390" s="31"/>
      <c r="H390" s="31"/>
      <c r="I390" s="31"/>
      <c r="J390" s="31"/>
      <c r="K390" s="31"/>
      <c r="L390" s="31"/>
      <c r="M390" s="31"/>
      <c r="N390" s="31"/>
      <c r="O390" s="31"/>
      <c r="P390" s="31"/>
      <c r="Q390" s="31"/>
      <c r="R390" s="31"/>
      <c r="S390" s="31"/>
      <c r="T390" s="31"/>
    </row>
    <row r="391" spans="3:20">
      <c r="C391" s="31"/>
      <c r="D391" s="31"/>
      <c r="E391" s="31"/>
      <c r="F391" s="31"/>
      <c r="G391" s="31"/>
      <c r="H391" s="31"/>
      <c r="I391" s="31"/>
      <c r="J391" s="31"/>
      <c r="K391" s="31"/>
      <c r="L391" s="31"/>
      <c r="M391" s="31"/>
      <c r="N391" s="31"/>
      <c r="O391" s="31"/>
      <c r="P391" s="31"/>
      <c r="Q391" s="31"/>
      <c r="R391" s="31"/>
      <c r="S391" s="31"/>
      <c r="T391" s="31"/>
    </row>
    <row r="392" spans="3:20">
      <c r="C392" s="31"/>
      <c r="D392" s="31"/>
      <c r="E392" s="31"/>
      <c r="F392" s="31"/>
      <c r="G392" s="31"/>
      <c r="H392" s="31"/>
      <c r="I392" s="31"/>
      <c r="J392" s="31"/>
      <c r="K392" s="31"/>
      <c r="L392" s="31"/>
      <c r="M392" s="31"/>
      <c r="N392" s="31"/>
      <c r="O392" s="31"/>
      <c r="P392" s="31"/>
      <c r="Q392" s="31"/>
      <c r="R392" s="31"/>
      <c r="S392" s="31"/>
      <c r="T392" s="31"/>
    </row>
    <row r="393" spans="3:20">
      <c r="C393" s="31"/>
      <c r="D393" s="31"/>
      <c r="E393" s="31"/>
      <c r="F393" s="31"/>
      <c r="G393" s="31"/>
      <c r="H393" s="31"/>
      <c r="I393" s="31"/>
      <c r="J393" s="31"/>
      <c r="K393" s="31"/>
      <c r="L393" s="31"/>
      <c r="M393" s="31"/>
      <c r="N393" s="31"/>
      <c r="O393" s="31"/>
      <c r="P393" s="31"/>
      <c r="Q393" s="31"/>
      <c r="R393" s="31"/>
      <c r="S393" s="31"/>
      <c r="T393" s="31"/>
    </row>
    <row r="394" spans="3:20">
      <c r="C394" s="31"/>
      <c r="D394" s="31"/>
      <c r="E394" s="31"/>
      <c r="F394" s="31"/>
      <c r="G394" s="31"/>
      <c r="H394" s="31"/>
      <c r="I394" s="31"/>
      <c r="J394" s="31"/>
      <c r="K394" s="31"/>
      <c r="L394" s="31"/>
      <c r="M394" s="31"/>
      <c r="N394" s="31"/>
      <c r="O394" s="31"/>
      <c r="P394" s="31"/>
      <c r="Q394" s="31"/>
      <c r="R394" s="31"/>
      <c r="S394" s="31"/>
      <c r="T394" s="31"/>
    </row>
    <row r="395" spans="3:20">
      <c r="C395" s="31"/>
      <c r="D395" s="31"/>
      <c r="E395" s="31"/>
      <c r="F395" s="31"/>
      <c r="G395" s="31"/>
      <c r="H395" s="31"/>
      <c r="I395" s="31"/>
      <c r="J395" s="31"/>
      <c r="K395" s="31"/>
      <c r="L395" s="31"/>
      <c r="M395" s="31"/>
      <c r="N395" s="31"/>
      <c r="O395" s="31"/>
      <c r="P395" s="31"/>
      <c r="Q395" s="31"/>
      <c r="R395" s="31"/>
      <c r="S395" s="31"/>
      <c r="T395" s="31"/>
    </row>
    <row r="396" spans="3:20">
      <c r="C396" s="31"/>
      <c r="D396" s="31"/>
      <c r="E396" s="31"/>
      <c r="F396" s="31"/>
      <c r="G396" s="31"/>
      <c r="H396" s="31"/>
      <c r="I396" s="31"/>
      <c r="J396" s="31"/>
      <c r="K396" s="31"/>
      <c r="L396" s="31"/>
      <c r="M396" s="31"/>
      <c r="N396" s="31"/>
      <c r="O396" s="31"/>
      <c r="P396" s="31"/>
      <c r="Q396" s="31"/>
      <c r="R396" s="31"/>
      <c r="S396" s="31"/>
      <c r="T396" s="31"/>
    </row>
    <row r="397" spans="3:20">
      <c r="C397" s="31"/>
      <c r="D397" s="31"/>
      <c r="E397" s="31"/>
      <c r="F397" s="31"/>
      <c r="G397" s="31"/>
      <c r="H397" s="31"/>
      <c r="I397" s="31"/>
      <c r="J397" s="31"/>
      <c r="K397" s="31"/>
      <c r="L397" s="31"/>
      <c r="M397" s="31"/>
      <c r="N397" s="31"/>
      <c r="O397" s="31"/>
      <c r="P397" s="31"/>
      <c r="Q397" s="31"/>
      <c r="R397" s="31"/>
      <c r="S397" s="31"/>
      <c r="T397" s="31"/>
    </row>
    <row r="398" spans="3:20">
      <c r="C398" s="31"/>
      <c r="D398" s="31"/>
      <c r="E398" s="31"/>
      <c r="F398" s="31"/>
      <c r="G398" s="31"/>
      <c r="H398" s="31"/>
      <c r="I398" s="31"/>
      <c r="J398" s="31"/>
      <c r="K398" s="31"/>
      <c r="L398" s="31"/>
      <c r="M398" s="31"/>
      <c r="N398" s="31"/>
      <c r="O398" s="31"/>
      <c r="P398" s="31"/>
      <c r="Q398" s="31"/>
      <c r="R398" s="31"/>
      <c r="S398" s="31"/>
      <c r="T398" s="31"/>
    </row>
    <row r="399" spans="3:20">
      <c r="C399" s="31"/>
      <c r="D399" s="31"/>
      <c r="E399" s="31"/>
      <c r="F399" s="31"/>
      <c r="G399" s="31"/>
      <c r="H399" s="31"/>
      <c r="I399" s="31"/>
      <c r="J399" s="31"/>
      <c r="K399" s="31"/>
      <c r="L399" s="31"/>
      <c r="M399" s="31"/>
      <c r="N399" s="31"/>
      <c r="O399" s="31"/>
      <c r="P399" s="31"/>
      <c r="Q399" s="31"/>
      <c r="R399" s="31"/>
      <c r="S399" s="31"/>
      <c r="T399" s="31"/>
    </row>
    <row r="400" spans="3:20">
      <c r="C400" s="31"/>
      <c r="D400" s="31"/>
      <c r="E400" s="31"/>
      <c r="F400" s="31"/>
      <c r="G400" s="31"/>
      <c r="H400" s="31"/>
      <c r="I400" s="31"/>
      <c r="J400" s="31"/>
      <c r="K400" s="31"/>
      <c r="L400" s="31"/>
      <c r="M400" s="31"/>
      <c r="N400" s="31"/>
      <c r="O400" s="31"/>
      <c r="P400" s="31"/>
      <c r="Q400" s="31"/>
      <c r="R400" s="31"/>
      <c r="S400" s="31"/>
      <c r="T400" s="31"/>
    </row>
    <row r="401" spans="3:20">
      <c r="C401" s="31"/>
      <c r="D401" s="31"/>
      <c r="E401" s="31"/>
      <c r="F401" s="31"/>
      <c r="G401" s="31"/>
      <c r="H401" s="31"/>
      <c r="I401" s="31"/>
      <c r="J401" s="31"/>
      <c r="K401" s="31"/>
      <c r="L401" s="31"/>
      <c r="M401" s="31"/>
      <c r="N401" s="31"/>
      <c r="O401" s="31"/>
      <c r="P401" s="31"/>
      <c r="Q401" s="31"/>
      <c r="R401" s="31"/>
      <c r="S401" s="31"/>
      <c r="T401" s="31"/>
    </row>
    <row r="402" spans="3:20">
      <c r="C402" s="31"/>
      <c r="D402" s="31"/>
      <c r="E402" s="31"/>
      <c r="F402" s="31"/>
      <c r="G402" s="31"/>
      <c r="H402" s="31"/>
      <c r="I402" s="31"/>
      <c r="J402" s="31"/>
      <c r="K402" s="31"/>
      <c r="L402" s="31"/>
      <c r="M402" s="31"/>
      <c r="N402" s="31"/>
      <c r="O402" s="31"/>
      <c r="P402" s="31"/>
      <c r="Q402" s="31"/>
      <c r="R402" s="31"/>
      <c r="S402" s="31"/>
      <c r="T402" s="31"/>
    </row>
    <row r="403" spans="3:20">
      <c r="C403" s="31"/>
      <c r="D403" s="31"/>
      <c r="E403" s="31"/>
      <c r="F403" s="31"/>
      <c r="G403" s="31"/>
      <c r="H403" s="31"/>
      <c r="I403" s="31"/>
      <c r="J403" s="31"/>
      <c r="K403" s="31"/>
      <c r="L403" s="31"/>
      <c r="M403" s="31"/>
      <c r="N403" s="31"/>
      <c r="O403" s="31"/>
      <c r="P403" s="31"/>
      <c r="Q403" s="31"/>
      <c r="R403" s="31"/>
      <c r="S403" s="31"/>
      <c r="T403" s="31"/>
    </row>
    <row r="404" spans="3:20">
      <c r="C404" s="31"/>
      <c r="D404" s="31"/>
      <c r="E404" s="31"/>
      <c r="F404" s="31"/>
      <c r="G404" s="31"/>
      <c r="H404" s="31"/>
      <c r="I404" s="31"/>
      <c r="J404" s="31"/>
      <c r="K404" s="31"/>
      <c r="L404" s="31"/>
      <c r="M404" s="31"/>
      <c r="N404" s="31"/>
      <c r="O404" s="31"/>
      <c r="P404" s="31"/>
      <c r="Q404" s="31"/>
      <c r="R404" s="31"/>
      <c r="S404" s="31"/>
      <c r="T404" s="31"/>
    </row>
    <row r="405" spans="3:20">
      <c r="C405" s="31"/>
      <c r="D405" s="31"/>
      <c r="E405" s="31"/>
      <c r="F405" s="31"/>
      <c r="G405" s="31"/>
      <c r="H405" s="31"/>
      <c r="I405" s="31"/>
      <c r="J405" s="31"/>
      <c r="K405" s="31"/>
      <c r="L405" s="31"/>
      <c r="M405" s="31"/>
      <c r="N405" s="31"/>
      <c r="O405" s="31"/>
      <c r="P405" s="31"/>
      <c r="Q405" s="31"/>
      <c r="R405" s="31"/>
      <c r="S405" s="31"/>
      <c r="T405" s="31"/>
    </row>
    <row r="406" spans="3:20">
      <c r="C406" s="31"/>
      <c r="D406" s="31"/>
      <c r="E406" s="31"/>
      <c r="F406" s="31"/>
      <c r="G406" s="31"/>
      <c r="H406" s="31"/>
      <c r="I406" s="31"/>
      <c r="J406" s="31"/>
      <c r="K406" s="31"/>
      <c r="L406" s="31"/>
      <c r="M406" s="31"/>
      <c r="N406" s="31"/>
      <c r="O406" s="31"/>
      <c r="P406" s="31"/>
      <c r="Q406" s="31"/>
      <c r="R406" s="31"/>
      <c r="S406" s="31"/>
      <c r="T406" s="31"/>
    </row>
    <row r="407" spans="3:20">
      <c r="C407" s="31"/>
      <c r="D407" s="31"/>
      <c r="E407" s="31"/>
      <c r="F407" s="31"/>
      <c r="G407" s="31"/>
      <c r="H407" s="31"/>
      <c r="I407" s="31"/>
      <c r="J407" s="31"/>
      <c r="K407" s="31"/>
      <c r="L407" s="31"/>
      <c r="M407" s="31"/>
      <c r="N407" s="31"/>
      <c r="O407" s="31"/>
      <c r="P407" s="31"/>
      <c r="Q407" s="31"/>
      <c r="R407" s="31"/>
      <c r="S407" s="31"/>
      <c r="T407" s="31"/>
    </row>
    <row r="408" spans="3:20">
      <c r="C408" s="31"/>
      <c r="D408" s="31"/>
      <c r="E408" s="31"/>
      <c r="F408" s="31"/>
      <c r="G408" s="31"/>
      <c r="H408" s="31"/>
      <c r="I408" s="31"/>
      <c r="J408" s="31"/>
      <c r="K408" s="31"/>
      <c r="L408" s="31"/>
      <c r="M408" s="31"/>
      <c r="N408" s="31"/>
      <c r="O408" s="31"/>
      <c r="P408" s="31"/>
      <c r="Q408" s="31"/>
      <c r="R408" s="31"/>
      <c r="S408" s="31"/>
      <c r="T408" s="31"/>
    </row>
    <row r="409" spans="3:20">
      <c r="C409" s="31"/>
      <c r="D409" s="31"/>
      <c r="E409" s="31"/>
      <c r="F409" s="31"/>
      <c r="G409" s="31"/>
      <c r="H409" s="31"/>
      <c r="I409" s="31"/>
      <c r="J409" s="31"/>
      <c r="K409" s="31"/>
      <c r="L409" s="31"/>
      <c r="M409" s="31"/>
      <c r="N409" s="31"/>
      <c r="O409" s="31"/>
      <c r="P409" s="31"/>
      <c r="Q409" s="31"/>
      <c r="R409" s="31"/>
      <c r="S409" s="31"/>
      <c r="T409" s="31"/>
    </row>
    <row r="410" spans="3:20">
      <c r="C410" s="31"/>
      <c r="D410" s="31"/>
      <c r="E410" s="31"/>
      <c r="F410" s="31"/>
      <c r="G410" s="31"/>
      <c r="H410" s="31"/>
      <c r="I410" s="31"/>
      <c r="J410" s="31"/>
      <c r="K410" s="31"/>
      <c r="L410" s="31"/>
      <c r="M410" s="31"/>
      <c r="N410" s="31"/>
      <c r="O410" s="31"/>
      <c r="P410" s="31"/>
      <c r="Q410" s="31"/>
      <c r="R410" s="31"/>
      <c r="S410" s="31"/>
      <c r="T410" s="31"/>
    </row>
    <row r="411" spans="3:20">
      <c r="C411" s="31"/>
      <c r="D411" s="31"/>
      <c r="E411" s="31"/>
      <c r="F411" s="31"/>
      <c r="G411" s="31"/>
      <c r="H411" s="31"/>
      <c r="I411" s="31"/>
      <c r="J411" s="31"/>
      <c r="K411" s="31"/>
      <c r="L411" s="31"/>
      <c r="M411" s="31"/>
      <c r="N411" s="31"/>
      <c r="O411" s="31"/>
      <c r="P411" s="31"/>
      <c r="Q411" s="31"/>
      <c r="R411" s="31"/>
      <c r="S411" s="31"/>
      <c r="T411" s="31"/>
    </row>
    <row r="412" spans="3:20">
      <c r="C412" s="31"/>
      <c r="D412" s="31"/>
      <c r="E412" s="31"/>
      <c r="F412" s="31"/>
      <c r="G412" s="31"/>
      <c r="H412" s="31"/>
      <c r="I412" s="31"/>
      <c r="J412" s="31"/>
      <c r="K412" s="31"/>
      <c r="L412" s="31"/>
      <c r="M412" s="31"/>
      <c r="N412" s="31"/>
      <c r="O412" s="31"/>
      <c r="P412" s="31"/>
      <c r="Q412" s="31"/>
      <c r="R412" s="31"/>
      <c r="S412" s="31"/>
      <c r="T412" s="31"/>
    </row>
    <row r="413" spans="3:20">
      <c r="C413" s="31"/>
      <c r="D413" s="31"/>
      <c r="E413" s="31"/>
      <c r="F413" s="31"/>
      <c r="G413" s="31"/>
      <c r="H413" s="31"/>
      <c r="I413" s="31"/>
      <c r="J413" s="31"/>
      <c r="K413" s="31"/>
      <c r="L413" s="31"/>
      <c r="M413" s="31"/>
      <c r="N413" s="31"/>
      <c r="O413" s="31"/>
      <c r="P413" s="31"/>
      <c r="Q413" s="31"/>
      <c r="R413" s="31"/>
      <c r="S413" s="31"/>
      <c r="T413" s="31"/>
    </row>
    <row r="414" spans="3:20">
      <c r="C414" s="31"/>
      <c r="D414" s="31"/>
      <c r="E414" s="31"/>
      <c r="F414" s="31"/>
      <c r="G414" s="31"/>
      <c r="H414" s="31"/>
      <c r="I414" s="31"/>
      <c r="J414" s="31"/>
      <c r="K414" s="31"/>
      <c r="L414" s="31"/>
      <c r="M414" s="31"/>
      <c r="N414" s="31"/>
      <c r="O414" s="31"/>
      <c r="P414" s="31"/>
      <c r="Q414" s="31"/>
      <c r="R414" s="31"/>
      <c r="S414" s="31"/>
      <c r="T414" s="31"/>
    </row>
    <row r="415" spans="3:20">
      <c r="C415" s="31"/>
      <c r="D415" s="31"/>
      <c r="E415" s="31"/>
      <c r="F415" s="31"/>
      <c r="G415" s="31"/>
      <c r="H415" s="31"/>
      <c r="I415" s="31"/>
      <c r="J415" s="31"/>
      <c r="K415" s="31"/>
      <c r="L415" s="31"/>
      <c r="M415" s="31"/>
      <c r="N415" s="31"/>
      <c r="O415" s="31"/>
      <c r="P415" s="31"/>
      <c r="Q415" s="31"/>
      <c r="R415" s="31"/>
      <c r="S415" s="31"/>
      <c r="T415" s="31"/>
    </row>
    <row r="416" spans="3:20">
      <c r="C416" s="31"/>
      <c r="D416" s="31"/>
      <c r="E416" s="31"/>
      <c r="F416" s="31"/>
      <c r="G416" s="31"/>
      <c r="H416" s="31"/>
      <c r="I416" s="31"/>
      <c r="J416" s="31"/>
      <c r="K416" s="31"/>
      <c r="L416" s="31"/>
      <c r="M416" s="31"/>
      <c r="N416" s="31"/>
      <c r="O416" s="31"/>
      <c r="P416" s="31"/>
      <c r="Q416" s="31"/>
      <c r="R416" s="31"/>
      <c r="S416" s="31"/>
      <c r="T416" s="31"/>
    </row>
    <row r="417" spans="3:20">
      <c r="C417" s="31"/>
      <c r="D417" s="31"/>
      <c r="E417" s="31"/>
      <c r="F417" s="31"/>
      <c r="G417" s="31"/>
      <c r="H417" s="31"/>
      <c r="I417" s="31"/>
      <c r="J417" s="31"/>
      <c r="K417" s="31"/>
      <c r="L417" s="31"/>
      <c r="M417" s="31"/>
      <c r="N417" s="31"/>
      <c r="O417" s="31"/>
      <c r="P417" s="31"/>
      <c r="Q417" s="31"/>
      <c r="R417" s="31"/>
      <c r="S417" s="31"/>
      <c r="T417" s="31"/>
    </row>
    <row r="418" spans="3:20">
      <c r="C418" s="31"/>
      <c r="D418" s="31"/>
      <c r="E418" s="31"/>
      <c r="F418" s="31"/>
      <c r="G418" s="31"/>
      <c r="H418" s="31"/>
      <c r="I418" s="31"/>
      <c r="J418" s="31"/>
      <c r="K418" s="31"/>
      <c r="L418" s="31"/>
      <c r="M418" s="31"/>
      <c r="N418" s="31"/>
      <c r="O418" s="31"/>
      <c r="P418" s="31"/>
      <c r="Q418" s="31"/>
      <c r="R418" s="31"/>
      <c r="S418" s="31"/>
      <c r="T418" s="31"/>
    </row>
    <row r="419" spans="3:20">
      <c r="C419" s="31"/>
      <c r="D419" s="31"/>
      <c r="E419" s="31"/>
      <c r="F419" s="31"/>
      <c r="G419" s="31"/>
      <c r="H419" s="31"/>
      <c r="I419" s="31"/>
      <c r="J419" s="31"/>
      <c r="K419" s="31"/>
      <c r="L419" s="31"/>
      <c r="M419" s="31"/>
      <c r="N419" s="31"/>
      <c r="O419" s="31"/>
      <c r="P419" s="31"/>
      <c r="Q419" s="31"/>
      <c r="R419" s="31"/>
      <c r="S419" s="31"/>
      <c r="T419" s="31"/>
    </row>
    <row r="420" spans="3:20">
      <c r="C420" s="31"/>
      <c r="D420" s="31"/>
      <c r="E420" s="31"/>
      <c r="F420" s="31"/>
      <c r="G420" s="31"/>
      <c r="H420" s="31"/>
      <c r="I420" s="31"/>
      <c r="J420" s="31"/>
      <c r="K420" s="31"/>
      <c r="L420" s="31"/>
      <c r="M420" s="31"/>
      <c r="N420" s="31"/>
      <c r="O420" s="31"/>
      <c r="P420" s="31"/>
      <c r="Q420" s="31"/>
      <c r="R420" s="31"/>
      <c r="S420" s="31"/>
      <c r="T420" s="31"/>
    </row>
    <row r="421" spans="3:20">
      <c r="C421" s="31"/>
      <c r="D421" s="31"/>
      <c r="E421" s="31"/>
      <c r="F421" s="31"/>
      <c r="G421" s="31"/>
      <c r="H421" s="31"/>
      <c r="I421" s="31"/>
      <c r="J421" s="31"/>
      <c r="K421" s="31"/>
      <c r="L421" s="31"/>
      <c r="M421" s="31"/>
      <c r="N421" s="31"/>
      <c r="O421" s="31"/>
      <c r="P421" s="31"/>
      <c r="Q421" s="31"/>
      <c r="R421" s="31"/>
      <c r="S421" s="31"/>
      <c r="T421" s="31"/>
    </row>
    <row r="422" spans="3:20">
      <c r="C422" s="31"/>
      <c r="D422" s="31"/>
      <c r="E422" s="31"/>
      <c r="F422" s="31"/>
      <c r="G422" s="31"/>
      <c r="H422" s="31"/>
      <c r="I422" s="31"/>
      <c r="J422" s="31"/>
      <c r="K422" s="31"/>
      <c r="L422" s="31"/>
      <c r="M422" s="31"/>
      <c r="N422" s="31"/>
      <c r="O422" s="31"/>
      <c r="P422" s="31"/>
      <c r="Q422" s="31"/>
      <c r="R422" s="31"/>
      <c r="S422" s="31"/>
      <c r="T422" s="31"/>
    </row>
    <row r="423" spans="3:20">
      <c r="C423" s="31"/>
      <c r="D423" s="31"/>
      <c r="E423" s="31"/>
      <c r="F423" s="31"/>
      <c r="G423" s="31"/>
      <c r="H423" s="31"/>
      <c r="I423" s="31"/>
      <c r="J423" s="31"/>
      <c r="K423" s="31"/>
      <c r="L423" s="31"/>
      <c r="M423" s="31"/>
      <c r="N423" s="31"/>
      <c r="O423" s="31"/>
      <c r="P423" s="31"/>
      <c r="Q423" s="31"/>
      <c r="R423" s="31"/>
      <c r="S423" s="31"/>
      <c r="T423" s="31"/>
    </row>
    <row r="424" spans="3:20">
      <c r="C424" s="31"/>
      <c r="D424" s="31"/>
      <c r="E424" s="31"/>
      <c r="F424" s="31"/>
      <c r="G424" s="31"/>
      <c r="H424" s="31"/>
      <c r="I424" s="31"/>
      <c r="J424" s="31"/>
      <c r="K424" s="31"/>
      <c r="L424" s="31"/>
      <c r="M424" s="31"/>
      <c r="N424" s="31"/>
      <c r="O424" s="31"/>
      <c r="P424" s="31"/>
      <c r="Q424" s="31"/>
      <c r="R424" s="31"/>
      <c r="S424" s="31"/>
      <c r="T424" s="31"/>
    </row>
    <row r="425" spans="3:20">
      <c r="C425" s="31"/>
      <c r="D425" s="31"/>
      <c r="E425" s="31"/>
      <c r="F425" s="31"/>
      <c r="G425" s="31"/>
      <c r="H425" s="31"/>
      <c r="I425" s="31"/>
      <c r="J425" s="31"/>
      <c r="K425" s="31"/>
      <c r="L425" s="31"/>
      <c r="M425" s="31"/>
      <c r="N425" s="31"/>
      <c r="O425" s="31"/>
      <c r="P425" s="31"/>
      <c r="Q425" s="31"/>
      <c r="R425" s="31"/>
      <c r="S425" s="31"/>
      <c r="T425" s="31"/>
    </row>
    <row r="426" spans="3:20">
      <c r="C426" s="31"/>
      <c r="D426" s="31"/>
      <c r="E426" s="31"/>
      <c r="F426" s="31"/>
      <c r="G426" s="31"/>
      <c r="H426" s="31"/>
      <c r="I426" s="31"/>
      <c r="J426" s="31"/>
      <c r="K426" s="31"/>
      <c r="L426" s="31"/>
      <c r="M426" s="31"/>
      <c r="N426" s="31"/>
      <c r="O426" s="31"/>
      <c r="P426" s="31"/>
      <c r="Q426" s="31"/>
      <c r="R426" s="31"/>
      <c r="S426" s="31"/>
      <c r="T426" s="31"/>
    </row>
    <row r="427" spans="3:20">
      <c r="C427" s="31"/>
      <c r="D427" s="31"/>
      <c r="E427" s="31"/>
      <c r="F427" s="31"/>
      <c r="G427" s="31"/>
      <c r="H427" s="31"/>
      <c r="I427" s="31"/>
      <c r="J427" s="31"/>
      <c r="K427" s="31"/>
      <c r="L427" s="31"/>
      <c r="M427" s="31"/>
      <c r="N427" s="31"/>
      <c r="O427" s="31"/>
      <c r="P427" s="31"/>
      <c r="Q427" s="31"/>
      <c r="R427" s="31"/>
      <c r="S427" s="31"/>
      <c r="T427" s="31"/>
    </row>
    <row r="428" spans="3:20">
      <c r="C428" s="31"/>
      <c r="D428" s="31"/>
      <c r="E428" s="31"/>
      <c r="F428" s="31"/>
      <c r="G428" s="31"/>
      <c r="H428" s="31"/>
      <c r="I428" s="31"/>
      <c r="J428" s="31"/>
      <c r="K428" s="31"/>
      <c r="L428" s="31"/>
      <c r="M428" s="31"/>
      <c r="N428" s="31"/>
      <c r="O428" s="31"/>
      <c r="P428" s="31"/>
      <c r="Q428" s="31"/>
      <c r="R428" s="31"/>
      <c r="S428" s="31"/>
      <c r="T428" s="31"/>
    </row>
    <row r="429" spans="3:20">
      <c r="C429" s="31"/>
      <c r="D429" s="31"/>
      <c r="E429" s="31"/>
      <c r="F429" s="31"/>
      <c r="G429" s="31"/>
      <c r="H429" s="31"/>
      <c r="I429" s="31"/>
      <c r="J429" s="31"/>
      <c r="K429" s="31"/>
      <c r="L429" s="31"/>
      <c r="M429" s="31"/>
      <c r="N429" s="31"/>
      <c r="O429" s="31"/>
      <c r="P429" s="31"/>
      <c r="Q429" s="31"/>
      <c r="R429" s="31"/>
      <c r="S429" s="31"/>
      <c r="T429" s="31"/>
    </row>
    <row r="430" spans="3:20">
      <c r="C430" s="31"/>
      <c r="D430" s="31"/>
      <c r="E430" s="31"/>
      <c r="F430" s="31"/>
      <c r="G430" s="31"/>
      <c r="H430" s="31"/>
      <c r="I430" s="31"/>
      <c r="J430" s="31"/>
      <c r="K430" s="31"/>
      <c r="L430" s="31"/>
      <c r="M430" s="31"/>
      <c r="N430" s="31"/>
      <c r="O430" s="31"/>
      <c r="P430" s="31"/>
      <c r="Q430" s="31"/>
      <c r="R430" s="31"/>
      <c r="S430" s="31"/>
      <c r="T430" s="31"/>
    </row>
    <row r="431" spans="3:20">
      <c r="C431" s="31"/>
      <c r="D431" s="31"/>
      <c r="E431" s="31"/>
      <c r="F431" s="31"/>
      <c r="G431" s="31"/>
      <c r="H431" s="31"/>
      <c r="I431" s="31"/>
      <c r="J431" s="31"/>
      <c r="K431" s="31"/>
      <c r="L431" s="31"/>
      <c r="M431" s="31"/>
      <c r="N431" s="31"/>
      <c r="O431" s="31"/>
      <c r="P431" s="31"/>
      <c r="Q431" s="31"/>
      <c r="R431" s="31"/>
      <c r="S431" s="31"/>
      <c r="T431" s="31"/>
    </row>
    <row r="432" spans="3:20">
      <c r="C432" s="31"/>
      <c r="D432" s="31"/>
      <c r="E432" s="31"/>
      <c r="F432" s="31"/>
      <c r="G432" s="31"/>
      <c r="H432" s="31"/>
      <c r="I432" s="31"/>
      <c r="J432" s="31"/>
      <c r="K432" s="31"/>
      <c r="L432" s="31"/>
      <c r="M432" s="31"/>
      <c r="N432" s="31"/>
      <c r="O432" s="31"/>
      <c r="P432" s="31"/>
      <c r="Q432" s="31"/>
      <c r="R432" s="31"/>
      <c r="S432" s="31"/>
      <c r="T432" s="31"/>
    </row>
    <row r="433" spans="3:20">
      <c r="C433" s="31"/>
      <c r="D433" s="31"/>
      <c r="E433" s="31"/>
      <c r="F433" s="31"/>
      <c r="G433" s="31"/>
      <c r="H433" s="31"/>
      <c r="I433" s="31"/>
      <c r="J433" s="31"/>
      <c r="K433" s="31"/>
      <c r="L433" s="31"/>
      <c r="M433" s="31"/>
      <c r="N433" s="31"/>
      <c r="O433" s="31"/>
      <c r="P433" s="31"/>
      <c r="Q433" s="31"/>
      <c r="R433" s="31"/>
      <c r="S433" s="31"/>
      <c r="T433" s="31"/>
    </row>
    <row r="434" spans="3:20">
      <c r="C434" s="31"/>
      <c r="D434" s="31"/>
      <c r="E434" s="31"/>
      <c r="F434" s="31"/>
      <c r="G434" s="31"/>
      <c r="H434" s="31"/>
      <c r="I434" s="31"/>
      <c r="J434" s="31"/>
      <c r="K434" s="31"/>
      <c r="L434" s="31"/>
      <c r="M434" s="31"/>
      <c r="N434" s="31"/>
      <c r="O434" s="31"/>
      <c r="P434" s="31"/>
      <c r="Q434" s="31"/>
      <c r="R434" s="31"/>
      <c r="S434" s="31"/>
      <c r="T434" s="31"/>
    </row>
    <row r="435" spans="3:20">
      <c r="C435" s="31"/>
      <c r="D435" s="31"/>
      <c r="E435" s="31"/>
      <c r="F435" s="31"/>
      <c r="G435" s="31"/>
      <c r="H435" s="31"/>
      <c r="I435" s="31"/>
      <c r="J435" s="31"/>
      <c r="K435" s="31"/>
      <c r="L435" s="31"/>
      <c r="M435" s="31"/>
      <c r="N435" s="31"/>
      <c r="O435" s="31"/>
      <c r="P435" s="31"/>
      <c r="Q435" s="31"/>
      <c r="R435" s="31"/>
      <c r="S435" s="31"/>
      <c r="T435" s="31"/>
    </row>
    <row r="436" spans="3:20">
      <c r="C436" s="31"/>
      <c r="D436" s="31"/>
      <c r="E436" s="31"/>
      <c r="F436" s="31"/>
      <c r="G436" s="31"/>
      <c r="H436" s="31"/>
      <c r="I436" s="31"/>
      <c r="J436" s="31"/>
      <c r="K436" s="31"/>
      <c r="L436" s="31"/>
      <c r="M436" s="31"/>
      <c r="N436" s="31"/>
      <c r="O436" s="31"/>
      <c r="P436" s="31"/>
      <c r="Q436" s="31"/>
      <c r="R436" s="31"/>
      <c r="S436" s="31"/>
      <c r="T436" s="31"/>
    </row>
    <row r="437" spans="3:20">
      <c r="C437" s="31"/>
      <c r="D437" s="31"/>
      <c r="E437" s="31"/>
      <c r="F437" s="31"/>
      <c r="G437" s="31"/>
      <c r="H437" s="31"/>
      <c r="I437" s="31"/>
      <c r="J437" s="31"/>
      <c r="K437" s="31"/>
      <c r="L437" s="31"/>
      <c r="M437" s="31"/>
      <c r="N437" s="31"/>
      <c r="O437" s="31"/>
      <c r="P437" s="31"/>
      <c r="Q437" s="31"/>
      <c r="R437" s="31"/>
      <c r="S437" s="31"/>
      <c r="T437" s="31"/>
    </row>
    <row r="438" spans="3:20">
      <c r="C438" s="31"/>
      <c r="D438" s="31"/>
      <c r="E438" s="31"/>
      <c r="F438" s="31"/>
      <c r="G438" s="31"/>
      <c r="H438" s="31"/>
      <c r="I438" s="31"/>
      <c r="J438" s="31"/>
      <c r="K438" s="31"/>
      <c r="L438" s="31"/>
      <c r="M438" s="31"/>
      <c r="N438" s="31"/>
      <c r="O438" s="31"/>
      <c r="P438" s="31"/>
      <c r="Q438" s="31"/>
      <c r="R438" s="31"/>
      <c r="S438" s="31"/>
      <c r="T438" s="31"/>
    </row>
    <row r="439" spans="3:20">
      <c r="C439" s="31"/>
      <c r="D439" s="31"/>
      <c r="E439" s="31"/>
      <c r="F439" s="31"/>
      <c r="G439" s="31"/>
      <c r="H439" s="31"/>
      <c r="I439" s="31"/>
      <c r="J439" s="31"/>
      <c r="K439" s="31"/>
      <c r="L439" s="31"/>
      <c r="M439" s="31"/>
      <c r="N439" s="31"/>
      <c r="O439" s="31"/>
      <c r="P439" s="31"/>
      <c r="Q439" s="31"/>
      <c r="R439" s="31"/>
      <c r="S439" s="31"/>
      <c r="T439" s="31"/>
    </row>
  </sheetData>
  <mergeCells count="30">
    <mergeCell ref="B195:J195"/>
    <mergeCell ref="K195:T195"/>
    <mergeCell ref="B191:J191"/>
    <mergeCell ref="K191:T191"/>
    <mergeCell ref="B192:J192"/>
    <mergeCell ref="K192:T192"/>
    <mergeCell ref="B193:J194"/>
    <mergeCell ref="K193:T194"/>
    <mergeCell ref="T8:T10"/>
    <mergeCell ref="C6:J6"/>
    <mergeCell ref="K6:Q6"/>
    <mergeCell ref="R6:S6"/>
    <mergeCell ref="T6:T7"/>
    <mergeCell ref="C7:D7"/>
    <mergeCell ref="E7:G7"/>
    <mergeCell ref="H7:I7"/>
    <mergeCell ref="Q7:Q10"/>
    <mergeCell ref="R7:S7"/>
    <mergeCell ref="K8:K10"/>
    <mergeCell ref="L8:L10"/>
    <mergeCell ref="M8:M10"/>
    <mergeCell ref="N8:N10"/>
    <mergeCell ref="O8:O10"/>
    <mergeCell ref="P8:P10"/>
    <mergeCell ref="F5:Q5"/>
    <mergeCell ref="B2:E2"/>
    <mergeCell ref="F2:Q2"/>
    <mergeCell ref="R2:T2"/>
    <mergeCell ref="F3:Q3"/>
    <mergeCell ref="F4:Q4"/>
  </mergeCells>
  <printOptions horizontalCentered="1" verticalCentered="1"/>
  <pageMargins left="0.196850393700787" right="0.196850393700787" top="0.196850393700787" bottom="0.196850393700787" header="0.511811023622047" footer="0.511811023622047"/>
  <pageSetup paperSize="9" scale="3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189"/>
  <sheetViews>
    <sheetView rightToLeft="1" zoomScale="40" zoomScaleNormal="40" workbookViewId="0">
      <selection activeCell="C3" sqref="C3:C5"/>
    </sheetView>
  </sheetViews>
  <sheetFormatPr defaultColWidth="10.7109375" defaultRowHeight="18.75"/>
  <cols>
    <col min="1" max="1" width="10.7109375" style="43" customWidth="1"/>
    <col min="2" max="2" width="21.85546875" style="42" customWidth="1"/>
    <col min="3" max="11" width="35.7109375" style="43" customWidth="1"/>
    <col min="12" max="12" width="21.5703125" style="43" customWidth="1"/>
    <col min="13" max="13" width="16.140625" style="43" customWidth="1"/>
    <col min="14" max="14" width="12.5703125" style="490" bestFit="1" customWidth="1"/>
    <col min="15" max="15" width="21.5703125" style="43" customWidth="1"/>
    <col min="16" max="16" width="21.5703125" style="490" customWidth="1"/>
    <col min="17" max="17" width="21.5703125" style="43" customWidth="1"/>
    <col min="18" max="18" width="21.5703125" style="490" customWidth="1"/>
    <col min="19" max="116" width="21.5703125" style="43" customWidth="1"/>
    <col min="117" max="242" width="14.85546875" style="43" customWidth="1"/>
    <col min="243" max="16384" width="10.7109375" style="43"/>
  </cols>
  <sheetData>
    <row r="1" spans="1:19" ht="18" customHeight="1">
      <c r="A1" s="155"/>
      <c r="B1" s="655"/>
      <c r="C1" s="156"/>
      <c r="D1" s="156"/>
      <c r="E1" s="156"/>
      <c r="F1" s="156"/>
      <c r="G1" s="156"/>
      <c r="H1" s="156"/>
      <c r="I1" s="156"/>
      <c r="J1" s="156"/>
      <c r="K1" s="156"/>
    </row>
    <row r="2" spans="1:19" ht="40.15" customHeight="1">
      <c r="A2" s="155"/>
      <c r="B2" s="1404" t="s">
        <v>1079</v>
      </c>
      <c r="C2" s="1404"/>
      <c r="D2" s="1498"/>
      <c r="E2" s="1499" t="s">
        <v>735</v>
      </c>
      <c r="F2" s="1433"/>
      <c r="G2" s="1433"/>
      <c r="H2" s="1433"/>
      <c r="I2" s="1433"/>
      <c r="J2" s="1432" t="s">
        <v>688</v>
      </c>
      <c r="K2" s="1432"/>
      <c r="L2" s="153"/>
      <c r="M2" s="153"/>
      <c r="N2" s="491"/>
      <c r="O2" s="153"/>
      <c r="P2" s="491"/>
      <c r="Q2" s="153"/>
      <c r="R2" s="491"/>
      <c r="S2" s="160"/>
    </row>
    <row r="3" spans="1:19" ht="40.15" customHeight="1">
      <c r="B3" s="171"/>
      <c r="C3" s="100"/>
      <c r="D3" s="245"/>
      <c r="E3" s="1500" t="s">
        <v>733</v>
      </c>
      <c r="F3" s="1501"/>
      <c r="G3" s="1501"/>
      <c r="H3" s="1501"/>
      <c r="I3" s="1502"/>
      <c r="J3" s="245"/>
      <c r="K3" s="170"/>
    </row>
    <row r="4" spans="1:19" s="42" customFormat="1" ht="40.15" customHeight="1">
      <c r="B4" s="172"/>
      <c r="C4" s="656"/>
      <c r="D4" s="246"/>
      <c r="E4" s="1503" t="s">
        <v>734</v>
      </c>
      <c r="F4" s="1434"/>
      <c r="G4" s="1434"/>
      <c r="H4" s="1434"/>
      <c r="I4" s="1504"/>
      <c r="J4" s="246"/>
      <c r="K4" s="459" t="s">
        <v>131</v>
      </c>
      <c r="N4" s="138"/>
      <c r="P4" s="138"/>
      <c r="R4" s="138"/>
    </row>
    <row r="5" spans="1:19" s="42" customFormat="1" ht="10.15" customHeight="1">
      <c r="B5" s="549"/>
      <c r="C5" s="657"/>
      <c r="D5" s="589"/>
      <c r="E5" s="517"/>
      <c r="F5" s="517"/>
      <c r="G5" s="517"/>
      <c r="H5" s="517"/>
      <c r="I5" s="517"/>
      <c r="J5" s="589"/>
      <c r="K5" s="552"/>
      <c r="N5" s="138"/>
      <c r="P5" s="138"/>
      <c r="R5" s="138"/>
    </row>
    <row r="6" spans="1:19" ht="35.1" customHeight="1">
      <c r="B6" s="174"/>
      <c r="C6" s="1480" t="s">
        <v>574</v>
      </c>
      <c r="D6" s="1481"/>
      <c r="E6" s="1482" t="s">
        <v>575</v>
      </c>
      <c r="F6" s="1480" t="s">
        <v>542</v>
      </c>
      <c r="G6" s="1484"/>
      <c r="H6" s="1484"/>
      <c r="I6" s="1484"/>
      <c r="J6" s="1484"/>
      <c r="K6" s="1485"/>
    </row>
    <row r="7" spans="1:19" ht="35.1" customHeight="1">
      <c r="B7" s="175"/>
      <c r="C7" s="1486" t="s">
        <v>505</v>
      </c>
      <c r="D7" s="1487"/>
      <c r="E7" s="1483"/>
      <c r="F7" s="1486" t="s">
        <v>573</v>
      </c>
      <c r="G7" s="1488"/>
      <c r="H7" s="1488"/>
      <c r="I7" s="1488"/>
      <c r="J7" s="1488"/>
      <c r="K7" s="1489"/>
    </row>
    <row r="8" spans="1:19" s="99" customFormat="1" ht="30" customHeight="1">
      <c r="B8" s="175"/>
      <c r="C8" s="905" t="s">
        <v>570</v>
      </c>
      <c r="D8" s="905" t="s">
        <v>570</v>
      </c>
      <c r="E8" s="1483"/>
      <c r="F8" s="1490" t="s">
        <v>571</v>
      </c>
      <c r="G8" s="1491"/>
      <c r="H8" s="1492"/>
      <c r="I8" s="1490" t="s">
        <v>572</v>
      </c>
      <c r="J8" s="1491"/>
      <c r="K8" s="1493"/>
      <c r="N8" s="590"/>
      <c r="P8" s="590"/>
      <c r="R8" s="590"/>
    </row>
    <row r="9" spans="1:19" s="99" customFormat="1" ht="30" customHeight="1">
      <c r="B9" s="175"/>
      <c r="C9" s="1265" t="s">
        <v>520</v>
      </c>
      <c r="D9" s="1265" t="s">
        <v>520</v>
      </c>
      <c r="E9" s="1483"/>
      <c r="F9" s="1494" t="s">
        <v>529</v>
      </c>
      <c r="G9" s="1495"/>
      <c r="H9" s="1496"/>
      <c r="I9" s="1494" t="s">
        <v>685</v>
      </c>
      <c r="J9" s="1495"/>
      <c r="K9" s="1497"/>
      <c r="N9" s="590"/>
      <c r="P9" s="590"/>
      <c r="R9" s="590"/>
    </row>
    <row r="10" spans="1:19" s="99" customFormat="1" ht="30" customHeight="1">
      <c r="B10" s="175"/>
      <c r="C10" s="1265" t="s">
        <v>1003</v>
      </c>
      <c r="D10" s="1265" t="s">
        <v>569</v>
      </c>
      <c r="E10" s="1483"/>
      <c r="F10" s="1486"/>
      <c r="G10" s="1488"/>
      <c r="H10" s="1496"/>
      <c r="I10" s="630"/>
      <c r="J10" s="631"/>
      <c r="K10" s="82"/>
      <c r="N10" s="590"/>
      <c r="P10" s="590"/>
      <c r="R10" s="590"/>
    </row>
    <row r="11" spans="1:19" s="99" customFormat="1" ht="30" customHeight="1">
      <c r="B11" s="175"/>
      <c r="C11" s="1265" t="s">
        <v>566</v>
      </c>
      <c r="D11" s="1265" t="s">
        <v>566</v>
      </c>
      <c r="E11" s="1505" t="s">
        <v>567</v>
      </c>
      <c r="F11" s="248"/>
      <c r="G11" s="249" t="s">
        <v>568</v>
      </c>
      <c r="H11" s="1507"/>
      <c r="I11" s="196"/>
      <c r="J11" s="196"/>
      <c r="K11" s="955"/>
      <c r="N11" s="590"/>
      <c r="P11" s="590"/>
      <c r="R11" s="590"/>
    </row>
    <row r="12" spans="1:19" s="99" customFormat="1" ht="30" customHeight="1">
      <c r="B12" s="175"/>
      <c r="C12" s="247" t="s">
        <v>559</v>
      </c>
      <c r="D12" s="1265" t="s">
        <v>560</v>
      </c>
      <c r="E12" s="1505"/>
      <c r="F12" s="250" t="s">
        <v>561</v>
      </c>
      <c r="G12" s="250" t="s">
        <v>562</v>
      </c>
      <c r="H12" s="1507"/>
      <c r="I12" s="1265" t="s">
        <v>563</v>
      </c>
      <c r="J12" s="1265" t="s">
        <v>564</v>
      </c>
      <c r="K12" s="144" t="s">
        <v>565</v>
      </c>
      <c r="N12" s="590"/>
      <c r="P12" s="590"/>
      <c r="R12" s="590"/>
    </row>
    <row r="13" spans="1:19" ht="30" customHeight="1">
      <c r="B13" s="175"/>
      <c r="C13" s="1264"/>
      <c r="D13" s="1264"/>
      <c r="E13" s="1505"/>
      <c r="F13" s="1265" t="s">
        <v>558</v>
      </c>
      <c r="G13" s="1265"/>
      <c r="H13" s="251" t="s">
        <v>119</v>
      </c>
      <c r="I13" s="1508"/>
      <c r="J13" s="1508"/>
      <c r="K13" s="1497"/>
    </row>
    <row r="14" spans="1:19" ht="30" customHeight="1">
      <c r="B14" s="175"/>
      <c r="C14" s="1264" t="s">
        <v>554</v>
      </c>
      <c r="D14" s="1264" t="s">
        <v>555</v>
      </c>
      <c r="E14" s="1505"/>
      <c r="F14" s="1264" t="s">
        <v>556</v>
      </c>
      <c r="G14" s="1264" t="s">
        <v>557</v>
      </c>
      <c r="H14" s="1509"/>
      <c r="I14" s="1508"/>
      <c r="J14" s="1508"/>
      <c r="K14" s="1497"/>
    </row>
    <row r="15" spans="1:19" ht="30" customHeight="1">
      <c r="B15" s="175"/>
      <c r="C15" s="1264" t="s">
        <v>551</v>
      </c>
      <c r="D15" s="1264" t="s">
        <v>551</v>
      </c>
      <c r="E15" s="1505"/>
      <c r="F15" s="1264" t="s">
        <v>552</v>
      </c>
      <c r="G15" s="195" t="s">
        <v>553</v>
      </c>
      <c r="H15" s="1509"/>
      <c r="I15" s="1508"/>
      <c r="J15" s="1508"/>
      <c r="K15" s="1497"/>
    </row>
    <row r="16" spans="1:19" ht="30" customHeight="1">
      <c r="B16" s="252"/>
      <c r="C16" s="253" t="s">
        <v>545</v>
      </c>
      <c r="D16" s="253" t="s">
        <v>546</v>
      </c>
      <c r="E16" s="1506"/>
      <c r="F16" s="253" t="s">
        <v>547</v>
      </c>
      <c r="G16" s="253" t="s">
        <v>548</v>
      </c>
      <c r="H16" s="254" t="s">
        <v>1</v>
      </c>
      <c r="I16" s="253" t="s">
        <v>549</v>
      </c>
      <c r="J16" s="253" t="s">
        <v>550</v>
      </c>
      <c r="K16" s="143" t="s">
        <v>1</v>
      </c>
    </row>
    <row r="17" spans="1:116" s="99" customFormat="1" ht="40.15" customHeight="1">
      <c r="B17" s="78" t="s">
        <v>2</v>
      </c>
      <c r="C17" s="157"/>
      <c r="D17" s="157"/>
      <c r="E17" s="158"/>
      <c r="F17" s="157"/>
      <c r="G17" s="157"/>
      <c r="H17" s="159"/>
      <c r="I17" s="157"/>
      <c r="J17" s="157"/>
      <c r="K17" s="159"/>
      <c r="N17" s="590"/>
      <c r="P17" s="590"/>
      <c r="R17" s="590"/>
    </row>
    <row r="18" spans="1:116" s="595" customFormat="1" ht="34.9" hidden="1" customHeight="1">
      <c r="A18" s="591"/>
      <c r="B18" s="223">
        <v>2014</v>
      </c>
      <c r="C18" s="599">
        <v>10073.799999999999</v>
      </c>
      <c r="D18" s="557">
        <v>-3032.1999999999989</v>
      </c>
      <c r="E18" s="600">
        <v>7041.6</v>
      </c>
      <c r="F18" s="557">
        <v>3804.4</v>
      </c>
      <c r="G18" s="557">
        <v>373.4</v>
      </c>
      <c r="H18" s="556">
        <v>4177.8</v>
      </c>
      <c r="I18" s="599">
        <v>1457.1</v>
      </c>
      <c r="J18" s="599">
        <v>1406.7</v>
      </c>
      <c r="K18" s="600">
        <v>2863.8</v>
      </c>
      <c r="L18" s="591"/>
      <c r="M18" s="592"/>
      <c r="N18" s="593"/>
      <c r="O18" s="591"/>
      <c r="P18" s="594"/>
      <c r="Q18" s="591"/>
      <c r="R18" s="594"/>
      <c r="S18" s="591"/>
      <c r="T18" s="591"/>
      <c r="U18" s="591"/>
      <c r="V18" s="591"/>
      <c r="W18" s="591"/>
      <c r="X18" s="591"/>
      <c r="Y18" s="591"/>
      <c r="Z18" s="591"/>
      <c r="AA18" s="591"/>
      <c r="AB18" s="591"/>
      <c r="AC18" s="591"/>
      <c r="AD18" s="591"/>
      <c r="AE18" s="591"/>
      <c r="AF18" s="591"/>
      <c r="AG18" s="591"/>
      <c r="AH18" s="591"/>
      <c r="AI18" s="591"/>
      <c r="AJ18" s="591"/>
      <c r="AK18" s="591"/>
      <c r="AL18" s="591"/>
      <c r="AM18" s="591"/>
      <c r="AN18" s="591"/>
      <c r="AO18" s="591"/>
      <c r="AP18" s="591"/>
      <c r="AQ18" s="591"/>
      <c r="AR18" s="591"/>
      <c r="AS18" s="591"/>
      <c r="AT18" s="591"/>
      <c r="AU18" s="591"/>
      <c r="AV18" s="591"/>
      <c r="AW18" s="591"/>
      <c r="AX18" s="591"/>
      <c r="AY18" s="591"/>
      <c r="AZ18" s="591"/>
      <c r="BA18" s="591"/>
      <c r="BB18" s="591"/>
      <c r="BC18" s="591"/>
      <c r="BD18" s="591"/>
      <c r="BE18" s="591"/>
      <c r="BF18" s="591"/>
      <c r="BG18" s="591"/>
      <c r="BH18" s="591"/>
      <c r="BI18" s="591"/>
      <c r="BJ18" s="591"/>
      <c r="BK18" s="591"/>
      <c r="BL18" s="591"/>
      <c r="BM18" s="591"/>
      <c r="BN18" s="591"/>
      <c r="BO18" s="591"/>
      <c r="BP18" s="591"/>
      <c r="BQ18" s="591"/>
      <c r="BR18" s="591"/>
      <c r="BS18" s="591"/>
      <c r="BT18" s="591"/>
      <c r="BU18" s="591"/>
      <c r="BV18" s="591"/>
      <c r="BW18" s="591"/>
      <c r="BX18" s="591"/>
      <c r="BY18" s="591"/>
      <c r="BZ18" s="591"/>
      <c r="CA18" s="591"/>
      <c r="CB18" s="591"/>
      <c r="CC18" s="591"/>
      <c r="CD18" s="591"/>
      <c r="CE18" s="591"/>
      <c r="CF18" s="591"/>
      <c r="CG18" s="591"/>
      <c r="CH18" s="591"/>
      <c r="CI18" s="591"/>
      <c r="CJ18" s="591"/>
      <c r="CK18" s="591"/>
      <c r="CL18" s="591"/>
      <c r="CM18" s="591"/>
      <c r="CN18" s="591"/>
      <c r="CO18" s="591"/>
      <c r="CP18" s="591"/>
      <c r="CQ18" s="591"/>
      <c r="CR18" s="591"/>
      <c r="CS18" s="591"/>
      <c r="CT18" s="591"/>
      <c r="CU18" s="591"/>
      <c r="CV18" s="591"/>
      <c r="CW18" s="591"/>
      <c r="CX18" s="591"/>
      <c r="CY18" s="591"/>
      <c r="CZ18" s="591"/>
      <c r="DA18" s="591"/>
      <c r="DB18" s="591"/>
      <c r="DC18" s="591"/>
      <c r="DD18" s="591"/>
      <c r="DE18" s="591"/>
      <c r="DF18" s="591"/>
      <c r="DG18" s="591"/>
      <c r="DH18" s="591"/>
      <c r="DI18" s="591"/>
      <c r="DJ18" s="591"/>
      <c r="DK18" s="591"/>
      <c r="DL18" s="591"/>
    </row>
    <row r="19" spans="1:116" s="596" customFormat="1" ht="34.9" hidden="1" customHeight="1">
      <c r="A19" s="591"/>
      <c r="B19" s="225">
        <v>2015</v>
      </c>
      <c r="C19" s="601">
        <v>10279.826257075001</v>
      </c>
      <c r="D19" s="537">
        <v>-2774.1000000000004</v>
      </c>
      <c r="E19" s="602">
        <v>7505.7262570750008</v>
      </c>
      <c r="F19" s="537">
        <v>3933.2</v>
      </c>
      <c r="G19" s="537">
        <v>403.5</v>
      </c>
      <c r="H19" s="536">
        <v>4336.7</v>
      </c>
      <c r="I19" s="601">
        <v>1605.4</v>
      </c>
      <c r="J19" s="601">
        <v>1563.6</v>
      </c>
      <c r="K19" s="602">
        <v>3169</v>
      </c>
      <c r="L19" s="591"/>
      <c r="M19" s="592"/>
      <c r="N19" s="593"/>
      <c r="O19" s="591"/>
      <c r="P19" s="594"/>
      <c r="Q19" s="591"/>
      <c r="R19" s="594"/>
      <c r="S19" s="591"/>
      <c r="T19" s="591"/>
      <c r="U19" s="591"/>
      <c r="V19" s="591"/>
      <c r="W19" s="591"/>
      <c r="X19" s="591"/>
      <c r="Y19" s="591"/>
      <c r="Z19" s="591"/>
      <c r="AA19" s="591"/>
      <c r="AB19" s="591"/>
      <c r="AC19" s="591"/>
      <c r="AD19" s="591"/>
      <c r="AE19" s="591"/>
      <c r="AF19" s="591"/>
      <c r="AG19" s="591"/>
      <c r="AH19" s="591"/>
      <c r="AI19" s="591"/>
      <c r="AJ19" s="591"/>
      <c r="AK19" s="591"/>
      <c r="AL19" s="591"/>
      <c r="AM19" s="591"/>
      <c r="AN19" s="591"/>
      <c r="AO19" s="591"/>
      <c r="AP19" s="591"/>
      <c r="AQ19" s="591"/>
      <c r="AR19" s="591"/>
      <c r="AS19" s="591"/>
      <c r="AT19" s="591"/>
      <c r="AU19" s="591"/>
      <c r="AV19" s="591"/>
      <c r="AW19" s="591"/>
      <c r="AX19" s="591"/>
      <c r="AY19" s="591"/>
      <c r="AZ19" s="591"/>
      <c r="BA19" s="591"/>
      <c r="BB19" s="591"/>
      <c r="BC19" s="591"/>
      <c r="BD19" s="591"/>
      <c r="BE19" s="591"/>
      <c r="BF19" s="591"/>
      <c r="BG19" s="591"/>
      <c r="BH19" s="591"/>
      <c r="BI19" s="591"/>
      <c r="BJ19" s="591"/>
      <c r="BK19" s="591"/>
      <c r="BL19" s="591"/>
      <c r="BM19" s="591"/>
      <c r="BN19" s="591"/>
      <c r="BO19" s="591"/>
      <c r="BP19" s="591"/>
      <c r="BQ19" s="591"/>
      <c r="BR19" s="591"/>
      <c r="BS19" s="591"/>
      <c r="BT19" s="591"/>
      <c r="BU19" s="591"/>
      <c r="BV19" s="591"/>
      <c r="BW19" s="591"/>
      <c r="BX19" s="591"/>
      <c r="BY19" s="591"/>
      <c r="BZ19" s="591"/>
      <c r="CA19" s="591"/>
      <c r="CB19" s="591"/>
      <c r="CC19" s="591"/>
      <c r="CD19" s="591"/>
      <c r="CE19" s="591"/>
      <c r="CF19" s="591"/>
      <c r="CG19" s="591"/>
      <c r="CH19" s="591"/>
      <c r="CI19" s="591"/>
      <c r="CJ19" s="591"/>
      <c r="CK19" s="591"/>
      <c r="CL19" s="591"/>
      <c r="CM19" s="591"/>
      <c r="CN19" s="591"/>
      <c r="CO19" s="591"/>
      <c r="CP19" s="591"/>
      <c r="CQ19" s="591"/>
      <c r="CR19" s="591"/>
      <c r="CS19" s="591"/>
      <c r="CT19" s="591"/>
      <c r="CU19" s="591"/>
      <c r="CV19" s="591"/>
      <c r="CW19" s="591"/>
      <c r="CX19" s="591"/>
      <c r="CY19" s="591"/>
      <c r="CZ19" s="591"/>
      <c r="DA19" s="591"/>
      <c r="DB19" s="591"/>
      <c r="DC19" s="591"/>
      <c r="DD19" s="591"/>
      <c r="DE19" s="591"/>
      <c r="DF19" s="591"/>
      <c r="DG19" s="591"/>
      <c r="DH19" s="591"/>
      <c r="DI19" s="591"/>
      <c r="DJ19" s="591"/>
      <c r="DK19" s="591"/>
      <c r="DL19" s="591"/>
    </row>
    <row r="20" spans="1:116" s="596" customFormat="1" ht="34.9" hidden="1" customHeight="1">
      <c r="A20" s="591"/>
      <c r="B20" s="223">
        <v>2016</v>
      </c>
      <c r="C20" s="603">
        <v>10008.421416146</v>
      </c>
      <c r="D20" s="532">
        <v>-2276.8409999999994</v>
      </c>
      <c r="E20" s="604">
        <v>7731.580416146001</v>
      </c>
      <c r="F20" s="532">
        <v>4181.3</v>
      </c>
      <c r="G20" s="532">
        <v>439.5</v>
      </c>
      <c r="H20" s="531">
        <v>4620.8</v>
      </c>
      <c r="I20" s="603">
        <v>1628.3</v>
      </c>
      <c r="J20" s="603">
        <v>1482.5</v>
      </c>
      <c r="K20" s="604">
        <v>3110.8</v>
      </c>
      <c r="L20" s="591"/>
      <c r="M20" s="592"/>
      <c r="N20" s="593"/>
      <c r="O20" s="591"/>
      <c r="P20" s="594"/>
      <c r="Q20" s="591"/>
      <c r="R20" s="594"/>
      <c r="S20" s="591"/>
      <c r="T20" s="591"/>
      <c r="U20" s="591"/>
      <c r="V20" s="591"/>
      <c r="W20" s="591"/>
      <c r="X20" s="591"/>
      <c r="Y20" s="591"/>
      <c r="Z20" s="591"/>
      <c r="AA20" s="591"/>
      <c r="AB20" s="591"/>
      <c r="AC20" s="591"/>
      <c r="AD20" s="591"/>
      <c r="AE20" s="591"/>
      <c r="AF20" s="591"/>
      <c r="AG20" s="591"/>
      <c r="AH20" s="591"/>
      <c r="AI20" s="591"/>
      <c r="AJ20" s="591"/>
      <c r="AK20" s="591"/>
      <c r="AL20" s="591"/>
      <c r="AM20" s="591"/>
      <c r="AN20" s="591"/>
      <c r="AO20" s="591"/>
      <c r="AP20" s="591"/>
      <c r="AQ20" s="591"/>
      <c r="AR20" s="591"/>
      <c r="AS20" s="591"/>
      <c r="AT20" s="591"/>
      <c r="AU20" s="591"/>
      <c r="AV20" s="591"/>
      <c r="AW20" s="591"/>
      <c r="AX20" s="591"/>
      <c r="AY20" s="591"/>
      <c r="AZ20" s="591"/>
      <c r="BA20" s="591"/>
      <c r="BB20" s="591"/>
      <c r="BC20" s="591"/>
      <c r="BD20" s="591"/>
      <c r="BE20" s="591"/>
      <c r="BF20" s="591"/>
      <c r="BG20" s="591"/>
      <c r="BH20" s="591"/>
      <c r="BI20" s="591"/>
      <c r="BJ20" s="591"/>
      <c r="BK20" s="591"/>
      <c r="BL20" s="591"/>
      <c r="BM20" s="591"/>
      <c r="BN20" s="591"/>
      <c r="BO20" s="591"/>
      <c r="BP20" s="591"/>
      <c r="BQ20" s="591"/>
      <c r="BR20" s="591"/>
      <c r="BS20" s="591"/>
      <c r="BT20" s="591"/>
      <c r="BU20" s="591"/>
      <c r="BV20" s="591"/>
      <c r="BW20" s="591"/>
      <c r="BX20" s="591"/>
      <c r="BY20" s="591"/>
      <c r="BZ20" s="591"/>
      <c r="CA20" s="591"/>
      <c r="CB20" s="591"/>
      <c r="CC20" s="591"/>
      <c r="CD20" s="591"/>
      <c r="CE20" s="591"/>
      <c r="CF20" s="591"/>
      <c r="CG20" s="591"/>
      <c r="CH20" s="591"/>
      <c r="CI20" s="591"/>
      <c r="CJ20" s="591"/>
      <c r="CK20" s="591"/>
      <c r="CL20" s="591"/>
      <c r="CM20" s="591"/>
      <c r="CN20" s="591"/>
      <c r="CO20" s="591"/>
      <c r="CP20" s="591"/>
      <c r="CQ20" s="591"/>
      <c r="CR20" s="591"/>
      <c r="CS20" s="591"/>
      <c r="CT20" s="591"/>
      <c r="CU20" s="591"/>
      <c r="CV20" s="591"/>
      <c r="CW20" s="591"/>
      <c r="CX20" s="591"/>
      <c r="CY20" s="591"/>
      <c r="CZ20" s="591"/>
      <c r="DA20" s="591"/>
      <c r="DB20" s="591"/>
      <c r="DC20" s="591"/>
      <c r="DD20" s="591"/>
      <c r="DE20" s="591"/>
      <c r="DF20" s="591"/>
      <c r="DG20" s="591"/>
      <c r="DH20" s="591"/>
      <c r="DI20" s="591"/>
      <c r="DJ20" s="591"/>
      <c r="DK20" s="591"/>
      <c r="DL20" s="591"/>
    </row>
    <row r="21" spans="1:116" s="596" customFormat="1" ht="34.9" hidden="1" customHeight="1">
      <c r="A21" s="591"/>
      <c r="B21" s="225">
        <v>2017</v>
      </c>
      <c r="C21" s="601">
        <v>10454.497437669999</v>
      </c>
      <c r="D21" s="537">
        <v>-2756.0380000000005</v>
      </c>
      <c r="E21" s="602">
        <v>7698.4594376699988</v>
      </c>
      <c r="F21" s="537">
        <v>4326.5</v>
      </c>
      <c r="G21" s="537">
        <v>510</v>
      </c>
      <c r="H21" s="536">
        <v>4836.5</v>
      </c>
      <c r="I21" s="601">
        <v>1603.7</v>
      </c>
      <c r="J21" s="601">
        <v>1258.3</v>
      </c>
      <c r="K21" s="602">
        <v>2862</v>
      </c>
      <c r="L21" s="591"/>
      <c r="M21" s="592"/>
      <c r="N21" s="593"/>
      <c r="O21" s="591"/>
      <c r="P21" s="594"/>
      <c r="Q21" s="591"/>
      <c r="R21" s="594"/>
      <c r="S21" s="591"/>
      <c r="T21" s="591"/>
      <c r="U21" s="591"/>
      <c r="V21" s="591"/>
      <c r="W21" s="591"/>
      <c r="X21" s="591"/>
      <c r="Y21" s="591"/>
      <c r="Z21" s="591"/>
      <c r="AA21" s="591"/>
      <c r="AB21" s="591"/>
      <c r="AC21" s="591"/>
      <c r="AD21" s="591"/>
      <c r="AE21" s="591"/>
      <c r="AF21" s="591"/>
      <c r="AG21" s="591"/>
      <c r="AH21" s="591"/>
      <c r="AI21" s="591"/>
      <c r="AJ21" s="591"/>
      <c r="AK21" s="591"/>
      <c r="AL21" s="591"/>
      <c r="AM21" s="591"/>
      <c r="AN21" s="591"/>
      <c r="AO21" s="591"/>
      <c r="AP21" s="591"/>
      <c r="AQ21" s="591"/>
      <c r="AR21" s="591"/>
      <c r="AS21" s="591"/>
      <c r="AT21" s="591"/>
      <c r="AU21" s="591"/>
      <c r="AV21" s="591"/>
      <c r="AW21" s="591"/>
      <c r="AX21" s="591"/>
      <c r="AY21" s="591"/>
      <c r="AZ21" s="591"/>
      <c r="BA21" s="591"/>
      <c r="BB21" s="591"/>
      <c r="BC21" s="591"/>
      <c r="BD21" s="591"/>
      <c r="BE21" s="591"/>
      <c r="BF21" s="591"/>
      <c r="BG21" s="591"/>
      <c r="BH21" s="591"/>
      <c r="BI21" s="591"/>
      <c r="BJ21" s="591"/>
      <c r="BK21" s="591"/>
      <c r="BL21" s="591"/>
      <c r="BM21" s="591"/>
      <c r="BN21" s="591"/>
      <c r="BO21" s="591"/>
      <c r="BP21" s="591"/>
      <c r="BQ21" s="591"/>
      <c r="BR21" s="591"/>
      <c r="BS21" s="591"/>
      <c r="BT21" s="591"/>
      <c r="BU21" s="591"/>
      <c r="BV21" s="591"/>
      <c r="BW21" s="591"/>
      <c r="BX21" s="591"/>
      <c r="BY21" s="591"/>
      <c r="BZ21" s="591"/>
      <c r="CA21" s="591"/>
      <c r="CB21" s="591"/>
      <c r="CC21" s="591"/>
      <c r="CD21" s="591"/>
      <c r="CE21" s="591"/>
      <c r="CF21" s="591"/>
      <c r="CG21" s="591"/>
      <c r="CH21" s="591"/>
      <c r="CI21" s="591"/>
      <c r="CJ21" s="591"/>
      <c r="CK21" s="591"/>
      <c r="CL21" s="591"/>
      <c r="CM21" s="591"/>
      <c r="CN21" s="591"/>
      <c r="CO21" s="591"/>
      <c r="CP21" s="591"/>
      <c r="CQ21" s="591"/>
      <c r="CR21" s="591"/>
      <c r="CS21" s="591"/>
      <c r="CT21" s="591"/>
      <c r="CU21" s="591"/>
      <c r="CV21" s="591"/>
      <c r="CW21" s="591"/>
      <c r="CX21" s="591"/>
      <c r="CY21" s="591"/>
      <c r="CZ21" s="591"/>
      <c r="DA21" s="591"/>
      <c r="DB21" s="591"/>
      <c r="DC21" s="591"/>
      <c r="DD21" s="591"/>
      <c r="DE21" s="591"/>
      <c r="DF21" s="591"/>
      <c r="DG21" s="591"/>
      <c r="DH21" s="591"/>
      <c r="DI21" s="591"/>
      <c r="DJ21" s="591"/>
      <c r="DK21" s="591"/>
      <c r="DL21" s="591"/>
    </row>
    <row r="22" spans="1:116" s="596" customFormat="1" ht="34.9" hidden="1" customHeight="1">
      <c r="A22" s="591"/>
      <c r="B22" s="212">
        <v>2018</v>
      </c>
      <c r="C22" s="603">
        <v>9366.5958281359999</v>
      </c>
      <c r="D22" s="532">
        <v>-2094.8999999999996</v>
      </c>
      <c r="E22" s="604">
        <v>7271.6958281360003</v>
      </c>
      <c r="F22" s="532">
        <v>4296.3999999999996</v>
      </c>
      <c r="G22" s="532">
        <v>506</v>
      </c>
      <c r="H22" s="531">
        <v>4802.3999999999996</v>
      </c>
      <c r="I22" s="603">
        <v>1580.3</v>
      </c>
      <c r="J22" s="603">
        <v>889</v>
      </c>
      <c r="K22" s="604">
        <v>2469.3000000000002</v>
      </c>
      <c r="L22" s="591"/>
      <c r="M22" s="592"/>
      <c r="N22" s="593"/>
      <c r="O22" s="591"/>
      <c r="P22" s="594"/>
      <c r="Q22" s="591"/>
      <c r="R22" s="594"/>
      <c r="S22" s="591"/>
      <c r="T22" s="591"/>
      <c r="U22" s="591"/>
      <c r="V22" s="591"/>
      <c r="W22" s="591"/>
      <c r="X22" s="591"/>
      <c r="Y22" s="591"/>
      <c r="Z22" s="591"/>
      <c r="AA22" s="591"/>
      <c r="AB22" s="591"/>
      <c r="AC22" s="591"/>
      <c r="AD22" s="591"/>
      <c r="AE22" s="591"/>
      <c r="AF22" s="591"/>
      <c r="AG22" s="591"/>
      <c r="AH22" s="591"/>
      <c r="AI22" s="591"/>
      <c r="AJ22" s="591"/>
      <c r="AK22" s="591"/>
      <c r="AL22" s="591"/>
      <c r="AM22" s="591"/>
      <c r="AN22" s="591"/>
      <c r="AO22" s="591"/>
      <c r="AP22" s="591"/>
      <c r="AQ22" s="591"/>
      <c r="AR22" s="591"/>
      <c r="AS22" s="591"/>
      <c r="AT22" s="591"/>
      <c r="AU22" s="591"/>
      <c r="AV22" s="591"/>
      <c r="AW22" s="591"/>
      <c r="AX22" s="591"/>
      <c r="AY22" s="591"/>
      <c r="AZ22" s="591"/>
      <c r="BA22" s="591"/>
      <c r="BB22" s="591"/>
      <c r="BC22" s="591"/>
      <c r="BD22" s="591"/>
      <c r="BE22" s="591"/>
      <c r="BF22" s="591"/>
      <c r="BG22" s="591"/>
      <c r="BH22" s="591"/>
      <c r="BI22" s="591"/>
      <c r="BJ22" s="591"/>
      <c r="BK22" s="591"/>
      <c r="BL22" s="591"/>
      <c r="BM22" s="591"/>
      <c r="BN22" s="591"/>
      <c r="BO22" s="591"/>
      <c r="BP22" s="591"/>
      <c r="BQ22" s="591"/>
      <c r="BR22" s="591"/>
      <c r="BS22" s="591"/>
      <c r="BT22" s="591"/>
      <c r="BU22" s="591"/>
      <c r="BV22" s="591"/>
      <c r="BW22" s="591"/>
      <c r="BX22" s="591"/>
      <c r="BY22" s="591"/>
      <c r="BZ22" s="591"/>
      <c r="CA22" s="591"/>
      <c r="CB22" s="591"/>
      <c r="CC22" s="591"/>
      <c r="CD22" s="591"/>
      <c r="CE22" s="591"/>
      <c r="CF22" s="591"/>
      <c r="CG22" s="591"/>
      <c r="CH22" s="591"/>
      <c r="CI22" s="591"/>
      <c r="CJ22" s="591"/>
      <c r="CK22" s="591"/>
      <c r="CL22" s="591"/>
      <c r="CM22" s="591"/>
      <c r="CN22" s="591"/>
      <c r="CO22" s="591"/>
      <c r="CP22" s="591"/>
      <c r="CQ22" s="591"/>
      <c r="CR22" s="591"/>
      <c r="CS22" s="591"/>
      <c r="CT22" s="591"/>
      <c r="CU22" s="591"/>
      <c r="CV22" s="591"/>
      <c r="CW22" s="591"/>
      <c r="CX22" s="591"/>
      <c r="CY22" s="591"/>
      <c r="CZ22" s="591"/>
      <c r="DA22" s="591"/>
      <c r="DB22" s="591"/>
      <c r="DC22" s="591"/>
      <c r="DD22" s="591"/>
      <c r="DE22" s="591"/>
      <c r="DF22" s="591"/>
      <c r="DG22" s="591"/>
      <c r="DH22" s="591"/>
      <c r="DI22" s="591"/>
      <c r="DJ22" s="591"/>
      <c r="DK22" s="591"/>
      <c r="DL22" s="591"/>
    </row>
    <row r="23" spans="1:116" s="596" customFormat="1" ht="34.9" hidden="1" customHeight="1">
      <c r="A23" s="591"/>
      <c r="B23" s="214">
        <v>2019</v>
      </c>
      <c r="C23" s="601">
        <v>10198.551781308999</v>
      </c>
      <c r="D23" s="537">
        <v>-2115.1019999999999</v>
      </c>
      <c r="E23" s="602">
        <v>8083.4497813089993</v>
      </c>
      <c r="F23" s="537">
        <v>4631</v>
      </c>
      <c r="G23" s="537">
        <v>531</v>
      </c>
      <c r="H23" s="536">
        <v>5162</v>
      </c>
      <c r="I23" s="601">
        <v>1654</v>
      </c>
      <c r="J23" s="601">
        <v>1267.4000000000001</v>
      </c>
      <c r="K23" s="602">
        <v>2921.4</v>
      </c>
      <c r="L23" s="591"/>
      <c r="M23" s="592"/>
      <c r="N23" s="593"/>
      <c r="O23" s="591"/>
      <c r="P23" s="594"/>
      <c r="Q23" s="591"/>
      <c r="R23" s="594"/>
      <c r="S23" s="591"/>
      <c r="T23" s="591"/>
      <c r="U23" s="591"/>
      <c r="V23" s="591"/>
      <c r="W23" s="591"/>
      <c r="X23" s="591"/>
      <c r="Y23" s="591"/>
      <c r="Z23" s="591"/>
      <c r="AA23" s="591"/>
      <c r="AB23" s="591"/>
      <c r="AC23" s="591"/>
      <c r="AD23" s="591"/>
      <c r="AE23" s="591"/>
      <c r="AF23" s="591"/>
      <c r="AG23" s="591"/>
      <c r="AH23" s="591"/>
      <c r="AI23" s="591"/>
      <c r="AJ23" s="591"/>
      <c r="AK23" s="591"/>
      <c r="AL23" s="591"/>
      <c r="AM23" s="591"/>
      <c r="AN23" s="591"/>
      <c r="AO23" s="591"/>
      <c r="AP23" s="591"/>
      <c r="AQ23" s="591"/>
      <c r="AR23" s="591"/>
      <c r="AS23" s="591"/>
      <c r="AT23" s="591"/>
      <c r="AU23" s="591"/>
      <c r="AV23" s="591"/>
      <c r="AW23" s="591"/>
      <c r="AX23" s="591"/>
      <c r="AY23" s="591"/>
      <c r="AZ23" s="591"/>
      <c r="BA23" s="591"/>
      <c r="BB23" s="591"/>
      <c r="BC23" s="591"/>
      <c r="BD23" s="591"/>
      <c r="BE23" s="591"/>
      <c r="BF23" s="591"/>
      <c r="BG23" s="591"/>
      <c r="BH23" s="591"/>
      <c r="BI23" s="591"/>
      <c r="BJ23" s="591"/>
      <c r="BK23" s="591"/>
      <c r="BL23" s="591"/>
      <c r="BM23" s="591"/>
      <c r="BN23" s="591"/>
      <c r="BO23" s="591"/>
      <c r="BP23" s="591"/>
      <c r="BQ23" s="591"/>
      <c r="BR23" s="591"/>
      <c r="BS23" s="591"/>
      <c r="BT23" s="591"/>
      <c r="BU23" s="591"/>
      <c r="BV23" s="591"/>
      <c r="BW23" s="591"/>
      <c r="BX23" s="591"/>
      <c r="BY23" s="591"/>
      <c r="BZ23" s="591"/>
      <c r="CA23" s="591"/>
      <c r="CB23" s="591"/>
      <c r="CC23" s="591"/>
      <c r="CD23" s="591"/>
      <c r="CE23" s="591"/>
      <c r="CF23" s="591"/>
      <c r="CG23" s="591"/>
      <c r="CH23" s="591"/>
      <c r="CI23" s="591"/>
      <c r="CJ23" s="591"/>
      <c r="CK23" s="591"/>
      <c r="CL23" s="591"/>
      <c r="CM23" s="591"/>
      <c r="CN23" s="591"/>
      <c r="CO23" s="591"/>
      <c r="CP23" s="591"/>
      <c r="CQ23" s="591"/>
      <c r="CR23" s="591"/>
      <c r="CS23" s="591"/>
      <c r="CT23" s="591"/>
      <c r="CU23" s="591"/>
      <c r="CV23" s="591"/>
      <c r="CW23" s="591"/>
      <c r="CX23" s="591"/>
      <c r="CY23" s="591"/>
      <c r="CZ23" s="591"/>
      <c r="DA23" s="591"/>
      <c r="DB23" s="591"/>
      <c r="DC23" s="591"/>
      <c r="DD23" s="591"/>
      <c r="DE23" s="591"/>
      <c r="DF23" s="591"/>
      <c r="DG23" s="591"/>
      <c r="DH23" s="591"/>
      <c r="DI23" s="591"/>
      <c r="DJ23" s="591"/>
      <c r="DK23" s="591"/>
      <c r="DL23" s="591"/>
    </row>
    <row r="24" spans="1:116" s="596" customFormat="1" ht="34.9" hidden="1" customHeight="1">
      <c r="A24" s="591"/>
      <c r="B24" s="212">
        <v>2020</v>
      </c>
      <c r="C24" s="603">
        <v>11040.715785778</v>
      </c>
      <c r="D24" s="532">
        <v>-1892.5445629999995</v>
      </c>
      <c r="E24" s="604">
        <v>9148.1712227780008</v>
      </c>
      <c r="F24" s="532">
        <v>5939.4</v>
      </c>
      <c r="G24" s="532">
        <v>557.1</v>
      </c>
      <c r="H24" s="531">
        <v>6496.5</v>
      </c>
      <c r="I24" s="603">
        <v>1221.5999999999999</v>
      </c>
      <c r="J24" s="603">
        <v>1430.1</v>
      </c>
      <c r="K24" s="604">
        <v>2651.7</v>
      </c>
      <c r="L24" s="591"/>
      <c r="M24" s="592"/>
      <c r="N24" s="593"/>
      <c r="O24" s="591"/>
      <c r="P24" s="594"/>
      <c r="Q24" s="591"/>
      <c r="R24" s="594"/>
      <c r="S24" s="591"/>
      <c r="T24" s="591"/>
      <c r="U24" s="591"/>
      <c r="V24" s="591"/>
      <c r="W24" s="591"/>
      <c r="X24" s="591"/>
      <c r="Y24" s="591"/>
      <c r="Z24" s="591"/>
      <c r="AA24" s="591"/>
      <c r="AB24" s="591"/>
      <c r="AC24" s="591"/>
      <c r="AD24" s="591"/>
      <c r="AE24" s="591"/>
      <c r="AF24" s="591"/>
      <c r="AG24" s="591"/>
      <c r="AH24" s="591"/>
      <c r="AI24" s="591"/>
      <c r="AJ24" s="591"/>
      <c r="AK24" s="591"/>
      <c r="AL24" s="591"/>
      <c r="AM24" s="591"/>
      <c r="AN24" s="591"/>
      <c r="AO24" s="591"/>
      <c r="AP24" s="591"/>
      <c r="AQ24" s="591"/>
      <c r="AR24" s="591"/>
      <c r="AS24" s="591"/>
      <c r="AT24" s="591"/>
      <c r="AU24" s="591"/>
      <c r="AV24" s="591"/>
      <c r="AW24" s="591"/>
      <c r="AX24" s="591"/>
      <c r="AY24" s="591"/>
      <c r="AZ24" s="591"/>
      <c r="BA24" s="591"/>
      <c r="BB24" s="591"/>
      <c r="BC24" s="591"/>
      <c r="BD24" s="591"/>
      <c r="BE24" s="591"/>
      <c r="BF24" s="591"/>
      <c r="BG24" s="591"/>
      <c r="BH24" s="591"/>
      <c r="BI24" s="591"/>
      <c r="BJ24" s="591"/>
      <c r="BK24" s="591"/>
      <c r="BL24" s="591"/>
      <c r="BM24" s="591"/>
      <c r="BN24" s="591"/>
      <c r="BO24" s="591"/>
      <c r="BP24" s="591"/>
      <c r="BQ24" s="591"/>
      <c r="BR24" s="591"/>
      <c r="BS24" s="591"/>
      <c r="BT24" s="591"/>
      <c r="BU24" s="591"/>
      <c r="BV24" s="591"/>
      <c r="BW24" s="591"/>
      <c r="BX24" s="591"/>
      <c r="BY24" s="591"/>
      <c r="BZ24" s="591"/>
      <c r="CA24" s="591"/>
      <c r="CB24" s="591"/>
      <c r="CC24" s="591"/>
      <c r="CD24" s="591"/>
      <c r="CE24" s="591"/>
      <c r="CF24" s="591"/>
      <c r="CG24" s="591"/>
      <c r="CH24" s="591"/>
      <c r="CI24" s="591"/>
      <c r="CJ24" s="591"/>
      <c r="CK24" s="591"/>
      <c r="CL24" s="591"/>
      <c r="CM24" s="591"/>
      <c r="CN24" s="591"/>
      <c r="CO24" s="591"/>
      <c r="CP24" s="591"/>
      <c r="CQ24" s="591"/>
      <c r="CR24" s="591"/>
      <c r="CS24" s="591"/>
      <c r="CT24" s="591"/>
      <c r="CU24" s="591"/>
      <c r="CV24" s="591"/>
      <c r="CW24" s="591"/>
      <c r="CX24" s="591"/>
      <c r="CY24" s="591"/>
      <c r="CZ24" s="591"/>
      <c r="DA24" s="591"/>
      <c r="DB24" s="591"/>
      <c r="DC24" s="591"/>
      <c r="DD24" s="591"/>
      <c r="DE24" s="591"/>
      <c r="DF24" s="591"/>
      <c r="DG24" s="591"/>
      <c r="DH24" s="591"/>
      <c r="DI24" s="591"/>
      <c r="DJ24" s="591"/>
      <c r="DK24" s="591"/>
      <c r="DL24" s="591"/>
    </row>
    <row r="25" spans="1:116" s="596" customFormat="1" ht="34.9" customHeight="1">
      <c r="A25" s="591"/>
      <c r="B25" s="214">
        <v>2021</v>
      </c>
      <c r="C25" s="601">
        <v>12017.765966668001</v>
      </c>
      <c r="D25" s="537">
        <v>-2201.7210000000014</v>
      </c>
      <c r="E25" s="602">
        <v>9816.0449666679997</v>
      </c>
      <c r="F25" s="537">
        <v>6225.4</v>
      </c>
      <c r="G25" s="537">
        <v>609.4</v>
      </c>
      <c r="H25" s="536">
        <v>6834.7999999999993</v>
      </c>
      <c r="I25" s="601">
        <v>1335.5</v>
      </c>
      <c r="J25" s="601">
        <v>1645.7</v>
      </c>
      <c r="K25" s="602">
        <v>2981.2</v>
      </c>
      <c r="L25" s="591"/>
      <c r="M25" s="592"/>
      <c r="N25" s="593"/>
      <c r="O25" s="591"/>
      <c r="P25" s="594"/>
      <c r="Q25" s="591"/>
      <c r="R25" s="594"/>
      <c r="S25" s="591"/>
      <c r="T25" s="591"/>
      <c r="U25" s="591"/>
      <c r="V25" s="591"/>
      <c r="W25" s="591"/>
      <c r="X25" s="591"/>
      <c r="Y25" s="591"/>
      <c r="Z25" s="591"/>
      <c r="AA25" s="591"/>
      <c r="AB25" s="591"/>
      <c r="AC25" s="591"/>
      <c r="AD25" s="591"/>
      <c r="AE25" s="591"/>
      <c r="AF25" s="591"/>
      <c r="AG25" s="591"/>
      <c r="AH25" s="591"/>
      <c r="AI25" s="591"/>
      <c r="AJ25" s="591"/>
      <c r="AK25" s="591"/>
      <c r="AL25" s="591"/>
      <c r="AM25" s="591"/>
      <c r="AN25" s="591"/>
      <c r="AO25" s="591"/>
      <c r="AP25" s="591"/>
      <c r="AQ25" s="591"/>
      <c r="AR25" s="591"/>
      <c r="AS25" s="591"/>
      <c r="AT25" s="591"/>
      <c r="AU25" s="591"/>
      <c r="AV25" s="591"/>
      <c r="AW25" s="591"/>
      <c r="AX25" s="591"/>
      <c r="AY25" s="591"/>
      <c r="AZ25" s="591"/>
      <c r="BA25" s="591"/>
      <c r="BB25" s="591"/>
      <c r="BC25" s="591"/>
      <c r="BD25" s="591"/>
      <c r="BE25" s="591"/>
      <c r="BF25" s="591"/>
      <c r="BG25" s="591"/>
      <c r="BH25" s="591"/>
      <c r="BI25" s="591"/>
      <c r="BJ25" s="591"/>
      <c r="BK25" s="591"/>
      <c r="BL25" s="591"/>
      <c r="BM25" s="591"/>
      <c r="BN25" s="591"/>
      <c r="BO25" s="591"/>
      <c r="BP25" s="591"/>
      <c r="BQ25" s="591"/>
      <c r="BR25" s="591"/>
      <c r="BS25" s="591"/>
      <c r="BT25" s="591"/>
      <c r="BU25" s="591"/>
      <c r="BV25" s="591"/>
      <c r="BW25" s="591"/>
      <c r="BX25" s="591"/>
      <c r="BY25" s="591"/>
      <c r="BZ25" s="591"/>
      <c r="CA25" s="591"/>
      <c r="CB25" s="591"/>
      <c r="CC25" s="591"/>
      <c r="CD25" s="591"/>
      <c r="CE25" s="591"/>
      <c r="CF25" s="591"/>
      <c r="CG25" s="591"/>
      <c r="CH25" s="591"/>
      <c r="CI25" s="591"/>
      <c r="CJ25" s="591"/>
      <c r="CK25" s="591"/>
      <c r="CL25" s="591"/>
      <c r="CM25" s="591"/>
      <c r="CN25" s="591"/>
      <c r="CO25" s="591"/>
      <c r="CP25" s="591"/>
      <c r="CQ25" s="591"/>
      <c r="CR25" s="591"/>
      <c r="CS25" s="591"/>
      <c r="CT25" s="591"/>
      <c r="CU25" s="591"/>
      <c r="CV25" s="591"/>
      <c r="CW25" s="591"/>
      <c r="CX25" s="591"/>
      <c r="CY25" s="591"/>
      <c r="CZ25" s="591"/>
      <c r="DA25" s="591"/>
      <c r="DB25" s="591"/>
      <c r="DC25" s="591"/>
      <c r="DD25" s="591"/>
      <c r="DE25" s="591"/>
      <c r="DF25" s="591"/>
      <c r="DG25" s="591"/>
      <c r="DH25" s="591"/>
      <c r="DI25" s="591"/>
      <c r="DJ25" s="591"/>
      <c r="DK25" s="591"/>
      <c r="DL25" s="591"/>
    </row>
    <row r="26" spans="1:116" s="596" customFormat="1" ht="34.9" customHeight="1">
      <c r="A26" s="591"/>
      <c r="B26" s="212">
        <v>2022</v>
      </c>
      <c r="C26" s="603">
        <v>11654.856168130002</v>
      </c>
      <c r="D26" s="532">
        <v>-2502.7020000000011</v>
      </c>
      <c r="E26" s="604">
        <v>9152.1541681300005</v>
      </c>
      <c r="F26" s="532">
        <v>6037.4</v>
      </c>
      <c r="G26" s="532">
        <v>640.79999999999995</v>
      </c>
      <c r="H26" s="531">
        <v>6678.2</v>
      </c>
      <c r="I26" s="603">
        <v>1457.1</v>
      </c>
      <c r="J26" s="603">
        <v>1016.9</v>
      </c>
      <c r="K26" s="604">
        <v>2474</v>
      </c>
      <c r="L26" s="591"/>
      <c r="M26" s="592"/>
      <c r="N26" s="593"/>
      <c r="O26" s="591"/>
      <c r="P26" s="594"/>
      <c r="Q26" s="591"/>
      <c r="R26" s="594"/>
      <c r="S26" s="591"/>
      <c r="T26" s="591"/>
      <c r="U26" s="591"/>
      <c r="V26" s="591"/>
      <c r="W26" s="591"/>
      <c r="X26" s="591"/>
      <c r="Y26" s="591"/>
      <c r="Z26" s="591"/>
      <c r="AA26" s="591"/>
      <c r="AB26" s="591"/>
      <c r="AC26" s="591"/>
      <c r="AD26" s="591"/>
      <c r="AE26" s="591"/>
      <c r="AF26" s="591"/>
      <c r="AG26" s="591"/>
      <c r="AH26" s="591"/>
      <c r="AI26" s="591"/>
      <c r="AJ26" s="591"/>
      <c r="AK26" s="591"/>
      <c r="AL26" s="591"/>
      <c r="AM26" s="591"/>
      <c r="AN26" s="591"/>
      <c r="AO26" s="591"/>
      <c r="AP26" s="591"/>
      <c r="AQ26" s="591"/>
      <c r="AR26" s="591"/>
      <c r="AS26" s="591"/>
      <c r="AT26" s="591"/>
      <c r="AU26" s="591"/>
      <c r="AV26" s="591"/>
      <c r="AW26" s="591"/>
      <c r="AX26" s="591"/>
      <c r="AY26" s="591"/>
      <c r="AZ26" s="591"/>
      <c r="BA26" s="591"/>
      <c r="BB26" s="591"/>
      <c r="BC26" s="591"/>
      <c r="BD26" s="591"/>
      <c r="BE26" s="591"/>
      <c r="BF26" s="591"/>
      <c r="BG26" s="591"/>
      <c r="BH26" s="591"/>
      <c r="BI26" s="591"/>
      <c r="BJ26" s="591"/>
      <c r="BK26" s="591"/>
      <c r="BL26" s="591"/>
      <c r="BM26" s="591"/>
      <c r="BN26" s="591"/>
      <c r="BO26" s="591"/>
      <c r="BP26" s="591"/>
      <c r="BQ26" s="591"/>
      <c r="BR26" s="591"/>
      <c r="BS26" s="591"/>
      <c r="BT26" s="591"/>
      <c r="BU26" s="591"/>
      <c r="BV26" s="591"/>
      <c r="BW26" s="591"/>
      <c r="BX26" s="591"/>
      <c r="BY26" s="591"/>
      <c r="BZ26" s="591"/>
      <c r="CA26" s="591"/>
      <c r="CB26" s="591"/>
      <c r="CC26" s="591"/>
      <c r="CD26" s="591"/>
      <c r="CE26" s="591"/>
      <c r="CF26" s="591"/>
      <c r="CG26" s="591"/>
      <c r="CH26" s="591"/>
      <c r="CI26" s="591"/>
      <c r="CJ26" s="591"/>
      <c r="CK26" s="591"/>
      <c r="CL26" s="591"/>
      <c r="CM26" s="591"/>
      <c r="CN26" s="591"/>
      <c r="CO26" s="591"/>
      <c r="CP26" s="591"/>
      <c r="CQ26" s="591"/>
      <c r="CR26" s="591"/>
      <c r="CS26" s="591"/>
      <c r="CT26" s="591"/>
      <c r="CU26" s="591"/>
      <c r="CV26" s="591"/>
      <c r="CW26" s="591"/>
      <c r="CX26" s="591"/>
      <c r="CY26" s="591"/>
      <c r="CZ26" s="591"/>
      <c r="DA26" s="591"/>
      <c r="DB26" s="591"/>
      <c r="DC26" s="591"/>
      <c r="DD26" s="591"/>
      <c r="DE26" s="591"/>
      <c r="DF26" s="591"/>
      <c r="DG26" s="591"/>
      <c r="DH26" s="591"/>
      <c r="DI26" s="591"/>
      <c r="DJ26" s="591"/>
      <c r="DK26" s="591"/>
      <c r="DL26" s="591"/>
    </row>
    <row r="27" spans="1:116" s="596" customFormat="1" ht="34.9" customHeight="1">
      <c r="A27" s="591"/>
      <c r="B27" s="214">
        <v>2023</v>
      </c>
      <c r="C27" s="601">
        <v>12387.562046928</v>
      </c>
      <c r="D27" s="537">
        <v>-3527.570046928</v>
      </c>
      <c r="E27" s="602">
        <v>8859.9920000000002</v>
      </c>
      <c r="F27" s="537">
        <v>5807.5479999999998</v>
      </c>
      <c r="G27" s="537">
        <v>633.71100000000001</v>
      </c>
      <c r="H27" s="536">
        <v>6441.259</v>
      </c>
      <c r="I27" s="601">
        <v>1507.4770000000001</v>
      </c>
      <c r="J27" s="601">
        <v>911.25599999999997</v>
      </c>
      <c r="K27" s="602">
        <v>2418.7330000000002</v>
      </c>
      <c r="L27" s="591"/>
      <c r="M27" s="592"/>
      <c r="N27" s="593"/>
      <c r="O27" s="591"/>
      <c r="P27" s="594"/>
      <c r="Q27" s="591"/>
      <c r="R27" s="594"/>
      <c r="S27" s="591"/>
      <c r="T27" s="591"/>
      <c r="U27" s="591"/>
      <c r="V27" s="591"/>
      <c r="W27" s="591"/>
      <c r="X27" s="591"/>
      <c r="Y27" s="591"/>
      <c r="Z27" s="591"/>
      <c r="AA27" s="591"/>
      <c r="AB27" s="591"/>
      <c r="AC27" s="591"/>
      <c r="AD27" s="591"/>
      <c r="AE27" s="591"/>
      <c r="AF27" s="591"/>
      <c r="AG27" s="591"/>
      <c r="AH27" s="591"/>
      <c r="AI27" s="591"/>
      <c r="AJ27" s="591"/>
      <c r="AK27" s="591"/>
      <c r="AL27" s="591"/>
      <c r="AM27" s="591"/>
      <c r="AN27" s="591"/>
      <c r="AO27" s="591"/>
      <c r="AP27" s="591"/>
      <c r="AQ27" s="591"/>
      <c r="AR27" s="591"/>
      <c r="AS27" s="591"/>
      <c r="AT27" s="591"/>
      <c r="AU27" s="591"/>
      <c r="AV27" s="591"/>
      <c r="AW27" s="591"/>
      <c r="AX27" s="591"/>
      <c r="AY27" s="591"/>
      <c r="AZ27" s="591"/>
      <c r="BA27" s="591"/>
      <c r="BB27" s="591"/>
      <c r="BC27" s="591"/>
      <c r="BD27" s="591"/>
      <c r="BE27" s="591"/>
      <c r="BF27" s="591"/>
      <c r="BG27" s="591"/>
      <c r="BH27" s="591"/>
      <c r="BI27" s="591"/>
      <c r="BJ27" s="591"/>
      <c r="BK27" s="591"/>
      <c r="BL27" s="591"/>
      <c r="BM27" s="591"/>
      <c r="BN27" s="591"/>
      <c r="BO27" s="591"/>
      <c r="BP27" s="591"/>
      <c r="BQ27" s="591"/>
      <c r="BR27" s="591"/>
      <c r="BS27" s="591"/>
      <c r="BT27" s="591"/>
      <c r="BU27" s="591"/>
      <c r="BV27" s="591"/>
      <c r="BW27" s="591"/>
      <c r="BX27" s="591"/>
      <c r="BY27" s="591"/>
      <c r="BZ27" s="591"/>
      <c r="CA27" s="591"/>
      <c r="CB27" s="591"/>
      <c r="CC27" s="591"/>
      <c r="CD27" s="591"/>
      <c r="CE27" s="591"/>
      <c r="CF27" s="591"/>
      <c r="CG27" s="591"/>
      <c r="CH27" s="591"/>
      <c r="CI27" s="591"/>
      <c r="CJ27" s="591"/>
      <c r="CK27" s="591"/>
      <c r="CL27" s="591"/>
      <c r="CM27" s="591"/>
      <c r="CN27" s="591"/>
      <c r="CO27" s="591"/>
      <c r="CP27" s="591"/>
      <c r="CQ27" s="591"/>
      <c r="CR27" s="591"/>
      <c r="CS27" s="591"/>
      <c r="CT27" s="591"/>
      <c r="CU27" s="591"/>
      <c r="CV27" s="591"/>
      <c r="CW27" s="591"/>
      <c r="CX27" s="591"/>
      <c r="CY27" s="591"/>
      <c r="CZ27" s="591"/>
      <c r="DA27" s="591"/>
      <c r="DB27" s="591"/>
      <c r="DC27" s="591"/>
      <c r="DD27" s="591"/>
      <c r="DE27" s="591"/>
      <c r="DF27" s="591"/>
      <c r="DG27" s="591"/>
      <c r="DH27" s="591"/>
      <c r="DI27" s="591"/>
      <c r="DJ27" s="591"/>
      <c r="DK27" s="591"/>
      <c r="DL27" s="591"/>
    </row>
    <row r="28" spans="1:116" s="595" customFormat="1" ht="34.9" customHeight="1">
      <c r="A28" s="591"/>
      <c r="B28" s="212" t="s">
        <v>1044</v>
      </c>
      <c r="C28" s="603">
        <f>C161</f>
        <v>14544.818409998001</v>
      </c>
      <c r="D28" s="532">
        <f t="shared" ref="D28:K28" si="0">D161</f>
        <v>-5126.5524099980012</v>
      </c>
      <c r="E28" s="604">
        <f t="shared" si="0"/>
        <v>9418.2659999999996</v>
      </c>
      <c r="F28" s="532">
        <f t="shared" si="0"/>
        <v>6083.0695770000002</v>
      </c>
      <c r="G28" s="532">
        <f t="shared" si="0"/>
        <v>650.05442300000004</v>
      </c>
      <c r="H28" s="531">
        <f t="shared" si="0"/>
        <v>6733.1239999999998</v>
      </c>
      <c r="I28" s="603">
        <f t="shared" si="0"/>
        <v>1589.252</v>
      </c>
      <c r="J28" s="603">
        <f t="shared" si="0"/>
        <v>1095.8900000000001</v>
      </c>
      <c r="K28" s="604">
        <f t="shared" si="0"/>
        <v>2685.1419999999998</v>
      </c>
      <c r="L28" s="591"/>
      <c r="M28" s="592"/>
      <c r="N28" s="593"/>
      <c r="O28" s="591"/>
      <c r="P28" s="594"/>
      <c r="Q28" s="591"/>
      <c r="R28" s="594"/>
      <c r="S28" s="591"/>
      <c r="T28" s="591"/>
      <c r="U28" s="591"/>
      <c r="V28" s="591"/>
      <c r="W28" s="591"/>
      <c r="X28" s="591"/>
      <c r="Y28" s="591"/>
      <c r="Z28" s="591"/>
      <c r="AA28" s="591"/>
      <c r="AB28" s="591"/>
      <c r="AC28" s="591"/>
      <c r="AD28" s="591"/>
      <c r="AE28" s="591"/>
      <c r="AF28" s="591"/>
      <c r="AG28" s="591"/>
      <c r="AH28" s="591"/>
      <c r="AI28" s="591"/>
      <c r="AJ28" s="591"/>
      <c r="AK28" s="591"/>
      <c r="AL28" s="591"/>
      <c r="AM28" s="591"/>
      <c r="AN28" s="591"/>
      <c r="AO28" s="591"/>
      <c r="AP28" s="591"/>
      <c r="AQ28" s="591"/>
      <c r="AR28" s="591"/>
      <c r="AS28" s="591"/>
      <c r="AT28" s="591"/>
      <c r="AU28" s="591"/>
      <c r="AV28" s="591"/>
      <c r="AW28" s="591"/>
      <c r="AX28" s="591"/>
      <c r="AY28" s="591"/>
      <c r="AZ28" s="591"/>
      <c r="BA28" s="591"/>
      <c r="BB28" s="591"/>
      <c r="BC28" s="591"/>
      <c r="BD28" s="591"/>
      <c r="BE28" s="591"/>
      <c r="BF28" s="591"/>
      <c r="BG28" s="591"/>
      <c r="BH28" s="591"/>
      <c r="BI28" s="591"/>
      <c r="BJ28" s="591"/>
      <c r="BK28" s="591"/>
      <c r="BL28" s="591"/>
      <c r="BM28" s="591"/>
      <c r="BN28" s="591"/>
      <c r="BO28" s="591"/>
      <c r="BP28" s="591"/>
      <c r="BQ28" s="591"/>
      <c r="BR28" s="591"/>
      <c r="BS28" s="591"/>
      <c r="BT28" s="591"/>
      <c r="BU28" s="591"/>
      <c r="BV28" s="591"/>
      <c r="BW28" s="591"/>
      <c r="BX28" s="591"/>
      <c r="BY28" s="591"/>
      <c r="BZ28" s="591"/>
      <c r="CA28" s="591"/>
      <c r="CB28" s="591"/>
      <c r="CC28" s="591"/>
      <c r="CD28" s="591"/>
      <c r="CE28" s="591"/>
      <c r="CF28" s="591"/>
      <c r="CG28" s="591"/>
      <c r="CH28" s="591"/>
      <c r="CI28" s="591"/>
      <c r="CJ28" s="591"/>
      <c r="CK28" s="591"/>
      <c r="CL28" s="591"/>
      <c r="CM28" s="591"/>
      <c r="CN28" s="591"/>
      <c r="CO28" s="591"/>
      <c r="CP28" s="591"/>
      <c r="CQ28" s="591"/>
      <c r="CR28" s="591"/>
      <c r="CS28" s="591"/>
      <c r="CT28" s="591"/>
      <c r="CU28" s="591"/>
      <c r="CV28" s="591"/>
      <c r="CW28" s="591"/>
      <c r="CX28" s="591"/>
      <c r="CY28" s="591"/>
      <c r="CZ28" s="591"/>
      <c r="DA28" s="591"/>
      <c r="DB28" s="591"/>
      <c r="DC28" s="591"/>
      <c r="DD28" s="591"/>
      <c r="DE28" s="591"/>
      <c r="DF28" s="591"/>
      <c r="DG28" s="591"/>
      <c r="DH28" s="591"/>
      <c r="DI28" s="591"/>
      <c r="DJ28" s="591"/>
      <c r="DK28" s="591"/>
      <c r="DL28" s="591"/>
    </row>
    <row r="29" spans="1:116" s="596" customFormat="1" ht="34.9" customHeight="1">
      <c r="A29" s="591"/>
      <c r="B29" s="214" t="s">
        <v>1094</v>
      </c>
      <c r="C29" s="601">
        <f>C174</f>
        <v>17669.823024461002</v>
      </c>
      <c r="D29" s="537">
        <f t="shared" ref="D29:J29" si="1">D174</f>
        <v>-7631.4680244610026</v>
      </c>
      <c r="E29" s="909">
        <f>D29+C29</f>
        <v>10038.355</v>
      </c>
      <c r="F29" s="537">
        <f t="shared" si="1"/>
        <v>6409.5180310000005</v>
      </c>
      <c r="G29" s="537">
        <f t="shared" si="1"/>
        <v>641.46996899999999</v>
      </c>
      <c r="H29" s="611">
        <f>G29+F29</f>
        <v>7050.9880000000003</v>
      </c>
      <c r="I29" s="601">
        <f t="shared" si="1"/>
        <v>1638.6120000000001</v>
      </c>
      <c r="J29" s="601">
        <f t="shared" si="1"/>
        <v>1348.7550000000001</v>
      </c>
      <c r="K29" s="909">
        <f>J29+I29</f>
        <v>2987.3670000000002</v>
      </c>
      <c r="L29" s="591"/>
      <c r="M29" s="592"/>
      <c r="N29" s="593"/>
      <c r="O29" s="591"/>
      <c r="P29" s="594"/>
      <c r="Q29" s="591"/>
      <c r="R29" s="594"/>
      <c r="S29" s="591"/>
      <c r="T29" s="591"/>
      <c r="U29" s="591"/>
      <c r="V29" s="591"/>
      <c r="W29" s="591"/>
      <c r="X29" s="591"/>
      <c r="Y29" s="591"/>
      <c r="Z29" s="591"/>
      <c r="AA29" s="591"/>
      <c r="AB29" s="591"/>
      <c r="AC29" s="591"/>
      <c r="AD29" s="591"/>
      <c r="AE29" s="591"/>
      <c r="AF29" s="591"/>
      <c r="AG29" s="591"/>
      <c r="AH29" s="591"/>
      <c r="AI29" s="591"/>
      <c r="AJ29" s="591"/>
      <c r="AK29" s="591"/>
      <c r="AL29" s="591"/>
      <c r="AM29" s="591"/>
      <c r="AN29" s="591"/>
      <c r="AO29" s="591"/>
      <c r="AP29" s="591"/>
      <c r="AQ29" s="591"/>
      <c r="AR29" s="591"/>
      <c r="AS29" s="591"/>
      <c r="AT29" s="591"/>
      <c r="AU29" s="591"/>
      <c r="AV29" s="591"/>
      <c r="AW29" s="591"/>
      <c r="AX29" s="591"/>
      <c r="AY29" s="591"/>
      <c r="AZ29" s="591"/>
      <c r="BA29" s="591"/>
      <c r="BB29" s="591"/>
      <c r="BC29" s="591"/>
      <c r="BD29" s="591"/>
      <c r="BE29" s="591"/>
      <c r="BF29" s="591"/>
      <c r="BG29" s="591"/>
      <c r="BH29" s="591"/>
      <c r="BI29" s="591"/>
      <c r="BJ29" s="591"/>
      <c r="BK29" s="591"/>
      <c r="BL29" s="591"/>
      <c r="BM29" s="591"/>
      <c r="BN29" s="591"/>
      <c r="BO29" s="591"/>
      <c r="BP29" s="591"/>
      <c r="BQ29" s="591"/>
      <c r="BR29" s="591"/>
      <c r="BS29" s="591"/>
      <c r="BT29" s="591"/>
      <c r="BU29" s="591"/>
      <c r="BV29" s="591"/>
      <c r="BW29" s="591"/>
      <c r="BX29" s="591"/>
      <c r="BY29" s="591"/>
      <c r="BZ29" s="591"/>
      <c r="CA29" s="591"/>
      <c r="CB29" s="591"/>
      <c r="CC29" s="591"/>
      <c r="CD29" s="591"/>
      <c r="CE29" s="591"/>
      <c r="CF29" s="591"/>
      <c r="CG29" s="591"/>
      <c r="CH29" s="591"/>
      <c r="CI29" s="591"/>
      <c r="CJ29" s="591"/>
      <c r="CK29" s="591"/>
      <c r="CL29" s="591"/>
      <c r="CM29" s="591"/>
      <c r="CN29" s="591"/>
      <c r="CO29" s="591"/>
      <c r="CP29" s="591"/>
      <c r="CQ29" s="591"/>
      <c r="CR29" s="591"/>
      <c r="CS29" s="591"/>
      <c r="CT29" s="591"/>
      <c r="CU29" s="591"/>
      <c r="CV29" s="591"/>
      <c r="CW29" s="591"/>
      <c r="CX29" s="591"/>
      <c r="CY29" s="591"/>
      <c r="CZ29" s="591"/>
      <c r="DA29" s="591"/>
      <c r="DB29" s="591"/>
      <c r="DC29" s="591"/>
      <c r="DD29" s="591"/>
      <c r="DE29" s="591"/>
      <c r="DF29" s="591"/>
      <c r="DG29" s="591"/>
      <c r="DH29" s="591"/>
      <c r="DI29" s="591"/>
      <c r="DJ29" s="591"/>
      <c r="DK29" s="591"/>
      <c r="DL29" s="591"/>
    </row>
    <row r="30" spans="1:116" s="596" customFormat="1" ht="34.9" hidden="1" customHeight="1">
      <c r="A30" s="591"/>
      <c r="B30" s="215">
        <v>2014</v>
      </c>
      <c r="C30" s="605"/>
      <c r="D30" s="1260"/>
      <c r="E30" s="606"/>
      <c r="F30" s="1260"/>
      <c r="G30" s="1260"/>
      <c r="H30" s="535"/>
      <c r="I30" s="605"/>
      <c r="J30" s="605"/>
      <c r="K30" s="606"/>
      <c r="L30" s="591"/>
      <c r="M30" s="592"/>
      <c r="N30" s="593"/>
      <c r="O30" s="591"/>
      <c r="P30" s="594"/>
      <c r="Q30" s="591"/>
      <c r="R30" s="594"/>
      <c r="S30" s="591"/>
      <c r="T30" s="591"/>
      <c r="U30" s="591"/>
      <c r="V30" s="591"/>
      <c r="W30" s="591"/>
      <c r="X30" s="591"/>
      <c r="Y30" s="591"/>
      <c r="Z30" s="591"/>
      <c r="AA30" s="591"/>
      <c r="AB30" s="591"/>
      <c r="AC30" s="591"/>
      <c r="AD30" s="591"/>
      <c r="AE30" s="591"/>
      <c r="AF30" s="591"/>
      <c r="AG30" s="591"/>
      <c r="AH30" s="591"/>
      <c r="AI30" s="591"/>
      <c r="AJ30" s="591"/>
      <c r="AK30" s="591"/>
      <c r="AL30" s="591"/>
      <c r="AM30" s="591"/>
      <c r="AN30" s="591"/>
      <c r="AO30" s="591"/>
      <c r="AP30" s="591"/>
      <c r="AQ30" s="591"/>
      <c r="AR30" s="591"/>
      <c r="AS30" s="591"/>
      <c r="AT30" s="591"/>
      <c r="AU30" s="591"/>
      <c r="AV30" s="591"/>
      <c r="AW30" s="591"/>
      <c r="AX30" s="591"/>
      <c r="AY30" s="591"/>
      <c r="AZ30" s="591"/>
      <c r="BA30" s="591"/>
      <c r="BB30" s="591"/>
      <c r="BC30" s="591"/>
      <c r="BD30" s="591"/>
      <c r="BE30" s="591"/>
      <c r="BF30" s="591"/>
      <c r="BG30" s="591"/>
      <c r="BH30" s="591"/>
      <c r="BI30" s="591"/>
      <c r="BJ30" s="591"/>
      <c r="BK30" s="591"/>
      <c r="BL30" s="591"/>
      <c r="BM30" s="591"/>
      <c r="BN30" s="591"/>
      <c r="BO30" s="591"/>
      <c r="BP30" s="591"/>
      <c r="BQ30" s="591"/>
      <c r="BR30" s="591"/>
      <c r="BS30" s="591"/>
      <c r="BT30" s="591"/>
      <c r="BU30" s="591"/>
      <c r="BV30" s="591"/>
      <c r="BW30" s="591"/>
      <c r="BX30" s="591"/>
      <c r="BY30" s="591"/>
      <c r="BZ30" s="591"/>
      <c r="CA30" s="591"/>
      <c r="CB30" s="591"/>
      <c r="CC30" s="591"/>
      <c r="CD30" s="591"/>
      <c r="CE30" s="591"/>
      <c r="CF30" s="591"/>
      <c r="CG30" s="591"/>
      <c r="CH30" s="591"/>
      <c r="CI30" s="591"/>
      <c r="CJ30" s="591"/>
      <c r="CK30" s="591"/>
      <c r="CL30" s="591"/>
      <c r="CM30" s="591"/>
      <c r="CN30" s="591"/>
      <c r="CO30" s="591"/>
      <c r="CP30" s="591"/>
      <c r="CQ30" s="591"/>
      <c r="CR30" s="591"/>
      <c r="CS30" s="591"/>
      <c r="CT30" s="591"/>
      <c r="CU30" s="591"/>
      <c r="CV30" s="591"/>
      <c r="CW30" s="591"/>
      <c r="CX30" s="591"/>
      <c r="CY30" s="591"/>
      <c r="CZ30" s="591"/>
      <c r="DA30" s="591"/>
      <c r="DB30" s="591"/>
      <c r="DC30" s="591"/>
      <c r="DD30" s="591"/>
      <c r="DE30" s="591"/>
      <c r="DF30" s="591"/>
      <c r="DG30" s="591"/>
      <c r="DH30" s="591"/>
      <c r="DI30" s="591"/>
      <c r="DJ30" s="591"/>
      <c r="DK30" s="591"/>
      <c r="DL30" s="591"/>
    </row>
    <row r="31" spans="1:116" s="596" customFormat="1" ht="34.9" hidden="1" customHeight="1">
      <c r="A31" s="591"/>
      <c r="B31" s="217">
        <v>41974</v>
      </c>
      <c r="C31" s="607">
        <v>10073.799999999999</v>
      </c>
      <c r="D31" s="534">
        <v>-3032.1999999999989</v>
      </c>
      <c r="E31" s="608">
        <v>7041.6</v>
      </c>
      <c r="F31" s="534">
        <v>3804.4</v>
      </c>
      <c r="G31" s="534">
        <v>373.4</v>
      </c>
      <c r="H31" s="533">
        <v>4177.8</v>
      </c>
      <c r="I31" s="607">
        <v>1457.1</v>
      </c>
      <c r="J31" s="607">
        <v>1406.7</v>
      </c>
      <c r="K31" s="608">
        <v>2863.8</v>
      </c>
      <c r="L31" s="591"/>
      <c r="M31" s="592"/>
      <c r="N31" s="593"/>
      <c r="O31" s="591"/>
      <c r="P31" s="594"/>
      <c r="Q31" s="591"/>
      <c r="R31" s="594"/>
      <c r="S31" s="591"/>
      <c r="T31" s="591"/>
      <c r="U31" s="591"/>
      <c r="V31" s="591"/>
      <c r="W31" s="591"/>
      <c r="X31" s="591"/>
      <c r="Y31" s="591"/>
      <c r="Z31" s="591"/>
      <c r="AA31" s="591"/>
      <c r="AB31" s="591"/>
      <c r="AC31" s="591"/>
      <c r="AD31" s="591"/>
      <c r="AE31" s="591"/>
      <c r="AF31" s="591"/>
      <c r="AG31" s="591"/>
      <c r="AH31" s="591"/>
      <c r="AI31" s="591"/>
      <c r="AJ31" s="591"/>
      <c r="AK31" s="591"/>
      <c r="AL31" s="591"/>
      <c r="AM31" s="591"/>
      <c r="AN31" s="591"/>
      <c r="AO31" s="591"/>
      <c r="AP31" s="591"/>
      <c r="AQ31" s="591"/>
      <c r="AR31" s="591"/>
      <c r="AS31" s="591"/>
      <c r="AT31" s="591"/>
      <c r="AU31" s="591"/>
      <c r="AV31" s="591"/>
      <c r="AW31" s="591"/>
      <c r="AX31" s="591"/>
      <c r="AY31" s="591"/>
      <c r="AZ31" s="591"/>
      <c r="BA31" s="591"/>
      <c r="BB31" s="591"/>
      <c r="BC31" s="591"/>
      <c r="BD31" s="591"/>
      <c r="BE31" s="591"/>
      <c r="BF31" s="591"/>
      <c r="BG31" s="591"/>
      <c r="BH31" s="591"/>
      <c r="BI31" s="591"/>
      <c r="BJ31" s="591"/>
      <c r="BK31" s="591"/>
      <c r="BL31" s="591"/>
      <c r="BM31" s="591"/>
      <c r="BN31" s="591"/>
      <c r="BO31" s="591"/>
      <c r="BP31" s="591"/>
      <c r="BQ31" s="591"/>
      <c r="BR31" s="591"/>
      <c r="BS31" s="591"/>
      <c r="BT31" s="591"/>
      <c r="BU31" s="591"/>
      <c r="BV31" s="591"/>
      <c r="BW31" s="591"/>
      <c r="BX31" s="591"/>
      <c r="BY31" s="591"/>
      <c r="BZ31" s="591"/>
      <c r="CA31" s="591"/>
      <c r="CB31" s="591"/>
      <c r="CC31" s="591"/>
      <c r="CD31" s="591"/>
      <c r="CE31" s="591"/>
      <c r="CF31" s="591"/>
      <c r="CG31" s="591"/>
      <c r="CH31" s="591"/>
      <c r="CI31" s="591"/>
      <c r="CJ31" s="591"/>
      <c r="CK31" s="591"/>
      <c r="CL31" s="591"/>
      <c r="CM31" s="591"/>
      <c r="CN31" s="591"/>
      <c r="CO31" s="591"/>
      <c r="CP31" s="591"/>
      <c r="CQ31" s="591"/>
      <c r="CR31" s="591"/>
      <c r="CS31" s="591"/>
      <c r="CT31" s="591"/>
      <c r="CU31" s="591"/>
      <c r="CV31" s="591"/>
      <c r="CW31" s="591"/>
      <c r="CX31" s="591"/>
      <c r="CY31" s="591"/>
      <c r="CZ31" s="591"/>
      <c r="DA31" s="591"/>
      <c r="DB31" s="591"/>
      <c r="DC31" s="591"/>
      <c r="DD31" s="591"/>
      <c r="DE31" s="591"/>
      <c r="DF31" s="591"/>
      <c r="DG31" s="591"/>
      <c r="DH31" s="591"/>
      <c r="DI31" s="591"/>
      <c r="DJ31" s="591"/>
      <c r="DK31" s="591"/>
      <c r="DL31" s="591"/>
    </row>
    <row r="32" spans="1:116" s="595" customFormat="1" ht="34.9" hidden="1" customHeight="1">
      <c r="A32" s="591"/>
      <c r="B32" s="215">
        <v>2015</v>
      </c>
      <c r="C32" s="605"/>
      <c r="D32" s="1260"/>
      <c r="E32" s="606"/>
      <c r="F32" s="1260"/>
      <c r="G32" s="1260"/>
      <c r="H32" s="535"/>
      <c r="I32" s="605"/>
      <c r="J32" s="605"/>
      <c r="K32" s="606"/>
      <c r="L32" s="591"/>
      <c r="M32" s="592"/>
      <c r="N32" s="593"/>
      <c r="O32" s="591"/>
      <c r="P32" s="594"/>
      <c r="Q32" s="591"/>
      <c r="R32" s="594"/>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row>
    <row r="33" spans="1:116" s="596" customFormat="1" ht="34.9" hidden="1" customHeight="1">
      <c r="A33" s="591"/>
      <c r="B33" s="216">
        <v>42005</v>
      </c>
      <c r="C33" s="603">
        <v>9972.2043217329974</v>
      </c>
      <c r="D33" s="532">
        <v>-3042.2000000000007</v>
      </c>
      <c r="E33" s="604">
        <v>6930.0043217329967</v>
      </c>
      <c r="F33" s="532">
        <v>3792.8</v>
      </c>
      <c r="G33" s="532">
        <v>344.5</v>
      </c>
      <c r="H33" s="531">
        <v>4137.3</v>
      </c>
      <c r="I33" s="603">
        <v>1469.6</v>
      </c>
      <c r="J33" s="603">
        <v>1323.1</v>
      </c>
      <c r="K33" s="604">
        <v>2792.7</v>
      </c>
      <c r="L33" s="591"/>
      <c r="M33" s="592"/>
      <c r="N33" s="593"/>
      <c r="O33" s="591"/>
      <c r="P33" s="594"/>
      <c r="Q33" s="591"/>
      <c r="R33" s="594"/>
      <c r="S33" s="591"/>
      <c r="T33" s="591"/>
      <c r="U33" s="591"/>
      <c r="V33" s="591"/>
      <c r="W33" s="591"/>
      <c r="X33" s="591"/>
      <c r="Y33" s="591"/>
      <c r="Z33" s="591"/>
      <c r="AA33" s="591"/>
      <c r="AB33" s="591"/>
      <c r="AC33" s="591"/>
      <c r="AD33" s="591"/>
      <c r="AE33" s="591"/>
      <c r="AF33" s="591"/>
      <c r="AG33" s="591"/>
      <c r="AH33" s="591"/>
      <c r="AI33" s="591"/>
      <c r="AJ33" s="591"/>
      <c r="AK33" s="591"/>
      <c r="AL33" s="591"/>
      <c r="AM33" s="591"/>
      <c r="AN33" s="591"/>
      <c r="AO33" s="591"/>
      <c r="AP33" s="591"/>
      <c r="AQ33" s="591"/>
      <c r="AR33" s="591"/>
      <c r="AS33" s="591"/>
      <c r="AT33" s="591"/>
      <c r="AU33" s="591"/>
      <c r="AV33" s="591"/>
      <c r="AW33" s="591"/>
      <c r="AX33" s="591"/>
      <c r="AY33" s="591"/>
      <c r="AZ33" s="591"/>
      <c r="BA33" s="591"/>
      <c r="BB33" s="591"/>
      <c r="BC33" s="591"/>
      <c r="BD33" s="591"/>
      <c r="BE33" s="591"/>
      <c r="BF33" s="591"/>
      <c r="BG33" s="591"/>
      <c r="BH33" s="591"/>
      <c r="BI33" s="591"/>
      <c r="BJ33" s="591"/>
      <c r="BK33" s="591"/>
      <c r="BL33" s="591"/>
      <c r="BM33" s="591"/>
      <c r="BN33" s="591"/>
      <c r="BO33" s="591"/>
      <c r="BP33" s="591"/>
      <c r="BQ33" s="591"/>
      <c r="BR33" s="591"/>
      <c r="BS33" s="591"/>
      <c r="BT33" s="591"/>
      <c r="BU33" s="591"/>
      <c r="BV33" s="591"/>
      <c r="BW33" s="591"/>
      <c r="BX33" s="591"/>
      <c r="BY33" s="591"/>
      <c r="BZ33" s="591"/>
      <c r="CA33" s="591"/>
      <c r="CB33" s="591"/>
      <c r="CC33" s="591"/>
      <c r="CD33" s="591"/>
      <c r="CE33" s="591"/>
      <c r="CF33" s="591"/>
      <c r="CG33" s="591"/>
      <c r="CH33" s="591"/>
      <c r="CI33" s="591"/>
      <c r="CJ33" s="591"/>
      <c r="CK33" s="591"/>
      <c r="CL33" s="591"/>
      <c r="CM33" s="591"/>
      <c r="CN33" s="591"/>
      <c r="CO33" s="591"/>
      <c r="CP33" s="591"/>
      <c r="CQ33" s="591"/>
      <c r="CR33" s="591"/>
      <c r="CS33" s="591"/>
      <c r="CT33" s="591"/>
      <c r="CU33" s="591"/>
      <c r="CV33" s="591"/>
      <c r="CW33" s="591"/>
      <c r="CX33" s="591"/>
      <c r="CY33" s="591"/>
      <c r="CZ33" s="591"/>
      <c r="DA33" s="591"/>
      <c r="DB33" s="591"/>
      <c r="DC33" s="591"/>
      <c r="DD33" s="591"/>
      <c r="DE33" s="591"/>
      <c r="DF33" s="591"/>
      <c r="DG33" s="591"/>
      <c r="DH33" s="591"/>
      <c r="DI33" s="591"/>
      <c r="DJ33" s="591"/>
      <c r="DK33" s="591"/>
      <c r="DL33" s="591"/>
    </row>
    <row r="34" spans="1:116" s="595" customFormat="1" ht="34.9" hidden="1" customHeight="1">
      <c r="A34" s="591"/>
      <c r="B34" s="217">
        <v>42036</v>
      </c>
      <c r="C34" s="601">
        <v>10188.572879054998</v>
      </c>
      <c r="D34" s="537">
        <v>-3279.9689999999991</v>
      </c>
      <c r="E34" s="602">
        <v>6908.6038790549992</v>
      </c>
      <c r="F34" s="537">
        <v>3771.4</v>
      </c>
      <c r="G34" s="537">
        <v>339.3</v>
      </c>
      <c r="H34" s="536">
        <v>4110.7</v>
      </c>
      <c r="I34" s="601">
        <v>1491.8</v>
      </c>
      <c r="J34" s="601">
        <v>1306.0999999999999</v>
      </c>
      <c r="K34" s="602">
        <v>2797.8999999999996</v>
      </c>
      <c r="L34" s="591"/>
      <c r="M34" s="592"/>
      <c r="N34" s="593"/>
      <c r="O34" s="591"/>
      <c r="P34" s="594"/>
      <c r="Q34" s="591"/>
      <c r="R34" s="594"/>
      <c r="S34" s="591"/>
      <c r="T34" s="591"/>
      <c r="U34" s="591"/>
      <c r="V34" s="591"/>
      <c r="W34" s="591"/>
      <c r="X34" s="591"/>
      <c r="Y34" s="591"/>
      <c r="Z34" s="591"/>
      <c r="AA34" s="591"/>
      <c r="AB34" s="591"/>
      <c r="AC34" s="591"/>
      <c r="AD34" s="591"/>
      <c r="AE34" s="591"/>
      <c r="AF34" s="591"/>
      <c r="AG34" s="591"/>
      <c r="AH34" s="591"/>
      <c r="AI34" s="591"/>
      <c r="AJ34" s="591"/>
      <c r="AK34" s="591"/>
      <c r="AL34" s="591"/>
      <c r="AM34" s="591"/>
      <c r="AN34" s="591"/>
      <c r="AO34" s="591"/>
      <c r="AP34" s="591"/>
      <c r="AQ34" s="591"/>
      <c r="AR34" s="591"/>
      <c r="AS34" s="591"/>
      <c r="AT34" s="591"/>
      <c r="AU34" s="591"/>
      <c r="AV34" s="591"/>
      <c r="AW34" s="591"/>
      <c r="AX34" s="591"/>
      <c r="AY34" s="591"/>
      <c r="AZ34" s="591"/>
      <c r="BA34" s="591"/>
      <c r="BB34" s="591"/>
      <c r="BC34" s="591"/>
      <c r="BD34" s="591"/>
      <c r="BE34" s="591"/>
      <c r="BF34" s="591"/>
      <c r="BG34" s="591"/>
      <c r="BH34" s="591"/>
      <c r="BI34" s="591"/>
      <c r="BJ34" s="591"/>
      <c r="BK34" s="591"/>
      <c r="BL34" s="591"/>
      <c r="BM34" s="591"/>
      <c r="BN34" s="591"/>
      <c r="BO34" s="591"/>
      <c r="BP34" s="591"/>
      <c r="BQ34" s="591"/>
      <c r="BR34" s="591"/>
      <c r="BS34" s="591"/>
      <c r="BT34" s="591"/>
      <c r="BU34" s="591"/>
      <c r="BV34" s="591"/>
      <c r="BW34" s="591"/>
      <c r="BX34" s="591"/>
      <c r="BY34" s="591"/>
      <c r="BZ34" s="591"/>
      <c r="CA34" s="591"/>
      <c r="CB34" s="591"/>
      <c r="CC34" s="591"/>
      <c r="CD34" s="591"/>
      <c r="CE34" s="591"/>
      <c r="CF34" s="591"/>
      <c r="CG34" s="591"/>
      <c r="CH34" s="591"/>
      <c r="CI34" s="591"/>
      <c r="CJ34" s="591"/>
      <c r="CK34" s="591"/>
      <c r="CL34" s="591"/>
      <c r="CM34" s="591"/>
      <c r="CN34" s="591"/>
      <c r="CO34" s="591"/>
      <c r="CP34" s="591"/>
      <c r="CQ34" s="591"/>
      <c r="CR34" s="591"/>
      <c r="CS34" s="591"/>
      <c r="CT34" s="591"/>
      <c r="CU34" s="591"/>
      <c r="CV34" s="591"/>
      <c r="CW34" s="591"/>
      <c r="CX34" s="591"/>
      <c r="CY34" s="591"/>
      <c r="CZ34" s="591"/>
      <c r="DA34" s="591"/>
      <c r="DB34" s="591"/>
      <c r="DC34" s="591"/>
      <c r="DD34" s="591"/>
      <c r="DE34" s="591"/>
      <c r="DF34" s="591"/>
      <c r="DG34" s="591"/>
      <c r="DH34" s="591"/>
      <c r="DI34" s="591"/>
      <c r="DJ34" s="591"/>
      <c r="DK34" s="591"/>
      <c r="DL34" s="591"/>
    </row>
    <row r="35" spans="1:116" s="596" customFormat="1" ht="34.9" hidden="1" customHeight="1">
      <c r="A35" s="591"/>
      <c r="B35" s="216">
        <v>42064</v>
      </c>
      <c r="C35" s="603">
        <v>10200.712098655998</v>
      </c>
      <c r="D35" s="532">
        <v>-3342.5999999999995</v>
      </c>
      <c r="E35" s="604">
        <v>6858.112098655999</v>
      </c>
      <c r="F35" s="532">
        <v>3770.8</v>
      </c>
      <c r="G35" s="532">
        <v>367.4</v>
      </c>
      <c r="H35" s="531">
        <v>4138.2</v>
      </c>
      <c r="I35" s="603">
        <v>1499.6</v>
      </c>
      <c r="J35" s="603">
        <v>1220.3</v>
      </c>
      <c r="K35" s="604">
        <v>2719.8999999999996</v>
      </c>
      <c r="L35" s="591"/>
      <c r="M35" s="592"/>
      <c r="N35" s="593"/>
      <c r="O35" s="591"/>
      <c r="P35" s="594"/>
      <c r="Q35" s="591"/>
      <c r="R35" s="594"/>
      <c r="S35" s="591"/>
      <c r="T35" s="591"/>
      <c r="U35" s="591"/>
      <c r="V35" s="591"/>
      <c r="W35" s="591"/>
      <c r="X35" s="591"/>
      <c r="Y35" s="591"/>
      <c r="Z35" s="591"/>
      <c r="AA35" s="591"/>
      <c r="AB35" s="591"/>
      <c r="AC35" s="591"/>
      <c r="AD35" s="591"/>
      <c r="AE35" s="591"/>
      <c r="AF35" s="591"/>
      <c r="AG35" s="591"/>
      <c r="AH35" s="591"/>
      <c r="AI35" s="591"/>
      <c r="AJ35" s="591"/>
      <c r="AK35" s="591"/>
      <c r="AL35" s="591"/>
      <c r="AM35" s="591"/>
      <c r="AN35" s="591"/>
      <c r="AO35" s="591"/>
      <c r="AP35" s="591"/>
      <c r="AQ35" s="591"/>
      <c r="AR35" s="591"/>
      <c r="AS35" s="591"/>
      <c r="AT35" s="591"/>
      <c r="AU35" s="591"/>
      <c r="AV35" s="591"/>
      <c r="AW35" s="591"/>
      <c r="AX35" s="591"/>
      <c r="AY35" s="591"/>
      <c r="AZ35" s="591"/>
      <c r="BA35" s="591"/>
      <c r="BB35" s="591"/>
      <c r="BC35" s="591"/>
      <c r="BD35" s="591"/>
      <c r="BE35" s="591"/>
      <c r="BF35" s="591"/>
      <c r="BG35" s="591"/>
      <c r="BH35" s="591"/>
      <c r="BI35" s="591"/>
      <c r="BJ35" s="591"/>
      <c r="BK35" s="591"/>
      <c r="BL35" s="591"/>
      <c r="BM35" s="591"/>
      <c r="BN35" s="591"/>
      <c r="BO35" s="591"/>
      <c r="BP35" s="591"/>
      <c r="BQ35" s="591"/>
      <c r="BR35" s="591"/>
      <c r="BS35" s="591"/>
      <c r="BT35" s="591"/>
      <c r="BU35" s="591"/>
      <c r="BV35" s="591"/>
      <c r="BW35" s="591"/>
      <c r="BX35" s="591"/>
      <c r="BY35" s="591"/>
      <c r="BZ35" s="591"/>
      <c r="CA35" s="591"/>
      <c r="CB35" s="591"/>
      <c r="CC35" s="591"/>
      <c r="CD35" s="591"/>
      <c r="CE35" s="591"/>
      <c r="CF35" s="591"/>
      <c r="CG35" s="591"/>
      <c r="CH35" s="591"/>
      <c r="CI35" s="591"/>
      <c r="CJ35" s="591"/>
      <c r="CK35" s="591"/>
      <c r="CL35" s="591"/>
      <c r="CM35" s="591"/>
      <c r="CN35" s="591"/>
      <c r="CO35" s="591"/>
      <c r="CP35" s="591"/>
      <c r="CQ35" s="591"/>
      <c r="CR35" s="591"/>
      <c r="CS35" s="591"/>
      <c r="CT35" s="591"/>
      <c r="CU35" s="591"/>
      <c r="CV35" s="591"/>
      <c r="CW35" s="591"/>
      <c r="CX35" s="591"/>
      <c r="CY35" s="591"/>
      <c r="CZ35" s="591"/>
      <c r="DA35" s="591"/>
      <c r="DB35" s="591"/>
      <c r="DC35" s="591"/>
      <c r="DD35" s="591"/>
      <c r="DE35" s="591"/>
      <c r="DF35" s="591"/>
      <c r="DG35" s="591"/>
      <c r="DH35" s="591"/>
      <c r="DI35" s="591"/>
      <c r="DJ35" s="591"/>
      <c r="DK35" s="591"/>
      <c r="DL35" s="591"/>
    </row>
    <row r="36" spans="1:116" s="595" customFormat="1" ht="34.9" hidden="1" customHeight="1">
      <c r="A36" s="591"/>
      <c r="B36" s="217">
        <v>42095</v>
      </c>
      <c r="C36" s="601">
        <v>10184.092901691998</v>
      </c>
      <c r="D36" s="537">
        <v>-3220.0049999999992</v>
      </c>
      <c r="E36" s="602">
        <v>6964.0879016919989</v>
      </c>
      <c r="F36" s="537">
        <v>3836.6</v>
      </c>
      <c r="G36" s="537">
        <v>366.9</v>
      </c>
      <c r="H36" s="536">
        <v>4203.5</v>
      </c>
      <c r="I36" s="601">
        <v>1524.6</v>
      </c>
      <c r="J36" s="601">
        <v>1236</v>
      </c>
      <c r="K36" s="602">
        <v>2760.6</v>
      </c>
      <c r="L36" s="591"/>
      <c r="M36" s="592"/>
      <c r="N36" s="593"/>
      <c r="O36" s="591"/>
      <c r="P36" s="594"/>
      <c r="Q36" s="591"/>
      <c r="R36" s="594"/>
      <c r="S36" s="591"/>
      <c r="T36" s="591"/>
      <c r="U36" s="591"/>
      <c r="V36" s="591"/>
      <c r="W36" s="591"/>
      <c r="X36" s="591"/>
      <c r="Y36" s="591"/>
      <c r="Z36" s="591"/>
      <c r="AA36" s="591"/>
      <c r="AB36" s="591"/>
      <c r="AC36" s="591"/>
      <c r="AD36" s="591"/>
      <c r="AE36" s="591"/>
      <c r="AF36" s="591"/>
      <c r="AG36" s="591"/>
      <c r="AH36" s="591"/>
      <c r="AI36" s="591"/>
      <c r="AJ36" s="591"/>
      <c r="AK36" s="591"/>
      <c r="AL36" s="591"/>
      <c r="AM36" s="591"/>
      <c r="AN36" s="591"/>
      <c r="AO36" s="591"/>
      <c r="AP36" s="591"/>
      <c r="AQ36" s="591"/>
      <c r="AR36" s="591"/>
      <c r="AS36" s="591"/>
      <c r="AT36" s="591"/>
      <c r="AU36" s="591"/>
      <c r="AV36" s="591"/>
      <c r="AW36" s="591"/>
      <c r="AX36" s="591"/>
      <c r="AY36" s="591"/>
      <c r="AZ36" s="591"/>
      <c r="BA36" s="591"/>
      <c r="BB36" s="591"/>
      <c r="BC36" s="591"/>
      <c r="BD36" s="591"/>
      <c r="BE36" s="591"/>
      <c r="BF36" s="591"/>
      <c r="BG36" s="591"/>
      <c r="BH36" s="591"/>
      <c r="BI36" s="591"/>
      <c r="BJ36" s="591"/>
      <c r="BK36" s="591"/>
      <c r="BL36" s="591"/>
      <c r="BM36" s="591"/>
      <c r="BN36" s="591"/>
      <c r="BO36" s="591"/>
      <c r="BP36" s="591"/>
      <c r="BQ36" s="591"/>
      <c r="BR36" s="591"/>
      <c r="BS36" s="591"/>
      <c r="BT36" s="591"/>
      <c r="BU36" s="591"/>
      <c r="BV36" s="591"/>
      <c r="BW36" s="591"/>
      <c r="BX36" s="591"/>
      <c r="BY36" s="591"/>
      <c r="BZ36" s="591"/>
      <c r="CA36" s="591"/>
      <c r="CB36" s="591"/>
      <c r="CC36" s="591"/>
      <c r="CD36" s="591"/>
      <c r="CE36" s="591"/>
      <c r="CF36" s="591"/>
      <c r="CG36" s="591"/>
      <c r="CH36" s="591"/>
      <c r="CI36" s="591"/>
      <c r="CJ36" s="591"/>
      <c r="CK36" s="591"/>
      <c r="CL36" s="591"/>
      <c r="CM36" s="591"/>
      <c r="CN36" s="591"/>
      <c r="CO36" s="591"/>
      <c r="CP36" s="591"/>
      <c r="CQ36" s="591"/>
      <c r="CR36" s="591"/>
      <c r="CS36" s="591"/>
      <c r="CT36" s="591"/>
      <c r="CU36" s="591"/>
      <c r="CV36" s="591"/>
      <c r="CW36" s="591"/>
      <c r="CX36" s="591"/>
      <c r="CY36" s="591"/>
      <c r="CZ36" s="591"/>
      <c r="DA36" s="591"/>
      <c r="DB36" s="591"/>
      <c r="DC36" s="591"/>
      <c r="DD36" s="591"/>
      <c r="DE36" s="591"/>
      <c r="DF36" s="591"/>
      <c r="DG36" s="591"/>
      <c r="DH36" s="591"/>
      <c r="DI36" s="591"/>
      <c r="DJ36" s="591"/>
      <c r="DK36" s="591"/>
      <c r="DL36" s="591"/>
    </row>
    <row r="37" spans="1:116" s="596" customFormat="1" ht="34.9" hidden="1" customHeight="1">
      <c r="A37" s="591"/>
      <c r="B37" s="216">
        <v>42125</v>
      </c>
      <c r="C37" s="603">
        <v>10211.625285705997</v>
      </c>
      <c r="D37" s="532">
        <v>-3245.6549999999988</v>
      </c>
      <c r="E37" s="604">
        <v>6965.9702857059983</v>
      </c>
      <c r="F37" s="532">
        <v>3839.2</v>
      </c>
      <c r="G37" s="532">
        <v>385.3</v>
      </c>
      <c r="H37" s="531">
        <v>4224.5</v>
      </c>
      <c r="I37" s="603">
        <v>1534.6</v>
      </c>
      <c r="J37" s="603">
        <v>1206.9000000000001</v>
      </c>
      <c r="K37" s="604">
        <v>2741.5</v>
      </c>
      <c r="L37" s="591"/>
      <c r="M37" s="592"/>
      <c r="N37" s="593"/>
      <c r="O37" s="591"/>
      <c r="P37" s="594"/>
      <c r="Q37" s="591"/>
      <c r="R37" s="594"/>
      <c r="S37" s="591"/>
      <c r="T37" s="591"/>
      <c r="U37" s="591"/>
      <c r="V37" s="591"/>
      <c r="W37" s="591"/>
      <c r="X37" s="591"/>
      <c r="Y37" s="591"/>
      <c r="Z37" s="591"/>
      <c r="AA37" s="591"/>
      <c r="AB37" s="591"/>
      <c r="AC37" s="591"/>
      <c r="AD37" s="591"/>
      <c r="AE37" s="591"/>
      <c r="AF37" s="591"/>
      <c r="AG37" s="591"/>
      <c r="AH37" s="591"/>
      <c r="AI37" s="591"/>
      <c r="AJ37" s="591"/>
      <c r="AK37" s="591"/>
      <c r="AL37" s="591"/>
      <c r="AM37" s="591"/>
      <c r="AN37" s="591"/>
      <c r="AO37" s="591"/>
      <c r="AP37" s="591"/>
      <c r="AQ37" s="591"/>
      <c r="AR37" s="591"/>
      <c r="AS37" s="591"/>
      <c r="AT37" s="591"/>
      <c r="AU37" s="591"/>
      <c r="AV37" s="591"/>
      <c r="AW37" s="591"/>
      <c r="AX37" s="591"/>
      <c r="AY37" s="591"/>
      <c r="AZ37" s="591"/>
      <c r="BA37" s="591"/>
      <c r="BB37" s="591"/>
      <c r="BC37" s="591"/>
      <c r="BD37" s="591"/>
      <c r="BE37" s="591"/>
      <c r="BF37" s="591"/>
      <c r="BG37" s="591"/>
      <c r="BH37" s="591"/>
      <c r="BI37" s="591"/>
      <c r="BJ37" s="591"/>
      <c r="BK37" s="591"/>
      <c r="BL37" s="591"/>
      <c r="BM37" s="591"/>
      <c r="BN37" s="591"/>
      <c r="BO37" s="591"/>
      <c r="BP37" s="591"/>
      <c r="BQ37" s="591"/>
      <c r="BR37" s="591"/>
      <c r="BS37" s="591"/>
      <c r="BT37" s="591"/>
      <c r="BU37" s="591"/>
      <c r="BV37" s="591"/>
      <c r="BW37" s="591"/>
      <c r="BX37" s="591"/>
      <c r="BY37" s="591"/>
      <c r="BZ37" s="591"/>
      <c r="CA37" s="591"/>
      <c r="CB37" s="591"/>
      <c r="CC37" s="591"/>
      <c r="CD37" s="591"/>
      <c r="CE37" s="591"/>
      <c r="CF37" s="591"/>
      <c r="CG37" s="591"/>
      <c r="CH37" s="591"/>
      <c r="CI37" s="591"/>
      <c r="CJ37" s="591"/>
      <c r="CK37" s="591"/>
      <c r="CL37" s="591"/>
      <c r="CM37" s="591"/>
      <c r="CN37" s="591"/>
      <c r="CO37" s="591"/>
      <c r="CP37" s="591"/>
      <c r="CQ37" s="591"/>
      <c r="CR37" s="591"/>
      <c r="CS37" s="591"/>
      <c r="CT37" s="591"/>
      <c r="CU37" s="591"/>
      <c r="CV37" s="591"/>
      <c r="CW37" s="591"/>
      <c r="CX37" s="591"/>
      <c r="CY37" s="591"/>
      <c r="CZ37" s="591"/>
      <c r="DA37" s="591"/>
      <c r="DB37" s="591"/>
      <c r="DC37" s="591"/>
      <c r="DD37" s="591"/>
      <c r="DE37" s="591"/>
      <c r="DF37" s="591"/>
      <c r="DG37" s="591"/>
      <c r="DH37" s="591"/>
      <c r="DI37" s="591"/>
      <c r="DJ37" s="591"/>
      <c r="DK37" s="591"/>
      <c r="DL37" s="591"/>
    </row>
    <row r="38" spans="1:116" s="595" customFormat="1" ht="34.9" hidden="1" customHeight="1">
      <c r="A38" s="591"/>
      <c r="B38" s="217">
        <v>42156</v>
      </c>
      <c r="C38" s="601">
        <v>10309.619014672999</v>
      </c>
      <c r="D38" s="537">
        <v>-3048.8999999999996</v>
      </c>
      <c r="E38" s="602">
        <v>7260.719014672999</v>
      </c>
      <c r="F38" s="537">
        <v>3934.6</v>
      </c>
      <c r="G38" s="537">
        <v>402.2</v>
      </c>
      <c r="H38" s="536">
        <v>4336.8</v>
      </c>
      <c r="I38" s="601">
        <v>1547.7</v>
      </c>
      <c r="J38" s="601">
        <v>1376.2</v>
      </c>
      <c r="K38" s="602">
        <v>2923.9</v>
      </c>
      <c r="L38" s="591"/>
      <c r="M38" s="592"/>
      <c r="N38" s="593"/>
      <c r="O38" s="591"/>
      <c r="P38" s="594"/>
      <c r="Q38" s="591"/>
      <c r="R38" s="594"/>
      <c r="S38" s="591"/>
      <c r="T38" s="591"/>
      <c r="U38" s="591"/>
      <c r="V38" s="591"/>
      <c r="W38" s="591"/>
      <c r="X38" s="591"/>
      <c r="Y38" s="591"/>
      <c r="Z38" s="591"/>
      <c r="AA38" s="591"/>
      <c r="AB38" s="591"/>
      <c r="AC38" s="591"/>
      <c r="AD38" s="591"/>
      <c r="AE38" s="591"/>
      <c r="AF38" s="591"/>
      <c r="AG38" s="591"/>
      <c r="AH38" s="591"/>
      <c r="AI38" s="591"/>
      <c r="AJ38" s="591"/>
      <c r="AK38" s="591"/>
      <c r="AL38" s="591"/>
      <c r="AM38" s="591"/>
      <c r="AN38" s="591"/>
      <c r="AO38" s="591"/>
      <c r="AP38" s="591"/>
      <c r="AQ38" s="591"/>
      <c r="AR38" s="591"/>
      <c r="AS38" s="591"/>
      <c r="AT38" s="591"/>
      <c r="AU38" s="591"/>
      <c r="AV38" s="591"/>
      <c r="AW38" s="591"/>
      <c r="AX38" s="591"/>
      <c r="AY38" s="591"/>
      <c r="AZ38" s="591"/>
      <c r="BA38" s="591"/>
      <c r="BB38" s="591"/>
      <c r="BC38" s="591"/>
      <c r="BD38" s="591"/>
      <c r="BE38" s="591"/>
      <c r="BF38" s="591"/>
      <c r="BG38" s="591"/>
      <c r="BH38" s="591"/>
      <c r="BI38" s="591"/>
      <c r="BJ38" s="591"/>
      <c r="BK38" s="591"/>
      <c r="BL38" s="591"/>
      <c r="BM38" s="591"/>
      <c r="BN38" s="591"/>
      <c r="BO38" s="591"/>
      <c r="BP38" s="591"/>
      <c r="BQ38" s="591"/>
      <c r="BR38" s="591"/>
      <c r="BS38" s="591"/>
      <c r="BT38" s="591"/>
      <c r="BU38" s="591"/>
      <c r="BV38" s="591"/>
      <c r="BW38" s="591"/>
      <c r="BX38" s="591"/>
      <c r="BY38" s="591"/>
      <c r="BZ38" s="591"/>
      <c r="CA38" s="591"/>
      <c r="CB38" s="591"/>
      <c r="CC38" s="591"/>
      <c r="CD38" s="591"/>
      <c r="CE38" s="591"/>
      <c r="CF38" s="591"/>
      <c r="CG38" s="591"/>
      <c r="CH38" s="591"/>
      <c r="CI38" s="591"/>
      <c r="CJ38" s="591"/>
      <c r="CK38" s="591"/>
      <c r="CL38" s="591"/>
      <c r="CM38" s="591"/>
      <c r="CN38" s="591"/>
      <c r="CO38" s="591"/>
      <c r="CP38" s="591"/>
      <c r="CQ38" s="591"/>
      <c r="CR38" s="591"/>
      <c r="CS38" s="591"/>
      <c r="CT38" s="591"/>
      <c r="CU38" s="591"/>
      <c r="CV38" s="591"/>
      <c r="CW38" s="591"/>
      <c r="CX38" s="591"/>
      <c r="CY38" s="591"/>
      <c r="CZ38" s="591"/>
      <c r="DA38" s="591"/>
      <c r="DB38" s="591"/>
      <c r="DC38" s="591"/>
      <c r="DD38" s="591"/>
      <c r="DE38" s="591"/>
      <c r="DF38" s="591"/>
      <c r="DG38" s="591"/>
      <c r="DH38" s="591"/>
      <c r="DI38" s="591"/>
      <c r="DJ38" s="591"/>
      <c r="DK38" s="591"/>
      <c r="DL38" s="591"/>
    </row>
    <row r="39" spans="1:116" s="596" customFormat="1" ht="34.9" hidden="1" customHeight="1">
      <c r="A39" s="591"/>
      <c r="B39" s="216">
        <v>42186</v>
      </c>
      <c r="C39" s="603">
        <v>11232.213477645997</v>
      </c>
      <c r="D39" s="532">
        <v>-3756.3969999999999</v>
      </c>
      <c r="E39" s="604">
        <v>7475.8164776459971</v>
      </c>
      <c r="F39" s="532">
        <v>4117</v>
      </c>
      <c r="G39" s="532">
        <v>403.2</v>
      </c>
      <c r="H39" s="531">
        <v>4520.2</v>
      </c>
      <c r="I39" s="603">
        <v>1555.5</v>
      </c>
      <c r="J39" s="603">
        <v>1400.1</v>
      </c>
      <c r="K39" s="604">
        <v>2955.6</v>
      </c>
      <c r="L39" s="591"/>
      <c r="M39" s="592"/>
      <c r="N39" s="593"/>
      <c r="O39" s="591"/>
      <c r="P39" s="594"/>
      <c r="Q39" s="591"/>
      <c r="R39" s="594"/>
      <c r="S39" s="591"/>
      <c r="T39" s="591"/>
      <c r="U39" s="591"/>
      <c r="V39" s="591"/>
      <c r="W39" s="591"/>
      <c r="X39" s="591"/>
      <c r="Y39" s="591"/>
      <c r="Z39" s="591"/>
      <c r="AA39" s="591"/>
      <c r="AB39" s="591"/>
      <c r="AC39" s="591"/>
      <c r="AD39" s="591"/>
      <c r="AE39" s="591"/>
      <c r="AF39" s="591"/>
      <c r="AG39" s="591"/>
      <c r="AH39" s="591"/>
      <c r="AI39" s="591"/>
      <c r="AJ39" s="591"/>
      <c r="AK39" s="591"/>
      <c r="AL39" s="591"/>
      <c r="AM39" s="591"/>
      <c r="AN39" s="591"/>
      <c r="AO39" s="591"/>
      <c r="AP39" s="591"/>
      <c r="AQ39" s="591"/>
      <c r="AR39" s="591"/>
      <c r="AS39" s="591"/>
      <c r="AT39" s="591"/>
      <c r="AU39" s="591"/>
      <c r="AV39" s="591"/>
      <c r="AW39" s="591"/>
      <c r="AX39" s="591"/>
      <c r="AY39" s="591"/>
      <c r="AZ39" s="591"/>
      <c r="BA39" s="591"/>
      <c r="BB39" s="591"/>
      <c r="BC39" s="591"/>
      <c r="BD39" s="591"/>
      <c r="BE39" s="591"/>
      <c r="BF39" s="591"/>
      <c r="BG39" s="591"/>
      <c r="BH39" s="591"/>
      <c r="BI39" s="591"/>
      <c r="BJ39" s="591"/>
      <c r="BK39" s="591"/>
      <c r="BL39" s="591"/>
      <c r="BM39" s="591"/>
      <c r="BN39" s="591"/>
      <c r="BO39" s="591"/>
      <c r="BP39" s="591"/>
      <c r="BQ39" s="591"/>
      <c r="BR39" s="591"/>
      <c r="BS39" s="591"/>
      <c r="BT39" s="591"/>
      <c r="BU39" s="591"/>
      <c r="BV39" s="591"/>
      <c r="BW39" s="591"/>
      <c r="BX39" s="591"/>
      <c r="BY39" s="591"/>
      <c r="BZ39" s="591"/>
      <c r="CA39" s="591"/>
      <c r="CB39" s="591"/>
      <c r="CC39" s="591"/>
      <c r="CD39" s="591"/>
      <c r="CE39" s="591"/>
      <c r="CF39" s="591"/>
      <c r="CG39" s="591"/>
      <c r="CH39" s="591"/>
      <c r="CI39" s="591"/>
      <c r="CJ39" s="591"/>
      <c r="CK39" s="591"/>
      <c r="CL39" s="591"/>
      <c r="CM39" s="591"/>
      <c r="CN39" s="591"/>
      <c r="CO39" s="591"/>
      <c r="CP39" s="591"/>
      <c r="CQ39" s="591"/>
      <c r="CR39" s="591"/>
      <c r="CS39" s="591"/>
      <c r="CT39" s="591"/>
      <c r="CU39" s="591"/>
      <c r="CV39" s="591"/>
      <c r="CW39" s="591"/>
      <c r="CX39" s="591"/>
      <c r="CY39" s="591"/>
      <c r="CZ39" s="591"/>
      <c r="DA39" s="591"/>
      <c r="DB39" s="591"/>
      <c r="DC39" s="591"/>
      <c r="DD39" s="591"/>
      <c r="DE39" s="591"/>
      <c r="DF39" s="591"/>
      <c r="DG39" s="591"/>
      <c r="DH39" s="591"/>
      <c r="DI39" s="591"/>
      <c r="DJ39" s="591"/>
      <c r="DK39" s="591"/>
      <c r="DL39" s="591"/>
    </row>
    <row r="40" spans="1:116" s="595" customFormat="1" ht="34.9" hidden="1" customHeight="1">
      <c r="A40" s="591"/>
      <c r="B40" s="217">
        <v>42217</v>
      </c>
      <c r="C40" s="601">
        <v>11117.457844883998</v>
      </c>
      <c r="D40" s="537">
        <v>-3613.384</v>
      </c>
      <c r="E40" s="602">
        <v>7504.0738448839984</v>
      </c>
      <c r="F40" s="537">
        <v>4031.7296719999999</v>
      </c>
      <c r="G40" s="537">
        <v>394.869328</v>
      </c>
      <c r="H40" s="536">
        <v>4426.5990000000002</v>
      </c>
      <c r="I40" s="601">
        <v>1568.3</v>
      </c>
      <c r="J40" s="601">
        <v>1509.2</v>
      </c>
      <c r="K40" s="602">
        <v>3077.5</v>
      </c>
      <c r="L40" s="591"/>
      <c r="M40" s="592"/>
      <c r="N40" s="593"/>
      <c r="O40" s="591"/>
      <c r="P40" s="594"/>
      <c r="Q40" s="591"/>
      <c r="R40" s="594"/>
      <c r="S40" s="591"/>
      <c r="T40" s="591"/>
      <c r="U40" s="591"/>
      <c r="V40" s="591"/>
      <c r="W40" s="591"/>
      <c r="X40" s="591"/>
      <c r="Y40" s="591"/>
      <c r="Z40" s="591"/>
      <c r="AA40" s="591"/>
      <c r="AB40" s="591"/>
      <c r="AC40" s="591"/>
      <c r="AD40" s="591"/>
      <c r="AE40" s="591"/>
      <c r="AF40" s="591"/>
      <c r="AG40" s="591"/>
      <c r="AH40" s="591"/>
      <c r="AI40" s="591"/>
      <c r="AJ40" s="591"/>
      <c r="AK40" s="591"/>
      <c r="AL40" s="591"/>
      <c r="AM40" s="591"/>
      <c r="AN40" s="591"/>
      <c r="AO40" s="591"/>
      <c r="AP40" s="591"/>
      <c r="AQ40" s="591"/>
      <c r="AR40" s="591"/>
      <c r="AS40" s="591"/>
      <c r="AT40" s="591"/>
      <c r="AU40" s="591"/>
      <c r="AV40" s="591"/>
      <c r="AW40" s="591"/>
      <c r="AX40" s="591"/>
      <c r="AY40" s="591"/>
      <c r="AZ40" s="591"/>
      <c r="BA40" s="591"/>
      <c r="BB40" s="591"/>
      <c r="BC40" s="591"/>
      <c r="BD40" s="591"/>
      <c r="BE40" s="591"/>
      <c r="BF40" s="591"/>
      <c r="BG40" s="591"/>
      <c r="BH40" s="591"/>
      <c r="BI40" s="591"/>
      <c r="BJ40" s="591"/>
      <c r="BK40" s="591"/>
      <c r="BL40" s="591"/>
      <c r="BM40" s="591"/>
      <c r="BN40" s="591"/>
      <c r="BO40" s="591"/>
      <c r="BP40" s="591"/>
      <c r="BQ40" s="591"/>
      <c r="BR40" s="591"/>
      <c r="BS40" s="591"/>
      <c r="BT40" s="591"/>
      <c r="BU40" s="591"/>
      <c r="BV40" s="591"/>
      <c r="BW40" s="591"/>
      <c r="BX40" s="591"/>
      <c r="BY40" s="591"/>
      <c r="BZ40" s="591"/>
      <c r="CA40" s="591"/>
      <c r="CB40" s="591"/>
      <c r="CC40" s="591"/>
      <c r="CD40" s="591"/>
      <c r="CE40" s="591"/>
      <c r="CF40" s="591"/>
      <c r="CG40" s="591"/>
      <c r="CH40" s="591"/>
      <c r="CI40" s="591"/>
      <c r="CJ40" s="591"/>
      <c r="CK40" s="591"/>
      <c r="CL40" s="591"/>
      <c r="CM40" s="591"/>
      <c r="CN40" s="591"/>
      <c r="CO40" s="591"/>
      <c r="CP40" s="591"/>
      <c r="CQ40" s="591"/>
      <c r="CR40" s="591"/>
      <c r="CS40" s="591"/>
      <c r="CT40" s="591"/>
      <c r="CU40" s="591"/>
      <c r="CV40" s="591"/>
      <c r="CW40" s="591"/>
      <c r="CX40" s="591"/>
      <c r="CY40" s="591"/>
      <c r="CZ40" s="591"/>
      <c r="DA40" s="591"/>
      <c r="DB40" s="591"/>
      <c r="DC40" s="591"/>
      <c r="DD40" s="591"/>
      <c r="DE40" s="591"/>
      <c r="DF40" s="591"/>
      <c r="DG40" s="591"/>
      <c r="DH40" s="591"/>
      <c r="DI40" s="591"/>
      <c r="DJ40" s="591"/>
      <c r="DK40" s="591"/>
      <c r="DL40" s="591"/>
    </row>
    <row r="41" spans="1:116" s="596" customFormat="1" ht="34.9" hidden="1" customHeight="1">
      <c r="A41" s="591"/>
      <c r="B41" s="216">
        <v>42248</v>
      </c>
      <c r="C41" s="603">
        <v>10929.350415692998</v>
      </c>
      <c r="D41" s="532">
        <v>-3409.3999999999996</v>
      </c>
      <c r="E41" s="604">
        <v>7519.9504156929979</v>
      </c>
      <c r="F41" s="532">
        <v>4041.8</v>
      </c>
      <c r="G41" s="532">
        <v>453.3</v>
      </c>
      <c r="H41" s="531">
        <v>4495.1000000000004</v>
      </c>
      <c r="I41" s="603">
        <v>1577.3</v>
      </c>
      <c r="J41" s="603">
        <v>1447.6</v>
      </c>
      <c r="K41" s="604">
        <v>3024.8999999999996</v>
      </c>
      <c r="L41" s="591"/>
      <c r="M41" s="592"/>
      <c r="N41" s="593"/>
      <c r="O41" s="591"/>
      <c r="P41" s="594"/>
      <c r="Q41" s="591"/>
      <c r="R41" s="594"/>
      <c r="S41" s="591"/>
      <c r="T41" s="591"/>
      <c r="U41" s="591"/>
      <c r="V41" s="591"/>
      <c r="W41" s="591"/>
      <c r="X41" s="591"/>
      <c r="Y41" s="591"/>
      <c r="Z41" s="591"/>
      <c r="AA41" s="591"/>
      <c r="AB41" s="591"/>
      <c r="AC41" s="591"/>
      <c r="AD41" s="591"/>
      <c r="AE41" s="591"/>
      <c r="AF41" s="591"/>
      <c r="AG41" s="591"/>
      <c r="AH41" s="591"/>
      <c r="AI41" s="591"/>
      <c r="AJ41" s="591"/>
      <c r="AK41" s="591"/>
      <c r="AL41" s="591"/>
      <c r="AM41" s="591"/>
      <c r="AN41" s="591"/>
      <c r="AO41" s="591"/>
      <c r="AP41" s="591"/>
      <c r="AQ41" s="591"/>
      <c r="AR41" s="591"/>
      <c r="AS41" s="591"/>
      <c r="AT41" s="591"/>
      <c r="AU41" s="591"/>
      <c r="AV41" s="591"/>
      <c r="AW41" s="591"/>
      <c r="AX41" s="591"/>
      <c r="AY41" s="591"/>
      <c r="AZ41" s="591"/>
      <c r="BA41" s="591"/>
      <c r="BB41" s="591"/>
      <c r="BC41" s="591"/>
      <c r="BD41" s="591"/>
      <c r="BE41" s="591"/>
      <c r="BF41" s="591"/>
      <c r="BG41" s="591"/>
      <c r="BH41" s="591"/>
      <c r="BI41" s="591"/>
      <c r="BJ41" s="591"/>
      <c r="BK41" s="591"/>
      <c r="BL41" s="591"/>
      <c r="BM41" s="591"/>
      <c r="BN41" s="591"/>
      <c r="BO41" s="591"/>
      <c r="BP41" s="591"/>
      <c r="BQ41" s="591"/>
      <c r="BR41" s="591"/>
      <c r="BS41" s="591"/>
      <c r="BT41" s="591"/>
      <c r="BU41" s="591"/>
      <c r="BV41" s="591"/>
      <c r="BW41" s="591"/>
      <c r="BX41" s="591"/>
      <c r="BY41" s="591"/>
      <c r="BZ41" s="591"/>
      <c r="CA41" s="591"/>
      <c r="CB41" s="591"/>
      <c r="CC41" s="591"/>
      <c r="CD41" s="591"/>
      <c r="CE41" s="591"/>
      <c r="CF41" s="591"/>
      <c r="CG41" s="591"/>
      <c r="CH41" s="591"/>
      <c r="CI41" s="591"/>
      <c r="CJ41" s="591"/>
      <c r="CK41" s="591"/>
      <c r="CL41" s="591"/>
      <c r="CM41" s="591"/>
      <c r="CN41" s="591"/>
      <c r="CO41" s="591"/>
      <c r="CP41" s="591"/>
      <c r="CQ41" s="591"/>
      <c r="CR41" s="591"/>
      <c r="CS41" s="591"/>
      <c r="CT41" s="591"/>
      <c r="CU41" s="591"/>
      <c r="CV41" s="591"/>
      <c r="CW41" s="591"/>
      <c r="CX41" s="591"/>
      <c r="CY41" s="591"/>
      <c r="CZ41" s="591"/>
      <c r="DA41" s="591"/>
      <c r="DB41" s="591"/>
      <c r="DC41" s="591"/>
      <c r="DD41" s="591"/>
      <c r="DE41" s="591"/>
      <c r="DF41" s="591"/>
      <c r="DG41" s="591"/>
      <c r="DH41" s="591"/>
      <c r="DI41" s="591"/>
      <c r="DJ41" s="591"/>
      <c r="DK41" s="591"/>
      <c r="DL41" s="591"/>
    </row>
    <row r="42" spans="1:116" s="595" customFormat="1" ht="34.9" hidden="1" customHeight="1">
      <c r="A42" s="591"/>
      <c r="B42" s="217">
        <v>42278</v>
      </c>
      <c r="C42" s="601">
        <v>10802.755613546999</v>
      </c>
      <c r="D42" s="537">
        <v>-3320.6219999999994</v>
      </c>
      <c r="E42" s="602">
        <v>7482.1336135469992</v>
      </c>
      <c r="F42" s="537">
        <v>4005.3</v>
      </c>
      <c r="G42" s="537">
        <v>382.2</v>
      </c>
      <c r="H42" s="536">
        <v>4387.5</v>
      </c>
      <c r="I42" s="601">
        <v>1593.2</v>
      </c>
      <c r="J42" s="601">
        <v>1501.4</v>
      </c>
      <c r="K42" s="602">
        <v>3094.6000000000004</v>
      </c>
      <c r="L42" s="591"/>
      <c r="M42" s="592"/>
      <c r="N42" s="593"/>
      <c r="O42" s="591"/>
      <c r="P42" s="594"/>
      <c r="Q42" s="591"/>
      <c r="R42" s="594"/>
      <c r="S42" s="591"/>
      <c r="T42" s="591"/>
      <c r="U42" s="591"/>
      <c r="V42" s="591"/>
      <c r="W42" s="591"/>
      <c r="X42" s="591"/>
      <c r="Y42" s="591"/>
      <c r="Z42" s="591"/>
      <c r="AA42" s="591"/>
      <c r="AB42" s="591"/>
      <c r="AC42" s="591"/>
      <c r="AD42" s="591"/>
      <c r="AE42" s="591"/>
      <c r="AF42" s="591"/>
      <c r="AG42" s="591"/>
      <c r="AH42" s="591"/>
      <c r="AI42" s="591"/>
      <c r="AJ42" s="591"/>
      <c r="AK42" s="591"/>
      <c r="AL42" s="591"/>
      <c r="AM42" s="591"/>
      <c r="AN42" s="591"/>
      <c r="AO42" s="591"/>
      <c r="AP42" s="591"/>
      <c r="AQ42" s="591"/>
      <c r="AR42" s="591"/>
      <c r="AS42" s="591"/>
      <c r="AT42" s="591"/>
      <c r="AU42" s="591"/>
      <c r="AV42" s="591"/>
      <c r="AW42" s="591"/>
      <c r="AX42" s="591"/>
      <c r="AY42" s="591"/>
      <c r="AZ42" s="591"/>
      <c r="BA42" s="591"/>
      <c r="BB42" s="591"/>
      <c r="BC42" s="591"/>
      <c r="BD42" s="591"/>
      <c r="BE42" s="591"/>
      <c r="BF42" s="591"/>
      <c r="BG42" s="591"/>
      <c r="BH42" s="591"/>
      <c r="BI42" s="591"/>
      <c r="BJ42" s="591"/>
      <c r="BK42" s="591"/>
      <c r="BL42" s="591"/>
      <c r="BM42" s="591"/>
      <c r="BN42" s="591"/>
      <c r="BO42" s="591"/>
      <c r="BP42" s="591"/>
      <c r="BQ42" s="591"/>
      <c r="BR42" s="591"/>
      <c r="BS42" s="591"/>
      <c r="BT42" s="591"/>
      <c r="BU42" s="591"/>
      <c r="BV42" s="591"/>
      <c r="BW42" s="591"/>
      <c r="BX42" s="591"/>
      <c r="BY42" s="591"/>
      <c r="BZ42" s="591"/>
      <c r="CA42" s="591"/>
      <c r="CB42" s="591"/>
      <c r="CC42" s="591"/>
      <c r="CD42" s="591"/>
      <c r="CE42" s="591"/>
      <c r="CF42" s="591"/>
      <c r="CG42" s="591"/>
      <c r="CH42" s="591"/>
      <c r="CI42" s="591"/>
      <c r="CJ42" s="591"/>
      <c r="CK42" s="591"/>
      <c r="CL42" s="591"/>
      <c r="CM42" s="591"/>
      <c r="CN42" s="591"/>
      <c r="CO42" s="591"/>
      <c r="CP42" s="591"/>
      <c r="CQ42" s="591"/>
      <c r="CR42" s="591"/>
      <c r="CS42" s="591"/>
      <c r="CT42" s="591"/>
      <c r="CU42" s="591"/>
      <c r="CV42" s="591"/>
      <c r="CW42" s="591"/>
      <c r="CX42" s="591"/>
      <c r="CY42" s="591"/>
      <c r="CZ42" s="591"/>
      <c r="DA42" s="591"/>
      <c r="DB42" s="591"/>
      <c r="DC42" s="591"/>
      <c r="DD42" s="591"/>
      <c r="DE42" s="591"/>
      <c r="DF42" s="591"/>
      <c r="DG42" s="591"/>
      <c r="DH42" s="591"/>
      <c r="DI42" s="591"/>
      <c r="DJ42" s="591"/>
      <c r="DK42" s="591"/>
      <c r="DL42" s="591"/>
    </row>
    <row r="43" spans="1:116" s="596" customFormat="1" ht="34.9" hidden="1" customHeight="1">
      <c r="A43" s="591"/>
      <c r="B43" s="216">
        <v>42309</v>
      </c>
      <c r="C43" s="603">
        <v>10245.272967589999</v>
      </c>
      <c r="D43" s="532">
        <v>-2794.2000000000007</v>
      </c>
      <c r="E43" s="604">
        <v>7451.0729675899984</v>
      </c>
      <c r="F43" s="532">
        <v>3951.9</v>
      </c>
      <c r="G43" s="532">
        <v>399.5</v>
      </c>
      <c r="H43" s="531">
        <v>4351.3999999999996</v>
      </c>
      <c r="I43" s="603">
        <v>1601.2</v>
      </c>
      <c r="J43" s="603">
        <v>1498.5</v>
      </c>
      <c r="K43" s="604">
        <v>3099.7</v>
      </c>
      <c r="L43" s="591"/>
      <c r="M43" s="592"/>
      <c r="N43" s="593"/>
      <c r="O43" s="591"/>
      <c r="P43" s="594"/>
      <c r="Q43" s="591"/>
      <c r="R43" s="594"/>
      <c r="S43" s="591"/>
      <c r="T43" s="591"/>
      <c r="U43" s="591"/>
      <c r="V43" s="591"/>
      <c r="W43" s="591"/>
      <c r="X43" s="591"/>
      <c r="Y43" s="591"/>
      <c r="Z43" s="591"/>
      <c r="AA43" s="591"/>
      <c r="AB43" s="591"/>
      <c r="AC43" s="591"/>
      <c r="AD43" s="591"/>
      <c r="AE43" s="591"/>
      <c r="AF43" s="591"/>
      <c r="AG43" s="591"/>
      <c r="AH43" s="591"/>
      <c r="AI43" s="591"/>
      <c r="AJ43" s="591"/>
      <c r="AK43" s="591"/>
      <c r="AL43" s="591"/>
      <c r="AM43" s="591"/>
      <c r="AN43" s="591"/>
      <c r="AO43" s="591"/>
      <c r="AP43" s="591"/>
      <c r="AQ43" s="591"/>
      <c r="AR43" s="591"/>
      <c r="AS43" s="591"/>
      <c r="AT43" s="591"/>
      <c r="AU43" s="591"/>
      <c r="AV43" s="591"/>
      <c r="AW43" s="591"/>
      <c r="AX43" s="591"/>
      <c r="AY43" s="591"/>
      <c r="AZ43" s="591"/>
      <c r="BA43" s="591"/>
      <c r="BB43" s="591"/>
      <c r="BC43" s="591"/>
      <c r="BD43" s="591"/>
      <c r="BE43" s="591"/>
      <c r="BF43" s="591"/>
      <c r="BG43" s="591"/>
      <c r="BH43" s="591"/>
      <c r="BI43" s="591"/>
      <c r="BJ43" s="591"/>
      <c r="BK43" s="591"/>
      <c r="BL43" s="591"/>
      <c r="BM43" s="591"/>
      <c r="BN43" s="591"/>
      <c r="BO43" s="591"/>
      <c r="BP43" s="591"/>
      <c r="BQ43" s="591"/>
      <c r="BR43" s="591"/>
      <c r="BS43" s="591"/>
      <c r="BT43" s="591"/>
      <c r="BU43" s="591"/>
      <c r="BV43" s="591"/>
      <c r="BW43" s="591"/>
      <c r="BX43" s="591"/>
      <c r="BY43" s="591"/>
      <c r="BZ43" s="591"/>
      <c r="CA43" s="591"/>
      <c r="CB43" s="591"/>
      <c r="CC43" s="591"/>
      <c r="CD43" s="591"/>
      <c r="CE43" s="591"/>
      <c r="CF43" s="591"/>
      <c r="CG43" s="591"/>
      <c r="CH43" s="591"/>
      <c r="CI43" s="591"/>
      <c r="CJ43" s="591"/>
      <c r="CK43" s="591"/>
      <c r="CL43" s="591"/>
      <c r="CM43" s="591"/>
      <c r="CN43" s="591"/>
      <c r="CO43" s="591"/>
      <c r="CP43" s="591"/>
      <c r="CQ43" s="591"/>
      <c r="CR43" s="591"/>
      <c r="CS43" s="591"/>
      <c r="CT43" s="591"/>
      <c r="CU43" s="591"/>
      <c r="CV43" s="591"/>
      <c r="CW43" s="591"/>
      <c r="CX43" s="591"/>
      <c r="CY43" s="591"/>
      <c r="CZ43" s="591"/>
      <c r="DA43" s="591"/>
      <c r="DB43" s="591"/>
      <c r="DC43" s="591"/>
      <c r="DD43" s="591"/>
      <c r="DE43" s="591"/>
      <c r="DF43" s="591"/>
      <c r="DG43" s="591"/>
      <c r="DH43" s="591"/>
      <c r="DI43" s="591"/>
      <c r="DJ43" s="591"/>
      <c r="DK43" s="591"/>
      <c r="DL43" s="591"/>
    </row>
    <row r="44" spans="1:116" s="595" customFormat="1" ht="34.9" hidden="1" customHeight="1">
      <c r="A44" s="591"/>
      <c r="B44" s="217">
        <v>42339</v>
      </c>
      <c r="C44" s="601">
        <v>10279.826257075001</v>
      </c>
      <c r="D44" s="537">
        <v>-2774.1000000000004</v>
      </c>
      <c r="E44" s="602">
        <v>7505.7262570750008</v>
      </c>
      <c r="F44" s="537">
        <v>3933.2</v>
      </c>
      <c r="G44" s="537">
        <v>403.5</v>
      </c>
      <c r="H44" s="536">
        <v>4336.7</v>
      </c>
      <c r="I44" s="601">
        <v>1605.4</v>
      </c>
      <c r="J44" s="601">
        <v>1563.6</v>
      </c>
      <c r="K44" s="602">
        <v>3169</v>
      </c>
      <c r="L44" s="591"/>
      <c r="M44" s="592"/>
      <c r="N44" s="593"/>
      <c r="O44" s="591"/>
      <c r="P44" s="594"/>
      <c r="Q44" s="591"/>
      <c r="R44" s="594"/>
      <c r="S44" s="591"/>
      <c r="T44" s="591"/>
      <c r="U44" s="591"/>
      <c r="V44" s="591"/>
      <c r="W44" s="591"/>
      <c r="X44" s="591"/>
      <c r="Y44" s="591"/>
      <c r="Z44" s="591"/>
      <c r="AA44" s="591"/>
      <c r="AB44" s="591"/>
      <c r="AC44" s="591"/>
      <c r="AD44" s="591"/>
      <c r="AE44" s="591"/>
      <c r="AF44" s="591"/>
      <c r="AG44" s="591"/>
      <c r="AH44" s="591"/>
      <c r="AI44" s="591"/>
      <c r="AJ44" s="591"/>
      <c r="AK44" s="591"/>
      <c r="AL44" s="591"/>
      <c r="AM44" s="591"/>
      <c r="AN44" s="591"/>
      <c r="AO44" s="591"/>
      <c r="AP44" s="591"/>
      <c r="AQ44" s="591"/>
      <c r="AR44" s="591"/>
      <c r="AS44" s="591"/>
      <c r="AT44" s="591"/>
      <c r="AU44" s="591"/>
      <c r="AV44" s="591"/>
      <c r="AW44" s="591"/>
      <c r="AX44" s="591"/>
      <c r="AY44" s="591"/>
      <c r="AZ44" s="591"/>
      <c r="BA44" s="591"/>
      <c r="BB44" s="591"/>
      <c r="BC44" s="591"/>
      <c r="BD44" s="591"/>
      <c r="BE44" s="591"/>
      <c r="BF44" s="591"/>
      <c r="BG44" s="591"/>
      <c r="BH44" s="591"/>
      <c r="BI44" s="591"/>
      <c r="BJ44" s="591"/>
      <c r="BK44" s="591"/>
      <c r="BL44" s="591"/>
      <c r="BM44" s="591"/>
      <c r="BN44" s="591"/>
      <c r="BO44" s="591"/>
      <c r="BP44" s="591"/>
      <c r="BQ44" s="591"/>
      <c r="BR44" s="591"/>
      <c r="BS44" s="591"/>
      <c r="BT44" s="591"/>
      <c r="BU44" s="591"/>
      <c r="BV44" s="591"/>
      <c r="BW44" s="591"/>
      <c r="BX44" s="591"/>
      <c r="BY44" s="591"/>
      <c r="BZ44" s="591"/>
      <c r="CA44" s="591"/>
      <c r="CB44" s="591"/>
      <c r="CC44" s="591"/>
      <c r="CD44" s="591"/>
      <c r="CE44" s="591"/>
      <c r="CF44" s="591"/>
      <c r="CG44" s="591"/>
      <c r="CH44" s="591"/>
      <c r="CI44" s="591"/>
      <c r="CJ44" s="591"/>
      <c r="CK44" s="591"/>
      <c r="CL44" s="591"/>
      <c r="CM44" s="591"/>
      <c r="CN44" s="591"/>
      <c r="CO44" s="591"/>
      <c r="CP44" s="591"/>
      <c r="CQ44" s="591"/>
      <c r="CR44" s="591"/>
      <c r="CS44" s="591"/>
      <c r="CT44" s="591"/>
      <c r="CU44" s="591"/>
      <c r="CV44" s="591"/>
      <c r="CW44" s="591"/>
      <c r="CX44" s="591"/>
      <c r="CY44" s="591"/>
      <c r="CZ44" s="591"/>
      <c r="DA44" s="591"/>
      <c r="DB44" s="591"/>
      <c r="DC44" s="591"/>
      <c r="DD44" s="591"/>
      <c r="DE44" s="591"/>
      <c r="DF44" s="591"/>
      <c r="DG44" s="591"/>
      <c r="DH44" s="591"/>
      <c r="DI44" s="591"/>
      <c r="DJ44" s="591"/>
      <c r="DK44" s="591"/>
      <c r="DL44" s="591"/>
    </row>
    <row r="45" spans="1:116" s="595" customFormat="1" ht="34.9" hidden="1" customHeight="1">
      <c r="A45" s="591"/>
      <c r="B45" s="215">
        <v>2016</v>
      </c>
      <c r="C45" s="605"/>
      <c r="D45" s="1260"/>
      <c r="E45" s="606"/>
      <c r="F45" s="1260"/>
      <c r="G45" s="1260"/>
      <c r="H45" s="535"/>
      <c r="I45" s="605"/>
      <c r="J45" s="605"/>
      <c r="K45" s="606"/>
      <c r="L45" s="591"/>
      <c r="M45" s="592"/>
      <c r="N45" s="593"/>
      <c r="O45" s="591"/>
      <c r="P45" s="594"/>
      <c r="Q45" s="591"/>
      <c r="R45" s="594"/>
      <c r="S45" s="591"/>
      <c r="T45" s="591"/>
      <c r="U45" s="591"/>
      <c r="V45" s="591"/>
      <c r="W45" s="591"/>
      <c r="X45" s="591"/>
      <c r="Y45" s="591"/>
      <c r="Z45" s="591"/>
      <c r="AA45" s="591"/>
      <c r="AB45" s="591"/>
      <c r="AC45" s="591"/>
      <c r="AD45" s="591"/>
      <c r="AE45" s="591"/>
      <c r="AF45" s="591"/>
      <c r="AG45" s="591"/>
      <c r="AH45" s="591"/>
      <c r="AI45" s="591"/>
      <c r="AJ45" s="591"/>
      <c r="AK45" s="591"/>
      <c r="AL45" s="591"/>
      <c r="AM45" s="591"/>
      <c r="AN45" s="591"/>
      <c r="AO45" s="591"/>
      <c r="AP45" s="591"/>
      <c r="AQ45" s="591"/>
      <c r="AR45" s="591"/>
      <c r="AS45" s="591"/>
      <c r="AT45" s="591"/>
      <c r="AU45" s="591"/>
      <c r="AV45" s="591"/>
      <c r="AW45" s="591"/>
      <c r="AX45" s="591"/>
      <c r="AY45" s="591"/>
      <c r="AZ45" s="591"/>
      <c r="BA45" s="591"/>
      <c r="BB45" s="591"/>
      <c r="BC45" s="591"/>
      <c r="BD45" s="591"/>
      <c r="BE45" s="591"/>
      <c r="BF45" s="591"/>
      <c r="BG45" s="591"/>
      <c r="BH45" s="591"/>
      <c r="BI45" s="591"/>
      <c r="BJ45" s="591"/>
      <c r="BK45" s="591"/>
      <c r="BL45" s="591"/>
      <c r="BM45" s="591"/>
      <c r="BN45" s="591"/>
      <c r="BO45" s="591"/>
      <c r="BP45" s="591"/>
      <c r="BQ45" s="591"/>
      <c r="BR45" s="591"/>
      <c r="BS45" s="591"/>
      <c r="BT45" s="591"/>
      <c r="BU45" s="591"/>
      <c r="BV45" s="591"/>
      <c r="BW45" s="591"/>
      <c r="BX45" s="591"/>
      <c r="BY45" s="591"/>
      <c r="BZ45" s="591"/>
      <c r="CA45" s="591"/>
      <c r="CB45" s="591"/>
      <c r="CC45" s="591"/>
      <c r="CD45" s="591"/>
      <c r="CE45" s="591"/>
      <c r="CF45" s="591"/>
      <c r="CG45" s="591"/>
      <c r="CH45" s="591"/>
      <c r="CI45" s="591"/>
      <c r="CJ45" s="591"/>
      <c r="CK45" s="591"/>
      <c r="CL45" s="591"/>
      <c r="CM45" s="591"/>
      <c r="CN45" s="591"/>
      <c r="CO45" s="591"/>
      <c r="CP45" s="591"/>
      <c r="CQ45" s="591"/>
      <c r="CR45" s="591"/>
      <c r="CS45" s="591"/>
      <c r="CT45" s="591"/>
      <c r="CU45" s="591"/>
      <c r="CV45" s="591"/>
      <c r="CW45" s="591"/>
      <c r="CX45" s="591"/>
      <c r="CY45" s="591"/>
      <c r="CZ45" s="591"/>
      <c r="DA45" s="591"/>
      <c r="DB45" s="591"/>
      <c r="DC45" s="591"/>
      <c r="DD45" s="591"/>
      <c r="DE45" s="591"/>
      <c r="DF45" s="591"/>
      <c r="DG45" s="591"/>
      <c r="DH45" s="591"/>
      <c r="DI45" s="591"/>
      <c r="DJ45" s="591"/>
      <c r="DK45" s="591"/>
      <c r="DL45" s="591"/>
    </row>
    <row r="46" spans="1:116" s="596" customFormat="1" ht="34.9" hidden="1" customHeight="1">
      <c r="A46" s="591"/>
      <c r="B46" s="216">
        <v>42370</v>
      </c>
      <c r="C46" s="603">
        <v>10311.821224717003</v>
      </c>
      <c r="D46" s="532">
        <v>-2997.7240000000011</v>
      </c>
      <c r="E46" s="604">
        <v>7314.0972247170021</v>
      </c>
      <c r="F46" s="532">
        <v>3882.2</v>
      </c>
      <c r="G46" s="532">
        <v>399.4</v>
      </c>
      <c r="H46" s="531">
        <v>4281.5999999999995</v>
      </c>
      <c r="I46" s="603">
        <v>1611.5</v>
      </c>
      <c r="J46" s="603">
        <v>1421</v>
      </c>
      <c r="K46" s="604">
        <v>3032.5</v>
      </c>
      <c r="L46" s="591"/>
      <c r="M46" s="592"/>
      <c r="N46" s="593"/>
      <c r="O46" s="591"/>
      <c r="P46" s="594"/>
      <c r="Q46" s="591"/>
      <c r="R46" s="594"/>
      <c r="S46" s="591"/>
      <c r="T46" s="591"/>
      <c r="U46" s="591"/>
      <c r="V46" s="591"/>
      <c r="W46" s="591"/>
      <c r="X46" s="591"/>
      <c r="Y46" s="591"/>
      <c r="Z46" s="591"/>
      <c r="AA46" s="591"/>
      <c r="AB46" s="591"/>
      <c r="AC46" s="591"/>
      <c r="AD46" s="591"/>
      <c r="AE46" s="591"/>
      <c r="AF46" s="591"/>
      <c r="AG46" s="591"/>
      <c r="AH46" s="591"/>
      <c r="AI46" s="591"/>
      <c r="AJ46" s="591"/>
      <c r="AK46" s="591"/>
      <c r="AL46" s="591"/>
      <c r="AM46" s="591"/>
      <c r="AN46" s="591"/>
      <c r="AO46" s="591"/>
      <c r="AP46" s="591"/>
      <c r="AQ46" s="591"/>
      <c r="AR46" s="591"/>
      <c r="AS46" s="591"/>
      <c r="AT46" s="591"/>
      <c r="AU46" s="591"/>
      <c r="AV46" s="591"/>
      <c r="AW46" s="591"/>
      <c r="AX46" s="591"/>
      <c r="AY46" s="591"/>
      <c r="AZ46" s="591"/>
      <c r="BA46" s="591"/>
      <c r="BB46" s="591"/>
      <c r="BC46" s="591"/>
      <c r="BD46" s="591"/>
      <c r="BE46" s="591"/>
      <c r="BF46" s="591"/>
      <c r="BG46" s="591"/>
      <c r="BH46" s="591"/>
      <c r="BI46" s="591"/>
      <c r="BJ46" s="591"/>
      <c r="BK46" s="591"/>
      <c r="BL46" s="591"/>
      <c r="BM46" s="591"/>
      <c r="BN46" s="591"/>
      <c r="BO46" s="591"/>
      <c r="BP46" s="591"/>
      <c r="BQ46" s="591"/>
      <c r="BR46" s="591"/>
      <c r="BS46" s="591"/>
      <c r="BT46" s="591"/>
      <c r="BU46" s="591"/>
      <c r="BV46" s="591"/>
      <c r="BW46" s="591"/>
      <c r="BX46" s="591"/>
      <c r="BY46" s="591"/>
      <c r="BZ46" s="591"/>
      <c r="CA46" s="591"/>
      <c r="CB46" s="591"/>
      <c r="CC46" s="591"/>
      <c r="CD46" s="591"/>
      <c r="CE46" s="591"/>
      <c r="CF46" s="591"/>
      <c r="CG46" s="591"/>
      <c r="CH46" s="591"/>
      <c r="CI46" s="591"/>
      <c r="CJ46" s="591"/>
      <c r="CK46" s="591"/>
      <c r="CL46" s="591"/>
      <c r="CM46" s="591"/>
      <c r="CN46" s="591"/>
      <c r="CO46" s="591"/>
      <c r="CP46" s="591"/>
      <c r="CQ46" s="591"/>
      <c r="CR46" s="591"/>
      <c r="CS46" s="591"/>
      <c r="CT46" s="591"/>
      <c r="CU46" s="591"/>
      <c r="CV46" s="591"/>
      <c r="CW46" s="591"/>
      <c r="CX46" s="591"/>
      <c r="CY46" s="591"/>
      <c r="CZ46" s="591"/>
      <c r="DA46" s="591"/>
      <c r="DB46" s="591"/>
      <c r="DC46" s="591"/>
      <c r="DD46" s="591"/>
      <c r="DE46" s="591"/>
      <c r="DF46" s="591"/>
      <c r="DG46" s="591"/>
      <c r="DH46" s="591"/>
      <c r="DI46" s="591"/>
      <c r="DJ46" s="591"/>
      <c r="DK46" s="591"/>
      <c r="DL46" s="591"/>
    </row>
    <row r="47" spans="1:116" s="595" customFormat="1" ht="34.9" hidden="1" customHeight="1">
      <c r="A47" s="591"/>
      <c r="B47" s="217">
        <v>42401</v>
      </c>
      <c r="C47" s="601">
        <v>10382.929932464001</v>
      </c>
      <c r="D47" s="537">
        <v>-3032.9330000000009</v>
      </c>
      <c r="E47" s="602">
        <v>7349.9969324640006</v>
      </c>
      <c r="F47" s="537">
        <v>3905.8</v>
      </c>
      <c r="G47" s="537">
        <v>389.8</v>
      </c>
      <c r="H47" s="536">
        <v>4295.6000000000004</v>
      </c>
      <c r="I47" s="601">
        <v>1617.3</v>
      </c>
      <c r="J47" s="601">
        <v>1437.1</v>
      </c>
      <c r="K47" s="602">
        <v>3054.3999999999996</v>
      </c>
      <c r="L47" s="591"/>
      <c r="M47" s="592"/>
      <c r="N47" s="593"/>
      <c r="O47" s="591"/>
      <c r="P47" s="594"/>
      <c r="Q47" s="591"/>
      <c r="R47" s="594"/>
      <c r="S47" s="591"/>
      <c r="T47" s="591"/>
      <c r="U47" s="591"/>
      <c r="V47" s="591"/>
      <c r="W47" s="591"/>
      <c r="X47" s="591"/>
      <c r="Y47" s="591"/>
      <c r="Z47" s="591"/>
      <c r="AA47" s="591"/>
      <c r="AB47" s="591"/>
      <c r="AC47" s="591"/>
      <c r="AD47" s="591"/>
      <c r="AE47" s="591"/>
      <c r="AF47" s="591"/>
      <c r="AG47" s="591"/>
      <c r="AH47" s="591"/>
      <c r="AI47" s="591"/>
      <c r="AJ47" s="591"/>
      <c r="AK47" s="591"/>
      <c r="AL47" s="591"/>
      <c r="AM47" s="591"/>
      <c r="AN47" s="591"/>
      <c r="AO47" s="591"/>
      <c r="AP47" s="591"/>
      <c r="AQ47" s="591"/>
      <c r="AR47" s="591"/>
      <c r="AS47" s="591"/>
      <c r="AT47" s="591"/>
      <c r="AU47" s="591"/>
      <c r="AV47" s="591"/>
      <c r="AW47" s="591"/>
      <c r="AX47" s="591"/>
      <c r="AY47" s="591"/>
      <c r="AZ47" s="591"/>
      <c r="BA47" s="591"/>
      <c r="BB47" s="591"/>
      <c r="BC47" s="591"/>
      <c r="BD47" s="591"/>
      <c r="BE47" s="591"/>
      <c r="BF47" s="591"/>
      <c r="BG47" s="591"/>
      <c r="BH47" s="591"/>
      <c r="BI47" s="591"/>
      <c r="BJ47" s="591"/>
      <c r="BK47" s="591"/>
      <c r="BL47" s="591"/>
      <c r="BM47" s="591"/>
      <c r="BN47" s="591"/>
      <c r="BO47" s="591"/>
      <c r="BP47" s="591"/>
      <c r="BQ47" s="591"/>
      <c r="BR47" s="591"/>
      <c r="BS47" s="591"/>
      <c r="BT47" s="591"/>
      <c r="BU47" s="591"/>
      <c r="BV47" s="591"/>
      <c r="BW47" s="591"/>
      <c r="BX47" s="591"/>
      <c r="BY47" s="591"/>
      <c r="BZ47" s="591"/>
      <c r="CA47" s="591"/>
      <c r="CB47" s="591"/>
      <c r="CC47" s="591"/>
      <c r="CD47" s="591"/>
      <c r="CE47" s="591"/>
      <c r="CF47" s="591"/>
      <c r="CG47" s="591"/>
      <c r="CH47" s="591"/>
      <c r="CI47" s="591"/>
      <c r="CJ47" s="591"/>
      <c r="CK47" s="591"/>
      <c r="CL47" s="591"/>
      <c r="CM47" s="591"/>
      <c r="CN47" s="591"/>
      <c r="CO47" s="591"/>
      <c r="CP47" s="591"/>
      <c r="CQ47" s="591"/>
      <c r="CR47" s="591"/>
      <c r="CS47" s="591"/>
      <c r="CT47" s="591"/>
      <c r="CU47" s="591"/>
      <c r="CV47" s="591"/>
      <c r="CW47" s="591"/>
      <c r="CX47" s="591"/>
      <c r="CY47" s="591"/>
      <c r="CZ47" s="591"/>
      <c r="DA47" s="591"/>
      <c r="DB47" s="591"/>
      <c r="DC47" s="591"/>
      <c r="DD47" s="591"/>
      <c r="DE47" s="591"/>
      <c r="DF47" s="591"/>
      <c r="DG47" s="591"/>
      <c r="DH47" s="591"/>
      <c r="DI47" s="591"/>
      <c r="DJ47" s="591"/>
      <c r="DK47" s="591"/>
      <c r="DL47" s="591"/>
    </row>
    <row r="48" spans="1:116" s="596" customFormat="1" ht="34.9" hidden="1" customHeight="1">
      <c r="A48" s="591"/>
      <c r="B48" s="216">
        <v>42430</v>
      </c>
      <c r="C48" s="603">
        <v>10147.415256184</v>
      </c>
      <c r="D48" s="532">
        <v>-2769.8000000000011</v>
      </c>
      <c r="E48" s="604">
        <v>7377.615256183999</v>
      </c>
      <c r="F48" s="532">
        <v>3973.7</v>
      </c>
      <c r="G48" s="532">
        <v>397.6</v>
      </c>
      <c r="H48" s="531">
        <v>4371.3</v>
      </c>
      <c r="I48" s="603">
        <v>1625.2</v>
      </c>
      <c r="J48" s="603">
        <v>1381.1</v>
      </c>
      <c r="K48" s="604">
        <v>3006.3</v>
      </c>
      <c r="L48" s="591"/>
      <c r="M48" s="592"/>
      <c r="N48" s="593"/>
      <c r="O48" s="591"/>
      <c r="P48" s="594"/>
      <c r="Q48" s="591"/>
      <c r="R48" s="594"/>
      <c r="S48" s="591"/>
      <c r="T48" s="591"/>
      <c r="U48" s="591"/>
      <c r="V48" s="591"/>
      <c r="W48" s="591"/>
      <c r="X48" s="591"/>
      <c r="Y48" s="591"/>
      <c r="Z48" s="591"/>
      <c r="AA48" s="591"/>
      <c r="AB48" s="591"/>
      <c r="AC48" s="591"/>
      <c r="AD48" s="591"/>
      <c r="AE48" s="591"/>
      <c r="AF48" s="591"/>
      <c r="AG48" s="591"/>
      <c r="AH48" s="591"/>
      <c r="AI48" s="591"/>
      <c r="AJ48" s="591"/>
      <c r="AK48" s="591"/>
      <c r="AL48" s="591"/>
      <c r="AM48" s="591"/>
      <c r="AN48" s="591"/>
      <c r="AO48" s="591"/>
      <c r="AP48" s="591"/>
      <c r="AQ48" s="591"/>
      <c r="AR48" s="591"/>
      <c r="AS48" s="591"/>
      <c r="AT48" s="591"/>
      <c r="AU48" s="591"/>
      <c r="AV48" s="591"/>
      <c r="AW48" s="591"/>
      <c r="AX48" s="591"/>
      <c r="AY48" s="591"/>
      <c r="AZ48" s="591"/>
      <c r="BA48" s="591"/>
      <c r="BB48" s="591"/>
      <c r="BC48" s="591"/>
      <c r="BD48" s="591"/>
      <c r="BE48" s="591"/>
      <c r="BF48" s="591"/>
      <c r="BG48" s="591"/>
      <c r="BH48" s="591"/>
      <c r="BI48" s="591"/>
      <c r="BJ48" s="591"/>
      <c r="BK48" s="591"/>
      <c r="BL48" s="591"/>
      <c r="BM48" s="591"/>
      <c r="BN48" s="591"/>
      <c r="BO48" s="591"/>
      <c r="BP48" s="591"/>
      <c r="BQ48" s="591"/>
      <c r="BR48" s="591"/>
      <c r="BS48" s="591"/>
      <c r="BT48" s="591"/>
      <c r="BU48" s="591"/>
      <c r="BV48" s="591"/>
      <c r="BW48" s="591"/>
      <c r="BX48" s="591"/>
      <c r="BY48" s="591"/>
      <c r="BZ48" s="591"/>
      <c r="CA48" s="591"/>
      <c r="CB48" s="591"/>
      <c r="CC48" s="591"/>
      <c r="CD48" s="591"/>
      <c r="CE48" s="591"/>
      <c r="CF48" s="591"/>
      <c r="CG48" s="591"/>
      <c r="CH48" s="591"/>
      <c r="CI48" s="591"/>
      <c r="CJ48" s="591"/>
      <c r="CK48" s="591"/>
      <c r="CL48" s="591"/>
      <c r="CM48" s="591"/>
      <c r="CN48" s="591"/>
      <c r="CO48" s="591"/>
      <c r="CP48" s="591"/>
      <c r="CQ48" s="591"/>
      <c r="CR48" s="591"/>
      <c r="CS48" s="591"/>
      <c r="CT48" s="591"/>
      <c r="CU48" s="591"/>
      <c r="CV48" s="591"/>
      <c r="CW48" s="591"/>
      <c r="CX48" s="591"/>
      <c r="CY48" s="591"/>
      <c r="CZ48" s="591"/>
      <c r="DA48" s="591"/>
      <c r="DB48" s="591"/>
      <c r="DC48" s="591"/>
      <c r="DD48" s="591"/>
      <c r="DE48" s="591"/>
      <c r="DF48" s="591"/>
      <c r="DG48" s="591"/>
      <c r="DH48" s="591"/>
      <c r="DI48" s="591"/>
      <c r="DJ48" s="591"/>
      <c r="DK48" s="591"/>
      <c r="DL48" s="591"/>
    </row>
    <row r="49" spans="1:116" s="595" customFormat="1" ht="34.9" hidden="1" customHeight="1">
      <c r="A49" s="591"/>
      <c r="B49" s="217">
        <v>42461</v>
      </c>
      <c r="C49" s="601">
        <v>9985.3864532549997</v>
      </c>
      <c r="D49" s="537">
        <v>-2459.1510000000007</v>
      </c>
      <c r="E49" s="602">
        <v>7526.2354532549989</v>
      </c>
      <c r="F49" s="537">
        <v>4050.9</v>
      </c>
      <c r="G49" s="537">
        <v>402.8</v>
      </c>
      <c r="H49" s="536">
        <v>4453.7</v>
      </c>
      <c r="I49" s="601">
        <v>1634.1</v>
      </c>
      <c r="J49" s="601">
        <v>1438.4</v>
      </c>
      <c r="K49" s="602">
        <v>3072.5</v>
      </c>
      <c r="L49" s="591"/>
      <c r="M49" s="592"/>
      <c r="N49" s="593"/>
      <c r="O49" s="591"/>
      <c r="P49" s="594"/>
      <c r="Q49" s="591"/>
      <c r="R49" s="594"/>
      <c r="S49" s="591"/>
      <c r="T49" s="591"/>
      <c r="U49" s="591"/>
      <c r="V49" s="591"/>
      <c r="W49" s="591"/>
      <c r="X49" s="591"/>
      <c r="Y49" s="591"/>
      <c r="Z49" s="591"/>
      <c r="AA49" s="591"/>
      <c r="AB49" s="591"/>
      <c r="AC49" s="591"/>
      <c r="AD49" s="591"/>
      <c r="AE49" s="591"/>
      <c r="AF49" s="591"/>
      <c r="AG49" s="591"/>
      <c r="AH49" s="591"/>
      <c r="AI49" s="591"/>
      <c r="AJ49" s="591"/>
      <c r="AK49" s="591"/>
      <c r="AL49" s="591"/>
      <c r="AM49" s="591"/>
      <c r="AN49" s="591"/>
      <c r="AO49" s="591"/>
      <c r="AP49" s="591"/>
      <c r="AQ49" s="591"/>
      <c r="AR49" s="591"/>
      <c r="AS49" s="591"/>
      <c r="AT49" s="591"/>
      <c r="AU49" s="591"/>
      <c r="AV49" s="591"/>
      <c r="AW49" s="591"/>
      <c r="AX49" s="591"/>
      <c r="AY49" s="591"/>
      <c r="AZ49" s="591"/>
      <c r="BA49" s="591"/>
      <c r="BB49" s="591"/>
      <c r="BC49" s="591"/>
      <c r="BD49" s="591"/>
      <c r="BE49" s="591"/>
      <c r="BF49" s="591"/>
      <c r="BG49" s="591"/>
      <c r="BH49" s="591"/>
      <c r="BI49" s="591"/>
      <c r="BJ49" s="591"/>
      <c r="BK49" s="591"/>
      <c r="BL49" s="591"/>
      <c r="BM49" s="591"/>
      <c r="BN49" s="591"/>
      <c r="BO49" s="591"/>
      <c r="BP49" s="591"/>
      <c r="BQ49" s="591"/>
      <c r="BR49" s="591"/>
      <c r="BS49" s="591"/>
      <c r="BT49" s="591"/>
      <c r="BU49" s="591"/>
      <c r="BV49" s="591"/>
      <c r="BW49" s="591"/>
      <c r="BX49" s="591"/>
      <c r="BY49" s="591"/>
      <c r="BZ49" s="591"/>
      <c r="CA49" s="591"/>
      <c r="CB49" s="591"/>
      <c r="CC49" s="591"/>
      <c r="CD49" s="591"/>
      <c r="CE49" s="591"/>
      <c r="CF49" s="591"/>
      <c r="CG49" s="591"/>
      <c r="CH49" s="591"/>
      <c r="CI49" s="591"/>
      <c r="CJ49" s="591"/>
      <c r="CK49" s="591"/>
      <c r="CL49" s="591"/>
      <c r="CM49" s="591"/>
      <c r="CN49" s="591"/>
      <c r="CO49" s="591"/>
      <c r="CP49" s="591"/>
      <c r="CQ49" s="591"/>
      <c r="CR49" s="591"/>
      <c r="CS49" s="591"/>
      <c r="CT49" s="591"/>
      <c r="CU49" s="591"/>
      <c r="CV49" s="591"/>
      <c r="CW49" s="591"/>
      <c r="CX49" s="591"/>
      <c r="CY49" s="591"/>
      <c r="CZ49" s="591"/>
      <c r="DA49" s="591"/>
      <c r="DB49" s="591"/>
      <c r="DC49" s="591"/>
      <c r="DD49" s="591"/>
      <c r="DE49" s="591"/>
      <c r="DF49" s="591"/>
      <c r="DG49" s="591"/>
      <c r="DH49" s="591"/>
      <c r="DI49" s="591"/>
      <c r="DJ49" s="591"/>
      <c r="DK49" s="591"/>
      <c r="DL49" s="591"/>
    </row>
    <row r="50" spans="1:116" s="596" customFormat="1" ht="34.9" hidden="1" customHeight="1">
      <c r="A50" s="591"/>
      <c r="B50" s="216">
        <v>42491</v>
      </c>
      <c r="C50" s="603">
        <v>9804.6565367970015</v>
      </c>
      <c r="D50" s="532">
        <v>-2306.0999999999995</v>
      </c>
      <c r="E50" s="604">
        <v>7498.5565367970021</v>
      </c>
      <c r="F50" s="532">
        <v>4073.6</v>
      </c>
      <c r="G50" s="532">
        <v>423</v>
      </c>
      <c r="H50" s="531">
        <v>4496.6000000000004</v>
      </c>
      <c r="I50" s="603">
        <v>1638.7</v>
      </c>
      <c r="J50" s="603">
        <v>1363.3</v>
      </c>
      <c r="K50" s="604">
        <v>3002</v>
      </c>
      <c r="L50" s="591"/>
      <c r="M50" s="592"/>
      <c r="N50" s="593"/>
      <c r="O50" s="591"/>
      <c r="P50" s="594"/>
      <c r="Q50" s="591"/>
      <c r="R50" s="594"/>
      <c r="S50" s="591"/>
      <c r="T50" s="591"/>
      <c r="U50" s="591"/>
      <c r="V50" s="591"/>
      <c r="W50" s="591"/>
      <c r="X50" s="591"/>
      <c r="Y50" s="591"/>
      <c r="Z50" s="591"/>
      <c r="AA50" s="591"/>
      <c r="AB50" s="591"/>
      <c r="AC50" s="591"/>
      <c r="AD50" s="591"/>
      <c r="AE50" s="591"/>
      <c r="AF50" s="591"/>
      <c r="AG50" s="591"/>
      <c r="AH50" s="591"/>
      <c r="AI50" s="591"/>
      <c r="AJ50" s="591"/>
      <c r="AK50" s="591"/>
      <c r="AL50" s="591"/>
      <c r="AM50" s="591"/>
      <c r="AN50" s="591"/>
      <c r="AO50" s="591"/>
      <c r="AP50" s="591"/>
      <c r="AQ50" s="591"/>
      <c r="AR50" s="591"/>
      <c r="AS50" s="591"/>
      <c r="AT50" s="591"/>
      <c r="AU50" s="591"/>
      <c r="AV50" s="591"/>
      <c r="AW50" s="591"/>
      <c r="AX50" s="591"/>
      <c r="AY50" s="591"/>
      <c r="AZ50" s="591"/>
      <c r="BA50" s="591"/>
      <c r="BB50" s="591"/>
      <c r="BC50" s="591"/>
      <c r="BD50" s="591"/>
      <c r="BE50" s="591"/>
      <c r="BF50" s="591"/>
      <c r="BG50" s="591"/>
      <c r="BH50" s="591"/>
      <c r="BI50" s="591"/>
      <c r="BJ50" s="591"/>
      <c r="BK50" s="591"/>
      <c r="BL50" s="591"/>
      <c r="BM50" s="591"/>
      <c r="BN50" s="591"/>
      <c r="BO50" s="591"/>
      <c r="BP50" s="591"/>
      <c r="BQ50" s="591"/>
      <c r="BR50" s="591"/>
      <c r="BS50" s="591"/>
      <c r="BT50" s="591"/>
      <c r="BU50" s="591"/>
      <c r="BV50" s="591"/>
      <c r="BW50" s="591"/>
      <c r="BX50" s="591"/>
      <c r="BY50" s="591"/>
      <c r="BZ50" s="591"/>
      <c r="CA50" s="591"/>
      <c r="CB50" s="591"/>
      <c r="CC50" s="591"/>
      <c r="CD50" s="591"/>
      <c r="CE50" s="591"/>
      <c r="CF50" s="591"/>
      <c r="CG50" s="591"/>
      <c r="CH50" s="591"/>
      <c r="CI50" s="591"/>
      <c r="CJ50" s="591"/>
      <c r="CK50" s="591"/>
      <c r="CL50" s="591"/>
      <c r="CM50" s="591"/>
      <c r="CN50" s="591"/>
      <c r="CO50" s="591"/>
      <c r="CP50" s="591"/>
      <c r="CQ50" s="591"/>
      <c r="CR50" s="591"/>
      <c r="CS50" s="591"/>
      <c r="CT50" s="591"/>
      <c r="CU50" s="591"/>
      <c r="CV50" s="591"/>
      <c r="CW50" s="591"/>
      <c r="CX50" s="591"/>
      <c r="CY50" s="591"/>
      <c r="CZ50" s="591"/>
      <c r="DA50" s="591"/>
      <c r="DB50" s="591"/>
      <c r="DC50" s="591"/>
      <c r="DD50" s="591"/>
      <c r="DE50" s="591"/>
      <c r="DF50" s="591"/>
      <c r="DG50" s="591"/>
      <c r="DH50" s="591"/>
      <c r="DI50" s="591"/>
      <c r="DJ50" s="591"/>
      <c r="DK50" s="591"/>
      <c r="DL50" s="591"/>
    </row>
    <row r="51" spans="1:116" s="595" customFormat="1" ht="34.9" hidden="1" customHeight="1">
      <c r="A51" s="591"/>
      <c r="B51" s="217">
        <v>42522</v>
      </c>
      <c r="C51" s="601">
        <v>9809.8425071889997</v>
      </c>
      <c r="D51" s="537">
        <v>-1959.1009999999987</v>
      </c>
      <c r="E51" s="602">
        <v>7850.7415071890009</v>
      </c>
      <c r="F51" s="537">
        <v>4316.6000000000004</v>
      </c>
      <c r="G51" s="537">
        <v>520.20000000000005</v>
      </c>
      <c r="H51" s="536">
        <v>4836.8</v>
      </c>
      <c r="I51" s="601">
        <v>1634.4</v>
      </c>
      <c r="J51" s="601">
        <v>1379.5</v>
      </c>
      <c r="K51" s="602">
        <v>3013.9</v>
      </c>
      <c r="L51" s="591"/>
      <c r="M51" s="592"/>
      <c r="N51" s="593"/>
      <c r="O51" s="591"/>
      <c r="P51" s="594"/>
      <c r="Q51" s="591"/>
      <c r="R51" s="594"/>
      <c r="S51" s="591"/>
      <c r="T51" s="591"/>
      <c r="U51" s="591"/>
      <c r="V51" s="591"/>
      <c r="W51" s="591"/>
      <c r="X51" s="591"/>
      <c r="Y51" s="591"/>
      <c r="Z51" s="591"/>
      <c r="AA51" s="591"/>
      <c r="AB51" s="591"/>
      <c r="AC51" s="591"/>
      <c r="AD51" s="591"/>
      <c r="AE51" s="591"/>
      <c r="AF51" s="591"/>
      <c r="AG51" s="591"/>
      <c r="AH51" s="591"/>
      <c r="AI51" s="591"/>
      <c r="AJ51" s="591"/>
      <c r="AK51" s="591"/>
      <c r="AL51" s="591"/>
      <c r="AM51" s="591"/>
      <c r="AN51" s="591"/>
      <c r="AO51" s="591"/>
      <c r="AP51" s="591"/>
      <c r="AQ51" s="591"/>
      <c r="AR51" s="591"/>
      <c r="AS51" s="591"/>
      <c r="AT51" s="591"/>
      <c r="AU51" s="591"/>
      <c r="AV51" s="591"/>
      <c r="AW51" s="591"/>
      <c r="AX51" s="591"/>
      <c r="AY51" s="591"/>
      <c r="AZ51" s="591"/>
      <c r="BA51" s="591"/>
      <c r="BB51" s="591"/>
      <c r="BC51" s="591"/>
      <c r="BD51" s="591"/>
      <c r="BE51" s="591"/>
      <c r="BF51" s="591"/>
      <c r="BG51" s="591"/>
      <c r="BH51" s="591"/>
      <c r="BI51" s="591"/>
      <c r="BJ51" s="591"/>
      <c r="BK51" s="591"/>
      <c r="BL51" s="591"/>
      <c r="BM51" s="591"/>
      <c r="BN51" s="591"/>
      <c r="BO51" s="591"/>
      <c r="BP51" s="591"/>
      <c r="BQ51" s="591"/>
      <c r="BR51" s="591"/>
      <c r="BS51" s="591"/>
      <c r="BT51" s="591"/>
      <c r="BU51" s="591"/>
      <c r="BV51" s="591"/>
      <c r="BW51" s="591"/>
      <c r="BX51" s="591"/>
      <c r="BY51" s="591"/>
      <c r="BZ51" s="591"/>
      <c r="CA51" s="591"/>
      <c r="CB51" s="591"/>
      <c r="CC51" s="591"/>
      <c r="CD51" s="591"/>
      <c r="CE51" s="591"/>
      <c r="CF51" s="591"/>
      <c r="CG51" s="591"/>
      <c r="CH51" s="591"/>
      <c r="CI51" s="591"/>
      <c r="CJ51" s="591"/>
      <c r="CK51" s="591"/>
      <c r="CL51" s="591"/>
      <c r="CM51" s="591"/>
      <c r="CN51" s="591"/>
      <c r="CO51" s="591"/>
      <c r="CP51" s="591"/>
      <c r="CQ51" s="591"/>
      <c r="CR51" s="591"/>
      <c r="CS51" s="591"/>
      <c r="CT51" s="591"/>
      <c r="CU51" s="591"/>
      <c r="CV51" s="591"/>
      <c r="CW51" s="591"/>
      <c r="CX51" s="591"/>
      <c r="CY51" s="591"/>
      <c r="CZ51" s="591"/>
      <c r="DA51" s="591"/>
      <c r="DB51" s="591"/>
      <c r="DC51" s="591"/>
      <c r="DD51" s="591"/>
      <c r="DE51" s="591"/>
      <c r="DF51" s="591"/>
      <c r="DG51" s="591"/>
      <c r="DH51" s="591"/>
      <c r="DI51" s="591"/>
      <c r="DJ51" s="591"/>
      <c r="DK51" s="591"/>
      <c r="DL51" s="591"/>
    </row>
    <row r="52" spans="1:116" s="596" customFormat="1" ht="34.9" hidden="1" customHeight="1">
      <c r="A52" s="591"/>
      <c r="B52" s="216">
        <v>42552</v>
      </c>
      <c r="C52" s="603">
        <v>9672.7847628200016</v>
      </c>
      <c r="D52" s="532">
        <v>-1906.8000000000011</v>
      </c>
      <c r="E52" s="604">
        <v>7765.9847628200005</v>
      </c>
      <c r="F52" s="532">
        <v>4296.8999999999996</v>
      </c>
      <c r="G52" s="532">
        <v>459.9</v>
      </c>
      <c r="H52" s="531">
        <v>4756.7999999999993</v>
      </c>
      <c r="I52" s="603">
        <v>1631.3</v>
      </c>
      <c r="J52" s="603">
        <v>1377.9</v>
      </c>
      <c r="K52" s="604">
        <v>3009.2</v>
      </c>
      <c r="L52" s="591"/>
      <c r="M52" s="592"/>
      <c r="N52" s="593"/>
      <c r="O52" s="591"/>
      <c r="P52" s="594"/>
      <c r="Q52" s="591"/>
      <c r="R52" s="594"/>
      <c r="S52" s="591"/>
      <c r="T52" s="591"/>
      <c r="U52" s="591"/>
      <c r="V52" s="591"/>
      <c r="W52" s="591"/>
      <c r="X52" s="591"/>
      <c r="Y52" s="591"/>
      <c r="Z52" s="591"/>
      <c r="AA52" s="591"/>
      <c r="AB52" s="591"/>
      <c r="AC52" s="591"/>
      <c r="AD52" s="591"/>
      <c r="AE52" s="591"/>
      <c r="AF52" s="591"/>
      <c r="AG52" s="591"/>
      <c r="AH52" s="591"/>
      <c r="AI52" s="591"/>
      <c r="AJ52" s="591"/>
      <c r="AK52" s="591"/>
      <c r="AL52" s="591"/>
      <c r="AM52" s="591"/>
      <c r="AN52" s="591"/>
      <c r="AO52" s="591"/>
      <c r="AP52" s="591"/>
      <c r="AQ52" s="591"/>
      <c r="AR52" s="591"/>
      <c r="AS52" s="591"/>
      <c r="AT52" s="591"/>
      <c r="AU52" s="591"/>
      <c r="AV52" s="591"/>
      <c r="AW52" s="591"/>
      <c r="AX52" s="591"/>
      <c r="AY52" s="591"/>
      <c r="AZ52" s="591"/>
      <c r="BA52" s="591"/>
      <c r="BB52" s="591"/>
      <c r="BC52" s="591"/>
      <c r="BD52" s="591"/>
      <c r="BE52" s="591"/>
      <c r="BF52" s="591"/>
      <c r="BG52" s="591"/>
      <c r="BH52" s="591"/>
      <c r="BI52" s="591"/>
      <c r="BJ52" s="591"/>
      <c r="BK52" s="591"/>
      <c r="BL52" s="591"/>
      <c r="BM52" s="591"/>
      <c r="BN52" s="591"/>
      <c r="BO52" s="591"/>
      <c r="BP52" s="591"/>
      <c r="BQ52" s="591"/>
      <c r="BR52" s="591"/>
      <c r="BS52" s="591"/>
      <c r="BT52" s="591"/>
      <c r="BU52" s="591"/>
      <c r="BV52" s="591"/>
      <c r="BW52" s="591"/>
      <c r="BX52" s="591"/>
      <c r="BY52" s="591"/>
      <c r="BZ52" s="591"/>
      <c r="CA52" s="591"/>
      <c r="CB52" s="591"/>
      <c r="CC52" s="591"/>
      <c r="CD52" s="591"/>
      <c r="CE52" s="591"/>
      <c r="CF52" s="591"/>
      <c r="CG52" s="591"/>
      <c r="CH52" s="591"/>
      <c r="CI52" s="591"/>
      <c r="CJ52" s="591"/>
      <c r="CK52" s="591"/>
      <c r="CL52" s="591"/>
      <c r="CM52" s="591"/>
      <c r="CN52" s="591"/>
      <c r="CO52" s="591"/>
      <c r="CP52" s="591"/>
      <c r="CQ52" s="591"/>
      <c r="CR52" s="591"/>
      <c r="CS52" s="591"/>
      <c r="CT52" s="591"/>
      <c r="CU52" s="591"/>
      <c r="CV52" s="591"/>
      <c r="CW52" s="591"/>
      <c r="CX52" s="591"/>
      <c r="CY52" s="591"/>
      <c r="CZ52" s="591"/>
      <c r="DA52" s="591"/>
      <c r="DB52" s="591"/>
      <c r="DC52" s="591"/>
      <c r="DD52" s="591"/>
      <c r="DE52" s="591"/>
      <c r="DF52" s="591"/>
      <c r="DG52" s="591"/>
      <c r="DH52" s="591"/>
      <c r="DI52" s="591"/>
      <c r="DJ52" s="591"/>
      <c r="DK52" s="591"/>
      <c r="DL52" s="591"/>
    </row>
    <row r="53" spans="1:116" s="595" customFormat="1" ht="34.9" hidden="1" customHeight="1">
      <c r="A53" s="591"/>
      <c r="B53" s="217">
        <v>42583</v>
      </c>
      <c r="C53" s="601">
        <v>9549.3941954290003</v>
      </c>
      <c r="D53" s="537">
        <v>-1730.3999999999996</v>
      </c>
      <c r="E53" s="602">
        <v>7818.9941954290007</v>
      </c>
      <c r="F53" s="537">
        <v>4298.3999999999996</v>
      </c>
      <c r="G53" s="537">
        <v>458.8</v>
      </c>
      <c r="H53" s="536">
        <v>4757.2</v>
      </c>
      <c r="I53" s="601">
        <v>1639.9</v>
      </c>
      <c r="J53" s="601">
        <v>1421.9</v>
      </c>
      <c r="K53" s="602">
        <v>3061.8</v>
      </c>
      <c r="L53" s="591"/>
      <c r="M53" s="592"/>
      <c r="N53" s="593"/>
      <c r="O53" s="591"/>
      <c r="P53" s="594"/>
      <c r="Q53" s="591"/>
      <c r="R53" s="594"/>
      <c r="S53" s="591"/>
      <c r="T53" s="591"/>
      <c r="U53" s="591"/>
      <c r="V53" s="591"/>
      <c r="W53" s="591"/>
      <c r="X53" s="591"/>
      <c r="Y53" s="591"/>
      <c r="Z53" s="591"/>
      <c r="AA53" s="591"/>
      <c r="AB53" s="591"/>
      <c r="AC53" s="591"/>
      <c r="AD53" s="591"/>
      <c r="AE53" s="591"/>
      <c r="AF53" s="591"/>
      <c r="AG53" s="591"/>
      <c r="AH53" s="591"/>
      <c r="AI53" s="591"/>
      <c r="AJ53" s="591"/>
      <c r="AK53" s="591"/>
      <c r="AL53" s="591"/>
      <c r="AM53" s="591"/>
      <c r="AN53" s="591"/>
      <c r="AO53" s="591"/>
      <c r="AP53" s="591"/>
      <c r="AQ53" s="591"/>
      <c r="AR53" s="591"/>
      <c r="AS53" s="591"/>
      <c r="AT53" s="591"/>
      <c r="AU53" s="591"/>
      <c r="AV53" s="591"/>
      <c r="AW53" s="591"/>
      <c r="AX53" s="591"/>
      <c r="AY53" s="591"/>
      <c r="AZ53" s="591"/>
      <c r="BA53" s="591"/>
      <c r="BB53" s="591"/>
      <c r="BC53" s="591"/>
      <c r="BD53" s="591"/>
      <c r="BE53" s="591"/>
      <c r="BF53" s="591"/>
      <c r="BG53" s="591"/>
      <c r="BH53" s="591"/>
      <c r="BI53" s="591"/>
      <c r="BJ53" s="591"/>
      <c r="BK53" s="591"/>
      <c r="BL53" s="591"/>
      <c r="BM53" s="591"/>
      <c r="BN53" s="591"/>
      <c r="BO53" s="591"/>
      <c r="BP53" s="591"/>
      <c r="BQ53" s="591"/>
      <c r="BR53" s="591"/>
      <c r="BS53" s="591"/>
      <c r="BT53" s="591"/>
      <c r="BU53" s="591"/>
      <c r="BV53" s="591"/>
      <c r="BW53" s="591"/>
      <c r="BX53" s="591"/>
      <c r="BY53" s="591"/>
      <c r="BZ53" s="591"/>
      <c r="CA53" s="591"/>
      <c r="CB53" s="591"/>
      <c r="CC53" s="591"/>
      <c r="CD53" s="591"/>
      <c r="CE53" s="591"/>
      <c r="CF53" s="591"/>
      <c r="CG53" s="591"/>
      <c r="CH53" s="591"/>
      <c r="CI53" s="591"/>
      <c r="CJ53" s="591"/>
      <c r="CK53" s="591"/>
      <c r="CL53" s="591"/>
      <c r="CM53" s="591"/>
      <c r="CN53" s="591"/>
      <c r="CO53" s="591"/>
      <c r="CP53" s="591"/>
      <c r="CQ53" s="591"/>
      <c r="CR53" s="591"/>
      <c r="CS53" s="591"/>
      <c r="CT53" s="591"/>
      <c r="CU53" s="591"/>
      <c r="CV53" s="591"/>
      <c r="CW53" s="591"/>
      <c r="CX53" s="591"/>
      <c r="CY53" s="591"/>
      <c r="CZ53" s="591"/>
      <c r="DA53" s="591"/>
      <c r="DB53" s="591"/>
      <c r="DC53" s="591"/>
      <c r="DD53" s="591"/>
      <c r="DE53" s="591"/>
      <c r="DF53" s="591"/>
      <c r="DG53" s="591"/>
      <c r="DH53" s="591"/>
      <c r="DI53" s="591"/>
      <c r="DJ53" s="591"/>
      <c r="DK53" s="591"/>
      <c r="DL53" s="591"/>
    </row>
    <row r="54" spans="1:116" s="596" customFormat="1" ht="34.9" hidden="1" customHeight="1">
      <c r="A54" s="591"/>
      <c r="B54" s="216">
        <v>42614</v>
      </c>
      <c r="C54" s="603">
        <v>9569.8694281910011</v>
      </c>
      <c r="D54" s="532">
        <v>-1769.2790399999994</v>
      </c>
      <c r="E54" s="604">
        <v>7800.5903881910017</v>
      </c>
      <c r="F54" s="532">
        <v>4315.8</v>
      </c>
      <c r="G54" s="532">
        <v>452</v>
      </c>
      <c r="H54" s="531">
        <v>4767.8</v>
      </c>
      <c r="I54" s="603">
        <v>1646.1</v>
      </c>
      <c r="J54" s="603">
        <v>1386.7</v>
      </c>
      <c r="K54" s="604">
        <v>3032.8</v>
      </c>
      <c r="L54" s="591"/>
      <c r="M54" s="592"/>
      <c r="N54" s="593"/>
      <c r="O54" s="591"/>
      <c r="P54" s="594"/>
      <c r="Q54" s="591"/>
      <c r="R54" s="594"/>
      <c r="S54" s="591"/>
      <c r="T54" s="591"/>
      <c r="U54" s="591"/>
      <c r="V54" s="591"/>
      <c r="W54" s="591"/>
      <c r="X54" s="591"/>
      <c r="Y54" s="591"/>
      <c r="Z54" s="591"/>
      <c r="AA54" s="591"/>
      <c r="AB54" s="591"/>
      <c r="AC54" s="591"/>
      <c r="AD54" s="591"/>
      <c r="AE54" s="591"/>
      <c r="AF54" s="591"/>
      <c r="AG54" s="591"/>
      <c r="AH54" s="591"/>
      <c r="AI54" s="591"/>
      <c r="AJ54" s="591"/>
      <c r="AK54" s="591"/>
      <c r="AL54" s="591"/>
      <c r="AM54" s="591"/>
      <c r="AN54" s="591"/>
      <c r="AO54" s="591"/>
      <c r="AP54" s="591"/>
      <c r="AQ54" s="591"/>
      <c r="AR54" s="591"/>
      <c r="AS54" s="591"/>
      <c r="AT54" s="591"/>
      <c r="AU54" s="591"/>
      <c r="AV54" s="591"/>
      <c r="AW54" s="591"/>
      <c r="AX54" s="591"/>
      <c r="AY54" s="591"/>
      <c r="AZ54" s="591"/>
      <c r="BA54" s="591"/>
      <c r="BB54" s="591"/>
      <c r="BC54" s="591"/>
      <c r="BD54" s="591"/>
      <c r="BE54" s="591"/>
      <c r="BF54" s="591"/>
      <c r="BG54" s="591"/>
      <c r="BH54" s="591"/>
      <c r="BI54" s="591"/>
      <c r="BJ54" s="591"/>
      <c r="BK54" s="591"/>
      <c r="BL54" s="591"/>
      <c r="BM54" s="591"/>
      <c r="BN54" s="591"/>
      <c r="BO54" s="591"/>
      <c r="BP54" s="591"/>
      <c r="BQ54" s="591"/>
      <c r="BR54" s="591"/>
      <c r="BS54" s="591"/>
      <c r="BT54" s="591"/>
      <c r="BU54" s="591"/>
      <c r="BV54" s="591"/>
      <c r="BW54" s="591"/>
      <c r="BX54" s="591"/>
      <c r="BY54" s="591"/>
      <c r="BZ54" s="591"/>
      <c r="CA54" s="591"/>
      <c r="CB54" s="591"/>
      <c r="CC54" s="591"/>
      <c r="CD54" s="591"/>
      <c r="CE54" s="591"/>
      <c r="CF54" s="591"/>
      <c r="CG54" s="591"/>
      <c r="CH54" s="591"/>
      <c r="CI54" s="591"/>
      <c r="CJ54" s="591"/>
      <c r="CK54" s="591"/>
      <c r="CL54" s="591"/>
      <c r="CM54" s="591"/>
      <c r="CN54" s="591"/>
      <c r="CO54" s="591"/>
      <c r="CP54" s="591"/>
      <c r="CQ54" s="591"/>
      <c r="CR54" s="591"/>
      <c r="CS54" s="591"/>
      <c r="CT54" s="591"/>
      <c r="CU54" s="591"/>
      <c r="CV54" s="591"/>
      <c r="CW54" s="591"/>
      <c r="CX54" s="591"/>
      <c r="CY54" s="591"/>
      <c r="CZ54" s="591"/>
      <c r="DA54" s="591"/>
      <c r="DB54" s="591"/>
      <c r="DC54" s="591"/>
      <c r="DD54" s="591"/>
      <c r="DE54" s="591"/>
      <c r="DF54" s="591"/>
      <c r="DG54" s="591"/>
      <c r="DH54" s="591"/>
      <c r="DI54" s="591"/>
      <c r="DJ54" s="591"/>
      <c r="DK54" s="591"/>
      <c r="DL54" s="591"/>
    </row>
    <row r="55" spans="1:116" s="595" customFormat="1" ht="34.9" hidden="1" customHeight="1">
      <c r="A55" s="591"/>
      <c r="B55" s="217">
        <v>42644</v>
      </c>
      <c r="C55" s="601">
        <v>9296.6194301409996</v>
      </c>
      <c r="D55" s="537">
        <v>-1536.4110000000001</v>
      </c>
      <c r="E55" s="602">
        <v>7760.2084301409996</v>
      </c>
      <c r="F55" s="537">
        <v>4210.6000000000004</v>
      </c>
      <c r="G55" s="537">
        <v>441.3</v>
      </c>
      <c r="H55" s="536">
        <v>4651.9000000000005</v>
      </c>
      <c r="I55" s="601">
        <v>1653.7</v>
      </c>
      <c r="J55" s="601">
        <v>1454.6</v>
      </c>
      <c r="K55" s="602">
        <v>3108.3</v>
      </c>
      <c r="L55" s="591"/>
      <c r="M55" s="592"/>
      <c r="N55" s="593"/>
      <c r="O55" s="591"/>
      <c r="P55" s="594"/>
      <c r="Q55" s="591"/>
      <c r="R55" s="594"/>
      <c r="S55" s="591"/>
      <c r="T55" s="591"/>
      <c r="U55" s="591"/>
      <c r="V55" s="591"/>
      <c r="W55" s="591"/>
      <c r="X55" s="591"/>
      <c r="Y55" s="591"/>
      <c r="Z55" s="591"/>
      <c r="AA55" s="591"/>
      <c r="AB55" s="591"/>
      <c r="AC55" s="591"/>
      <c r="AD55" s="591"/>
      <c r="AE55" s="591"/>
      <c r="AF55" s="591"/>
      <c r="AG55" s="591"/>
      <c r="AH55" s="591"/>
      <c r="AI55" s="591"/>
      <c r="AJ55" s="591"/>
      <c r="AK55" s="591"/>
      <c r="AL55" s="591"/>
      <c r="AM55" s="591"/>
      <c r="AN55" s="591"/>
      <c r="AO55" s="591"/>
      <c r="AP55" s="591"/>
      <c r="AQ55" s="591"/>
      <c r="AR55" s="591"/>
      <c r="AS55" s="591"/>
      <c r="AT55" s="591"/>
      <c r="AU55" s="591"/>
      <c r="AV55" s="591"/>
      <c r="AW55" s="591"/>
      <c r="AX55" s="591"/>
      <c r="AY55" s="591"/>
      <c r="AZ55" s="591"/>
      <c r="BA55" s="591"/>
      <c r="BB55" s="591"/>
      <c r="BC55" s="591"/>
      <c r="BD55" s="591"/>
      <c r="BE55" s="591"/>
      <c r="BF55" s="591"/>
      <c r="BG55" s="591"/>
      <c r="BH55" s="591"/>
      <c r="BI55" s="591"/>
      <c r="BJ55" s="591"/>
      <c r="BK55" s="591"/>
      <c r="BL55" s="591"/>
      <c r="BM55" s="591"/>
      <c r="BN55" s="591"/>
      <c r="BO55" s="591"/>
      <c r="BP55" s="591"/>
      <c r="BQ55" s="591"/>
      <c r="BR55" s="591"/>
      <c r="BS55" s="591"/>
      <c r="BT55" s="591"/>
      <c r="BU55" s="591"/>
      <c r="BV55" s="591"/>
      <c r="BW55" s="591"/>
      <c r="BX55" s="591"/>
      <c r="BY55" s="591"/>
      <c r="BZ55" s="591"/>
      <c r="CA55" s="591"/>
      <c r="CB55" s="591"/>
      <c r="CC55" s="591"/>
      <c r="CD55" s="591"/>
      <c r="CE55" s="591"/>
      <c r="CF55" s="591"/>
      <c r="CG55" s="591"/>
      <c r="CH55" s="591"/>
      <c r="CI55" s="591"/>
      <c r="CJ55" s="591"/>
      <c r="CK55" s="591"/>
      <c r="CL55" s="591"/>
      <c r="CM55" s="591"/>
      <c r="CN55" s="591"/>
      <c r="CO55" s="591"/>
      <c r="CP55" s="591"/>
      <c r="CQ55" s="591"/>
      <c r="CR55" s="591"/>
      <c r="CS55" s="591"/>
      <c r="CT55" s="591"/>
      <c r="CU55" s="591"/>
      <c r="CV55" s="591"/>
      <c r="CW55" s="591"/>
      <c r="CX55" s="591"/>
      <c r="CY55" s="591"/>
      <c r="CZ55" s="591"/>
      <c r="DA55" s="591"/>
      <c r="DB55" s="591"/>
      <c r="DC55" s="591"/>
      <c r="DD55" s="591"/>
      <c r="DE55" s="591"/>
      <c r="DF55" s="591"/>
      <c r="DG55" s="591"/>
      <c r="DH55" s="591"/>
      <c r="DI55" s="591"/>
      <c r="DJ55" s="591"/>
      <c r="DK55" s="591"/>
      <c r="DL55" s="591"/>
    </row>
    <row r="56" spans="1:116" s="596" customFormat="1" ht="34.9" hidden="1" customHeight="1">
      <c r="A56" s="591"/>
      <c r="B56" s="216">
        <v>42675</v>
      </c>
      <c r="C56" s="603">
        <v>9774.787371421</v>
      </c>
      <c r="D56" s="532">
        <v>-2124.110999999999</v>
      </c>
      <c r="E56" s="604">
        <v>7650.676371421001</v>
      </c>
      <c r="F56" s="532">
        <v>4181.5</v>
      </c>
      <c r="G56" s="532">
        <v>451.8</v>
      </c>
      <c r="H56" s="531">
        <v>4633.3</v>
      </c>
      <c r="I56" s="603">
        <v>1637.9</v>
      </c>
      <c r="J56" s="603">
        <v>1379.5</v>
      </c>
      <c r="K56" s="604">
        <v>3017.4</v>
      </c>
      <c r="L56" s="591"/>
      <c r="M56" s="592"/>
      <c r="N56" s="593"/>
      <c r="O56" s="591"/>
      <c r="P56" s="594"/>
      <c r="Q56" s="591"/>
      <c r="R56" s="594"/>
      <c r="S56" s="591"/>
      <c r="T56" s="591"/>
      <c r="U56" s="591"/>
      <c r="V56" s="591"/>
      <c r="W56" s="591"/>
      <c r="X56" s="591"/>
      <c r="Y56" s="591"/>
      <c r="Z56" s="591"/>
      <c r="AA56" s="591"/>
      <c r="AB56" s="591"/>
      <c r="AC56" s="591"/>
      <c r="AD56" s="591"/>
      <c r="AE56" s="591"/>
      <c r="AF56" s="591"/>
      <c r="AG56" s="591"/>
      <c r="AH56" s="591"/>
      <c r="AI56" s="591"/>
      <c r="AJ56" s="591"/>
      <c r="AK56" s="591"/>
      <c r="AL56" s="591"/>
      <c r="AM56" s="591"/>
      <c r="AN56" s="591"/>
      <c r="AO56" s="591"/>
      <c r="AP56" s="591"/>
      <c r="AQ56" s="591"/>
      <c r="AR56" s="591"/>
      <c r="AS56" s="591"/>
      <c r="AT56" s="591"/>
      <c r="AU56" s="591"/>
      <c r="AV56" s="591"/>
      <c r="AW56" s="591"/>
      <c r="AX56" s="591"/>
      <c r="AY56" s="591"/>
      <c r="AZ56" s="591"/>
      <c r="BA56" s="591"/>
      <c r="BB56" s="591"/>
      <c r="BC56" s="591"/>
      <c r="BD56" s="591"/>
      <c r="BE56" s="591"/>
      <c r="BF56" s="591"/>
      <c r="BG56" s="591"/>
      <c r="BH56" s="591"/>
      <c r="BI56" s="591"/>
      <c r="BJ56" s="591"/>
      <c r="BK56" s="591"/>
      <c r="BL56" s="591"/>
      <c r="BM56" s="591"/>
      <c r="BN56" s="591"/>
      <c r="BO56" s="591"/>
      <c r="BP56" s="591"/>
      <c r="BQ56" s="591"/>
      <c r="BR56" s="591"/>
      <c r="BS56" s="591"/>
      <c r="BT56" s="591"/>
      <c r="BU56" s="591"/>
      <c r="BV56" s="591"/>
      <c r="BW56" s="591"/>
      <c r="BX56" s="591"/>
      <c r="BY56" s="591"/>
      <c r="BZ56" s="591"/>
      <c r="CA56" s="591"/>
      <c r="CB56" s="591"/>
      <c r="CC56" s="591"/>
      <c r="CD56" s="591"/>
      <c r="CE56" s="591"/>
      <c r="CF56" s="591"/>
      <c r="CG56" s="591"/>
      <c r="CH56" s="591"/>
      <c r="CI56" s="591"/>
      <c r="CJ56" s="591"/>
      <c r="CK56" s="591"/>
      <c r="CL56" s="591"/>
      <c r="CM56" s="591"/>
      <c r="CN56" s="591"/>
      <c r="CO56" s="591"/>
      <c r="CP56" s="591"/>
      <c r="CQ56" s="591"/>
      <c r="CR56" s="591"/>
      <c r="CS56" s="591"/>
      <c r="CT56" s="591"/>
      <c r="CU56" s="591"/>
      <c r="CV56" s="591"/>
      <c r="CW56" s="591"/>
      <c r="CX56" s="591"/>
      <c r="CY56" s="591"/>
      <c r="CZ56" s="591"/>
      <c r="DA56" s="591"/>
      <c r="DB56" s="591"/>
      <c r="DC56" s="591"/>
      <c r="DD56" s="591"/>
      <c r="DE56" s="591"/>
      <c r="DF56" s="591"/>
      <c r="DG56" s="591"/>
      <c r="DH56" s="591"/>
      <c r="DI56" s="591"/>
      <c r="DJ56" s="591"/>
      <c r="DK56" s="591"/>
      <c r="DL56" s="591"/>
    </row>
    <row r="57" spans="1:116" s="595" customFormat="1" ht="34.9" hidden="1" customHeight="1">
      <c r="A57" s="591"/>
      <c r="B57" s="217">
        <v>42705</v>
      </c>
      <c r="C57" s="601">
        <v>10008.421416146</v>
      </c>
      <c r="D57" s="537">
        <v>-2276.8409999999994</v>
      </c>
      <c r="E57" s="602">
        <v>7731.580416146001</v>
      </c>
      <c r="F57" s="537">
        <v>4181.3</v>
      </c>
      <c r="G57" s="537">
        <v>439.5</v>
      </c>
      <c r="H57" s="536">
        <v>4620.8</v>
      </c>
      <c r="I57" s="601">
        <v>1628.3</v>
      </c>
      <c r="J57" s="601">
        <v>1482.5</v>
      </c>
      <c r="K57" s="602">
        <v>3110.8</v>
      </c>
      <c r="L57" s="591"/>
      <c r="M57" s="592"/>
      <c r="N57" s="593"/>
      <c r="O57" s="591"/>
      <c r="P57" s="594"/>
      <c r="Q57" s="591"/>
      <c r="R57" s="594"/>
      <c r="S57" s="591"/>
      <c r="T57" s="591"/>
      <c r="U57" s="591"/>
      <c r="V57" s="591"/>
      <c r="W57" s="591"/>
      <c r="X57" s="591"/>
      <c r="Y57" s="591"/>
      <c r="Z57" s="591"/>
      <c r="AA57" s="591"/>
      <c r="AB57" s="591"/>
      <c r="AC57" s="591"/>
      <c r="AD57" s="591"/>
      <c r="AE57" s="591"/>
      <c r="AF57" s="591"/>
      <c r="AG57" s="591"/>
      <c r="AH57" s="591"/>
      <c r="AI57" s="591"/>
      <c r="AJ57" s="591"/>
      <c r="AK57" s="591"/>
      <c r="AL57" s="591"/>
      <c r="AM57" s="591"/>
      <c r="AN57" s="591"/>
      <c r="AO57" s="591"/>
      <c r="AP57" s="591"/>
      <c r="AQ57" s="591"/>
      <c r="AR57" s="591"/>
      <c r="AS57" s="591"/>
      <c r="AT57" s="591"/>
      <c r="AU57" s="591"/>
      <c r="AV57" s="591"/>
      <c r="AW57" s="591"/>
      <c r="AX57" s="591"/>
      <c r="AY57" s="591"/>
      <c r="AZ57" s="591"/>
      <c r="BA57" s="591"/>
      <c r="BB57" s="591"/>
      <c r="BC57" s="591"/>
      <c r="BD57" s="591"/>
      <c r="BE57" s="591"/>
      <c r="BF57" s="591"/>
      <c r="BG57" s="591"/>
      <c r="BH57" s="591"/>
      <c r="BI57" s="591"/>
      <c r="BJ57" s="591"/>
      <c r="BK57" s="591"/>
      <c r="BL57" s="591"/>
      <c r="BM57" s="591"/>
      <c r="BN57" s="591"/>
      <c r="BO57" s="591"/>
      <c r="BP57" s="591"/>
      <c r="BQ57" s="591"/>
      <c r="BR57" s="591"/>
      <c r="BS57" s="591"/>
      <c r="BT57" s="591"/>
      <c r="BU57" s="591"/>
      <c r="BV57" s="591"/>
      <c r="BW57" s="591"/>
      <c r="BX57" s="591"/>
      <c r="BY57" s="591"/>
      <c r="BZ57" s="591"/>
      <c r="CA57" s="591"/>
      <c r="CB57" s="591"/>
      <c r="CC57" s="591"/>
      <c r="CD57" s="591"/>
      <c r="CE57" s="591"/>
      <c r="CF57" s="591"/>
      <c r="CG57" s="591"/>
      <c r="CH57" s="591"/>
      <c r="CI57" s="591"/>
      <c r="CJ57" s="591"/>
      <c r="CK57" s="591"/>
      <c r="CL57" s="591"/>
      <c r="CM57" s="591"/>
      <c r="CN57" s="591"/>
      <c r="CO57" s="591"/>
      <c r="CP57" s="591"/>
      <c r="CQ57" s="591"/>
      <c r="CR57" s="591"/>
      <c r="CS57" s="591"/>
      <c r="CT57" s="591"/>
      <c r="CU57" s="591"/>
      <c r="CV57" s="591"/>
      <c r="CW57" s="591"/>
      <c r="CX57" s="591"/>
      <c r="CY57" s="591"/>
      <c r="CZ57" s="591"/>
      <c r="DA57" s="591"/>
      <c r="DB57" s="591"/>
      <c r="DC57" s="591"/>
      <c r="DD57" s="591"/>
      <c r="DE57" s="591"/>
      <c r="DF57" s="591"/>
      <c r="DG57" s="591"/>
      <c r="DH57" s="591"/>
      <c r="DI57" s="591"/>
      <c r="DJ57" s="591"/>
      <c r="DK57" s="591"/>
      <c r="DL57" s="591"/>
    </row>
    <row r="58" spans="1:116" s="595" customFormat="1" ht="34.9" hidden="1" customHeight="1">
      <c r="A58" s="591"/>
      <c r="B58" s="215">
        <v>2017</v>
      </c>
      <c r="C58" s="605"/>
      <c r="D58" s="1260"/>
      <c r="E58" s="606"/>
      <c r="F58" s="1260"/>
      <c r="G58" s="1260"/>
      <c r="H58" s="535"/>
      <c r="I58" s="605"/>
      <c r="J58" s="605"/>
      <c r="K58" s="606"/>
      <c r="L58" s="591"/>
      <c r="M58" s="592"/>
      <c r="N58" s="593"/>
      <c r="O58" s="591"/>
      <c r="P58" s="594"/>
      <c r="Q58" s="591"/>
      <c r="R58" s="594"/>
      <c r="S58" s="591"/>
      <c r="T58" s="591"/>
      <c r="U58" s="591"/>
      <c r="V58" s="591"/>
      <c r="W58" s="591"/>
      <c r="X58" s="591"/>
      <c r="Y58" s="591"/>
      <c r="Z58" s="591"/>
      <c r="AA58" s="591"/>
      <c r="AB58" s="591"/>
      <c r="AC58" s="591"/>
      <c r="AD58" s="591"/>
      <c r="AE58" s="591"/>
      <c r="AF58" s="591"/>
      <c r="AG58" s="591"/>
      <c r="AH58" s="591"/>
      <c r="AI58" s="591"/>
      <c r="AJ58" s="591"/>
      <c r="AK58" s="591"/>
      <c r="AL58" s="591"/>
      <c r="AM58" s="591"/>
      <c r="AN58" s="591"/>
      <c r="AO58" s="591"/>
      <c r="AP58" s="591"/>
      <c r="AQ58" s="591"/>
      <c r="AR58" s="591"/>
      <c r="AS58" s="591"/>
      <c r="AT58" s="591"/>
      <c r="AU58" s="591"/>
      <c r="AV58" s="591"/>
      <c r="AW58" s="591"/>
      <c r="AX58" s="591"/>
      <c r="AY58" s="591"/>
      <c r="AZ58" s="591"/>
      <c r="BA58" s="591"/>
      <c r="BB58" s="591"/>
      <c r="BC58" s="591"/>
      <c r="BD58" s="591"/>
      <c r="BE58" s="591"/>
      <c r="BF58" s="591"/>
      <c r="BG58" s="591"/>
      <c r="BH58" s="591"/>
      <c r="BI58" s="591"/>
      <c r="BJ58" s="591"/>
      <c r="BK58" s="591"/>
      <c r="BL58" s="591"/>
      <c r="BM58" s="591"/>
      <c r="BN58" s="591"/>
      <c r="BO58" s="591"/>
      <c r="BP58" s="591"/>
      <c r="BQ58" s="591"/>
      <c r="BR58" s="591"/>
      <c r="BS58" s="591"/>
      <c r="BT58" s="591"/>
      <c r="BU58" s="591"/>
      <c r="BV58" s="591"/>
      <c r="BW58" s="591"/>
      <c r="BX58" s="591"/>
      <c r="BY58" s="591"/>
      <c r="BZ58" s="591"/>
      <c r="CA58" s="591"/>
      <c r="CB58" s="591"/>
      <c r="CC58" s="591"/>
      <c r="CD58" s="591"/>
      <c r="CE58" s="591"/>
      <c r="CF58" s="591"/>
      <c r="CG58" s="591"/>
      <c r="CH58" s="591"/>
      <c r="CI58" s="591"/>
      <c r="CJ58" s="591"/>
      <c r="CK58" s="591"/>
      <c r="CL58" s="591"/>
      <c r="CM58" s="591"/>
      <c r="CN58" s="591"/>
      <c r="CO58" s="591"/>
      <c r="CP58" s="591"/>
      <c r="CQ58" s="591"/>
      <c r="CR58" s="591"/>
      <c r="CS58" s="591"/>
      <c r="CT58" s="591"/>
      <c r="CU58" s="591"/>
      <c r="CV58" s="591"/>
      <c r="CW58" s="591"/>
      <c r="CX58" s="591"/>
      <c r="CY58" s="591"/>
      <c r="CZ58" s="591"/>
      <c r="DA58" s="591"/>
      <c r="DB58" s="591"/>
      <c r="DC58" s="591"/>
      <c r="DD58" s="591"/>
      <c r="DE58" s="591"/>
      <c r="DF58" s="591"/>
      <c r="DG58" s="591"/>
      <c r="DH58" s="591"/>
      <c r="DI58" s="591"/>
      <c r="DJ58" s="591"/>
      <c r="DK58" s="591"/>
      <c r="DL58" s="591"/>
    </row>
    <row r="59" spans="1:116" s="596" customFormat="1" ht="34.9" hidden="1" customHeight="1">
      <c r="A59" s="591"/>
      <c r="B59" s="216">
        <v>42736</v>
      </c>
      <c r="C59" s="603">
        <v>9571.7280376119998</v>
      </c>
      <c r="D59" s="532">
        <v>-2040.8460000000005</v>
      </c>
      <c r="E59" s="604">
        <v>7530.8820376119993</v>
      </c>
      <c r="F59" s="532">
        <v>4081.9</v>
      </c>
      <c r="G59" s="532">
        <v>438</v>
      </c>
      <c r="H59" s="531">
        <v>4519.8999999999996</v>
      </c>
      <c r="I59" s="603">
        <v>1625.1</v>
      </c>
      <c r="J59" s="603">
        <v>1385.9</v>
      </c>
      <c r="K59" s="604">
        <v>3011</v>
      </c>
      <c r="L59" s="591"/>
      <c r="M59" s="592"/>
      <c r="N59" s="593"/>
      <c r="O59" s="591"/>
      <c r="P59" s="594"/>
      <c r="Q59" s="591"/>
      <c r="R59" s="594"/>
      <c r="S59" s="591"/>
      <c r="T59" s="591"/>
      <c r="U59" s="591"/>
      <c r="V59" s="591"/>
      <c r="W59" s="591"/>
      <c r="X59" s="591"/>
      <c r="Y59" s="591"/>
      <c r="Z59" s="591"/>
      <c r="AA59" s="591"/>
      <c r="AB59" s="591"/>
      <c r="AC59" s="591"/>
      <c r="AD59" s="591"/>
      <c r="AE59" s="591"/>
      <c r="AF59" s="591"/>
      <c r="AG59" s="591"/>
      <c r="AH59" s="591"/>
      <c r="AI59" s="591"/>
      <c r="AJ59" s="591"/>
      <c r="AK59" s="591"/>
      <c r="AL59" s="591"/>
      <c r="AM59" s="591"/>
      <c r="AN59" s="591"/>
      <c r="AO59" s="591"/>
      <c r="AP59" s="591"/>
      <c r="AQ59" s="591"/>
      <c r="AR59" s="591"/>
      <c r="AS59" s="591"/>
      <c r="AT59" s="591"/>
      <c r="AU59" s="591"/>
      <c r="AV59" s="591"/>
      <c r="AW59" s="591"/>
      <c r="AX59" s="591"/>
      <c r="AY59" s="591"/>
      <c r="AZ59" s="591"/>
      <c r="BA59" s="591"/>
      <c r="BB59" s="591"/>
      <c r="BC59" s="591"/>
      <c r="BD59" s="591"/>
      <c r="BE59" s="591"/>
      <c r="BF59" s="591"/>
      <c r="BG59" s="591"/>
      <c r="BH59" s="591"/>
      <c r="BI59" s="591"/>
      <c r="BJ59" s="591"/>
      <c r="BK59" s="591"/>
      <c r="BL59" s="591"/>
      <c r="BM59" s="591"/>
      <c r="BN59" s="591"/>
      <c r="BO59" s="591"/>
      <c r="BP59" s="591"/>
      <c r="BQ59" s="591"/>
      <c r="BR59" s="591"/>
      <c r="BS59" s="591"/>
      <c r="BT59" s="591"/>
      <c r="BU59" s="591"/>
      <c r="BV59" s="591"/>
      <c r="BW59" s="591"/>
      <c r="BX59" s="591"/>
      <c r="BY59" s="591"/>
      <c r="BZ59" s="591"/>
      <c r="CA59" s="591"/>
      <c r="CB59" s="591"/>
      <c r="CC59" s="591"/>
      <c r="CD59" s="591"/>
      <c r="CE59" s="591"/>
      <c r="CF59" s="591"/>
      <c r="CG59" s="591"/>
      <c r="CH59" s="591"/>
      <c r="CI59" s="591"/>
      <c r="CJ59" s="591"/>
      <c r="CK59" s="591"/>
      <c r="CL59" s="591"/>
      <c r="CM59" s="591"/>
      <c r="CN59" s="591"/>
      <c r="CO59" s="591"/>
      <c r="CP59" s="591"/>
      <c r="CQ59" s="591"/>
      <c r="CR59" s="591"/>
      <c r="CS59" s="591"/>
      <c r="CT59" s="591"/>
      <c r="CU59" s="591"/>
      <c r="CV59" s="591"/>
      <c r="CW59" s="591"/>
      <c r="CX59" s="591"/>
      <c r="CY59" s="591"/>
      <c r="CZ59" s="591"/>
      <c r="DA59" s="591"/>
      <c r="DB59" s="591"/>
      <c r="DC59" s="591"/>
      <c r="DD59" s="591"/>
      <c r="DE59" s="591"/>
      <c r="DF59" s="591"/>
      <c r="DG59" s="591"/>
      <c r="DH59" s="591"/>
      <c r="DI59" s="591"/>
      <c r="DJ59" s="591"/>
      <c r="DK59" s="591"/>
      <c r="DL59" s="591"/>
    </row>
    <row r="60" spans="1:116" s="595" customFormat="1" ht="34.9" hidden="1" customHeight="1">
      <c r="A60" s="591"/>
      <c r="B60" s="217">
        <v>42767</v>
      </c>
      <c r="C60" s="601">
        <v>9239.0734937979996</v>
      </c>
      <c r="D60" s="537">
        <v>-1703.3429999999989</v>
      </c>
      <c r="E60" s="602">
        <v>7535.7304937980007</v>
      </c>
      <c r="F60" s="537">
        <v>4089.8</v>
      </c>
      <c r="G60" s="537">
        <v>435.3</v>
      </c>
      <c r="H60" s="536">
        <v>4525.1000000000004</v>
      </c>
      <c r="I60" s="601">
        <v>1609.1</v>
      </c>
      <c r="J60" s="601">
        <v>1401.5</v>
      </c>
      <c r="K60" s="602">
        <v>3010.6</v>
      </c>
      <c r="L60" s="591"/>
      <c r="M60" s="592"/>
      <c r="N60" s="593"/>
      <c r="O60" s="591"/>
      <c r="P60" s="594"/>
      <c r="Q60" s="591"/>
      <c r="R60" s="594"/>
      <c r="S60" s="591"/>
      <c r="T60" s="591"/>
      <c r="U60" s="591"/>
      <c r="V60" s="591"/>
      <c r="W60" s="591"/>
      <c r="X60" s="591"/>
      <c r="Y60" s="591"/>
      <c r="Z60" s="591"/>
      <c r="AA60" s="591"/>
      <c r="AB60" s="591"/>
      <c r="AC60" s="591"/>
      <c r="AD60" s="591"/>
      <c r="AE60" s="591"/>
      <c r="AF60" s="591"/>
      <c r="AG60" s="591"/>
      <c r="AH60" s="591"/>
      <c r="AI60" s="591"/>
      <c r="AJ60" s="591"/>
      <c r="AK60" s="591"/>
      <c r="AL60" s="591"/>
      <c r="AM60" s="591"/>
      <c r="AN60" s="591"/>
      <c r="AO60" s="591"/>
      <c r="AP60" s="591"/>
      <c r="AQ60" s="591"/>
      <c r="AR60" s="591"/>
      <c r="AS60" s="591"/>
      <c r="AT60" s="591"/>
      <c r="AU60" s="591"/>
      <c r="AV60" s="591"/>
      <c r="AW60" s="591"/>
      <c r="AX60" s="591"/>
      <c r="AY60" s="591"/>
      <c r="AZ60" s="591"/>
      <c r="BA60" s="591"/>
      <c r="BB60" s="591"/>
      <c r="BC60" s="591"/>
      <c r="BD60" s="591"/>
      <c r="BE60" s="591"/>
      <c r="BF60" s="591"/>
      <c r="BG60" s="591"/>
      <c r="BH60" s="591"/>
      <c r="BI60" s="591"/>
      <c r="BJ60" s="591"/>
      <c r="BK60" s="591"/>
      <c r="BL60" s="591"/>
      <c r="BM60" s="591"/>
      <c r="BN60" s="591"/>
      <c r="BO60" s="591"/>
      <c r="BP60" s="591"/>
      <c r="BQ60" s="591"/>
      <c r="BR60" s="591"/>
      <c r="BS60" s="591"/>
      <c r="BT60" s="591"/>
      <c r="BU60" s="591"/>
      <c r="BV60" s="591"/>
      <c r="BW60" s="591"/>
      <c r="BX60" s="591"/>
      <c r="BY60" s="591"/>
      <c r="BZ60" s="591"/>
      <c r="CA60" s="591"/>
      <c r="CB60" s="591"/>
      <c r="CC60" s="591"/>
      <c r="CD60" s="591"/>
      <c r="CE60" s="591"/>
      <c r="CF60" s="591"/>
      <c r="CG60" s="591"/>
      <c r="CH60" s="591"/>
      <c r="CI60" s="591"/>
      <c r="CJ60" s="591"/>
      <c r="CK60" s="591"/>
      <c r="CL60" s="591"/>
      <c r="CM60" s="591"/>
      <c r="CN60" s="591"/>
      <c r="CO60" s="591"/>
      <c r="CP60" s="591"/>
      <c r="CQ60" s="591"/>
      <c r="CR60" s="591"/>
      <c r="CS60" s="591"/>
      <c r="CT60" s="591"/>
      <c r="CU60" s="591"/>
      <c r="CV60" s="591"/>
      <c r="CW60" s="591"/>
      <c r="CX60" s="591"/>
      <c r="CY60" s="591"/>
      <c r="CZ60" s="591"/>
      <c r="DA60" s="591"/>
      <c r="DB60" s="591"/>
      <c r="DC60" s="591"/>
      <c r="DD60" s="591"/>
      <c r="DE60" s="591"/>
      <c r="DF60" s="591"/>
      <c r="DG60" s="591"/>
      <c r="DH60" s="591"/>
      <c r="DI60" s="591"/>
      <c r="DJ60" s="591"/>
      <c r="DK60" s="591"/>
      <c r="DL60" s="591"/>
    </row>
    <row r="61" spans="1:116" s="596" customFormat="1" ht="34.9" hidden="1" customHeight="1">
      <c r="A61" s="591"/>
      <c r="B61" s="216">
        <v>42795</v>
      </c>
      <c r="C61" s="603">
        <v>9288.5899381829986</v>
      </c>
      <c r="D61" s="532">
        <v>-2011.1609999999991</v>
      </c>
      <c r="E61" s="604">
        <v>7277.4289381829994</v>
      </c>
      <c r="F61" s="532">
        <v>4163</v>
      </c>
      <c r="G61" s="532">
        <v>435.1</v>
      </c>
      <c r="H61" s="531">
        <v>4598.1000000000004</v>
      </c>
      <c r="I61" s="603">
        <v>1581.2</v>
      </c>
      <c r="J61" s="603">
        <v>1098.0999999999999</v>
      </c>
      <c r="K61" s="604">
        <v>2679.3</v>
      </c>
      <c r="L61" s="591"/>
      <c r="M61" s="592"/>
      <c r="N61" s="593"/>
      <c r="O61" s="591"/>
      <c r="P61" s="594"/>
      <c r="Q61" s="591"/>
      <c r="R61" s="594"/>
      <c r="S61" s="591"/>
      <c r="T61" s="591"/>
      <c r="U61" s="591"/>
      <c r="V61" s="591"/>
      <c r="W61" s="591"/>
      <c r="X61" s="591"/>
      <c r="Y61" s="591"/>
      <c r="Z61" s="591"/>
      <c r="AA61" s="591"/>
      <c r="AB61" s="591"/>
      <c r="AC61" s="591"/>
      <c r="AD61" s="591"/>
      <c r="AE61" s="591"/>
      <c r="AF61" s="591"/>
      <c r="AG61" s="591"/>
      <c r="AH61" s="591"/>
      <c r="AI61" s="591"/>
      <c r="AJ61" s="591"/>
      <c r="AK61" s="591"/>
      <c r="AL61" s="591"/>
      <c r="AM61" s="591"/>
      <c r="AN61" s="591"/>
      <c r="AO61" s="591"/>
      <c r="AP61" s="591"/>
      <c r="AQ61" s="591"/>
      <c r="AR61" s="591"/>
      <c r="AS61" s="591"/>
      <c r="AT61" s="591"/>
      <c r="AU61" s="591"/>
      <c r="AV61" s="591"/>
      <c r="AW61" s="591"/>
      <c r="AX61" s="591"/>
      <c r="AY61" s="591"/>
      <c r="AZ61" s="591"/>
      <c r="BA61" s="591"/>
      <c r="BB61" s="591"/>
      <c r="BC61" s="591"/>
      <c r="BD61" s="591"/>
      <c r="BE61" s="591"/>
      <c r="BF61" s="591"/>
      <c r="BG61" s="591"/>
      <c r="BH61" s="591"/>
      <c r="BI61" s="591"/>
      <c r="BJ61" s="591"/>
      <c r="BK61" s="591"/>
      <c r="BL61" s="591"/>
      <c r="BM61" s="591"/>
      <c r="BN61" s="591"/>
      <c r="BO61" s="591"/>
      <c r="BP61" s="591"/>
      <c r="BQ61" s="591"/>
      <c r="BR61" s="591"/>
      <c r="BS61" s="591"/>
      <c r="BT61" s="591"/>
      <c r="BU61" s="591"/>
      <c r="BV61" s="591"/>
      <c r="BW61" s="591"/>
      <c r="BX61" s="591"/>
      <c r="BY61" s="591"/>
      <c r="BZ61" s="591"/>
      <c r="CA61" s="591"/>
      <c r="CB61" s="591"/>
      <c r="CC61" s="591"/>
      <c r="CD61" s="591"/>
      <c r="CE61" s="591"/>
      <c r="CF61" s="591"/>
      <c r="CG61" s="591"/>
      <c r="CH61" s="591"/>
      <c r="CI61" s="591"/>
      <c r="CJ61" s="591"/>
      <c r="CK61" s="591"/>
      <c r="CL61" s="591"/>
      <c r="CM61" s="591"/>
      <c r="CN61" s="591"/>
      <c r="CO61" s="591"/>
      <c r="CP61" s="591"/>
      <c r="CQ61" s="591"/>
      <c r="CR61" s="591"/>
      <c r="CS61" s="591"/>
      <c r="CT61" s="591"/>
      <c r="CU61" s="591"/>
      <c r="CV61" s="591"/>
      <c r="CW61" s="591"/>
      <c r="CX61" s="591"/>
      <c r="CY61" s="591"/>
      <c r="CZ61" s="591"/>
      <c r="DA61" s="591"/>
      <c r="DB61" s="591"/>
      <c r="DC61" s="591"/>
      <c r="DD61" s="591"/>
      <c r="DE61" s="591"/>
      <c r="DF61" s="591"/>
      <c r="DG61" s="591"/>
      <c r="DH61" s="591"/>
      <c r="DI61" s="591"/>
      <c r="DJ61" s="591"/>
      <c r="DK61" s="591"/>
      <c r="DL61" s="591"/>
    </row>
    <row r="62" spans="1:116" s="595" customFormat="1" ht="34.9" hidden="1" customHeight="1">
      <c r="A62" s="591"/>
      <c r="B62" s="217">
        <v>42826</v>
      </c>
      <c r="C62" s="601">
        <v>9170.4067488540004</v>
      </c>
      <c r="D62" s="537">
        <v>-1856.9460000000008</v>
      </c>
      <c r="E62" s="602">
        <v>7313.4607488539996</v>
      </c>
      <c r="F62" s="537">
        <v>4206.3</v>
      </c>
      <c r="G62" s="537">
        <v>449.8</v>
      </c>
      <c r="H62" s="536">
        <v>4656.1000000000004</v>
      </c>
      <c r="I62" s="601">
        <v>1559.4</v>
      </c>
      <c r="J62" s="601">
        <v>1098</v>
      </c>
      <c r="K62" s="602">
        <v>2657.4</v>
      </c>
      <c r="L62" s="591"/>
      <c r="M62" s="592"/>
      <c r="N62" s="593"/>
      <c r="O62" s="591"/>
      <c r="P62" s="594"/>
      <c r="Q62" s="591"/>
      <c r="R62" s="594"/>
      <c r="S62" s="591"/>
      <c r="T62" s="591"/>
      <c r="U62" s="591"/>
      <c r="V62" s="591"/>
      <c r="W62" s="591"/>
      <c r="X62" s="591"/>
      <c r="Y62" s="591"/>
      <c r="Z62" s="591"/>
      <c r="AA62" s="591"/>
      <c r="AB62" s="591"/>
      <c r="AC62" s="591"/>
      <c r="AD62" s="591"/>
      <c r="AE62" s="591"/>
      <c r="AF62" s="591"/>
      <c r="AG62" s="591"/>
      <c r="AH62" s="591"/>
      <c r="AI62" s="591"/>
      <c r="AJ62" s="591"/>
      <c r="AK62" s="591"/>
      <c r="AL62" s="591"/>
      <c r="AM62" s="591"/>
      <c r="AN62" s="591"/>
      <c r="AO62" s="591"/>
      <c r="AP62" s="591"/>
      <c r="AQ62" s="591"/>
      <c r="AR62" s="591"/>
      <c r="AS62" s="591"/>
      <c r="AT62" s="591"/>
      <c r="AU62" s="591"/>
      <c r="AV62" s="591"/>
      <c r="AW62" s="591"/>
      <c r="AX62" s="591"/>
      <c r="AY62" s="591"/>
      <c r="AZ62" s="591"/>
      <c r="BA62" s="591"/>
      <c r="BB62" s="591"/>
      <c r="BC62" s="591"/>
      <c r="BD62" s="591"/>
      <c r="BE62" s="591"/>
      <c r="BF62" s="591"/>
      <c r="BG62" s="591"/>
      <c r="BH62" s="591"/>
      <c r="BI62" s="591"/>
      <c r="BJ62" s="591"/>
      <c r="BK62" s="591"/>
      <c r="BL62" s="591"/>
      <c r="BM62" s="591"/>
      <c r="BN62" s="591"/>
      <c r="BO62" s="591"/>
      <c r="BP62" s="591"/>
      <c r="BQ62" s="591"/>
      <c r="BR62" s="591"/>
      <c r="BS62" s="591"/>
      <c r="BT62" s="591"/>
      <c r="BU62" s="591"/>
      <c r="BV62" s="591"/>
      <c r="BW62" s="591"/>
      <c r="BX62" s="591"/>
      <c r="BY62" s="591"/>
      <c r="BZ62" s="591"/>
      <c r="CA62" s="591"/>
      <c r="CB62" s="591"/>
      <c r="CC62" s="591"/>
      <c r="CD62" s="591"/>
      <c r="CE62" s="591"/>
      <c r="CF62" s="591"/>
      <c r="CG62" s="591"/>
      <c r="CH62" s="591"/>
      <c r="CI62" s="591"/>
      <c r="CJ62" s="591"/>
      <c r="CK62" s="591"/>
      <c r="CL62" s="591"/>
      <c r="CM62" s="591"/>
      <c r="CN62" s="591"/>
      <c r="CO62" s="591"/>
      <c r="CP62" s="591"/>
      <c r="CQ62" s="591"/>
      <c r="CR62" s="591"/>
      <c r="CS62" s="591"/>
      <c r="CT62" s="591"/>
      <c r="CU62" s="591"/>
      <c r="CV62" s="591"/>
      <c r="CW62" s="591"/>
      <c r="CX62" s="591"/>
      <c r="CY62" s="591"/>
      <c r="CZ62" s="591"/>
      <c r="DA62" s="591"/>
      <c r="DB62" s="591"/>
      <c r="DC62" s="591"/>
      <c r="DD62" s="591"/>
      <c r="DE62" s="591"/>
      <c r="DF62" s="591"/>
      <c r="DG62" s="591"/>
      <c r="DH62" s="591"/>
      <c r="DI62" s="591"/>
      <c r="DJ62" s="591"/>
      <c r="DK62" s="591"/>
      <c r="DL62" s="591"/>
    </row>
    <row r="63" spans="1:116" s="596" customFormat="1" ht="34.9" hidden="1" customHeight="1">
      <c r="A63" s="591"/>
      <c r="B63" s="216">
        <v>42856</v>
      </c>
      <c r="C63" s="603">
        <v>9396.2803592580021</v>
      </c>
      <c r="D63" s="532">
        <v>-1935.7200000000012</v>
      </c>
      <c r="E63" s="604">
        <v>7460.560359258001</v>
      </c>
      <c r="F63" s="532">
        <v>4233.3</v>
      </c>
      <c r="G63" s="532">
        <v>463.1</v>
      </c>
      <c r="H63" s="531">
        <v>4696.4000000000005</v>
      </c>
      <c r="I63" s="603">
        <v>1554.4</v>
      </c>
      <c r="J63" s="603">
        <v>1209.8</v>
      </c>
      <c r="K63" s="604">
        <v>2764.2</v>
      </c>
      <c r="L63" s="591"/>
      <c r="M63" s="592"/>
      <c r="N63" s="593"/>
      <c r="O63" s="591"/>
      <c r="P63" s="594"/>
      <c r="Q63" s="591"/>
      <c r="R63" s="594"/>
      <c r="S63" s="591"/>
      <c r="T63" s="591"/>
      <c r="U63" s="591"/>
      <c r="V63" s="591"/>
      <c r="W63" s="591"/>
      <c r="X63" s="591"/>
      <c r="Y63" s="591"/>
      <c r="Z63" s="591"/>
      <c r="AA63" s="591"/>
      <c r="AB63" s="591"/>
      <c r="AC63" s="591"/>
      <c r="AD63" s="591"/>
      <c r="AE63" s="591"/>
      <c r="AF63" s="591"/>
      <c r="AG63" s="591"/>
      <c r="AH63" s="591"/>
      <c r="AI63" s="591"/>
      <c r="AJ63" s="591"/>
      <c r="AK63" s="591"/>
      <c r="AL63" s="591"/>
      <c r="AM63" s="591"/>
      <c r="AN63" s="591"/>
      <c r="AO63" s="591"/>
      <c r="AP63" s="591"/>
      <c r="AQ63" s="591"/>
      <c r="AR63" s="591"/>
      <c r="AS63" s="591"/>
      <c r="AT63" s="591"/>
      <c r="AU63" s="591"/>
      <c r="AV63" s="591"/>
      <c r="AW63" s="591"/>
      <c r="AX63" s="591"/>
      <c r="AY63" s="591"/>
      <c r="AZ63" s="591"/>
      <c r="BA63" s="591"/>
      <c r="BB63" s="591"/>
      <c r="BC63" s="591"/>
      <c r="BD63" s="591"/>
      <c r="BE63" s="591"/>
      <c r="BF63" s="591"/>
      <c r="BG63" s="591"/>
      <c r="BH63" s="591"/>
      <c r="BI63" s="591"/>
      <c r="BJ63" s="591"/>
      <c r="BK63" s="591"/>
      <c r="BL63" s="591"/>
      <c r="BM63" s="591"/>
      <c r="BN63" s="591"/>
      <c r="BO63" s="591"/>
      <c r="BP63" s="591"/>
      <c r="BQ63" s="591"/>
      <c r="BR63" s="591"/>
      <c r="BS63" s="591"/>
      <c r="BT63" s="591"/>
      <c r="BU63" s="591"/>
      <c r="BV63" s="591"/>
      <c r="BW63" s="591"/>
      <c r="BX63" s="591"/>
      <c r="BY63" s="591"/>
      <c r="BZ63" s="591"/>
      <c r="CA63" s="591"/>
      <c r="CB63" s="591"/>
      <c r="CC63" s="591"/>
      <c r="CD63" s="591"/>
      <c r="CE63" s="591"/>
      <c r="CF63" s="591"/>
      <c r="CG63" s="591"/>
      <c r="CH63" s="591"/>
      <c r="CI63" s="591"/>
      <c r="CJ63" s="591"/>
      <c r="CK63" s="591"/>
      <c r="CL63" s="591"/>
      <c r="CM63" s="591"/>
      <c r="CN63" s="591"/>
      <c r="CO63" s="591"/>
      <c r="CP63" s="591"/>
      <c r="CQ63" s="591"/>
      <c r="CR63" s="591"/>
      <c r="CS63" s="591"/>
      <c r="CT63" s="591"/>
      <c r="CU63" s="591"/>
      <c r="CV63" s="591"/>
      <c r="CW63" s="591"/>
      <c r="CX63" s="591"/>
      <c r="CY63" s="591"/>
      <c r="CZ63" s="591"/>
      <c r="DA63" s="591"/>
      <c r="DB63" s="591"/>
      <c r="DC63" s="591"/>
      <c r="DD63" s="591"/>
      <c r="DE63" s="591"/>
      <c r="DF63" s="591"/>
      <c r="DG63" s="591"/>
      <c r="DH63" s="591"/>
      <c r="DI63" s="591"/>
      <c r="DJ63" s="591"/>
      <c r="DK63" s="591"/>
      <c r="DL63" s="591"/>
    </row>
    <row r="64" spans="1:116" s="595" customFormat="1" ht="34.9" hidden="1" customHeight="1">
      <c r="A64" s="591"/>
      <c r="B64" s="217">
        <v>42887</v>
      </c>
      <c r="C64" s="601">
        <v>9270.6148916580005</v>
      </c>
      <c r="D64" s="537">
        <v>-1376.3999999999996</v>
      </c>
      <c r="E64" s="602">
        <v>7894.2148916580009</v>
      </c>
      <c r="F64" s="537">
        <v>4514.6000000000004</v>
      </c>
      <c r="G64" s="537">
        <v>590.4</v>
      </c>
      <c r="H64" s="536">
        <v>5105</v>
      </c>
      <c r="I64" s="601">
        <v>1572.8</v>
      </c>
      <c r="J64" s="601">
        <v>1216.4000000000001</v>
      </c>
      <c r="K64" s="602">
        <v>2789.2</v>
      </c>
      <c r="L64" s="591"/>
      <c r="M64" s="592"/>
      <c r="N64" s="593"/>
      <c r="O64" s="591"/>
      <c r="P64" s="594"/>
      <c r="Q64" s="591"/>
      <c r="R64" s="594"/>
      <c r="S64" s="591"/>
      <c r="T64" s="591"/>
      <c r="U64" s="591"/>
      <c r="V64" s="591"/>
      <c r="W64" s="591"/>
      <c r="X64" s="591"/>
      <c r="Y64" s="591"/>
      <c r="Z64" s="591"/>
      <c r="AA64" s="591"/>
      <c r="AB64" s="591"/>
      <c r="AC64" s="591"/>
      <c r="AD64" s="591"/>
      <c r="AE64" s="591"/>
      <c r="AF64" s="591"/>
      <c r="AG64" s="591"/>
      <c r="AH64" s="591"/>
      <c r="AI64" s="591"/>
      <c r="AJ64" s="591"/>
      <c r="AK64" s="591"/>
      <c r="AL64" s="591"/>
      <c r="AM64" s="591"/>
      <c r="AN64" s="591"/>
      <c r="AO64" s="591"/>
      <c r="AP64" s="591"/>
      <c r="AQ64" s="591"/>
      <c r="AR64" s="591"/>
      <c r="AS64" s="591"/>
      <c r="AT64" s="591"/>
      <c r="AU64" s="591"/>
      <c r="AV64" s="591"/>
      <c r="AW64" s="591"/>
      <c r="AX64" s="591"/>
      <c r="AY64" s="591"/>
      <c r="AZ64" s="591"/>
      <c r="BA64" s="591"/>
      <c r="BB64" s="591"/>
      <c r="BC64" s="591"/>
      <c r="BD64" s="591"/>
      <c r="BE64" s="591"/>
      <c r="BF64" s="591"/>
      <c r="BG64" s="591"/>
      <c r="BH64" s="591"/>
      <c r="BI64" s="591"/>
      <c r="BJ64" s="591"/>
      <c r="BK64" s="591"/>
      <c r="BL64" s="591"/>
      <c r="BM64" s="591"/>
      <c r="BN64" s="591"/>
      <c r="BO64" s="591"/>
      <c r="BP64" s="591"/>
      <c r="BQ64" s="591"/>
      <c r="BR64" s="591"/>
      <c r="BS64" s="591"/>
      <c r="BT64" s="591"/>
      <c r="BU64" s="591"/>
      <c r="BV64" s="591"/>
      <c r="BW64" s="591"/>
      <c r="BX64" s="591"/>
      <c r="BY64" s="591"/>
      <c r="BZ64" s="591"/>
      <c r="CA64" s="591"/>
      <c r="CB64" s="591"/>
      <c r="CC64" s="591"/>
      <c r="CD64" s="591"/>
      <c r="CE64" s="591"/>
      <c r="CF64" s="591"/>
      <c r="CG64" s="591"/>
      <c r="CH64" s="591"/>
      <c r="CI64" s="591"/>
      <c r="CJ64" s="591"/>
      <c r="CK64" s="591"/>
      <c r="CL64" s="591"/>
      <c r="CM64" s="591"/>
      <c r="CN64" s="591"/>
      <c r="CO64" s="591"/>
      <c r="CP64" s="591"/>
      <c r="CQ64" s="591"/>
      <c r="CR64" s="591"/>
      <c r="CS64" s="591"/>
      <c r="CT64" s="591"/>
      <c r="CU64" s="591"/>
      <c r="CV64" s="591"/>
      <c r="CW64" s="591"/>
      <c r="CX64" s="591"/>
      <c r="CY64" s="591"/>
      <c r="CZ64" s="591"/>
      <c r="DA64" s="591"/>
      <c r="DB64" s="591"/>
      <c r="DC64" s="591"/>
      <c r="DD64" s="591"/>
      <c r="DE64" s="591"/>
      <c r="DF64" s="591"/>
      <c r="DG64" s="591"/>
      <c r="DH64" s="591"/>
      <c r="DI64" s="591"/>
      <c r="DJ64" s="591"/>
      <c r="DK64" s="591"/>
      <c r="DL64" s="591"/>
    </row>
    <row r="65" spans="1:116" s="596" customFormat="1" ht="34.9" hidden="1" customHeight="1">
      <c r="A65" s="591"/>
      <c r="B65" s="216">
        <v>42917</v>
      </c>
      <c r="C65" s="603">
        <v>9210.0295256319987</v>
      </c>
      <c r="D65" s="532">
        <v>-1544.2399999999998</v>
      </c>
      <c r="E65" s="604">
        <v>7665.7895256319989</v>
      </c>
      <c r="F65" s="532">
        <v>4408.7</v>
      </c>
      <c r="G65" s="532">
        <v>481.3</v>
      </c>
      <c r="H65" s="531">
        <v>4890</v>
      </c>
      <c r="I65" s="603">
        <v>1579</v>
      </c>
      <c r="J65" s="603">
        <v>1196.8</v>
      </c>
      <c r="K65" s="604">
        <v>2775.8</v>
      </c>
      <c r="L65" s="591"/>
      <c r="M65" s="592"/>
      <c r="N65" s="593"/>
      <c r="O65" s="591"/>
      <c r="P65" s="594"/>
      <c r="Q65" s="591"/>
      <c r="R65" s="594"/>
      <c r="S65" s="591"/>
      <c r="T65" s="591"/>
      <c r="U65" s="591"/>
      <c r="V65" s="591"/>
      <c r="W65" s="591"/>
      <c r="X65" s="591"/>
      <c r="Y65" s="591"/>
      <c r="Z65" s="591"/>
      <c r="AA65" s="591"/>
      <c r="AB65" s="591"/>
      <c r="AC65" s="591"/>
      <c r="AD65" s="591"/>
      <c r="AE65" s="591"/>
      <c r="AF65" s="591"/>
      <c r="AG65" s="591"/>
      <c r="AH65" s="591"/>
      <c r="AI65" s="591"/>
      <c r="AJ65" s="591"/>
      <c r="AK65" s="591"/>
      <c r="AL65" s="591"/>
      <c r="AM65" s="591"/>
      <c r="AN65" s="591"/>
      <c r="AO65" s="591"/>
      <c r="AP65" s="591"/>
      <c r="AQ65" s="591"/>
      <c r="AR65" s="591"/>
      <c r="AS65" s="591"/>
      <c r="AT65" s="591"/>
      <c r="AU65" s="591"/>
      <c r="AV65" s="591"/>
      <c r="AW65" s="591"/>
      <c r="AX65" s="591"/>
      <c r="AY65" s="591"/>
      <c r="AZ65" s="591"/>
      <c r="BA65" s="591"/>
      <c r="BB65" s="591"/>
      <c r="BC65" s="591"/>
      <c r="BD65" s="591"/>
      <c r="BE65" s="591"/>
      <c r="BF65" s="591"/>
      <c r="BG65" s="591"/>
      <c r="BH65" s="591"/>
      <c r="BI65" s="591"/>
      <c r="BJ65" s="591"/>
      <c r="BK65" s="591"/>
      <c r="BL65" s="591"/>
      <c r="BM65" s="591"/>
      <c r="BN65" s="591"/>
      <c r="BO65" s="591"/>
      <c r="BP65" s="591"/>
      <c r="BQ65" s="591"/>
      <c r="BR65" s="591"/>
      <c r="BS65" s="591"/>
      <c r="BT65" s="591"/>
      <c r="BU65" s="591"/>
      <c r="BV65" s="591"/>
      <c r="BW65" s="591"/>
      <c r="BX65" s="591"/>
      <c r="BY65" s="591"/>
      <c r="BZ65" s="591"/>
      <c r="CA65" s="591"/>
      <c r="CB65" s="591"/>
      <c r="CC65" s="591"/>
      <c r="CD65" s="591"/>
      <c r="CE65" s="591"/>
      <c r="CF65" s="591"/>
      <c r="CG65" s="591"/>
      <c r="CH65" s="591"/>
      <c r="CI65" s="591"/>
      <c r="CJ65" s="591"/>
      <c r="CK65" s="591"/>
      <c r="CL65" s="591"/>
      <c r="CM65" s="591"/>
      <c r="CN65" s="591"/>
      <c r="CO65" s="591"/>
      <c r="CP65" s="591"/>
      <c r="CQ65" s="591"/>
      <c r="CR65" s="591"/>
      <c r="CS65" s="591"/>
      <c r="CT65" s="591"/>
      <c r="CU65" s="591"/>
      <c r="CV65" s="591"/>
      <c r="CW65" s="591"/>
      <c r="CX65" s="591"/>
      <c r="CY65" s="591"/>
      <c r="CZ65" s="591"/>
      <c r="DA65" s="591"/>
      <c r="DB65" s="591"/>
      <c r="DC65" s="591"/>
      <c r="DD65" s="591"/>
      <c r="DE65" s="591"/>
      <c r="DF65" s="591"/>
      <c r="DG65" s="591"/>
      <c r="DH65" s="591"/>
      <c r="DI65" s="591"/>
      <c r="DJ65" s="591"/>
      <c r="DK65" s="591"/>
      <c r="DL65" s="591"/>
    </row>
    <row r="66" spans="1:116" s="595" customFormat="1" ht="34.9" hidden="1" customHeight="1">
      <c r="A66" s="591"/>
      <c r="B66" s="217">
        <v>42948</v>
      </c>
      <c r="C66" s="601">
        <v>9140.5518122069989</v>
      </c>
      <c r="D66" s="537">
        <v>-1317.8000000000002</v>
      </c>
      <c r="E66" s="602">
        <v>7822.7518122069987</v>
      </c>
      <c r="F66" s="537">
        <v>4590.1000000000004</v>
      </c>
      <c r="G66" s="537">
        <v>567.5</v>
      </c>
      <c r="H66" s="536">
        <v>5157.6000000000004</v>
      </c>
      <c r="I66" s="601">
        <v>1588.9</v>
      </c>
      <c r="J66" s="601">
        <v>1076.3</v>
      </c>
      <c r="K66" s="602">
        <v>2665.2</v>
      </c>
      <c r="L66" s="591"/>
      <c r="M66" s="592"/>
      <c r="N66" s="593"/>
      <c r="O66" s="591"/>
      <c r="P66" s="594"/>
      <c r="Q66" s="591"/>
      <c r="R66" s="594"/>
      <c r="S66" s="591"/>
      <c r="T66" s="591"/>
      <c r="U66" s="591"/>
      <c r="V66" s="591"/>
      <c r="W66" s="591"/>
      <c r="X66" s="591"/>
      <c r="Y66" s="591"/>
      <c r="Z66" s="591"/>
      <c r="AA66" s="591"/>
      <c r="AB66" s="591"/>
      <c r="AC66" s="591"/>
      <c r="AD66" s="591"/>
      <c r="AE66" s="591"/>
      <c r="AF66" s="591"/>
      <c r="AG66" s="591"/>
      <c r="AH66" s="591"/>
      <c r="AI66" s="591"/>
      <c r="AJ66" s="591"/>
      <c r="AK66" s="591"/>
      <c r="AL66" s="591"/>
      <c r="AM66" s="591"/>
      <c r="AN66" s="591"/>
      <c r="AO66" s="591"/>
      <c r="AP66" s="591"/>
      <c r="AQ66" s="591"/>
      <c r="AR66" s="591"/>
      <c r="AS66" s="591"/>
      <c r="AT66" s="591"/>
      <c r="AU66" s="591"/>
      <c r="AV66" s="591"/>
      <c r="AW66" s="591"/>
      <c r="AX66" s="591"/>
      <c r="AY66" s="591"/>
      <c r="AZ66" s="591"/>
      <c r="BA66" s="591"/>
      <c r="BB66" s="591"/>
      <c r="BC66" s="591"/>
      <c r="BD66" s="591"/>
      <c r="BE66" s="591"/>
      <c r="BF66" s="591"/>
      <c r="BG66" s="591"/>
      <c r="BH66" s="591"/>
      <c r="BI66" s="591"/>
      <c r="BJ66" s="591"/>
      <c r="BK66" s="591"/>
      <c r="BL66" s="591"/>
      <c r="BM66" s="591"/>
      <c r="BN66" s="591"/>
      <c r="BO66" s="591"/>
      <c r="BP66" s="591"/>
      <c r="BQ66" s="591"/>
      <c r="BR66" s="591"/>
      <c r="BS66" s="591"/>
      <c r="BT66" s="591"/>
      <c r="BU66" s="591"/>
      <c r="BV66" s="591"/>
      <c r="BW66" s="591"/>
      <c r="BX66" s="591"/>
      <c r="BY66" s="591"/>
      <c r="BZ66" s="591"/>
      <c r="CA66" s="591"/>
      <c r="CB66" s="591"/>
      <c r="CC66" s="591"/>
      <c r="CD66" s="591"/>
      <c r="CE66" s="591"/>
      <c r="CF66" s="591"/>
      <c r="CG66" s="591"/>
      <c r="CH66" s="591"/>
      <c r="CI66" s="591"/>
      <c r="CJ66" s="591"/>
      <c r="CK66" s="591"/>
      <c r="CL66" s="591"/>
      <c r="CM66" s="591"/>
      <c r="CN66" s="591"/>
      <c r="CO66" s="591"/>
      <c r="CP66" s="591"/>
      <c r="CQ66" s="591"/>
      <c r="CR66" s="591"/>
      <c r="CS66" s="591"/>
      <c r="CT66" s="591"/>
      <c r="CU66" s="591"/>
      <c r="CV66" s="591"/>
      <c r="CW66" s="591"/>
      <c r="CX66" s="591"/>
      <c r="CY66" s="591"/>
      <c r="CZ66" s="591"/>
      <c r="DA66" s="591"/>
      <c r="DB66" s="591"/>
      <c r="DC66" s="591"/>
      <c r="DD66" s="591"/>
      <c r="DE66" s="591"/>
      <c r="DF66" s="591"/>
      <c r="DG66" s="591"/>
      <c r="DH66" s="591"/>
      <c r="DI66" s="591"/>
      <c r="DJ66" s="591"/>
      <c r="DK66" s="591"/>
      <c r="DL66" s="591"/>
    </row>
    <row r="67" spans="1:116" s="596" customFormat="1" ht="34.9" hidden="1" customHeight="1">
      <c r="A67" s="591"/>
      <c r="B67" s="216">
        <v>42979</v>
      </c>
      <c r="C67" s="603">
        <v>9140.5750241479982</v>
      </c>
      <c r="D67" s="532">
        <v>-1551.8999999999996</v>
      </c>
      <c r="E67" s="604">
        <v>7588.6750241479986</v>
      </c>
      <c r="F67" s="532">
        <v>4383.8</v>
      </c>
      <c r="G67" s="532">
        <v>473.8</v>
      </c>
      <c r="H67" s="531">
        <v>4857.6000000000004</v>
      </c>
      <c r="I67" s="603">
        <v>1592.9</v>
      </c>
      <c r="J67" s="603">
        <v>1138.2</v>
      </c>
      <c r="K67" s="604">
        <v>2731.1000000000004</v>
      </c>
      <c r="L67" s="591"/>
      <c r="M67" s="592"/>
      <c r="N67" s="593"/>
      <c r="O67" s="591"/>
      <c r="P67" s="594"/>
      <c r="Q67" s="591"/>
      <c r="R67" s="594"/>
      <c r="S67" s="591"/>
      <c r="T67" s="591"/>
      <c r="U67" s="591"/>
      <c r="V67" s="591"/>
      <c r="W67" s="591"/>
      <c r="X67" s="591"/>
      <c r="Y67" s="591"/>
      <c r="Z67" s="591"/>
      <c r="AA67" s="591"/>
      <c r="AB67" s="591"/>
      <c r="AC67" s="591"/>
      <c r="AD67" s="591"/>
      <c r="AE67" s="591"/>
      <c r="AF67" s="591"/>
      <c r="AG67" s="591"/>
      <c r="AH67" s="591"/>
      <c r="AI67" s="591"/>
      <c r="AJ67" s="591"/>
      <c r="AK67" s="591"/>
      <c r="AL67" s="591"/>
      <c r="AM67" s="591"/>
      <c r="AN67" s="591"/>
      <c r="AO67" s="591"/>
      <c r="AP67" s="591"/>
      <c r="AQ67" s="591"/>
      <c r="AR67" s="591"/>
      <c r="AS67" s="591"/>
      <c r="AT67" s="591"/>
      <c r="AU67" s="591"/>
      <c r="AV67" s="591"/>
      <c r="AW67" s="591"/>
      <c r="AX67" s="591"/>
      <c r="AY67" s="591"/>
      <c r="AZ67" s="591"/>
      <c r="BA67" s="591"/>
      <c r="BB67" s="591"/>
      <c r="BC67" s="591"/>
      <c r="BD67" s="591"/>
      <c r="BE67" s="591"/>
      <c r="BF67" s="591"/>
      <c r="BG67" s="591"/>
      <c r="BH67" s="591"/>
      <c r="BI67" s="591"/>
      <c r="BJ67" s="591"/>
      <c r="BK67" s="591"/>
      <c r="BL67" s="591"/>
      <c r="BM67" s="591"/>
      <c r="BN67" s="591"/>
      <c r="BO67" s="591"/>
      <c r="BP67" s="591"/>
      <c r="BQ67" s="591"/>
      <c r="BR67" s="591"/>
      <c r="BS67" s="591"/>
      <c r="BT67" s="591"/>
      <c r="BU67" s="591"/>
      <c r="BV67" s="591"/>
      <c r="BW67" s="591"/>
      <c r="BX67" s="591"/>
      <c r="BY67" s="591"/>
      <c r="BZ67" s="591"/>
      <c r="CA67" s="591"/>
      <c r="CB67" s="591"/>
      <c r="CC67" s="591"/>
      <c r="CD67" s="591"/>
      <c r="CE67" s="591"/>
      <c r="CF67" s="591"/>
      <c r="CG67" s="591"/>
      <c r="CH67" s="591"/>
      <c r="CI67" s="591"/>
      <c r="CJ67" s="591"/>
      <c r="CK67" s="591"/>
      <c r="CL67" s="591"/>
      <c r="CM67" s="591"/>
      <c r="CN67" s="591"/>
      <c r="CO67" s="591"/>
      <c r="CP67" s="591"/>
      <c r="CQ67" s="591"/>
      <c r="CR67" s="591"/>
      <c r="CS67" s="591"/>
      <c r="CT67" s="591"/>
      <c r="CU67" s="591"/>
      <c r="CV67" s="591"/>
      <c r="CW67" s="591"/>
      <c r="CX67" s="591"/>
      <c r="CY67" s="591"/>
      <c r="CZ67" s="591"/>
      <c r="DA67" s="591"/>
      <c r="DB67" s="591"/>
      <c r="DC67" s="591"/>
      <c r="DD67" s="591"/>
      <c r="DE67" s="591"/>
      <c r="DF67" s="591"/>
      <c r="DG67" s="591"/>
      <c r="DH67" s="591"/>
      <c r="DI67" s="591"/>
      <c r="DJ67" s="591"/>
      <c r="DK67" s="591"/>
      <c r="DL67" s="591"/>
    </row>
    <row r="68" spans="1:116" s="595" customFormat="1" ht="34.9" hidden="1" customHeight="1">
      <c r="A68" s="591"/>
      <c r="B68" s="217">
        <v>43009</v>
      </c>
      <c r="C68" s="601">
        <v>9858.9793339159987</v>
      </c>
      <c r="D68" s="537">
        <v>-2225.2000000000007</v>
      </c>
      <c r="E68" s="602">
        <v>7633.779333915998</v>
      </c>
      <c r="F68" s="537">
        <v>4328.1000000000004</v>
      </c>
      <c r="G68" s="537">
        <v>461.7</v>
      </c>
      <c r="H68" s="536">
        <v>4789.8</v>
      </c>
      <c r="I68" s="601">
        <v>1586.6</v>
      </c>
      <c r="J68" s="601">
        <v>1257.4000000000001</v>
      </c>
      <c r="K68" s="602">
        <v>2844</v>
      </c>
      <c r="L68" s="591"/>
      <c r="M68" s="592"/>
      <c r="N68" s="593"/>
      <c r="O68" s="591"/>
      <c r="P68" s="594"/>
      <c r="Q68" s="591"/>
      <c r="R68" s="594"/>
      <c r="S68" s="591"/>
      <c r="T68" s="591"/>
      <c r="U68" s="591"/>
      <c r="V68" s="591"/>
      <c r="W68" s="591"/>
      <c r="X68" s="591"/>
      <c r="Y68" s="591"/>
      <c r="Z68" s="591"/>
      <c r="AA68" s="591"/>
      <c r="AB68" s="591"/>
      <c r="AC68" s="591"/>
      <c r="AD68" s="591"/>
      <c r="AE68" s="591"/>
      <c r="AF68" s="591"/>
      <c r="AG68" s="591"/>
      <c r="AH68" s="591"/>
      <c r="AI68" s="591"/>
      <c r="AJ68" s="591"/>
      <c r="AK68" s="591"/>
      <c r="AL68" s="591"/>
      <c r="AM68" s="591"/>
      <c r="AN68" s="591"/>
      <c r="AO68" s="591"/>
      <c r="AP68" s="591"/>
      <c r="AQ68" s="591"/>
      <c r="AR68" s="591"/>
      <c r="AS68" s="591"/>
      <c r="AT68" s="591"/>
      <c r="AU68" s="591"/>
      <c r="AV68" s="591"/>
      <c r="AW68" s="591"/>
      <c r="AX68" s="591"/>
      <c r="AY68" s="591"/>
      <c r="AZ68" s="591"/>
      <c r="BA68" s="591"/>
      <c r="BB68" s="591"/>
      <c r="BC68" s="591"/>
      <c r="BD68" s="591"/>
      <c r="BE68" s="591"/>
      <c r="BF68" s="591"/>
      <c r="BG68" s="591"/>
      <c r="BH68" s="591"/>
      <c r="BI68" s="591"/>
      <c r="BJ68" s="591"/>
      <c r="BK68" s="591"/>
      <c r="BL68" s="591"/>
      <c r="BM68" s="591"/>
      <c r="BN68" s="591"/>
      <c r="BO68" s="591"/>
      <c r="BP68" s="591"/>
      <c r="BQ68" s="591"/>
      <c r="BR68" s="591"/>
      <c r="BS68" s="591"/>
      <c r="BT68" s="591"/>
      <c r="BU68" s="591"/>
      <c r="BV68" s="591"/>
      <c r="BW68" s="591"/>
      <c r="BX68" s="591"/>
      <c r="BY68" s="591"/>
      <c r="BZ68" s="591"/>
      <c r="CA68" s="591"/>
      <c r="CB68" s="591"/>
      <c r="CC68" s="591"/>
      <c r="CD68" s="591"/>
      <c r="CE68" s="591"/>
      <c r="CF68" s="591"/>
      <c r="CG68" s="591"/>
      <c r="CH68" s="591"/>
      <c r="CI68" s="591"/>
      <c r="CJ68" s="591"/>
      <c r="CK68" s="591"/>
      <c r="CL68" s="591"/>
      <c r="CM68" s="591"/>
      <c r="CN68" s="591"/>
      <c r="CO68" s="591"/>
      <c r="CP68" s="591"/>
      <c r="CQ68" s="591"/>
      <c r="CR68" s="591"/>
      <c r="CS68" s="591"/>
      <c r="CT68" s="591"/>
      <c r="CU68" s="591"/>
      <c r="CV68" s="591"/>
      <c r="CW68" s="591"/>
      <c r="CX68" s="591"/>
      <c r="CY68" s="591"/>
      <c r="CZ68" s="591"/>
      <c r="DA68" s="591"/>
      <c r="DB68" s="591"/>
      <c r="DC68" s="591"/>
      <c r="DD68" s="591"/>
      <c r="DE68" s="591"/>
      <c r="DF68" s="591"/>
      <c r="DG68" s="591"/>
      <c r="DH68" s="591"/>
      <c r="DI68" s="591"/>
      <c r="DJ68" s="591"/>
      <c r="DK68" s="591"/>
      <c r="DL68" s="591"/>
    </row>
    <row r="69" spans="1:116" s="596" customFormat="1" ht="34.9" hidden="1" customHeight="1">
      <c r="A69" s="591"/>
      <c r="B69" s="216">
        <v>43040</v>
      </c>
      <c r="C69" s="603">
        <v>9836.8429195379995</v>
      </c>
      <c r="D69" s="532">
        <v>-2201</v>
      </c>
      <c r="E69" s="604">
        <v>7635.8429195379995</v>
      </c>
      <c r="F69" s="532">
        <v>4365.8</v>
      </c>
      <c r="G69" s="532">
        <v>469.4</v>
      </c>
      <c r="H69" s="531">
        <v>4835.2</v>
      </c>
      <c r="I69" s="603">
        <v>1595.1</v>
      </c>
      <c r="J69" s="603">
        <v>1205.5</v>
      </c>
      <c r="K69" s="604">
        <v>2800.6</v>
      </c>
      <c r="L69" s="591"/>
      <c r="M69" s="592"/>
      <c r="N69" s="593"/>
      <c r="O69" s="591"/>
      <c r="P69" s="594"/>
      <c r="Q69" s="591"/>
      <c r="R69" s="594"/>
      <c r="S69" s="591"/>
      <c r="T69" s="591"/>
      <c r="U69" s="591"/>
      <c r="V69" s="591"/>
      <c r="W69" s="591"/>
      <c r="X69" s="591"/>
      <c r="Y69" s="591"/>
      <c r="Z69" s="591"/>
      <c r="AA69" s="591"/>
      <c r="AB69" s="591"/>
      <c r="AC69" s="591"/>
      <c r="AD69" s="591"/>
      <c r="AE69" s="591"/>
      <c r="AF69" s="591"/>
      <c r="AG69" s="591"/>
      <c r="AH69" s="591"/>
      <c r="AI69" s="591"/>
      <c r="AJ69" s="591"/>
      <c r="AK69" s="591"/>
      <c r="AL69" s="591"/>
      <c r="AM69" s="591"/>
      <c r="AN69" s="591"/>
      <c r="AO69" s="591"/>
      <c r="AP69" s="591"/>
      <c r="AQ69" s="591"/>
      <c r="AR69" s="591"/>
      <c r="AS69" s="591"/>
      <c r="AT69" s="591"/>
      <c r="AU69" s="591"/>
      <c r="AV69" s="591"/>
      <c r="AW69" s="591"/>
      <c r="AX69" s="591"/>
      <c r="AY69" s="591"/>
      <c r="AZ69" s="591"/>
      <c r="BA69" s="591"/>
      <c r="BB69" s="591"/>
      <c r="BC69" s="591"/>
      <c r="BD69" s="591"/>
      <c r="BE69" s="591"/>
      <c r="BF69" s="591"/>
      <c r="BG69" s="591"/>
      <c r="BH69" s="591"/>
      <c r="BI69" s="591"/>
      <c r="BJ69" s="591"/>
      <c r="BK69" s="591"/>
      <c r="BL69" s="591"/>
      <c r="BM69" s="591"/>
      <c r="BN69" s="591"/>
      <c r="BO69" s="591"/>
      <c r="BP69" s="591"/>
      <c r="BQ69" s="591"/>
      <c r="BR69" s="591"/>
      <c r="BS69" s="591"/>
      <c r="BT69" s="591"/>
      <c r="BU69" s="591"/>
      <c r="BV69" s="591"/>
      <c r="BW69" s="591"/>
      <c r="BX69" s="591"/>
      <c r="BY69" s="591"/>
      <c r="BZ69" s="591"/>
      <c r="CA69" s="591"/>
      <c r="CB69" s="591"/>
      <c r="CC69" s="591"/>
      <c r="CD69" s="591"/>
      <c r="CE69" s="591"/>
      <c r="CF69" s="591"/>
      <c r="CG69" s="591"/>
      <c r="CH69" s="591"/>
      <c r="CI69" s="591"/>
      <c r="CJ69" s="591"/>
      <c r="CK69" s="591"/>
      <c r="CL69" s="591"/>
      <c r="CM69" s="591"/>
      <c r="CN69" s="591"/>
      <c r="CO69" s="591"/>
      <c r="CP69" s="591"/>
      <c r="CQ69" s="591"/>
      <c r="CR69" s="591"/>
      <c r="CS69" s="591"/>
      <c r="CT69" s="591"/>
      <c r="CU69" s="591"/>
      <c r="CV69" s="591"/>
      <c r="CW69" s="591"/>
      <c r="CX69" s="591"/>
      <c r="CY69" s="591"/>
      <c r="CZ69" s="591"/>
      <c r="DA69" s="591"/>
      <c r="DB69" s="591"/>
      <c r="DC69" s="591"/>
      <c r="DD69" s="591"/>
      <c r="DE69" s="591"/>
      <c r="DF69" s="591"/>
      <c r="DG69" s="591"/>
      <c r="DH69" s="591"/>
      <c r="DI69" s="591"/>
      <c r="DJ69" s="591"/>
      <c r="DK69" s="591"/>
      <c r="DL69" s="591"/>
    </row>
    <row r="70" spans="1:116" s="595" customFormat="1" ht="34.9" hidden="1" customHeight="1">
      <c r="A70" s="591"/>
      <c r="B70" s="217">
        <v>43070</v>
      </c>
      <c r="C70" s="601">
        <v>10454.497437669999</v>
      </c>
      <c r="D70" s="537">
        <v>-2756.0380000000005</v>
      </c>
      <c r="E70" s="602">
        <v>7698.4594376699988</v>
      </c>
      <c r="F70" s="537">
        <v>4326.5</v>
      </c>
      <c r="G70" s="537">
        <v>510</v>
      </c>
      <c r="H70" s="536">
        <v>4836.5</v>
      </c>
      <c r="I70" s="601">
        <v>1603.7</v>
      </c>
      <c r="J70" s="601">
        <v>1258.3</v>
      </c>
      <c r="K70" s="602">
        <v>2862</v>
      </c>
      <c r="L70" s="591"/>
      <c r="M70" s="592"/>
      <c r="N70" s="593"/>
      <c r="O70" s="591"/>
      <c r="P70" s="594"/>
      <c r="Q70" s="591"/>
      <c r="R70" s="594"/>
      <c r="S70" s="591"/>
      <c r="T70" s="591"/>
      <c r="U70" s="591"/>
      <c r="V70" s="591"/>
      <c r="W70" s="591"/>
      <c r="X70" s="591"/>
      <c r="Y70" s="591"/>
      <c r="Z70" s="591"/>
      <c r="AA70" s="591"/>
      <c r="AB70" s="591"/>
      <c r="AC70" s="591"/>
      <c r="AD70" s="591"/>
      <c r="AE70" s="591"/>
      <c r="AF70" s="591"/>
      <c r="AG70" s="591"/>
      <c r="AH70" s="591"/>
      <c r="AI70" s="591"/>
      <c r="AJ70" s="591"/>
      <c r="AK70" s="591"/>
      <c r="AL70" s="591"/>
      <c r="AM70" s="591"/>
      <c r="AN70" s="591"/>
      <c r="AO70" s="591"/>
      <c r="AP70" s="591"/>
      <c r="AQ70" s="591"/>
      <c r="AR70" s="591"/>
      <c r="AS70" s="591"/>
      <c r="AT70" s="591"/>
      <c r="AU70" s="591"/>
      <c r="AV70" s="591"/>
      <c r="AW70" s="591"/>
      <c r="AX70" s="591"/>
      <c r="AY70" s="591"/>
      <c r="AZ70" s="591"/>
      <c r="BA70" s="591"/>
      <c r="BB70" s="591"/>
      <c r="BC70" s="591"/>
      <c r="BD70" s="591"/>
      <c r="BE70" s="591"/>
      <c r="BF70" s="591"/>
      <c r="BG70" s="591"/>
      <c r="BH70" s="591"/>
      <c r="BI70" s="591"/>
      <c r="BJ70" s="591"/>
      <c r="BK70" s="591"/>
      <c r="BL70" s="591"/>
      <c r="BM70" s="591"/>
      <c r="BN70" s="591"/>
      <c r="BO70" s="591"/>
      <c r="BP70" s="591"/>
      <c r="BQ70" s="591"/>
      <c r="BR70" s="591"/>
      <c r="BS70" s="591"/>
      <c r="BT70" s="591"/>
      <c r="BU70" s="591"/>
      <c r="BV70" s="591"/>
      <c r="BW70" s="591"/>
      <c r="BX70" s="591"/>
      <c r="BY70" s="591"/>
      <c r="BZ70" s="591"/>
      <c r="CA70" s="591"/>
      <c r="CB70" s="591"/>
      <c r="CC70" s="591"/>
      <c r="CD70" s="591"/>
      <c r="CE70" s="591"/>
      <c r="CF70" s="591"/>
      <c r="CG70" s="591"/>
      <c r="CH70" s="591"/>
      <c r="CI70" s="591"/>
      <c r="CJ70" s="591"/>
      <c r="CK70" s="591"/>
      <c r="CL70" s="591"/>
      <c r="CM70" s="591"/>
      <c r="CN70" s="591"/>
      <c r="CO70" s="591"/>
      <c r="CP70" s="591"/>
      <c r="CQ70" s="591"/>
      <c r="CR70" s="591"/>
      <c r="CS70" s="591"/>
      <c r="CT70" s="591"/>
      <c r="CU70" s="591"/>
      <c r="CV70" s="591"/>
      <c r="CW70" s="591"/>
      <c r="CX70" s="591"/>
      <c r="CY70" s="591"/>
      <c r="CZ70" s="591"/>
      <c r="DA70" s="591"/>
      <c r="DB70" s="591"/>
      <c r="DC70" s="591"/>
      <c r="DD70" s="591"/>
      <c r="DE70" s="591"/>
      <c r="DF70" s="591"/>
      <c r="DG70" s="591"/>
      <c r="DH70" s="591"/>
      <c r="DI70" s="591"/>
      <c r="DJ70" s="591"/>
      <c r="DK70" s="591"/>
      <c r="DL70" s="591"/>
    </row>
    <row r="71" spans="1:116" s="595" customFormat="1" ht="34.9" hidden="1" customHeight="1">
      <c r="A71" s="591"/>
      <c r="B71" s="215">
        <v>2018</v>
      </c>
      <c r="C71" s="605"/>
      <c r="D71" s="1260"/>
      <c r="E71" s="606"/>
      <c r="F71" s="1260"/>
      <c r="G71" s="1260"/>
      <c r="H71" s="535"/>
      <c r="I71" s="605"/>
      <c r="J71" s="605"/>
      <c r="K71" s="606"/>
      <c r="L71" s="591"/>
      <c r="M71" s="592"/>
      <c r="N71" s="593"/>
      <c r="O71" s="591"/>
      <c r="P71" s="594"/>
      <c r="Q71" s="591"/>
      <c r="R71" s="594"/>
      <c r="S71" s="591"/>
      <c r="T71" s="591"/>
      <c r="U71" s="591"/>
      <c r="V71" s="591"/>
      <c r="W71" s="591"/>
      <c r="X71" s="591"/>
      <c r="Y71" s="591"/>
      <c r="Z71" s="591"/>
      <c r="AA71" s="591"/>
      <c r="AB71" s="591"/>
      <c r="AC71" s="591"/>
      <c r="AD71" s="591"/>
      <c r="AE71" s="591"/>
      <c r="AF71" s="591"/>
      <c r="AG71" s="591"/>
      <c r="AH71" s="591"/>
      <c r="AI71" s="591"/>
      <c r="AJ71" s="591"/>
      <c r="AK71" s="591"/>
      <c r="AL71" s="591"/>
      <c r="AM71" s="591"/>
      <c r="AN71" s="591"/>
      <c r="AO71" s="591"/>
      <c r="AP71" s="591"/>
      <c r="AQ71" s="591"/>
      <c r="AR71" s="591"/>
      <c r="AS71" s="591"/>
      <c r="AT71" s="591"/>
      <c r="AU71" s="591"/>
      <c r="AV71" s="591"/>
      <c r="AW71" s="591"/>
      <c r="AX71" s="591"/>
      <c r="AY71" s="591"/>
      <c r="AZ71" s="591"/>
      <c r="BA71" s="591"/>
      <c r="BB71" s="591"/>
      <c r="BC71" s="591"/>
      <c r="BD71" s="591"/>
      <c r="BE71" s="591"/>
      <c r="BF71" s="591"/>
      <c r="BG71" s="591"/>
      <c r="BH71" s="591"/>
      <c r="BI71" s="591"/>
      <c r="BJ71" s="591"/>
      <c r="BK71" s="591"/>
      <c r="BL71" s="591"/>
      <c r="BM71" s="591"/>
      <c r="BN71" s="591"/>
      <c r="BO71" s="591"/>
      <c r="BP71" s="591"/>
      <c r="BQ71" s="591"/>
      <c r="BR71" s="591"/>
      <c r="BS71" s="591"/>
      <c r="BT71" s="591"/>
      <c r="BU71" s="591"/>
      <c r="BV71" s="591"/>
      <c r="BW71" s="591"/>
      <c r="BX71" s="591"/>
      <c r="BY71" s="591"/>
      <c r="BZ71" s="591"/>
      <c r="CA71" s="591"/>
      <c r="CB71" s="591"/>
      <c r="CC71" s="591"/>
      <c r="CD71" s="591"/>
      <c r="CE71" s="591"/>
      <c r="CF71" s="591"/>
      <c r="CG71" s="591"/>
      <c r="CH71" s="591"/>
      <c r="CI71" s="591"/>
      <c r="CJ71" s="591"/>
      <c r="CK71" s="591"/>
      <c r="CL71" s="591"/>
      <c r="CM71" s="591"/>
      <c r="CN71" s="591"/>
      <c r="CO71" s="591"/>
      <c r="CP71" s="591"/>
      <c r="CQ71" s="591"/>
      <c r="CR71" s="591"/>
      <c r="CS71" s="591"/>
      <c r="CT71" s="591"/>
      <c r="CU71" s="591"/>
      <c r="CV71" s="591"/>
      <c r="CW71" s="591"/>
      <c r="CX71" s="591"/>
      <c r="CY71" s="591"/>
      <c r="CZ71" s="591"/>
      <c r="DA71" s="591"/>
      <c r="DB71" s="591"/>
      <c r="DC71" s="591"/>
      <c r="DD71" s="591"/>
      <c r="DE71" s="591"/>
      <c r="DF71" s="591"/>
      <c r="DG71" s="591"/>
      <c r="DH71" s="591"/>
      <c r="DI71" s="591"/>
      <c r="DJ71" s="591"/>
      <c r="DK71" s="591"/>
      <c r="DL71" s="591"/>
    </row>
    <row r="72" spans="1:116" s="596" customFormat="1" ht="34.9" hidden="1" customHeight="1">
      <c r="A72" s="591"/>
      <c r="B72" s="216">
        <v>43101</v>
      </c>
      <c r="C72" s="603">
        <v>10314.327222107999</v>
      </c>
      <c r="D72" s="532">
        <v>-2683.7000000000007</v>
      </c>
      <c r="E72" s="604">
        <v>7630.627222107998</v>
      </c>
      <c r="F72" s="532">
        <v>4373.8</v>
      </c>
      <c r="G72" s="532">
        <v>449.2</v>
      </c>
      <c r="H72" s="531">
        <v>4823</v>
      </c>
      <c r="I72" s="603">
        <v>1606.3</v>
      </c>
      <c r="J72" s="603">
        <v>1201.3</v>
      </c>
      <c r="K72" s="604">
        <v>2807.6</v>
      </c>
      <c r="L72" s="591"/>
      <c r="M72" s="592"/>
      <c r="N72" s="593"/>
      <c r="O72" s="591"/>
      <c r="P72" s="594"/>
      <c r="Q72" s="591"/>
      <c r="R72" s="594"/>
      <c r="S72" s="591"/>
      <c r="T72" s="591"/>
      <c r="U72" s="591"/>
      <c r="V72" s="591"/>
      <c r="W72" s="591"/>
      <c r="X72" s="591"/>
      <c r="Y72" s="591"/>
      <c r="Z72" s="591"/>
      <c r="AA72" s="591"/>
      <c r="AB72" s="591"/>
      <c r="AC72" s="591"/>
      <c r="AD72" s="591"/>
      <c r="AE72" s="591"/>
      <c r="AF72" s="591"/>
      <c r="AG72" s="591"/>
      <c r="AH72" s="591"/>
      <c r="AI72" s="591"/>
      <c r="AJ72" s="591"/>
      <c r="AK72" s="591"/>
      <c r="AL72" s="591"/>
      <c r="AM72" s="591"/>
      <c r="AN72" s="591"/>
      <c r="AO72" s="591"/>
      <c r="AP72" s="591"/>
      <c r="AQ72" s="591"/>
      <c r="AR72" s="591"/>
      <c r="AS72" s="591"/>
      <c r="AT72" s="591"/>
      <c r="AU72" s="591"/>
      <c r="AV72" s="591"/>
      <c r="AW72" s="591"/>
      <c r="AX72" s="591"/>
      <c r="AY72" s="591"/>
      <c r="AZ72" s="591"/>
      <c r="BA72" s="591"/>
      <c r="BB72" s="591"/>
      <c r="BC72" s="591"/>
      <c r="BD72" s="591"/>
      <c r="BE72" s="591"/>
      <c r="BF72" s="591"/>
      <c r="BG72" s="591"/>
      <c r="BH72" s="591"/>
      <c r="BI72" s="591"/>
      <c r="BJ72" s="591"/>
      <c r="BK72" s="591"/>
      <c r="BL72" s="591"/>
      <c r="BM72" s="591"/>
      <c r="BN72" s="591"/>
      <c r="BO72" s="591"/>
      <c r="BP72" s="591"/>
      <c r="BQ72" s="591"/>
      <c r="BR72" s="591"/>
      <c r="BS72" s="591"/>
      <c r="BT72" s="591"/>
      <c r="BU72" s="591"/>
      <c r="BV72" s="591"/>
      <c r="BW72" s="591"/>
      <c r="BX72" s="591"/>
      <c r="BY72" s="591"/>
      <c r="BZ72" s="591"/>
      <c r="CA72" s="591"/>
      <c r="CB72" s="591"/>
      <c r="CC72" s="591"/>
      <c r="CD72" s="591"/>
      <c r="CE72" s="591"/>
      <c r="CF72" s="591"/>
      <c r="CG72" s="591"/>
      <c r="CH72" s="591"/>
      <c r="CI72" s="591"/>
      <c r="CJ72" s="591"/>
      <c r="CK72" s="591"/>
      <c r="CL72" s="591"/>
      <c r="CM72" s="591"/>
      <c r="CN72" s="591"/>
      <c r="CO72" s="591"/>
      <c r="CP72" s="591"/>
      <c r="CQ72" s="591"/>
      <c r="CR72" s="591"/>
      <c r="CS72" s="591"/>
      <c r="CT72" s="591"/>
      <c r="CU72" s="591"/>
      <c r="CV72" s="591"/>
      <c r="CW72" s="591"/>
      <c r="CX72" s="591"/>
      <c r="CY72" s="591"/>
      <c r="CZ72" s="591"/>
      <c r="DA72" s="591"/>
      <c r="DB72" s="591"/>
      <c r="DC72" s="591"/>
      <c r="DD72" s="591"/>
      <c r="DE72" s="591"/>
      <c r="DF72" s="591"/>
      <c r="DG72" s="591"/>
      <c r="DH72" s="591"/>
      <c r="DI72" s="591"/>
      <c r="DJ72" s="591"/>
      <c r="DK72" s="591"/>
      <c r="DL72" s="591"/>
    </row>
    <row r="73" spans="1:116" s="595" customFormat="1" ht="34.9" hidden="1" customHeight="1">
      <c r="A73" s="591"/>
      <c r="B73" s="217">
        <v>43132</v>
      </c>
      <c r="C73" s="601">
        <v>10206.532980320999</v>
      </c>
      <c r="D73" s="537">
        <v>-2555.1379999999999</v>
      </c>
      <c r="E73" s="602">
        <v>7651.3949803209989</v>
      </c>
      <c r="F73" s="537">
        <v>4378</v>
      </c>
      <c r="G73" s="537">
        <v>470.1</v>
      </c>
      <c r="H73" s="536">
        <v>4848.1000000000004</v>
      </c>
      <c r="I73" s="601">
        <v>1611.8</v>
      </c>
      <c r="J73" s="601">
        <v>1191.5</v>
      </c>
      <c r="K73" s="602">
        <v>2803.3</v>
      </c>
      <c r="L73" s="591"/>
      <c r="M73" s="592"/>
      <c r="N73" s="593"/>
      <c r="O73" s="591"/>
      <c r="P73" s="594"/>
      <c r="Q73" s="591"/>
      <c r="R73" s="594"/>
      <c r="S73" s="591"/>
      <c r="T73" s="591"/>
      <c r="U73" s="591"/>
      <c r="V73" s="591"/>
      <c r="W73" s="591"/>
      <c r="X73" s="591"/>
      <c r="Y73" s="591"/>
      <c r="Z73" s="591"/>
      <c r="AA73" s="591"/>
      <c r="AB73" s="591"/>
      <c r="AC73" s="591"/>
      <c r="AD73" s="591"/>
      <c r="AE73" s="591"/>
      <c r="AF73" s="591"/>
      <c r="AG73" s="591"/>
      <c r="AH73" s="591"/>
      <c r="AI73" s="591"/>
      <c r="AJ73" s="591"/>
      <c r="AK73" s="591"/>
      <c r="AL73" s="591"/>
      <c r="AM73" s="591"/>
      <c r="AN73" s="591"/>
      <c r="AO73" s="591"/>
      <c r="AP73" s="591"/>
      <c r="AQ73" s="591"/>
      <c r="AR73" s="591"/>
      <c r="AS73" s="591"/>
      <c r="AT73" s="591"/>
      <c r="AU73" s="591"/>
      <c r="AV73" s="591"/>
      <c r="AW73" s="591"/>
      <c r="AX73" s="591"/>
      <c r="AY73" s="591"/>
      <c r="AZ73" s="591"/>
      <c r="BA73" s="591"/>
      <c r="BB73" s="591"/>
      <c r="BC73" s="591"/>
      <c r="BD73" s="591"/>
      <c r="BE73" s="591"/>
      <c r="BF73" s="591"/>
      <c r="BG73" s="591"/>
      <c r="BH73" s="591"/>
      <c r="BI73" s="591"/>
      <c r="BJ73" s="591"/>
      <c r="BK73" s="591"/>
      <c r="BL73" s="591"/>
      <c r="BM73" s="591"/>
      <c r="BN73" s="591"/>
      <c r="BO73" s="591"/>
      <c r="BP73" s="591"/>
      <c r="BQ73" s="591"/>
      <c r="BR73" s="591"/>
      <c r="BS73" s="591"/>
      <c r="BT73" s="591"/>
      <c r="BU73" s="591"/>
      <c r="BV73" s="591"/>
      <c r="BW73" s="591"/>
      <c r="BX73" s="591"/>
      <c r="BY73" s="591"/>
      <c r="BZ73" s="591"/>
      <c r="CA73" s="591"/>
      <c r="CB73" s="591"/>
      <c r="CC73" s="591"/>
      <c r="CD73" s="591"/>
      <c r="CE73" s="591"/>
      <c r="CF73" s="591"/>
      <c r="CG73" s="591"/>
      <c r="CH73" s="591"/>
      <c r="CI73" s="591"/>
      <c r="CJ73" s="591"/>
      <c r="CK73" s="591"/>
      <c r="CL73" s="591"/>
      <c r="CM73" s="591"/>
      <c r="CN73" s="591"/>
      <c r="CO73" s="591"/>
      <c r="CP73" s="591"/>
      <c r="CQ73" s="591"/>
      <c r="CR73" s="591"/>
      <c r="CS73" s="591"/>
      <c r="CT73" s="591"/>
      <c r="CU73" s="591"/>
      <c r="CV73" s="591"/>
      <c r="CW73" s="591"/>
      <c r="CX73" s="591"/>
      <c r="CY73" s="591"/>
      <c r="CZ73" s="591"/>
      <c r="DA73" s="591"/>
      <c r="DB73" s="591"/>
      <c r="DC73" s="591"/>
      <c r="DD73" s="591"/>
      <c r="DE73" s="591"/>
      <c r="DF73" s="591"/>
      <c r="DG73" s="591"/>
      <c r="DH73" s="591"/>
      <c r="DI73" s="591"/>
      <c r="DJ73" s="591"/>
      <c r="DK73" s="591"/>
      <c r="DL73" s="591"/>
    </row>
    <row r="74" spans="1:116" s="596" customFormat="1" ht="34.9" hidden="1" customHeight="1">
      <c r="A74" s="591"/>
      <c r="B74" s="216">
        <v>43160</v>
      </c>
      <c r="C74" s="603">
        <v>10043.561401904999</v>
      </c>
      <c r="D74" s="532">
        <v>-2397.817</v>
      </c>
      <c r="E74" s="604">
        <v>7645.744401904999</v>
      </c>
      <c r="F74" s="532">
        <v>4443.2</v>
      </c>
      <c r="G74" s="532">
        <v>453.4</v>
      </c>
      <c r="H74" s="531">
        <v>4896.5999999999995</v>
      </c>
      <c r="I74" s="603">
        <v>1609.7</v>
      </c>
      <c r="J74" s="603">
        <v>1139.4000000000001</v>
      </c>
      <c r="K74" s="604">
        <v>2749.1000000000004</v>
      </c>
      <c r="L74" s="591"/>
      <c r="M74" s="592"/>
      <c r="N74" s="593"/>
      <c r="O74" s="591"/>
      <c r="P74" s="594"/>
      <c r="Q74" s="591"/>
      <c r="R74" s="594"/>
      <c r="S74" s="591"/>
      <c r="T74" s="591"/>
      <c r="U74" s="591"/>
      <c r="V74" s="591"/>
      <c r="W74" s="591"/>
      <c r="X74" s="591"/>
      <c r="Y74" s="591"/>
      <c r="Z74" s="591"/>
      <c r="AA74" s="591"/>
      <c r="AB74" s="591"/>
      <c r="AC74" s="591"/>
      <c r="AD74" s="591"/>
      <c r="AE74" s="591"/>
      <c r="AF74" s="591"/>
      <c r="AG74" s="591"/>
      <c r="AH74" s="591"/>
      <c r="AI74" s="591"/>
      <c r="AJ74" s="591"/>
      <c r="AK74" s="591"/>
      <c r="AL74" s="591"/>
      <c r="AM74" s="591"/>
      <c r="AN74" s="591"/>
      <c r="AO74" s="591"/>
      <c r="AP74" s="591"/>
      <c r="AQ74" s="591"/>
      <c r="AR74" s="591"/>
      <c r="AS74" s="591"/>
      <c r="AT74" s="591"/>
      <c r="AU74" s="591"/>
      <c r="AV74" s="591"/>
      <c r="AW74" s="591"/>
      <c r="AX74" s="591"/>
      <c r="AY74" s="591"/>
      <c r="AZ74" s="591"/>
      <c r="BA74" s="591"/>
      <c r="BB74" s="591"/>
      <c r="BC74" s="591"/>
      <c r="BD74" s="591"/>
      <c r="BE74" s="591"/>
      <c r="BF74" s="591"/>
      <c r="BG74" s="591"/>
      <c r="BH74" s="591"/>
      <c r="BI74" s="591"/>
      <c r="BJ74" s="591"/>
      <c r="BK74" s="591"/>
      <c r="BL74" s="591"/>
      <c r="BM74" s="591"/>
      <c r="BN74" s="591"/>
      <c r="BO74" s="591"/>
      <c r="BP74" s="591"/>
      <c r="BQ74" s="591"/>
      <c r="BR74" s="591"/>
      <c r="BS74" s="591"/>
      <c r="BT74" s="591"/>
      <c r="BU74" s="591"/>
      <c r="BV74" s="591"/>
      <c r="BW74" s="591"/>
      <c r="BX74" s="591"/>
      <c r="BY74" s="591"/>
      <c r="BZ74" s="591"/>
      <c r="CA74" s="591"/>
      <c r="CB74" s="591"/>
      <c r="CC74" s="591"/>
      <c r="CD74" s="591"/>
      <c r="CE74" s="591"/>
      <c r="CF74" s="591"/>
      <c r="CG74" s="591"/>
      <c r="CH74" s="591"/>
      <c r="CI74" s="591"/>
      <c r="CJ74" s="591"/>
      <c r="CK74" s="591"/>
      <c r="CL74" s="591"/>
      <c r="CM74" s="591"/>
      <c r="CN74" s="591"/>
      <c r="CO74" s="591"/>
      <c r="CP74" s="591"/>
      <c r="CQ74" s="591"/>
      <c r="CR74" s="591"/>
      <c r="CS74" s="591"/>
      <c r="CT74" s="591"/>
      <c r="CU74" s="591"/>
      <c r="CV74" s="591"/>
      <c r="CW74" s="591"/>
      <c r="CX74" s="591"/>
      <c r="CY74" s="591"/>
      <c r="CZ74" s="591"/>
      <c r="DA74" s="591"/>
      <c r="DB74" s="591"/>
      <c r="DC74" s="591"/>
      <c r="DD74" s="591"/>
      <c r="DE74" s="591"/>
      <c r="DF74" s="591"/>
      <c r="DG74" s="591"/>
      <c r="DH74" s="591"/>
      <c r="DI74" s="591"/>
      <c r="DJ74" s="591"/>
      <c r="DK74" s="591"/>
      <c r="DL74" s="591"/>
    </row>
    <row r="75" spans="1:116" s="595" customFormat="1" ht="34.9" hidden="1" customHeight="1">
      <c r="A75" s="591"/>
      <c r="B75" s="217">
        <v>43191</v>
      </c>
      <c r="C75" s="601">
        <v>9936.7014200419999</v>
      </c>
      <c r="D75" s="537">
        <v>-2213.6580000000013</v>
      </c>
      <c r="E75" s="602">
        <v>7723.0434200419986</v>
      </c>
      <c r="F75" s="537">
        <v>4414.7</v>
      </c>
      <c r="G75" s="537">
        <v>490.7</v>
      </c>
      <c r="H75" s="536">
        <v>4905.3999999999996</v>
      </c>
      <c r="I75" s="601">
        <v>1613.4</v>
      </c>
      <c r="J75" s="601">
        <v>1204.2</v>
      </c>
      <c r="K75" s="602">
        <v>2817.6000000000004</v>
      </c>
      <c r="L75" s="591"/>
      <c r="M75" s="592"/>
      <c r="N75" s="593"/>
      <c r="O75" s="591"/>
      <c r="P75" s="594"/>
      <c r="Q75" s="591"/>
      <c r="R75" s="594"/>
      <c r="S75" s="591"/>
      <c r="T75" s="591"/>
      <c r="U75" s="591"/>
      <c r="V75" s="591"/>
      <c r="W75" s="591"/>
      <c r="X75" s="591"/>
      <c r="Y75" s="591"/>
      <c r="Z75" s="591"/>
      <c r="AA75" s="591"/>
      <c r="AB75" s="591"/>
      <c r="AC75" s="591"/>
      <c r="AD75" s="591"/>
      <c r="AE75" s="591"/>
      <c r="AF75" s="591"/>
      <c r="AG75" s="591"/>
      <c r="AH75" s="591"/>
      <c r="AI75" s="591"/>
      <c r="AJ75" s="591"/>
      <c r="AK75" s="591"/>
      <c r="AL75" s="591"/>
      <c r="AM75" s="591"/>
      <c r="AN75" s="591"/>
      <c r="AO75" s="591"/>
      <c r="AP75" s="591"/>
      <c r="AQ75" s="591"/>
      <c r="AR75" s="591"/>
      <c r="AS75" s="591"/>
      <c r="AT75" s="591"/>
      <c r="AU75" s="591"/>
      <c r="AV75" s="591"/>
      <c r="AW75" s="591"/>
      <c r="AX75" s="591"/>
      <c r="AY75" s="591"/>
      <c r="AZ75" s="591"/>
      <c r="BA75" s="591"/>
      <c r="BB75" s="591"/>
      <c r="BC75" s="591"/>
      <c r="BD75" s="591"/>
      <c r="BE75" s="591"/>
      <c r="BF75" s="591"/>
      <c r="BG75" s="591"/>
      <c r="BH75" s="591"/>
      <c r="BI75" s="591"/>
      <c r="BJ75" s="591"/>
      <c r="BK75" s="591"/>
      <c r="BL75" s="591"/>
      <c r="BM75" s="591"/>
      <c r="BN75" s="591"/>
      <c r="BO75" s="591"/>
      <c r="BP75" s="591"/>
      <c r="BQ75" s="591"/>
      <c r="BR75" s="591"/>
      <c r="BS75" s="591"/>
      <c r="BT75" s="591"/>
      <c r="BU75" s="591"/>
      <c r="BV75" s="591"/>
      <c r="BW75" s="591"/>
      <c r="BX75" s="591"/>
      <c r="BY75" s="591"/>
      <c r="BZ75" s="591"/>
      <c r="CA75" s="591"/>
      <c r="CB75" s="591"/>
      <c r="CC75" s="591"/>
      <c r="CD75" s="591"/>
      <c r="CE75" s="591"/>
      <c r="CF75" s="591"/>
      <c r="CG75" s="591"/>
      <c r="CH75" s="591"/>
      <c r="CI75" s="591"/>
      <c r="CJ75" s="591"/>
      <c r="CK75" s="591"/>
      <c r="CL75" s="591"/>
      <c r="CM75" s="591"/>
      <c r="CN75" s="591"/>
      <c r="CO75" s="591"/>
      <c r="CP75" s="591"/>
      <c r="CQ75" s="591"/>
      <c r="CR75" s="591"/>
      <c r="CS75" s="591"/>
      <c r="CT75" s="591"/>
      <c r="CU75" s="591"/>
      <c r="CV75" s="591"/>
      <c r="CW75" s="591"/>
      <c r="CX75" s="591"/>
      <c r="CY75" s="591"/>
      <c r="CZ75" s="591"/>
      <c r="DA75" s="591"/>
      <c r="DB75" s="591"/>
      <c r="DC75" s="591"/>
      <c r="DD75" s="591"/>
      <c r="DE75" s="591"/>
      <c r="DF75" s="591"/>
      <c r="DG75" s="591"/>
      <c r="DH75" s="591"/>
      <c r="DI75" s="591"/>
      <c r="DJ75" s="591"/>
      <c r="DK75" s="591"/>
      <c r="DL75" s="591"/>
    </row>
    <row r="76" spans="1:116" s="596" customFormat="1" ht="34.9" hidden="1" customHeight="1">
      <c r="A76" s="591"/>
      <c r="B76" s="216">
        <v>43221</v>
      </c>
      <c r="C76" s="603">
        <v>9705.0156363300011</v>
      </c>
      <c r="D76" s="532">
        <v>-1999.6949999999997</v>
      </c>
      <c r="E76" s="604">
        <v>7705.3206363300014</v>
      </c>
      <c r="F76" s="532">
        <v>4501.8</v>
      </c>
      <c r="G76" s="532">
        <v>474.9</v>
      </c>
      <c r="H76" s="531">
        <v>4976.7</v>
      </c>
      <c r="I76" s="603">
        <v>1627.2</v>
      </c>
      <c r="J76" s="603">
        <v>1101.4000000000001</v>
      </c>
      <c r="K76" s="604">
        <v>2728.6000000000004</v>
      </c>
      <c r="L76" s="591"/>
      <c r="M76" s="592"/>
      <c r="N76" s="593"/>
      <c r="O76" s="591"/>
      <c r="P76" s="594"/>
      <c r="Q76" s="591"/>
      <c r="R76" s="594"/>
      <c r="S76" s="591"/>
      <c r="T76" s="591"/>
      <c r="U76" s="591"/>
      <c r="V76" s="591"/>
      <c r="W76" s="591"/>
      <c r="X76" s="591"/>
      <c r="Y76" s="591"/>
      <c r="Z76" s="591"/>
      <c r="AA76" s="591"/>
      <c r="AB76" s="591"/>
      <c r="AC76" s="591"/>
      <c r="AD76" s="591"/>
      <c r="AE76" s="591"/>
      <c r="AF76" s="591"/>
      <c r="AG76" s="591"/>
      <c r="AH76" s="591"/>
      <c r="AI76" s="591"/>
      <c r="AJ76" s="591"/>
      <c r="AK76" s="591"/>
      <c r="AL76" s="591"/>
      <c r="AM76" s="591"/>
      <c r="AN76" s="591"/>
      <c r="AO76" s="591"/>
      <c r="AP76" s="591"/>
      <c r="AQ76" s="591"/>
      <c r="AR76" s="591"/>
      <c r="AS76" s="591"/>
      <c r="AT76" s="591"/>
      <c r="AU76" s="591"/>
      <c r="AV76" s="591"/>
      <c r="AW76" s="591"/>
      <c r="AX76" s="591"/>
      <c r="AY76" s="591"/>
      <c r="AZ76" s="591"/>
      <c r="BA76" s="591"/>
      <c r="BB76" s="591"/>
      <c r="BC76" s="591"/>
      <c r="BD76" s="591"/>
      <c r="BE76" s="591"/>
      <c r="BF76" s="591"/>
      <c r="BG76" s="591"/>
      <c r="BH76" s="591"/>
      <c r="BI76" s="591"/>
      <c r="BJ76" s="591"/>
      <c r="BK76" s="591"/>
      <c r="BL76" s="591"/>
      <c r="BM76" s="591"/>
      <c r="BN76" s="591"/>
      <c r="BO76" s="591"/>
      <c r="BP76" s="591"/>
      <c r="BQ76" s="591"/>
      <c r="BR76" s="591"/>
      <c r="BS76" s="591"/>
      <c r="BT76" s="591"/>
      <c r="BU76" s="591"/>
      <c r="BV76" s="591"/>
      <c r="BW76" s="591"/>
      <c r="BX76" s="591"/>
      <c r="BY76" s="591"/>
      <c r="BZ76" s="591"/>
      <c r="CA76" s="591"/>
      <c r="CB76" s="591"/>
      <c r="CC76" s="591"/>
      <c r="CD76" s="591"/>
      <c r="CE76" s="591"/>
      <c r="CF76" s="591"/>
      <c r="CG76" s="591"/>
      <c r="CH76" s="591"/>
      <c r="CI76" s="591"/>
      <c r="CJ76" s="591"/>
      <c r="CK76" s="591"/>
      <c r="CL76" s="591"/>
      <c r="CM76" s="591"/>
      <c r="CN76" s="591"/>
      <c r="CO76" s="591"/>
      <c r="CP76" s="591"/>
      <c r="CQ76" s="591"/>
      <c r="CR76" s="591"/>
      <c r="CS76" s="591"/>
      <c r="CT76" s="591"/>
      <c r="CU76" s="591"/>
      <c r="CV76" s="591"/>
      <c r="CW76" s="591"/>
      <c r="CX76" s="591"/>
      <c r="CY76" s="591"/>
      <c r="CZ76" s="591"/>
      <c r="DA76" s="591"/>
      <c r="DB76" s="591"/>
      <c r="DC76" s="591"/>
      <c r="DD76" s="591"/>
      <c r="DE76" s="591"/>
      <c r="DF76" s="591"/>
      <c r="DG76" s="591"/>
      <c r="DH76" s="591"/>
      <c r="DI76" s="591"/>
      <c r="DJ76" s="591"/>
      <c r="DK76" s="591"/>
      <c r="DL76" s="591"/>
    </row>
    <row r="77" spans="1:116" s="595" customFormat="1" ht="34.9" hidden="1" customHeight="1">
      <c r="A77" s="591"/>
      <c r="B77" s="217">
        <v>43252</v>
      </c>
      <c r="C77" s="601">
        <v>9630.9349999999977</v>
      </c>
      <c r="D77" s="537">
        <v>-1808.4320039999993</v>
      </c>
      <c r="E77" s="602">
        <v>7822.5029959999983</v>
      </c>
      <c r="F77" s="537">
        <v>4609.8</v>
      </c>
      <c r="G77" s="537">
        <v>490</v>
      </c>
      <c r="H77" s="536">
        <v>5099.8</v>
      </c>
      <c r="I77" s="601">
        <v>1635.4</v>
      </c>
      <c r="J77" s="601">
        <v>1087.3</v>
      </c>
      <c r="K77" s="602">
        <v>2722.7</v>
      </c>
      <c r="L77" s="591"/>
      <c r="M77" s="592"/>
      <c r="N77" s="593"/>
      <c r="O77" s="591"/>
      <c r="P77" s="594"/>
      <c r="Q77" s="591"/>
      <c r="R77" s="594"/>
      <c r="S77" s="591"/>
      <c r="T77" s="591"/>
      <c r="U77" s="591"/>
      <c r="V77" s="591"/>
      <c r="W77" s="591"/>
      <c r="X77" s="591"/>
      <c r="Y77" s="591"/>
      <c r="Z77" s="591"/>
      <c r="AA77" s="591"/>
      <c r="AB77" s="591"/>
      <c r="AC77" s="591"/>
      <c r="AD77" s="591"/>
      <c r="AE77" s="591"/>
      <c r="AF77" s="591"/>
      <c r="AG77" s="591"/>
      <c r="AH77" s="591"/>
      <c r="AI77" s="591"/>
      <c r="AJ77" s="591"/>
      <c r="AK77" s="591"/>
      <c r="AL77" s="591"/>
      <c r="AM77" s="591"/>
      <c r="AN77" s="591"/>
      <c r="AO77" s="591"/>
      <c r="AP77" s="591"/>
      <c r="AQ77" s="591"/>
      <c r="AR77" s="591"/>
      <c r="AS77" s="591"/>
      <c r="AT77" s="591"/>
      <c r="AU77" s="591"/>
      <c r="AV77" s="591"/>
      <c r="AW77" s="591"/>
      <c r="AX77" s="591"/>
      <c r="AY77" s="591"/>
      <c r="AZ77" s="591"/>
      <c r="BA77" s="591"/>
      <c r="BB77" s="591"/>
      <c r="BC77" s="591"/>
      <c r="BD77" s="591"/>
      <c r="BE77" s="591"/>
      <c r="BF77" s="591"/>
      <c r="BG77" s="591"/>
      <c r="BH77" s="591"/>
      <c r="BI77" s="591"/>
      <c r="BJ77" s="591"/>
      <c r="BK77" s="591"/>
      <c r="BL77" s="591"/>
      <c r="BM77" s="591"/>
      <c r="BN77" s="591"/>
      <c r="BO77" s="591"/>
      <c r="BP77" s="591"/>
      <c r="BQ77" s="591"/>
      <c r="BR77" s="591"/>
      <c r="BS77" s="591"/>
      <c r="BT77" s="591"/>
      <c r="BU77" s="591"/>
      <c r="BV77" s="591"/>
      <c r="BW77" s="591"/>
      <c r="BX77" s="591"/>
      <c r="BY77" s="591"/>
      <c r="BZ77" s="591"/>
      <c r="CA77" s="591"/>
      <c r="CB77" s="591"/>
      <c r="CC77" s="591"/>
      <c r="CD77" s="591"/>
      <c r="CE77" s="591"/>
      <c r="CF77" s="591"/>
      <c r="CG77" s="591"/>
      <c r="CH77" s="591"/>
      <c r="CI77" s="591"/>
      <c r="CJ77" s="591"/>
      <c r="CK77" s="591"/>
      <c r="CL77" s="591"/>
      <c r="CM77" s="591"/>
      <c r="CN77" s="591"/>
      <c r="CO77" s="591"/>
      <c r="CP77" s="591"/>
      <c r="CQ77" s="591"/>
      <c r="CR77" s="591"/>
      <c r="CS77" s="591"/>
      <c r="CT77" s="591"/>
      <c r="CU77" s="591"/>
      <c r="CV77" s="591"/>
      <c r="CW77" s="591"/>
      <c r="CX77" s="591"/>
      <c r="CY77" s="591"/>
      <c r="CZ77" s="591"/>
      <c r="DA77" s="591"/>
      <c r="DB77" s="591"/>
      <c r="DC77" s="591"/>
      <c r="DD77" s="591"/>
      <c r="DE77" s="591"/>
      <c r="DF77" s="591"/>
      <c r="DG77" s="591"/>
      <c r="DH77" s="591"/>
      <c r="DI77" s="591"/>
      <c r="DJ77" s="591"/>
      <c r="DK77" s="591"/>
      <c r="DL77" s="591"/>
    </row>
    <row r="78" spans="1:116" s="596" customFormat="1" ht="34.9" hidden="1" customHeight="1">
      <c r="A78" s="591"/>
      <c r="B78" s="216">
        <v>43282</v>
      </c>
      <c r="C78" s="603">
        <v>9403.0310502859993</v>
      </c>
      <c r="D78" s="532">
        <v>-1849.5999999999995</v>
      </c>
      <c r="E78" s="604">
        <v>7553.4310502859998</v>
      </c>
      <c r="F78" s="532">
        <v>4531.1000000000004</v>
      </c>
      <c r="G78" s="532">
        <v>484.4</v>
      </c>
      <c r="H78" s="531">
        <v>5015.5</v>
      </c>
      <c r="I78" s="603">
        <v>1615.3</v>
      </c>
      <c r="J78" s="603">
        <v>922.6</v>
      </c>
      <c r="K78" s="604">
        <v>2537.9</v>
      </c>
      <c r="L78" s="591"/>
      <c r="M78" s="592"/>
      <c r="N78" s="593"/>
      <c r="O78" s="591"/>
      <c r="P78" s="594"/>
      <c r="Q78" s="591"/>
      <c r="R78" s="594"/>
      <c r="S78" s="591"/>
      <c r="T78" s="591"/>
      <c r="U78" s="591"/>
      <c r="V78" s="591"/>
      <c r="W78" s="591"/>
      <c r="X78" s="591"/>
      <c r="Y78" s="591"/>
      <c r="Z78" s="591"/>
      <c r="AA78" s="591"/>
      <c r="AB78" s="591"/>
      <c r="AC78" s="591"/>
      <c r="AD78" s="591"/>
      <c r="AE78" s="591"/>
      <c r="AF78" s="591"/>
      <c r="AG78" s="591"/>
      <c r="AH78" s="591"/>
      <c r="AI78" s="591"/>
      <c r="AJ78" s="591"/>
      <c r="AK78" s="591"/>
      <c r="AL78" s="591"/>
      <c r="AM78" s="591"/>
      <c r="AN78" s="591"/>
      <c r="AO78" s="591"/>
      <c r="AP78" s="591"/>
      <c r="AQ78" s="591"/>
      <c r="AR78" s="591"/>
      <c r="AS78" s="591"/>
      <c r="AT78" s="591"/>
      <c r="AU78" s="591"/>
      <c r="AV78" s="591"/>
      <c r="AW78" s="591"/>
      <c r="AX78" s="591"/>
      <c r="AY78" s="591"/>
      <c r="AZ78" s="591"/>
      <c r="BA78" s="591"/>
      <c r="BB78" s="591"/>
      <c r="BC78" s="591"/>
      <c r="BD78" s="591"/>
      <c r="BE78" s="591"/>
      <c r="BF78" s="591"/>
      <c r="BG78" s="591"/>
      <c r="BH78" s="591"/>
      <c r="BI78" s="591"/>
      <c r="BJ78" s="591"/>
      <c r="BK78" s="591"/>
      <c r="BL78" s="591"/>
      <c r="BM78" s="591"/>
      <c r="BN78" s="591"/>
      <c r="BO78" s="591"/>
      <c r="BP78" s="591"/>
      <c r="BQ78" s="591"/>
      <c r="BR78" s="591"/>
      <c r="BS78" s="591"/>
      <c r="BT78" s="591"/>
      <c r="BU78" s="591"/>
      <c r="BV78" s="591"/>
      <c r="BW78" s="591"/>
      <c r="BX78" s="591"/>
      <c r="BY78" s="591"/>
      <c r="BZ78" s="591"/>
      <c r="CA78" s="591"/>
      <c r="CB78" s="591"/>
      <c r="CC78" s="591"/>
      <c r="CD78" s="591"/>
      <c r="CE78" s="591"/>
      <c r="CF78" s="591"/>
      <c r="CG78" s="591"/>
      <c r="CH78" s="591"/>
      <c r="CI78" s="591"/>
      <c r="CJ78" s="591"/>
      <c r="CK78" s="591"/>
      <c r="CL78" s="591"/>
      <c r="CM78" s="591"/>
      <c r="CN78" s="591"/>
      <c r="CO78" s="591"/>
      <c r="CP78" s="591"/>
      <c r="CQ78" s="591"/>
      <c r="CR78" s="591"/>
      <c r="CS78" s="591"/>
      <c r="CT78" s="591"/>
      <c r="CU78" s="591"/>
      <c r="CV78" s="591"/>
      <c r="CW78" s="591"/>
      <c r="CX78" s="591"/>
      <c r="CY78" s="591"/>
      <c r="CZ78" s="591"/>
      <c r="DA78" s="591"/>
      <c r="DB78" s="591"/>
      <c r="DC78" s="591"/>
      <c r="DD78" s="591"/>
      <c r="DE78" s="591"/>
      <c r="DF78" s="591"/>
      <c r="DG78" s="591"/>
      <c r="DH78" s="591"/>
      <c r="DI78" s="591"/>
      <c r="DJ78" s="591"/>
      <c r="DK78" s="591"/>
      <c r="DL78" s="591"/>
    </row>
    <row r="79" spans="1:116" s="595" customFormat="1" ht="34.9" hidden="1" customHeight="1">
      <c r="A79" s="591"/>
      <c r="B79" s="217">
        <v>43313</v>
      </c>
      <c r="C79" s="601">
        <v>9407.1759204490008</v>
      </c>
      <c r="D79" s="537">
        <v>-1986.3940000000002</v>
      </c>
      <c r="E79" s="602">
        <v>7420.7819204490006</v>
      </c>
      <c r="F79" s="537">
        <v>4538</v>
      </c>
      <c r="G79" s="537">
        <v>532.20000000000005</v>
      </c>
      <c r="H79" s="536">
        <v>5070.2</v>
      </c>
      <c r="I79" s="601">
        <v>1602.3</v>
      </c>
      <c r="J79" s="601">
        <v>748.3</v>
      </c>
      <c r="K79" s="602">
        <v>2350.6</v>
      </c>
      <c r="L79" s="591"/>
      <c r="M79" s="592"/>
      <c r="N79" s="593"/>
      <c r="O79" s="591"/>
      <c r="P79" s="594"/>
      <c r="Q79" s="591"/>
      <c r="R79" s="594"/>
      <c r="S79" s="591"/>
      <c r="T79" s="591"/>
      <c r="U79" s="591"/>
      <c r="V79" s="591"/>
      <c r="W79" s="591"/>
      <c r="X79" s="591"/>
      <c r="Y79" s="591"/>
      <c r="Z79" s="591"/>
      <c r="AA79" s="591"/>
      <c r="AB79" s="591"/>
      <c r="AC79" s="591"/>
      <c r="AD79" s="591"/>
      <c r="AE79" s="591"/>
      <c r="AF79" s="591"/>
      <c r="AG79" s="591"/>
      <c r="AH79" s="591"/>
      <c r="AI79" s="591"/>
      <c r="AJ79" s="591"/>
      <c r="AK79" s="591"/>
      <c r="AL79" s="591"/>
      <c r="AM79" s="591"/>
      <c r="AN79" s="591"/>
      <c r="AO79" s="591"/>
      <c r="AP79" s="591"/>
      <c r="AQ79" s="591"/>
      <c r="AR79" s="591"/>
      <c r="AS79" s="591"/>
      <c r="AT79" s="591"/>
      <c r="AU79" s="591"/>
      <c r="AV79" s="591"/>
      <c r="AW79" s="591"/>
      <c r="AX79" s="591"/>
      <c r="AY79" s="591"/>
      <c r="AZ79" s="591"/>
      <c r="BA79" s="591"/>
      <c r="BB79" s="591"/>
      <c r="BC79" s="591"/>
      <c r="BD79" s="591"/>
      <c r="BE79" s="591"/>
      <c r="BF79" s="591"/>
      <c r="BG79" s="591"/>
      <c r="BH79" s="591"/>
      <c r="BI79" s="591"/>
      <c r="BJ79" s="591"/>
      <c r="BK79" s="591"/>
      <c r="BL79" s="591"/>
      <c r="BM79" s="591"/>
      <c r="BN79" s="591"/>
      <c r="BO79" s="591"/>
      <c r="BP79" s="591"/>
      <c r="BQ79" s="591"/>
      <c r="BR79" s="591"/>
      <c r="BS79" s="591"/>
      <c r="BT79" s="591"/>
      <c r="BU79" s="591"/>
      <c r="BV79" s="591"/>
      <c r="BW79" s="591"/>
      <c r="BX79" s="591"/>
      <c r="BY79" s="591"/>
      <c r="BZ79" s="591"/>
      <c r="CA79" s="591"/>
      <c r="CB79" s="591"/>
      <c r="CC79" s="591"/>
      <c r="CD79" s="591"/>
      <c r="CE79" s="591"/>
      <c r="CF79" s="591"/>
      <c r="CG79" s="591"/>
      <c r="CH79" s="591"/>
      <c r="CI79" s="591"/>
      <c r="CJ79" s="591"/>
      <c r="CK79" s="591"/>
      <c r="CL79" s="591"/>
      <c r="CM79" s="591"/>
      <c r="CN79" s="591"/>
      <c r="CO79" s="591"/>
      <c r="CP79" s="591"/>
      <c r="CQ79" s="591"/>
      <c r="CR79" s="591"/>
      <c r="CS79" s="591"/>
      <c r="CT79" s="591"/>
      <c r="CU79" s="591"/>
      <c r="CV79" s="591"/>
      <c r="CW79" s="591"/>
      <c r="CX79" s="591"/>
      <c r="CY79" s="591"/>
      <c r="CZ79" s="591"/>
      <c r="DA79" s="591"/>
      <c r="DB79" s="591"/>
      <c r="DC79" s="591"/>
      <c r="DD79" s="591"/>
      <c r="DE79" s="591"/>
      <c r="DF79" s="591"/>
      <c r="DG79" s="591"/>
      <c r="DH79" s="591"/>
      <c r="DI79" s="591"/>
      <c r="DJ79" s="591"/>
      <c r="DK79" s="591"/>
      <c r="DL79" s="591"/>
    </row>
    <row r="80" spans="1:116" s="596" customFormat="1" ht="34.9" hidden="1" customHeight="1">
      <c r="A80" s="591"/>
      <c r="B80" s="216">
        <v>43344</v>
      </c>
      <c r="C80" s="603">
        <v>9016.4598065009995</v>
      </c>
      <c r="D80" s="532">
        <v>-1796.1130000000012</v>
      </c>
      <c r="E80" s="604">
        <v>7220.3468065009984</v>
      </c>
      <c r="F80" s="532">
        <v>4384.1000000000004</v>
      </c>
      <c r="G80" s="532">
        <v>506.5</v>
      </c>
      <c r="H80" s="531">
        <v>4890.6000000000004</v>
      </c>
      <c r="I80" s="603">
        <v>1595.5</v>
      </c>
      <c r="J80" s="603">
        <v>734.2</v>
      </c>
      <c r="K80" s="604">
        <v>2329.6999999999998</v>
      </c>
      <c r="L80" s="591"/>
      <c r="M80" s="592"/>
      <c r="N80" s="593"/>
      <c r="O80" s="591"/>
      <c r="P80" s="594"/>
      <c r="Q80" s="591"/>
      <c r="R80" s="594"/>
      <c r="S80" s="591"/>
      <c r="T80" s="591"/>
      <c r="U80" s="591"/>
      <c r="V80" s="591"/>
      <c r="W80" s="591"/>
      <c r="X80" s="591"/>
      <c r="Y80" s="591"/>
      <c r="Z80" s="591"/>
      <c r="AA80" s="591"/>
      <c r="AB80" s="591"/>
      <c r="AC80" s="591"/>
      <c r="AD80" s="591"/>
      <c r="AE80" s="591"/>
      <c r="AF80" s="591"/>
      <c r="AG80" s="591"/>
      <c r="AH80" s="591"/>
      <c r="AI80" s="591"/>
      <c r="AJ80" s="591"/>
      <c r="AK80" s="591"/>
      <c r="AL80" s="591"/>
      <c r="AM80" s="591"/>
      <c r="AN80" s="591"/>
      <c r="AO80" s="591"/>
      <c r="AP80" s="591"/>
      <c r="AQ80" s="591"/>
      <c r="AR80" s="591"/>
      <c r="AS80" s="591"/>
      <c r="AT80" s="591"/>
      <c r="AU80" s="591"/>
      <c r="AV80" s="591"/>
      <c r="AW80" s="591"/>
      <c r="AX80" s="591"/>
      <c r="AY80" s="591"/>
      <c r="AZ80" s="591"/>
      <c r="BA80" s="591"/>
      <c r="BB80" s="591"/>
      <c r="BC80" s="591"/>
      <c r="BD80" s="591"/>
      <c r="BE80" s="591"/>
      <c r="BF80" s="591"/>
      <c r="BG80" s="591"/>
      <c r="BH80" s="591"/>
      <c r="BI80" s="591"/>
      <c r="BJ80" s="591"/>
      <c r="BK80" s="591"/>
      <c r="BL80" s="591"/>
      <c r="BM80" s="591"/>
      <c r="BN80" s="591"/>
      <c r="BO80" s="591"/>
      <c r="BP80" s="591"/>
      <c r="BQ80" s="591"/>
      <c r="BR80" s="591"/>
      <c r="BS80" s="591"/>
      <c r="BT80" s="591"/>
      <c r="BU80" s="591"/>
      <c r="BV80" s="591"/>
      <c r="BW80" s="591"/>
      <c r="BX80" s="591"/>
      <c r="BY80" s="591"/>
      <c r="BZ80" s="591"/>
      <c r="CA80" s="591"/>
      <c r="CB80" s="591"/>
      <c r="CC80" s="591"/>
      <c r="CD80" s="591"/>
      <c r="CE80" s="591"/>
      <c r="CF80" s="591"/>
      <c r="CG80" s="591"/>
      <c r="CH80" s="591"/>
      <c r="CI80" s="591"/>
      <c r="CJ80" s="591"/>
      <c r="CK80" s="591"/>
      <c r="CL80" s="591"/>
      <c r="CM80" s="591"/>
      <c r="CN80" s="591"/>
      <c r="CO80" s="591"/>
      <c r="CP80" s="591"/>
      <c r="CQ80" s="591"/>
      <c r="CR80" s="591"/>
      <c r="CS80" s="591"/>
      <c r="CT80" s="591"/>
      <c r="CU80" s="591"/>
      <c r="CV80" s="591"/>
      <c r="CW80" s="591"/>
      <c r="CX80" s="591"/>
      <c r="CY80" s="591"/>
      <c r="CZ80" s="591"/>
      <c r="DA80" s="591"/>
      <c r="DB80" s="591"/>
      <c r="DC80" s="591"/>
      <c r="DD80" s="591"/>
      <c r="DE80" s="591"/>
      <c r="DF80" s="591"/>
      <c r="DG80" s="591"/>
      <c r="DH80" s="591"/>
      <c r="DI80" s="591"/>
      <c r="DJ80" s="591"/>
      <c r="DK80" s="591"/>
      <c r="DL80" s="591"/>
    </row>
    <row r="81" spans="1:116" s="595" customFormat="1" ht="34.9" hidden="1" customHeight="1">
      <c r="A81" s="591"/>
      <c r="B81" s="217">
        <v>43374</v>
      </c>
      <c r="C81" s="601">
        <v>9162.9291017759988</v>
      </c>
      <c r="D81" s="537">
        <v>-1899.9119999999994</v>
      </c>
      <c r="E81" s="602">
        <v>7263.0171017759994</v>
      </c>
      <c r="F81" s="537">
        <v>4354.6000000000004</v>
      </c>
      <c r="G81" s="537">
        <v>483.3</v>
      </c>
      <c r="H81" s="536">
        <v>4837.9000000000005</v>
      </c>
      <c r="I81" s="601">
        <v>1594.2</v>
      </c>
      <c r="J81" s="601">
        <v>830.9</v>
      </c>
      <c r="K81" s="602">
        <v>2425.1</v>
      </c>
      <c r="L81" s="591"/>
      <c r="M81" s="592"/>
      <c r="N81" s="593"/>
      <c r="O81" s="591"/>
      <c r="P81" s="594"/>
      <c r="Q81" s="591"/>
      <c r="R81" s="594"/>
      <c r="S81" s="591"/>
      <c r="T81" s="591"/>
      <c r="U81" s="591"/>
      <c r="V81" s="591"/>
      <c r="W81" s="591"/>
      <c r="X81" s="591"/>
      <c r="Y81" s="591"/>
      <c r="Z81" s="591"/>
      <c r="AA81" s="591"/>
      <c r="AB81" s="591"/>
      <c r="AC81" s="591"/>
      <c r="AD81" s="591"/>
      <c r="AE81" s="591"/>
      <c r="AF81" s="591"/>
      <c r="AG81" s="591"/>
      <c r="AH81" s="591"/>
      <c r="AI81" s="591"/>
      <c r="AJ81" s="591"/>
      <c r="AK81" s="591"/>
      <c r="AL81" s="591"/>
      <c r="AM81" s="591"/>
      <c r="AN81" s="591"/>
      <c r="AO81" s="591"/>
      <c r="AP81" s="591"/>
      <c r="AQ81" s="591"/>
      <c r="AR81" s="591"/>
      <c r="AS81" s="591"/>
      <c r="AT81" s="591"/>
      <c r="AU81" s="591"/>
      <c r="AV81" s="591"/>
      <c r="AW81" s="591"/>
      <c r="AX81" s="591"/>
      <c r="AY81" s="591"/>
      <c r="AZ81" s="591"/>
      <c r="BA81" s="591"/>
      <c r="BB81" s="591"/>
      <c r="BC81" s="591"/>
      <c r="BD81" s="591"/>
      <c r="BE81" s="591"/>
      <c r="BF81" s="591"/>
      <c r="BG81" s="591"/>
      <c r="BH81" s="591"/>
      <c r="BI81" s="591"/>
      <c r="BJ81" s="591"/>
      <c r="BK81" s="591"/>
      <c r="BL81" s="591"/>
      <c r="BM81" s="591"/>
      <c r="BN81" s="591"/>
      <c r="BO81" s="591"/>
      <c r="BP81" s="591"/>
      <c r="BQ81" s="591"/>
      <c r="BR81" s="591"/>
      <c r="BS81" s="591"/>
      <c r="BT81" s="591"/>
      <c r="BU81" s="591"/>
      <c r="BV81" s="591"/>
      <c r="BW81" s="591"/>
      <c r="BX81" s="591"/>
      <c r="BY81" s="591"/>
      <c r="BZ81" s="591"/>
      <c r="CA81" s="591"/>
      <c r="CB81" s="591"/>
      <c r="CC81" s="591"/>
      <c r="CD81" s="591"/>
      <c r="CE81" s="591"/>
      <c r="CF81" s="591"/>
      <c r="CG81" s="591"/>
      <c r="CH81" s="591"/>
      <c r="CI81" s="591"/>
      <c r="CJ81" s="591"/>
      <c r="CK81" s="591"/>
      <c r="CL81" s="591"/>
      <c r="CM81" s="591"/>
      <c r="CN81" s="591"/>
      <c r="CO81" s="591"/>
      <c r="CP81" s="591"/>
      <c r="CQ81" s="591"/>
      <c r="CR81" s="591"/>
      <c r="CS81" s="591"/>
      <c r="CT81" s="591"/>
      <c r="CU81" s="591"/>
      <c r="CV81" s="591"/>
      <c r="CW81" s="591"/>
      <c r="CX81" s="591"/>
      <c r="CY81" s="591"/>
      <c r="CZ81" s="591"/>
      <c r="DA81" s="591"/>
      <c r="DB81" s="591"/>
      <c r="DC81" s="591"/>
      <c r="DD81" s="591"/>
      <c r="DE81" s="591"/>
      <c r="DF81" s="591"/>
      <c r="DG81" s="591"/>
      <c r="DH81" s="591"/>
      <c r="DI81" s="591"/>
      <c r="DJ81" s="591"/>
      <c r="DK81" s="591"/>
      <c r="DL81" s="591"/>
    </row>
    <row r="82" spans="1:116" s="596" customFormat="1" ht="34.9" hidden="1" customHeight="1">
      <c r="A82" s="591"/>
      <c r="B82" s="216">
        <v>43405</v>
      </c>
      <c r="C82" s="603">
        <v>8917.3507638320007</v>
      </c>
      <c r="D82" s="532">
        <v>-1678.4550000000008</v>
      </c>
      <c r="E82" s="604">
        <v>7238.8957638319998</v>
      </c>
      <c r="F82" s="532">
        <v>4330.5</v>
      </c>
      <c r="G82" s="532">
        <v>482.6</v>
      </c>
      <c r="H82" s="531">
        <v>4813.1000000000004</v>
      </c>
      <c r="I82" s="603">
        <v>1585.2</v>
      </c>
      <c r="J82" s="603">
        <v>840.6</v>
      </c>
      <c r="K82" s="604">
        <v>2425.8000000000002</v>
      </c>
      <c r="L82" s="591"/>
      <c r="M82" s="592"/>
      <c r="N82" s="593"/>
      <c r="O82" s="591"/>
      <c r="P82" s="594"/>
      <c r="Q82" s="591"/>
      <c r="R82" s="594"/>
      <c r="S82" s="591"/>
      <c r="T82" s="591"/>
      <c r="U82" s="591"/>
      <c r="V82" s="591"/>
      <c r="W82" s="591"/>
      <c r="X82" s="591"/>
      <c r="Y82" s="591"/>
      <c r="Z82" s="591"/>
      <c r="AA82" s="591"/>
      <c r="AB82" s="591"/>
      <c r="AC82" s="591"/>
      <c r="AD82" s="591"/>
      <c r="AE82" s="591"/>
      <c r="AF82" s="591"/>
      <c r="AG82" s="591"/>
      <c r="AH82" s="591"/>
      <c r="AI82" s="591"/>
      <c r="AJ82" s="591"/>
      <c r="AK82" s="591"/>
      <c r="AL82" s="591"/>
      <c r="AM82" s="591"/>
      <c r="AN82" s="591"/>
      <c r="AO82" s="591"/>
      <c r="AP82" s="591"/>
      <c r="AQ82" s="591"/>
      <c r="AR82" s="591"/>
      <c r="AS82" s="591"/>
      <c r="AT82" s="591"/>
      <c r="AU82" s="591"/>
      <c r="AV82" s="591"/>
      <c r="AW82" s="591"/>
      <c r="AX82" s="591"/>
      <c r="AY82" s="591"/>
      <c r="AZ82" s="591"/>
      <c r="BA82" s="591"/>
      <c r="BB82" s="591"/>
      <c r="BC82" s="591"/>
      <c r="BD82" s="591"/>
      <c r="BE82" s="591"/>
      <c r="BF82" s="591"/>
      <c r="BG82" s="591"/>
      <c r="BH82" s="591"/>
      <c r="BI82" s="591"/>
      <c r="BJ82" s="591"/>
      <c r="BK82" s="591"/>
      <c r="BL82" s="591"/>
      <c r="BM82" s="591"/>
      <c r="BN82" s="591"/>
      <c r="BO82" s="591"/>
      <c r="BP82" s="591"/>
      <c r="BQ82" s="591"/>
      <c r="BR82" s="591"/>
      <c r="BS82" s="591"/>
      <c r="BT82" s="591"/>
      <c r="BU82" s="591"/>
      <c r="BV82" s="591"/>
      <c r="BW82" s="591"/>
      <c r="BX82" s="591"/>
      <c r="BY82" s="591"/>
      <c r="BZ82" s="591"/>
      <c r="CA82" s="591"/>
      <c r="CB82" s="591"/>
      <c r="CC82" s="591"/>
      <c r="CD82" s="591"/>
      <c r="CE82" s="591"/>
      <c r="CF82" s="591"/>
      <c r="CG82" s="591"/>
      <c r="CH82" s="591"/>
      <c r="CI82" s="591"/>
      <c r="CJ82" s="591"/>
      <c r="CK82" s="591"/>
      <c r="CL82" s="591"/>
      <c r="CM82" s="591"/>
      <c r="CN82" s="591"/>
      <c r="CO82" s="591"/>
      <c r="CP82" s="591"/>
      <c r="CQ82" s="591"/>
      <c r="CR82" s="591"/>
      <c r="CS82" s="591"/>
      <c r="CT82" s="591"/>
      <c r="CU82" s="591"/>
      <c r="CV82" s="591"/>
      <c r="CW82" s="591"/>
      <c r="CX82" s="591"/>
      <c r="CY82" s="591"/>
      <c r="CZ82" s="591"/>
      <c r="DA82" s="591"/>
      <c r="DB82" s="591"/>
      <c r="DC82" s="591"/>
      <c r="DD82" s="591"/>
      <c r="DE82" s="591"/>
      <c r="DF82" s="591"/>
      <c r="DG82" s="591"/>
      <c r="DH82" s="591"/>
      <c r="DI82" s="591"/>
      <c r="DJ82" s="591"/>
      <c r="DK82" s="591"/>
      <c r="DL82" s="591"/>
    </row>
    <row r="83" spans="1:116" s="595" customFormat="1" ht="34.9" hidden="1" customHeight="1">
      <c r="A83" s="591"/>
      <c r="B83" s="217">
        <v>43435</v>
      </c>
      <c r="C83" s="601">
        <v>9366.5958281359999</v>
      </c>
      <c r="D83" s="537">
        <v>-2094.8999999999996</v>
      </c>
      <c r="E83" s="602">
        <v>7271.6958281360003</v>
      </c>
      <c r="F83" s="537">
        <v>4296.3999999999996</v>
      </c>
      <c r="G83" s="537">
        <v>506</v>
      </c>
      <c r="H83" s="536">
        <v>4802.3999999999996</v>
      </c>
      <c r="I83" s="601">
        <v>1580.3</v>
      </c>
      <c r="J83" s="601">
        <v>889</v>
      </c>
      <c r="K83" s="602">
        <v>2469.3000000000002</v>
      </c>
      <c r="L83" s="591"/>
      <c r="M83" s="592"/>
      <c r="N83" s="593"/>
      <c r="O83" s="591"/>
      <c r="P83" s="594"/>
      <c r="Q83" s="591"/>
      <c r="R83" s="594"/>
      <c r="S83" s="591"/>
      <c r="T83" s="591"/>
      <c r="U83" s="591"/>
      <c r="V83" s="591"/>
      <c r="W83" s="591"/>
      <c r="X83" s="591"/>
      <c r="Y83" s="591"/>
      <c r="Z83" s="591"/>
      <c r="AA83" s="591"/>
      <c r="AB83" s="591"/>
      <c r="AC83" s="591"/>
      <c r="AD83" s="591"/>
      <c r="AE83" s="591"/>
      <c r="AF83" s="591"/>
      <c r="AG83" s="591"/>
      <c r="AH83" s="591"/>
      <c r="AI83" s="591"/>
      <c r="AJ83" s="591"/>
      <c r="AK83" s="591"/>
      <c r="AL83" s="591"/>
      <c r="AM83" s="591"/>
      <c r="AN83" s="591"/>
      <c r="AO83" s="591"/>
      <c r="AP83" s="591"/>
      <c r="AQ83" s="591"/>
      <c r="AR83" s="591"/>
      <c r="AS83" s="591"/>
      <c r="AT83" s="591"/>
      <c r="AU83" s="591"/>
      <c r="AV83" s="591"/>
      <c r="AW83" s="591"/>
      <c r="AX83" s="591"/>
      <c r="AY83" s="591"/>
      <c r="AZ83" s="591"/>
      <c r="BA83" s="591"/>
      <c r="BB83" s="591"/>
      <c r="BC83" s="591"/>
      <c r="BD83" s="591"/>
      <c r="BE83" s="591"/>
      <c r="BF83" s="591"/>
      <c r="BG83" s="591"/>
      <c r="BH83" s="591"/>
      <c r="BI83" s="591"/>
      <c r="BJ83" s="591"/>
      <c r="BK83" s="591"/>
      <c r="BL83" s="591"/>
      <c r="BM83" s="591"/>
      <c r="BN83" s="591"/>
      <c r="BO83" s="591"/>
      <c r="BP83" s="591"/>
      <c r="BQ83" s="591"/>
      <c r="BR83" s="591"/>
      <c r="BS83" s="591"/>
      <c r="BT83" s="591"/>
      <c r="BU83" s="591"/>
      <c r="BV83" s="591"/>
      <c r="BW83" s="591"/>
      <c r="BX83" s="591"/>
      <c r="BY83" s="591"/>
      <c r="BZ83" s="591"/>
      <c r="CA83" s="591"/>
      <c r="CB83" s="591"/>
      <c r="CC83" s="591"/>
      <c r="CD83" s="591"/>
      <c r="CE83" s="591"/>
      <c r="CF83" s="591"/>
      <c r="CG83" s="591"/>
      <c r="CH83" s="591"/>
      <c r="CI83" s="591"/>
      <c r="CJ83" s="591"/>
      <c r="CK83" s="591"/>
      <c r="CL83" s="591"/>
      <c r="CM83" s="591"/>
      <c r="CN83" s="591"/>
      <c r="CO83" s="591"/>
      <c r="CP83" s="591"/>
      <c r="CQ83" s="591"/>
      <c r="CR83" s="591"/>
      <c r="CS83" s="591"/>
      <c r="CT83" s="591"/>
      <c r="CU83" s="591"/>
      <c r="CV83" s="591"/>
      <c r="CW83" s="591"/>
      <c r="CX83" s="591"/>
      <c r="CY83" s="591"/>
      <c r="CZ83" s="591"/>
      <c r="DA83" s="591"/>
      <c r="DB83" s="591"/>
      <c r="DC83" s="591"/>
      <c r="DD83" s="591"/>
      <c r="DE83" s="591"/>
      <c r="DF83" s="591"/>
      <c r="DG83" s="591"/>
      <c r="DH83" s="591"/>
      <c r="DI83" s="591"/>
      <c r="DJ83" s="591"/>
      <c r="DK83" s="591"/>
      <c r="DL83" s="591"/>
    </row>
    <row r="84" spans="1:116" s="595" customFormat="1" ht="34.9" hidden="1" customHeight="1">
      <c r="A84" s="591"/>
      <c r="B84" s="215">
        <v>2019</v>
      </c>
      <c r="C84" s="605"/>
      <c r="D84" s="1260"/>
      <c r="E84" s="606"/>
      <c r="F84" s="1260"/>
      <c r="G84" s="1260"/>
      <c r="H84" s="535"/>
      <c r="I84" s="605"/>
      <c r="J84" s="605"/>
      <c r="K84" s="606"/>
      <c r="L84" s="591"/>
      <c r="M84" s="592"/>
      <c r="N84" s="593"/>
      <c r="O84" s="591"/>
      <c r="P84" s="594"/>
      <c r="Q84" s="591"/>
      <c r="R84" s="594"/>
      <c r="S84" s="591"/>
      <c r="T84" s="591"/>
      <c r="U84" s="591"/>
      <c r="V84" s="591"/>
      <c r="W84" s="591"/>
      <c r="X84" s="591"/>
      <c r="Y84" s="591"/>
      <c r="Z84" s="591"/>
      <c r="AA84" s="591"/>
      <c r="AB84" s="591"/>
      <c r="AC84" s="591"/>
      <c r="AD84" s="591"/>
      <c r="AE84" s="591"/>
      <c r="AF84" s="591"/>
      <c r="AG84" s="591"/>
      <c r="AH84" s="591"/>
      <c r="AI84" s="591"/>
      <c r="AJ84" s="591"/>
      <c r="AK84" s="591"/>
      <c r="AL84" s="591"/>
      <c r="AM84" s="591"/>
      <c r="AN84" s="591"/>
      <c r="AO84" s="591"/>
      <c r="AP84" s="591"/>
      <c r="AQ84" s="591"/>
      <c r="AR84" s="591"/>
      <c r="AS84" s="591"/>
      <c r="AT84" s="591"/>
      <c r="AU84" s="591"/>
      <c r="AV84" s="591"/>
      <c r="AW84" s="591"/>
      <c r="AX84" s="591"/>
      <c r="AY84" s="591"/>
      <c r="AZ84" s="591"/>
      <c r="BA84" s="591"/>
      <c r="BB84" s="591"/>
      <c r="BC84" s="591"/>
      <c r="BD84" s="591"/>
      <c r="BE84" s="591"/>
      <c r="BF84" s="591"/>
      <c r="BG84" s="591"/>
      <c r="BH84" s="591"/>
      <c r="BI84" s="591"/>
      <c r="BJ84" s="591"/>
      <c r="BK84" s="591"/>
      <c r="BL84" s="591"/>
      <c r="BM84" s="591"/>
      <c r="BN84" s="591"/>
      <c r="BO84" s="591"/>
      <c r="BP84" s="591"/>
      <c r="BQ84" s="591"/>
      <c r="BR84" s="591"/>
      <c r="BS84" s="591"/>
      <c r="BT84" s="591"/>
      <c r="BU84" s="591"/>
      <c r="BV84" s="591"/>
      <c r="BW84" s="591"/>
      <c r="BX84" s="591"/>
      <c r="BY84" s="591"/>
      <c r="BZ84" s="591"/>
      <c r="CA84" s="591"/>
      <c r="CB84" s="591"/>
      <c r="CC84" s="591"/>
      <c r="CD84" s="591"/>
      <c r="CE84" s="591"/>
      <c r="CF84" s="591"/>
      <c r="CG84" s="591"/>
      <c r="CH84" s="591"/>
      <c r="CI84" s="591"/>
      <c r="CJ84" s="591"/>
      <c r="CK84" s="591"/>
      <c r="CL84" s="591"/>
      <c r="CM84" s="591"/>
      <c r="CN84" s="591"/>
      <c r="CO84" s="591"/>
      <c r="CP84" s="591"/>
      <c r="CQ84" s="591"/>
      <c r="CR84" s="591"/>
      <c r="CS84" s="591"/>
      <c r="CT84" s="591"/>
      <c r="CU84" s="591"/>
      <c r="CV84" s="591"/>
      <c r="CW84" s="591"/>
      <c r="CX84" s="591"/>
      <c r="CY84" s="591"/>
      <c r="CZ84" s="591"/>
      <c r="DA84" s="591"/>
      <c r="DB84" s="591"/>
      <c r="DC84" s="591"/>
      <c r="DD84" s="591"/>
      <c r="DE84" s="591"/>
      <c r="DF84" s="591"/>
      <c r="DG84" s="591"/>
      <c r="DH84" s="591"/>
      <c r="DI84" s="591"/>
      <c r="DJ84" s="591"/>
      <c r="DK84" s="591"/>
      <c r="DL84" s="591"/>
    </row>
    <row r="85" spans="1:116" s="596" customFormat="1" ht="34.9" hidden="1" customHeight="1">
      <c r="A85" s="591"/>
      <c r="B85" s="216">
        <v>43466</v>
      </c>
      <c r="C85" s="603">
        <v>9299.6730739669983</v>
      </c>
      <c r="D85" s="532">
        <v>-2153.9419999999991</v>
      </c>
      <c r="E85" s="604">
        <v>7145.7310739669992</v>
      </c>
      <c r="F85" s="532">
        <v>4275.8</v>
      </c>
      <c r="G85" s="532">
        <v>472.2</v>
      </c>
      <c r="H85" s="531">
        <v>4748</v>
      </c>
      <c r="I85" s="603">
        <v>1580.4</v>
      </c>
      <c r="J85" s="603">
        <v>817.3</v>
      </c>
      <c r="K85" s="604">
        <v>2397.6999999999998</v>
      </c>
      <c r="L85" s="591"/>
      <c r="M85" s="592"/>
      <c r="N85" s="593"/>
      <c r="O85" s="591"/>
      <c r="P85" s="594"/>
      <c r="Q85" s="591"/>
      <c r="R85" s="594"/>
      <c r="S85" s="591"/>
      <c r="T85" s="591"/>
      <c r="U85" s="591"/>
      <c r="V85" s="591"/>
      <c r="W85" s="591"/>
      <c r="X85" s="591"/>
      <c r="Y85" s="591"/>
      <c r="Z85" s="591"/>
      <c r="AA85" s="591"/>
      <c r="AB85" s="591"/>
      <c r="AC85" s="591"/>
      <c r="AD85" s="591"/>
      <c r="AE85" s="591"/>
      <c r="AF85" s="591"/>
      <c r="AG85" s="591"/>
      <c r="AH85" s="591"/>
      <c r="AI85" s="591"/>
      <c r="AJ85" s="591"/>
      <c r="AK85" s="591"/>
      <c r="AL85" s="591"/>
      <c r="AM85" s="591"/>
      <c r="AN85" s="591"/>
      <c r="AO85" s="591"/>
      <c r="AP85" s="591"/>
      <c r="AQ85" s="591"/>
      <c r="AR85" s="591"/>
      <c r="AS85" s="591"/>
      <c r="AT85" s="591"/>
      <c r="AU85" s="591"/>
      <c r="AV85" s="591"/>
      <c r="AW85" s="591"/>
      <c r="AX85" s="591"/>
      <c r="AY85" s="591"/>
      <c r="AZ85" s="591"/>
      <c r="BA85" s="591"/>
      <c r="BB85" s="591"/>
      <c r="BC85" s="591"/>
      <c r="BD85" s="591"/>
      <c r="BE85" s="591"/>
      <c r="BF85" s="591"/>
      <c r="BG85" s="591"/>
      <c r="BH85" s="591"/>
      <c r="BI85" s="591"/>
      <c r="BJ85" s="591"/>
      <c r="BK85" s="591"/>
      <c r="BL85" s="591"/>
      <c r="BM85" s="591"/>
      <c r="BN85" s="591"/>
      <c r="BO85" s="591"/>
      <c r="BP85" s="591"/>
      <c r="BQ85" s="591"/>
      <c r="BR85" s="591"/>
      <c r="BS85" s="591"/>
      <c r="BT85" s="591"/>
      <c r="BU85" s="591"/>
      <c r="BV85" s="591"/>
      <c r="BW85" s="591"/>
      <c r="BX85" s="591"/>
      <c r="BY85" s="591"/>
      <c r="BZ85" s="591"/>
      <c r="CA85" s="591"/>
      <c r="CB85" s="591"/>
      <c r="CC85" s="591"/>
      <c r="CD85" s="591"/>
      <c r="CE85" s="591"/>
      <c r="CF85" s="591"/>
      <c r="CG85" s="591"/>
      <c r="CH85" s="591"/>
      <c r="CI85" s="591"/>
      <c r="CJ85" s="591"/>
      <c r="CK85" s="591"/>
      <c r="CL85" s="591"/>
      <c r="CM85" s="591"/>
      <c r="CN85" s="591"/>
      <c r="CO85" s="591"/>
      <c r="CP85" s="591"/>
      <c r="CQ85" s="591"/>
      <c r="CR85" s="591"/>
      <c r="CS85" s="591"/>
      <c r="CT85" s="591"/>
      <c r="CU85" s="591"/>
      <c r="CV85" s="591"/>
      <c r="CW85" s="591"/>
      <c r="CX85" s="591"/>
      <c r="CY85" s="591"/>
      <c r="CZ85" s="591"/>
      <c r="DA85" s="591"/>
      <c r="DB85" s="591"/>
      <c r="DC85" s="591"/>
      <c r="DD85" s="591"/>
      <c r="DE85" s="591"/>
      <c r="DF85" s="591"/>
      <c r="DG85" s="591"/>
      <c r="DH85" s="591"/>
      <c r="DI85" s="591"/>
      <c r="DJ85" s="591"/>
      <c r="DK85" s="591"/>
      <c r="DL85" s="591"/>
    </row>
    <row r="86" spans="1:116" s="595" customFormat="1" ht="34.9" hidden="1" customHeight="1">
      <c r="A86" s="591"/>
      <c r="B86" s="217">
        <v>43497</v>
      </c>
      <c r="C86" s="601">
        <v>9335.2731326249996</v>
      </c>
      <c r="D86" s="537">
        <v>-2120.9500000000007</v>
      </c>
      <c r="E86" s="602">
        <v>7214.3231326249988</v>
      </c>
      <c r="F86" s="537">
        <v>4272.3</v>
      </c>
      <c r="G86" s="537">
        <v>501</v>
      </c>
      <c r="H86" s="536">
        <v>4773.3</v>
      </c>
      <c r="I86" s="601">
        <v>1583</v>
      </c>
      <c r="J86" s="601">
        <v>858</v>
      </c>
      <c r="K86" s="602">
        <v>2441</v>
      </c>
      <c r="L86" s="591"/>
      <c r="M86" s="592"/>
      <c r="N86" s="593"/>
      <c r="O86" s="591"/>
      <c r="P86" s="594"/>
      <c r="Q86" s="591"/>
      <c r="R86" s="594"/>
      <c r="S86" s="591"/>
      <c r="T86" s="591"/>
      <c r="U86" s="591"/>
      <c r="V86" s="591"/>
      <c r="W86" s="591"/>
      <c r="X86" s="591"/>
      <c r="Y86" s="591"/>
      <c r="Z86" s="591"/>
      <c r="AA86" s="591"/>
      <c r="AB86" s="591"/>
      <c r="AC86" s="591"/>
      <c r="AD86" s="591"/>
      <c r="AE86" s="591"/>
      <c r="AF86" s="591"/>
      <c r="AG86" s="591"/>
      <c r="AH86" s="591"/>
      <c r="AI86" s="591"/>
      <c r="AJ86" s="591"/>
      <c r="AK86" s="591"/>
      <c r="AL86" s="591"/>
      <c r="AM86" s="591"/>
      <c r="AN86" s="591"/>
      <c r="AO86" s="591"/>
      <c r="AP86" s="591"/>
      <c r="AQ86" s="591"/>
      <c r="AR86" s="591"/>
      <c r="AS86" s="591"/>
      <c r="AT86" s="591"/>
      <c r="AU86" s="591"/>
      <c r="AV86" s="591"/>
      <c r="AW86" s="591"/>
      <c r="AX86" s="591"/>
      <c r="AY86" s="591"/>
      <c r="AZ86" s="591"/>
      <c r="BA86" s="591"/>
      <c r="BB86" s="591"/>
      <c r="BC86" s="591"/>
      <c r="BD86" s="591"/>
      <c r="BE86" s="591"/>
      <c r="BF86" s="591"/>
      <c r="BG86" s="591"/>
      <c r="BH86" s="591"/>
      <c r="BI86" s="591"/>
      <c r="BJ86" s="591"/>
      <c r="BK86" s="591"/>
      <c r="BL86" s="591"/>
      <c r="BM86" s="591"/>
      <c r="BN86" s="591"/>
      <c r="BO86" s="591"/>
      <c r="BP86" s="591"/>
      <c r="BQ86" s="591"/>
      <c r="BR86" s="591"/>
      <c r="BS86" s="591"/>
      <c r="BT86" s="591"/>
      <c r="BU86" s="591"/>
      <c r="BV86" s="591"/>
      <c r="BW86" s="591"/>
      <c r="BX86" s="591"/>
      <c r="BY86" s="591"/>
      <c r="BZ86" s="591"/>
      <c r="CA86" s="591"/>
      <c r="CB86" s="591"/>
      <c r="CC86" s="591"/>
      <c r="CD86" s="591"/>
      <c r="CE86" s="591"/>
      <c r="CF86" s="591"/>
      <c r="CG86" s="591"/>
      <c r="CH86" s="591"/>
      <c r="CI86" s="591"/>
      <c r="CJ86" s="591"/>
      <c r="CK86" s="591"/>
      <c r="CL86" s="591"/>
      <c r="CM86" s="591"/>
      <c r="CN86" s="591"/>
      <c r="CO86" s="591"/>
      <c r="CP86" s="591"/>
      <c r="CQ86" s="591"/>
      <c r="CR86" s="591"/>
      <c r="CS86" s="591"/>
      <c r="CT86" s="591"/>
      <c r="CU86" s="591"/>
      <c r="CV86" s="591"/>
      <c r="CW86" s="591"/>
      <c r="CX86" s="591"/>
      <c r="CY86" s="591"/>
      <c r="CZ86" s="591"/>
      <c r="DA86" s="591"/>
      <c r="DB86" s="591"/>
      <c r="DC86" s="591"/>
      <c r="DD86" s="591"/>
      <c r="DE86" s="591"/>
      <c r="DF86" s="591"/>
      <c r="DG86" s="591"/>
      <c r="DH86" s="591"/>
      <c r="DI86" s="591"/>
      <c r="DJ86" s="591"/>
      <c r="DK86" s="591"/>
      <c r="DL86" s="591"/>
    </row>
    <row r="87" spans="1:116" s="596" customFormat="1" ht="34.9" hidden="1" customHeight="1">
      <c r="A87" s="591"/>
      <c r="B87" s="216">
        <v>43525</v>
      </c>
      <c r="C87" s="603">
        <v>9302.714295411999</v>
      </c>
      <c r="D87" s="532">
        <v>-1991.7163</v>
      </c>
      <c r="E87" s="604">
        <v>7310.997995411999</v>
      </c>
      <c r="F87" s="532">
        <v>4317.1000000000004</v>
      </c>
      <c r="G87" s="532">
        <v>500.8</v>
      </c>
      <c r="H87" s="531">
        <v>4817.9000000000005</v>
      </c>
      <c r="I87" s="603">
        <v>1581.5</v>
      </c>
      <c r="J87" s="603">
        <v>911.6</v>
      </c>
      <c r="K87" s="604">
        <v>2493.1</v>
      </c>
      <c r="L87" s="591"/>
      <c r="M87" s="592"/>
      <c r="N87" s="593"/>
      <c r="O87" s="591"/>
      <c r="P87" s="594"/>
      <c r="Q87" s="591"/>
      <c r="R87" s="594"/>
      <c r="S87" s="591"/>
      <c r="T87" s="591"/>
      <c r="U87" s="591"/>
      <c r="V87" s="591"/>
      <c r="W87" s="591"/>
      <c r="X87" s="591"/>
      <c r="Y87" s="591"/>
      <c r="Z87" s="591"/>
      <c r="AA87" s="591"/>
      <c r="AB87" s="591"/>
      <c r="AC87" s="591"/>
      <c r="AD87" s="591"/>
      <c r="AE87" s="591"/>
      <c r="AF87" s="591"/>
      <c r="AG87" s="591"/>
      <c r="AH87" s="591"/>
      <c r="AI87" s="591"/>
      <c r="AJ87" s="591"/>
      <c r="AK87" s="591"/>
      <c r="AL87" s="591"/>
      <c r="AM87" s="591"/>
      <c r="AN87" s="591"/>
      <c r="AO87" s="591"/>
      <c r="AP87" s="591"/>
      <c r="AQ87" s="591"/>
      <c r="AR87" s="591"/>
      <c r="AS87" s="591"/>
      <c r="AT87" s="591"/>
      <c r="AU87" s="591"/>
      <c r="AV87" s="591"/>
      <c r="AW87" s="591"/>
      <c r="AX87" s="591"/>
      <c r="AY87" s="591"/>
      <c r="AZ87" s="591"/>
      <c r="BA87" s="591"/>
      <c r="BB87" s="591"/>
      <c r="BC87" s="591"/>
      <c r="BD87" s="591"/>
      <c r="BE87" s="591"/>
      <c r="BF87" s="591"/>
      <c r="BG87" s="591"/>
      <c r="BH87" s="591"/>
      <c r="BI87" s="591"/>
      <c r="BJ87" s="591"/>
      <c r="BK87" s="591"/>
      <c r="BL87" s="591"/>
      <c r="BM87" s="591"/>
      <c r="BN87" s="591"/>
      <c r="BO87" s="591"/>
      <c r="BP87" s="591"/>
      <c r="BQ87" s="591"/>
      <c r="BR87" s="591"/>
      <c r="BS87" s="591"/>
      <c r="BT87" s="591"/>
      <c r="BU87" s="591"/>
      <c r="BV87" s="591"/>
      <c r="BW87" s="591"/>
      <c r="BX87" s="591"/>
      <c r="BY87" s="591"/>
      <c r="BZ87" s="591"/>
      <c r="CA87" s="591"/>
      <c r="CB87" s="591"/>
      <c r="CC87" s="591"/>
      <c r="CD87" s="591"/>
      <c r="CE87" s="591"/>
      <c r="CF87" s="591"/>
      <c r="CG87" s="591"/>
      <c r="CH87" s="591"/>
      <c r="CI87" s="591"/>
      <c r="CJ87" s="591"/>
      <c r="CK87" s="591"/>
      <c r="CL87" s="591"/>
      <c r="CM87" s="591"/>
      <c r="CN87" s="591"/>
      <c r="CO87" s="591"/>
      <c r="CP87" s="591"/>
      <c r="CQ87" s="591"/>
      <c r="CR87" s="591"/>
      <c r="CS87" s="591"/>
      <c r="CT87" s="591"/>
      <c r="CU87" s="591"/>
      <c r="CV87" s="591"/>
      <c r="CW87" s="591"/>
      <c r="CX87" s="591"/>
      <c r="CY87" s="591"/>
      <c r="CZ87" s="591"/>
      <c r="DA87" s="591"/>
      <c r="DB87" s="591"/>
      <c r="DC87" s="591"/>
      <c r="DD87" s="591"/>
      <c r="DE87" s="591"/>
      <c r="DF87" s="591"/>
      <c r="DG87" s="591"/>
      <c r="DH87" s="591"/>
      <c r="DI87" s="591"/>
      <c r="DJ87" s="591"/>
      <c r="DK87" s="591"/>
      <c r="DL87" s="591"/>
    </row>
    <row r="88" spans="1:116" s="595" customFormat="1" ht="34.9" hidden="1" customHeight="1">
      <c r="A88" s="591"/>
      <c r="B88" s="217">
        <v>43556</v>
      </c>
      <c r="C88" s="601">
        <v>9313.4831961770014</v>
      </c>
      <c r="D88" s="537">
        <v>-1830.8083000000006</v>
      </c>
      <c r="E88" s="602">
        <v>7482.6748961770008</v>
      </c>
      <c r="F88" s="537">
        <v>4404.7</v>
      </c>
      <c r="G88" s="537">
        <v>512.79999999999995</v>
      </c>
      <c r="H88" s="536">
        <v>4917.5</v>
      </c>
      <c r="I88" s="601">
        <v>1587.9</v>
      </c>
      <c r="J88" s="601">
        <v>977.3</v>
      </c>
      <c r="K88" s="602">
        <v>2565.1999999999998</v>
      </c>
      <c r="L88" s="591"/>
      <c r="M88" s="592"/>
      <c r="N88" s="593"/>
      <c r="O88" s="591"/>
      <c r="P88" s="594"/>
      <c r="Q88" s="591"/>
      <c r="R88" s="594"/>
      <c r="S88" s="591"/>
      <c r="T88" s="591"/>
      <c r="U88" s="591"/>
      <c r="V88" s="591"/>
      <c r="W88" s="591"/>
      <c r="X88" s="591"/>
      <c r="Y88" s="591"/>
      <c r="Z88" s="591"/>
      <c r="AA88" s="591"/>
      <c r="AB88" s="591"/>
      <c r="AC88" s="591"/>
      <c r="AD88" s="591"/>
      <c r="AE88" s="591"/>
      <c r="AF88" s="591"/>
      <c r="AG88" s="591"/>
      <c r="AH88" s="591"/>
      <c r="AI88" s="591"/>
      <c r="AJ88" s="591"/>
      <c r="AK88" s="591"/>
      <c r="AL88" s="591"/>
      <c r="AM88" s="591"/>
      <c r="AN88" s="591"/>
      <c r="AO88" s="591"/>
      <c r="AP88" s="591"/>
      <c r="AQ88" s="591"/>
      <c r="AR88" s="591"/>
      <c r="AS88" s="591"/>
      <c r="AT88" s="591"/>
      <c r="AU88" s="591"/>
      <c r="AV88" s="591"/>
      <c r="AW88" s="591"/>
      <c r="AX88" s="591"/>
      <c r="AY88" s="591"/>
      <c r="AZ88" s="591"/>
      <c r="BA88" s="591"/>
      <c r="BB88" s="591"/>
      <c r="BC88" s="591"/>
      <c r="BD88" s="591"/>
      <c r="BE88" s="591"/>
      <c r="BF88" s="591"/>
      <c r="BG88" s="591"/>
      <c r="BH88" s="591"/>
      <c r="BI88" s="591"/>
      <c r="BJ88" s="591"/>
      <c r="BK88" s="591"/>
      <c r="BL88" s="591"/>
      <c r="BM88" s="591"/>
      <c r="BN88" s="591"/>
      <c r="BO88" s="591"/>
      <c r="BP88" s="591"/>
      <c r="BQ88" s="591"/>
      <c r="BR88" s="591"/>
      <c r="BS88" s="591"/>
      <c r="BT88" s="591"/>
      <c r="BU88" s="591"/>
      <c r="BV88" s="591"/>
      <c r="BW88" s="591"/>
      <c r="BX88" s="591"/>
      <c r="BY88" s="591"/>
      <c r="BZ88" s="591"/>
      <c r="CA88" s="591"/>
      <c r="CB88" s="591"/>
      <c r="CC88" s="591"/>
      <c r="CD88" s="591"/>
      <c r="CE88" s="591"/>
      <c r="CF88" s="591"/>
      <c r="CG88" s="591"/>
      <c r="CH88" s="591"/>
      <c r="CI88" s="591"/>
      <c r="CJ88" s="591"/>
      <c r="CK88" s="591"/>
      <c r="CL88" s="591"/>
      <c r="CM88" s="591"/>
      <c r="CN88" s="591"/>
      <c r="CO88" s="591"/>
      <c r="CP88" s="591"/>
      <c r="CQ88" s="591"/>
      <c r="CR88" s="591"/>
      <c r="CS88" s="591"/>
      <c r="CT88" s="591"/>
      <c r="CU88" s="591"/>
      <c r="CV88" s="591"/>
      <c r="CW88" s="591"/>
      <c r="CX88" s="591"/>
      <c r="CY88" s="591"/>
      <c r="CZ88" s="591"/>
      <c r="DA88" s="591"/>
      <c r="DB88" s="591"/>
      <c r="DC88" s="591"/>
      <c r="DD88" s="591"/>
      <c r="DE88" s="591"/>
      <c r="DF88" s="591"/>
      <c r="DG88" s="591"/>
      <c r="DH88" s="591"/>
      <c r="DI88" s="591"/>
      <c r="DJ88" s="591"/>
      <c r="DK88" s="591"/>
      <c r="DL88" s="591"/>
    </row>
    <row r="89" spans="1:116" s="596" customFormat="1" ht="34.9" hidden="1" customHeight="1">
      <c r="A89" s="591"/>
      <c r="B89" s="216">
        <v>43586</v>
      </c>
      <c r="C89" s="603">
        <v>9263.157522163001</v>
      </c>
      <c r="D89" s="532">
        <v>-1431.2429999999995</v>
      </c>
      <c r="E89" s="604">
        <v>7831.9145221630015</v>
      </c>
      <c r="F89" s="532">
        <v>4629.3</v>
      </c>
      <c r="G89" s="532">
        <v>624.20000000000005</v>
      </c>
      <c r="H89" s="531">
        <v>5253.5</v>
      </c>
      <c r="I89" s="603">
        <v>1598.5</v>
      </c>
      <c r="J89" s="603">
        <v>979.9</v>
      </c>
      <c r="K89" s="604">
        <v>2578.4</v>
      </c>
      <c r="L89" s="591"/>
      <c r="M89" s="592"/>
      <c r="N89" s="593"/>
      <c r="O89" s="591"/>
      <c r="P89" s="594"/>
      <c r="Q89" s="591"/>
      <c r="R89" s="594"/>
      <c r="S89" s="591"/>
      <c r="T89" s="591"/>
      <c r="U89" s="591"/>
      <c r="V89" s="591"/>
      <c r="W89" s="591"/>
      <c r="X89" s="591"/>
      <c r="Y89" s="591"/>
      <c r="Z89" s="591"/>
      <c r="AA89" s="591"/>
      <c r="AB89" s="591"/>
      <c r="AC89" s="591"/>
      <c r="AD89" s="591"/>
      <c r="AE89" s="591"/>
      <c r="AF89" s="591"/>
      <c r="AG89" s="591"/>
      <c r="AH89" s="591"/>
      <c r="AI89" s="591"/>
      <c r="AJ89" s="591"/>
      <c r="AK89" s="591"/>
      <c r="AL89" s="591"/>
      <c r="AM89" s="591"/>
      <c r="AN89" s="591"/>
      <c r="AO89" s="591"/>
      <c r="AP89" s="591"/>
      <c r="AQ89" s="591"/>
      <c r="AR89" s="591"/>
      <c r="AS89" s="591"/>
      <c r="AT89" s="591"/>
      <c r="AU89" s="591"/>
      <c r="AV89" s="591"/>
      <c r="AW89" s="591"/>
      <c r="AX89" s="591"/>
      <c r="AY89" s="591"/>
      <c r="AZ89" s="591"/>
      <c r="BA89" s="591"/>
      <c r="BB89" s="591"/>
      <c r="BC89" s="591"/>
      <c r="BD89" s="591"/>
      <c r="BE89" s="591"/>
      <c r="BF89" s="591"/>
      <c r="BG89" s="591"/>
      <c r="BH89" s="591"/>
      <c r="BI89" s="591"/>
      <c r="BJ89" s="591"/>
      <c r="BK89" s="591"/>
      <c r="BL89" s="591"/>
      <c r="BM89" s="591"/>
      <c r="BN89" s="591"/>
      <c r="BO89" s="591"/>
      <c r="BP89" s="591"/>
      <c r="BQ89" s="591"/>
      <c r="BR89" s="591"/>
      <c r="BS89" s="591"/>
      <c r="BT89" s="591"/>
      <c r="BU89" s="591"/>
      <c r="BV89" s="591"/>
      <c r="BW89" s="591"/>
      <c r="BX89" s="591"/>
      <c r="BY89" s="591"/>
      <c r="BZ89" s="591"/>
      <c r="CA89" s="591"/>
      <c r="CB89" s="591"/>
      <c r="CC89" s="591"/>
      <c r="CD89" s="591"/>
      <c r="CE89" s="591"/>
      <c r="CF89" s="591"/>
      <c r="CG89" s="591"/>
      <c r="CH89" s="591"/>
      <c r="CI89" s="591"/>
      <c r="CJ89" s="591"/>
      <c r="CK89" s="591"/>
      <c r="CL89" s="591"/>
      <c r="CM89" s="591"/>
      <c r="CN89" s="591"/>
      <c r="CO89" s="591"/>
      <c r="CP89" s="591"/>
      <c r="CQ89" s="591"/>
      <c r="CR89" s="591"/>
      <c r="CS89" s="591"/>
      <c r="CT89" s="591"/>
      <c r="CU89" s="591"/>
      <c r="CV89" s="591"/>
      <c r="CW89" s="591"/>
      <c r="CX89" s="591"/>
      <c r="CY89" s="591"/>
      <c r="CZ89" s="591"/>
      <c r="DA89" s="591"/>
      <c r="DB89" s="591"/>
      <c r="DC89" s="591"/>
      <c r="DD89" s="591"/>
      <c r="DE89" s="591"/>
      <c r="DF89" s="591"/>
      <c r="DG89" s="591"/>
      <c r="DH89" s="591"/>
      <c r="DI89" s="591"/>
      <c r="DJ89" s="591"/>
      <c r="DK89" s="591"/>
      <c r="DL89" s="591"/>
    </row>
    <row r="90" spans="1:116" s="595" customFormat="1" ht="34.9" hidden="1" customHeight="1">
      <c r="A90" s="591"/>
      <c r="B90" s="217">
        <v>43617</v>
      </c>
      <c r="C90" s="601">
        <v>9506.3072165450012</v>
      </c>
      <c r="D90" s="537">
        <v>-1778.5999999999995</v>
      </c>
      <c r="E90" s="602">
        <v>7727.7072165450018</v>
      </c>
      <c r="F90" s="537">
        <v>4569.1000000000004</v>
      </c>
      <c r="G90" s="537">
        <v>524.5</v>
      </c>
      <c r="H90" s="536">
        <v>5093.6000000000004</v>
      </c>
      <c r="I90" s="601">
        <v>1603.7</v>
      </c>
      <c r="J90" s="601">
        <v>1030.4000000000001</v>
      </c>
      <c r="K90" s="602">
        <v>2634.1000000000004</v>
      </c>
      <c r="L90" s="591"/>
      <c r="M90" s="592"/>
      <c r="N90" s="593"/>
      <c r="O90" s="591"/>
      <c r="P90" s="594"/>
      <c r="Q90" s="591"/>
      <c r="R90" s="594"/>
      <c r="S90" s="591"/>
      <c r="T90" s="591"/>
      <c r="U90" s="591"/>
      <c r="V90" s="591"/>
      <c r="W90" s="591"/>
      <c r="X90" s="591"/>
      <c r="Y90" s="591"/>
      <c r="Z90" s="591"/>
      <c r="AA90" s="591"/>
      <c r="AB90" s="591"/>
      <c r="AC90" s="591"/>
      <c r="AD90" s="591"/>
      <c r="AE90" s="591"/>
      <c r="AF90" s="591"/>
      <c r="AG90" s="591"/>
      <c r="AH90" s="591"/>
      <c r="AI90" s="591"/>
      <c r="AJ90" s="591"/>
      <c r="AK90" s="591"/>
      <c r="AL90" s="591"/>
      <c r="AM90" s="591"/>
      <c r="AN90" s="591"/>
      <c r="AO90" s="591"/>
      <c r="AP90" s="591"/>
      <c r="AQ90" s="591"/>
      <c r="AR90" s="591"/>
      <c r="AS90" s="591"/>
      <c r="AT90" s="591"/>
      <c r="AU90" s="591"/>
      <c r="AV90" s="591"/>
      <c r="AW90" s="591"/>
      <c r="AX90" s="591"/>
      <c r="AY90" s="591"/>
      <c r="AZ90" s="591"/>
      <c r="BA90" s="591"/>
      <c r="BB90" s="591"/>
      <c r="BC90" s="591"/>
      <c r="BD90" s="591"/>
      <c r="BE90" s="591"/>
      <c r="BF90" s="591"/>
      <c r="BG90" s="591"/>
      <c r="BH90" s="591"/>
      <c r="BI90" s="591"/>
      <c r="BJ90" s="591"/>
      <c r="BK90" s="591"/>
      <c r="BL90" s="591"/>
      <c r="BM90" s="591"/>
      <c r="BN90" s="591"/>
      <c r="BO90" s="591"/>
      <c r="BP90" s="591"/>
      <c r="BQ90" s="591"/>
      <c r="BR90" s="591"/>
      <c r="BS90" s="591"/>
      <c r="BT90" s="591"/>
      <c r="BU90" s="591"/>
      <c r="BV90" s="591"/>
      <c r="BW90" s="591"/>
      <c r="BX90" s="591"/>
      <c r="BY90" s="591"/>
      <c r="BZ90" s="591"/>
      <c r="CA90" s="591"/>
      <c r="CB90" s="591"/>
      <c r="CC90" s="591"/>
      <c r="CD90" s="591"/>
      <c r="CE90" s="591"/>
      <c r="CF90" s="591"/>
      <c r="CG90" s="591"/>
      <c r="CH90" s="591"/>
      <c r="CI90" s="591"/>
      <c r="CJ90" s="591"/>
      <c r="CK90" s="591"/>
      <c r="CL90" s="591"/>
      <c r="CM90" s="591"/>
      <c r="CN90" s="591"/>
      <c r="CO90" s="591"/>
      <c r="CP90" s="591"/>
      <c r="CQ90" s="591"/>
      <c r="CR90" s="591"/>
      <c r="CS90" s="591"/>
      <c r="CT90" s="591"/>
      <c r="CU90" s="591"/>
      <c r="CV90" s="591"/>
      <c r="CW90" s="591"/>
      <c r="CX90" s="591"/>
      <c r="CY90" s="591"/>
      <c r="CZ90" s="591"/>
      <c r="DA90" s="591"/>
      <c r="DB90" s="591"/>
      <c r="DC90" s="591"/>
      <c r="DD90" s="591"/>
      <c r="DE90" s="591"/>
      <c r="DF90" s="591"/>
      <c r="DG90" s="591"/>
      <c r="DH90" s="591"/>
      <c r="DI90" s="591"/>
      <c r="DJ90" s="591"/>
      <c r="DK90" s="591"/>
      <c r="DL90" s="591"/>
    </row>
    <row r="91" spans="1:116" s="596" customFormat="1" ht="34.9" hidden="1" customHeight="1">
      <c r="A91" s="591"/>
      <c r="B91" s="216">
        <v>43647</v>
      </c>
      <c r="C91" s="603">
        <v>9711.1611588710002</v>
      </c>
      <c r="D91" s="532">
        <v>-1814.9000000000005</v>
      </c>
      <c r="E91" s="604">
        <v>7896.2611588709997</v>
      </c>
      <c r="F91" s="532">
        <v>4634</v>
      </c>
      <c r="G91" s="532">
        <v>536.70000000000005</v>
      </c>
      <c r="H91" s="531">
        <v>5170.7</v>
      </c>
      <c r="I91" s="603">
        <v>1614.7</v>
      </c>
      <c r="J91" s="603">
        <v>1110.9000000000001</v>
      </c>
      <c r="K91" s="604">
        <v>2725.6000000000004</v>
      </c>
      <c r="L91" s="591"/>
      <c r="M91" s="592"/>
      <c r="N91" s="593"/>
      <c r="O91" s="591"/>
      <c r="P91" s="594"/>
      <c r="Q91" s="591"/>
      <c r="R91" s="594"/>
      <c r="S91" s="591"/>
      <c r="T91" s="591"/>
      <c r="U91" s="591"/>
      <c r="V91" s="591"/>
      <c r="W91" s="591"/>
      <c r="X91" s="591"/>
      <c r="Y91" s="591"/>
      <c r="Z91" s="591"/>
      <c r="AA91" s="591"/>
      <c r="AB91" s="591"/>
      <c r="AC91" s="591"/>
      <c r="AD91" s="591"/>
      <c r="AE91" s="591"/>
      <c r="AF91" s="591"/>
      <c r="AG91" s="591"/>
      <c r="AH91" s="591"/>
      <c r="AI91" s="591"/>
      <c r="AJ91" s="591"/>
      <c r="AK91" s="591"/>
      <c r="AL91" s="591"/>
      <c r="AM91" s="591"/>
      <c r="AN91" s="591"/>
      <c r="AO91" s="591"/>
      <c r="AP91" s="591"/>
      <c r="AQ91" s="591"/>
      <c r="AR91" s="591"/>
      <c r="AS91" s="591"/>
      <c r="AT91" s="591"/>
      <c r="AU91" s="591"/>
      <c r="AV91" s="591"/>
      <c r="AW91" s="591"/>
      <c r="AX91" s="591"/>
      <c r="AY91" s="591"/>
      <c r="AZ91" s="591"/>
      <c r="BA91" s="591"/>
      <c r="BB91" s="591"/>
      <c r="BC91" s="591"/>
      <c r="BD91" s="591"/>
      <c r="BE91" s="591"/>
      <c r="BF91" s="591"/>
      <c r="BG91" s="591"/>
      <c r="BH91" s="591"/>
      <c r="BI91" s="591"/>
      <c r="BJ91" s="591"/>
      <c r="BK91" s="591"/>
      <c r="BL91" s="591"/>
      <c r="BM91" s="591"/>
      <c r="BN91" s="591"/>
      <c r="BO91" s="591"/>
      <c r="BP91" s="591"/>
      <c r="BQ91" s="591"/>
      <c r="BR91" s="591"/>
      <c r="BS91" s="591"/>
      <c r="BT91" s="591"/>
      <c r="BU91" s="591"/>
      <c r="BV91" s="591"/>
      <c r="BW91" s="591"/>
      <c r="BX91" s="591"/>
      <c r="BY91" s="591"/>
      <c r="BZ91" s="591"/>
      <c r="CA91" s="591"/>
      <c r="CB91" s="591"/>
      <c r="CC91" s="591"/>
      <c r="CD91" s="591"/>
      <c r="CE91" s="591"/>
      <c r="CF91" s="591"/>
      <c r="CG91" s="591"/>
      <c r="CH91" s="591"/>
      <c r="CI91" s="591"/>
      <c r="CJ91" s="591"/>
      <c r="CK91" s="591"/>
      <c r="CL91" s="591"/>
      <c r="CM91" s="591"/>
      <c r="CN91" s="591"/>
      <c r="CO91" s="591"/>
      <c r="CP91" s="591"/>
      <c r="CQ91" s="591"/>
      <c r="CR91" s="591"/>
      <c r="CS91" s="591"/>
      <c r="CT91" s="591"/>
      <c r="CU91" s="591"/>
      <c r="CV91" s="591"/>
      <c r="CW91" s="591"/>
      <c r="CX91" s="591"/>
      <c r="CY91" s="591"/>
      <c r="CZ91" s="591"/>
      <c r="DA91" s="591"/>
      <c r="DB91" s="591"/>
      <c r="DC91" s="591"/>
      <c r="DD91" s="591"/>
      <c r="DE91" s="591"/>
      <c r="DF91" s="591"/>
      <c r="DG91" s="591"/>
      <c r="DH91" s="591"/>
      <c r="DI91" s="591"/>
      <c r="DJ91" s="591"/>
      <c r="DK91" s="591"/>
      <c r="DL91" s="591"/>
    </row>
    <row r="92" spans="1:116" s="595" customFormat="1" ht="34.9" hidden="1" customHeight="1">
      <c r="A92" s="591"/>
      <c r="B92" s="217">
        <v>43678</v>
      </c>
      <c r="C92" s="601">
        <v>9880.5047211950005</v>
      </c>
      <c r="D92" s="537">
        <v>-2065.2246460000006</v>
      </c>
      <c r="E92" s="602">
        <v>7815.2800751949999</v>
      </c>
      <c r="F92" s="537">
        <v>4702.7</v>
      </c>
      <c r="G92" s="537">
        <v>496.4</v>
      </c>
      <c r="H92" s="536">
        <v>5199.0999999999995</v>
      </c>
      <c r="I92" s="601">
        <v>1633.4</v>
      </c>
      <c r="J92" s="601">
        <v>982.8</v>
      </c>
      <c r="K92" s="602">
        <v>2616.1999999999998</v>
      </c>
      <c r="L92" s="591"/>
      <c r="M92" s="592"/>
      <c r="N92" s="593"/>
      <c r="O92" s="591"/>
      <c r="P92" s="594"/>
      <c r="Q92" s="591"/>
      <c r="R92" s="594"/>
      <c r="S92" s="591"/>
      <c r="T92" s="591"/>
      <c r="U92" s="591"/>
      <c r="V92" s="591"/>
      <c r="W92" s="591"/>
      <c r="X92" s="591"/>
      <c r="Y92" s="591"/>
      <c r="Z92" s="591"/>
      <c r="AA92" s="591"/>
      <c r="AB92" s="591"/>
      <c r="AC92" s="591"/>
      <c r="AD92" s="591"/>
      <c r="AE92" s="591"/>
      <c r="AF92" s="591"/>
      <c r="AG92" s="591"/>
      <c r="AH92" s="591"/>
      <c r="AI92" s="591"/>
      <c r="AJ92" s="591"/>
      <c r="AK92" s="591"/>
      <c r="AL92" s="591"/>
      <c r="AM92" s="591"/>
      <c r="AN92" s="591"/>
      <c r="AO92" s="591"/>
      <c r="AP92" s="591"/>
      <c r="AQ92" s="591"/>
      <c r="AR92" s="591"/>
      <c r="AS92" s="591"/>
      <c r="AT92" s="591"/>
      <c r="AU92" s="591"/>
      <c r="AV92" s="591"/>
      <c r="AW92" s="591"/>
      <c r="AX92" s="591"/>
      <c r="AY92" s="591"/>
      <c r="AZ92" s="591"/>
      <c r="BA92" s="591"/>
      <c r="BB92" s="591"/>
      <c r="BC92" s="591"/>
      <c r="BD92" s="591"/>
      <c r="BE92" s="591"/>
      <c r="BF92" s="591"/>
      <c r="BG92" s="591"/>
      <c r="BH92" s="591"/>
      <c r="BI92" s="591"/>
      <c r="BJ92" s="591"/>
      <c r="BK92" s="591"/>
      <c r="BL92" s="591"/>
      <c r="BM92" s="591"/>
      <c r="BN92" s="591"/>
      <c r="BO92" s="591"/>
      <c r="BP92" s="591"/>
      <c r="BQ92" s="591"/>
      <c r="BR92" s="591"/>
      <c r="BS92" s="591"/>
      <c r="BT92" s="591"/>
      <c r="BU92" s="591"/>
      <c r="BV92" s="591"/>
      <c r="BW92" s="591"/>
      <c r="BX92" s="591"/>
      <c r="BY92" s="591"/>
      <c r="BZ92" s="591"/>
      <c r="CA92" s="591"/>
      <c r="CB92" s="591"/>
      <c r="CC92" s="591"/>
      <c r="CD92" s="591"/>
      <c r="CE92" s="591"/>
      <c r="CF92" s="591"/>
      <c r="CG92" s="591"/>
      <c r="CH92" s="591"/>
      <c r="CI92" s="591"/>
      <c r="CJ92" s="591"/>
      <c r="CK92" s="591"/>
      <c r="CL92" s="591"/>
      <c r="CM92" s="591"/>
      <c r="CN92" s="591"/>
      <c r="CO92" s="591"/>
      <c r="CP92" s="591"/>
      <c r="CQ92" s="591"/>
      <c r="CR92" s="591"/>
      <c r="CS92" s="591"/>
      <c r="CT92" s="591"/>
      <c r="CU92" s="591"/>
      <c r="CV92" s="591"/>
      <c r="CW92" s="591"/>
      <c r="CX92" s="591"/>
      <c r="CY92" s="591"/>
      <c r="CZ92" s="591"/>
      <c r="DA92" s="591"/>
      <c r="DB92" s="591"/>
      <c r="DC92" s="591"/>
      <c r="DD92" s="591"/>
      <c r="DE92" s="591"/>
      <c r="DF92" s="591"/>
      <c r="DG92" s="591"/>
      <c r="DH92" s="591"/>
      <c r="DI92" s="591"/>
      <c r="DJ92" s="591"/>
      <c r="DK92" s="591"/>
      <c r="DL92" s="591"/>
    </row>
    <row r="93" spans="1:116" s="596" customFormat="1" ht="34.9" hidden="1" customHeight="1">
      <c r="A93" s="591"/>
      <c r="B93" s="216">
        <v>43709</v>
      </c>
      <c r="C93" s="603">
        <v>9961.2421329920016</v>
      </c>
      <c r="D93" s="532">
        <v>-1976.5</v>
      </c>
      <c r="E93" s="604">
        <v>7984.7421329920016</v>
      </c>
      <c r="F93" s="532">
        <v>4598.8</v>
      </c>
      <c r="G93" s="532">
        <v>522.6</v>
      </c>
      <c r="H93" s="531">
        <v>5121.4000000000005</v>
      </c>
      <c r="I93" s="603">
        <v>1649.5</v>
      </c>
      <c r="J93" s="603">
        <v>1213.8</v>
      </c>
      <c r="K93" s="604">
        <v>2863.3</v>
      </c>
      <c r="L93" s="591"/>
      <c r="M93" s="592"/>
      <c r="N93" s="593"/>
      <c r="O93" s="591"/>
      <c r="P93" s="594"/>
      <c r="Q93" s="591"/>
      <c r="R93" s="594"/>
      <c r="S93" s="591"/>
      <c r="T93" s="591"/>
      <c r="U93" s="591"/>
      <c r="V93" s="591"/>
      <c r="W93" s="591"/>
      <c r="X93" s="591"/>
      <c r="Y93" s="591"/>
      <c r="Z93" s="591"/>
      <c r="AA93" s="591"/>
      <c r="AB93" s="591"/>
      <c r="AC93" s="591"/>
      <c r="AD93" s="591"/>
      <c r="AE93" s="591"/>
      <c r="AF93" s="591"/>
      <c r="AG93" s="591"/>
      <c r="AH93" s="591"/>
      <c r="AI93" s="591"/>
      <c r="AJ93" s="591"/>
      <c r="AK93" s="591"/>
      <c r="AL93" s="591"/>
      <c r="AM93" s="591"/>
      <c r="AN93" s="591"/>
      <c r="AO93" s="591"/>
      <c r="AP93" s="591"/>
      <c r="AQ93" s="591"/>
      <c r="AR93" s="591"/>
      <c r="AS93" s="591"/>
      <c r="AT93" s="591"/>
      <c r="AU93" s="591"/>
      <c r="AV93" s="591"/>
      <c r="AW93" s="591"/>
      <c r="AX93" s="591"/>
      <c r="AY93" s="591"/>
      <c r="AZ93" s="591"/>
      <c r="BA93" s="591"/>
      <c r="BB93" s="591"/>
      <c r="BC93" s="591"/>
      <c r="BD93" s="591"/>
      <c r="BE93" s="591"/>
      <c r="BF93" s="591"/>
      <c r="BG93" s="591"/>
      <c r="BH93" s="591"/>
      <c r="BI93" s="591"/>
      <c r="BJ93" s="591"/>
      <c r="BK93" s="591"/>
      <c r="BL93" s="591"/>
      <c r="BM93" s="591"/>
      <c r="BN93" s="591"/>
      <c r="BO93" s="591"/>
      <c r="BP93" s="591"/>
      <c r="BQ93" s="591"/>
      <c r="BR93" s="591"/>
      <c r="BS93" s="591"/>
      <c r="BT93" s="591"/>
      <c r="BU93" s="591"/>
      <c r="BV93" s="591"/>
      <c r="BW93" s="591"/>
      <c r="BX93" s="591"/>
      <c r="BY93" s="591"/>
      <c r="BZ93" s="591"/>
      <c r="CA93" s="591"/>
      <c r="CB93" s="591"/>
      <c r="CC93" s="591"/>
      <c r="CD93" s="591"/>
      <c r="CE93" s="591"/>
      <c r="CF93" s="591"/>
      <c r="CG93" s="591"/>
      <c r="CH93" s="591"/>
      <c r="CI93" s="591"/>
      <c r="CJ93" s="591"/>
      <c r="CK93" s="591"/>
      <c r="CL93" s="591"/>
      <c r="CM93" s="591"/>
      <c r="CN93" s="591"/>
      <c r="CO93" s="591"/>
      <c r="CP93" s="591"/>
      <c r="CQ93" s="591"/>
      <c r="CR93" s="591"/>
      <c r="CS93" s="591"/>
      <c r="CT93" s="591"/>
      <c r="CU93" s="591"/>
      <c r="CV93" s="591"/>
      <c r="CW93" s="591"/>
      <c r="CX93" s="591"/>
      <c r="CY93" s="591"/>
      <c r="CZ93" s="591"/>
      <c r="DA93" s="591"/>
      <c r="DB93" s="591"/>
      <c r="DC93" s="591"/>
      <c r="DD93" s="591"/>
      <c r="DE93" s="591"/>
      <c r="DF93" s="591"/>
      <c r="DG93" s="591"/>
      <c r="DH93" s="591"/>
      <c r="DI93" s="591"/>
      <c r="DJ93" s="591"/>
      <c r="DK93" s="591"/>
      <c r="DL93" s="591"/>
    </row>
    <row r="94" spans="1:116" s="595" customFormat="1" ht="34.9" hidden="1" customHeight="1">
      <c r="A94" s="591"/>
      <c r="B94" s="217">
        <v>43739</v>
      </c>
      <c r="C94" s="601">
        <v>9889.6539591570017</v>
      </c>
      <c r="D94" s="537">
        <v>-1989.7569999999996</v>
      </c>
      <c r="E94" s="602">
        <v>7899.8969591570021</v>
      </c>
      <c r="F94" s="537">
        <v>4626.8999999999996</v>
      </c>
      <c r="G94" s="537">
        <v>503</v>
      </c>
      <c r="H94" s="536">
        <v>5129.8999999999996</v>
      </c>
      <c r="I94" s="601">
        <v>1637.1</v>
      </c>
      <c r="J94" s="601">
        <v>1132.9000000000001</v>
      </c>
      <c r="K94" s="602">
        <v>2770</v>
      </c>
      <c r="L94" s="591"/>
      <c r="M94" s="592"/>
      <c r="N94" s="593"/>
      <c r="O94" s="591"/>
      <c r="P94" s="594"/>
      <c r="Q94" s="591"/>
      <c r="R94" s="594"/>
      <c r="S94" s="591"/>
      <c r="T94" s="591"/>
      <c r="U94" s="591"/>
      <c r="V94" s="591"/>
      <c r="W94" s="591"/>
      <c r="X94" s="591"/>
      <c r="Y94" s="591"/>
      <c r="Z94" s="591"/>
      <c r="AA94" s="591"/>
      <c r="AB94" s="591"/>
      <c r="AC94" s="591"/>
      <c r="AD94" s="591"/>
      <c r="AE94" s="591"/>
      <c r="AF94" s="591"/>
      <c r="AG94" s="591"/>
      <c r="AH94" s="591"/>
      <c r="AI94" s="591"/>
      <c r="AJ94" s="591"/>
      <c r="AK94" s="591"/>
      <c r="AL94" s="591"/>
      <c r="AM94" s="591"/>
      <c r="AN94" s="591"/>
      <c r="AO94" s="591"/>
      <c r="AP94" s="591"/>
      <c r="AQ94" s="591"/>
      <c r="AR94" s="591"/>
      <c r="AS94" s="591"/>
      <c r="AT94" s="591"/>
      <c r="AU94" s="591"/>
      <c r="AV94" s="591"/>
      <c r="AW94" s="591"/>
      <c r="AX94" s="591"/>
      <c r="AY94" s="591"/>
      <c r="AZ94" s="591"/>
      <c r="BA94" s="591"/>
      <c r="BB94" s="591"/>
      <c r="BC94" s="591"/>
      <c r="BD94" s="591"/>
      <c r="BE94" s="591"/>
      <c r="BF94" s="591"/>
      <c r="BG94" s="591"/>
      <c r="BH94" s="591"/>
      <c r="BI94" s="591"/>
      <c r="BJ94" s="591"/>
      <c r="BK94" s="591"/>
      <c r="BL94" s="591"/>
      <c r="BM94" s="591"/>
      <c r="BN94" s="591"/>
      <c r="BO94" s="591"/>
      <c r="BP94" s="591"/>
      <c r="BQ94" s="591"/>
      <c r="BR94" s="591"/>
      <c r="BS94" s="591"/>
      <c r="BT94" s="591"/>
      <c r="BU94" s="591"/>
      <c r="BV94" s="591"/>
      <c r="BW94" s="591"/>
      <c r="BX94" s="591"/>
      <c r="BY94" s="591"/>
      <c r="BZ94" s="591"/>
      <c r="CA94" s="591"/>
      <c r="CB94" s="591"/>
      <c r="CC94" s="591"/>
      <c r="CD94" s="591"/>
      <c r="CE94" s="591"/>
      <c r="CF94" s="591"/>
      <c r="CG94" s="591"/>
      <c r="CH94" s="591"/>
      <c r="CI94" s="591"/>
      <c r="CJ94" s="591"/>
      <c r="CK94" s="591"/>
      <c r="CL94" s="591"/>
      <c r="CM94" s="591"/>
      <c r="CN94" s="591"/>
      <c r="CO94" s="591"/>
      <c r="CP94" s="591"/>
      <c r="CQ94" s="591"/>
      <c r="CR94" s="591"/>
      <c r="CS94" s="591"/>
      <c r="CT94" s="591"/>
      <c r="CU94" s="591"/>
      <c r="CV94" s="591"/>
      <c r="CW94" s="591"/>
      <c r="CX94" s="591"/>
      <c r="CY94" s="591"/>
      <c r="CZ94" s="591"/>
      <c r="DA94" s="591"/>
      <c r="DB94" s="591"/>
      <c r="DC94" s="591"/>
      <c r="DD94" s="591"/>
      <c r="DE94" s="591"/>
      <c r="DF94" s="591"/>
      <c r="DG94" s="591"/>
      <c r="DH94" s="591"/>
      <c r="DI94" s="591"/>
      <c r="DJ94" s="591"/>
      <c r="DK94" s="591"/>
      <c r="DL94" s="591"/>
    </row>
    <row r="95" spans="1:116" s="596" customFormat="1" ht="34.9" hidden="1" customHeight="1">
      <c r="A95" s="591"/>
      <c r="B95" s="216">
        <v>43770</v>
      </c>
      <c r="C95" s="603">
        <v>9794.0473093900018</v>
      </c>
      <c r="D95" s="532">
        <v>-1852.4689999999991</v>
      </c>
      <c r="E95" s="604">
        <v>7941.5783093900027</v>
      </c>
      <c r="F95" s="532">
        <v>4636.2</v>
      </c>
      <c r="G95" s="532">
        <v>489.7</v>
      </c>
      <c r="H95" s="531">
        <v>5125.8999999999996</v>
      </c>
      <c r="I95" s="603">
        <v>1652.3</v>
      </c>
      <c r="J95" s="603">
        <v>1163.4000000000001</v>
      </c>
      <c r="K95" s="604">
        <v>2815.7</v>
      </c>
      <c r="L95" s="591"/>
      <c r="M95" s="592"/>
      <c r="N95" s="593"/>
      <c r="O95" s="591"/>
      <c r="P95" s="594"/>
      <c r="Q95" s="591"/>
      <c r="R95" s="594"/>
      <c r="S95" s="591"/>
      <c r="T95" s="591"/>
      <c r="U95" s="591"/>
      <c r="V95" s="591"/>
      <c r="W95" s="591"/>
      <c r="X95" s="591"/>
      <c r="Y95" s="591"/>
      <c r="Z95" s="591"/>
      <c r="AA95" s="591"/>
      <c r="AB95" s="591"/>
      <c r="AC95" s="591"/>
      <c r="AD95" s="591"/>
      <c r="AE95" s="591"/>
      <c r="AF95" s="591"/>
      <c r="AG95" s="591"/>
      <c r="AH95" s="591"/>
      <c r="AI95" s="591"/>
      <c r="AJ95" s="591"/>
      <c r="AK95" s="591"/>
      <c r="AL95" s="591"/>
      <c r="AM95" s="591"/>
      <c r="AN95" s="591"/>
      <c r="AO95" s="591"/>
      <c r="AP95" s="591"/>
      <c r="AQ95" s="591"/>
      <c r="AR95" s="591"/>
      <c r="AS95" s="591"/>
      <c r="AT95" s="591"/>
      <c r="AU95" s="591"/>
      <c r="AV95" s="591"/>
      <c r="AW95" s="591"/>
      <c r="AX95" s="591"/>
      <c r="AY95" s="591"/>
      <c r="AZ95" s="591"/>
      <c r="BA95" s="591"/>
      <c r="BB95" s="591"/>
      <c r="BC95" s="591"/>
      <c r="BD95" s="591"/>
      <c r="BE95" s="591"/>
      <c r="BF95" s="591"/>
      <c r="BG95" s="591"/>
      <c r="BH95" s="591"/>
      <c r="BI95" s="591"/>
      <c r="BJ95" s="591"/>
      <c r="BK95" s="591"/>
      <c r="BL95" s="591"/>
      <c r="BM95" s="591"/>
      <c r="BN95" s="591"/>
      <c r="BO95" s="591"/>
      <c r="BP95" s="591"/>
      <c r="BQ95" s="591"/>
      <c r="BR95" s="591"/>
      <c r="BS95" s="591"/>
      <c r="BT95" s="591"/>
      <c r="BU95" s="591"/>
      <c r="BV95" s="591"/>
      <c r="BW95" s="591"/>
      <c r="BX95" s="591"/>
      <c r="BY95" s="591"/>
      <c r="BZ95" s="591"/>
      <c r="CA95" s="591"/>
      <c r="CB95" s="591"/>
      <c r="CC95" s="591"/>
      <c r="CD95" s="591"/>
      <c r="CE95" s="591"/>
      <c r="CF95" s="591"/>
      <c r="CG95" s="591"/>
      <c r="CH95" s="591"/>
      <c r="CI95" s="591"/>
      <c r="CJ95" s="591"/>
      <c r="CK95" s="591"/>
      <c r="CL95" s="591"/>
      <c r="CM95" s="591"/>
      <c r="CN95" s="591"/>
      <c r="CO95" s="591"/>
      <c r="CP95" s="591"/>
      <c r="CQ95" s="591"/>
      <c r="CR95" s="591"/>
      <c r="CS95" s="591"/>
      <c r="CT95" s="591"/>
      <c r="CU95" s="591"/>
      <c r="CV95" s="591"/>
      <c r="CW95" s="591"/>
      <c r="CX95" s="591"/>
      <c r="CY95" s="591"/>
      <c r="CZ95" s="591"/>
      <c r="DA95" s="591"/>
      <c r="DB95" s="591"/>
      <c r="DC95" s="591"/>
      <c r="DD95" s="591"/>
      <c r="DE95" s="591"/>
      <c r="DF95" s="591"/>
      <c r="DG95" s="591"/>
      <c r="DH95" s="591"/>
      <c r="DI95" s="591"/>
      <c r="DJ95" s="591"/>
      <c r="DK95" s="591"/>
      <c r="DL95" s="591"/>
    </row>
    <row r="96" spans="1:116" s="595" customFormat="1" ht="34.9" hidden="1" customHeight="1">
      <c r="A96" s="591"/>
      <c r="B96" s="217">
        <v>43800</v>
      </c>
      <c r="C96" s="601">
        <v>10198.551781308999</v>
      </c>
      <c r="D96" s="537">
        <v>-2115.1019999999999</v>
      </c>
      <c r="E96" s="602">
        <v>8083.4497813089993</v>
      </c>
      <c r="F96" s="537">
        <v>4631</v>
      </c>
      <c r="G96" s="537">
        <v>531</v>
      </c>
      <c r="H96" s="536">
        <v>5162</v>
      </c>
      <c r="I96" s="601">
        <v>1654</v>
      </c>
      <c r="J96" s="601">
        <v>1267.4000000000001</v>
      </c>
      <c r="K96" s="602">
        <v>2921.4</v>
      </c>
      <c r="L96" s="591"/>
      <c r="M96" s="592"/>
      <c r="N96" s="593"/>
      <c r="O96" s="591"/>
      <c r="P96" s="594"/>
      <c r="Q96" s="591"/>
      <c r="R96" s="594"/>
      <c r="S96" s="591"/>
      <c r="T96" s="591"/>
      <c r="U96" s="591"/>
      <c r="V96" s="591"/>
      <c r="W96" s="591"/>
      <c r="X96" s="591"/>
      <c r="Y96" s="591"/>
      <c r="Z96" s="591"/>
      <c r="AA96" s="591"/>
      <c r="AB96" s="591"/>
      <c r="AC96" s="591"/>
      <c r="AD96" s="591"/>
      <c r="AE96" s="591"/>
      <c r="AF96" s="591"/>
      <c r="AG96" s="591"/>
      <c r="AH96" s="591"/>
      <c r="AI96" s="591"/>
      <c r="AJ96" s="591"/>
      <c r="AK96" s="591"/>
      <c r="AL96" s="591"/>
      <c r="AM96" s="591"/>
      <c r="AN96" s="591"/>
      <c r="AO96" s="591"/>
      <c r="AP96" s="591"/>
      <c r="AQ96" s="591"/>
      <c r="AR96" s="591"/>
      <c r="AS96" s="591"/>
      <c r="AT96" s="591"/>
      <c r="AU96" s="591"/>
      <c r="AV96" s="591"/>
      <c r="AW96" s="591"/>
      <c r="AX96" s="591"/>
      <c r="AY96" s="591"/>
      <c r="AZ96" s="591"/>
      <c r="BA96" s="591"/>
      <c r="BB96" s="591"/>
      <c r="BC96" s="591"/>
      <c r="BD96" s="591"/>
      <c r="BE96" s="591"/>
      <c r="BF96" s="591"/>
      <c r="BG96" s="591"/>
      <c r="BH96" s="591"/>
      <c r="BI96" s="591"/>
      <c r="BJ96" s="591"/>
      <c r="BK96" s="591"/>
      <c r="BL96" s="591"/>
      <c r="BM96" s="591"/>
      <c r="BN96" s="591"/>
      <c r="BO96" s="591"/>
      <c r="BP96" s="591"/>
      <c r="BQ96" s="591"/>
      <c r="BR96" s="591"/>
      <c r="BS96" s="591"/>
      <c r="BT96" s="591"/>
      <c r="BU96" s="591"/>
      <c r="BV96" s="591"/>
      <c r="BW96" s="591"/>
      <c r="BX96" s="591"/>
      <c r="BY96" s="591"/>
      <c r="BZ96" s="591"/>
      <c r="CA96" s="591"/>
      <c r="CB96" s="591"/>
      <c r="CC96" s="591"/>
      <c r="CD96" s="591"/>
      <c r="CE96" s="591"/>
      <c r="CF96" s="591"/>
      <c r="CG96" s="591"/>
      <c r="CH96" s="591"/>
      <c r="CI96" s="591"/>
      <c r="CJ96" s="591"/>
      <c r="CK96" s="591"/>
      <c r="CL96" s="591"/>
      <c r="CM96" s="591"/>
      <c r="CN96" s="591"/>
      <c r="CO96" s="591"/>
      <c r="CP96" s="591"/>
      <c r="CQ96" s="591"/>
      <c r="CR96" s="591"/>
      <c r="CS96" s="591"/>
      <c r="CT96" s="591"/>
      <c r="CU96" s="591"/>
      <c r="CV96" s="591"/>
      <c r="CW96" s="591"/>
      <c r="CX96" s="591"/>
      <c r="CY96" s="591"/>
      <c r="CZ96" s="591"/>
      <c r="DA96" s="591"/>
      <c r="DB96" s="591"/>
      <c r="DC96" s="591"/>
      <c r="DD96" s="591"/>
      <c r="DE96" s="591"/>
      <c r="DF96" s="591"/>
      <c r="DG96" s="591"/>
      <c r="DH96" s="591"/>
      <c r="DI96" s="591"/>
      <c r="DJ96" s="591"/>
      <c r="DK96" s="591"/>
      <c r="DL96" s="591"/>
    </row>
    <row r="97" spans="1:116" s="595" customFormat="1" ht="34.9" hidden="1" customHeight="1">
      <c r="A97" s="591"/>
      <c r="B97" s="215">
        <v>2020</v>
      </c>
      <c r="C97" s="605"/>
      <c r="D97" s="1260"/>
      <c r="E97" s="606"/>
      <c r="F97" s="1260"/>
      <c r="G97" s="1260"/>
      <c r="H97" s="535"/>
      <c r="I97" s="605"/>
      <c r="J97" s="605"/>
      <c r="K97" s="606"/>
      <c r="L97" s="591"/>
      <c r="M97" s="592"/>
      <c r="N97" s="593"/>
      <c r="O97" s="591"/>
      <c r="P97" s="594"/>
      <c r="Q97" s="591"/>
      <c r="R97" s="594"/>
      <c r="S97" s="591"/>
      <c r="T97" s="591"/>
      <c r="U97" s="591"/>
      <c r="V97" s="591"/>
      <c r="W97" s="591"/>
      <c r="X97" s="591"/>
      <c r="Y97" s="591"/>
      <c r="Z97" s="591"/>
      <c r="AA97" s="591"/>
      <c r="AB97" s="591"/>
      <c r="AC97" s="591"/>
      <c r="AD97" s="591"/>
      <c r="AE97" s="591"/>
      <c r="AF97" s="591"/>
      <c r="AG97" s="591"/>
      <c r="AH97" s="591"/>
      <c r="AI97" s="591"/>
      <c r="AJ97" s="591"/>
      <c r="AK97" s="591"/>
      <c r="AL97" s="591"/>
      <c r="AM97" s="591"/>
      <c r="AN97" s="591"/>
      <c r="AO97" s="591"/>
      <c r="AP97" s="591"/>
      <c r="AQ97" s="591"/>
      <c r="AR97" s="591"/>
      <c r="AS97" s="591"/>
      <c r="AT97" s="591"/>
      <c r="AU97" s="591"/>
      <c r="AV97" s="591"/>
      <c r="AW97" s="591"/>
      <c r="AX97" s="591"/>
      <c r="AY97" s="591"/>
      <c r="AZ97" s="591"/>
      <c r="BA97" s="591"/>
      <c r="BB97" s="591"/>
      <c r="BC97" s="591"/>
      <c r="BD97" s="591"/>
      <c r="BE97" s="591"/>
      <c r="BF97" s="591"/>
      <c r="BG97" s="591"/>
      <c r="BH97" s="591"/>
      <c r="BI97" s="591"/>
      <c r="BJ97" s="591"/>
      <c r="BK97" s="591"/>
      <c r="BL97" s="591"/>
      <c r="BM97" s="591"/>
      <c r="BN97" s="591"/>
      <c r="BO97" s="591"/>
      <c r="BP97" s="591"/>
      <c r="BQ97" s="591"/>
      <c r="BR97" s="591"/>
      <c r="BS97" s="591"/>
      <c r="BT97" s="591"/>
      <c r="BU97" s="591"/>
      <c r="BV97" s="591"/>
      <c r="BW97" s="591"/>
      <c r="BX97" s="591"/>
      <c r="BY97" s="591"/>
      <c r="BZ97" s="591"/>
      <c r="CA97" s="591"/>
      <c r="CB97" s="591"/>
      <c r="CC97" s="591"/>
      <c r="CD97" s="591"/>
      <c r="CE97" s="591"/>
      <c r="CF97" s="591"/>
      <c r="CG97" s="591"/>
      <c r="CH97" s="591"/>
      <c r="CI97" s="591"/>
      <c r="CJ97" s="591"/>
      <c r="CK97" s="591"/>
      <c r="CL97" s="591"/>
      <c r="CM97" s="591"/>
      <c r="CN97" s="591"/>
      <c r="CO97" s="591"/>
      <c r="CP97" s="591"/>
      <c r="CQ97" s="591"/>
      <c r="CR97" s="591"/>
      <c r="CS97" s="591"/>
      <c r="CT97" s="591"/>
      <c r="CU97" s="591"/>
      <c r="CV97" s="591"/>
      <c r="CW97" s="591"/>
      <c r="CX97" s="591"/>
      <c r="CY97" s="591"/>
      <c r="CZ97" s="591"/>
      <c r="DA97" s="591"/>
      <c r="DB97" s="591"/>
      <c r="DC97" s="591"/>
      <c r="DD97" s="591"/>
      <c r="DE97" s="591"/>
      <c r="DF97" s="591"/>
      <c r="DG97" s="591"/>
      <c r="DH97" s="591"/>
      <c r="DI97" s="591"/>
      <c r="DJ97" s="591"/>
      <c r="DK97" s="591"/>
      <c r="DL97" s="591"/>
    </row>
    <row r="98" spans="1:116" s="596" customFormat="1" ht="34.9" hidden="1" customHeight="1">
      <c r="A98" s="591"/>
      <c r="B98" s="216">
        <v>43831</v>
      </c>
      <c r="C98" s="603">
        <v>10286.468390836002</v>
      </c>
      <c r="D98" s="532">
        <v>-2304.2599999999993</v>
      </c>
      <c r="E98" s="604">
        <v>7982.2083908360028</v>
      </c>
      <c r="F98" s="532">
        <v>4646.5</v>
      </c>
      <c r="G98" s="532">
        <v>500.3</v>
      </c>
      <c r="H98" s="531">
        <v>5146.8</v>
      </c>
      <c r="I98" s="603">
        <v>1651.8</v>
      </c>
      <c r="J98" s="603">
        <v>1183.5999999999999</v>
      </c>
      <c r="K98" s="604">
        <v>2835.3999999999996</v>
      </c>
      <c r="L98" s="591"/>
      <c r="M98" s="592"/>
      <c r="N98" s="593"/>
      <c r="O98" s="591"/>
      <c r="P98" s="594"/>
      <c r="Q98" s="591"/>
      <c r="R98" s="594"/>
      <c r="S98" s="591"/>
      <c r="T98" s="591"/>
      <c r="U98" s="591"/>
      <c r="V98" s="591"/>
      <c r="W98" s="591"/>
      <c r="X98" s="591"/>
      <c r="Y98" s="591"/>
      <c r="Z98" s="591"/>
      <c r="AA98" s="591"/>
      <c r="AB98" s="591"/>
      <c r="AC98" s="591"/>
      <c r="AD98" s="591"/>
      <c r="AE98" s="591"/>
      <c r="AF98" s="591"/>
      <c r="AG98" s="591"/>
      <c r="AH98" s="591"/>
      <c r="AI98" s="591"/>
      <c r="AJ98" s="591"/>
      <c r="AK98" s="591"/>
      <c r="AL98" s="591"/>
      <c r="AM98" s="591"/>
      <c r="AN98" s="591"/>
      <c r="AO98" s="591"/>
      <c r="AP98" s="591"/>
      <c r="AQ98" s="591"/>
      <c r="AR98" s="591"/>
      <c r="AS98" s="591"/>
      <c r="AT98" s="591"/>
      <c r="AU98" s="591"/>
      <c r="AV98" s="591"/>
      <c r="AW98" s="591"/>
      <c r="AX98" s="591"/>
      <c r="AY98" s="591"/>
      <c r="AZ98" s="591"/>
      <c r="BA98" s="591"/>
      <c r="BB98" s="591"/>
      <c r="BC98" s="591"/>
      <c r="BD98" s="591"/>
      <c r="BE98" s="591"/>
      <c r="BF98" s="591"/>
      <c r="BG98" s="591"/>
      <c r="BH98" s="591"/>
      <c r="BI98" s="591"/>
      <c r="BJ98" s="591"/>
      <c r="BK98" s="591"/>
      <c r="BL98" s="591"/>
      <c r="BM98" s="591"/>
      <c r="BN98" s="591"/>
      <c r="BO98" s="591"/>
      <c r="BP98" s="591"/>
      <c r="BQ98" s="591"/>
      <c r="BR98" s="591"/>
      <c r="BS98" s="591"/>
      <c r="BT98" s="591"/>
      <c r="BU98" s="591"/>
      <c r="BV98" s="591"/>
      <c r="BW98" s="591"/>
      <c r="BX98" s="591"/>
      <c r="BY98" s="591"/>
      <c r="BZ98" s="591"/>
      <c r="CA98" s="591"/>
      <c r="CB98" s="591"/>
      <c r="CC98" s="591"/>
      <c r="CD98" s="591"/>
      <c r="CE98" s="591"/>
      <c r="CF98" s="591"/>
      <c r="CG98" s="591"/>
      <c r="CH98" s="591"/>
      <c r="CI98" s="591"/>
      <c r="CJ98" s="591"/>
      <c r="CK98" s="591"/>
      <c r="CL98" s="591"/>
      <c r="CM98" s="591"/>
      <c r="CN98" s="591"/>
      <c r="CO98" s="591"/>
      <c r="CP98" s="591"/>
      <c r="CQ98" s="591"/>
      <c r="CR98" s="591"/>
      <c r="CS98" s="591"/>
      <c r="CT98" s="591"/>
      <c r="CU98" s="591"/>
      <c r="CV98" s="591"/>
      <c r="CW98" s="591"/>
      <c r="CX98" s="591"/>
      <c r="CY98" s="591"/>
      <c r="CZ98" s="591"/>
      <c r="DA98" s="591"/>
      <c r="DB98" s="591"/>
      <c r="DC98" s="591"/>
      <c r="DD98" s="591"/>
      <c r="DE98" s="591"/>
      <c r="DF98" s="591"/>
      <c r="DG98" s="591"/>
      <c r="DH98" s="591"/>
      <c r="DI98" s="591"/>
      <c r="DJ98" s="591"/>
      <c r="DK98" s="591"/>
      <c r="DL98" s="591"/>
    </row>
    <row r="99" spans="1:116" s="595" customFormat="1" ht="34.9" hidden="1" customHeight="1">
      <c r="A99" s="591"/>
      <c r="B99" s="217">
        <v>43862</v>
      </c>
      <c r="C99" s="601">
        <v>10323.247402499999</v>
      </c>
      <c r="D99" s="537">
        <v>-2184.473</v>
      </c>
      <c r="E99" s="602">
        <v>8138.7744024999993</v>
      </c>
      <c r="F99" s="537">
        <v>4700.2</v>
      </c>
      <c r="G99" s="537">
        <v>501.1</v>
      </c>
      <c r="H99" s="536">
        <v>5201.3</v>
      </c>
      <c r="I99" s="601">
        <v>1663.8</v>
      </c>
      <c r="J99" s="601">
        <v>1273.7</v>
      </c>
      <c r="K99" s="602">
        <v>2937.5</v>
      </c>
      <c r="L99" s="591"/>
      <c r="M99" s="592"/>
      <c r="N99" s="593"/>
      <c r="O99" s="591"/>
      <c r="P99" s="594"/>
      <c r="Q99" s="591"/>
      <c r="R99" s="594"/>
      <c r="S99" s="591"/>
      <c r="T99" s="591"/>
      <c r="U99" s="591"/>
      <c r="V99" s="591"/>
      <c r="W99" s="591"/>
      <c r="X99" s="591"/>
      <c r="Y99" s="591"/>
      <c r="Z99" s="591"/>
      <c r="AA99" s="591"/>
      <c r="AB99" s="591"/>
      <c r="AC99" s="591"/>
      <c r="AD99" s="591"/>
      <c r="AE99" s="591"/>
      <c r="AF99" s="591"/>
      <c r="AG99" s="591"/>
      <c r="AH99" s="591"/>
      <c r="AI99" s="591"/>
      <c r="AJ99" s="591"/>
      <c r="AK99" s="591"/>
      <c r="AL99" s="591"/>
      <c r="AM99" s="591"/>
      <c r="AN99" s="591"/>
      <c r="AO99" s="591"/>
      <c r="AP99" s="591"/>
      <c r="AQ99" s="591"/>
      <c r="AR99" s="591"/>
      <c r="AS99" s="591"/>
      <c r="AT99" s="591"/>
      <c r="AU99" s="591"/>
      <c r="AV99" s="591"/>
      <c r="AW99" s="591"/>
      <c r="AX99" s="591"/>
      <c r="AY99" s="591"/>
      <c r="AZ99" s="591"/>
      <c r="BA99" s="591"/>
      <c r="BB99" s="591"/>
      <c r="BC99" s="591"/>
      <c r="BD99" s="591"/>
      <c r="BE99" s="591"/>
      <c r="BF99" s="591"/>
      <c r="BG99" s="591"/>
      <c r="BH99" s="591"/>
      <c r="BI99" s="591"/>
      <c r="BJ99" s="591"/>
      <c r="BK99" s="591"/>
      <c r="BL99" s="591"/>
      <c r="BM99" s="591"/>
      <c r="BN99" s="591"/>
      <c r="BO99" s="591"/>
      <c r="BP99" s="591"/>
      <c r="BQ99" s="591"/>
      <c r="BR99" s="591"/>
      <c r="BS99" s="591"/>
      <c r="BT99" s="591"/>
      <c r="BU99" s="591"/>
      <c r="BV99" s="591"/>
      <c r="BW99" s="591"/>
      <c r="BX99" s="591"/>
      <c r="BY99" s="591"/>
      <c r="BZ99" s="591"/>
      <c r="CA99" s="591"/>
      <c r="CB99" s="591"/>
      <c r="CC99" s="591"/>
      <c r="CD99" s="591"/>
      <c r="CE99" s="591"/>
      <c r="CF99" s="591"/>
      <c r="CG99" s="591"/>
      <c r="CH99" s="591"/>
      <c r="CI99" s="591"/>
      <c r="CJ99" s="591"/>
      <c r="CK99" s="591"/>
      <c r="CL99" s="591"/>
      <c r="CM99" s="591"/>
      <c r="CN99" s="591"/>
      <c r="CO99" s="591"/>
      <c r="CP99" s="591"/>
      <c r="CQ99" s="591"/>
      <c r="CR99" s="591"/>
      <c r="CS99" s="591"/>
      <c r="CT99" s="591"/>
      <c r="CU99" s="591"/>
      <c r="CV99" s="591"/>
      <c r="CW99" s="591"/>
      <c r="CX99" s="591"/>
      <c r="CY99" s="591"/>
      <c r="CZ99" s="591"/>
      <c r="DA99" s="591"/>
      <c r="DB99" s="591"/>
      <c r="DC99" s="591"/>
      <c r="DD99" s="591"/>
      <c r="DE99" s="591"/>
      <c r="DF99" s="591"/>
      <c r="DG99" s="591"/>
      <c r="DH99" s="591"/>
      <c r="DI99" s="591"/>
      <c r="DJ99" s="591"/>
      <c r="DK99" s="591"/>
      <c r="DL99" s="591"/>
    </row>
    <row r="100" spans="1:116" s="596" customFormat="1" ht="34.9" hidden="1" customHeight="1">
      <c r="A100" s="591"/>
      <c r="B100" s="216">
        <v>43891</v>
      </c>
      <c r="C100" s="603">
        <v>10351.730374778002</v>
      </c>
      <c r="D100" s="532">
        <v>-847.97500000000036</v>
      </c>
      <c r="E100" s="604">
        <v>9503.7553747780021</v>
      </c>
      <c r="F100" s="532">
        <v>5318.8</v>
      </c>
      <c r="G100" s="532">
        <v>1152.5</v>
      </c>
      <c r="H100" s="531">
        <v>6471.3</v>
      </c>
      <c r="I100" s="603">
        <v>1662.7</v>
      </c>
      <c r="J100" s="603">
        <v>1369.8</v>
      </c>
      <c r="K100" s="604">
        <v>3032.5</v>
      </c>
      <c r="L100" s="591"/>
      <c r="M100" s="592"/>
      <c r="N100" s="593"/>
      <c r="O100" s="591"/>
      <c r="P100" s="594"/>
      <c r="Q100" s="591"/>
      <c r="R100" s="594"/>
      <c r="S100" s="591"/>
      <c r="T100" s="591"/>
      <c r="U100" s="591"/>
      <c r="V100" s="591"/>
      <c r="W100" s="591"/>
      <c r="X100" s="591"/>
      <c r="Y100" s="591"/>
      <c r="Z100" s="591"/>
      <c r="AA100" s="591"/>
      <c r="AB100" s="591"/>
      <c r="AC100" s="591"/>
      <c r="AD100" s="591"/>
      <c r="AE100" s="591"/>
      <c r="AF100" s="591"/>
      <c r="AG100" s="591"/>
      <c r="AH100" s="591"/>
      <c r="AI100" s="591"/>
      <c r="AJ100" s="591"/>
      <c r="AK100" s="591"/>
      <c r="AL100" s="591"/>
      <c r="AM100" s="591"/>
      <c r="AN100" s="591"/>
      <c r="AO100" s="591"/>
      <c r="AP100" s="591"/>
      <c r="AQ100" s="591"/>
      <c r="AR100" s="591"/>
      <c r="AS100" s="591"/>
      <c r="AT100" s="591"/>
      <c r="AU100" s="591"/>
      <c r="AV100" s="591"/>
      <c r="AW100" s="591"/>
      <c r="AX100" s="591"/>
      <c r="AY100" s="591"/>
      <c r="AZ100" s="591"/>
      <c r="BA100" s="591"/>
      <c r="BB100" s="591"/>
      <c r="BC100" s="591"/>
      <c r="BD100" s="591"/>
      <c r="BE100" s="591"/>
      <c r="BF100" s="591"/>
      <c r="BG100" s="591"/>
      <c r="BH100" s="591"/>
      <c r="BI100" s="591"/>
      <c r="BJ100" s="591"/>
      <c r="BK100" s="591"/>
      <c r="BL100" s="591"/>
      <c r="BM100" s="591"/>
      <c r="BN100" s="591"/>
      <c r="BO100" s="591"/>
      <c r="BP100" s="591"/>
      <c r="BQ100" s="591"/>
      <c r="BR100" s="591"/>
      <c r="BS100" s="591"/>
      <c r="BT100" s="591"/>
      <c r="BU100" s="591"/>
      <c r="BV100" s="591"/>
      <c r="BW100" s="591"/>
      <c r="BX100" s="591"/>
      <c r="BY100" s="591"/>
      <c r="BZ100" s="591"/>
      <c r="CA100" s="591"/>
      <c r="CB100" s="591"/>
      <c r="CC100" s="591"/>
      <c r="CD100" s="591"/>
      <c r="CE100" s="591"/>
      <c r="CF100" s="591"/>
      <c r="CG100" s="591"/>
      <c r="CH100" s="591"/>
      <c r="CI100" s="591"/>
      <c r="CJ100" s="591"/>
      <c r="CK100" s="591"/>
      <c r="CL100" s="591"/>
      <c r="CM100" s="591"/>
      <c r="CN100" s="591"/>
      <c r="CO100" s="591"/>
      <c r="CP100" s="591"/>
      <c r="CQ100" s="591"/>
      <c r="CR100" s="591"/>
      <c r="CS100" s="591"/>
      <c r="CT100" s="591"/>
      <c r="CU100" s="591"/>
      <c r="CV100" s="591"/>
      <c r="CW100" s="591"/>
      <c r="CX100" s="591"/>
      <c r="CY100" s="591"/>
      <c r="CZ100" s="591"/>
      <c r="DA100" s="591"/>
      <c r="DB100" s="591"/>
      <c r="DC100" s="591"/>
      <c r="DD100" s="591"/>
      <c r="DE100" s="591"/>
      <c r="DF100" s="591"/>
      <c r="DG100" s="591"/>
      <c r="DH100" s="591"/>
      <c r="DI100" s="591"/>
      <c r="DJ100" s="591"/>
      <c r="DK100" s="591"/>
      <c r="DL100" s="591"/>
    </row>
    <row r="101" spans="1:116" s="595" customFormat="1" ht="34.9" hidden="1" customHeight="1">
      <c r="A101" s="591"/>
      <c r="B101" s="217">
        <v>43922</v>
      </c>
      <c r="C101" s="601">
        <v>10163.564449899</v>
      </c>
      <c r="D101" s="537">
        <v>-819.78999999999905</v>
      </c>
      <c r="E101" s="602">
        <v>9343.7744498990014</v>
      </c>
      <c r="F101" s="537">
        <v>5768.2</v>
      </c>
      <c r="G101" s="537">
        <v>843.3</v>
      </c>
      <c r="H101" s="536">
        <v>6611.5</v>
      </c>
      <c r="I101" s="601">
        <v>1662.7</v>
      </c>
      <c r="J101" s="601">
        <v>1069.5999999999999</v>
      </c>
      <c r="K101" s="602">
        <v>2732.3</v>
      </c>
      <c r="L101" s="591"/>
      <c r="M101" s="592"/>
      <c r="N101" s="593"/>
      <c r="O101" s="591"/>
      <c r="P101" s="594"/>
      <c r="Q101" s="591"/>
      <c r="R101" s="594"/>
      <c r="S101" s="591"/>
      <c r="T101" s="591"/>
      <c r="U101" s="591"/>
      <c r="V101" s="591"/>
      <c r="W101" s="591"/>
      <c r="X101" s="591"/>
      <c r="Y101" s="591"/>
      <c r="Z101" s="591"/>
      <c r="AA101" s="591"/>
      <c r="AB101" s="591"/>
      <c r="AC101" s="591"/>
      <c r="AD101" s="591"/>
      <c r="AE101" s="591"/>
      <c r="AF101" s="591"/>
      <c r="AG101" s="591"/>
      <c r="AH101" s="591"/>
      <c r="AI101" s="591"/>
      <c r="AJ101" s="591"/>
      <c r="AK101" s="591"/>
      <c r="AL101" s="591"/>
      <c r="AM101" s="591"/>
      <c r="AN101" s="591"/>
      <c r="AO101" s="591"/>
      <c r="AP101" s="591"/>
      <c r="AQ101" s="591"/>
      <c r="AR101" s="591"/>
      <c r="AS101" s="591"/>
      <c r="AT101" s="591"/>
      <c r="AU101" s="591"/>
      <c r="AV101" s="591"/>
      <c r="AW101" s="591"/>
      <c r="AX101" s="591"/>
      <c r="AY101" s="591"/>
      <c r="AZ101" s="591"/>
      <c r="BA101" s="591"/>
      <c r="BB101" s="591"/>
      <c r="BC101" s="591"/>
      <c r="BD101" s="591"/>
      <c r="BE101" s="591"/>
      <c r="BF101" s="591"/>
      <c r="BG101" s="591"/>
      <c r="BH101" s="591"/>
      <c r="BI101" s="591"/>
      <c r="BJ101" s="591"/>
      <c r="BK101" s="591"/>
      <c r="BL101" s="591"/>
      <c r="BM101" s="591"/>
      <c r="BN101" s="591"/>
      <c r="BO101" s="591"/>
      <c r="BP101" s="591"/>
      <c r="BQ101" s="591"/>
      <c r="BR101" s="591"/>
      <c r="BS101" s="591"/>
      <c r="BT101" s="591"/>
      <c r="BU101" s="591"/>
      <c r="BV101" s="591"/>
      <c r="BW101" s="591"/>
      <c r="BX101" s="591"/>
      <c r="BY101" s="591"/>
      <c r="BZ101" s="591"/>
      <c r="CA101" s="591"/>
      <c r="CB101" s="591"/>
      <c r="CC101" s="591"/>
      <c r="CD101" s="591"/>
      <c r="CE101" s="591"/>
      <c r="CF101" s="591"/>
      <c r="CG101" s="591"/>
      <c r="CH101" s="591"/>
      <c r="CI101" s="591"/>
      <c r="CJ101" s="591"/>
      <c r="CK101" s="591"/>
      <c r="CL101" s="591"/>
      <c r="CM101" s="591"/>
      <c r="CN101" s="591"/>
      <c r="CO101" s="591"/>
      <c r="CP101" s="591"/>
      <c r="CQ101" s="591"/>
      <c r="CR101" s="591"/>
      <c r="CS101" s="591"/>
      <c r="CT101" s="591"/>
      <c r="CU101" s="591"/>
      <c r="CV101" s="591"/>
      <c r="CW101" s="591"/>
      <c r="CX101" s="591"/>
      <c r="CY101" s="591"/>
      <c r="CZ101" s="591"/>
      <c r="DA101" s="591"/>
      <c r="DB101" s="591"/>
      <c r="DC101" s="591"/>
      <c r="DD101" s="591"/>
      <c r="DE101" s="591"/>
      <c r="DF101" s="591"/>
      <c r="DG101" s="591"/>
      <c r="DH101" s="591"/>
      <c r="DI101" s="591"/>
      <c r="DJ101" s="591"/>
      <c r="DK101" s="591"/>
      <c r="DL101" s="591"/>
    </row>
    <row r="102" spans="1:116" s="596" customFormat="1" ht="34.9" hidden="1" customHeight="1">
      <c r="A102" s="591"/>
      <c r="B102" s="216">
        <v>43952</v>
      </c>
      <c r="C102" s="603">
        <v>9873.6414041150001</v>
      </c>
      <c r="D102" s="532">
        <v>-880.30000000000109</v>
      </c>
      <c r="E102" s="604">
        <v>8993.341404114999</v>
      </c>
      <c r="F102" s="532">
        <v>5921.9</v>
      </c>
      <c r="G102" s="532">
        <v>688.6</v>
      </c>
      <c r="H102" s="531">
        <v>6610.5</v>
      </c>
      <c r="I102" s="603">
        <v>1222.8</v>
      </c>
      <c r="J102" s="603">
        <v>1160</v>
      </c>
      <c r="K102" s="604">
        <v>2382.8000000000002</v>
      </c>
      <c r="L102" s="591"/>
      <c r="M102" s="592"/>
      <c r="N102" s="593"/>
      <c r="O102" s="591"/>
      <c r="P102" s="594"/>
      <c r="Q102" s="591"/>
      <c r="R102" s="594"/>
      <c r="S102" s="591"/>
      <c r="T102" s="591"/>
      <c r="U102" s="591"/>
      <c r="V102" s="591"/>
      <c r="W102" s="591"/>
      <c r="X102" s="591"/>
      <c r="Y102" s="591"/>
      <c r="Z102" s="591"/>
      <c r="AA102" s="591"/>
      <c r="AB102" s="591"/>
      <c r="AC102" s="591"/>
      <c r="AD102" s="591"/>
      <c r="AE102" s="591"/>
      <c r="AF102" s="591"/>
      <c r="AG102" s="591"/>
      <c r="AH102" s="591"/>
      <c r="AI102" s="591"/>
      <c r="AJ102" s="591"/>
      <c r="AK102" s="591"/>
      <c r="AL102" s="591"/>
      <c r="AM102" s="591"/>
      <c r="AN102" s="591"/>
      <c r="AO102" s="591"/>
      <c r="AP102" s="591"/>
      <c r="AQ102" s="591"/>
      <c r="AR102" s="591"/>
      <c r="AS102" s="591"/>
      <c r="AT102" s="591"/>
      <c r="AU102" s="591"/>
      <c r="AV102" s="591"/>
      <c r="AW102" s="591"/>
      <c r="AX102" s="591"/>
      <c r="AY102" s="591"/>
      <c r="AZ102" s="591"/>
      <c r="BA102" s="591"/>
      <c r="BB102" s="591"/>
      <c r="BC102" s="591"/>
      <c r="BD102" s="591"/>
      <c r="BE102" s="591"/>
      <c r="BF102" s="591"/>
      <c r="BG102" s="591"/>
      <c r="BH102" s="591"/>
      <c r="BI102" s="591"/>
      <c r="BJ102" s="591"/>
      <c r="BK102" s="591"/>
      <c r="BL102" s="591"/>
      <c r="BM102" s="591"/>
      <c r="BN102" s="591"/>
      <c r="BO102" s="591"/>
      <c r="BP102" s="591"/>
      <c r="BQ102" s="591"/>
      <c r="BR102" s="591"/>
      <c r="BS102" s="591"/>
      <c r="BT102" s="591"/>
      <c r="BU102" s="591"/>
      <c r="BV102" s="591"/>
      <c r="BW102" s="591"/>
      <c r="BX102" s="591"/>
      <c r="BY102" s="591"/>
      <c r="BZ102" s="591"/>
      <c r="CA102" s="591"/>
      <c r="CB102" s="591"/>
      <c r="CC102" s="591"/>
      <c r="CD102" s="591"/>
      <c r="CE102" s="591"/>
      <c r="CF102" s="591"/>
      <c r="CG102" s="591"/>
      <c r="CH102" s="591"/>
      <c r="CI102" s="591"/>
      <c r="CJ102" s="591"/>
      <c r="CK102" s="591"/>
      <c r="CL102" s="591"/>
      <c r="CM102" s="591"/>
      <c r="CN102" s="591"/>
      <c r="CO102" s="591"/>
      <c r="CP102" s="591"/>
      <c r="CQ102" s="591"/>
      <c r="CR102" s="591"/>
      <c r="CS102" s="591"/>
      <c r="CT102" s="591"/>
      <c r="CU102" s="591"/>
      <c r="CV102" s="591"/>
      <c r="CW102" s="591"/>
      <c r="CX102" s="591"/>
      <c r="CY102" s="591"/>
      <c r="CZ102" s="591"/>
      <c r="DA102" s="591"/>
      <c r="DB102" s="591"/>
      <c r="DC102" s="591"/>
      <c r="DD102" s="591"/>
      <c r="DE102" s="591"/>
      <c r="DF102" s="591"/>
      <c r="DG102" s="591"/>
      <c r="DH102" s="591"/>
      <c r="DI102" s="591"/>
      <c r="DJ102" s="591"/>
      <c r="DK102" s="591"/>
      <c r="DL102" s="591"/>
    </row>
    <row r="103" spans="1:116" s="595" customFormat="1" ht="34.9" hidden="1" customHeight="1">
      <c r="A103" s="591"/>
      <c r="B103" s="217">
        <v>43983</v>
      </c>
      <c r="C103" s="601">
        <v>9964.8892657110009</v>
      </c>
      <c r="D103" s="537">
        <v>-1155.2840000000015</v>
      </c>
      <c r="E103" s="602">
        <v>8809.6052657109994</v>
      </c>
      <c r="F103" s="537">
        <v>5774.7</v>
      </c>
      <c r="G103" s="537">
        <v>553</v>
      </c>
      <c r="H103" s="536">
        <v>6327.7</v>
      </c>
      <c r="I103" s="601">
        <v>1216.4000000000001</v>
      </c>
      <c r="J103" s="601">
        <v>1265.5</v>
      </c>
      <c r="K103" s="602">
        <v>2481.9</v>
      </c>
      <c r="L103" s="591"/>
      <c r="M103" s="592"/>
      <c r="N103" s="593"/>
      <c r="O103" s="591"/>
      <c r="P103" s="594"/>
      <c r="Q103" s="591"/>
      <c r="R103" s="594"/>
      <c r="S103" s="591"/>
      <c r="T103" s="591"/>
      <c r="U103" s="591"/>
      <c r="V103" s="591"/>
      <c r="W103" s="591"/>
      <c r="X103" s="591"/>
      <c r="Y103" s="591"/>
      <c r="Z103" s="591"/>
      <c r="AA103" s="591"/>
      <c r="AB103" s="591"/>
      <c r="AC103" s="591"/>
      <c r="AD103" s="591"/>
      <c r="AE103" s="591"/>
      <c r="AF103" s="591"/>
      <c r="AG103" s="591"/>
      <c r="AH103" s="591"/>
      <c r="AI103" s="591"/>
      <c r="AJ103" s="591"/>
      <c r="AK103" s="591"/>
      <c r="AL103" s="591"/>
      <c r="AM103" s="591"/>
      <c r="AN103" s="591"/>
      <c r="AO103" s="591"/>
      <c r="AP103" s="591"/>
      <c r="AQ103" s="591"/>
      <c r="AR103" s="591"/>
      <c r="AS103" s="591"/>
      <c r="AT103" s="591"/>
      <c r="AU103" s="591"/>
      <c r="AV103" s="591"/>
      <c r="AW103" s="591"/>
      <c r="AX103" s="591"/>
      <c r="AY103" s="591"/>
      <c r="AZ103" s="591"/>
      <c r="BA103" s="591"/>
      <c r="BB103" s="591"/>
      <c r="BC103" s="591"/>
      <c r="BD103" s="591"/>
      <c r="BE103" s="591"/>
      <c r="BF103" s="591"/>
      <c r="BG103" s="591"/>
      <c r="BH103" s="591"/>
      <c r="BI103" s="591"/>
      <c r="BJ103" s="591"/>
      <c r="BK103" s="591"/>
      <c r="BL103" s="591"/>
      <c r="BM103" s="591"/>
      <c r="BN103" s="591"/>
      <c r="BO103" s="591"/>
      <c r="BP103" s="591"/>
      <c r="BQ103" s="591"/>
      <c r="BR103" s="591"/>
      <c r="BS103" s="591"/>
      <c r="BT103" s="591"/>
      <c r="BU103" s="591"/>
      <c r="BV103" s="591"/>
      <c r="BW103" s="591"/>
      <c r="BX103" s="591"/>
      <c r="BY103" s="591"/>
      <c r="BZ103" s="591"/>
      <c r="CA103" s="591"/>
      <c r="CB103" s="591"/>
      <c r="CC103" s="591"/>
      <c r="CD103" s="591"/>
      <c r="CE103" s="591"/>
      <c r="CF103" s="591"/>
      <c r="CG103" s="591"/>
      <c r="CH103" s="591"/>
      <c r="CI103" s="591"/>
      <c r="CJ103" s="591"/>
      <c r="CK103" s="591"/>
      <c r="CL103" s="591"/>
      <c r="CM103" s="591"/>
      <c r="CN103" s="591"/>
      <c r="CO103" s="591"/>
      <c r="CP103" s="591"/>
      <c r="CQ103" s="591"/>
      <c r="CR103" s="591"/>
      <c r="CS103" s="591"/>
      <c r="CT103" s="591"/>
      <c r="CU103" s="591"/>
      <c r="CV103" s="591"/>
      <c r="CW103" s="591"/>
      <c r="CX103" s="591"/>
      <c r="CY103" s="591"/>
      <c r="CZ103" s="591"/>
      <c r="DA103" s="591"/>
      <c r="DB103" s="591"/>
      <c r="DC103" s="591"/>
      <c r="DD103" s="591"/>
      <c r="DE103" s="591"/>
      <c r="DF103" s="591"/>
      <c r="DG103" s="591"/>
      <c r="DH103" s="591"/>
      <c r="DI103" s="591"/>
      <c r="DJ103" s="591"/>
      <c r="DK103" s="591"/>
      <c r="DL103" s="591"/>
    </row>
    <row r="104" spans="1:116" s="596" customFormat="1" ht="34.9" hidden="1" customHeight="1">
      <c r="A104" s="591"/>
      <c r="B104" s="216">
        <v>44013</v>
      </c>
      <c r="C104" s="603">
        <v>11859.950526012999</v>
      </c>
      <c r="D104" s="532">
        <v>-2776.0720000000019</v>
      </c>
      <c r="E104" s="604">
        <v>9083.8785260129971</v>
      </c>
      <c r="F104" s="532">
        <v>5987.4</v>
      </c>
      <c r="G104" s="532">
        <v>675.7</v>
      </c>
      <c r="H104" s="531">
        <v>6663.0999999999995</v>
      </c>
      <c r="I104" s="603">
        <v>1230.9000000000001</v>
      </c>
      <c r="J104" s="603">
        <v>1189.9000000000001</v>
      </c>
      <c r="K104" s="604">
        <v>2420.8000000000002</v>
      </c>
      <c r="L104" s="591"/>
      <c r="M104" s="592"/>
      <c r="N104" s="593"/>
      <c r="O104" s="591"/>
      <c r="P104" s="594"/>
      <c r="Q104" s="591"/>
      <c r="R104" s="594"/>
      <c r="S104" s="591"/>
      <c r="T104" s="591"/>
      <c r="U104" s="591"/>
      <c r="V104" s="591"/>
      <c r="W104" s="591"/>
      <c r="X104" s="591"/>
      <c r="Y104" s="591"/>
      <c r="Z104" s="591"/>
      <c r="AA104" s="591"/>
      <c r="AB104" s="591"/>
      <c r="AC104" s="591"/>
      <c r="AD104" s="591"/>
      <c r="AE104" s="591"/>
      <c r="AF104" s="591"/>
      <c r="AG104" s="591"/>
      <c r="AH104" s="591"/>
      <c r="AI104" s="591"/>
      <c r="AJ104" s="591"/>
      <c r="AK104" s="591"/>
      <c r="AL104" s="591"/>
      <c r="AM104" s="591"/>
      <c r="AN104" s="591"/>
      <c r="AO104" s="591"/>
      <c r="AP104" s="591"/>
      <c r="AQ104" s="591"/>
      <c r="AR104" s="591"/>
      <c r="AS104" s="591"/>
      <c r="AT104" s="591"/>
      <c r="AU104" s="591"/>
      <c r="AV104" s="591"/>
      <c r="AW104" s="591"/>
      <c r="AX104" s="591"/>
      <c r="AY104" s="591"/>
      <c r="AZ104" s="591"/>
      <c r="BA104" s="591"/>
      <c r="BB104" s="591"/>
      <c r="BC104" s="591"/>
      <c r="BD104" s="591"/>
      <c r="BE104" s="591"/>
      <c r="BF104" s="591"/>
      <c r="BG104" s="591"/>
      <c r="BH104" s="591"/>
      <c r="BI104" s="591"/>
      <c r="BJ104" s="591"/>
      <c r="BK104" s="591"/>
      <c r="BL104" s="591"/>
      <c r="BM104" s="591"/>
      <c r="BN104" s="591"/>
      <c r="BO104" s="591"/>
      <c r="BP104" s="591"/>
      <c r="BQ104" s="591"/>
      <c r="BR104" s="591"/>
      <c r="BS104" s="591"/>
      <c r="BT104" s="591"/>
      <c r="BU104" s="591"/>
      <c r="BV104" s="591"/>
      <c r="BW104" s="591"/>
      <c r="BX104" s="591"/>
      <c r="BY104" s="591"/>
      <c r="BZ104" s="591"/>
      <c r="CA104" s="591"/>
      <c r="CB104" s="591"/>
      <c r="CC104" s="591"/>
      <c r="CD104" s="591"/>
      <c r="CE104" s="591"/>
      <c r="CF104" s="591"/>
      <c r="CG104" s="591"/>
      <c r="CH104" s="591"/>
      <c r="CI104" s="591"/>
      <c r="CJ104" s="591"/>
      <c r="CK104" s="591"/>
      <c r="CL104" s="591"/>
      <c r="CM104" s="591"/>
      <c r="CN104" s="591"/>
      <c r="CO104" s="591"/>
      <c r="CP104" s="591"/>
      <c r="CQ104" s="591"/>
      <c r="CR104" s="591"/>
      <c r="CS104" s="591"/>
      <c r="CT104" s="591"/>
      <c r="CU104" s="591"/>
      <c r="CV104" s="591"/>
      <c r="CW104" s="591"/>
      <c r="CX104" s="591"/>
      <c r="CY104" s="591"/>
      <c r="CZ104" s="591"/>
      <c r="DA104" s="591"/>
      <c r="DB104" s="591"/>
      <c r="DC104" s="591"/>
      <c r="DD104" s="591"/>
      <c r="DE104" s="591"/>
      <c r="DF104" s="591"/>
      <c r="DG104" s="591"/>
      <c r="DH104" s="591"/>
      <c r="DI104" s="591"/>
      <c r="DJ104" s="591"/>
      <c r="DK104" s="591"/>
      <c r="DL104" s="591"/>
    </row>
    <row r="105" spans="1:116" s="595" customFormat="1" ht="34.9" hidden="1" customHeight="1">
      <c r="A105" s="591"/>
      <c r="B105" s="217">
        <v>44044</v>
      </c>
      <c r="C105" s="601">
        <v>11799.722037532998</v>
      </c>
      <c r="D105" s="537">
        <v>-2653.4339999999993</v>
      </c>
      <c r="E105" s="602">
        <v>9146.2880375329987</v>
      </c>
      <c r="F105" s="537">
        <v>5922.7</v>
      </c>
      <c r="G105" s="537">
        <v>588.20000000000005</v>
      </c>
      <c r="H105" s="536">
        <v>6510.9</v>
      </c>
      <c r="I105" s="601">
        <v>1240.8</v>
      </c>
      <c r="J105" s="601">
        <v>1394.6</v>
      </c>
      <c r="K105" s="602">
        <v>2635.3999999999996</v>
      </c>
      <c r="L105" s="591"/>
      <c r="M105" s="592"/>
      <c r="N105" s="593"/>
      <c r="O105" s="591"/>
      <c r="P105" s="594"/>
      <c r="Q105" s="591"/>
      <c r="R105" s="594"/>
      <c r="S105" s="591"/>
      <c r="T105" s="591"/>
      <c r="U105" s="591"/>
      <c r="V105" s="591"/>
      <c r="W105" s="591"/>
      <c r="X105" s="591"/>
      <c r="Y105" s="591"/>
      <c r="Z105" s="591"/>
      <c r="AA105" s="591"/>
      <c r="AB105" s="591"/>
      <c r="AC105" s="591"/>
      <c r="AD105" s="591"/>
      <c r="AE105" s="591"/>
      <c r="AF105" s="591"/>
      <c r="AG105" s="591"/>
      <c r="AH105" s="591"/>
      <c r="AI105" s="591"/>
      <c r="AJ105" s="591"/>
      <c r="AK105" s="591"/>
      <c r="AL105" s="591"/>
      <c r="AM105" s="591"/>
      <c r="AN105" s="591"/>
      <c r="AO105" s="591"/>
      <c r="AP105" s="591"/>
      <c r="AQ105" s="591"/>
      <c r="AR105" s="591"/>
      <c r="AS105" s="591"/>
      <c r="AT105" s="591"/>
      <c r="AU105" s="591"/>
      <c r="AV105" s="591"/>
      <c r="AW105" s="591"/>
      <c r="AX105" s="591"/>
      <c r="AY105" s="591"/>
      <c r="AZ105" s="591"/>
      <c r="BA105" s="591"/>
      <c r="BB105" s="591"/>
      <c r="BC105" s="591"/>
      <c r="BD105" s="591"/>
      <c r="BE105" s="591"/>
      <c r="BF105" s="591"/>
      <c r="BG105" s="591"/>
      <c r="BH105" s="591"/>
      <c r="BI105" s="591"/>
      <c r="BJ105" s="591"/>
      <c r="BK105" s="591"/>
      <c r="BL105" s="591"/>
      <c r="BM105" s="591"/>
      <c r="BN105" s="591"/>
      <c r="BO105" s="591"/>
      <c r="BP105" s="591"/>
      <c r="BQ105" s="591"/>
      <c r="BR105" s="591"/>
      <c r="BS105" s="591"/>
      <c r="BT105" s="591"/>
      <c r="BU105" s="591"/>
      <c r="BV105" s="591"/>
      <c r="BW105" s="591"/>
      <c r="BX105" s="591"/>
      <c r="BY105" s="591"/>
      <c r="BZ105" s="591"/>
      <c r="CA105" s="591"/>
      <c r="CB105" s="591"/>
      <c r="CC105" s="591"/>
      <c r="CD105" s="591"/>
      <c r="CE105" s="591"/>
      <c r="CF105" s="591"/>
      <c r="CG105" s="591"/>
      <c r="CH105" s="591"/>
      <c r="CI105" s="591"/>
      <c r="CJ105" s="591"/>
      <c r="CK105" s="591"/>
      <c r="CL105" s="591"/>
      <c r="CM105" s="591"/>
      <c r="CN105" s="591"/>
      <c r="CO105" s="591"/>
      <c r="CP105" s="591"/>
      <c r="CQ105" s="591"/>
      <c r="CR105" s="591"/>
      <c r="CS105" s="591"/>
      <c r="CT105" s="591"/>
      <c r="CU105" s="591"/>
      <c r="CV105" s="591"/>
      <c r="CW105" s="591"/>
      <c r="CX105" s="591"/>
      <c r="CY105" s="591"/>
      <c r="CZ105" s="591"/>
      <c r="DA105" s="591"/>
      <c r="DB105" s="591"/>
      <c r="DC105" s="591"/>
      <c r="DD105" s="591"/>
      <c r="DE105" s="591"/>
      <c r="DF105" s="591"/>
      <c r="DG105" s="591"/>
      <c r="DH105" s="591"/>
      <c r="DI105" s="591"/>
      <c r="DJ105" s="591"/>
      <c r="DK105" s="591"/>
      <c r="DL105" s="591"/>
    </row>
    <row r="106" spans="1:116" s="596" customFormat="1" ht="34.9" hidden="1" customHeight="1">
      <c r="A106" s="591"/>
      <c r="B106" s="216">
        <v>44075</v>
      </c>
      <c r="C106" s="603">
        <v>11804.181842394</v>
      </c>
      <c r="D106" s="532">
        <v>-2615.6000000000004</v>
      </c>
      <c r="E106" s="604">
        <v>9188.581842394</v>
      </c>
      <c r="F106" s="532">
        <v>5906</v>
      </c>
      <c r="G106" s="532">
        <v>567</v>
      </c>
      <c r="H106" s="531">
        <v>6473</v>
      </c>
      <c r="I106" s="603">
        <v>1185.8</v>
      </c>
      <c r="J106" s="603">
        <v>1529.8</v>
      </c>
      <c r="K106" s="604">
        <v>2715.6</v>
      </c>
      <c r="L106" s="591"/>
      <c r="M106" s="592"/>
      <c r="N106" s="593"/>
      <c r="O106" s="591"/>
      <c r="P106" s="594"/>
      <c r="Q106" s="591"/>
      <c r="R106" s="594"/>
      <c r="S106" s="591"/>
      <c r="T106" s="591"/>
      <c r="U106" s="591"/>
      <c r="V106" s="591"/>
      <c r="W106" s="591"/>
      <c r="X106" s="591"/>
      <c r="Y106" s="591"/>
      <c r="Z106" s="591"/>
      <c r="AA106" s="591"/>
      <c r="AB106" s="591"/>
      <c r="AC106" s="591"/>
      <c r="AD106" s="591"/>
      <c r="AE106" s="591"/>
      <c r="AF106" s="591"/>
      <c r="AG106" s="591"/>
      <c r="AH106" s="591"/>
      <c r="AI106" s="591"/>
      <c r="AJ106" s="591"/>
      <c r="AK106" s="591"/>
      <c r="AL106" s="591"/>
      <c r="AM106" s="591"/>
      <c r="AN106" s="591"/>
      <c r="AO106" s="591"/>
      <c r="AP106" s="591"/>
      <c r="AQ106" s="591"/>
      <c r="AR106" s="591"/>
      <c r="AS106" s="591"/>
      <c r="AT106" s="591"/>
      <c r="AU106" s="591"/>
      <c r="AV106" s="591"/>
      <c r="AW106" s="591"/>
      <c r="AX106" s="591"/>
      <c r="AY106" s="591"/>
      <c r="AZ106" s="591"/>
      <c r="BA106" s="591"/>
      <c r="BB106" s="591"/>
      <c r="BC106" s="591"/>
      <c r="BD106" s="591"/>
      <c r="BE106" s="591"/>
      <c r="BF106" s="591"/>
      <c r="BG106" s="591"/>
      <c r="BH106" s="591"/>
      <c r="BI106" s="591"/>
      <c r="BJ106" s="591"/>
      <c r="BK106" s="591"/>
      <c r="BL106" s="591"/>
      <c r="BM106" s="591"/>
      <c r="BN106" s="591"/>
      <c r="BO106" s="591"/>
      <c r="BP106" s="591"/>
      <c r="BQ106" s="591"/>
      <c r="BR106" s="591"/>
      <c r="BS106" s="591"/>
      <c r="BT106" s="591"/>
      <c r="BU106" s="591"/>
      <c r="BV106" s="591"/>
      <c r="BW106" s="591"/>
      <c r="BX106" s="591"/>
      <c r="BY106" s="591"/>
      <c r="BZ106" s="591"/>
      <c r="CA106" s="591"/>
      <c r="CB106" s="591"/>
      <c r="CC106" s="591"/>
      <c r="CD106" s="591"/>
      <c r="CE106" s="591"/>
      <c r="CF106" s="591"/>
      <c r="CG106" s="591"/>
      <c r="CH106" s="591"/>
      <c r="CI106" s="591"/>
      <c r="CJ106" s="591"/>
      <c r="CK106" s="591"/>
      <c r="CL106" s="591"/>
      <c r="CM106" s="591"/>
      <c r="CN106" s="591"/>
      <c r="CO106" s="591"/>
      <c r="CP106" s="591"/>
      <c r="CQ106" s="591"/>
      <c r="CR106" s="591"/>
      <c r="CS106" s="591"/>
      <c r="CT106" s="591"/>
      <c r="CU106" s="591"/>
      <c r="CV106" s="591"/>
      <c r="CW106" s="591"/>
      <c r="CX106" s="591"/>
      <c r="CY106" s="591"/>
      <c r="CZ106" s="591"/>
      <c r="DA106" s="591"/>
      <c r="DB106" s="591"/>
      <c r="DC106" s="591"/>
      <c r="DD106" s="591"/>
      <c r="DE106" s="591"/>
      <c r="DF106" s="591"/>
      <c r="DG106" s="591"/>
      <c r="DH106" s="591"/>
      <c r="DI106" s="591"/>
      <c r="DJ106" s="591"/>
      <c r="DK106" s="591"/>
      <c r="DL106" s="591"/>
    </row>
    <row r="107" spans="1:116" s="595" customFormat="1" ht="34.9" hidden="1" customHeight="1">
      <c r="A107" s="591"/>
      <c r="B107" s="217">
        <v>44105</v>
      </c>
      <c r="C107" s="601">
        <v>10997.97233176</v>
      </c>
      <c r="D107" s="537">
        <v>-1786.5689999999995</v>
      </c>
      <c r="E107" s="602">
        <v>9211.4033317600006</v>
      </c>
      <c r="F107" s="537">
        <v>5945.1</v>
      </c>
      <c r="G107" s="537">
        <v>580.6</v>
      </c>
      <c r="H107" s="536">
        <v>6525.7000000000007</v>
      </c>
      <c r="I107" s="601">
        <v>1195.9000000000001</v>
      </c>
      <c r="J107" s="601">
        <v>1489.8</v>
      </c>
      <c r="K107" s="602">
        <v>2685.7</v>
      </c>
      <c r="L107" s="591"/>
      <c r="M107" s="592"/>
      <c r="N107" s="593"/>
      <c r="O107" s="591"/>
      <c r="P107" s="594"/>
      <c r="Q107" s="591"/>
      <c r="R107" s="594"/>
      <c r="S107" s="591"/>
      <c r="T107" s="591"/>
      <c r="U107" s="591"/>
      <c r="V107" s="591"/>
      <c r="W107" s="591"/>
      <c r="X107" s="591"/>
      <c r="Y107" s="591"/>
      <c r="Z107" s="591"/>
      <c r="AA107" s="591"/>
      <c r="AB107" s="591"/>
      <c r="AC107" s="591"/>
      <c r="AD107" s="591"/>
      <c r="AE107" s="591"/>
      <c r="AF107" s="591"/>
      <c r="AG107" s="591"/>
      <c r="AH107" s="591"/>
      <c r="AI107" s="591"/>
      <c r="AJ107" s="591"/>
      <c r="AK107" s="591"/>
      <c r="AL107" s="591"/>
      <c r="AM107" s="591"/>
      <c r="AN107" s="591"/>
      <c r="AO107" s="591"/>
      <c r="AP107" s="591"/>
      <c r="AQ107" s="591"/>
      <c r="AR107" s="591"/>
      <c r="AS107" s="591"/>
      <c r="AT107" s="591"/>
      <c r="AU107" s="591"/>
      <c r="AV107" s="591"/>
      <c r="AW107" s="591"/>
      <c r="AX107" s="591"/>
      <c r="AY107" s="591"/>
      <c r="AZ107" s="591"/>
      <c r="BA107" s="591"/>
      <c r="BB107" s="591"/>
      <c r="BC107" s="591"/>
      <c r="BD107" s="591"/>
      <c r="BE107" s="591"/>
      <c r="BF107" s="591"/>
      <c r="BG107" s="591"/>
      <c r="BH107" s="591"/>
      <c r="BI107" s="591"/>
      <c r="BJ107" s="591"/>
      <c r="BK107" s="591"/>
      <c r="BL107" s="591"/>
      <c r="BM107" s="591"/>
      <c r="BN107" s="591"/>
      <c r="BO107" s="591"/>
      <c r="BP107" s="591"/>
      <c r="BQ107" s="591"/>
      <c r="BR107" s="591"/>
      <c r="BS107" s="591"/>
      <c r="BT107" s="591"/>
      <c r="BU107" s="591"/>
      <c r="BV107" s="591"/>
      <c r="BW107" s="591"/>
      <c r="BX107" s="591"/>
      <c r="BY107" s="591"/>
      <c r="BZ107" s="591"/>
      <c r="CA107" s="591"/>
      <c r="CB107" s="591"/>
      <c r="CC107" s="591"/>
      <c r="CD107" s="591"/>
      <c r="CE107" s="591"/>
      <c r="CF107" s="591"/>
      <c r="CG107" s="591"/>
      <c r="CH107" s="591"/>
      <c r="CI107" s="591"/>
      <c r="CJ107" s="591"/>
      <c r="CK107" s="591"/>
      <c r="CL107" s="591"/>
      <c r="CM107" s="591"/>
      <c r="CN107" s="591"/>
      <c r="CO107" s="591"/>
      <c r="CP107" s="591"/>
      <c r="CQ107" s="591"/>
      <c r="CR107" s="591"/>
      <c r="CS107" s="591"/>
      <c r="CT107" s="591"/>
      <c r="CU107" s="591"/>
      <c r="CV107" s="591"/>
      <c r="CW107" s="591"/>
      <c r="CX107" s="591"/>
      <c r="CY107" s="591"/>
      <c r="CZ107" s="591"/>
      <c r="DA107" s="591"/>
      <c r="DB107" s="591"/>
      <c r="DC107" s="591"/>
      <c r="DD107" s="591"/>
      <c r="DE107" s="591"/>
      <c r="DF107" s="591"/>
      <c r="DG107" s="591"/>
      <c r="DH107" s="591"/>
      <c r="DI107" s="591"/>
      <c r="DJ107" s="591"/>
      <c r="DK107" s="591"/>
      <c r="DL107" s="591"/>
    </row>
    <row r="108" spans="1:116" s="596" customFormat="1" ht="34.9" hidden="1" customHeight="1">
      <c r="A108" s="591"/>
      <c r="B108" s="216">
        <v>44136</v>
      </c>
      <c r="C108" s="603">
        <v>10971.994900136999</v>
      </c>
      <c r="D108" s="532">
        <v>-1830.4269999999997</v>
      </c>
      <c r="E108" s="604">
        <v>9141.567900136999</v>
      </c>
      <c r="F108" s="532">
        <v>5922.7</v>
      </c>
      <c r="G108" s="532">
        <v>589.70000000000005</v>
      </c>
      <c r="H108" s="531">
        <v>6512.4</v>
      </c>
      <c r="I108" s="603">
        <v>1211.5999999999999</v>
      </c>
      <c r="J108" s="603">
        <v>1417.6</v>
      </c>
      <c r="K108" s="604">
        <v>2629.2</v>
      </c>
      <c r="L108" s="591"/>
      <c r="M108" s="592"/>
      <c r="N108" s="593"/>
      <c r="O108" s="591"/>
      <c r="P108" s="594"/>
      <c r="Q108" s="591"/>
      <c r="R108" s="594"/>
      <c r="S108" s="591"/>
      <c r="T108" s="591"/>
      <c r="U108" s="591"/>
      <c r="V108" s="591"/>
      <c r="W108" s="591"/>
      <c r="X108" s="591"/>
      <c r="Y108" s="591"/>
      <c r="Z108" s="591"/>
      <c r="AA108" s="591"/>
      <c r="AB108" s="591"/>
      <c r="AC108" s="591"/>
      <c r="AD108" s="591"/>
      <c r="AE108" s="591"/>
      <c r="AF108" s="591"/>
      <c r="AG108" s="591"/>
      <c r="AH108" s="591"/>
      <c r="AI108" s="591"/>
      <c r="AJ108" s="591"/>
      <c r="AK108" s="591"/>
      <c r="AL108" s="591"/>
      <c r="AM108" s="591"/>
      <c r="AN108" s="591"/>
      <c r="AO108" s="591"/>
      <c r="AP108" s="591"/>
      <c r="AQ108" s="591"/>
      <c r="AR108" s="591"/>
      <c r="AS108" s="591"/>
      <c r="AT108" s="591"/>
      <c r="AU108" s="591"/>
      <c r="AV108" s="591"/>
      <c r="AW108" s="591"/>
      <c r="AX108" s="591"/>
      <c r="AY108" s="591"/>
      <c r="AZ108" s="591"/>
      <c r="BA108" s="591"/>
      <c r="BB108" s="591"/>
      <c r="BC108" s="591"/>
      <c r="BD108" s="591"/>
      <c r="BE108" s="591"/>
      <c r="BF108" s="591"/>
      <c r="BG108" s="591"/>
      <c r="BH108" s="591"/>
      <c r="BI108" s="591"/>
      <c r="BJ108" s="591"/>
      <c r="BK108" s="591"/>
      <c r="BL108" s="591"/>
      <c r="BM108" s="591"/>
      <c r="BN108" s="591"/>
      <c r="BO108" s="591"/>
      <c r="BP108" s="591"/>
      <c r="BQ108" s="591"/>
      <c r="BR108" s="591"/>
      <c r="BS108" s="591"/>
      <c r="BT108" s="591"/>
      <c r="BU108" s="591"/>
      <c r="BV108" s="591"/>
      <c r="BW108" s="591"/>
      <c r="BX108" s="591"/>
      <c r="BY108" s="591"/>
      <c r="BZ108" s="591"/>
      <c r="CA108" s="591"/>
      <c r="CB108" s="591"/>
      <c r="CC108" s="591"/>
      <c r="CD108" s="591"/>
      <c r="CE108" s="591"/>
      <c r="CF108" s="591"/>
      <c r="CG108" s="591"/>
      <c r="CH108" s="591"/>
      <c r="CI108" s="591"/>
      <c r="CJ108" s="591"/>
      <c r="CK108" s="591"/>
      <c r="CL108" s="591"/>
      <c r="CM108" s="591"/>
      <c r="CN108" s="591"/>
      <c r="CO108" s="591"/>
      <c r="CP108" s="591"/>
      <c r="CQ108" s="591"/>
      <c r="CR108" s="591"/>
      <c r="CS108" s="591"/>
      <c r="CT108" s="591"/>
      <c r="CU108" s="591"/>
      <c r="CV108" s="591"/>
      <c r="CW108" s="591"/>
      <c r="CX108" s="591"/>
      <c r="CY108" s="591"/>
      <c r="CZ108" s="591"/>
      <c r="DA108" s="591"/>
      <c r="DB108" s="591"/>
      <c r="DC108" s="591"/>
      <c r="DD108" s="591"/>
      <c r="DE108" s="591"/>
      <c r="DF108" s="591"/>
      <c r="DG108" s="591"/>
      <c r="DH108" s="591"/>
      <c r="DI108" s="591"/>
      <c r="DJ108" s="591"/>
      <c r="DK108" s="591"/>
      <c r="DL108" s="591"/>
    </row>
    <row r="109" spans="1:116" s="595" customFormat="1" ht="34.9" hidden="1" customHeight="1">
      <c r="A109" s="591"/>
      <c r="B109" s="217">
        <v>44166</v>
      </c>
      <c r="C109" s="601">
        <v>11040.715785778</v>
      </c>
      <c r="D109" s="537">
        <v>-1892.5445629999995</v>
      </c>
      <c r="E109" s="602">
        <v>9148.1712227780008</v>
      </c>
      <c r="F109" s="537">
        <v>5939.4</v>
      </c>
      <c r="G109" s="537">
        <v>557.1</v>
      </c>
      <c r="H109" s="536">
        <v>6496.5</v>
      </c>
      <c r="I109" s="601">
        <v>1221.5999999999999</v>
      </c>
      <c r="J109" s="601">
        <v>1430.1</v>
      </c>
      <c r="K109" s="602">
        <v>2651.7</v>
      </c>
      <c r="L109" s="591"/>
      <c r="M109" s="592"/>
      <c r="N109" s="593"/>
      <c r="O109" s="591"/>
      <c r="P109" s="594"/>
      <c r="Q109" s="591"/>
      <c r="R109" s="594"/>
      <c r="S109" s="591"/>
      <c r="T109" s="591"/>
      <c r="U109" s="591"/>
      <c r="V109" s="591"/>
      <c r="W109" s="591"/>
      <c r="X109" s="591"/>
      <c r="Y109" s="591"/>
      <c r="Z109" s="591"/>
      <c r="AA109" s="591"/>
      <c r="AB109" s="591"/>
      <c r="AC109" s="591"/>
      <c r="AD109" s="591"/>
      <c r="AE109" s="591"/>
      <c r="AF109" s="591"/>
      <c r="AG109" s="591"/>
      <c r="AH109" s="591"/>
      <c r="AI109" s="591"/>
      <c r="AJ109" s="591"/>
      <c r="AK109" s="591"/>
      <c r="AL109" s="591"/>
      <c r="AM109" s="591"/>
      <c r="AN109" s="591"/>
      <c r="AO109" s="591"/>
      <c r="AP109" s="591"/>
      <c r="AQ109" s="591"/>
      <c r="AR109" s="591"/>
      <c r="AS109" s="591"/>
      <c r="AT109" s="591"/>
      <c r="AU109" s="591"/>
      <c r="AV109" s="591"/>
      <c r="AW109" s="591"/>
      <c r="AX109" s="591"/>
      <c r="AY109" s="591"/>
      <c r="AZ109" s="591"/>
      <c r="BA109" s="591"/>
      <c r="BB109" s="591"/>
      <c r="BC109" s="591"/>
      <c r="BD109" s="591"/>
      <c r="BE109" s="591"/>
      <c r="BF109" s="591"/>
      <c r="BG109" s="591"/>
      <c r="BH109" s="591"/>
      <c r="BI109" s="591"/>
      <c r="BJ109" s="591"/>
      <c r="BK109" s="591"/>
      <c r="BL109" s="591"/>
      <c r="BM109" s="591"/>
      <c r="BN109" s="591"/>
      <c r="BO109" s="591"/>
      <c r="BP109" s="591"/>
      <c r="BQ109" s="591"/>
      <c r="BR109" s="591"/>
      <c r="BS109" s="591"/>
      <c r="BT109" s="591"/>
      <c r="BU109" s="591"/>
      <c r="BV109" s="591"/>
      <c r="BW109" s="591"/>
      <c r="BX109" s="591"/>
      <c r="BY109" s="591"/>
      <c r="BZ109" s="591"/>
      <c r="CA109" s="591"/>
      <c r="CB109" s="591"/>
      <c r="CC109" s="591"/>
      <c r="CD109" s="591"/>
      <c r="CE109" s="591"/>
      <c r="CF109" s="591"/>
      <c r="CG109" s="591"/>
      <c r="CH109" s="591"/>
      <c r="CI109" s="591"/>
      <c r="CJ109" s="591"/>
      <c r="CK109" s="591"/>
      <c r="CL109" s="591"/>
      <c r="CM109" s="591"/>
      <c r="CN109" s="591"/>
      <c r="CO109" s="591"/>
      <c r="CP109" s="591"/>
      <c r="CQ109" s="591"/>
      <c r="CR109" s="591"/>
      <c r="CS109" s="591"/>
      <c r="CT109" s="591"/>
      <c r="CU109" s="591"/>
      <c r="CV109" s="591"/>
      <c r="CW109" s="591"/>
      <c r="CX109" s="591"/>
      <c r="CY109" s="591"/>
      <c r="CZ109" s="591"/>
      <c r="DA109" s="591"/>
      <c r="DB109" s="591"/>
      <c r="DC109" s="591"/>
      <c r="DD109" s="591"/>
      <c r="DE109" s="591"/>
      <c r="DF109" s="591"/>
      <c r="DG109" s="591"/>
      <c r="DH109" s="591"/>
      <c r="DI109" s="591"/>
      <c r="DJ109" s="591"/>
      <c r="DK109" s="591"/>
      <c r="DL109" s="591"/>
    </row>
    <row r="110" spans="1:116" s="595" customFormat="1" ht="34.9" hidden="1" customHeight="1">
      <c r="A110" s="591"/>
      <c r="B110" s="215">
        <v>2021</v>
      </c>
      <c r="C110" s="605"/>
      <c r="D110" s="1260"/>
      <c r="E110" s="606"/>
      <c r="F110" s="1260"/>
      <c r="G110" s="1260"/>
      <c r="H110" s="535"/>
      <c r="I110" s="605"/>
      <c r="J110" s="605"/>
      <c r="K110" s="606"/>
      <c r="L110" s="591"/>
      <c r="M110" s="592"/>
      <c r="N110" s="593"/>
      <c r="O110" s="591"/>
      <c r="P110" s="594"/>
      <c r="Q110" s="591"/>
      <c r="R110" s="594"/>
      <c r="S110" s="591"/>
      <c r="T110" s="591"/>
      <c r="U110" s="591"/>
      <c r="V110" s="591"/>
      <c r="W110" s="591"/>
      <c r="X110" s="591"/>
      <c r="Y110" s="591"/>
      <c r="Z110" s="591"/>
      <c r="AA110" s="591"/>
      <c r="AB110" s="591"/>
      <c r="AC110" s="591"/>
      <c r="AD110" s="591"/>
      <c r="AE110" s="591"/>
      <c r="AF110" s="591"/>
      <c r="AG110" s="591"/>
      <c r="AH110" s="591"/>
      <c r="AI110" s="591"/>
      <c r="AJ110" s="591"/>
      <c r="AK110" s="591"/>
      <c r="AL110" s="591"/>
      <c r="AM110" s="591"/>
      <c r="AN110" s="591"/>
      <c r="AO110" s="591"/>
      <c r="AP110" s="591"/>
      <c r="AQ110" s="591"/>
      <c r="AR110" s="591"/>
      <c r="AS110" s="591"/>
      <c r="AT110" s="591"/>
      <c r="AU110" s="591"/>
      <c r="AV110" s="591"/>
      <c r="AW110" s="591"/>
      <c r="AX110" s="591"/>
      <c r="AY110" s="591"/>
      <c r="AZ110" s="591"/>
      <c r="BA110" s="591"/>
      <c r="BB110" s="591"/>
      <c r="BC110" s="591"/>
      <c r="BD110" s="591"/>
      <c r="BE110" s="591"/>
      <c r="BF110" s="591"/>
      <c r="BG110" s="591"/>
      <c r="BH110" s="591"/>
      <c r="BI110" s="591"/>
      <c r="BJ110" s="591"/>
      <c r="BK110" s="591"/>
      <c r="BL110" s="591"/>
      <c r="BM110" s="591"/>
      <c r="BN110" s="591"/>
      <c r="BO110" s="591"/>
      <c r="BP110" s="591"/>
      <c r="BQ110" s="591"/>
      <c r="BR110" s="591"/>
      <c r="BS110" s="591"/>
      <c r="BT110" s="591"/>
      <c r="BU110" s="591"/>
      <c r="BV110" s="591"/>
      <c r="BW110" s="591"/>
      <c r="BX110" s="591"/>
      <c r="BY110" s="591"/>
      <c r="BZ110" s="591"/>
      <c r="CA110" s="591"/>
      <c r="CB110" s="591"/>
      <c r="CC110" s="591"/>
      <c r="CD110" s="591"/>
      <c r="CE110" s="591"/>
      <c r="CF110" s="591"/>
      <c r="CG110" s="591"/>
      <c r="CH110" s="591"/>
      <c r="CI110" s="591"/>
      <c r="CJ110" s="591"/>
      <c r="CK110" s="591"/>
      <c r="CL110" s="591"/>
      <c r="CM110" s="591"/>
      <c r="CN110" s="591"/>
      <c r="CO110" s="591"/>
      <c r="CP110" s="591"/>
      <c r="CQ110" s="591"/>
      <c r="CR110" s="591"/>
      <c r="CS110" s="591"/>
      <c r="CT110" s="591"/>
      <c r="CU110" s="591"/>
      <c r="CV110" s="591"/>
      <c r="CW110" s="591"/>
      <c r="CX110" s="591"/>
      <c r="CY110" s="591"/>
      <c r="CZ110" s="591"/>
      <c r="DA110" s="591"/>
      <c r="DB110" s="591"/>
      <c r="DC110" s="591"/>
      <c r="DD110" s="591"/>
      <c r="DE110" s="591"/>
      <c r="DF110" s="591"/>
      <c r="DG110" s="591"/>
      <c r="DH110" s="591"/>
      <c r="DI110" s="591"/>
      <c r="DJ110" s="591"/>
      <c r="DK110" s="591"/>
      <c r="DL110" s="591"/>
    </row>
    <row r="111" spans="1:116" s="596" customFormat="1" ht="34.9" hidden="1" customHeight="1">
      <c r="A111" s="591"/>
      <c r="B111" s="216">
        <v>44197</v>
      </c>
      <c r="C111" s="603">
        <v>10918.636609046</v>
      </c>
      <c r="D111" s="532">
        <v>-1604.7529999999988</v>
      </c>
      <c r="E111" s="604">
        <v>9313.8836090460009</v>
      </c>
      <c r="F111" s="532">
        <v>5973.9</v>
      </c>
      <c r="G111" s="532">
        <v>579.20000000000005</v>
      </c>
      <c r="H111" s="531">
        <v>6553.0999999999995</v>
      </c>
      <c r="I111" s="603">
        <v>1231.0999999999999</v>
      </c>
      <c r="J111" s="603">
        <v>1529.7</v>
      </c>
      <c r="K111" s="604">
        <v>2760.8</v>
      </c>
      <c r="L111" s="591"/>
      <c r="M111" s="592"/>
      <c r="N111" s="593"/>
      <c r="O111" s="591"/>
      <c r="P111" s="594"/>
      <c r="Q111" s="591"/>
      <c r="R111" s="594"/>
      <c r="S111" s="591"/>
      <c r="T111" s="591"/>
      <c r="U111" s="591"/>
      <c r="V111" s="591"/>
      <c r="W111" s="591"/>
      <c r="X111" s="591"/>
      <c r="Y111" s="591"/>
      <c r="Z111" s="591"/>
      <c r="AA111" s="591"/>
      <c r="AB111" s="591"/>
      <c r="AC111" s="591"/>
      <c r="AD111" s="591"/>
      <c r="AE111" s="591"/>
      <c r="AF111" s="591"/>
      <c r="AG111" s="591"/>
      <c r="AH111" s="591"/>
      <c r="AI111" s="591"/>
      <c r="AJ111" s="591"/>
      <c r="AK111" s="591"/>
      <c r="AL111" s="591"/>
      <c r="AM111" s="591"/>
      <c r="AN111" s="591"/>
      <c r="AO111" s="591"/>
      <c r="AP111" s="591"/>
      <c r="AQ111" s="591"/>
      <c r="AR111" s="591"/>
      <c r="AS111" s="591"/>
      <c r="AT111" s="591"/>
      <c r="AU111" s="591"/>
      <c r="AV111" s="591"/>
      <c r="AW111" s="591"/>
      <c r="AX111" s="591"/>
      <c r="AY111" s="591"/>
      <c r="AZ111" s="591"/>
      <c r="BA111" s="591"/>
      <c r="BB111" s="591"/>
      <c r="BC111" s="591"/>
      <c r="BD111" s="591"/>
      <c r="BE111" s="591"/>
      <c r="BF111" s="591"/>
      <c r="BG111" s="591"/>
      <c r="BH111" s="591"/>
      <c r="BI111" s="591"/>
      <c r="BJ111" s="591"/>
      <c r="BK111" s="591"/>
      <c r="BL111" s="591"/>
      <c r="BM111" s="591"/>
      <c r="BN111" s="591"/>
      <c r="BO111" s="591"/>
      <c r="BP111" s="591"/>
      <c r="BQ111" s="591"/>
      <c r="BR111" s="591"/>
      <c r="BS111" s="591"/>
      <c r="BT111" s="591"/>
      <c r="BU111" s="591"/>
      <c r="BV111" s="591"/>
      <c r="BW111" s="591"/>
      <c r="BX111" s="591"/>
      <c r="BY111" s="591"/>
      <c r="BZ111" s="591"/>
      <c r="CA111" s="591"/>
      <c r="CB111" s="591"/>
      <c r="CC111" s="591"/>
      <c r="CD111" s="591"/>
      <c r="CE111" s="591"/>
      <c r="CF111" s="591"/>
      <c r="CG111" s="591"/>
      <c r="CH111" s="591"/>
      <c r="CI111" s="591"/>
      <c r="CJ111" s="591"/>
      <c r="CK111" s="591"/>
      <c r="CL111" s="591"/>
      <c r="CM111" s="591"/>
      <c r="CN111" s="591"/>
      <c r="CO111" s="591"/>
      <c r="CP111" s="591"/>
      <c r="CQ111" s="591"/>
      <c r="CR111" s="591"/>
      <c r="CS111" s="591"/>
      <c r="CT111" s="591"/>
      <c r="CU111" s="591"/>
      <c r="CV111" s="591"/>
      <c r="CW111" s="591"/>
      <c r="CX111" s="591"/>
      <c r="CY111" s="591"/>
      <c r="CZ111" s="591"/>
      <c r="DA111" s="591"/>
      <c r="DB111" s="591"/>
      <c r="DC111" s="591"/>
      <c r="DD111" s="591"/>
      <c r="DE111" s="591"/>
      <c r="DF111" s="591"/>
      <c r="DG111" s="591"/>
      <c r="DH111" s="591"/>
      <c r="DI111" s="591"/>
      <c r="DJ111" s="591"/>
      <c r="DK111" s="591"/>
      <c r="DL111" s="591"/>
    </row>
    <row r="112" spans="1:116" s="595" customFormat="1" ht="34.9" hidden="1" customHeight="1">
      <c r="A112" s="591"/>
      <c r="B112" s="217">
        <v>44228</v>
      </c>
      <c r="C112" s="601">
        <v>10789.556330879001</v>
      </c>
      <c r="D112" s="537">
        <v>-1612.1620000000003</v>
      </c>
      <c r="E112" s="602">
        <v>9177.3943308790003</v>
      </c>
      <c r="F112" s="537">
        <v>5989.4</v>
      </c>
      <c r="G112" s="537">
        <v>595.6</v>
      </c>
      <c r="H112" s="536">
        <v>6585</v>
      </c>
      <c r="I112" s="601">
        <v>1248.4000000000001</v>
      </c>
      <c r="J112" s="601">
        <v>1344</v>
      </c>
      <c r="K112" s="602">
        <v>2592.4</v>
      </c>
      <c r="L112" s="591"/>
      <c r="M112" s="592"/>
      <c r="N112" s="593"/>
      <c r="O112" s="591"/>
      <c r="P112" s="594"/>
      <c r="Q112" s="591"/>
      <c r="R112" s="594"/>
      <c r="S112" s="591"/>
      <c r="T112" s="591"/>
      <c r="U112" s="591"/>
      <c r="V112" s="591"/>
      <c r="W112" s="591"/>
      <c r="X112" s="591"/>
      <c r="Y112" s="591"/>
      <c r="Z112" s="591"/>
      <c r="AA112" s="591"/>
      <c r="AB112" s="591"/>
      <c r="AC112" s="591"/>
      <c r="AD112" s="591"/>
      <c r="AE112" s="591"/>
      <c r="AF112" s="591"/>
      <c r="AG112" s="591"/>
      <c r="AH112" s="591"/>
      <c r="AI112" s="591"/>
      <c r="AJ112" s="591"/>
      <c r="AK112" s="591"/>
      <c r="AL112" s="591"/>
      <c r="AM112" s="591"/>
      <c r="AN112" s="591"/>
      <c r="AO112" s="591"/>
      <c r="AP112" s="591"/>
      <c r="AQ112" s="591"/>
      <c r="AR112" s="591"/>
      <c r="AS112" s="591"/>
      <c r="AT112" s="591"/>
      <c r="AU112" s="591"/>
      <c r="AV112" s="591"/>
      <c r="AW112" s="591"/>
      <c r="AX112" s="591"/>
      <c r="AY112" s="591"/>
      <c r="AZ112" s="591"/>
      <c r="BA112" s="591"/>
      <c r="BB112" s="591"/>
      <c r="BC112" s="591"/>
      <c r="BD112" s="591"/>
      <c r="BE112" s="591"/>
      <c r="BF112" s="591"/>
      <c r="BG112" s="591"/>
      <c r="BH112" s="591"/>
      <c r="BI112" s="591"/>
      <c r="BJ112" s="591"/>
      <c r="BK112" s="591"/>
      <c r="BL112" s="591"/>
      <c r="BM112" s="591"/>
      <c r="BN112" s="591"/>
      <c r="BO112" s="591"/>
      <c r="BP112" s="591"/>
      <c r="BQ112" s="591"/>
      <c r="BR112" s="591"/>
      <c r="BS112" s="591"/>
      <c r="BT112" s="591"/>
      <c r="BU112" s="591"/>
      <c r="BV112" s="591"/>
      <c r="BW112" s="591"/>
      <c r="BX112" s="591"/>
      <c r="BY112" s="591"/>
      <c r="BZ112" s="591"/>
      <c r="CA112" s="591"/>
      <c r="CB112" s="591"/>
      <c r="CC112" s="591"/>
      <c r="CD112" s="591"/>
      <c r="CE112" s="591"/>
      <c r="CF112" s="591"/>
      <c r="CG112" s="591"/>
      <c r="CH112" s="591"/>
      <c r="CI112" s="591"/>
      <c r="CJ112" s="591"/>
      <c r="CK112" s="591"/>
      <c r="CL112" s="591"/>
      <c r="CM112" s="591"/>
      <c r="CN112" s="591"/>
      <c r="CO112" s="591"/>
      <c r="CP112" s="591"/>
      <c r="CQ112" s="591"/>
      <c r="CR112" s="591"/>
      <c r="CS112" s="591"/>
      <c r="CT112" s="591"/>
      <c r="CU112" s="591"/>
      <c r="CV112" s="591"/>
      <c r="CW112" s="591"/>
      <c r="CX112" s="591"/>
      <c r="CY112" s="591"/>
      <c r="CZ112" s="591"/>
      <c r="DA112" s="591"/>
      <c r="DB112" s="591"/>
      <c r="DC112" s="591"/>
      <c r="DD112" s="591"/>
      <c r="DE112" s="591"/>
      <c r="DF112" s="591"/>
      <c r="DG112" s="591"/>
      <c r="DH112" s="591"/>
      <c r="DI112" s="591"/>
      <c r="DJ112" s="591"/>
      <c r="DK112" s="591"/>
      <c r="DL112" s="591"/>
    </row>
    <row r="113" spans="1:116" s="596" customFormat="1" ht="34.9" hidden="1" customHeight="1">
      <c r="A113" s="591"/>
      <c r="B113" s="216">
        <v>44256</v>
      </c>
      <c r="C113" s="603">
        <v>10903.292323238</v>
      </c>
      <c r="D113" s="532">
        <v>-1529.7090000000007</v>
      </c>
      <c r="E113" s="604">
        <v>9373.5833232379991</v>
      </c>
      <c r="F113" s="532">
        <v>6107.2</v>
      </c>
      <c r="G113" s="532">
        <v>572.79999999999995</v>
      </c>
      <c r="H113" s="531">
        <v>6680</v>
      </c>
      <c r="I113" s="603">
        <v>1256.7</v>
      </c>
      <c r="J113" s="603">
        <v>1436.9</v>
      </c>
      <c r="K113" s="604">
        <v>2693.6000000000004</v>
      </c>
      <c r="L113" s="591"/>
      <c r="M113" s="592"/>
      <c r="N113" s="593"/>
      <c r="O113" s="591"/>
      <c r="P113" s="594"/>
      <c r="Q113" s="591"/>
      <c r="R113" s="594"/>
      <c r="S113" s="591"/>
      <c r="T113" s="591"/>
      <c r="U113" s="591"/>
      <c r="V113" s="591"/>
      <c r="W113" s="591"/>
      <c r="X113" s="591"/>
      <c r="Y113" s="591"/>
      <c r="Z113" s="591"/>
      <c r="AA113" s="591"/>
      <c r="AB113" s="591"/>
      <c r="AC113" s="591"/>
      <c r="AD113" s="591"/>
      <c r="AE113" s="591"/>
      <c r="AF113" s="591"/>
      <c r="AG113" s="591"/>
      <c r="AH113" s="591"/>
      <c r="AI113" s="591"/>
      <c r="AJ113" s="591"/>
      <c r="AK113" s="591"/>
      <c r="AL113" s="591"/>
      <c r="AM113" s="591"/>
      <c r="AN113" s="591"/>
      <c r="AO113" s="591"/>
      <c r="AP113" s="591"/>
      <c r="AQ113" s="591"/>
      <c r="AR113" s="591"/>
      <c r="AS113" s="591"/>
      <c r="AT113" s="591"/>
      <c r="AU113" s="591"/>
      <c r="AV113" s="591"/>
      <c r="AW113" s="591"/>
      <c r="AX113" s="591"/>
      <c r="AY113" s="591"/>
      <c r="AZ113" s="591"/>
      <c r="BA113" s="591"/>
      <c r="BB113" s="591"/>
      <c r="BC113" s="591"/>
      <c r="BD113" s="591"/>
      <c r="BE113" s="591"/>
      <c r="BF113" s="591"/>
      <c r="BG113" s="591"/>
      <c r="BH113" s="591"/>
      <c r="BI113" s="591"/>
      <c r="BJ113" s="591"/>
      <c r="BK113" s="591"/>
      <c r="BL113" s="591"/>
      <c r="BM113" s="591"/>
      <c r="BN113" s="591"/>
      <c r="BO113" s="591"/>
      <c r="BP113" s="591"/>
      <c r="BQ113" s="591"/>
      <c r="BR113" s="591"/>
      <c r="BS113" s="591"/>
      <c r="BT113" s="591"/>
      <c r="BU113" s="591"/>
      <c r="BV113" s="591"/>
      <c r="BW113" s="591"/>
      <c r="BX113" s="591"/>
      <c r="BY113" s="591"/>
      <c r="BZ113" s="591"/>
      <c r="CA113" s="591"/>
      <c r="CB113" s="591"/>
      <c r="CC113" s="591"/>
      <c r="CD113" s="591"/>
      <c r="CE113" s="591"/>
      <c r="CF113" s="591"/>
      <c r="CG113" s="591"/>
      <c r="CH113" s="591"/>
      <c r="CI113" s="591"/>
      <c r="CJ113" s="591"/>
      <c r="CK113" s="591"/>
      <c r="CL113" s="591"/>
      <c r="CM113" s="591"/>
      <c r="CN113" s="591"/>
      <c r="CO113" s="591"/>
      <c r="CP113" s="591"/>
      <c r="CQ113" s="591"/>
      <c r="CR113" s="591"/>
      <c r="CS113" s="591"/>
      <c r="CT113" s="591"/>
      <c r="CU113" s="591"/>
      <c r="CV113" s="591"/>
      <c r="CW113" s="591"/>
      <c r="CX113" s="591"/>
      <c r="CY113" s="591"/>
      <c r="CZ113" s="591"/>
      <c r="DA113" s="591"/>
      <c r="DB113" s="591"/>
      <c r="DC113" s="591"/>
      <c r="DD113" s="591"/>
      <c r="DE113" s="591"/>
      <c r="DF113" s="591"/>
      <c r="DG113" s="591"/>
      <c r="DH113" s="591"/>
      <c r="DI113" s="591"/>
      <c r="DJ113" s="591"/>
      <c r="DK113" s="591"/>
      <c r="DL113" s="591"/>
    </row>
    <row r="114" spans="1:116" s="595" customFormat="1" ht="34.9" hidden="1" customHeight="1">
      <c r="A114" s="591"/>
      <c r="B114" s="217">
        <v>44287</v>
      </c>
      <c r="C114" s="601">
        <v>10904.084765526999</v>
      </c>
      <c r="D114" s="537">
        <v>-1307.3730000000014</v>
      </c>
      <c r="E114" s="602">
        <v>9596.7117655269976</v>
      </c>
      <c r="F114" s="537">
        <v>6325.5</v>
      </c>
      <c r="G114" s="537">
        <v>574.79999999999995</v>
      </c>
      <c r="H114" s="536">
        <v>6900.3</v>
      </c>
      <c r="I114" s="601">
        <v>1265.4000000000001</v>
      </c>
      <c r="J114" s="601">
        <v>1431</v>
      </c>
      <c r="K114" s="602">
        <v>2696.4</v>
      </c>
      <c r="L114" s="591"/>
      <c r="M114" s="592"/>
      <c r="N114" s="593"/>
      <c r="O114" s="591"/>
      <c r="P114" s="594"/>
      <c r="Q114" s="591"/>
      <c r="R114" s="594"/>
      <c r="S114" s="591"/>
      <c r="T114" s="591"/>
      <c r="U114" s="591"/>
      <c r="V114" s="591"/>
      <c r="W114" s="591"/>
      <c r="X114" s="591"/>
      <c r="Y114" s="591"/>
      <c r="Z114" s="591"/>
      <c r="AA114" s="591"/>
      <c r="AB114" s="591"/>
      <c r="AC114" s="591"/>
      <c r="AD114" s="591"/>
      <c r="AE114" s="591"/>
      <c r="AF114" s="591"/>
      <c r="AG114" s="591"/>
      <c r="AH114" s="591"/>
      <c r="AI114" s="591"/>
      <c r="AJ114" s="591"/>
      <c r="AK114" s="591"/>
      <c r="AL114" s="591"/>
      <c r="AM114" s="591"/>
      <c r="AN114" s="591"/>
      <c r="AO114" s="591"/>
      <c r="AP114" s="591"/>
      <c r="AQ114" s="591"/>
      <c r="AR114" s="591"/>
      <c r="AS114" s="591"/>
      <c r="AT114" s="591"/>
      <c r="AU114" s="591"/>
      <c r="AV114" s="591"/>
      <c r="AW114" s="591"/>
      <c r="AX114" s="591"/>
      <c r="AY114" s="591"/>
      <c r="AZ114" s="591"/>
      <c r="BA114" s="591"/>
      <c r="BB114" s="591"/>
      <c r="BC114" s="591"/>
      <c r="BD114" s="591"/>
      <c r="BE114" s="591"/>
      <c r="BF114" s="591"/>
      <c r="BG114" s="591"/>
      <c r="BH114" s="591"/>
      <c r="BI114" s="591"/>
      <c r="BJ114" s="591"/>
      <c r="BK114" s="591"/>
      <c r="BL114" s="591"/>
      <c r="BM114" s="591"/>
      <c r="BN114" s="591"/>
      <c r="BO114" s="591"/>
      <c r="BP114" s="591"/>
      <c r="BQ114" s="591"/>
      <c r="BR114" s="591"/>
      <c r="BS114" s="591"/>
      <c r="BT114" s="591"/>
      <c r="BU114" s="591"/>
      <c r="BV114" s="591"/>
      <c r="BW114" s="591"/>
      <c r="BX114" s="591"/>
      <c r="BY114" s="591"/>
      <c r="BZ114" s="591"/>
      <c r="CA114" s="591"/>
      <c r="CB114" s="591"/>
      <c r="CC114" s="591"/>
      <c r="CD114" s="591"/>
      <c r="CE114" s="591"/>
      <c r="CF114" s="591"/>
      <c r="CG114" s="591"/>
      <c r="CH114" s="591"/>
      <c r="CI114" s="591"/>
      <c r="CJ114" s="591"/>
      <c r="CK114" s="591"/>
      <c r="CL114" s="591"/>
      <c r="CM114" s="591"/>
      <c r="CN114" s="591"/>
      <c r="CO114" s="591"/>
      <c r="CP114" s="591"/>
      <c r="CQ114" s="591"/>
      <c r="CR114" s="591"/>
      <c r="CS114" s="591"/>
      <c r="CT114" s="591"/>
      <c r="CU114" s="591"/>
      <c r="CV114" s="591"/>
      <c r="CW114" s="591"/>
      <c r="CX114" s="591"/>
      <c r="CY114" s="591"/>
      <c r="CZ114" s="591"/>
      <c r="DA114" s="591"/>
      <c r="DB114" s="591"/>
      <c r="DC114" s="591"/>
      <c r="DD114" s="591"/>
      <c r="DE114" s="591"/>
      <c r="DF114" s="591"/>
      <c r="DG114" s="591"/>
      <c r="DH114" s="591"/>
      <c r="DI114" s="591"/>
      <c r="DJ114" s="591"/>
      <c r="DK114" s="591"/>
      <c r="DL114" s="591"/>
    </row>
    <row r="115" spans="1:116" s="596" customFormat="1" ht="34.9" hidden="1" customHeight="1">
      <c r="A115" s="591"/>
      <c r="B115" s="216">
        <v>44317</v>
      </c>
      <c r="C115" s="603">
        <v>11157.137603887002</v>
      </c>
      <c r="D115" s="532">
        <v>-1361.6620000000003</v>
      </c>
      <c r="E115" s="604">
        <v>9795.4756038870019</v>
      </c>
      <c r="F115" s="532">
        <v>6420.9</v>
      </c>
      <c r="G115" s="532">
        <v>556.1</v>
      </c>
      <c r="H115" s="531">
        <v>6977</v>
      </c>
      <c r="I115" s="603">
        <v>1265.9000000000001</v>
      </c>
      <c r="J115" s="603">
        <v>1552.6</v>
      </c>
      <c r="K115" s="604">
        <v>2818.5</v>
      </c>
      <c r="L115" s="591"/>
      <c r="M115" s="592"/>
      <c r="N115" s="593"/>
      <c r="O115" s="591"/>
      <c r="P115" s="594"/>
      <c r="Q115" s="591"/>
      <c r="R115" s="594"/>
      <c r="S115" s="591"/>
      <c r="T115" s="591"/>
      <c r="U115" s="591"/>
      <c r="V115" s="591"/>
      <c r="W115" s="591"/>
      <c r="X115" s="591"/>
      <c r="Y115" s="591"/>
      <c r="Z115" s="591"/>
      <c r="AA115" s="591"/>
      <c r="AB115" s="591"/>
      <c r="AC115" s="591"/>
      <c r="AD115" s="591"/>
      <c r="AE115" s="591"/>
      <c r="AF115" s="591"/>
      <c r="AG115" s="591"/>
      <c r="AH115" s="591"/>
      <c r="AI115" s="591"/>
      <c r="AJ115" s="591"/>
      <c r="AK115" s="591"/>
      <c r="AL115" s="591"/>
      <c r="AM115" s="591"/>
      <c r="AN115" s="591"/>
      <c r="AO115" s="591"/>
      <c r="AP115" s="591"/>
      <c r="AQ115" s="591"/>
      <c r="AR115" s="591"/>
      <c r="AS115" s="591"/>
      <c r="AT115" s="591"/>
      <c r="AU115" s="591"/>
      <c r="AV115" s="591"/>
      <c r="AW115" s="591"/>
      <c r="AX115" s="591"/>
      <c r="AY115" s="591"/>
      <c r="AZ115" s="591"/>
      <c r="BA115" s="591"/>
      <c r="BB115" s="591"/>
      <c r="BC115" s="591"/>
      <c r="BD115" s="591"/>
      <c r="BE115" s="591"/>
      <c r="BF115" s="591"/>
      <c r="BG115" s="591"/>
      <c r="BH115" s="591"/>
      <c r="BI115" s="591"/>
      <c r="BJ115" s="591"/>
      <c r="BK115" s="591"/>
      <c r="BL115" s="591"/>
      <c r="BM115" s="591"/>
      <c r="BN115" s="591"/>
      <c r="BO115" s="591"/>
      <c r="BP115" s="591"/>
      <c r="BQ115" s="591"/>
      <c r="BR115" s="591"/>
      <c r="BS115" s="591"/>
      <c r="BT115" s="591"/>
      <c r="BU115" s="591"/>
      <c r="BV115" s="591"/>
      <c r="BW115" s="591"/>
      <c r="BX115" s="591"/>
      <c r="BY115" s="591"/>
      <c r="BZ115" s="591"/>
      <c r="CA115" s="591"/>
      <c r="CB115" s="591"/>
      <c r="CC115" s="591"/>
      <c r="CD115" s="591"/>
      <c r="CE115" s="591"/>
      <c r="CF115" s="591"/>
      <c r="CG115" s="591"/>
      <c r="CH115" s="591"/>
      <c r="CI115" s="591"/>
      <c r="CJ115" s="591"/>
      <c r="CK115" s="591"/>
      <c r="CL115" s="591"/>
      <c r="CM115" s="591"/>
      <c r="CN115" s="591"/>
      <c r="CO115" s="591"/>
      <c r="CP115" s="591"/>
      <c r="CQ115" s="591"/>
      <c r="CR115" s="591"/>
      <c r="CS115" s="591"/>
      <c r="CT115" s="591"/>
      <c r="CU115" s="591"/>
      <c r="CV115" s="591"/>
      <c r="CW115" s="591"/>
      <c r="CX115" s="591"/>
      <c r="CY115" s="591"/>
      <c r="CZ115" s="591"/>
      <c r="DA115" s="591"/>
      <c r="DB115" s="591"/>
      <c r="DC115" s="591"/>
      <c r="DD115" s="591"/>
      <c r="DE115" s="591"/>
      <c r="DF115" s="591"/>
      <c r="DG115" s="591"/>
      <c r="DH115" s="591"/>
      <c r="DI115" s="591"/>
      <c r="DJ115" s="591"/>
      <c r="DK115" s="591"/>
      <c r="DL115" s="591"/>
    </row>
    <row r="116" spans="1:116" s="595" customFormat="1" ht="34.9" hidden="1" customHeight="1">
      <c r="A116" s="591"/>
      <c r="B116" s="217">
        <v>44348</v>
      </c>
      <c r="C116" s="601">
        <v>10885.388946994</v>
      </c>
      <c r="D116" s="537">
        <v>-1091.2109999999993</v>
      </c>
      <c r="E116" s="602">
        <v>9794.1779469940011</v>
      </c>
      <c r="F116" s="537">
        <v>6345.5</v>
      </c>
      <c r="G116" s="537">
        <v>610.70000000000005</v>
      </c>
      <c r="H116" s="536">
        <v>6956.2</v>
      </c>
      <c r="I116" s="601">
        <v>1265.2</v>
      </c>
      <c r="J116" s="601">
        <v>1572.8</v>
      </c>
      <c r="K116" s="602">
        <v>2838</v>
      </c>
      <c r="L116" s="591"/>
      <c r="M116" s="592"/>
      <c r="N116" s="593"/>
      <c r="O116" s="591"/>
      <c r="P116" s="594"/>
      <c r="Q116" s="591"/>
      <c r="R116" s="594"/>
      <c r="S116" s="591"/>
      <c r="T116" s="591"/>
      <c r="U116" s="591"/>
      <c r="V116" s="591"/>
      <c r="W116" s="591"/>
      <c r="X116" s="591"/>
      <c r="Y116" s="591"/>
      <c r="Z116" s="591"/>
      <c r="AA116" s="591"/>
      <c r="AB116" s="591"/>
      <c r="AC116" s="591"/>
      <c r="AD116" s="591"/>
      <c r="AE116" s="591"/>
      <c r="AF116" s="591"/>
      <c r="AG116" s="591"/>
      <c r="AH116" s="591"/>
      <c r="AI116" s="591"/>
      <c r="AJ116" s="591"/>
      <c r="AK116" s="591"/>
      <c r="AL116" s="591"/>
      <c r="AM116" s="591"/>
      <c r="AN116" s="591"/>
      <c r="AO116" s="591"/>
      <c r="AP116" s="591"/>
      <c r="AQ116" s="591"/>
      <c r="AR116" s="591"/>
      <c r="AS116" s="591"/>
      <c r="AT116" s="591"/>
      <c r="AU116" s="591"/>
      <c r="AV116" s="591"/>
      <c r="AW116" s="591"/>
      <c r="AX116" s="591"/>
      <c r="AY116" s="591"/>
      <c r="AZ116" s="591"/>
      <c r="BA116" s="591"/>
      <c r="BB116" s="591"/>
      <c r="BC116" s="591"/>
      <c r="BD116" s="591"/>
      <c r="BE116" s="591"/>
      <c r="BF116" s="591"/>
      <c r="BG116" s="591"/>
      <c r="BH116" s="591"/>
      <c r="BI116" s="591"/>
      <c r="BJ116" s="591"/>
      <c r="BK116" s="591"/>
      <c r="BL116" s="591"/>
      <c r="BM116" s="591"/>
      <c r="BN116" s="591"/>
      <c r="BO116" s="591"/>
      <c r="BP116" s="591"/>
      <c r="BQ116" s="591"/>
      <c r="BR116" s="591"/>
      <c r="BS116" s="591"/>
      <c r="BT116" s="591"/>
      <c r="BU116" s="591"/>
      <c r="BV116" s="591"/>
      <c r="BW116" s="591"/>
      <c r="BX116" s="591"/>
      <c r="BY116" s="591"/>
      <c r="BZ116" s="591"/>
      <c r="CA116" s="591"/>
      <c r="CB116" s="591"/>
      <c r="CC116" s="591"/>
      <c r="CD116" s="591"/>
      <c r="CE116" s="591"/>
      <c r="CF116" s="591"/>
      <c r="CG116" s="591"/>
      <c r="CH116" s="591"/>
      <c r="CI116" s="591"/>
      <c r="CJ116" s="591"/>
      <c r="CK116" s="591"/>
      <c r="CL116" s="591"/>
      <c r="CM116" s="591"/>
      <c r="CN116" s="591"/>
      <c r="CO116" s="591"/>
      <c r="CP116" s="591"/>
      <c r="CQ116" s="591"/>
      <c r="CR116" s="591"/>
      <c r="CS116" s="591"/>
      <c r="CT116" s="591"/>
      <c r="CU116" s="591"/>
      <c r="CV116" s="591"/>
      <c r="CW116" s="591"/>
      <c r="CX116" s="591"/>
      <c r="CY116" s="591"/>
      <c r="CZ116" s="591"/>
      <c r="DA116" s="591"/>
      <c r="DB116" s="591"/>
      <c r="DC116" s="591"/>
      <c r="DD116" s="591"/>
      <c r="DE116" s="591"/>
      <c r="DF116" s="591"/>
      <c r="DG116" s="591"/>
      <c r="DH116" s="591"/>
      <c r="DI116" s="591"/>
      <c r="DJ116" s="591"/>
      <c r="DK116" s="591"/>
      <c r="DL116" s="591"/>
    </row>
    <row r="117" spans="1:116" s="596" customFormat="1" ht="34.9" hidden="1" customHeight="1">
      <c r="A117" s="591"/>
      <c r="B117" s="216">
        <v>44378</v>
      </c>
      <c r="C117" s="603">
        <v>11575.083450078</v>
      </c>
      <c r="D117" s="532">
        <v>-1720.4629999999997</v>
      </c>
      <c r="E117" s="604">
        <v>9854.6204500780004</v>
      </c>
      <c r="F117" s="532">
        <v>6485.7</v>
      </c>
      <c r="G117" s="532">
        <v>618.20000000000005</v>
      </c>
      <c r="H117" s="531">
        <v>7103.9</v>
      </c>
      <c r="I117" s="603">
        <v>1271</v>
      </c>
      <c r="J117" s="603">
        <v>1479.7</v>
      </c>
      <c r="K117" s="604">
        <v>2750.7</v>
      </c>
      <c r="L117" s="591"/>
      <c r="M117" s="592"/>
      <c r="N117" s="593"/>
      <c r="O117" s="591"/>
      <c r="P117" s="594"/>
      <c r="Q117" s="591"/>
      <c r="R117" s="594"/>
      <c r="S117" s="591"/>
      <c r="T117" s="591"/>
      <c r="U117" s="591"/>
      <c r="V117" s="591"/>
      <c r="W117" s="591"/>
      <c r="X117" s="591"/>
      <c r="Y117" s="591"/>
      <c r="Z117" s="591"/>
      <c r="AA117" s="591"/>
      <c r="AB117" s="591"/>
      <c r="AC117" s="591"/>
      <c r="AD117" s="591"/>
      <c r="AE117" s="591"/>
      <c r="AF117" s="591"/>
      <c r="AG117" s="591"/>
      <c r="AH117" s="591"/>
      <c r="AI117" s="591"/>
      <c r="AJ117" s="591"/>
      <c r="AK117" s="591"/>
      <c r="AL117" s="591"/>
      <c r="AM117" s="591"/>
      <c r="AN117" s="591"/>
      <c r="AO117" s="591"/>
      <c r="AP117" s="591"/>
      <c r="AQ117" s="591"/>
      <c r="AR117" s="591"/>
      <c r="AS117" s="591"/>
      <c r="AT117" s="591"/>
      <c r="AU117" s="591"/>
      <c r="AV117" s="591"/>
      <c r="AW117" s="591"/>
      <c r="AX117" s="591"/>
      <c r="AY117" s="591"/>
      <c r="AZ117" s="591"/>
      <c r="BA117" s="591"/>
      <c r="BB117" s="591"/>
      <c r="BC117" s="591"/>
      <c r="BD117" s="591"/>
      <c r="BE117" s="591"/>
      <c r="BF117" s="591"/>
      <c r="BG117" s="591"/>
      <c r="BH117" s="591"/>
      <c r="BI117" s="591"/>
      <c r="BJ117" s="591"/>
      <c r="BK117" s="591"/>
      <c r="BL117" s="591"/>
      <c r="BM117" s="591"/>
      <c r="BN117" s="591"/>
      <c r="BO117" s="591"/>
      <c r="BP117" s="591"/>
      <c r="BQ117" s="591"/>
      <c r="BR117" s="591"/>
      <c r="BS117" s="591"/>
      <c r="BT117" s="591"/>
      <c r="BU117" s="591"/>
      <c r="BV117" s="591"/>
      <c r="BW117" s="591"/>
      <c r="BX117" s="591"/>
      <c r="BY117" s="591"/>
      <c r="BZ117" s="591"/>
      <c r="CA117" s="591"/>
      <c r="CB117" s="591"/>
      <c r="CC117" s="591"/>
      <c r="CD117" s="591"/>
      <c r="CE117" s="591"/>
      <c r="CF117" s="591"/>
      <c r="CG117" s="591"/>
      <c r="CH117" s="591"/>
      <c r="CI117" s="591"/>
      <c r="CJ117" s="591"/>
      <c r="CK117" s="591"/>
      <c r="CL117" s="591"/>
      <c r="CM117" s="591"/>
      <c r="CN117" s="591"/>
      <c r="CO117" s="591"/>
      <c r="CP117" s="591"/>
      <c r="CQ117" s="591"/>
      <c r="CR117" s="591"/>
      <c r="CS117" s="591"/>
      <c r="CT117" s="591"/>
      <c r="CU117" s="591"/>
      <c r="CV117" s="591"/>
      <c r="CW117" s="591"/>
      <c r="CX117" s="591"/>
      <c r="CY117" s="591"/>
      <c r="CZ117" s="591"/>
      <c r="DA117" s="591"/>
      <c r="DB117" s="591"/>
      <c r="DC117" s="591"/>
      <c r="DD117" s="591"/>
      <c r="DE117" s="591"/>
      <c r="DF117" s="591"/>
      <c r="DG117" s="591"/>
      <c r="DH117" s="591"/>
      <c r="DI117" s="591"/>
      <c r="DJ117" s="591"/>
      <c r="DK117" s="591"/>
      <c r="DL117" s="591"/>
    </row>
    <row r="118" spans="1:116" s="595" customFormat="1" ht="34.9" hidden="1" customHeight="1">
      <c r="A118" s="591"/>
      <c r="B118" s="217">
        <v>44409</v>
      </c>
      <c r="C118" s="601">
        <v>11626.775808247001</v>
      </c>
      <c r="D118" s="537">
        <v>-1746.0769999999993</v>
      </c>
      <c r="E118" s="602">
        <v>9880.6988082470016</v>
      </c>
      <c r="F118" s="537">
        <v>6337.2</v>
      </c>
      <c r="G118" s="537">
        <v>598</v>
      </c>
      <c r="H118" s="536">
        <v>6935.2</v>
      </c>
      <c r="I118" s="601">
        <v>1294.8</v>
      </c>
      <c r="J118" s="601">
        <v>1650.7</v>
      </c>
      <c r="K118" s="602">
        <v>2945.5</v>
      </c>
      <c r="L118" s="591"/>
      <c r="M118" s="592"/>
      <c r="N118" s="593"/>
      <c r="O118" s="591"/>
      <c r="P118" s="594"/>
      <c r="Q118" s="591"/>
      <c r="R118" s="594"/>
      <c r="S118" s="591"/>
      <c r="T118" s="591"/>
      <c r="U118" s="591"/>
      <c r="V118" s="591"/>
      <c r="W118" s="591"/>
      <c r="X118" s="591"/>
      <c r="Y118" s="591"/>
      <c r="Z118" s="591"/>
      <c r="AA118" s="591"/>
      <c r="AB118" s="591"/>
      <c r="AC118" s="591"/>
      <c r="AD118" s="591"/>
      <c r="AE118" s="591"/>
      <c r="AF118" s="591"/>
      <c r="AG118" s="591"/>
      <c r="AH118" s="591"/>
      <c r="AI118" s="591"/>
      <c r="AJ118" s="591"/>
      <c r="AK118" s="591"/>
      <c r="AL118" s="591"/>
      <c r="AM118" s="591"/>
      <c r="AN118" s="591"/>
      <c r="AO118" s="591"/>
      <c r="AP118" s="591"/>
      <c r="AQ118" s="591"/>
      <c r="AR118" s="591"/>
      <c r="AS118" s="591"/>
      <c r="AT118" s="591"/>
      <c r="AU118" s="591"/>
      <c r="AV118" s="591"/>
      <c r="AW118" s="591"/>
      <c r="AX118" s="591"/>
      <c r="AY118" s="591"/>
      <c r="AZ118" s="591"/>
      <c r="BA118" s="591"/>
      <c r="BB118" s="591"/>
      <c r="BC118" s="591"/>
      <c r="BD118" s="591"/>
      <c r="BE118" s="591"/>
      <c r="BF118" s="591"/>
      <c r="BG118" s="591"/>
      <c r="BH118" s="591"/>
      <c r="BI118" s="591"/>
      <c r="BJ118" s="591"/>
      <c r="BK118" s="591"/>
      <c r="BL118" s="591"/>
      <c r="BM118" s="591"/>
      <c r="BN118" s="591"/>
      <c r="BO118" s="591"/>
      <c r="BP118" s="591"/>
      <c r="BQ118" s="591"/>
      <c r="BR118" s="591"/>
      <c r="BS118" s="591"/>
      <c r="BT118" s="591"/>
      <c r="BU118" s="591"/>
      <c r="BV118" s="591"/>
      <c r="BW118" s="591"/>
      <c r="BX118" s="591"/>
      <c r="BY118" s="591"/>
      <c r="BZ118" s="591"/>
      <c r="CA118" s="591"/>
      <c r="CB118" s="591"/>
      <c r="CC118" s="591"/>
      <c r="CD118" s="591"/>
      <c r="CE118" s="591"/>
      <c r="CF118" s="591"/>
      <c r="CG118" s="591"/>
      <c r="CH118" s="591"/>
      <c r="CI118" s="591"/>
      <c r="CJ118" s="591"/>
      <c r="CK118" s="591"/>
      <c r="CL118" s="591"/>
      <c r="CM118" s="591"/>
      <c r="CN118" s="591"/>
      <c r="CO118" s="591"/>
      <c r="CP118" s="591"/>
      <c r="CQ118" s="591"/>
      <c r="CR118" s="591"/>
      <c r="CS118" s="591"/>
      <c r="CT118" s="591"/>
      <c r="CU118" s="591"/>
      <c r="CV118" s="591"/>
      <c r="CW118" s="591"/>
      <c r="CX118" s="591"/>
      <c r="CY118" s="591"/>
      <c r="CZ118" s="591"/>
      <c r="DA118" s="591"/>
      <c r="DB118" s="591"/>
      <c r="DC118" s="591"/>
      <c r="DD118" s="591"/>
      <c r="DE118" s="591"/>
      <c r="DF118" s="591"/>
      <c r="DG118" s="591"/>
      <c r="DH118" s="591"/>
      <c r="DI118" s="591"/>
      <c r="DJ118" s="591"/>
      <c r="DK118" s="591"/>
      <c r="DL118" s="591"/>
    </row>
    <row r="119" spans="1:116" s="596" customFormat="1" ht="34.9" hidden="1" customHeight="1">
      <c r="A119" s="591"/>
      <c r="B119" s="216">
        <v>44440</v>
      </c>
      <c r="C119" s="603">
        <v>11403.892147363998</v>
      </c>
      <c r="D119" s="532">
        <v>-1535.0599999999995</v>
      </c>
      <c r="E119" s="604">
        <v>9868.832147363999</v>
      </c>
      <c r="F119" s="532">
        <v>6275.1</v>
      </c>
      <c r="G119" s="532">
        <v>611.79999999999995</v>
      </c>
      <c r="H119" s="531">
        <v>6886.9000000000005</v>
      </c>
      <c r="I119" s="603">
        <v>1302.7</v>
      </c>
      <c r="J119" s="603">
        <v>1679.2</v>
      </c>
      <c r="K119" s="604">
        <v>2981.9</v>
      </c>
      <c r="L119" s="591"/>
      <c r="M119" s="592"/>
      <c r="N119" s="593"/>
      <c r="O119" s="591"/>
      <c r="P119" s="594"/>
      <c r="Q119" s="591"/>
      <c r="R119" s="594"/>
      <c r="S119" s="591"/>
      <c r="T119" s="591"/>
      <c r="U119" s="591"/>
      <c r="V119" s="591"/>
      <c r="W119" s="591"/>
      <c r="X119" s="591"/>
      <c r="Y119" s="591"/>
      <c r="Z119" s="591"/>
      <c r="AA119" s="591"/>
      <c r="AB119" s="591"/>
      <c r="AC119" s="591"/>
      <c r="AD119" s="591"/>
      <c r="AE119" s="591"/>
      <c r="AF119" s="591"/>
      <c r="AG119" s="591"/>
      <c r="AH119" s="591"/>
      <c r="AI119" s="591"/>
      <c r="AJ119" s="591"/>
      <c r="AK119" s="591"/>
      <c r="AL119" s="591"/>
      <c r="AM119" s="591"/>
      <c r="AN119" s="591"/>
      <c r="AO119" s="591"/>
      <c r="AP119" s="591"/>
      <c r="AQ119" s="591"/>
      <c r="AR119" s="591"/>
      <c r="AS119" s="591"/>
      <c r="AT119" s="591"/>
      <c r="AU119" s="591"/>
      <c r="AV119" s="591"/>
      <c r="AW119" s="591"/>
      <c r="AX119" s="591"/>
      <c r="AY119" s="591"/>
      <c r="AZ119" s="591"/>
      <c r="BA119" s="591"/>
      <c r="BB119" s="591"/>
      <c r="BC119" s="591"/>
      <c r="BD119" s="591"/>
      <c r="BE119" s="591"/>
      <c r="BF119" s="591"/>
      <c r="BG119" s="591"/>
      <c r="BH119" s="591"/>
      <c r="BI119" s="591"/>
      <c r="BJ119" s="591"/>
      <c r="BK119" s="591"/>
      <c r="BL119" s="591"/>
      <c r="BM119" s="591"/>
      <c r="BN119" s="591"/>
      <c r="BO119" s="591"/>
      <c r="BP119" s="591"/>
      <c r="BQ119" s="591"/>
      <c r="BR119" s="591"/>
      <c r="BS119" s="591"/>
      <c r="BT119" s="591"/>
      <c r="BU119" s="591"/>
      <c r="BV119" s="591"/>
      <c r="BW119" s="591"/>
      <c r="BX119" s="591"/>
      <c r="BY119" s="591"/>
      <c r="BZ119" s="591"/>
      <c r="CA119" s="591"/>
      <c r="CB119" s="591"/>
      <c r="CC119" s="591"/>
      <c r="CD119" s="591"/>
      <c r="CE119" s="591"/>
      <c r="CF119" s="591"/>
      <c r="CG119" s="591"/>
      <c r="CH119" s="591"/>
      <c r="CI119" s="591"/>
      <c r="CJ119" s="591"/>
      <c r="CK119" s="591"/>
      <c r="CL119" s="591"/>
      <c r="CM119" s="591"/>
      <c r="CN119" s="591"/>
      <c r="CO119" s="591"/>
      <c r="CP119" s="591"/>
      <c r="CQ119" s="591"/>
      <c r="CR119" s="591"/>
      <c r="CS119" s="591"/>
      <c r="CT119" s="591"/>
      <c r="CU119" s="591"/>
      <c r="CV119" s="591"/>
      <c r="CW119" s="591"/>
      <c r="CX119" s="591"/>
      <c r="CY119" s="591"/>
      <c r="CZ119" s="591"/>
      <c r="DA119" s="591"/>
      <c r="DB119" s="591"/>
      <c r="DC119" s="591"/>
      <c r="DD119" s="591"/>
      <c r="DE119" s="591"/>
      <c r="DF119" s="591"/>
      <c r="DG119" s="591"/>
      <c r="DH119" s="591"/>
      <c r="DI119" s="591"/>
      <c r="DJ119" s="591"/>
      <c r="DK119" s="591"/>
      <c r="DL119" s="591"/>
    </row>
    <row r="120" spans="1:116" s="595" customFormat="1" ht="34.9" hidden="1" customHeight="1">
      <c r="A120" s="591"/>
      <c r="B120" s="217">
        <v>44470</v>
      </c>
      <c r="C120" s="601">
        <v>11519.059797235997</v>
      </c>
      <c r="D120" s="537">
        <v>-1667.2309999999998</v>
      </c>
      <c r="E120" s="602">
        <v>9851.8287972359976</v>
      </c>
      <c r="F120" s="537">
        <v>6229.1</v>
      </c>
      <c r="G120" s="537">
        <v>627.70000000000005</v>
      </c>
      <c r="H120" s="536">
        <v>6856.8</v>
      </c>
      <c r="I120" s="601">
        <v>1317.5</v>
      </c>
      <c r="J120" s="601">
        <v>1677.5</v>
      </c>
      <c r="K120" s="602">
        <v>2995</v>
      </c>
      <c r="L120" s="591"/>
      <c r="M120" s="592"/>
      <c r="N120" s="593"/>
      <c r="O120" s="591"/>
      <c r="P120" s="594"/>
      <c r="Q120" s="591"/>
      <c r="R120" s="594"/>
      <c r="S120" s="591"/>
      <c r="T120" s="591"/>
      <c r="U120" s="591"/>
      <c r="V120" s="591"/>
      <c r="W120" s="591"/>
      <c r="X120" s="591"/>
      <c r="Y120" s="591"/>
      <c r="Z120" s="591"/>
      <c r="AA120" s="591"/>
      <c r="AB120" s="591"/>
      <c r="AC120" s="591"/>
      <c r="AD120" s="591"/>
      <c r="AE120" s="591"/>
      <c r="AF120" s="591"/>
      <c r="AG120" s="591"/>
      <c r="AH120" s="591"/>
      <c r="AI120" s="591"/>
      <c r="AJ120" s="591"/>
      <c r="AK120" s="591"/>
      <c r="AL120" s="591"/>
      <c r="AM120" s="591"/>
      <c r="AN120" s="591"/>
      <c r="AO120" s="591"/>
      <c r="AP120" s="591"/>
      <c r="AQ120" s="591"/>
      <c r="AR120" s="591"/>
      <c r="AS120" s="591"/>
      <c r="AT120" s="591"/>
      <c r="AU120" s="591"/>
      <c r="AV120" s="591"/>
      <c r="AW120" s="591"/>
      <c r="AX120" s="591"/>
      <c r="AY120" s="591"/>
      <c r="AZ120" s="591"/>
      <c r="BA120" s="591"/>
      <c r="BB120" s="591"/>
      <c r="BC120" s="591"/>
      <c r="BD120" s="591"/>
      <c r="BE120" s="591"/>
      <c r="BF120" s="591"/>
      <c r="BG120" s="591"/>
      <c r="BH120" s="591"/>
      <c r="BI120" s="591"/>
      <c r="BJ120" s="591"/>
      <c r="BK120" s="591"/>
      <c r="BL120" s="591"/>
      <c r="BM120" s="591"/>
      <c r="BN120" s="591"/>
      <c r="BO120" s="591"/>
      <c r="BP120" s="591"/>
      <c r="BQ120" s="591"/>
      <c r="BR120" s="591"/>
      <c r="BS120" s="591"/>
      <c r="BT120" s="591"/>
      <c r="BU120" s="591"/>
      <c r="BV120" s="591"/>
      <c r="BW120" s="591"/>
      <c r="BX120" s="591"/>
      <c r="BY120" s="591"/>
      <c r="BZ120" s="591"/>
      <c r="CA120" s="591"/>
      <c r="CB120" s="591"/>
      <c r="CC120" s="591"/>
      <c r="CD120" s="591"/>
      <c r="CE120" s="591"/>
      <c r="CF120" s="591"/>
      <c r="CG120" s="591"/>
      <c r="CH120" s="591"/>
      <c r="CI120" s="591"/>
      <c r="CJ120" s="591"/>
      <c r="CK120" s="591"/>
      <c r="CL120" s="591"/>
      <c r="CM120" s="591"/>
      <c r="CN120" s="591"/>
      <c r="CO120" s="591"/>
      <c r="CP120" s="591"/>
      <c r="CQ120" s="591"/>
      <c r="CR120" s="591"/>
      <c r="CS120" s="591"/>
      <c r="CT120" s="591"/>
      <c r="CU120" s="591"/>
      <c r="CV120" s="591"/>
      <c r="CW120" s="591"/>
      <c r="CX120" s="591"/>
      <c r="CY120" s="591"/>
      <c r="CZ120" s="591"/>
      <c r="DA120" s="591"/>
      <c r="DB120" s="591"/>
      <c r="DC120" s="591"/>
      <c r="DD120" s="591"/>
      <c r="DE120" s="591"/>
      <c r="DF120" s="591"/>
      <c r="DG120" s="591"/>
      <c r="DH120" s="591"/>
      <c r="DI120" s="591"/>
      <c r="DJ120" s="591"/>
      <c r="DK120" s="591"/>
      <c r="DL120" s="591"/>
    </row>
    <row r="121" spans="1:116" s="596" customFormat="1" ht="34.9" hidden="1" customHeight="1">
      <c r="A121" s="591"/>
      <c r="B121" s="216">
        <v>44501</v>
      </c>
      <c r="C121" s="603">
        <v>11551.117628251</v>
      </c>
      <c r="D121" s="532">
        <v>-1819.7049999999999</v>
      </c>
      <c r="E121" s="604">
        <v>9731.4126282510006</v>
      </c>
      <c r="F121" s="532">
        <v>6219.5</v>
      </c>
      <c r="G121" s="532">
        <v>611.9</v>
      </c>
      <c r="H121" s="531">
        <v>6831.4</v>
      </c>
      <c r="I121" s="603">
        <v>1327.8</v>
      </c>
      <c r="J121" s="603">
        <v>1572.2</v>
      </c>
      <c r="K121" s="604">
        <v>2900</v>
      </c>
      <c r="L121" s="591"/>
      <c r="M121" s="592"/>
      <c r="N121" s="593"/>
      <c r="O121" s="591"/>
      <c r="P121" s="594"/>
      <c r="Q121" s="591"/>
      <c r="R121" s="594"/>
      <c r="S121" s="591"/>
      <c r="T121" s="591"/>
      <c r="U121" s="591"/>
      <c r="V121" s="591"/>
      <c r="W121" s="591"/>
      <c r="X121" s="591"/>
      <c r="Y121" s="591"/>
      <c r="Z121" s="591"/>
      <c r="AA121" s="591"/>
      <c r="AB121" s="591"/>
      <c r="AC121" s="591"/>
      <c r="AD121" s="591"/>
      <c r="AE121" s="591"/>
      <c r="AF121" s="591"/>
      <c r="AG121" s="591"/>
      <c r="AH121" s="591"/>
      <c r="AI121" s="591"/>
      <c r="AJ121" s="591"/>
      <c r="AK121" s="591"/>
      <c r="AL121" s="591"/>
      <c r="AM121" s="591"/>
      <c r="AN121" s="591"/>
      <c r="AO121" s="591"/>
      <c r="AP121" s="591"/>
      <c r="AQ121" s="591"/>
      <c r="AR121" s="591"/>
      <c r="AS121" s="591"/>
      <c r="AT121" s="591"/>
      <c r="AU121" s="591"/>
      <c r="AV121" s="591"/>
      <c r="AW121" s="591"/>
      <c r="AX121" s="591"/>
      <c r="AY121" s="591"/>
      <c r="AZ121" s="591"/>
      <c r="BA121" s="591"/>
      <c r="BB121" s="591"/>
      <c r="BC121" s="591"/>
      <c r="BD121" s="591"/>
      <c r="BE121" s="591"/>
      <c r="BF121" s="591"/>
      <c r="BG121" s="591"/>
      <c r="BH121" s="591"/>
      <c r="BI121" s="591"/>
      <c r="BJ121" s="591"/>
      <c r="BK121" s="591"/>
      <c r="BL121" s="591"/>
      <c r="BM121" s="591"/>
      <c r="BN121" s="591"/>
      <c r="BO121" s="591"/>
      <c r="BP121" s="591"/>
      <c r="BQ121" s="591"/>
      <c r="BR121" s="591"/>
      <c r="BS121" s="591"/>
      <c r="BT121" s="591"/>
      <c r="BU121" s="591"/>
      <c r="BV121" s="591"/>
      <c r="BW121" s="591"/>
      <c r="BX121" s="591"/>
      <c r="BY121" s="591"/>
      <c r="BZ121" s="591"/>
      <c r="CA121" s="591"/>
      <c r="CB121" s="591"/>
      <c r="CC121" s="591"/>
      <c r="CD121" s="591"/>
      <c r="CE121" s="591"/>
      <c r="CF121" s="591"/>
      <c r="CG121" s="591"/>
      <c r="CH121" s="591"/>
      <c r="CI121" s="591"/>
      <c r="CJ121" s="591"/>
      <c r="CK121" s="591"/>
      <c r="CL121" s="591"/>
      <c r="CM121" s="591"/>
      <c r="CN121" s="591"/>
      <c r="CO121" s="591"/>
      <c r="CP121" s="591"/>
      <c r="CQ121" s="591"/>
      <c r="CR121" s="591"/>
      <c r="CS121" s="591"/>
      <c r="CT121" s="591"/>
      <c r="CU121" s="591"/>
      <c r="CV121" s="591"/>
      <c r="CW121" s="591"/>
      <c r="CX121" s="591"/>
      <c r="CY121" s="591"/>
      <c r="CZ121" s="591"/>
      <c r="DA121" s="591"/>
      <c r="DB121" s="591"/>
      <c r="DC121" s="591"/>
      <c r="DD121" s="591"/>
      <c r="DE121" s="591"/>
      <c r="DF121" s="591"/>
      <c r="DG121" s="591"/>
      <c r="DH121" s="591"/>
      <c r="DI121" s="591"/>
      <c r="DJ121" s="591"/>
      <c r="DK121" s="591"/>
      <c r="DL121" s="591"/>
    </row>
    <row r="122" spans="1:116" s="595" customFormat="1" ht="34.9" hidden="1" customHeight="1">
      <c r="A122" s="591"/>
      <c r="B122" s="217">
        <v>44531</v>
      </c>
      <c r="C122" s="601">
        <v>12017.765966668001</v>
      </c>
      <c r="D122" s="537">
        <v>-2201.7210000000014</v>
      </c>
      <c r="E122" s="602">
        <v>9816.0449666679997</v>
      </c>
      <c r="F122" s="537">
        <v>6225.4</v>
      </c>
      <c r="G122" s="537">
        <v>609.4</v>
      </c>
      <c r="H122" s="536">
        <v>6834.7999999999993</v>
      </c>
      <c r="I122" s="601">
        <v>1335.5</v>
      </c>
      <c r="J122" s="601">
        <v>1645.7</v>
      </c>
      <c r="K122" s="602">
        <v>2981.2</v>
      </c>
      <c r="L122" s="591"/>
      <c r="M122" s="592"/>
      <c r="N122" s="593"/>
      <c r="O122" s="591"/>
      <c r="P122" s="594"/>
      <c r="Q122" s="591"/>
      <c r="R122" s="594"/>
      <c r="S122" s="591"/>
      <c r="T122" s="591"/>
      <c r="U122" s="591"/>
      <c r="V122" s="591"/>
      <c r="W122" s="591"/>
      <c r="X122" s="591"/>
      <c r="Y122" s="591"/>
      <c r="Z122" s="591"/>
      <c r="AA122" s="591"/>
      <c r="AB122" s="591"/>
      <c r="AC122" s="591"/>
      <c r="AD122" s="591"/>
      <c r="AE122" s="591"/>
      <c r="AF122" s="591"/>
      <c r="AG122" s="591"/>
      <c r="AH122" s="591"/>
      <c r="AI122" s="591"/>
      <c r="AJ122" s="591"/>
      <c r="AK122" s="591"/>
      <c r="AL122" s="591"/>
      <c r="AM122" s="591"/>
      <c r="AN122" s="591"/>
      <c r="AO122" s="591"/>
      <c r="AP122" s="591"/>
      <c r="AQ122" s="591"/>
      <c r="AR122" s="591"/>
      <c r="AS122" s="591"/>
      <c r="AT122" s="591"/>
      <c r="AU122" s="591"/>
      <c r="AV122" s="591"/>
      <c r="AW122" s="591"/>
      <c r="AX122" s="591"/>
      <c r="AY122" s="591"/>
      <c r="AZ122" s="591"/>
      <c r="BA122" s="591"/>
      <c r="BB122" s="591"/>
      <c r="BC122" s="591"/>
      <c r="BD122" s="591"/>
      <c r="BE122" s="591"/>
      <c r="BF122" s="591"/>
      <c r="BG122" s="591"/>
      <c r="BH122" s="591"/>
      <c r="BI122" s="591"/>
      <c r="BJ122" s="591"/>
      <c r="BK122" s="591"/>
      <c r="BL122" s="591"/>
      <c r="BM122" s="591"/>
      <c r="BN122" s="591"/>
      <c r="BO122" s="591"/>
      <c r="BP122" s="591"/>
      <c r="BQ122" s="591"/>
      <c r="BR122" s="591"/>
      <c r="BS122" s="591"/>
      <c r="BT122" s="591"/>
      <c r="BU122" s="591"/>
      <c r="BV122" s="591"/>
      <c r="BW122" s="591"/>
      <c r="BX122" s="591"/>
      <c r="BY122" s="591"/>
      <c r="BZ122" s="591"/>
      <c r="CA122" s="591"/>
      <c r="CB122" s="591"/>
      <c r="CC122" s="591"/>
      <c r="CD122" s="591"/>
      <c r="CE122" s="591"/>
      <c r="CF122" s="591"/>
      <c r="CG122" s="591"/>
      <c r="CH122" s="591"/>
      <c r="CI122" s="591"/>
      <c r="CJ122" s="591"/>
      <c r="CK122" s="591"/>
      <c r="CL122" s="591"/>
      <c r="CM122" s="591"/>
      <c r="CN122" s="591"/>
      <c r="CO122" s="591"/>
      <c r="CP122" s="591"/>
      <c r="CQ122" s="591"/>
      <c r="CR122" s="591"/>
      <c r="CS122" s="591"/>
      <c r="CT122" s="591"/>
      <c r="CU122" s="591"/>
      <c r="CV122" s="591"/>
      <c r="CW122" s="591"/>
      <c r="CX122" s="591"/>
      <c r="CY122" s="591"/>
      <c r="CZ122" s="591"/>
      <c r="DA122" s="591"/>
      <c r="DB122" s="591"/>
      <c r="DC122" s="591"/>
      <c r="DD122" s="591"/>
      <c r="DE122" s="591"/>
      <c r="DF122" s="591"/>
      <c r="DG122" s="591"/>
      <c r="DH122" s="591"/>
      <c r="DI122" s="591"/>
      <c r="DJ122" s="591"/>
      <c r="DK122" s="591"/>
      <c r="DL122" s="591"/>
    </row>
    <row r="123" spans="1:116" s="595" customFormat="1" ht="34.9" hidden="1" customHeight="1">
      <c r="A123" s="591"/>
      <c r="B123" s="215">
        <v>2022</v>
      </c>
      <c r="C123" s="609">
        <v>0</v>
      </c>
      <c r="D123" s="609">
        <v>0</v>
      </c>
      <c r="E123" s="606"/>
      <c r="F123" s="1260"/>
      <c r="G123" s="1260"/>
      <c r="H123" s="535"/>
      <c r="I123" s="605"/>
      <c r="J123" s="605"/>
      <c r="K123" s="606"/>
      <c r="L123" s="591"/>
      <c r="M123" s="592"/>
      <c r="N123" s="593"/>
      <c r="O123" s="591"/>
      <c r="P123" s="594"/>
      <c r="Q123" s="591"/>
      <c r="R123" s="594"/>
      <c r="S123" s="591"/>
      <c r="T123" s="591"/>
      <c r="U123" s="591"/>
      <c r="V123" s="591"/>
      <c r="W123" s="591"/>
      <c r="X123" s="591"/>
      <c r="Y123" s="591"/>
      <c r="Z123" s="591"/>
      <c r="AA123" s="591"/>
      <c r="AB123" s="591"/>
      <c r="AC123" s="591"/>
      <c r="AD123" s="591"/>
      <c r="AE123" s="591"/>
      <c r="AF123" s="591"/>
      <c r="AG123" s="591"/>
      <c r="AH123" s="591"/>
      <c r="AI123" s="591"/>
      <c r="AJ123" s="591"/>
      <c r="AK123" s="591"/>
      <c r="AL123" s="591"/>
      <c r="AM123" s="591"/>
      <c r="AN123" s="591"/>
      <c r="AO123" s="591"/>
      <c r="AP123" s="591"/>
      <c r="AQ123" s="591"/>
      <c r="AR123" s="591"/>
      <c r="AS123" s="591"/>
      <c r="AT123" s="591"/>
      <c r="AU123" s="591"/>
      <c r="AV123" s="591"/>
      <c r="AW123" s="591"/>
      <c r="AX123" s="591"/>
      <c r="AY123" s="591"/>
      <c r="AZ123" s="591"/>
      <c r="BA123" s="591"/>
      <c r="BB123" s="591"/>
      <c r="BC123" s="591"/>
      <c r="BD123" s="591"/>
      <c r="BE123" s="591"/>
      <c r="BF123" s="591"/>
      <c r="BG123" s="591"/>
      <c r="BH123" s="591"/>
      <c r="BI123" s="591"/>
      <c r="BJ123" s="591"/>
      <c r="BK123" s="591"/>
      <c r="BL123" s="591"/>
      <c r="BM123" s="591"/>
      <c r="BN123" s="591"/>
      <c r="BO123" s="591"/>
      <c r="BP123" s="591"/>
      <c r="BQ123" s="591"/>
      <c r="BR123" s="591"/>
      <c r="BS123" s="591"/>
      <c r="BT123" s="591"/>
      <c r="BU123" s="591"/>
      <c r="BV123" s="591"/>
      <c r="BW123" s="591"/>
      <c r="BX123" s="591"/>
      <c r="BY123" s="591"/>
      <c r="BZ123" s="591"/>
      <c r="CA123" s="591"/>
      <c r="CB123" s="591"/>
      <c r="CC123" s="591"/>
      <c r="CD123" s="591"/>
      <c r="CE123" s="591"/>
      <c r="CF123" s="591"/>
      <c r="CG123" s="591"/>
      <c r="CH123" s="591"/>
      <c r="CI123" s="591"/>
      <c r="CJ123" s="591"/>
      <c r="CK123" s="591"/>
      <c r="CL123" s="591"/>
      <c r="CM123" s="591"/>
      <c r="CN123" s="591"/>
      <c r="CO123" s="591"/>
      <c r="CP123" s="591"/>
      <c r="CQ123" s="591"/>
      <c r="CR123" s="591"/>
      <c r="CS123" s="591"/>
      <c r="CT123" s="591"/>
      <c r="CU123" s="591"/>
      <c r="CV123" s="591"/>
      <c r="CW123" s="591"/>
      <c r="CX123" s="591"/>
      <c r="CY123" s="591"/>
      <c r="CZ123" s="591"/>
      <c r="DA123" s="591"/>
      <c r="DB123" s="591"/>
      <c r="DC123" s="591"/>
      <c r="DD123" s="591"/>
      <c r="DE123" s="591"/>
      <c r="DF123" s="591"/>
      <c r="DG123" s="591"/>
      <c r="DH123" s="591"/>
      <c r="DI123" s="591"/>
      <c r="DJ123" s="591"/>
      <c r="DK123" s="591"/>
      <c r="DL123" s="591"/>
    </row>
    <row r="124" spans="1:116" s="596" customFormat="1" ht="34.9" hidden="1" customHeight="1">
      <c r="A124" s="591"/>
      <c r="B124" s="216">
        <v>44562</v>
      </c>
      <c r="C124" s="603">
        <v>11938.424566418</v>
      </c>
      <c r="D124" s="532">
        <v>-2077.7250000000004</v>
      </c>
      <c r="E124" s="604">
        <v>9860.6995664179994</v>
      </c>
      <c r="F124" s="532">
        <v>6179.2</v>
      </c>
      <c r="G124" s="532">
        <v>636</v>
      </c>
      <c r="H124" s="531">
        <v>6815.2</v>
      </c>
      <c r="I124" s="603">
        <v>1352.4</v>
      </c>
      <c r="J124" s="603">
        <v>1693.1</v>
      </c>
      <c r="K124" s="604">
        <v>3045.5</v>
      </c>
      <c r="L124" s="591"/>
      <c r="M124" s="592"/>
      <c r="N124" s="593"/>
      <c r="O124" s="591"/>
      <c r="P124" s="594"/>
      <c r="Q124" s="591"/>
      <c r="R124" s="594"/>
      <c r="S124" s="591"/>
      <c r="T124" s="591"/>
      <c r="U124" s="591"/>
      <c r="V124" s="591"/>
      <c r="W124" s="591"/>
      <c r="X124" s="591"/>
      <c r="Y124" s="591"/>
      <c r="Z124" s="591"/>
      <c r="AA124" s="591"/>
      <c r="AB124" s="591"/>
      <c r="AC124" s="591"/>
      <c r="AD124" s="591"/>
      <c r="AE124" s="591"/>
      <c r="AF124" s="591"/>
      <c r="AG124" s="591"/>
      <c r="AH124" s="591"/>
      <c r="AI124" s="591"/>
      <c r="AJ124" s="591"/>
      <c r="AK124" s="591"/>
      <c r="AL124" s="591"/>
      <c r="AM124" s="591"/>
      <c r="AN124" s="591"/>
      <c r="AO124" s="591"/>
      <c r="AP124" s="591"/>
      <c r="AQ124" s="591"/>
      <c r="AR124" s="591"/>
      <c r="AS124" s="591"/>
      <c r="AT124" s="591"/>
      <c r="AU124" s="591"/>
      <c r="AV124" s="591"/>
      <c r="AW124" s="591"/>
      <c r="AX124" s="591"/>
      <c r="AY124" s="591"/>
      <c r="AZ124" s="591"/>
      <c r="BA124" s="591"/>
      <c r="BB124" s="591"/>
      <c r="BC124" s="591"/>
      <c r="BD124" s="591"/>
      <c r="BE124" s="591"/>
      <c r="BF124" s="591"/>
      <c r="BG124" s="591"/>
      <c r="BH124" s="591"/>
      <c r="BI124" s="591"/>
      <c r="BJ124" s="591"/>
      <c r="BK124" s="591"/>
      <c r="BL124" s="591"/>
      <c r="BM124" s="591"/>
      <c r="BN124" s="591"/>
      <c r="BO124" s="591"/>
      <c r="BP124" s="591"/>
      <c r="BQ124" s="591"/>
      <c r="BR124" s="591"/>
      <c r="BS124" s="591"/>
      <c r="BT124" s="591"/>
      <c r="BU124" s="591"/>
      <c r="BV124" s="591"/>
      <c r="BW124" s="591"/>
      <c r="BX124" s="591"/>
      <c r="BY124" s="591"/>
      <c r="BZ124" s="591"/>
      <c r="CA124" s="591"/>
      <c r="CB124" s="591"/>
      <c r="CC124" s="591"/>
      <c r="CD124" s="591"/>
      <c r="CE124" s="591"/>
      <c r="CF124" s="591"/>
      <c r="CG124" s="591"/>
      <c r="CH124" s="591"/>
      <c r="CI124" s="591"/>
      <c r="CJ124" s="591"/>
      <c r="CK124" s="591"/>
      <c r="CL124" s="591"/>
      <c r="CM124" s="591"/>
      <c r="CN124" s="591"/>
      <c r="CO124" s="591"/>
      <c r="CP124" s="591"/>
      <c r="CQ124" s="591"/>
      <c r="CR124" s="591"/>
      <c r="CS124" s="591"/>
      <c r="CT124" s="591"/>
      <c r="CU124" s="591"/>
      <c r="CV124" s="591"/>
      <c r="CW124" s="591"/>
      <c r="CX124" s="591"/>
      <c r="CY124" s="591"/>
      <c r="CZ124" s="591"/>
      <c r="DA124" s="591"/>
      <c r="DB124" s="591"/>
      <c r="DC124" s="591"/>
      <c r="DD124" s="591"/>
      <c r="DE124" s="591"/>
      <c r="DF124" s="591"/>
      <c r="DG124" s="591"/>
      <c r="DH124" s="591"/>
      <c r="DI124" s="591"/>
      <c r="DJ124" s="591"/>
      <c r="DK124" s="591"/>
      <c r="DL124" s="591"/>
    </row>
    <row r="125" spans="1:116" s="595" customFormat="1" ht="34.9" hidden="1" customHeight="1">
      <c r="A125" s="591"/>
      <c r="B125" s="217">
        <v>44593</v>
      </c>
      <c r="C125" s="601">
        <v>12095.701828203002</v>
      </c>
      <c r="D125" s="537">
        <v>-2167.4979999999996</v>
      </c>
      <c r="E125" s="602">
        <v>9928.2038282030026</v>
      </c>
      <c r="F125" s="537">
        <v>6192.6</v>
      </c>
      <c r="G125" s="537">
        <v>627.70000000000005</v>
      </c>
      <c r="H125" s="536">
        <v>6820.3</v>
      </c>
      <c r="I125" s="601">
        <v>1371.6</v>
      </c>
      <c r="J125" s="601">
        <v>1736.3</v>
      </c>
      <c r="K125" s="602">
        <v>3107.8999999999996</v>
      </c>
      <c r="L125" s="591"/>
      <c r="M125" s="592"/>
      <c r="N125" s="593"/>
      <c r="O125" s="591"/>
      <c r="P125" s="594"/>
      <c r="Q125" s="591"/>
      <c r="R125" s="594"/>
      <c r="S125" s="591"/>
      <c r="T125" s="591"/>
      <c r="U125" s="591"/>
      <c r="V125" s="591"/>
      <c r="W125" s="591"/>
      <c r="X125" s="591"/>
      <c r="Y125" s="591"/>
      <c r="Z125" s="591"/>
      <c r="AA125" s="591"/>
      <c r="AB125" s="591"/>
      <c r="AC125" s="591"/>
      <c r="AD125" s="591"/>
      <c r="AE125" s="591"/>
      <c r="AF125" s="591"/>
      <c r="AG125" s="591"/>
      <c r="AH125" s="591"/>
      <c r="AI125" s="591"/>
      <c r="AJ125" s="591"/>
      <c r="AK125" s="591"/>
      <c r="AL125" s="591"/>
      <c r="AM125" s="591"/>
      <c r="AN125" s="591"/>
      <c r="AO125" s="591"/>
      <c r="AP125" s="591"/>
      <c r="AQ125" s="591"/>
      <c r="AR125" s="591"/>
      <c r="AS125" s="591"/>
      <c r="AT125" s="591"/>
      <c r="AU125" s="591"/>
      <c r="AV125" s="591"/>
      <c r="AW125" s="591"/>
      <c r="AX125" s="591"/>
      <c r="AY125" s="591"/>
      <c r="AZ125" s="591"/>
      <c r="BA125" s="591"/>
      <c r="BB125" s="591"/>
      <c r="BC125" s="591"/>
      <c r="BD125" s="591"/>
      <c r="BE125" s="591"/>
      <c r="BF125" s="591"/>
      <c r="BG125" s="591"/>
      <c r="BH125" s="591"/>
      <c r="BI125" s="591"/>
      <c r="BJ125" s="591"/>
      <c r="BK125" s="591"/>
      <c r="BL125" s="591"/>
      <c r="BM125" s="591"/>
      <c r="BN125" s="591"/>
      <c r="BO125" s="591"/>
      <c r="BP125" s="591"/>
      <c r="BQ125" s="591"/>
      <c r="BR125" s="591"/>
      <c r="BS125" s="591"/>
      <c r="BT125" s="591"/>
      <c r="BU125" s="591"/>
      <c r="BV125" s="591"/>
      <c r="BW125" s="591"/>
      <c r="BX125" s="591"/>
      <c r="BY125" s="591"/>
      <c r="BZ125" s="591"/>
      <c r="CA125" s="591"/>
      <c r="CB125" s="591"/>
      <c r="CC125" s="591"/>
      <c r="CD125" s="591"/>
      <c r="CE125" s="591"/>
      <c r="CF125" s="591"/>
      <c r="CG125" s="591"/>
      <c r="CH125" s="591"/>
      <c r="CI125" s="591"/>
      <c r="CJ125" s="591"/>
      <c r="CK125" s="591"/>
      <c r="CL125" s="591"/>
      <c r="CM125" s="591"/>
      <c r="CN125" s="591"/>
      <c r="CO125" s="591"/>
      <c r="CP125" s="591"/>
      <c r="CQ125" s="591"/>
      <c r="CR125" s="591"/>
      <c r="CS125" s="591"/>
      <c r="CT125" s="591"/>
      <c r="CU125" s="591"/>
      <c r="CV125" s="591"/>
      <c r="CW125" s="591"/>
      <c r="CX125" s="591"/>
      <c r="CY125" s="591"/>
      <c r="CZ125" s="591"/>
      <c r="DA125" s="591"/>
      <c r="DB125" s="591"/>
      <c r="DC125" s="591"/>
      <c r="DD125" s="591"/>
      <c r="DE125" s="591"/>
      <c r="DF125" s="591"/>
      <c r="DG125" s="591"/>
      <c r="DH125" s="591"/>
      <c r="DI125" s="591"/>
      <c r="DJ125" s="591"/>
      <c r="DK125" s="591"/>
      <c r="DL125" s="591"/>
    </row>
    <row r="126" spans="1:116" s="596" customFormat="1" ht="34.9" hidden="1" customHeight="1">
      <c r="A126" s="591"/>
      <c r="B126" s="216">
        <v>44621</v>
      </c>
      <c r="C126" s="603">
        <v>12032.577672029</v>
      </c>
      <c r="D126" s="532">
        <v>-2113.3140000000003</v>
      </c>
      <c r="E126" s="604">
        <v>9919.2636720289993</v>
      </c>
      <c r="F126" s="532">
        <v>6293.7</v>
      </c>
      <c r="G126" s="532">
        <v>629.29999999999995</v>
      </c>
      <c r="H126" s="531">
        <v>6923</v>
      </c>
      <c r="I126" s="603">
        <v>1370.9</v>
      </c>
      <c r="J126" s="603">
        <v>1625.4</v>
      </c>
      <c r="K126" s="604">
        <v>2996.3</v>
      </c>
      <c r="L126" s="591"/>
      <c r="M126" s="592"/>
      <c r="N126" s="593"/>
      <c r="O126" s="591"/>
      <c r="P126" s="594"/>
      <c r="Q126" s="591"/>
      <c r="R126" s="594"/>
      <c r="S126" s="591"/>
      <c r="T126" s="591"/>
      <c r="U126" s="591"/>
      <c r="V126" s="591"/>
      <c r="W126" s="591"/>
      <c r="X126" s="591"/>
      <c r="Y126" s="591"/>
      <c r="Z126" s="591"/>
      <c r="AA126" s="591"/>
      <c r="AB126" s="591"/>
      <c r="AC126" s="591"/>
      <c r="AD126" s="591"/>
      <c r="AE126" s="591"/>
      <c r="AF126" s="591"/>
      <c r="AG126" s="591"/>
      <c r="AH126" s="591"/>
      <c r="AI126" s="591"/>
      <c r="AJ126" s="591"/>
      <c r="AK126" s="591"/>
      <c r="AL126" s="591"/>
      <c r="AM126" s="591"/>
      <c r="AN126" s="591"/>
      <c r="AO126" s="591"/>
      <c r="AP126" s="591"/>
      <c r="AQ126" s="591"/>
      <c r="AR126" s="591"/>
      <c r="AS126" s="591"/>
      <c r="AT126" s="591"/>
      <c r="AU126" s="591"/>
      <c r="AV126" s="591"/>
      <c r="AW126" s="591"/>
      <c r="AX126" s="591"/>
      <c r="AY126" s="591"/>
      <c r="AZ126" s="591"/>
      <c r="BA126" s="591"/>
      <c r="BB126" s="591"/>
      <c r="BC126" s="591"/>
      <c r="BD126" s="591"/>
      <c r="BE126" s="591"/>
      <c r="BF126" s="591"/>
      <c r="BG126" s="591"/>
      <c r="BH126" s="591"/>
      <c r="BI126" s="591"/>
      <c r="BJ126" s="591"/>
      <c r="BK126" s="591"/>
      <c r="BL126" s="591"/>
      <c r="BM126" s="591"/>
      <c r="BN126" s="591"/>
      <c r="BO126" s="591"/>
      <c r="BP126" s="591"/>
      <c r="BQ126" s="591"/>
      <c r="BR126" s="591"/>
      <c r="BS126" s="591"/>
      <c r="BT126" s="591"/>
      <c r="BU126" s="591"/>
      <c r="BV126" s="591"/>
      <c r="BW126" s="591"/>
      <c r="BX126" s="591"/>
      <c r="BY126" s="591"/>
      <c r="BZ126" s="591"/>
      <c r="CA126" s="591"/>
      <c r="CB126" s="591"/>
      <c r="CC126" s="591"/>
      <c r="CD126" s="591"/>
      <c r="CE126" s="591"/>
      <c r="CF126" s="591"/>
      <c r="CG126" s="591"/>
      <c r="CH126" s="591"/>
      <c r="CI126" s="591"/>
      <c r="CJ126" s="591"/>
      <c r="CK126" s="591"/>
      <c r="CL126" s="591"/>
      <c r="CM126" s="591"/>
      <c r="CN126" s="591"/>
      <c r="CO126" s="591"/>
      <c r="CP126" s="591"/>
      <c r="CQ126" s="591"/>
      <c r="CR126" s="591"/>
      <c r="CS126" s="591"/>
      <c r="CT126" s="591"/>
      <c r="CU126" s="591"/>
      <c r="CV126" s="591"/>
      <c r="CW126" s="591"/>
      <c r="CX126" s="591"/>
      <c r="CY126" s="591"/>
      <c r="CZ126" s="591"/>
      <c r="DA126" s="591"/>
      <c r="DB126" s="591"/>
      <c r="DC126" s="591"/>
      <c r="DD126" s="591"/>
      <c r="DE126" s="591"/>
      <c r="DF126" s="591"/>
      <c r="DG126" s="591"/>
      <c r="DH126" s="591"/>
      <c r="DI126" s="591"/>
      <c r="DJ126" s="591"/>
      <c r="DK126" s="591"/>
      <c r="DL126" s="591"/>
    </row>
    <row r="127" spans="1:116" s="595" customFormat="1" ht="34.9" hidden="1" customHeight="1">
      <c r="A127" s="591"/>
      <c r="B127" s="217">
        <v>44652</v>
      </c>
      <c r="C127" s="601">
        <v>12409.08964023</v>
      </c>
      <c r="D127" s="537">
        <v>-2067.8020000000015</v>
      </c>
      <c r="E127" s="602">
        <v>10341.287640229999</v>
      </c>
      <c r="F127" s="537">
        <v>6650.6</v>
      </c>
      <c r="G127" s="537">
        <v>805.8</v>
      </c>
      <c r="H127" s="536">
        <v>7456.4000000000005</v>
      </c>
      <c r="I127" s="601">
        <v>1379.8</v>
      </c>
      <c r="J127" s="601">
        <v>1505.1</v>
      </c>
      <c r="K127" s="602">
        <v>2884.8999999999996</v>
      </c>
      <c r="L127" s="591"/>
      <c r="M127" s="592"/>
      <c r="N127" s="593"/>
      <c r="O127" s="591"/>
      <c r="P127" s="594"/>
      <c r="Q127" s="591"/>
      <c r="R127" s="594"/>
      <c r="S127" s="591"/>
      <c r="T127" s="591"/>
      <c r="U127" s="591"/>
      <c r="V127" s="591"/>
      <c r="W127" s="591"/>
      <c r="X127" s="591"/>
      <c r="Y127" s="591"/>
      <c r="Z127" s="591"/>
      <c r="AA127" s="591"/>
      <c r="AB127" s="591"/>
      <c r="AC127" s="591"/>
      <c r="AD127" s="591"/>
      <c r="AE127" s="591"/>
      <c r="AF127" s="591"/>
      <c r="AG127" s="591"/>
      <c r="AH127" s="591"/>
      <c r="AI127" s="591"/>
      <c r="AJ127" s="591"/>
      <c r="AK127" s="591"/>
      <c r="AL127" s="591"/>
      <c r="AM127" s="591"/>
      <c r="AN127" s="591"/>
      <c r="AO127" s="591"/>
      <c r="AP127" s="591"/>
      <c r="AQ127" s="591"/>
      <c r="AR127" s="591"/>
      <c r="AS127" s="591"/>
      <c r="AT127" s="591"/>
      <c r="AU127" s="591"/>
      <c r="AV127" s="591"/>
      <c r="AW127" s="591"/>
      <c r="AX127" s="591"/>
      <c r="AY127" s="591"/>
      <c r="AZ127" s="591"/>
      <c r="BA127" s="591"/>
      <c r="BB127" s="591"/>
      <c r="BC127" s="591"/>
      <c r="BD127" s="591"/>
      <c r="BE127" s="591"/>
      <c r="BF127" s="591"/>
      <c r="BG127" s="591"/>
      <c r="BH127" s="591"/>
      <c r="BI127" s="591"/>
      <c r="BJ127" s="591"/>
      <c r="BK127" s="591"/>
      <c r="BL127" s="591"/>
      <c r="BM127" s="591"/>
      <c r="BN127" s="591"/>
      <c r="BO127" s="591"/>
      <c r="BP127" s="591"/>
      <c r="BQ127" s="591"/>
      <c r="BR127" s="591"/>
      <c r="BS127" s="591"/>
      <c r="BT127" s="591"/>
      <c r="BU127" s="591"/>
      <c r="BV127" s="591"/>
      <c r="BW127" s="591"/>
      <c r="BX127" s="591"/>
      <c r="BY127" s="591"/>
      <c r="BZ127" s="591"/>
      <c r="CA127" s="591"/>
      <c r="CB127" s="591"/>
      <c r="CC127" s="591"/>
      <c r="CD127" s="591"/>
      <c r="CE127" s="591"/>
      <c r="CF127" s="591"/>
      <c r="CG127" s="591"/>
      <c r="CH127" s="591"/>
      <c r="CI127" s="591"/>
      <c r="CJ127" s="591"/>
      <c r="CK127" s="591"/>
      <c r="CL127" s="591"/>
      <c r="CM127" s="591"/>
      <c r="CN127" s="591"/>
      <c r="CO127" s="591"/>
      <c r="CP127" s="591"/>
      <c r="CQ127" s="591"/>
      <c r="CR127" s="591"/>
      <c r="CS127" s="591"/>
      <c r="CT127" s="591"/>
      <c r="CU127" s="591"/>
      <c r="CV127" s="591"/>
      <c r="CW127" s="591"/>
      <c r="CX127" s="591"/>
      <c r="CY127" s="591"/>
      <c r="CZ127" s="591"/>
      <c r="DA127" s="591"/>
      <c r="DB127" s="591"/>
      <c r="DC127" s="591"/>
      <c r="DD127" s="591"/>
      <c r="DE127" s="591"/>
      <c r="DF127" s="591"/>
      <c r="DG127" s="591"/>
      <c r="DH127" s="591"/>
      <c r="DI127" s="591"/>
      <c r="DJ127" s="591"/>
      <c r="DK127" s="591"/>
      <c r="DL127" s="591"/>
    </row>
    <row r="128" spans="1:116" s="596" customFormat="1" ht="34.9" hidden="1" customHeight="1">
      <c r="A128" s="591"/>
      <c r="B128" s="216">
        <v>44682</v>
      </c>
      <c r="C128" s="603">
        <v>12109.708667558998</v>
      </c>
      <c r="D128" s="532">
        <v>-2096.6350000000002</v>
      </c>
      <c r="E128" s="604">
        <v>10013.073667558998</v>
      </c>
      <c r="F128" s="532">
        <v>6400</v>
      </c>
      <c r="G128" s="532">
        <v>653.6</v>
      </c>
      <c r="H128" s="531">
        <v>7053.6</v>
      </c>
      <c r="I128" s="603">
        <v>1384.7</v>
      </c>
      <c r="J128" s="603">
        <v>1574.8</v>
      </c>
      <c r="K128" s="604">
        <v>2959.5</v>
      </c>
      <c r="L128" s="591"/>
      <c r="M128" s="592"/>
      <c r="N128" s="593"/>
      <c r="O128" s="591"/>
      <c r="P128" s="594"/>
      <c r="Q128" s="591"/>
      <c r="R128" s="594"/>
      <c r="S128" s="591"/>
      <c r="T128" s="591"/>
      <c r="U128" s="591"/>
      <c r="V128" s="591"/>
      <c r="W128" s="591"/>
      <c r="X128" s="591"/>
      <c r="Y128" s="591"/>
      <c r="Z128" s="591"/>
      <c r="AA128" s="591"/>
      <c r="AB128" s="591"/>
      <c r="AC128" s="591"/>
      <c r="AD128" s="591"/>
      <c r="AE128" s="591"/>
      <c r="AF128" s="591"/>
      <c r="AG128" s="591"/>
      <c r="AH128" s="591"/>
      <c r="AI128" s="591"/>
      <c r="AJ128" s="591"/>
      <c r="AK128" s="591"/>
      <c r="AL128" s="591"/>
      <c r="AM128" s="591"/>
      <c r="AN128" s="591"/>
      <c r="AO128" s="591"/>
      <c r="AP128" s="591"/>
      <c r="AQ128" s="591"/>
      <c r="AR128" s="591"/>
      <c r="AS128" s="591"/>
      <c r="AT128" s="591"/>
      <c r="AU128" s="591"/>
      <c r="AV128" s="591"/>
      <c r="AW128" s="591"/>
      <c r="AX128" s="591"/>
      <c r="AY128" s="591"/>
      <c r="AZ128" s="591"/>
      <c r="BA128" s="591"/>
      <c r="BB128" s="591"/>
      <c r="BC128" s="591"/>
      <c r="BD128" s="591"/>
      <c r="BE128" s="591"/>
      <c r="BF128" s="591"/>
      <c r="BG128" s="591"/>
      <c r="BH128" s="591"/>
      <c r="BI128" s="591"/>
      <c r="BJ128" s="591"/>
      <c r="BK128" s="591"/>
      <c r="BL128" s="591"/>
      <c r="BM128" s="591"/>
      <c r="BN128" s="591"/>
      <c r="BO128" s="591"/>
      <c r="BP128" s="591"/>
      <c r="BQ128" s="591"/>
      <c r="BR128" s="591"/>
      <c r="BS128" s="591"/>
      <c r="BT128" s="591"/>
      <c r="BU128" s="591"/>
      <c r="BV128" s="591"/>
      <c r="BW128" s="591"/>
      <c r="BX128" s="591"/>
      <c r="BY128" s="591"/>
      <c r="BZ128" s="591"/>
      <c r="CA128" s="591"/>
      <c r="CB128" s="591"/>
      <c r="CC128" s="591"/>
      <c r="CD128" s="591"/>
      <c r="CE128" s="591"/>
      <c r="CF128" s="591"/>
      <c r="CG128" s="591"/>
      <c r="CH128" s="591"/>
      <c r="CI128" s="591"/>
      <c r="CJ128" s="591"/>
      <c r="CK128" s="591"/>
      <c r="CL128" s="591"/>
      <c r="CM128" s="591"/>
      <c r="CN128" s="591"/>
      <c r="CO128" s="591"/>
      <c r="CP128" s="591"/>
      <c r="CQ128" s="591"/>
      <c r="CR128" s="591"/>
      <c r="CS128" s="591"/>
      <c r="CT128" s="591"/>
      <c r="CU128" s="591"/>
      <c r="CV128" s="591"/>
      <c r="CW128" s="591"/>
      <c r="CX128" s="591"/>
      <c r="CY128" s="591"/>
      <c r="CZ128" s="591"/>
      <c r="DA128" s="591"/>
      <c r="DB128" s="591"/>
      <c r="DC128" s="591"/>
      <c r="DD128" s="591"/>
      <c r="DE128" s="591"/>
      <c r="DF128" s="591"/>
      <c r="DG128" s="591"/>
      <c r="DH128" s="591"/>
      <c r="DI128" s="591"/>
      <c r="DJ128" s="591"/>
      <c r="DK128" s="591"/>
      <c r="DL128" s="591"/>
    </row>
    <row r="129" spans="1:116" s="595" customFormat="1" ht="34.9" hidden="1" customHeight="1">
      <c r="A129" s="591"/>
      <c r="B129" s="217">
        <v>44713</v>
      </c>
      <c r="C129" s="601">
        <v>11704.164961496001</v>
      </c>
      <c r="D129" s="537">
        <v>-1709.5370000000003</v>
      </c>
      <c r="E129" s="602">
        <v>9994.6279614960004</v>
      </c>
      <c r="F129" s="537">
        <v>6446</v>
      </c>
      <c r="G129" s="537">
        <v>683.3</v>
      </c>
      <c r="H129" s="536">
        <v>7129.3</v>
      </c>
      <c r="I129" s="601">
        <v>1385.2</v>
      </c>
      <c r="J129" s="601">
        <v>1480.1</v>
      </c>
      <c r="K129" s="602">
        <v>2865.3</v>
      </c>
      <c r="L129" s="591"/>
      <c r="M129" s="592"/>
      <c r="N129" s="593"/>
      <c r="O129" s="591"/>
      <c r="P129" s="594"/>
      <c r="Q129" s="591"/>
      <c r="R129" s="594"/>
      <c r="S129" s="591"/>
      <c r="T129" s="591"/>
      <c r="U129" s="591"/>
      <c r="V129" s="591"/>
      <c r="W129" s="591"/>
      <c r="X129" s="591"/>
      <c r="Y129" s="591"/>
      <c r="Z129" s="591"/>
      <c r="AA129" s="591"/>
      <c r="AB129" s="591"/>
      <c r="AC129" s="591"/>
      <c r="AD129" s="591"/>
      <c r="AE129" s="591"/>
      <c r="AF129" s="591"/>
      <c r="AG129" s="591"/>
      <c r="AH129" s="591"/>
      <c r="AI129" s="591"/>
      <c r="AJ129" s="591"/>
      <c r="AK129" s="591"/>
      <c r="AL129" s="591"/>
      <c r="AM129" s="591"/>
      <c r="AN129" s="591"/>
      <c r="AO129" s="591"/>
      <c r="AP129" s="591"/>
      <c r="AQ129" s="591"/>
      <c r="AR129" s="591"/>
      <c r="AS129" s="591"/>
      <c r="AT129" s="591"/>
      <c r="AU129" s="591"/>
      <c r="AV129" s="591"/>
      <c r="AW129" s="591"/>
      <c r="AX129" s="591"/>
      <c r="AY129" s="591"/>
      <c r="AZ129" s="591"/>
      <c r="BA129" s="591"/>
      <c r="BB129" s="591"/>
      <c r="BC129" s="591"/>
      <c r="BD129" s="591"/>
      <c r="BE129" s="591"/>
      <c r="BF129" s="591"/>
      <c r="BG129" s="591"/>
      <c r="BH129" s="591"/>
      <c r="BI129" s="591"/>
      <c r="BJ129" s="591"/>
      <c r="BK129" s="591"/>
      <c r="BL129" s="591"/>
      <c r="BM129" s="591"/>
      <c r="BN129" s="591"/>
      <c r="BO129" s="591"/>
      <c r="BP129" s="591"/>
      <c r="BQ129" s="591"/>
      <c r="BR129" s="591"/>
      <c r="BS129" s="591"/>
      <c r="BT129" s="591"/>
      <c r="BU129" s="591"/>
      <c r="BV129" s="591"/>
      <c r="BW129" s="591"/>
      <c r="BX129" s="591"/>
      <c r="BY129" s="591"/>
      <c r="BZ129" s="591"/>
      <c r="CA129" s="591"/>
      <c r="CB129" s="591"/>
      <c r="CC129" s="591"/>
      <c r="CD129" s="591"/>
      <c r="CE129" s="591"/>
      <c r="CF129" s="591"/>
      <c r="CG129" s="591"/>
      <c r="CH129" s="591"/>
      <c r="CI129" s="591"/>
      <c r="CJ129" s="591"/>
      <c r="CK129" s="591"/>
      <c r="CL129" s="591"/>
      <c r="CM129" s="591"/>
      <c r="CN129" s="591"/>
      <c r="CO129" s="591"/>
      <c r="CP129" s="591"/>
      <c r="CQ129" s="591"/>
      <c r="CR129" s="591"/>
      <c r="CS129" s="591"/>
      <c r="CT129" s="591"/>
      <c r="CU129" s="591"/>
      <c r="CV129" s="591"/>
      <c r="CW129" s="591"/>
      <c r="CX129" s="591"/>
      <c r="CY129" s="591"/>
      <c r="CZ129" s="591"/>
      <c r="DA129" s="591"/>
      <c r="DB129" s="591"/>
      <c r="DC129" s="591"/>
      <c r="DD129" s="591"/>
      <c r="DE129" s="591"/>
      <c r="DF129" s="591"/>
      <c r="DG129" s="591"/>
      <c r="DH129" s="591"/>
      <c r="DI129" s="591"/>
      <c r="DJ129" s="591"/>
      <c r="DK129" s="591"/>
      <c r="DL129" s="591"/>
    </row>
    <row r="130" spans="1:116" s="596" customFormat="1" ht="34.9" hidden="1" customHeight="1">
      <c r="A130" s="591"/>
      <c r="B130" s="216">
        <v>44743</v>
      </c>
      <c r="C130" s="603">
        <v>11497.581454828</v>
      </c>
      <c r="D130" s="532">
        <v>-1769.503999999999</v>
      </c>
      <c r="E130" s="604">
        <v>9728.0774548280006</v>
      </c>
      <c r="F130" s="532">
        <v>6398.4</v>
      </c>
      <c r="G130" s="532">
        <v>687.6</v>
      </c>
      <c r="H130" s="531">
        <v>7086</v>
      </c>
      <c r="I130" s="603">
        <v>1405.3</v>
      </c>
      <c r="J130" s="603">
        <v>1236.8</v>
      </c>
      <c r="K130" s="604">
        <v>2642.1</v>
      </c>
      <c r="L130" s="591"/>
      <c r="M130" s="592"/>
      <c r="N130" s="593"/>
      <c r="O130" s="591"/>
      <c r="P130" s="594"/>
      <c r="Q130" s="591"/>
      <c r="R130" s="594"/>
      <c r="S130" s="591"/>
      <c r="T130" s="591"/>
      <c r="U130" s="591"/>
      <c r="V130" s="591"/>
      <c r="W130" s="591"/>
      <c r="X130" s="591"/>
      <c r="Y130" s="591"/>
      <c r="Z130" s="591"/>
      <c r="AA130" s="591"/>
      <c r="AB130" s="591"/>
      <c r="AC130" s="591"/>
      <c r="AD130" s="591"/>
      <c r="AE130" s="591"/>
      <c r="AF130" s="591"/>
      <c r="AG130" s="591"/>
      <c r="AH130" s="591"/>
      <c r="AI130" s="591"/>
      <c r="AJ130" s="591"/>
      <c r="AK130" s="591"/>
      <c r="AL130" s="591"/>
      <c r="AM130" s="591"/>
      <c r="AN130" s="591"/>
      <c r="AO130" s="591"/>
      <c r="AP130" s="591"/>
      <c r="AQ130" s="591"/>
      <c r="AR130" s="591"/>
      <c r="AS130" s="591"/>
      <c r="AT130" s="591"/>
      <c r="AU130" s="591"/>
      <c r="AV130" s="591"/>
      <c r="AW130" s="591"/>
      <c r="AX130" s="591"/>
      <c r="AY130" s="591"/>
      <c r="AZ130" s="591"/>
      <c r="BA130" s="591"/>
      <c r="BB130" s="591"/>
      <c r="BC130" s="591"/>
      <c r="BD130" s="591"/>
      <c r="BE130" s="591"/>
      <c r="BF130" s="591"/>
      <c r="BG130" s="591"/>
      <c r="BH130" s="591"/>
      <c r="BI130" s="591"/>
      <c r="BJ130" s="591"/>
      <c r="BK130" s="591"/>
      <c r="BL130" s="591"/>
      <c r="BM130" s="591"/>
      <c r="BN130" s="591"/>
      <c r="BO130" s="591"/>
      <c r="BP130" s="591"/>
      <c r="BQ130" s="591"/>
      <c r="BR130" s="591"/>
      <c r="BS130" s="591"/>
      <c r="BT130" s="591"/>
      <c r="BU130" s="591"/>
      <c r="BV130" s="591"/>
      <c r="BW130" s="591"/>
      <c r="BX130" s="591"/>
      <c r="BY130" s="591"/>
      <c r="BZ130" s="591"/>
      <c r="CA130" s="591"/>
      <c r="CB130" s="591"/>
      <c r="CC130" s="591"/>
      <c r="CD130" s="591"/>
      <c r="CE130" s="591"/>
      <c r="CF130" s="591"/>
      <c r="CG130" s="591"/>
      <c r="CH130" s="591"/>
      <c r="CI130" s="591"/>
      <c r="CJ130" s="591"/>
      <c r="CK130" s="591"/>
      <c r="CL130" s="591"/>
      <c r="CM130" s="591"/>
      <c r="CN130" s="591"/>
      <c r="CO130" s="591"/>
      <c r="CP130" s="591"/>
      <c r="CQ130" s="591"/>
      <c r="CR130" s="591"/>
      <c r="CS130" s="591"/>
      <c r="CT130" s="591"/>
      <c r="CU130" s="591"/>
      <c r="CV130" s="591"/>
      <c r="CW130" s="591"/>
      <c r="CX130" s="591"/>
      <c r="CY130" s="591"/>
      <c r="CZ130" s="591"/>
      <c r="DA130" s="591"/>
      <c r="DB130" s="591"/>
      <c r="DC130" s="591"/>
      <c r="DD130" s="591"/>
      <c r="DE130" s="591"/>
      <c r="DF130" s="591"/>
      <c r="DG130" s="591"/>
      <c r="DH130" s="591"/>
      <c r="DI130" s="591"/>
      <c r="DJ130" s="591"/>
      <c r="DK130" s="591"/>
      <c r="DL130" s="591"/>
    </row>
    <row r="131" spans="1:116" s="595" customFormat="1" ht="34.9" hidden="1" customHeight="1">
      <c r="A131" s="591"/>
      <c r="B131" s="217">
        <v>44774</v>
      </c>
      <c r="C131" s="601">
        <v>11387.448359901997</v>
      </c>
      <c r="D131" s="537">
        <v>-1699.3589999999986</v>
      </c>
      <c r="E131" s="602">
        <v>9688.0893599019983</v>
      </c>
      <c r="F131" s="537">
        <v>6281.4</v>
      </c>
      <c r="G131" s="537">
        <v>656.2</v>
      </c>
      <c r="H131" s="536">
        <v>6937.5999999999995</v>
      </c>
      <c r="I131" s="601">
        <v>1420.6</v>
      </c>
      <c r="J131" s="601">
        <v>1329.9</v>
      </c>
      <c r="K131" s="602">
        <v>2750.5</v>
      </c>
      <c r="L131" s="591"/>
      <c r="M131" s="592"/>
      <c r="N131" s="593"/>
      <c r="O131" s="591"/>
      <c r="P131" s="594"/>
      <c r="Q131" s="591"/>
      <c r="R131" s="594"/>
      <c r="S131" s="591"/>
      <c r="T131" s="591"/>
      <c r="U131" s="591"/>
      <c r="V131" s="591"/>
      <c r="W131" s="591"/>
      <c r="X131" s="591"/>
      <c r="Y131" s="591"/>
      <c r="Z131" s="591"/>
      <c r="AA131" s="591"/>
      <c r="AB131" s="591"/>
      <c r="AC131" s="591"/>
      <c r="AD131" s="591"/>
      <c r="AE131" s="591"/>
      <c r="AF131" s="591"/>
      <c r="AG131" s="591"/>
      <c r="AH131" s="591"/>
      <c r="AI131" s="591"/>
      <c r="AJ131" s="591"/>
      <c r="AK131" s="591"/>
      <c r="AL131" s="591"/>
      <c r="AM131" s="591"/>
      <c r="AN131" s="591"/>
      <c r="AO131" s="591"/>
      <c r="AP131" s="591"/>
      <c r="AQ131" s="591"/>
      <c r="AR131" s="591"/>
      <c r="AS131" s="591"/>
      <c r="AT131" s="591"/>
      <c r="AU131" s="591"/>
      <c r="AV131" s="591"/>
      <c r="AW131" s="591"/>
      <c r="AX131" s="591"/>
      <c r="AY131" s="591"/>
      <c r="AZ131" s="591"/>
      <c r="BA131" s="591"/>
      <c r="BB131" s="591"/>
      <c r="BC131" s="591"/>
      <c r="BD131" s="591"/>
      <c r="BE131" s="591"/>
      <c r="BF131" s="591"/>
      <c r="BG131" s="591"/>
      <c r="BH131" s="591"/>
      <c r="BI131" s="591"/>
      <c r="BJ131" s="591"/>
      <c r="BK131" s="591"/>
      <c r="BL131" s="591"/>
      <c r="BM131" s="591"/>
      <c r="BN131" s="591"/>
      <c r="BO131" s="591"/>
      <c r="BP131" s="591"/>
      <c r="BQ131" s="591"/>
      <c r="BR131" s="591"/>
      <c r="BS131" s="591"/>
      <c r="BT131" s="591"/>
      <c r="BU131" s="591"/>
      <c r="BV131" s="591"/>
      <c r="BW131" s="591"/>
      <c r="BX131" s="591"/>
      <c r="BY131" s="591"/>
      <c r="BZ131" s="591"/>
      <c r="CA131" s="591"/>
      <c r="CB131" s="591"/>
      <c r="CC131" s="591"/>
      <c r="CD131" s="591"/>
      <c r="CE131" s="591"/>
      <c r="CF131" s="591"/>
      <c r="CG131" s="591"/>
      <c r="CH131" s="591"/>
      <c r="CI131" s="591"/>
      <c r="CJ131" s="591"/>
      <c r="CK131" s="591"/>
      <c r="CL131" s="591"/>
      <c r="CM131" s="591"/>
      <c r="CN131" s="591"/>
      <c r="CO131" s="591"/>
      <c r="CP131" s="591"/>
      <c r="CQ131" s="591"/>
      <c r="CR131" s="591"/>
      <c r="CS131" s="591"/>
      <c r="CT131" s="591"/>
      <c r="CU131" s="591"/>
      <c r="CV131" s="591"/>
      <c r="CW131" s="591"/>
      <c r="CX131" s="591"/>
      <c r="CY131" s="591"/>
      <c r="CZ131" s="591"/>
      <c r="DA131" s="591"/>
      <c r="DB131" s="591"/>
      <c r="DC131" s="591"/>
      <c r="DD131" s="591"/>
      <c r="DE131" s="591"/>
      <c r="DF131" s="591"/>
      <c r="DG131" s="591"/>
      <c r="DH131" s="591"/>
      <c r="DI131" s="591"/>
      <c r="DJ131" s="591"/>
      <c r="DK131" s="591"/>
      <c r="DL131" s="591"/>
    </row>
    <row r="132" spans="1:116" s="596" customFormat="1" ht="34.9" hidden="1" customHeight="1">
      <c r="A132" s="591"/>
      <c r="B132" s="216">
        <v>44805</v>
      </c>
      <c r="C132" s="603">
        <v>11513.270969678999</v>
      </c>
      <c r="D132" s="532">
        <v>-2013.6489999999994</v>
      </c>
      <c r="E132" s="604">
        <v>9499.6219696789994</v>
      </c>
      <c r="F132" s="532">
        <v>6136.9</v>
      </c>
      <c r="G132" s="532">
        <v>643.20000000000005</v>
      </c>
      <c r="H132" s="531">
        <v>6780.0999999999995</v>
      </c>
      <c r="I132" s="603">
        <v>1426.9</v>
      </c>
      <c r="J132" s="603">
        <v>1292.5999999999999</v>
      </c>
      <c r="K132" s="604">
        <v>2719.5</v>
      </c>
      <c r="L132" s="591"/>
      <c r="M132" s="592"/>
      <c r="N132" s="593"/>
      <c r="O132" s="591"/>
      <c r="P132" s="594"/>
      <c r="Q132" s="591"/>
      <c r="R132" s="594"/>
      <c r="S132" s="591"/>
      <c r="T132" s="591"/>
      <c r="U132" s="591"/>
      <c r="V132" s="591"/>
      <c r="W132" s="591"/>
      <c r="X132" s="591"/>
      <c r="Y132" s="591"/>
      <c r="Z132" s="591"/>
      <c r="AA132" s="591"/>
      <c r="AB132" s="591"/>
      <c r="AC132" s="591"/>
      <c r="AD132" s="591"/>
      <c r="AE132" s="591"/>
      <c r="AF132" s="591"/>
      <c r="AG132" s="591"/>
      <c r="AH132" s="591"/>
      <c r="AI132" s="591"/>
      <c r="AJ132" s="591"/>
      <c r="AK132" s="591"/>
      <c r="AL132" s="591"/>
      <c r="AM132" s="591"/>
      <c r="AN132" s="591"/>
      <c r="AO132" s="591"/>
      <c r="AP132" s="591"/>
      <c r="AQ132" s="591"/>
      <c r="AR132" s="591"/>
      <c r="AS132" s="591"/>
      <c r="AT132" s="591"/>
      <c r="AU132" s="591"/>
      <c r="AV132" s="591"/>
      <c r="AW132" s="591"/>
      <c r="AX132" s="591"/>
      <c r="AY132" s="591"/>
      <c r="AZ132" s="591"/>
      <c r="BA132" s="591"/>
      <c r="BB132" s="591"/>
      <c r="BC132" s="591"/>
      <c r="BD132" s="591"/>
      <c r="BE132" s="591"/>
      <c r="BF132" s="591"/>
      <c r="BG132" s="591"/>
      <c r="BH132" s="591"/>
      <c r="BI132" s="591"/>
      <c r="BJ132" s="591"/>
      <c r="BK132" s="591"/>
      <c r="BL132" s="591"/>
      <c r="BM132" s="591"/>
      <c r="BN132" s="591"/>
      <c r="BO132" s="591"/>
      <c r="BP132" s="591"/>
      <c r="BQ132" s="591"/>
      <c r="BR132" s="591"/>
      <c r="BS132" s="591"/>
      <c r="BT132" s="591"/>
      <c r="BU132" s="591"/>
      <c r="BV132" s="591"/>
      <c r="BW132" s="591"/>
      <c r="BX132" s="591"/>
      <c r="BY132" s="591"/>
      <c r="BZ132" s="591"/>
      <c r="CA132" s="591"/>
      <c r="CB132" s="591"/>
      <c r="CC132" s="591"/>
      <c r="CD132" s="591"/>
      <c r="CE132" s="591"/>
      <c r="CF132" s="591"/>
      <c r="CG132" s="591"/>
      <c r="CH132" s="591"/>
      <c r="CI132" s="591"/>
      <c r="CJ132" s="591"/>
      <c r="CK132" s="591"/>
      <c r="CL132" s="591"/>
      <c r="CM132" s="591"/>
      <c r="CN132" s="591"/>
      <c r="CO132" s="591"/>
      <c r="CP132" s="591"/>
      <c r="CQ132" s="591"/>
      <c r="CR132" s="591"/>
      <c r="CS132" s="591"/>
      <c r="CT132" s="591"/>
      <c r="CU132" s="591"/>
      <c r="CV132" s="591"/>
      <c r="CW132" s="591"/>
      <c r="CX132" s="591"/>
      <c r="CY132" s="591"/>
      <c r="CZ132" s="591"/>
      <c r="DA132" s="591"/>
      <c r="DB132" s="591"/>
      <c r="DC132" s="591"/>
      <c r="DD132" s="591"/>
      <c r="DE132" s="591"/>
      <c r="DF132" s="591"/>
      <c r="DG132" s="591"/>
      <c r="DH132" s="591"/>
      <c r="DI132" s="591"/>
      <c r="DJ132" s="591"/>
      <c r="DK132" s="591"/>
      <c r="DL132" s="591"/>
    </row>
    <row r="133" spans="1:116" s="595" customFormat="1" ht="34.9" hidden="1" customHeight="1">
      <c r="A133" s="591"/>
      <c r="B133" s="217">
        <v>44835</v>
      </c>
      <c r="C133" s="601">
        <v>10992.855139408999</v>
      </c>
      <c r="D133" s="537">
        <v>-1892.5760000000009</v>
      </c>
      <c r="E133" s="602">
        <v>9100.2791394089982</v>
      </c>
      <c r="F133" s="537">
        <v>6002.9</v>
      </c>
      <c r="G133" s="537">
        <v>627.6</v>
      </c>
      <c r="H133" s="536">
        <v>6630.5</v>
      </c>
      <c r="I133" s="601">
        <v>1444.5</v>
      </c>
      <c r="J133" s="601">
        <v>1025.3</v>
      </c>
      <c r="K133" s="602">
        <v>2469.8000000000002</v>
      </c>
      <c r="L133" s="591"/>
      <c r="M133" s="592"/>
      <c r="N133" s="593"/>
      <c r="O133" s="591"/>
      <c r="P133" s="594"/>
      <c r="Q133" s="591"/>
      <c r="R133" s="594"/>
      <c r="S133" s="591"/>
      <c r="T133" s="591"/>
      <c r="U133" s="591"/>
      <c r="V133" s="591"/>
      <c r="W133" s="591"/>
      <c r="X133" s="591"/>
      <c r="Y133" s="591"/>
      <c r="Z133" s="591"/>
      <c r="AA133" s="591"/>
      <c r="AB133" s="591"/>
      <c r="AC133" s="591"/>
      <c r="AD133" s="591"/>
      <c r="AE133" s="591"/>
      <c r="AF133" s="591"/>
      <c r="AG133" s="591"/>
      <c r="AH133" s="591"/>
      <c r="AI133" s="591"/>
      <c r="AJ133" s="591"/>
      <c r="AK133" s="591"/>
      <c r="AL133" s="591"/>
      <c r="AM133" s="591"/>
      <c r="AN133" s="591"/>
      <c r="AO133" s="591"/>
      <c r="AP133" s="591"/>
      <c r="AQ133" s="591"/>
      <c r="AR133" s="591"/>
      <c r="AS133" s="591"/>
      <c r="AT133" s="591"/>
      <c r="AU133" s="591"/>
      <c r="AV133" s="591"/>
      <c r="AW133" s="591"/>
      <c r="AX133" s="591"/>
      <c r="AY133" s="591"/>
      <c r="AZ133" s="591"/>
      <c r="BA133" s="591"/>
      <c r="BB133" s="591"/>
      <c r="BC133" s="591"/>
      <c r="BD133" s="591"/>
      <c r="BE133" s="591"/>
      <c r="BF133" s="591"/>
      <c r="BG133" s="591"/>
      <c r="BH133" s="591"/>
      <c r="BI133" s="591"/>
      <c r="BJ133" s="591"/>
      <c r="BK133" s="591"/>
      <c r="BL133" s="591"/>
      <c r="BM133" s="591"/>
      <c r="BN133" s="591"/>
      <c r="BO133" s="591"/>
      <c r="BP133" s="591"/>
      <c r="BQ133" s="591"/>
      <c r="BR133" s="591"/>
      <c r="BS133" s="591"/>
      <c r="BT133" s="591"/>
      <c r="BU133" s="591"/>
      <c r="BV133" s="591"/>
      <c r="BW133" s="591"/>
      <c r="BX133" s="591"/>
      <c r="BY133" s="591"/>
      <c r="BZ133" s="591"/>
      <c r="CA133" s="591"/>
      <c r="CB133" s="591"/>
      <c r="CC133" s="591"/>
      <c r="CD133" s="591"/>
      <c r="CE133" s="591"/>
      <c r="CF133" s="591"/>
      <c r="CG133" s="591"/>
      <c r="CH133" s="591"/>
      <c r="CI133" s="591"/>
      <c r="CJ133" s="591"/>
      <c r="CK133" s="591"/>
      <c r="CL133" s="591"/>
      <c r="CM133" s="591"/>
      <c r="CN133" s="591"/>
      <c r="CO133" s="591"/>
      <c r="CP133" s="591"/>
      <c r="CQ133" s="591"/>
      <c r="CR133" s="591"/>
      <c r="CS133" s="591"/>
      <c r="CT133" s="591"/>
      <c r="CU133" s="591"/>
      <c r="CV133" s="591"/>
      <c r="CW133" s="591"/>
      <c r="CX133" s="591"/>
      <c r="CY133" s="591"/>
      <c r="CZ133" s="591"/>
      <c r="DA133" s="591"/>
      <c r="DB133" s="591"/>
      <c r="DC133" s="591"/>
      <c r="DD133" s="591"/>
      <c r="DE133" s="591"/>
      <c r="DF133" s="591"/>
      <c r="DG133" s="591"/>
      <c r="DH133" s="591"/>
      <c r="DI133" s="591"/>
      <c r="DJ133" s="591"/>
      <c r="DK133" s="591"/>
      <c r="DL133" s="591"/>
    </row>
    <row r="134" spans="1:116" s="596" customFormat="1" ht="34.9" hidden="1" customHeight="1">
      <c r="A134" s="591"/>
      <c r="B134" s="216">
        <v>44866</v>
      </c>
      <c r="C134" s="603">
        <v>11619.497526699</v>
      </c>
      <c r="D134" s="532">
        <v>-2629.1710000000003</v>
      </c>
      <c r="E134" s="604">
        <v>8990.3265266990002</v>
      </c>
      <c r="F134" s="532">
        <v>5936.7</v>
      </c>
      <c r="G134" s="532">
        <v>628.70000000000005</v>
      </c>
      <c r="H134" s="531">
        <v>6565.4</v>
      </c>
      <c r="I134" s="603">
        <v>1442.5</v>
      </c>
      <c r="J134" s="603">
        <v>982.4</v>
      </c>
      <c r="K134" s="604">
        <v>2424.9</v>
      </c>
      <c r="L134" s="591"/>
      <c r="M134" s="592"/>
      <c r="N134" s="593"/>
      <c r="O134" s="591"/>
      <c r="P134" s="594"/>
      <c r="Q134" s="591"/>
      <c r="R134" s="594"/>
      <c r="S134" s="591"/>
      <c r="T134" s="591"/>
      <c r="U134" s="591"/>
      <c r="V134" s="591"/>
      <c r="W134" s="591"/>
      <c r="X134" s="591"/>
      <c r="Y134" s="591"/>
      <c r="Z134" s="591"/>
      <c r="AA134" s="591"/>
      <c r="AB134" s="591"/>
      <c r="AC134" s="591"/>
      <c r="AD134" s="591"/>
      <c r="AE134" s="591"/>
      <c r="AF134" s="591"/>
      <c r="AG134" s="591"/>
      <c r="AH134" s="591"/>
      <c r="AI134" s="591"/>
      <c r="AJ134" s="591"/>
      <c r="AK134" s="591"/>
      <c r="AL134" s="591"/>
      <c r="AM134" s="591"/>
      <c r="AN134" s="591"/>
      <c r="AO134" s="591"/>
      <c r="AP134" s="591"/>
      <c r="AQ134" s="591"/>
      <c r="AR134" s="591"/>
      <c r="AS134" s="591"/>
      <c r="AT134" s="591"/>
      <c r="AU134" s="591"/>
      <c r="AV134" s="591"/>
      <c r="AW134" s="591"/>
      <c r="AX134" s="591"/>
      <c r="AY134" s="591"/>
      <c r="AZ134" s="591"/>
      <c r="BA134" s="591"/>
      <c r="BB134" s="591"/>
      <c r="BC134" s="591"/>
      <c r="BD134" s="591"/>
      <c r="BE134" s="591"/>
      <c r="BF134" s="591"/>
      <c r="BG134" s="591"/>
      <c r="BH134" s="591"/>
      <c r="BI134" s="591"/>
      <c r="BJ134" s="591"/>
      <c r="BK134" s="591"/>
      <c r="BL134" s="591"/>
      <c r="BM134" s="591"/>
      <c r="BN134" s="591"/>
      <c r="BO134" s="591"/>
      <c r="BP134" s="591"/>
      <c r="BQ134" s="591"/>
      <c r="BR134" s="591"/>
      <c r="BS134" s="591"/>
      <c r="BT134" s="591"/>
      <c r="BU134" s="591"/>
      <c r="BV134" s="591"/>
      <c r="BW134" s="591"/>
      <c r="BX134" s="591"/>
      <c r="BY134" s="591"/>
      <c r="BZ134" s="591"/>
      <c r="CA134" s="591"/>
      <c r="CB134" s="591"/>
      <c r="CC134" s="591"/>
      <c r="CD134" s="591"/>
      <c r="CE134" s="591"/>
      <c r="CF134" s="591"/>
      <c r="CG134" s="591"/>
      <c r="CH134" s="591"/>
      <c r="CI134" s="591"/>
      <c r="CJ134" s="591"/>
      <c r="CK134" s="591"/>
      <c r="CL134" s="591"/>
      <c r="CM134" s="591"/>
      <c r="CN134" s="591"/>
      <c r="CO134" s="591"/>
      <c r="CP134" s="591"/>
      <c r="CQ134" s="591"/>
      <c r="CR134" s="591"/>
      <c r="CS134" s="591"/>
      <c r="CT134" s="591"/>
      <c r="CU134" s="591"/>
      <c r="CV134" s="591"/>
      <c r="CW134" s="591"/>
      <c r="CX134" s="591"/>
      <c r="CY134" s="591"/>
      <c r="CZ134" s="591"/>
      <c r="DA134" s="591"/>
      <c r="DB134" s="591"/>
      <c r="DC134" s="591"/>
      <c r="DD134" s="591"/>
      <c r="DE134" s="591"/>
      <c r="DF134" s="591"/>
      <c r="DG134" s="591"/>
      <c r="DH134" s="591"/>
      <c r="DI134" s="591"/>
      <c r="DJ134" s="591"/>
      <c r="DK134" s="591"/>
      <c r="DL134" s="591"/>
    </row>
    <row r="135" spans="1:116" s="595" customFormat="1" ht="34.9" hidden="1" customHeight="1">
      <c r="A135" s="591"/>
      <c r="B135" s="217">
        <v>44896</v>
      </c>
      <c r="C135" s="601">
        <v>11654.856168130002</v>
      </c>
      <c r="D135" s="537">
        <v>-2502.7020000000011</v>
      </c>
      <c r="E135" s="602">
        <v>9152.1541681300005</v>
      </c>
      <c r="F135" s="537">
        <v>6037.4</v>
      </c>
      <c r="G135" s="537">
        <v>640.79999999999995</v>
      </c>
      <c r="H135" s="536">
        <v>6678.2</v>
      </c>
      <c r="I135" s="601">
        <v>1457.1</v>
      </c>
      <c r="J135" s="601">
        <v>1016.9</v>
      </c>
      <c r="K135" s="602">
        <v>2474</v>
      </c>
      <c r="L135" s="591"/>
      <c r="M135" s="592"/>
      <c r="N135" s="593"/>
      <c r="O135" s="591"/>
      <c r="P135" s="594"/>
      <c r="Q135" s="591"/>
      <c r="R135" s="594"/>
      <c r="S135" s="591"/>
      <c r="T135" s="591"/>
      <c r="U135" s="591"/>
      <c r="V135" s="591"/>
      <c r="W135" s="591"/>
      <c r="X135" s="591"/>
      <c r="Y135" s="591"/>
      <c r="Z135" s="591"/>
      <c r="AA135" s="591"/>
      <c r="AB135" s="591"/>
      <c r="AC135" s="591"/>
      <c r="AD135" s="591"/>
      <c r="AE135" s="591"/>
      <c r="AF135" s="591"/>
      <c r="AG135" s="591"/>
      <c r="AH135" s="591"/>
      <c r="AI135" s="591"/>
      <c r="AJ135" s="591"/>
      <c r="AK135" s="591"/>
      <c r="AL135" s="591"/>
      <c r="AM135" s="591"/>
      <c r="AN135" s="591"/>
      <c r="AO135" s="591"/>
      <c r="AP135" s="591"/>
      <c r="AQ135" s="591"/>
      <c r="AR135" s="591"/>
      <c r="AS135" s="591"/>
      <c r="AT135" s="591"/>
      <c r="AU135" s="591"/>
      <c r="AV135" s="591"/>
      <c r="AW135" s="591"/>
      <c r="AX135" s="591"/>
      <c r="AY135" s="591"/>
      <c r="AZ135" s="591"/>
      <c r="BA135" s="591"/>
      <c r="BB135" s="591"/>
      <c r="BC135" s="591"/>
      <c r="BD135" s="591"/>
      <c r="BE135" s="591"/>
      <c r="BF135" s="591"/>
      <c r="BG135" s="591"/>
      <c r="BH135" s="591"/>
      <c r="BI135" s="591"/>
      <c r="BJ135" s="591"/>
      <c r="BK135" s="591"/>
      <c r="BL135" s="591"/>
      <c r="BM135" s="591"/>
      <c r="BN135" s="591"/>
      <c r="BO135" s="591"/>
      <c r="BP135" s="591"/>
      <c r="BQ135" s="591"/>
      <c r="BR135" s="591"/>
      <c r="BS135" s="591"/>
      <c r="BT135" s="591"/>
      <c r="BU135" s="591"/>
      <c r="BV135" s="591"/>
      <c r="BW135" s="591"/>
      <c r="BX135" s="591"/>
      <c r="BY135" s="591"/>
      <c r="BZ135" s="591"/>
      <c r="CA135" s="591"/>
      <c r="CB135" s="591"/>
      <c r="CC135" s="591"/>
      <c r="CD135" s="591"/>
      <c r="CE135" s="591"/>
      <c r="CF135" s="591"/>
      <c r="CG135" s="591"/>
      <c r="CH135" s="591"/>
      <c r="CI135" s="591"/>
      <c r="CJ135" s="591"/>
      <c r="CK135" s="591"/>
      <c r="CL135" s="591"/>
      <c r="CM135" s="591"/>
      <c r="CN135" s="591"/>
      <c r="CO135" s="591"/>
      <c r="CP135" s="591"/>
      <c r="CQ135" s="591"/>
      <c r="CR135" s="591"/>
      <c r="CS135" s="591"/>
      <c r="CT135" s="591"/>
      <c r="CU135" s="591"/>
      <c r="CV135" s="591"/>
      <c r="CW135" s="591"/>
      <c r="CX135" s="591"/>
      <c r="CY135" s="591"/>
      <c r="CZ135" s="591"/>
      <c r="DA135" s="591"/>
      <c r="DB135" s="591"/>
      <c r="DC135" s="591"/>
      <c r="DD135" s="591"/>
      <c r="DE135" s="591"/>
      <c r="DF135" s="591"/>
      <c r="DG135" s="591"/>
      <c r="DH135" s="591"/>
      <c r="DI135" s="591"/>
      <c r="DJ135" s="591"/>
      <c r="DK135" s="591"/>
      <c r="DL135" s="591"/>
    </row>
    <row r="136" spans="1:116" s="595" customFormat="1" ht="34.9" hidden="1" customHeight="1">
      <c r="A136" s="591"/>
      <c r="B136" s="215">
        <v>2023</v>
      </c>
      <c r="C136" s="609"/>
      <c r="D136" s="609"/>
      <c r="E136" s="606"/>
      <c r="F136" s="1260"/>
      <c r="G136" s="1260"/>
      <c r="H136" s="535"/>
      <c r="I136" s="605"/>
      <c r="J136" s="605"/>
      <c r="K136" s="606"/>
      <c r="L136" s="591"/>
      <c r="M136" s="592"/>
      <c r="N136" s="593"/>
      <c r="O136" s="591"/>
      <c r="P136" s="594"/>
      <c r="Q136" s="591"/>
      <c r="R136" s="594"/>
      <c r="S136" s="591"/>
      <c r="T136" s="591"/>
      <c r="U136" s="591"/>
      <c r="V136" s="591"/>
      <c r="W136" s="591"/>
      <c r="X136" s="591"/>
      <c r="Y136" s="591"/>
      <c r="Z136" s="591"/>
      <c r="AA136" s="591"/>
      <c r="AB136" s="591"/>
      <c r="AC136" s="591"/>
      <c r="AD136" s="591"/>
      <c r="AE136" s="591"/>
      <c r="AF136" s="591"/>
      <c r="AG136" s="591"/>
      <c r="AH136" s="591"/>
      <c r="AI136" s="591"/>
      <c r="AJ136" s="591"/>
      <c r="AK136" s="591"/>
      <c r="AL136" s="591"/>
      <c r="AM136" s="591"/>
      <c r="AN136" s="591"/>
      <c r="AO136" s="591"/>
      <c r="AP136" s="591"/>
      <c r="AQ136" s="591"/>
      <c r="AR136" s="591"/>
      <c r="AS136" s="591"/>
      <c r="AT136" s="591"/>
      <c r="AU136" s="591"/>
      <c r="AV136" s="591"/>
      <c r="AW136" s="591"/>
      <c r="AX136" s="591"/>
      <c r="AY136" s="591"/>
      <c r="AZ136" s="591"/>
      <c r="BA136" s="591"/>
      <c r="BB136" s="591"/>
      <c r="BC136" s="591"/>
      <c r="BD136" s="591"/>
      <c r="BE136" s="591"/>
      <c r="BF136" s="591"/>
      <c r="BG136" s="591"/>
      <c r="BH136" s="591"/>
      <c r="BI136" s="591"/>
      <c r="BJ136" s="591"/>
      <c r="BK136" s="591"/>
      <c r="BL136" s="591"/>
      <c r="BM136" s="591"/>
      <c r="BN136" s="591"/>
      <c r="BO136" s="591"/>
      <c r="BP136" s="591"/>
      <c r="BQ136" s="591"/>
      <c r="BR136" s="591"/>
      <c r="BS136" s="591"/>
      <c r="BT136" s="591"/>
      <c r="BU136" s="591"/>
      <c r="BV136" s="591"/>
      <c r="BW136" s="591"/>
      <c r="BX136" s="591"/>
      <c r="BY136" s="591"/>
      <c r="BZ136" s="591"/>
      <c r="CA136" s="591"/>
      <c r="CB136" s="591"/>
      <c r="CC136" s="591"/>
      <c r="CD136" s="591"/>
      <c r="CE136" s="591"/>
      <c r="CF136" s="591"/>
      <c r="CG136" s="591"/>
      <c r="CH136" s="591"/>
      <c r="CI136" s="591"/>
      <c r="CJ136" s="591"/>
      <c r="CK136" s="591"/>
      <c r="CL136" s="591"/>
      <c r="CM136" s="591"/>
      <c r="CN136" s="591"/>
      <c r="CO136" s="591"/>
      <c r="CP136" s="591"/>
      <c r="CQ136" s="591"/>
      <c r="CR136" s="591"/>
      <c r="CS136" s="591"/>
      <c r="CT136" s="591"/>
      <c r="CU136" s="591"/>
      <c r="CV136" s="591"/>
      <c r="CW136" s="591"/>
      <c r="CX136" s="591"/>
      <c r="CY136" s="591"/>
      <c r="CZ136" s="591"/>
      <c r="DA136" s="591"/>
      <c r="DB136" s="591"/>
      <c r="DC136" s="591"/>
      <c r="DD136" s="591"/>
      <c r="DE136" s="591"/>
      <c r="DF136" s="591"/>
      <c r="DG136" s="591"/>
      <c r="DH136" s="591"/>
      <c r="DI136" s="591"/>
      <c r="DJ136" s="591"/>
      <c r="DK136" s="591"/>
      <c r="DL136" s="591"/>
    </row>
    <row r="137" spans="1:116" s="596" customFormat="1" ht="34.9" hidden="1" customHeight="1">
      <c r="A137" s="591"/>
      <c r="B137" s="216">
        <v>44927</v>
      </c>
      <c r="C137" s="603">
        <v>11677.940028938001</v>
      </c>
      <c r="D137" s="532">
        <v>-2655.1680289380001</v>
      </c>
      <c r="E137" s="604">
        <v>9022.7720000000008</v>
      </c>
      <c r="F137" s="532">
        <v>5937.9</v>
      </c>
      <c r="G137" s="532">
        <v>629.1</v>
      </c>
      <c r="H137" s="531">
        <v>6567</v>
      </c>
      <c r="I137" s="603">
        <v>1467.1</v>
      </c>
      <c r="J137" s="603">
        <v>988.7</v>
      </c>
      <c r="K137" s="604">
        <v>2455.8000000000002</v>
      </c>
      <c r="L137" s="591"/>
      <c r="M137" s="592"/>
      <c r="N137" s="593"/>
      <c r="O137" s="591"/>
      <c r="P137" s="594"/>
      <c r="Q137" s="591"/>
      <c r="R137" s="594"/>
      <c r="S137" s="591"/>
      <c r="T137" s="591"/>
      <c r="U137" s="591"/>
      <c r="V137" s="591"/>
      <c r="W137" s="591"/>
      <c r="X137" s="591"/>
      <c r="Y137" s="591"/>
      <c r="Z137" s="591"/>
      <c r="AA137" s="591"/>
      <c r="AB137" s="591"/>
      <c r="AC137" s="591"/>
      <c r="AD137" s="591"/>
      <c r="AE137" s="591"/>
      <c r="AF137" s="591"/>
      <c r="AG137" s="591"/>
      <c r="AH137" s="591"/>
      <c r="AI137" s="591"/>
      <c r="AJ137" s="591"/>
      <c r="AK137" s="591"/>
      <c r="AL137" s="591"/>
      <c r="AM137" s="591"/>
      <c r="AN137" s="591"/>
      <c r="AO137" s="591"/>
      <c r="AP137" s="591"/>
      <c r="AQ137" s="591"/>
      <c r="AR137" s="591"/>
      <c r="AS137" s="591"/>
      <c r="AT137" s="591"/>
      <c r="AU137" s="591"/>
      <c r="AV137" s="591"/>
      <c r="AW137" s="591"/>
      <c r="AX137" s="591"/>
      <c r="AY137" s="591"/>
      <c r="AZ137" s="591"/>
      <c r="BA137" s="591"/>
      <c r="BB137" s="591"/>
      <c r="BC137" s="591"/>
      <c r="BD137" s="591"/>
      <c r="BE137" s="591"/>
      <c r="BF137" s="591"/>
      <c r="BG137" s="591"/>
      <c r="BH137" s="591"/>
      <c r="BI137" s="591"/>
      <c r="BJ137" s="591"/>
      <c r="BK137" s="591"/>
      <c r="BL137" s="591"/>
      <c r="BM137" s="591"/>
      <c r="BN137" s="591"/>
      <c r="BO137" s="591"/>
      <c r="BP137" s="591"/>
      <c r="BQ137" s="591"/>
      <c r="BR137" s="591"/>
      <c r="BS137" s="591"/>
      <c r="BT137" s="591"/>
      <c r="BU137" s="591"/>
      <c r="BV137" s="591"/>
      <c r="BW137" s="591"/>
      <c r="BX137" s="591"/>
      <c r="BY137" s="591"/>
      <c r="BZ137" s="591"/>
      <c r="CA137" s="591"/>
      <c r="CB137" s="591"/>
      <c r="CC137" s="591"/>
      <c r="CD137" s="591"/>
      <c r="CE137" s="591"/>
      <c r="CF137" s="591"/>
      <c r="CG137" s="591"/>
      <c r="CH137" s="591"/>
      <c r="CI137" s="591"/>
      <c r="CJ137" s="591"/>
      <c r="CK137" s="591"/>
      <c r="CL137" s="591"/>
      <c r="CM137" s="591"/>
      <c r="CN137" s="591"/>
      <c r="CO137" s="591"/>
      <c r="CP137" s="591"/>
      <c r="CQ137" s="591"/>
      <c r="CR137" s="591"/>
      <c r="CS137" s="591"/>
      <c r="CT137" s="591"/>
      <c r="CU137" s="591"/>
      <c r="CV137" s="591"/>
      <c r="CW137" s="591"/>
      <c r="CX137" s="591"/>
      <c r="CY137" s="591"/>
      <c r="CZ137" s="591"/>
      <c r="DA137" s="591"/>
      <c r="DB137" s="591"/>
      <c r="DC137" s="591"/>
      <c r="DD137" s="591"/>
      <c r="DE137" s="591"/>
      <c r="DF137" s="591"/>
      <c r="DG137" s="591"/>
      <c r="DH137" s="591"/>
      <c r="DI137" s="591"/>
      <c r="DJ137" s="591"/>
      <c r="DK137" s="591"/>
      <c r="DL137" s="591"/>
    </row>
    <row r="138" spans="1:116" s="595" customFormat="1" ht="34.9" hidden="1" customHeight="1">
      <c r="A138" s="591"/>
      <c r="B138" s="217">
        <v>44958</v>
      </c>
      <c r="C138" s="601">
        <v>11202.268156364</v>
      </c>
      <c r="D138" s="534">
        <v>-2246.2251563640002</v>
      </c>
      <c r="E138" s="608">
        <v>8956.0429999999997</v>
      </c>
      <c r="F138" s="537">
        <v>5844.8</v>
      </c>
      <c r="G138" s="537">
        <v>625.6</v>
      </c>
      <c r="H138" s="536">
        <v>6470.4000000000005</v>
      </c>
      <c r="I138" s="601">
        <v>1471.6</v>
      </c>
      <c r="J138" s="601">
        <v>1014.1</v>
      </c>
      <c r="K138" s="602">
        <v>2485.6999999999998</v>
      </c>
      <c r="L138" s="591"/>
      <c r="M138" s="592"/>
      <c r="N138" s="593"/>
      <c r="O138" s="591"/>
      <c r="P138" s="594"/>
      <c r="Q138" s="591"/>
      <c r="R138" s="594"/>
      <c r="S138" s="591"/>
      <c r="T138" s="591"/>
      <c r="U138" s="591"/>
      <c r="V138" s="591"/>
      <c r="W138" s="591"/>
      <c r="X138" s="591"/>
      <c r="Y138" s="591"/>
      <c r="Z138" s="591"/>
      <c r="AA138" s="591"/>
      <c r="AB138" s="591"/>
      <c r="AC138" s="591"/>
      <c r="AD138" s="591"/>
      <c r="AE138" s="591"/>
      <c r="AF138" s="591"/>
      <c r="AG138" s="591"/>
      <c r="AH138" s="591"/>
      <c r="AI138" s="591"/>
      <c r="AJ138" s="591"/>
      <c r="AK138" s="591"/>
      <c r="AL138" s="591"/>
      <c r="AM138" s="591"/>
      <c r="AN138" s="591"/>
      <c r="AO138" s="591"/>
      <c r="AP138" s="591"/>
      <c r="AQ138" s="591"/>
      <c r="AR138" s="591"/>
      <c r="AS138" s="591"/>
      <c r="AT138" s="591"/>
      <c r="AU138" s="591"/>
      <c r="AV138" s="591"/>
      <c r="AW138" s="591"/>
      <c r="AX138" s="591"/>
      <c r="AY138" s="591"/>
      <c r="AZ138" s="591"/>
      <c r="BA138" s="591"/>
      <c r="BB138" s="591"/>
      <c r="BC138" s="591"/>
      <c r="BD138" s="591"/>
      <c r="BE138" s="591"/>
      <c r="BF138" s="591"/>
      <c r="BG138" s="591"/>
      <c r="BH138" s="591"/>
      <c r="BI138" s="591"/>
      <c r="BJ138" s="591"/>
      <c r="BK138" s="591"/>
      <c r="BL138" s="591"/>
      <c r="BM138" s="591"/>
      <c r="BN138" s="591"/>
      <c r="BO138" s="591"/>
      <c r="BP138" s="591"/>
      <c r="BQ138" s="591"/>
      <c r="BR138" s="591"/>
      <c r="BS138" s="591"/>
      <c r="BT138" s="591"/>
      <c r="BU138" s="591"/>
      <c r="BV138" s="591"/>
      <c r="BW138" s="591"/>
      <c r="BX138" s="591"/>
      <c r="BY138" s="591"/>
      <c r="BZ138" s="591"/>
      <c r="CA138" s="591"/>
      <c r="CB138" s="591"/>
      <c r="CC138" s="591"/>
      <c r="CD138" s="591"/>
      <c r="CE138" s="591"/>
      <c r="CF138" s="591"/>
      <c r="CG138" s="591"/>
      <c r="CH138" s="591"/>
      <c r="CI138" s="591"/>
      <c r="CJ138" s="591"/>
      <c r="CK138" s="591"/>
      <c r="CL138" s="591"/>
      <c r="CM138" s="591"/>
      <c r="CN138" s="591"/>
      <c r="CO138" s="591"/>
      <c r="CP138" s="591"/>
      <c r="CQ138" s="591"/>
      <c r="CR138" s="591"/>
      <c r="CS138" s="591"/>
      <c r="CT138" s="591"/>
      <c r="CU138" s="591"/>
      <c r="CV138" s="591"/>
      <c r="CW138" s="591"/>
      <c r="CX138" s="591"/>
      <c r="CY138" s="591"/>
      <c r="CZ138" s="591"/>
      <c r="DA138" s="591"/>
      <c r="DB138" s="591"/>
      <c r="DC138" s="591"/>
      <c r="DD138" s="591"/>
      <c r="DE138" s="591"/>
      <c r="DF138" s="591"/>
      <c r="DG138" s="591"/>
      <c r="DH138" s="591"/>
      <c r="DI138" s="591"/>
      <c r="DJ138" s="591"/>
      <c r="DK138" s="591"/>
      <c r="DL138" s="591"/>
    </row>
    <row r="139" spans="1:116" s="596" customFormat="1" ht="34.9" hidden="1" customHeight="1">
      <c r="A139" s="591"/>
      <c r="B139" s="216">
        <v>44986</v>
      </c>
      <c r="C139" s="603">
        <v>11357.006503445</v>
      </c>
      <c r="D139" s="532">
        <v>-2428.9115034450006</v>
      </c>
      <c r="E139" s="604">
        <v>8928.0949999999993</v>
      </c>
      <c r="F139" s="532">
        <v>5935</v>
      </c>
      <c r="G139" s="532">
        <v>627.5</v>
      </c>
      <c r="H139" s="531">
        <v>6562.5</v>
      </c>
      <c r="I139" s="603">
        <v>1469.5</v>
      </c>
      <c r="J139" s="603">
        <v>896.2</v>
      </c>
      <c r="K139" s="604">
        <v>2365.6999999999998</v>
      </c>
      <c r="L139" s="591"/>
      <c r="M139" s="592"/>
      <c r="N139" s="593"/>
      <c r="O139" s="591"/>
      <c r="P139" s="594"/>
      <c r="Q139" s="591"/>
      <c r="R139" s="594"/>
      <c r="S139" s="591"/>
      <c r="T139" s="591"/>
      <c r="U139" s="591"/>
      <c r="V139" s="591"/>
      <c r="W139" s="591"/>
      <c r="X139" s="591"/>
      <c r="Y139" s="591"/>
      <c r="Z139" s="591"/>
      <c r="AA139" s="591"/>
      <c r="AB139" s="591"/>
      <c r="AC139" s="591"/>
      <c r="AD139" s="591"/>
      <c r="AE139" s="591"/>
      <c r="AF139" s="591"/>
      <c r="AG139" s="591"/>
      <c r="AH139" s="591"/>
      <c r="AI139" s="591"/>
      <c r="AJ139" s="591"/>
      <c r="AK139" s="591"/>
      <c r="AL139" s="591"/>
      <c r="AM139" s="591"/>
      <c r="AN139" s="591"/>
      <c r="AO139" s="591"/>
      <c r="AP139" s="591"/>
      <c r="AQ139" s="591"/>
      <c r="AR139" s="591"/>
      <c r="AS139" s="591"/>
      <c r="AT139" s="591"/>
      <c r="AU139" s="591"/>
      <c r="AV139" s="591"/>
      <c r="AW139" s="591"/>
      <c r="AX139" s="591"/>
      <c r="AY139" s="591"/>
      <c r="AZ139" s="591"/>
      <c r="BA139" s="591"/>
      <c r="BB139" s="591"/>
      <c r="BC139" s="591"/>
      <c r="BD139" s="591"/>
      <c r="BE139" s="591"/>
      <c r="BF139" s="591"/>
      <c r="BG139" s="591"/>
      <c r="BH139" s="591"/>
      <c r="BI139" s="591"/>
      <c r="BJ139" s="591"/>
      <c r="BK139" s="591"/>
      <c r="BL139" s="591"/>
      <c r="BM139" s="591"/>
      <c r="BN139" s="591"/>
      <c r="BO139" s="591"/>
      <c r="BP139" s="591"/>
      <c r="BQ139" s="591"/>
      <c r="BR139" s="591"/>
      <c r="BS139" s="591"/>
      <c r="BT139" s="591"/>
      <c r="BU139" s="591"/>
      <c r="BV139" s="591"/>
      <c r="BW139" s="591"/>
      <c r="BX139" s="591"/>
      <c r="BY139" s="591"/>
      <c r="BZ139" s="591"/>
      <c r="CA139" s="591"/>
      <c r="CB139" s="591"/>
      <c r="CC139" s="591"/>
      <c r="CD139" s="591"/>
      <c r="CE139" s="591"/>
      <c r="CF139" s="591"/>
      <c r="CG139" s="591"/>
      <c r="CH139" s="591"/>
      <c r="CI139" s="591"/>
      <c r="CJ139" s="591"/>
      <c r="CK139" s="591"/>
      <c r="CL139" s="591"/>
      <c r="CM139" s="591"/>
      <c r="CN139" s="591"/>
      <c r="CO139" s="591"/>
      <c r="CP139" s="591"/>
      <c r="CQ139" s="591"/>
      <c r="CR139" s="591"/>
      <c r="CS139" s="591"/>
      <c r="CT139" s="591"/>
      <c r="CU139" s="591"/>
      <c r="CV139" s="591"/>
      <c r="CW139" s="591"/>
      <c r="CX139" s="591"/>
      <c r="CY139" s="591"/>
      <c r="CZ139" s="591"/>
      <c r="DA139" s="591"/>
      <c r="DB139" s="591"/>
      <c r="DC139" s="591"/>
      <c r="DD139" s="591"/>
      <c r="DE139" s="591"/>
      <c r="DF139" s="591"/>
      <c r="DG139" s="591"/>
      <c r="DH139" s="591"/>
      <c r="DI139" s="591"/>
      <c r="DJ139" s="591"/>
      <c r="DK139" s="591"/>
      <c r="DL139" s="591"/>
    </row>
    <row r="140" spans="1:116" s="595" customFormat="1" ht="34.9" hidden="1" customHeight="1">
      <c r="A140" s="591"/>
      <c r="B140" s="217">
        <v>45017</v>
      </c>
      <c r="C140" s="601">
        <v>11864.555364704</v>
      </c>
      <c r="D140" s="534">
        <v>-2603.7943647039992</v>
      </c>
      <c r="E140" s="608">
        <v>9260.7610000000004</v>
      </c>
      <c r="F140" s="537">
        <v>6158.933</v>
      </c>
      <c r="G140" s="537">
        <v>668.8</v>
      </c>
      <c r="H140" s="536">
        <v>6827.7330000000002</v>
      </c>
      <c r="I140" s="601">
        <v>1477.0350000000001</v>
      </c>
      <c r="J140" s="601">
        <v>955.99300000000005</v>
      </c>
      <c r="K140" s="602">
        <v>2433.0280000000002</v>
      </c>
      <c r="L140" s="591"/>
      <c r="M140" s="592"/>
      <c r="N140" s="593"/>
      <c r="O140" s="591"/>
      <c r="P140" s="594"/>
      <c r="Q140" s="591"/>
      <c r="R140" s="594"/>
      <c r="S140" s="591"/>
      <c r="T140" s="591"/>
      <c r="U140" s="591"/>
      <c r="V140" s="591"/>
      <c r="W140" s="591"/>
      <c r="X140" s="591"/>
      <c r="Y140" s="591"/>
      <c r="Z140" s="591"/>
      <c r="AA140" s="591"/>
      <c r="AB140" s="591"/>
      <c r="AC140" s="591"/>
      <c r="AD140" s="591"/>
      <c r="AE140" s="591"/>
      <c r="AF140" s="591"/>
      <c r="AG140" s="591"/>
      <c r="AH140" s="591"/>
      <c r="AI140" s="591"/>
      <c r="AJ140" s="591"/>
      <c r="AK140" s="591"/>
      <c r="AL140" s="591"/>
      <c r="AM140" s="591"/>
      <c r="AN140" s="591"/>
      <c r="AO140" s="591"/>
      <c r="AP140" s="591"/>
      <c r="AQ140" s="591"/>
      <c r="AR140" s="591"/>
      <c r="AS140" s="591"/>
      <c r="AT140" s="591"/>
      <c r="AU140" s="591"/>
      <c r="AV140" s="591"/>
      <c r="AW140" s="591"/>
      <c r="AX140" s="591"/>
      <c r="AY140" s="591"/>
      <c r="AZ140" s="591"/>
      <c r="BA140" s="591"/>
      <c r="BB140" s="591"/>
      <c r="BC140" s="591"/>
      <c r="BD140" s="591"/>
      <c r="BE140" s="591"/>
      <c r="BF140" s="591"/>
      <c r="BG140" s="591"/>
      <c r="BH140" s="591"/>
      <c r="BI140" s="591"/>
      <c r="BJ140" s="591"/>
      <c r="BK140" s="591"/>
      <c r="BL140" s="591"/>
      <c r="BM140" s="591"/>
      <c r="BN140" s="591"/>
      <c r="BO140" s="591"/>
      <c r="BP140" s="591"/>
      <c r="BQ140" s="591"/>
      <c r="BR140" s="591"/>
      <c r="BS140" s="591"/>
      <c r="BT140" s="591"/>
      <c r="BU140" s="591"/>
      <c r="BV140" s="591"/>
      <c r="BW140" s="591"/>
      <c r="BX140" s="591"/>
      <c r="BY140" s="591"/>
      <c r="BZ140" s="591"/>
      <c r="CA140" s="591"/>
      <c r="CB140" s="591"/>
      <c r="CC140" s="591"/>
      <c r="CD140" s="591"/>
      <c r="CE140" s="591"/>
      <c r="CF140" s="591"/>
      <c r="CG140" s="591"/>
      <c r="CH140" s="591"/>
      <c r="CI140" s="591"/>
      <c r="CJ140" s="591"/>
      <c r="CK140" s="591"/>
      <c r="CL140" s="591"/>
      <c r="CM140" s="591"/>
      <c r="CN140" s="591"/>
      <c r="CO140" s="591"/>
      <c r="CP140" s="591"/>
      <c r="CQ140" s="591"/>
      <c r="CR140" s="591"/>
      <c r="CS140" s="591"/>
      <c r="CT140" s="591"/>
      <c r="CU140" s="591"/>
      <c r="CV140" s="591"/>
      <c r="CW140" s="591"/>
      <c r="CX140" s="591"/>
      <c r="CY140" s="591"/>
      <c r="CZ140" s="591"/>
      <c r="DA140" s="591"/>
      <c r="DB140" s="591"/>
      <c r="DC140" s="591"/>
      <c r="DD140" s="591"/>
      <c r="DE140" s="591"/>
      <c r="DF140" s="591"/>
      <c r="DG140" s="591"/>
      <c r="DH140" s="591"/>
      <c r="DI140" s="591"/>
      <c r="DJ140" s="591"/>
      <c r="DK140" s="591"/>
      <c r="DL140" s="591"/>
    </row>
    <row r="141" spans="1:116" s="596" customFormat="1" ht="34.9" hidden="1" customHeight="1">
      <c r="A141" s="591"/>
      <c r="B141" s="216">
        <v>45047</v>
      </c>
      <c r="C141" s="603">
        <v>11776.644292246003</v>
      </c>
      <c r="D141" s="532">
        <v>-2693.7222922460041</v>
      </c>
      <c r="E141" s="604">
        <v>9082.9219999999987</v>
      </c>
      <c r="F141" s="532">
        <v>6021.4</v>
      </c>
      <c r="G141" s="532">
        <v>660.03599999999994</v>
      </c>
      <c r="H141" s="531">
        <v>6681.4359999999997</v>
      </c>
      <c r="I141" s="603">
        <v>1479.0820000000001</v>
      </c>
      <c r="J141" s="603">
        <v>922.404</v>
      </c>
      <c r="K141" s="604">
        <v>2401.4859999999999</v>
      </c>
      <c r="L141" s="591"/>
      <c r="M141" s="592"/>
      <c r="N141" s="593"/>
      <c r="O141" s="591"/>
      <c r="P141" s="594"/>
      <c r="Q141" s="591"/>
      <c r="R141" s="594"/>
      <c r="S141" s="591"/>
      <c r="T141" s="591"/>
      <c r="U141" s="591"/>
      <c r="V141" s="591"/>
      <c r="W141" s="591"/>
      <c r="X141" s="591"/>
      <c r="Y141" s="591"/>
      <c r="Z141" s="591"/>
      <c r="AA141" s="591"/>
      <c r="AB141" s="591"/>
      <c r="AC141" s="591"/>
      <c r="AD141" s="591"/>
      <c r="AE141" s="591"/>
      <c r="AF141" s="591"/>
      <c r="AG141" s="591"/>
      <c r="AH141" s="591"/>
      <c r="AI141" s="591"/>
      <c r="AJ141" s="591"/>
      <c r="AK141" s="591"/>
      <c r="AL141" s="591"/>
      <c r="AM141" s="591"/>
      <c r="AN141" s="591"/>
      <c r="AO141" s="591"/>
      <c r="AP141" s="591"/>
      <c r="AQ141" s="591"/>
      <c r="AR141" s="591"/>
      <c r="AS141" s="591"/>
      <c r="AT141" s="591"/>
      <c r="AU141" s="591"/>
      <c r="AV141" s="591"/>
      <c r="AW141" s="591"/>
      <c r="AX141" s="591"/>
      <c r="AY141" s="591"/>
      <c r="AZ141" s="591"/>
      <c r="BA141" s="591"/>
      <c r="BB141" s="591"/>
      <c r="BC141" s="591"/>
      <c r="BD141" s="591"/>
      <c r="BE141" s="591"/>
      <c r="BF141" s="591"/>
      <c r="BG141" s="591"/>
      <c r="BH141" s="591"/>
      <c r="BI141" s="591"/>
      <c r="BJ141" s="591"/>
      <c r="BK141" s="591"/>
      <c r="BL141" s="591"/>
      <c r="BM141" s="591"/>
      <c r="BN141" s="591"/>
      <c r="BO141" s="591"/>
      <c r="BP141" s="591"/>
      <c r="BQ141" s="591"/>
      <c r="BR141" s="591"/>
      <c r="BS141" s="591"/>
      <c r="BT141" s="591"/>
      <c r="BU141" s="591"/>
      <c r="BV141" s="591"/>
      <c r="BW141" s="591"/>
      <c r="BX141" s="591"/>
      <c r="BY141" s="591"/>
      <c r="BZ141" s="591"/>
      <c r="CA141" s="591"/>
      <c r="CB141" s="591"/>
      <c r="CC141" s="591"/>
      <c r="CD141" s="591"/>
      <c r="CE141" s="591"/>
      <c r="CF141" s="591"/>
      <c r="CG141" s="591"/>
      <c r="CH141" s="591"/>
      <c r="CI141" s="591"/>
      <c r="CJ141" s="591"/>
      <c r="CK141" s="591"/>
      <c r="CL141" s="591"/>
      <c r="CM141" s="591"/>
      <c r="CN141" s="591"/>
      <c r="CO141" s="591"/>
      <c r="CP141" s="591"/>
      <c r="CQ141" s="591"/>
      <c r="CR141" s="591"/>
      <c r="CS141" s="591"/>
      <c r="CT141" s="591"/>
      <c r="CU141" s="591"/>
      <c r="CV141" s="591"/>
      <c r="CW141" s="591"/>
      <c r="CX141" s="591"/>
      <c r="CY141" s="591"/>
      <c r="CZ141" s="591"/>
      <c r="DA141" s="591"/>
      <c r="DB141" s="591"/>
      <c r="DC141" s="591"/>
      <c r="DD141" s="591"/>
      <c r="DE141" s="591"/>
      <c r="DF141" s="591"/>
      <c r="DG141" s="591"/>
      <c r="DH141" s="591"/>
      <c r="DI141" s="591"/>
      <c r="DJ141" s="591"/>
      <c r="DK141" s="591"/>
      <c r="DL141" s="591"/>
    </row>
    <row r="142" spans="1:116" s="595" customFormat="1" ht="34.9" hidden="1" customHeight="1">
      <c r="A142" s="591"/>
      <c r="B142" s="217">
        <v>45078</v>
      </c>
      <c r="C142" s="601">
        <v>11656.535215113001</v>
      </c>
      <c r="D142" s="537">
        <v>-2202.2252151129996</v>
      </c>
      <c r="E142" s="602">
        <v>9454.3100000000013</v>
      </c>
      <c r="F142" s="537">
        <v>6220.26</v>
      </c>
      <c r="G142" s="537">
        <v>749.16499999999996</v>
      </c>
      <c r="H142" s="536">
        <v>6969.4250000000002</v>
      </c>
      <c r="I142" s="601">
        <v>1479.115</v>
      </c>
      <c r="J142" s="601">
        <v>1005.77</v>
      </c>
      <c r="K142" s="602">
        <v>2484.8850000000002</v>
      </c>
      <c r="L142" s="591"/>
      <c r="M142" s="592"/>
      <c r="N142" s="593"/>
      <c r="O142" s="591"/>
      <c r="P142" s="594"/>
      <c r="Q142" s="591"/>
      <c r="R142" s="594"/>
      <c r="S142" s="591"/>
      <c r="T142" s="591"/>
      <c r="U142" s="591"/>
      <c r="V142" s="591"/>
      <c r="W142" s="591"/>
      <c r="X142" s="591"/>
      <c r="Y142" s="591"/>
      <c r="Z142" s="591"/>
      <c r="AA142" s="591"/>
      <c r="AB142" s="591"/>
      <c r="AC142" s="591"/>
      <c r="AD142" s="591"/>
      <c r="AE142" s="591"/>
      <c r="AF142" s="591"/>
      <c r="AG142" s="591"/>
      <c r="AH142" s="591"/>
      <c r="AI142" s="591"/>
      <c r="AJ142" s="591"/>
      <c r="AK142" s="591"/>
      <c r="AL142" s="591"/>
      <c r="AM142" s="591"/>
      <c r="AN142" s="591"/>
      <c r="AO142" s="591"/>
      <c r="AP142" s="591"/>
      <c r="AQ142" s="591"/>
      <c r="AR142" s="591"/>
      <c r="AS142" s="591"/>
      <c r="AT142" s="591"/>
      <c r="AU142" s="591"/>
      <c r="AV142" s="591"/>
      <c r="AW142" s="591"/>
      <c r="AX142" s="591"/>
      <c r="AY142" s="591"/>
      <c r="AZ142" s="591"/>
      <c r="BA142" s="591"/>
      <c r="BB142" s="591"/>
      <c r="BC142" s="591"/>
      <c r="BD142" s="591"/>
      <c r="BE142" s="591"/>
      <c r="BF142" s="591"/>
      <c r="BG142" s="591"/>
      <c r="BH142" s="591"/>
      <c r="BI142" s="591"/>
      <c r="BJ142" s="591"/>
      <c r="BK142" s="591"/>
      <c r="BL142" s="591"/>
      <c r="BM142" s="591"/>
      <c r="BN142" s="591"/>
      <c r="BO142" s="591"/>
      <c r="BP142" s="591"/>
      <c r="BQ142" s="591"/>
      <c r="BR142" s="591"/>
      <c r="BS142" s="591"/>
      <c r="BT142" s="591"/>
      <c r="BU142" s="591"/>
      <c r="BV142" s="591"/>
      <c r="BW142" s="591"/>
      <c r="BX142" s="591"/>
      <c r="BY142" s="591"/>
      <c r="BZ142" s="591"/>
      <c r="CA142" s="591"/>
      <c r="CB142" s="591"/>
      <c r="CC142" s="591"/>
      <c r="CD142" s="591"/>
      <c r="CE142" s="591"/>
      <c r="CF142" s="591"/>
      <c r="CG142" s="591"/>
      <c r="CH142" s="591"/>
      <c r="CI142" s="591"/>
      <c r="CJ142" s="591"/>
      <c r="CK142" s="591"/>
      <c r="CL142" s="591"/>
      <c r="CM142" s="591"/>
      <c r="CN142" s="591"/>
      <c r="CO142" s="591"/>
      <c r="CP142" s="591"/>
      <c r="CQ142" s="591"/>
      <c r="CR142" s="591"/>
      <c r="CS142" s="591"/>
      <c r="CT142" s="591"/>
      <c r="CU142" s="591"/>
      <c r="CV142" s="591"/>
      <c r="CW142" s="591"/>
      <c r="CX142" s="591"/>
      <c r="CY142" s="591"/>
      <c r="CZ142" s="591"/>
      <c r="DA142" s="591"/>
      <c r="DB142" s="591"/>
      <c r="DC142" s="591"/>
      <c r="DD142" s="591"/>
      <c r="DE142" s="591"/>
      <c r="DF142" s="591"/>
      <c r="DG142" s="591"/>
      <c r="DH142" s="591"/>
      <c r="DI142" s="591"/>
      <c r="DJ142" s="591"/>
      <c r="DK142" s="591"/>
      <c r="DL142" s="591"/>
    </row>
    <row r="143" spans="1:116" s="596" customFormat="1" ht="34.9" hidden="1" customHeight="1">
      <c r="A143" s="591"/>
      <c r="B143" s="216">
        <v>45108</v>
      </c>
      <c r="C143" s="603">
        <v>11763.493112433001</v>
      </c>
      <c r="D143" s="532">
        <v>-2473.7261124330016</v>
      </c>
      <c r="E143" s="604">
        <v>9289.7669999999998</v>
      </c>
      <c r="F143" s="532">
        <v>6040.3180000000002</v>
      </c>
      <c r="G143" s="532">
        <v>620.44899999999996</v>
      </c>
      <c r="H143" s="531">
        <v>6660.7669999999998</v>
      </c>
      <c r="I143" s="603">
        <v>1486.7809999999999</v>
      </c>
      <c r="J143" s="603">
        <v>1142.2049999999999</v>
      </c>
      <c r="K143" s="604">
        <v>2628.9859999999999</v>
      </c>
      <c r="L143" s="591"/>
      <c r="M143" s="592"/>
      <c r="N143" s="593"/>
      <c r="O143" s="591"/>
      <c r="P143" s="594"/>
      <c r="Q143" s="591"/>
      <c r="R143" s="594"/>
      <c r="S143" s="591"/>
      <c r="T143" s="591"/>
      <c r="U143" s="591"/>
      <c r="V143" s="591"/>
      <c r="W143" s="591"/>
      <c r="X143" s="591"/>
      <c r="Y143" s="591"/>
      <c r="Z143" s="591"/>
      <c r="AA143" s="591"/>
      <c r="AB143" s="591"/>
      <c r="AC143" s="591"/>
      <c r="AD143" s="591"/>
      <c r="AE143" s="591"/>
      <c r="AF143" s="591"/>
      <c r="AG143" s="591"/>
      <c r="AH143" s="591"/>
      <c r="AI143" s="591"/>
      <c r="AJ143" s="591"/>
      <c r="AK143" s="591"/>
      <c r="AL143" s="591"/>
      <c r="AM143" s="591"/>
      <c r="AN143" s="591"/>
      <c r="AO143" s="591"/>
      <c r="AP143" s="591"/>
      <c r="AQ143" s="591"/>
      <c r="AR143" s="591"/>
      <c r="AS143" s="591"/>
      <c r="AT143" s="591"/>
      <c r="AU143" s="591"/>
      <c r="AV143" s="591"/>
      <c r="AW143" s="591"/>
      <c r="AX143" s="591"/>
      <c r="AY143" s="591"/>
      <c r="AZ143" s="591"/>
      <c r="BA143" s="591"/>
      <c r="BB143" s="591"/>
      <c r="BC143" s="591"/>
      <c r="BD143" s="591"/>
      <c r="BE143" s="591"/>
      <c r="BF143" s="591"/>
      <c r="BG143" s="591"/>
      <c r="BH143" s="591"/>
      <c r="BI143" s="591"/>
      <c r="BJ143" s="591"/>
      <c r="BK143" s="591"/>
      <c r="BL143" s="591"/>
      <c r="BM143" s="591"/>
      <c r="BN143" s="591"/>
      <c r="BO143" s="591"/>
      <c r="BP143" s="591"/>
      <c r="BQ143" s="591"/>
      <c r="BR143" s="591"/>
      <c r="BS143" s="591"/>
      <c r="BT143" s="591"/>
      <c r="BU143" s="591"/>
      <c r="BV143" s="591"/>
      <c r="BW143" s="591"/>
      <c r="BX143" s="591"/>
      <c r="BY143" s="591"/>
      <c r="BZ143" s="591"/>
      <c r="CA143" s="591"/>
      <c r="CB143" s="591"/>
      <c r="CC143" s="591"/>
      <c r="CD143" s="591"/>
      <c r="CE143" s="591"/>
      <c r="CF143" s="591"/>
      <c r="CG143" s="591"/>
      <c r="CH143" s="591"/>
      <c r="CI143" s="591"/>
      <c r="CJ143" s="591"/>
      <c r="CK143" s="591"/>
      <c r="CL143" s="591"/>
      <c r="CM143" s="591"/>
      <c r="CN143" s="591"/>
      <c r="CO143" s="591"/>
      <c r="CP143" s="591"/>
      <c r="CQ143" s="591"/>
      <c r="CR143" s="591"/>
      <c r="CS143" s="591"/>
      <c r="CT143" s="591"/>
      <c r="CU143" s="591"/>
      <c r="CV143" s="591"/>
      <c r="CW143" s="591"/>
      <c r="CX143" s="591"/>
      <c r="CY143" s="591"/>
      <c r="CZ143" s="591"/>
      <c r="DA143" s="591"/>
      <c r="DB143" s="591"/>
      <c r="DC143" s="591"/>
      <c r="DD143" s="591"/>
      <c r="DE143" s="591"/>
      <c r="DF143" s="591"/>
      <c r="DG143" s="591"/>
      <c r="DH143" s="591"/>
      <c r="DI143" s="591"/>
      <c r="DJ143" s="591"/>
      <c r="DK143" s="591"/>
      <c r="DL143" s="591"/>
    </row>
    <row r="144" spans="1:116" s="595" customFormat="1" ht="34.9" hidden="1" customHeight="1">
      <c r="A144" s="591"/>
      <c r="B144" s="217">
        <v>45139</v>
      </c>
      <c r="C144" s="601">
        <v>11864.349183373</v>
      </c>
      <c r="D144" s="537">
        <v>-2774.3491833730004</v>
      </c>
      <c r="E144" s="602">
        <v>9090</v>
      </c>
      <c r="F144" s="537">
        <v>5919.973</v>
      </c>
      <c r="G144" s="537">
        <v>626.62699999999995</v>
      </c>
      <c r="H144" s="536">
        <v>6546.6</v>
      </c>
      <c r="I144" s="601">
        <v>1490.789</v>
      </c>
      <c r="J144" s="601">
        <v>1052.6510000000001</v>
      </c>
      <c r="K144" s="602">
        <v>2543.44</v>
      </c>
      <c r="L144" s="591"/>
      <c r="M144" s="592"/>
      <c r="N144" s="593"/>
      <c r="O144" s="591"/>
      <c r="P144" s="594"/>
      <c r="Q144" s="591"/>
      <c r="R144" s="594"/>
      <c r="S144" s="591"/>
      <c r="T144" s="591"/>
      <c r="U144" s="591"/>
      <c r="V144" s="591"/>
      <c r="W144" s="591"/>
      <c r="X144" s="591"/>
      <c r="Y144" s="591"/>
      <c r="Z144" s="591"/>
      <c r="AA144" s="591"/>
      <c r="AB144" s="591"/>
      <c r="AC144" s="591"/>
      <c r="AD144" s="591"/>
      <c r="AE144" s="591"/>
      <c r="AF144" s="591"/>
      <c r="AG144" s="591"/>
      <c r="AH144" s="591"/>
      <c r="AI144" s="591"/>
      <c r="AJ144" s="591"/>
      <c r="AK144" s="591"/>
      <c r="AL144" s="591"/>
      <c r="AM144" s="591"/>
      <c r="AN144" s="591"/>
      <c r="AO144" s="591"/>
      <c r="AP144" s="591"/>
      <c r="AQ144" s="591"/>
      <c r="AR144" s="591"/>
      <c r="AS144" s="591"/>
      <c r="AT144" s="591"/>
      <c r="AU144" s="591"/>
      <c r="AV144" s="591"/>
      <c r="AW144" s="591"/>
      <c r="AX144" s="591"/>
      <c r="AY144" s="591"/>
      <c r="AZ144" s="591"/>
      <c r="BA144" s="591"/>
      <c r="BB144" s="591"/>
      <c r="BC144" s="591"/>
      <c r="BD144" s="591"/>
      <c r="BE144" s="591"/>
      <c r="BF144" s="591"/>
      <c r="BG144" s="591"/>
      <c r="BH144" s="591"/>
      <c r="BI144" s="591"/>
      <c r="BJ144" s="591"/>
      <c r="BK144" s="591"/>
      <c r="BL144" s="591"/>
      <c r="BM144" s="591"/>
      <c r="BN144" s="591"/>
      <c r="BO144" s="591"/>
      <c r="BP144" s="591"/>
      <c r="BQ144" s="591"/>
      <c r="BR144" s="591"/>
      <c r="BS144" s="591"/>
      <c r="BT144" s="591"/>
      <c r="BU144" s="591"/>
      <c r="BV144" s="591"/>
      <c r="BW144" s="591"/>
      <c r="BX144" s="591"/>
      <c r="BY144" s="591"/>
      <c r="BZ144" s="591"/>
      <c r="CA144" s="591"/>
      <c r="CB144" s="591"/>
      <c r="CC144" s="591"/>
      <c r="CD144" s="591"/>
      <c r="CE144" s="591"/>
      <c r="CF144" s="591"/>
      <c r="CG144" s="591"/>
      <c r="CH144" s="591"/>
      <c r="CI144" s="591"/>
      <c r="CJ144" s="591"/>
      <c r="CK144" s="591"/>
      <c r="CL144" s="591"/>
      <c r="CM144" s="591"/>
      <c r="CN144" s="591"/>
      <c r="CO144" s="591"/>
      <c r="CP144" s="591"/>
      <c r="CQ144" s="591"/>
      <c r="CR144" s="591"/>
      <c r="CS144" s="591"/>
      <c r="CT144" s="591"/>
      <c r="CU144" s="591"/>
      <c r="CV144" s="591"/>
      <c r="CW144" s="591"/>
      <c r="CX144" s="591"/>
      <c r="CY144" s="591"/>
      <c r="CZ144" s="591"/>
      <c r="DA144" s="591"/>
      <c r="DB144" s="591"/>
      <c r="DC144" s="591"/>
      <c r="DD144" s="591"/>
      <c r="DE144" s="591"/>
      <c r="DF144" s="591"/>
      <c r="DG144" s="591"/>
      <c r="DH144" s="591"/>
      <c r="DI144" s="591"/>
      <c r="DJ144" s="591"/>
      <c r="DK144" s="591"/>
      <c r="DL144" s="591"/>
    </row>
    <row r="145" spans="1:116" s="596" customFormat="1" ht="34.9" hidden="1" customHeight="1">
      <c r="A145" s="591"/>
      <c r="B145" s="216">
        <v>45170</v>
      </c>
      <c r="C145" s="603">
        <v>11683.327102742</v>
      </c>
      <c r="D145" s="532">
        <v>-2823.5931027419992</v>
      </c>
      <c r="E145" s="604">
        <v>8859.7340000000004</v>
      </c>
      <c r="F145" s="532">
        <v>5812.7450000000008</v>
      </c>
      <c r="G145" s="532">
        <v>654.471</v>
      </c>
      <c r="H145" s="531">
        <v>6467.2160000000003</v>
      </c>
      <c r="I145" s="603">
        <v>1484.653</v>
      </c>
      <c r="J145" s="603">
        <v>907.86500000000001</v>
      </c>
      <c r="K145" s="604">
        <v>2392.518</v>
      </c>
      <c r="L145" s="591"/>
      <c r="M145" s="592"/>
      <c r="N145" s="593"/>
      <c r="O145" s="591"/>
      <c r="P145" s="594"/>
      <c r="Q145" s="591"/>
      <c r="R145" s="594"/>
      <c r="S145" s="591"/>
      <c r="T145" s="591"/>
      <c r="U145" s="591"/>
      <c r="V145" s="591"/>
      <c r="W145" s="591"/>
      <c r="X145" s="591"/>
      <c r="Y145" s="591"/>
      <c r="Z145" s="591"/>
      <c r="AA145" s="591"/>
      <c r="AB145" s="591"/>
      <c r="AC145" s="591"/>
      <c r="AD145" s="591"/>
      <c r="AE145" s="591"/>
      <c r="AF145" s="591"/>
      <c r="AG145" s="591"/>
      <c r="AH145" s="591"/>
      <c r="AI145" s="591"/>
      <c r="AJ145" s="591"/>
      <c r="AK145" s="591"/>
      <c r="AL145" s="591"/>
      <c r="AM145" s="591"/>
      <c r="AN145" s="591"/>
      <c r="AO145" s="591"/>
      <c r="AP145" s="591"/>
      <c r="AQ145" s="591"/>
      <c r="AR145" s="591"/>
      <c r="AS145" s="591"/>
      <c r="AT145" s="591"/>
      <c r="AU145" s="591"/>
      <c r="AV145" s="591"/>
      <c r="AW145" s="591"/>
      <c r="AX145" s="591"/>
      <c r="AY145" s="591"/>
      <c r="AZ145" s="591"/>
      <c r="BA145" s="591"/>
      <c r="BB145" s="591"/>
      <c r="BC145" s="591"/>
      <c r="BD145" s="591"/>
      <c r="BE145" s="591"/>
      <c r="BF145" s="591"/>
      <c r="BG145" s="591"/>
      <c r="BH145" s="591"/>
      <c r="BI145" s="591"/>
      <c r="BJ145" s="591"/>
      <c r="BK145" s="591"/>
      <c r="BL145" s="591"/>
      <c r="BM145" s="591"/>
      <c r="BN145" s="591"/>
      <c r="BO145" s="591"/>
      <c r="BP145" s="591"/>
      <c r="BQ145" s="591"/>
      <c r="BR145" s="591"/>
      <c r="BS145" s="591"/>
      <c r="BT145" s="591"/>
      <c r="BU145" s="591"/>
      <c r="BV145" s="591"/>
      <c r="BW145" s="591"/>
      <c r="BX145" s="591"/>
      <c r="BY145" s="591"/>
      <c r="BZ145" s="591"/>
      <c r="CA145" s="591"/>
      <c r="CB145" s="591"/>
      <c r="CC145" s="591"/>
      <c r="CD145" s="591"/>
      <c r="CE145" s="591"/>
      <c r="CF145" s="591"/>
      <c r="CG145" s="591"/>
      <c r="CH145" s="591"/>
      <c r="CI145" s="591"/>
      <c r="CJ145" s="591"/>
      <c r="CK145" s="591"/>
      <c r="CL145" s="591"/>
      <c r="CM145" s="591"/>
      <c r="CN145" s="591"/>
      <c r="CO145" s="591"/>
      <c r="CP145" s="591"/>
      <c r="CQ145" s="591"/>
      <c r="CR145" s="591"/>
      <c r="CS145" s="591"/>
      <c r="CT145" s="591"/>
      <c r="CU145" s="591"/>
      <c r="CV145" s="591"/>
      <c r="CW145" s="591"/>
      <c r="CX145" s="591"/>
      <c r="CY145" s="591"/>
      <c r="CZ145" s="591"/>
      <c r="DA145" s="591"/>
      <c r="DB145" s="591"/>
      <c r="DC145" s="591"/>
      <c r="DD145" s="591"/>
      <c r="DE145" s="591"/>
      <c r="DF145" s="591"/>
      <c r="DG145" s="591"/>
      <c r="DH145" s="591"/>
      <c r="DI145" s="591"/>
      <c r="DJ145" s="591"/>
      <c r="DK145" s="591"/>
      <c r="DL145" s="591"/>
    </row>
    <row r="146" spans="1:116" s="595" customFormat="1" ht="34.9" hidden="1" customHeight="1">
      <c r="A146" s="591"/>
      <c r="B146" s="217">
        <v>45201</v>
      </c>
      <c r="C146" s="601">
        <v>11848.40990398</v>
      </c>
      <c r="D146" s="537">
        <v>-3188.5089039800005</v>
      </c>
      <c r="E146" s="602">
        <v>8659.9009999999998</v>
      </c>
      <c r="F146" s="537">
        <v>5800.6329999999998</v>
      </c>
      <c r="G146" s="537">
        <v>595.77</v>
      </c>
      <c r="H146" s="536">
        <f>G146+F146</f>
        <v>6396.4030000000002</v>
      </c>
      <c r="I146" s="601">
        <v>1499.1420000000001</v>
      </c>
      <c r="J146" s="601">
        <v>764.35599999999999</v>
      </c>
      <c r="K146" s="602">
        <f>I146+J146</f>
        <v>2263.498</v>
      </c>
      <c r="L146" s="591"/>
      <c r="M146" s="592"/>
      <c r="N146" s="593"/>
      <c r="O146" s="591"/>
      <c r="P146" s="594"/>
      <c r="Q146" s="591"/>
      <c r="R146" s="594"/>
      <c r="S146" s="591"/>
      <c r="T146" s="591"/>
      <c r="U146" s="591"/>
      <c r="V146" s="591"/>
      <c r="W146" s="591"/>
      <c r="X146" s="591"/>
      <c r="Y146" s="591"/>
      <c r="Z146" s="591"/>
      <c r="AA146" s="591"/>
      <c r="AB146" s="591"/>
      <c r="AC146" s="591"/>
      <c r="AD146" s="591"/>
      <c r="AE146" s="591"/>
      <c r="AF146" s="591"/>
      <c r="AG146" s="591"/>
      <c r="AH146" s="591"/>
      <c r="AI146" s="591"/>
      <c r="AJ146" s="591"/>
      <c r="AK146" s="591"/>
      <c r="AL146" s="591"/>
      <c r="AM146" s="591"/>
      <c r="AN146" s="591"/>
      <c r="AO146" s="591"/>
      <c r="AP146" s="591"/>
      <c r="AQ146" s="591"/>
      <c r="AR146" s="591"/>
      <c r="AS146" s="591"/>
      <c r="AT146" s="591"/>
      <c r="AU146" s="591"/>
      <c r="AV146" s="591"/>
      <c r="AW146" s="591"/>
      <c r="AX146" s="591"/>
      <c r="AY146" s="591"/>
      <c r="AZ146" s="591"/>
      <c r="BA146" s="591"/>
      <c r="BB146" s="591"/>
      <c r="BC146" s="591"/>
      <c r="BD146" s="591"/>
      <c r="BE146" s="591"/>
      <c r="BF146" s="591"/>
      <c r="BG146" s="591"/>
      <c r="BH146" s="591"/>
      <c r="BI146" s="591"/>
      <c r="BJ146" s="591"/>
      <c r="BK146" s="591"/>
      <c r="BL146" s="591"/>
      <c r="BM146" s="591"/>
      <c r="BN146" s="591"/>
      <c r="BO146" s="591"/>
      <c r="BP146" s="591"/>
      <c r="BQ146" s="591"/>
      <c r="BR146" s="591"/>
      <c r="BS146" s="591"/>
      <c r="BT146" s="591"/>
      <c r="BU146" s="591"/>
      <c r="BV146" s="591"/>
      <c r="BW146" s="591"/>
      <c r="BX146" s="591"/>
      <c r="BY146" s="591"/>
      <c r="BZ146" s="591"/>
      <c r="CA146" s="591"/>
      <c r="CB146" s="591"/>
      <c r="CC146" s="591"/>
      <c r="CD146" s="591"/>
      <c r="CE146" s="591"/>
      <c r="CF146" s="591"/>
      <c r="CG146" s="591"/>
      <c r="CH146" s="591"/>
      <c r="CI146" s="591"/>
      <c r="CJ146" s="591"/>
      <c r="CK146" s="591"/>
      <c r="CL146" s="591"/>
      <c r="CM146" s="591"/>
      <c r="CN146" s="591"/>
      <c r="CO146" s="591"/>
      <c r="CP146" s="591"/>
      <c r="CQ146" s="591"/>
      <c r="CR146" s="591"/>
      <c r="CS146" s="591"/>
      <c r="CT146" s="591"/>
      <c r="CU146" s="591"/>
      <c r="CV146" s="591"/>
      <c r="CW146" s="591"/>
      <c r="CX146" s="591"/>
      <c r="CY146" s="591"/>
      <c r="CZ146" s="591"/>
      <c r="DA146" s="591"/>
      <c r="DB146" s="591"/>
      <c r="DC146" s="591"/>
      <c r="DD146" s="591"/>
      <c r="DE146" s="591"/>
      <c r="DF146" s="591"/>
      <c r="DG146" s="591"/>
      <c r="DH146" s="591"/>
      <c r="DI146" s="591"/>
      <c r="DJ146" s="591"/>
      <c r="DK146" s="591"/>
      <c r="DL146" s="591"/>
    </row>
    <row r="147" spans="1:116" s="596" customFormat="1" ht="34.9" hidden="1" customHeight="1">
      <c r="A147" s="591"/>
      <c r="B147" s="216">
        <v>45233</v>
      </c>
      <c r="C147" s="603">
        <v>11613.683020851002</v>
      </c>
      <c r="D147" s="532">
        <v>-2955.179020851001</v>
      </c>
      <c r="E147" s="604">
        <v>8658.5040000000008</v>
      </c>
      <c r="F147" s="532">
        <v>5832.6639999999998</v>
      </c>
      <c r="G147" s="532">
        <v>596.96500000000003</v>
      </c>
      <c r="H147" s="531">
        <f>G147+F147</f>
        <v>6429.6289999999999</v>
      </c>
      <c r="I147" s="603">
        <v>1502.087</v>
      </c>
      <c r="J147" s="603">
        <v>726.78800000000001</v>
      </c>
      <c r="K147" s="604">
        <f>I147+J147</f>
        <v>2228.875</v>
      </c>
      <c r="L147" s="591"/>
      <c r="M147" s="592"/>
      <c r="N147" s="593"/>
      <c r="O147" s="591"/>
      <c r="P147" s="594"/>
      <c r="Q147" s="591"/>
      <c r="R147" s="594"/>
      <c r="S147" s="591"/>
      <c r="T147" s="591"/>
      <c r="U147" s="591"/>
      <c r="V147" s="591"/>
      <c r="W147" s="591"/>
      <c r="X147" s="591"/>
      <c r="Y147" s="591"/>
      <c r="Z147" s="591"/>
      <c r="AA147" s="591"/>
      <c r="AB147" s="591"/>
      <c r="AC147" s="591"/>
      <c r="AD147" s="591"/>
      <c r="AE147" s="591"/>
      <c r="AF147" s="591"/>
      <c r="AG147" s="591"/>
      <c r="AH147" s="591"/>
      <c r="AI147" s="591"/>
      <c r="AJ147" s="591"/>
      <c r="AK147" s="591"/>
      <c r="AL147" s="591"/>
      <c r="AM147" s="591"/>
      <c r="AN147" s="591"/>
      <c r="AO147" s="591"/>
      <c r="AP147" s="591"/>
      <c r="AQ147" s="591"/>
      <c r="AR147" s="591"/>
      <c r="AS147" s="591"/>
      <c r="AT147" s="591"/>
      <c r="AU147" s="591"/>
      <c r="AV147" s="591"/>
      <c r="AW147" s="591"/>
      <c r="AX147" s="591"/>
      <c r="AY147" s="591"/>
      <c r="AZ147" s="591"/>
      <c r="BA147" s="591"/>
      <c r="BB147" s="591"/>
      <c r="BC147" s="591"/>
      <c r="BD147" s="591"/>
      <c r="BE147" s="591"/>
      <c r="BF147" s="591"/>
      <c r="BG147" s="591"/>
      <c r="BH147" s="591"/>
      <c r="BI147" s="591"/>
      <c r="BJ147" s="591"/>
      <c r="BK147" s="591"/>
      <c r="BL147" s="591"/>
      <c r="BM147" s="591"/>
      <c r="BN147" s="591"/>
      <c r="BO147" s="591"/>
      <c r="BP147" s="591"/>
      <c r="BQ147" s="591"/>
      <c r="BR147" s="591"/>
      <c r="BS147" s="591"/>
      <c r="BT147" s="591"/>
      <c r="BU147" s="591"/>
      <c r="BV147" s="591"/>
      <c r="BW147" s="591"/>
      <c r="BX147" s="591"/>
      <c r="BY147" s="591"/>
      <c r="BZ147" s="591"/>
      <c r="CA147" s="591"/>
      <c r="CB147" s="591"/>
      <c r="CC147" s="591"/>
      <c r="CD147" s="591"/>
      <c r="CE147" s="591"/>
      <c r="CF147" s="591"/>
      <c r="CG147" s="591"/>
      <c r="CH147" s="591"/>
      <c r="CI147" s="591"/>
      <c r="CJ147" s="591"/>
      <c r="CK147" s="591"/>
      <c r="CL147" s="591"/>
      <c r="CM147" s="591"/>
      <c r="CN147" s="591"/>
      <c r="CO147" s="591"/>
      <c r="CP147" s="591"/>
      <c r="CQ147" s="591"/>
      <c r="CR147" s="591"/>
      <c r="CS147" s="591"/>
      <c r="CT147" s="591"/>
      <c r="CU147" s="591"/>
      <c r="CV147" s="591"/>
      <c r="CW147" s="591"/>
      <c r="CX147" s="591"/>
      <c r="CY147" s="591"/>
      <c r="CZ147" s="591"/>
      <c r="DA147" s="591"/>
      <c r="DB147" s="591"/>
      <c r="DC147" s="591"/>
      <c r="DD147" s="591"/>
      <c r="DE147" s="591"/>
      <c r="DF147" s="591"/>
      <c r="DG147" s="591"/>
      <c r="DH147" s="591"/>
      <c r="DI147" s="591"/>
      <c r="DJ147" s="591"/>
      <c r="DK147" s="591"/>
      <c r="DL147" s="591"/>
    </row>
    <row r="148" spans="1:116" s="597" customFormat="1" ht="34.9" hidden="1" customHeight="1">
      <c r="B148" s="553">
        <v>45262</v>
      </c>
      <c r="C148" s="908">
        <v>12387.562046928</v>
      </c>
      <c r="D148" s="610">
        <v>-3527.570046928</v>
      </c>
      <c r="E148" s="909">
        <v>8859.9920000000002</v>
      </c>
      <c r="F148" s="610">
        <v>5807.5479999999998</v>
      </c>
      <c r="G148" s="610">
        <v>633.71100000000001</v>
      </c>
      <c r="H148" s="611">
        <f>G148+F148</f>
        <v>6441.259</v>
      </c>
      <c r="I148" s="908">
        <v>1507.4770000000001</v>
      </c>
      <c r="J148" s="908">
        <v>911.25599999999997</v>
      </c>
      <c r="K148" s="909">
        <f>I148+J148</f>
        <v>2418.7330000000002</v>
      </c>
      <c r="L148" s="591"/>
      <c r="M148" s="224"/>
      <c r="N148" s="593"/>
      <c r="O148" s="591"/>
      <c r="P148" s="598"/>
      <c r="R148" s="598"/>
    </row>
    <row r="149" spans="1:116" s="595" customFormat="1" ht="34.9" hidden="1" customHeight="1">
      <c r="A149" s="591"/>
      <c r="B149" s="1009">
        <v>2024</v>
      </c>
      <c r="C149" s="1010"/>
      <c r="D149" s="1010"/>
      <c r="E149" s="1011"/>
      <c r="F149" s="1012"/>
      <c r="G149" s="1012"/>
      <c r="H149" s="1013"/>
      <c r="I149" s="1014"/>
      <c r="J149" s="1014"/>
      <c r="K149" s="1011"/>
      <c r="L149" s="591"/>
      <c r="M149" s="592"/>
      <c r="N149" s="593"/>
      <c r="O149" s="591"/>
      <c r="P149" s="594"/>
      <c r="Q149" s="591"/>
      <c r="R149" s="594"/>
      <c r="S149" s="591"/>
      <c r="T149" s="591"/>
      <c r="U149" s="591"/>
      <c r="V149" s="591"/>
      <c r="W149" s="591"/>
      <c r="X149" s="591"/>
      <c r="Y149" s="591"/>
      <c r="Z149" s="591"/>
      <c r="AA149" s="591"/>
      <c r="AB149" s="591"/>
      <c r="AC149" s="591"/>
      <c r="AD149" s="591"/>
      <c r="AE149" s="591"/>
      <c r="AF149" s="591"/>
      <c r="AG149" s="591"/>
      <c r="AH149" s="591"/>
      <c r="AI149" s="591"/>
      <c r="AJ149" s="591"/>
      <c r="AK149" s="591"/>
      <c r="AL149" s="591"/>
      <c r="AM149" s="591"/>
      <c r="AN149" s="591"/>
      <c r="AO149" s="591"/>
      <c r="AP149" s="591"/>
      <c r="AQ149" s="591"/>
      <c r="AR149" s="591"/>
      <c r="AS149" s="591"/>
      <c r="AT149" s="591"/>
      <c r="AU149" s="591"/>
      <c r="AV149" s="591"/>
      <c r="AW149" s="591"/>
      <c r="AX149" s="591"/>
      <c r="AY149" s="591"/>
      <c r="AZ149" s="591"/>
      <c r="BA149" s="591"/>
      <c r="BB149" s="591"/>
      <c r="BC149" s="591"/>
      <c r="BD149" s="591"/>
      <c r="BE149" s="591"/>
      <c r="BF149" s="591"/>
      <c r="BG149" s="591"/>
      <c r="BH149" s="591"/>
      <c r="BI149" s="591"/>
      <c r="BJ149" s="591"/>
      <c r="BK149" s="591"/>
      <c r="BL149" s="591"/>
      <c r="BM149" s="591"/>
      <c r="BN149" s="591"/>
      <c r="BO149" s="591"/>
      <c r="BP149" s="591"/>
      <c r="BQ149" s="591"/>
      <c r="BR149" s="591"/>
      <c r="BS149" s="591"/>
      <c r="BT149" s="591"/>
      <c r="BU149" s="591"/>
      <c r="BV149" s="591"/>
      <c r="BW149" s="591"/>
      <c r="BX149" s="591"/>
      <c r="BY149" s="591"/>
      <c r="BZ149" s="591"/>
      <c r="CA149" s="591"/>
      <c r="CB149" s="591"/>
      <c r="CC149" s="591"/>
      <c r="CD149" s="591"/>
      <c r="CE149" s="591"/>
      <c r="CF149" s="591"/>
      <c r="CG149" s="591"/>
      <c r="CH149" s="591"/>
      <c r="CI149" s="591"/>
      <c r="CJ149" s="591"/>
      <c r="CK149" s="591"/>
      <c r="CL149" s="591"/>
      <c r="CM149" s="591"/>
      <c r="CN149" s="591"/>
      <c r="CO149" s="591"/>
      <c r="CP149" s="591"/>
      <c r="CQ149" s="591"/>
      <c r="CR149" s="591"/>
      <c r="CS149" s="591"/>
      <c r="CT149" s="591"/>
      <c r="CU149" s="591"/>
      <c r="CV149" s="591"/>
      <c r="CW149" s="591"/>
      <c r="CX149" s="591"/>
      <c r="CY149" s="591"/>
      <c r="CZ149" s="591"/>
      <c r="DA149" s="591"/>
      <c r="DB149" s="591"/>
      <c r="DC149" s="591"/>
      <c r="DD149" s="591"/>
      <c r="DE149" s="591"/>
      <c r="DF149" s="591"/>
      <c r="DG149" s="591"/>
      <c r="DH149" s="591"/>
      <c r="DI149" s="591"/>
      <c r="DJ149" s="591"/>
      <c r="DK149" s="591"/>
      <c r="DL149" s="591"/>
    </row>
    <row r="150" spans="1:116" s="596" customFormat="1" ht="34.9" hidden="1" customHeight="1">
      <c r="A150" s="591"/>
      <c r="B150" s="1098">
        <v>45292</v>
      </c>
      <c r="C150" s="599">
        <v>12251.52</v>
      </c>
      <c r="D150" s="557">
        <v>-3433.36</v>
      </c>
      <c r="E150" s="600">
        <v>8818.16</v>
      </c>
      <c r="F150" s="557">
        <v>5765.9841619999997</v>
      </c>
      <c r="G150" s="557">
        <v>594.35083799999995</v>
      </c>
      <c r="H150" s="556">
        <f t="shared" ref="H150:H157" si="2">G150+F150</f>
        <v>6360.335</v>
      </c>
      <c r="I150" s="599">
        <v>1517.578</v>
      </c>
      <c r="J150" s="599">
        <v>940.25199999999995</v>
      </c>
      <c r="K150" s="600">
        <v>2457.83</v>
      </c>
      <c r="L150" s="591"/>
      <c r="M150" s="592"/>
      <c r="N150" s="593"/>
      <c r="O150" s="591"/>
      <c r="P150" s="594"/>
      <c r="Q150" s="591"/>
      <c r="R150" s="594"/>
      <c r="S150" s="591"/>
      <c r="T150" s="591"/>
      <c r="U150" s="591"/>
      <c r="V150" s="591"/>
      <c r="W150" s="591"/>
      <c r="X150" s="591"/>
      <c r="Y150" s="591"/>
      <c r="Z150" s="591"/>
      <c r="AA150" s="591"/>
      <c r="AB150" s="591"/>
      <c r="AC150" s="591"/>
      <c r="AD150" s="591"/>
      <c r="AE150" s="591"/>
      <c r="AF150" s="591"/>
      <c r="AG150" s="591"/>
      <c r="AH150" s="591"/>
      <c r="AI150" s="591"/>
      <c r="AJ150" s="591"/>
      <c r="AK150" s="591"/>
      <c r="AL150" s="591"/>
      <c r="AM150" s="591"/>
      <c r="AN150" s="591"/>
      <c r="AO150" s="591"/>
      <c r="AP150" s="591"/>
      <c r="AQ150" s="591"/>
      <c r="AR150" s="591"/>
      <c r="AS150" s="591"/>
      <c r="AT150" s="591"/>
      <c r="AU150" s="591"/>
      <c r="AV150" s="591"/>
      <c r="AW150" s="591"/>
      <c r="AX150" s="591"/>
      <c r="AY150" s="591"/>
      <c r="AZ150" s="591"/>
      <c r="BA150" s="591"/>
      <c r="BB150" s="591"/>
      <c r="BC150" s="591"/>
      <c r="BD150" s="591"/>
      <c r="BE150" s="591"/>
      <c r="BF150" s="591"/>
      <c r="BG150" s="591"/>
      <c r="BH150" s="591"/>
      <c r="BI150" s="591"/>
      <c r="BJ150" s="591"/>
      <c r="BK150" s="591"/>
      <c r="BL150" s="591"/>
      <c r="BM150" s="591"/>
      <c r="BN150" s="591"/>
      <c r="BO150" s="591"/>
      <c r="BP150" s="591"/>
      <c r="BQ150" s="591"/>
      <c r="BR150" s="591"/>
      <c r="BS150" s="591"/>
      <c r="BT150" s="591"/>
      <c r="BU150" s="591"/>
      <c r="BV150" s="591"/>
      <c r="BW150" s="591"/>
      <c r="BX150" s="591"/>
      <c r="BY150" s="591"/>
      <c r="BZ150" s="591"/>
      <c r="CA150" s="591"/>
      <c r="CB150" s="591"/>
      <c r="CC150" s="591"/>
      <c r="CD150" s="591"/>
      <c r="CE150" s="591"/>
      <c r="CF150" s="591"/>
      <c r="CG150" s="591"/>
      <c r="CH150" s="591"/>
      <c r="CI150" s="591"/>
      <c r="CJ150" s="591"/>
      <c r="CK150" s="591"/>
      <c r="CL150" s="591"/>
      <c r="CM150" s="591"/>
      <c r="CN150" s="591"/>
      <c r="CO150" s="591"/>
      <c r="CP150" s="591"/>
      <c r="CQ150" s="591"/>
      <c r="CR150" s="591"/>
      <c r="CS150" s="591"/>
      <c r="CT150" s="591"/>
      <c r="CU150" s="591"/>
      <c r="CV150" s="591"/>
      <c r="CW150" s="591"/>
      <c r="CX150" s="591"/>
      <c r="CY150" s="591"/>
      <c r="CZ150" s="591"/>
      <c r="DA150" s="591"/>
      <c r="DB150" s="591"/>
      <c r="DC150" s="591"/>
      <c r="DD150" s="591"/>
      <c r="DE150" s="591"/>
      <c r="DF150" s="591"/>
      <c r="DG150" s="591"/>
      <c r="DH150" s="591"/>
      <c r="DI150" s="591"/>
      <c r="DJ150" s="591"/>
      <c r="DK150" s="591"/>
      <c r="DL150" s="591"/>
    </row>
    <row r="151" spans="1:116" s="595" customFormat="1" ht="34.9" hidden="1" customHeight="1">
      <c r="A151" s="591"/>
      <c r="B151" s="217">
        <v>45323</v>
      </c>
      <c r="C151" s="601">
        <v>12239.176301025</v>
      </c>
      <c r="D151" s="537">
        <v>-3516.6213010249994</v>
      </c>
      <c r="E151" s="602">
        <f>D151+C151</f>
        <v>8722.5550000000003</v>
      </c>
      <c r="F151" s="537">
        <v>5759.6226130000005</v>
      </c>
      <c r="G151" s="537">
        <v>605.31138699999997</v>
      </c>
      <c r="H151" s="536">
        <f t="shared" si="2"/>
        <v>6364.9340000000002</v>
      </c>
      <c r="I151" s="601">
        <v>1535.675</v>
      </c>
      <c r="J151" s="601">
        <v>821.94600000000003</v>
      </c>
      <c r="K151" s="602">
        <f>J151+I151</f>
        <v>2357.6210000000001</v>
      </c>
      <c r="L151" s="591"/>
      <c r="M151" s="592"/>
      <c r="N151" s="593"/>
      <c r="O151" s="591"/>
      <c r="P151" s="594"/>
      <c r="Q151" s="591"/>
      <c r="R151" s="594"/>
      <c r="S151" s="591"/>
      <c r="T151" s="591"/>
      <c r="U151" s="591"/>
      <c r="V151" s="591"/>
      <c r="W151" s="591"/>
      <c r="X151" s="591"/>
      <c r="Y151" s="591"/>
      <c r="Z151" s="591"/>
      <c r="AA151" s="591"/>
      <c r="AB151" s="591"/>
      <c r="AC151" s="591"/>
      <c r="AD151" s="591"/>
      <c r="AE151" s="591"/>
      <c r="AF151" s="591"/>
      <c r="AG151" s="591"/>
      <c r="AH151" s="591"/>
      <c r="AI151" s="591"/>
      <c r="AJ151" s="591"/>
      <c r="AK151" s="591"/>
      <c r="AL151" s="591"/>
      <c r="AM151" s="591"/>
      <c r="AN151" s="591"/>
      <c r="AO151" s="591"/>
      <c r="AP151" s="591"/>
      <c r="AQ151" s="591"/>
      <c r="AR151" s="591"/>
      <c r="AS151" s="591"/>
      <c r="AT151" s="591"/>
      <c r="AU151" s="591"/>
      <c r="AV151" s="591"/>
      <c r="AW151" s="591"/>
      <c r="AX151" s="591"/>
      <c r="AY151" s="591"/>
      <c r="AZ151" s="591"/>
      <c r="BA151" s="591"/>
      <c r="BB151" s="591"/>
      <c r="BC151" s="591"/>
      <c r="BD151" s="591"/>
      <c r="BE151" s="591"/>
      <c r="BF151" s="591"/>
      <c r="BG151" s="591"/>
      <c r="BH151" s="591"/>
      <c r="BI151" s="591"/>
      <c r="BJ151" s="591"/>
      <c r="BK151" s="591"/>
      <c r="BL151" s="591"/>
      <c r="BM151" s="591"/>
      <c r="BN151" s="591"/>
      <c r="BO151" s="591"/>
      <c r="BP151" s="591"/>
      <c r="BQ151" s="591"/>
      <c r="BR151" s="591"/>
      <c r="BS151" s="591"/>
      <c r="BT151" s="591"/>
      <c r="BU151" s="591"/>
      <c r="BV151" s="591"/>
      <c r="BW151" s="591"/>
      <c r="BX151" s="591"/>
      <c r="BY151" s="591"/>
      <c r="BZ151" s="591"/>
      <c r="CA151" s="591"/>
      <c r="CB151" s="591"/>
      <c r="CC151" s="591"/>
      <c r="CD151" s="591"/>
      <c r="CE151" s="591"/>
      <c r="CF151" s="591"/>
      <c r="CG151" s="591"/>
      <c r="CH151" s="591"/>
      <c r="CI151" s="591"/>
      <c r="CJ151" s="591"/>
      <c r="CK151" s="591"/>
      <c r="CL151" s="591"/>
      <c r="CM151" s="591"/>
      <c r="CN151" s="591"/>
      <c r="CO151" s="591"/>
      <c r="CP151" s="591"/>
      <c r="CQ151" s="591"/>
      <c r="CR151" s="591"/>
      <c r="CS151" s="591"/>
      <c r="CT151" s="591"/>
      <c r="CU151" s="591"/>
      <c r="CV151" s="591"/>
      <c r="CW151" s="591"/>
      <c r="CX151" s="591"/>
      <c r="CY151" s="591"/>
      <c r="CZ151" s="591"/>
      <c r="DA151" s="591"/>
      <c r="DB151" s="591"/>
      <c r="DC151" s="591"/>
      <c r="DD151" s="591"/>
      <c r="DE151" s="591"/>
      <c r="DF151" s="591"/>
      <c r="DG151" s="591"/>
      <c r="DH151" s="591"/>
      <c r="DI151" s="591"/>
      <c r="DJ151" s="591"/>
      <c r="DK151" s="591"/>
      <c r="DL151" s="591"/>
    </row>
    <row r="152" spans="1:116" s="596" customFormat="1" ht="34.9" hidden="1" customHeight="1">
      <c r="A152" s="591"/>
      <c r="B152" s="216">
        <v>45352</v>
      </c>
      <c r="C152" s="603">
        <v>12610.162408495999</v>
      </c>
      <c r="D152" s="532">
        <v>-3587.4904084959981</v>
      </c>
      <c r="E152" s="604">
        <f>D152+C152</f>
        <v>9022.6720000000005</v>
      </c>
      <c r="F152" s="532">
        <v>5897.2268560000002</v>
      </c>
      <c r="G152" s="532">
        <v>678.46514400000001</v>
      </c>
      <c r="H152" s="531">
        <f t="shared" si="2"/>
        <v>6575.692</v>
      </c>
      <c r="I152" s="603">
        <v>1542.729</v>
      </c>
      <c r="J152" s="603">
        <v>904.25099999999998</v>
      </c>
      <c r="K152" s="604">
        <f>J152+I152</f>
        <v>2446.98</v>
      </c>
      <c r="L152" s="591"/>
      <c r="M152" s="592"/>
      <c r="N152" s="593"/>
      <c r="O152" s="591"/>
      <c r="P152" s="594"/>
      <c r="Q152" s="591"/>
      <c r="R152" s="594"/>
      <c r="S152" s="591"/>
      <c r="T152" s="591"/>
      <c r="U152" s="591"/>
      <c r="V152" s="591"/>
      <c r="W152" s="591"/>
      <c r="X152" s="591"/>
      <c r="Y152" s="591"/>
      <c r="Z152" s="591"/>
      <c r="AA152" s="591"/>
      <c r="AB152" s="591"/>
      <c r="AC152" s="591"/>
      <c r="AD152" s="591"/>
      <c r="AE152" s="591"/>
      <c r="AF152" s="591"/>
      <c r="AG152" s="591"/>
      <c r="AH152" s="591"/>
      <c r="AI152" s="591"/>
      <c r="AJ152" s="591"/>
      <c r="AK152" s="591"/>
      <c r="AL152" s="591"/>
      <c r="AM152" s="591"/>
      <c r="AN152" s="591"/>
      <c r="AO152" s="591"/>
      <c r="AP152" s="591"/>
      <c r="AQ152" s="591"/>
      <c r="AR152" s="591"/>
      <c r="AS152" s="591"/>
      <c r="AT152" s="591"/>
      <c r="AU152" s="591"/>
      <c r="AV152" s="591"/>
      <c r="AW152" s="591"/>
      <c r="AX152" s="591"/>
      <c r="AY152" s="591"/>
      <c r="AZ152" s="591"/>
      <c r="BA152" s="591"/>
      <c r="BB152" s="591"/>
      <c r="BC152" s="591"/>
      <c r="BD152" s="591"/>
      <c r="BE152" s="591"/>
      <c r="BF152" s="591"/>
      <c r="BG152" s="591"/>
      <c r="BH152" s="591"/>
      <c r="BI152" s="591"/>
      <c r="BJ152" s="591"/>
      <c r="BK152" s="591"/>
      <c r="BL152" s="591"/>
      <c r="BM152" s="591"/>
      <c r="BN152" s="591"/>
      <c r="BO152" s="591"/>
      <c r="BP152" s="591"/>
      <c r="BQ152" s="591"/>
      <c r="BR152" s="591"/>
      <c r="BS152" s="591"/>
      <c r="BT152" s="591"/>
      <c r="BU152" s="591"/>
      <c r="BV152" s="591"/>
      <c r="BW152" s="591"/>
      <c r="BX152" s="591"/>
      <c r="BY152" s="591"/>
      <c r="BZ152" s="591"/>
      <c r="CA152" s="591"/>
      <c r="CB152" s="591"/>
      <c r="CC152" s="591"/>
      <c r="CD152" s="591"/>
      <c r="CE152" s="591"/>
      <c r="CF152" s="591"/>
      <c r="CG152" s="591"/>
      <c r="CH152" s="591"/>
      <c r="CI152" s="591"/>
      <c r="CJ152" s="591"/>
      <c r="CK152" s="591"/>
      <c r="CL152" s="591"/>
      <c r="CM152" s="591"/>
      <c r="CN152" s="591"/>
      <c r="CO152" s="591"/>
      <c r="CP152" s="591"/>
      <c r="CQ152" s="591"/>
      <c r="CR152" s="591"/>
      <c r="CS152" s="591"/>
      <c r="CT152" s="591"/>
      <c r="CU152" s="591"/>
      <c r="CV152" s="591"/>
      <c r="CW152" s="591"/>
      <c r="CX152" s="591"/>
      <c r="CY152" s="591"/>
      <c r="CZ152" s="591"/>
      <c r="DA152" s="591"/>
      <c r="DB152" s="591"/>
      <c r="DC152" s="591"/>
      <c r="DD152" s="591"/>
      <c r="DE152" s="591"/>
      <c r="DF152" s="591"/>
      <c r="DG152" s="591"/>
      <c r="DH152" s="591"/>
      <c r="DI152" s="591"/>
      <c r="DJ152" s="591"/>
      <c r="DK152" s="591"/>
      <c r="DL152" s="591"/>
    </row>
    <row r="153" spans="1:116" s="595" customFormat="1" ht="34.9" hidden="1" customHeight="1">
      <c r="A153" s="591"/>
      <c r="B153" s="217">
        <v>45383</v>
      </c>
      <c r="C153" s="601">
        <v>12941.078128075998</v>
      </c>
      <c r="D153" s="537">
        <v>-3839.465128075999</v>
      </c>
      <c r="E153" s="602">
        <f>D153+C153</f>
        <v>9101.6129999999994</v>
      </c>
      <c r="F153" s="537">
        <v>5962.8962449999999</v>
      </c>
      <c r="G153" s="537">
        <v>651.44175499999994</v>
      </c>
      <c r="H153" s="536">
        <f t="shared" si="2"/>
        <v>6614.3379999999997</v>
      </c>
      <c r="I153" s="601">
        <v>1551.6410000000001</v>
      </c>
      <c r="J153" s="601">
        <v>935.63400000000001</v>
      </c>
      <c r="K153" s="602">
        <f>J153+I153</f>
        <v>2487.2750000000001</v>
      </c>
      <c r="L153" s="591"/>
      <c r="M153" s="592"/>
      <c r="N153" s="593"/>
      <c r="O153" s="591"/>
      <c r="P153" s="594"/>
      <c r="Q153" s="591"/>
      <c r="R153" s="594"/>
      <c r="S153" s="591"/>
      <c r="T153" s="591"/>
      <c r="U153" s="591"/>
      <c r="V153" s="591"/>
      <c r="W153" s="591"/>
      <c r="X153" s="591"/>
      <c r="Y153" s="591"/>
      <c r="Z153" s="591"/>
      <c r="AA153" s="591"/>
      <c r="AB153" s="591"/>
      <c r="AC153" s="591"/>
      <c r="AD153" s="591"/>
      <c r="AE153" s="591"/>
      <c r="AF153" s="591"/>
      <c r="AG153" s="591"/>
      <c r="AH153" s="591"/>
      <c r="AI153" s="591"/>
      <c r="AJ153" s="591"/>
      <c r="AK153" s="591"/>
      <c r="AL153" s="591"/>
      <c r="AM153" s="591"/>
      <c r="AN153" s="591"/>
      <c r="AO153" s="591"/>
      <c r="AP153" s="591"/>
      <c r="AQ153" s="591"/>
      <c r="AR153" s="591"/>
      <c r="AS153" s="591"/>
      <c r="AT153" s="591"/>
      <c r="AU153" s="591"/>
      <c r="AV153" s="591"/>
      <c r="AW153" s="591"/>
      <c r="AX153" s="591"/>
      <c r="AY153" s="591"/>
      <c r="AZ153" s="591"/>
      <c r="BA153" s="591"/>
      <c r="BB153" s="591"/>
      <c r="BC153" s="591"/>
      <c r="BD153" s="591"/>
      <c r="BE153" s="591"/>
      <c r="BF153" s="591"/>
      <c r="BG153" s="591"/>
      <c r="BH153" s="591"/>
      <c r="BI153" s="591"/>
      <c r="BJ153" s="591"/>
      <c r="BK153" s="591"/>
      <c r="BL153" s="591"/>
      <c r="BM153" s="591"/>
      <c r="BN153" s="591"/>
      <c r="BO153" s="591"/>
      <c r="BP153" s="591"/>
      <c r="BQ153" s="591"/>
      <c r="BR153" s="591"/>
      <c r="BS153" s="591"/>
      <c r="BT153" s="591"/>
      <c r="BU153" s="591"/>
      <c r="BV153" s="591"/>
      <c r="BW153" s="591"/>
      <c r="BX153" s="591"/>
      <c r="BY153" s="591"/>
      <c r="BZ153" s="591"/>
      <c r="CA153" s="591"/>
      <c r="CB153" s="591"/>
      <c r="CC153" s="591"/>
      <c r="CD153" s="591"/>
      <c r="CE153" s="591"/>
      <c r="CF153" s="591"/>
      <c r="CG153" s="591"/>
      <c r="CH153" s="591"/>
      <c r="CI153" s="591"/>
      <c r="CJ153" s="591"/>
      <c r="CK153" s="591"/>
      <c r="CL153" s="591"/>
      <c r="CM153" s="591"/>
      <c r="CN153" s="591"/>
      <c r="CO153" s="591"/>
      <c r="CP153" s="591"/>
      <c r="CQ153" s="591"/>
      <c r="CR153" s="591"/>
      <c r="CS153" s="591"/>
      <c r="CT153" s="591"/>
      <c r="CU153" s="591"/>
      <c r="CV153" s="591"/>
      <c r="CW153" s="591"/>
      <c r="CX153" s="591"/>
      <c r="CY153" s="591"/>
      <c r="CZ153" s="591"/>
      <c r="DA153" s="591"/>
      <c r="DB153" s="591"/>
      <c r="DC153" s="591"/>
      <c r="DD153" s="591"/>
      <c r="DE153" s="591"/>
      <c r="DF153" s="591"/>
      <c r="DG153" s="591"/>
      <c r="DH153" s="591"/>
      <c r="DI153" s="591"/>
      <c r="DJ153" s="591"/>
      <c r="DK153" s="591"/>
      <c r="DL153" s="591"/>
    </row>
    <row r="154" spans="1:116" s="596" customFormat="1" ht="34.9" hidden="1" customHeight="1">
      <c r="A154" s="591"/>
      <c r="B154" s="216">
        <v>45413</v>
      </c>
      <c r="C154" s="603">
        <v>12767.137191094997</v>
      </c>
      <c r="D154" s="532">
        <v>-3756.8481910949959</v>
      </c>
      <c r="E154" s="604">
        <f>D154+C154</f>
        <v>9010.2890000000007</v>
      </c>
      <c r="F154" s="532">
        <v>5991.0080850000004</v>
      </c>
      <c r="G154" s="532">
        <v>623.65291500000001</v>
      </c>
      <c r="H154" s="531">
        <f t="shared" si="2"/>
        <v>6614.6610000000001</v>
      </c>
      <c r="I154" s="603">
        <v>1543.9469999999999</v>
      </c>
      <c r="J154" s="603">
        <v>851.68100000000004</v>
      </c>
      <c r="K154" s="604">
        <f>J154+I154</f>
        <v>2395.6279999999997</v>
      </c>
      <c r="L154" s="591"/>
      <c r="M154" s="592"/>
      <c r="N154" s="593"/>
      <c r="O154" s="591"/>
      <c r="P154" s="594"/>
      <c r="Q154" s="591"/>
      <c r="R154" s="594"/>
      <c r="S154" s="591"/>
      <c r="T154" s="591"/>
      <c r="U154" s="591"/>
      <c r="V154" s="591"/>
      <c r="W154" s="591"/>
      <c r="X154" s="591"/>
      <c r="Y154" s="591"/>
      <c r="Z154" s="591"/>
      <c r="AA154" s="591"/>
      <c r="AB154" s="591"/>
      <c r="AC154" s="591"/>
      <c r="AD154" s="591"/>
      <c r="AE154" s="591"/>
      <c r="AF154" s="591"/>
      <c r="AG154" s="591"/>
      <c r="AH154" s="591"/>
      <c r="AI154" s="591"/>
      <c r="AJ154" s="591"/>
      <c r="AK154" s="591"/>
      <c r="AL154" s="591"/>
      <c r="AM154" s="591"/>
      <c r="AN154" s="591"/>
      <c r="AO154" s="591"/>
      <c r="AP154" s="591"/>
      <c r="AQ154" s="591"/>
      <c r="AR154" s="591"/>
      <c r="AS154" s="591"/>
      <c r="AT154" s="591"/>
      <c r="AU154" s="591"/>
      <c r="AV154" s="591"/>
      <c r="AW154" s="591"/>
      <c r="AX154" s="591"/>
      <c r="AY154" s="591"/>
      <c r="AZ154" s="591"/>
      <c r="BA154" s="591"/>
      <c r="BB154" s="591"/>
      <c r="BC154" s="591"/>
      <c r="BD154" s="591"/>
      <c r="BE154" s="591"/>
      <c r="BF154" s="591"/>
      <c r="BG154" s="591"/>
      <c r="BH154" s="591"/>
      <c r="BI154" s="591"/>
      <c r="BJ154" s="591"/>
      <c r="BK154" s="591"/>
      <c r="BL154" s="591"/>
      <c r="BM154" s="591"/>
      <c r="BN154" s="591"/>
      <c r="BO154" s="591"/>
      <c r="BP154" s="591"/>
      <c r="BQ154" s="591"/>
      <c r="BR154" s="591"/>
      <c r="BS154" s="591"/>
      <c r="BT154" s="591"/>
      <c r="BU154" s="591"/>
      <c r="BV154" s="591"/>
      <c r="BW154" s="591"/>
      <c r="BX154" s="591"/>
      <c r="BY154" s="591"/>
      <c r="BZ154" s="591"/>
      <c r="CA154" s="591"/>
      <c r="CB154" s="591"/>
      <c r="CC154" s="591"/>
      <c r="CD154" s="591"/>
      <c r="CE154" s="591"/>
      <c r="CF154" s="591"/>
      <c r="CG154" s="591"/>
      <c r="CH154" s="591"/>
      <c r="CI154" s="591"/>
      <c r="CJ154" s="591"/>
      <c r="CK154" s="591"/>
      <c r="CL154" s="591"/>
      <c r="CM154" s="591"/>
      <c r="CN154" s="591"/>
      <c r="CO154" s="591"/>
      <c r="CP154" s="591"/>
      <c r="CQ154" s="591"/>
      <c r="CR154" s="591"/>
      <c r="CS154" s="591"/>
      <c r="CT154" s="591"/>
      <c r="CU154" s="591"/>
      <c r="CV154" s="591"/>
      <c r="CW154" s="591"/>
      <c r="CX154" s="591"/>
      <c r="CY154" s="591"/>
      <c r="CZ154" s="591"/>
      <c r="DA154" s="591"/>
      <c r="DB154" s="591"/>
      <c r="DC154" s="591"/>
      <c r="DD154" s="591"/>
      <c r="DE154" s="591"/>
      <c r="DF154" s="591"/>
      <c r="DG154" s="591"/>
      <c r="DH154" s="591"/>
      <c r="DI154" s="591"/>
      <c r="DJ154" s="591"/>
      <c r="DK154" s="591"/>
      <c r="DL154" s="591"/>
    </row>
    <row r="155" spans="1:116" s="595" customFormat="1" ht="34.9" hidden="1" customHeight="1">
      <c r="A155" s="591"/>
      <c r="B155" s="217">
        <v>45445</v>
      </c>
      <c r="C155" s="601">
        <v>12769.664930000001</v>
      </c>
      <c r="D155" s="537">
        <v>-3480.2409320000002</v>
      </c>
      <c r="E155" s="602">
        <v>9289.4240000000009</v>
      </c>
      <c r="F155" s="537">
        <v>6073.0444170000001</v>
      </c>
      <c r="G155" s="537">
        <v>683.97358299999996</v>
      </c>
      <c r="H155" s="536">
        <v>6757.018</v>
      </c>
      <c r="I155" s="601">
        <v>1535.672</v>
      </c>
      <c r="J155" s="601">
        <v>996.73400000000004</v>
      </c>
      <c r="K155" s="602">
        <v>2532.4059999999999</v>
      </c>
      <c r="L155" s="591"/>
      <c r="M155" s="592"/>
      <c r="N155" s="593"/>
      <c r="O155" s="591"/>
      <c r="P155" s="594"/>
      <c r="Q155" s="591"/>
      <c r="R155" s="594"/>
      <c r="S155" s="591"/>
      <c r="T155" s="591"/>
      <c r="U155" s="591"/>
      <c r="V155" s="591"/>
      <c r="W155" s="591"/>
      <c r="X155" s="591"/>
      <c r="Y155" s="591"/>
      <c r="Z155" s="591"/>
      <c r="AA155" s="591"/>
      <c r="AB155" s="591"/>
      <c r="AC155" s="591"/>
      <c r="AD155" s="591"/>
      <c r="AE155" s="591"/>
      <c r="AF155" s="591"/>
      <c r="AG155" s="591"/>
      <c r="AH155" s="591"/>
      <c r="AI155" s="591"/>
      <c r="AJ155" s="591"/>
      <c r="AK155" s="591"/>
      <c r="AL155" s="591"/>
      <c r="AM155" s="591"/>
      <c r="AN155" s="591"/>
      <c r="AO155" s="591"/>
      <c r="AP155" s="591"/>
      <c r="AQ155" s="591"/>
      <c r="AR155" s="591"/>
      <c r="AS155" s="591"/>
      <c r="AT155" s="591"/>
      <c r="AU155" s="591"/>
      <c r="AV155" s="591"/>
      <c r="AW155" s="591"/>
      <c r="AX155" s="591"/>
      <c r="AY155" s="591"/>
      <c r="AZ155" s="591"/>
      <c r="BA155" s="591"/>
      <c r="BB155" s="591"/>
      <c r="BC155" s="591"/>
      <c r="BD155" s="591"/>
      <c r="BE155" s="591"/>
      <c r="BF155" s="591"/>
      <c r="BG155" s="591"/>
      <c r="BH155" s="591"/>
      <c r="BI155" s="591"/>
      <c r="BJ155" s="591"/>
      <c r="BK155" s="591"/>
      <c r="BL155" s="591"/>
      <c r="BM155" s="591"/>
      <c r="BN155" s="591"/>
      <c r="BO155" s="591"/>
      <c r="BP155" s="591"/>
      <c r="BQ155" s="591"/>
      <c r="BR155" s="591"/>
      <c r="BS155" s="591"/>
      <c r="BT155" s="591"/>
      <c r="BU155" s="591"/>
      <c r="BV155" s="591"/>
      <c r="BW155" s="591"/>
      <c r="BX155" s="591"/>
      <c r="BY155" s="591"/>
      <c r="BZ155" s="591"/>
      <c r="CA155" s="591"/>
      <c r="CB155" s="591"/>
      <c r="CC155" s="591"/>
      <c r="CD155" s="591"/>
      <c r="CE155" s="591"/>
      <c r="CF155" s="591"/>
      <c r="CG155" s="591"/>
      <c r="CH155" s="591"/>
      <c r="CI155" s="591"/>
      <c r="CJ155" s="591"/>
      <c r="CK155" s="591"/>
      <c r="CL155" s="591"/>
      <c r="CM155" s="591"/>
      <c r="CN155" s="591"/>
      <c r="CO155" s="591"/>
      <c r="CP155" s="591"/>
      <c r="CQ155" s="591"/>
      <c r="CR155" s="591"/>
      <c r="CS155" s="591"/>
      <c r="CT155" s="591"/>
      <c r="CU155" s="591"/>
      <c r="CV155" s="591"/>
      <c r="CW155" s="591"/>
      <c r="CX155" s="591"/>
      <c r="CY155" s="591"/>
      <c r="CZ155" s="591"/>
      <c r="DA155" s="591"/>
      <c r="DB155" s="591"/>
      <c r="DC155" s="591"/>
      <c r="DD155" s="591"/>
      <c r="DE155" s="591"/>
      <c r="DF155" s="591"/>
      <c r="DG155" s="591"/>
      <c r="DH155" s="591"/>
      <c r="DI155" s="591"/>
      <c r="DJ155" s="591"/>
      <c r="DK155" s="591"/>
      <c r="DL155" s="591"/>
    </row>
    <row r="156" spans="1:116" s="596" customFormat="1" ht="34.9" hidden="1" customHeight="1">
      <c r="A156" s="591"/>
      <c r="B156" s="216">
        <v>45474</v>
      </c>
      <c r="C156" s="603">
        <v>12939.924999999999</v>
      </c>
      <c r="D156" s="532">
        <v>-3671.5059999999999</v>
      </c>
      <c r="E156" s="604">
        <f>D156+C156</f>
        <v>9268.4189999999999</v>
      </c>
      <c r="F156" s="532">
        <v>6148.9049999999997</v>
      </c>
      <c r="G156" s="532">
        <v>621.72</v>
      </c>
      <c r="H156" s="531">
        <f t="shared" si="2"/>
        <v>6770.625</v>
      </c>
      <c r="I156" s="603">
        <v>1550.403</v>
      </c>
      <c r="J156" s="603">
        <v>947.39099999999996</v>
      </c>
      <c r="K156" s="604">
        <f>J156+I156</f>
        <v>2497.7939999999999</v>
      </c>
      <c r="L156" s="591"/>
      <c r="M156" s="592"/>
      <c r="N156" s="593"/>
      <c r="O156" s="591"/>
      <c r="P156" s="594"/>
      <c r="Q156" s="591"/>
      <c r="R156" s="594"/>
      <c r="S156" s="591"/>
      <c r="T156" s="591"/>
      <c r="U156" s="591"/>
      <c r="V156" s="591"/>
      <c r="W156" s="591"/>
      <c r="X156" s="591"/>
      <c r="Y156" s="591"/>
      <c r="Z156" s="591"/>
      <c r="AA156" s="591"/>
      <c r="AB156" s="591"/>
      <c r="AC156" s="591"/>
      <c r="AD156" s="591"/>
      <c r="AE156" s="591"/>
      <c r="AF156" s="591"/>
      <c r="AG156" s="591"/>
      <c r="AH156" s="591"/>
      <c r="AI156" s="591"/>
      <c r="AJ156" s="591"/>
      <c r="AK156" s="591"/>
      <c r="AL156" s="591"/>
      <c r="AM156" s="591"/>
      <c r="AN156" s="591"/>
      <c r="AO156" s="591"/>
      <c r="AP156" s="591"/>
      <c r="AQ156" s="591"/>
      <c r="AR156" s="591"/>
      <c r="AS156" s="591"/>
      <c r="AT156" s="591"/>
      <c r="AU156" s="591"/>
      <c r="AV156" s="591"/>
      <c r="AW156" s="591"/>
      <c r="AX156" s="591"/>
      <c r="AY156" s="591"/>
      <c r="AZ156" s="591"/>
      <c r="BA156" s="591"/>
      <c r="BB156" s="591"/>
      <c r="BC156" s="591"/>
      <c r="BD156" s="591"/>
      <c r="BE156" s="591"/>
      <c r="BF156" s="591"/>
      <c r="BG156" s="591"/>
      <c r="BH156" s="591"/>
      <c r="BI156" s="591"/>
      <c r="BJ156" s="591"/>
      <c r="BK156" s="591"/>
      <c r="BL156" s="591"/>
      <c r="BM156" s="591"/>
      <c r="BN156" s="591"/>
      <c r="BO156" s="591"/>
      <c r="BP156" s="591"/>
      <c r="BQ156" s="591"/>
      <c r="BR156" s="591"/>
      <c r="BS156" s="591"/>
      <c r="BT156" s="591"/>
      <c r="BU156" s="591"/>
      <c r="BV156" s="591"/>
      <c r="BW156" s="591"/>
      <c r="BX156" s="591"/>
      <c r="BY156" s="591"/>
      <c r="BZ156" s="591"/>
      <c r="CA156" s="591"/>
      <c r="CB156" s="591"/>
      <c r="CC156" s="591"/>
      <c r="CD156" s="591"/>
      <c r="CE156" s="591"/>
      <c r="CF156" s="591"/>
      <c r="CG156" s="591"/>
      <c r="CH156" s="591"/>
      <c r="CI156" s="591"/>
      <c r="CJ156" s="591"/>
      <c r="CK156" s="591"/>
      <c r="CL156" s="591"/>
      <c r="CM156" s="591"/>
      <c r="CN156" s="591"/>
      <c r="CO156" s="591"/>
      <c r="CP156" s="591"/>
      <c r="CQ156" s="591"/>
      <c r="CR156" s="591"/>
      <c r="CS156" s="591"/>
      <c r="CT156" s="591"/>
      <c r="CU156" s="591"/>
      <c r="CV156" s="591"/>
      <c r="CW156" s="591"/>
      <c r="CX156" s="591"/>
      <c r="CY156" s="591"/>
      <c r="CZ156" s="591"/>
      <c r="DA156" s="591"/>
      <c r="DB156" s="591"/>
      <c r="DC156" s="591"/>
      <c r="DD156" s="591"/>
      <c r="DE156" s="591"/>
      <c r="DF156" s="591"/>
      <c r="DG156" s="591"/>
      <c r="DH156" s="591"/>
      <c r="DI156" s="591"/>
      <c r="DJ156" s="591"/>
      <c r="DK156" s="591"/>
      <c r="DL156" s="591"/>
    </row>
    <row r="157" spans="1:116" s="595" customFormat="1" ht="34.9" hidden="1" customHeight="1">
      <c r="A157" s="591"/>
      <c r="B157" s="217">
        <v>45506</v>
      </c>
      <c r="C157" s="601">
        <v>13575.958664813001</v>
      </c>
      <c r="D157" s="537">
        <v>-4104.7516648130022</v>
      </c>
      <c r="E157" s="602">
        <f>D157+C157</f>
        <v>9471.2069999999985</v>
      </c>
      <c r="F157" s="537">
        <v>6145.6424219999999</v>
      </c>
      <c r="G157" s="537">
        <v>621.68657800000005</v>
      </c>
      <c r="H157" s="536">
        <f t="shared" si="2"/>
        <v>6767.3289999999997</v>
      </c>
      <c r="I157" s="601">
        <v>1559.49</v>
      </c>
      <c r="J157" s="601">
        <v>1144.3879999999999</v>
      </c>
      <c r="K157" s="602">
        <f>J157+I157</f>
        <v>2703.8779999999997</v>
      </c>
      <c r="L157" s="591"/>
      <c r="M157" s="592"/>
      <c r="N157" s="593"/>
      <c r="O157" s="591"/>
      <c r="P157" s="594"/>
      <c r="Q157" s="591"/>
      <c r="R157" s="594"/>
      <c r="S157" s="591"/>
      <c r="T157" s="591"/>
      <c r="U157" s="591"/>
      <c r="V157" s="591"/>
      <c r="W157" s="591"/>
      <c r="X157" s="591"/>
      <c r="Y157" s="591"/>
      <c r="Z157" s="591"/>
      <c r="AA157" s="591"/>
      <c r="AB157" s="591"/>
      <c r="AC157" s="591"/>
      <c r="AD157" s="591"/>
      <c r="AE157" s="591"/>
      <c r="AF157" s="591"/>
      <c r="AG157" s="591"/>
      <c r="AH157" s="591"/>
      <c r="AI157" s="591"/>
      <c r="AJ157" s="591"/>
      <c r="AK157" s="591"/>
      <c r="AL157" s="591"/>
      <c r="AM157" s="591"/>
      <c r="AN157" s="591"/>
      <c r="AO157" s="591"/>
      <c r="AP157" s="591"/>
      <c r="AQ157" s="591"/>
      <c r="AR157" s="591"/>
      <c r="AS157" s="591"/>
      <c r="AT157" s="591"/>
      <c r="AU157" s="591"/>
      <c r="AV157" s="591"/>
      <c r="AW157" s="591"/>
      <c r="AX157" s="591"/>
      <c r="AY157" s="591"/>
      <c r="AZ157" s="591"/>
      <c r="BA157" s="591"/>
      <c r="BB157" s="591"/>
      <c r="BC157" s="591"/>
      <c r="BD157" s="591"/>
      <c r="BE157" s="591"/>
      <c r="BF157" s="591"/>
      <c r="BG157" s="591"/>
      <c r="BH157" s="591"/>
      <c r="BI157" s="591"/>
      <c r="BJ157" s="591"/>
      <c r="BK157" s="591"/>
      <c r="BL157" s="591"/>
      <c r="BM157" s="591"/>
      <c r="BN157" s="591"/>
      <c r="BO157" s="591"/>
      <c r="BP157" s="591"/>
      <c r="BQ157" s="591"/>
      <c r="BR157" s="591"/>
      <c r="BS157" s="591"/>
      <c r="BT157" s="591"/>
      <c r="BU157" s="591"/>
      <c r="BV157" s="591"/>
      <c r="BW157" s="591"/>
      <c r="BX157" s="591"/>
      <c r="BY157" s="591"/>
      <c r="BZ157" s="591"/>
      <c r="CA157" s="591"/>
      <c r="CB157" s="591"/>
      <c r="CC157" s="591"/>
      <c r="CD157" s="591"/>
      <c r="CE157" s="591"/>
      <c r="CF157" s="591"/>
      <c r="CG157" s="591"/>
      <c r="CH157" s="591"/>
      <c r="CI157" s="591"/>
      <c r="CJ157" s="591"/>
      <c r="CK157" s="591"/>
      <c r="CL157" s="591"/>
      <c r="CM157" s="591"/>
      <c r="CN157" s="591"/>
      <c r="CO157" s="591"/>
      <c r="CP157" s="591"/>
      <c r="CQ157" s="591"/>
      <c r="CR157" s="591"/>
      <c r="CS157" s="591"/>
      <c r="CT157" s="591"/>
      <c r="CU157" s="591"/>
      <c r="CV157" s="591"/>
      <c r="CW157" s="591"/>
      <c r="CX157" s="591"/>
      <c r="CY157" s="591"/>
      <c r="CZ157" s="591"/>
      <c r="DA157" s="591"/>
      <c r="DB157" s="591"/>
      <c r="DC157" s="591"/>
      <c r="DD157" s="591"/>
      <c r="DE157" s="591"/>
      <c r="DF157" s="591"/>
      <c r="DG157" s="591"/>
      <c r="DH157" s="591"/>
      <c r="DI157" s="591"/>
      <c r="DJ157" s="591"/>
      <c r="DK157" s="591"/>
      <c r="DL157" s="591"/>
    </row>
    <row r="158" spans="1:116" s="596" customFormat="1" ht="34.9" hidden="1" customHeight="1">
      <c r="A158" s="591"/>
      <c r="B158" s="216">
        <v>45538</v>
      </c>
      <c r="C158" s="603">
        <v>13990.447</v>
      </c>
      <c r="D158" s="532">
        <v>-4583.3940000000002</v>
      </c>
      <c r="E158" s="604">
        <f>D158+C158</f>
        <v>9407.0529999999999</v>
      </c>
      <c r="F158" s="532">
        <v>6073.5010000000002</v>
      </c>
      <c r="G158" s="532">
        <v>632.55799999999999</v>
      </c>
      <c r="H158" s="531">
        <f>G158+F158</f>
        <v>6706.0590000000002</v>
      </c>
      <c r="I158" s="603">
        <v>1583.3689999999999</v>
      </c>
      <c r="J158" s="603">
        <v>1117.625</v>
      </c>
      <c r="K158" s="604">
        <f>J158+I158</f>
        <v>2700.9939999999997</v>
      </c>
      <c r="L158" s="591"/>
      <c r="M158" s="592"/>
      <c r="N158" s="593"/>
      <c r="O158" s="591"/>
      <c r="P158" s="594"/>
      <c r="Q158" s="591"/>
      <c r="R158" s="594"/>
      <c r="S158" s="591"/>
      <c r="T158" s="591"/>
      <c r="U158" s="591"/>
      <c r="V158" s="591"/>
      <c r="W158" s="591"/>
      <c r="X158" s="591"/>
      <c r="Y158" s="591"/>
      <c r="Z158" s="591"/>
      <c r="AA158" s="591"/>
      <c r="AB158" s="591"/>
      <c r="AC158" s="591"/>
      <c r="AD158" s="591"/>
      <c r="AE158" s="591"/>
      <c r="AF158" s="591"/>
      <c r="AG158" s="591"/>
      <c r="AH158" s="591"/>
      <c r="AI158" s="591"/>
      <c r="AJ158" s="591"/>
      <c r="AK158" s="591"/>
      <c r="AL158" s="591"/>
      <c r="AM158" s="591"/>
      <c r="AN158" s="591"/>
      <c r="AO158" s="591"/>
      <c r="AP158" s="591"/>
      <c r="AQ158" s="591"/>
      <c r="AR158" s="591"/>
      <c r="AS158" s="591"/>
      <c r="AT158" s="591"/>
      <c r="AU158" s="591"/>
      <c r="AV158" s="591"/>
      <c r="AW158" s="591"/>
      <c r="AX158" s="591"/>
      <c r="AY158" s="591"/>
      <c r="AZ158" s="591"/>
      <c r="BA158" s="591"/>
      <c r="BB158" s="591"/>
      <c r="BC158" s="591"/>
      <c r="BD158" s="591"/>
      <c r="BE158" s="591"/>
      <c r="BF158" s="591"/>
      <c r="BG158" s="591"/>
      <c r="BH158" s="591"/>
      <c r="BI158" s="591"/>
      <c r="BJ158" s="591"/>
      <c r="BK158" s="591"/>
      <c r="BL158" s="591"/>
      <c r="BM158" s="591"/>
      <c r="BN158" s="591"/>
      <c r="BO158" s="591"/>
      <c r="BP158" s="591"/>
      <c r="BQ158" s="591"/>
      <c r="BR158" s="591"/>
      <c r="BS158" s="591"/>
      <c r="BT158" s="591"/>
      <c r="BU158" s="591"/>
      <c r="BV158" s="591"/>
      <c r="BW158" s="591"/>
      <c r="BX158" s="591"/>
      <c r="BY158" s="591"/>
      <c r="BZ158" s="591"/>
      <c r="CA158" s="591"/>
      <c r="CB158" s="591"/>
      <c r="CC158" s="591"/>
      <c r="CD158" s="591"/>
      <c r="CE158" s="591"/>
      <c r="CF158" s="591"/>
      <c r="CG158" s="591"/>
      <c r="CH158" s="591"/>
      <c r="CI158" s="591"/>
      <c r="CJ158" s="591"/>
      <c r="CK158" s="591"/>
      <c r="CL158" s="591"/>
      <c r="CM158" s="591"/>
      <c r="CN158" s="591"/>
      <c r="CO158" s="591"/>
      <c r="CP158" s="591"/>
      <c r="CQ158" s="591"/>
      <c r="CR158" s="591"/>
      <c r="CS158" s="591"/>
      <c r="CT158" s="591"/>
      <c r="CU158" s="591"/>
      <c r="CV158" s="591"/>
      <c r="CW158" s="591"/>
      <c r="CX158" s="591"/>
      <c r="CY158" s="591"/>
      <c r="CZ158" s="591"/>
      <c r="DA158" s="591"/>
      <c r="DB158" s="591"/>
      <c r="DC158" s="591"/>
      <c r="DD158" s="591"/>
      <c r="DE158" s="591"/>
      <c r="DF158" s="591"/>
      <c r="DG158" s="591"/>
      <c r="DH158" s="591"/>
      <c r="DI158" s="591"/>
      <c r="DJ158" s="591"/>
      <c r="DK158" s="591"/>
      <c r="DL158" s="591"/>
    </row>
    <row r="159" spans="1:116" s="595" customFormat="1" ht="34.9" hidden="1" customHeight="1">
      <c r="A159" s="591"/>
      <c r="B159" s="217">
        <v>45568</v>
      </c>
      <c r="C159" s="601">
        <v>14105.481561519</v>
      </c>
      <c r="D159" s="537">
        <v>-4822.9915615190002</v>
      </c>
      <c r="E159" s="602">
        <v>9282.49</v>
      </c>
      <c r="F159" s="537">
        <v>6104.3991740000001</v>
      </c>
      <c r="G159" s="537">
        <v>606.81482600000004</v>
      </c>
      <c r="H159" s="536">
        <v>6711.2139999999999</v>
      </c>
      <c r="I159" s="601">
        <v>1602.585</v>
      </c>
      <c r="J159" s="601">
        <v>968.69100000000003</v>
      </c>
      <c r="K159" s="602">
        <v>2571.2759999999998</v>
      </c>
      <c r="L159" s="591"/>
      <c r="M159" s="592"/>
      <c r="N159" s="593"/>
      <c r="O159" s="591"/>
      <c r="P159" s="594"/>
      <c r="Q159" s="591"/>
      <c r="R159" s="594"/>
      <c r="S159" s="591"/>
      <c r="T159" s="591"/>
      <c r="U159" s="591"/>
      <c r="V159" s="591"/>
      <c r="W159" s="591"/>
      <c r="X159" s="591"/>
      <c r="Y159" s="591"/>
      <c r="Z159" s="591"/>
      <c r="AA159" s="591"/>
      <c r="AB159" s="591"/>
      <c r="AC159" s="591"/>
      <c r="AD159" s="591"/>
      <c r="AE159" s="591"/>
      <c r="AF159" s="591"/>
      <c r="AG159" s="591"/>
      <c r="AH159" s="591"/>
      <c r="AI159" s="591"/>
      <c r="AJ159" s="591"/>
      <c r="AK159" s="591"/>
      <c r="AL159" s="591"/>
      <c r="AM159" s="591"/>
      <c r="AN159" s="591"/>
      <c r="AO159" s="591"/>
      <c r="AP159" s="591"/>
      <c r="AQ159" s="591"/>
      <c r="AR159" s="591"/>
      <c r="AS159" s="591"/>
      <c r="AT159" s="591"/>
      <c r="AU159" s="591"/>
      <c r="AV159" s="591"/>
      <c r="AW159" s="591"/>
      <c r="AX159" s="591"/>
      <c r="AY159" s="591"/>
      <c r="AZ159" s="591"/>
      <c r="BA159" s="591"/>
      <c r="BB159" s="591"/>
      <c r="BC159" s="591"/>
      <c r="BD159" s="591"/>
      <c r="BE159" s="591"/>
      <c r="BF159" s="591"/>
      <c r="BG159" s="591"/>
      <c r="BH159" s="591"/>
      <c r="BI159" s="591"/>
      <c r="BJ159" s="591"/>
      <c r="BK159" s="591"/>
      <c r="BL159" s="591"/>
      <c r="BM159" s="591"/>
      <c r="BN159" s="591"/>
      <c r="BO159" s="591"/>
      <c r="BP159" s="591"/>
      <c r="BQ159" s="591"/>
      <c r="BR159" s="591"/>
      <c r="BS159" s="591"/>
      <c r="BT159" s="591"/>
      <c r="BU159" s="591"/>
      <c r="BV159" s="591"/>
      <c r="BW159" s="591"/>
      <c r="BX159" s="591"/>
      <c r="BY159" s="591"/>
      <c r="BZ159" s="591"/>
      <c r="CA159" s="591"/>
      <c r="CB159" s="591"/>
      <c r="CC159" s="591"/>
      <c r="CD159" s="591"/>
      <c r="CE159" s="591"/>
      <c r="CF159" s="591"/>
      <c r="CG159" s="591"/>
      <c r="CH159" s="591"/>
      <c r="CI159" s="591"/>
      <c r="CJ159" s="591"/>
      <c r="CK159" s="591"/>
      <c r="CL159" s="591"/>
      <c r="CM159" s="591"/>
      <c r="CN159" s="591"/>
      <c r="CO159" s="591"/>
      <c r="CP159" s="591"/>
      <c r="CQ159" s="591"/>
      <c r="CR159" s="591"/>
      <c r="CS159" s="591"/>
      <c r="CT159" s="591"/>
      <c r="CU159" s="591"/>
      <c r="CV159" s="591"/>
      <c r="CW159" s="591"/>
      <c r="CX159" s="591"/>
      <c r="CY159" s="591"/>
      <c r="CZ159" s="591"/>
      <c r="DA159" s="591"/>
      <c r="DB159" s="591"/>
      <c r="DC159" s="591"/>
      <c r="DD159" s="591"/>
      <c r="DE159" s="591"/>
      <c r="DF159" s="591"/>
      <c r="DG159" s="591"/>
      <c r="DH159" s="591"/>
      <c r="DI159" s="591"/>
      <c r="DJ159" s="591"/>
      <c r="DK159" s="591"/>
      <c r="DL159" s="591"/>
    </row>
    <row r="160" spans="1:116" s="596" customFormat="1" ht="34.9" hidden="1" customHeight="1">
      <c r="A160" s="591"/>
      <c r="B160" s="216">
        <v>45599</v>
      </c>
      <c r="C160" s="603">
        <v>14041.907999999999</v>
      </c>
      <c r="D160" s="532">
        <v>-4749.3710000000001</v>
      </c>
      <c r="E160" s="604">
        <f>D160+C160</f>
        <v>9292.5370000000003</v>
      </c>
      <c r="F160" s="532">
        <v>6129.1949999999997</v>
      </c>
      <c r="G160" s="532">
        <v>621.33199999999999</v>
      </c>
      <c r="H160" s="531">
        <f>G160+F160</f>
        <v>6750.527</v>
      </c>
      <c r="I160" s="603">
        <v>1592.1479999999999</v>
      </c>
      <c r="J160" s="603">
        <v>949.86199999999997</v>
      </c>
      <c r="K160" s="604">
        <f>J160+I160</f>
        <v>2542.0099999999998</v>
      </c>
      <c r="L160" s="591"/>
      <c r="M160" s="592"/>
      <c r="N160" s="593"/>
      <c r="O160" s="591"/>
      <c r="P160" s="594"/>
      <c r="Q160" s="591"/>
      <c r="R160" s="594"/>
      <c r="S160" s="591"/>
      <c r="T160" s="591"/>
      <c r="U160" s="591"/>
      <c r="V160" s="591"/>
      <c r="W160" s="591"/>
      <c r="X160" s="591"/>
      <c r="Y160" s="591"/>
      <c r="Z160" s="591"/>
      <c r="AA160" s="591"/>
      <c r="AB160" s="591"/>
      <c r="AC160" s="591"/>
      <c r="AD160" s="591"/>
      <c r="AE160" s="591"/>
      <c r="AF160" s="591"/>
      <c r="AG160" s="591"/>
      <c r="AH160" s="591"/>
      <c r="AI160" s="591"/>
      <c r="AJ160" s="591"/>
      <c r="AK160" s="591"/>
      <c r="AL160" s="591"/>
      <c r="AM160" s="591"/>
      <c r="AN160" s="591"/>
      <c r="AO160" s="591"/>
      <c r="AP160" s="591"/>
      <c r="AQ160" s="591"/>
      <c r="AR160" s="591"/>
      <c r="AS160" s="591"/>
      <c r="AT160" s="591"/>
      <c r="AU160" s="591"/>
      <c r="AV160" s="591"/>
      <c r="AW160" s="591"/>
      <c r="AX160" s="591"/>
      <c r="AY160" s="591"/>
      <c r="AZ160" s="591"/>
      <c r="BA160" s="591"/>
      <c r="BB160" s="591"/>
      <c r="BC160" s="591"/>
      <c r="BD160" s="591"/>
      <c r="BE160" s="591"/>
      <c r="BF160" s="591"/>
      <c r="BG160" s="591"/>
      <c r="BH160" s="591"/>
      <c r="BI160" s="591"/>
      <c r="BJ160" s="591"/>
      <c r="BK160" s="591"/>
      <c r="BL160" s="591"/>
      <c r="BM160" s="591"/>
      <c r="BN160" s="591"/>
      <c r="BO160" s="591"/>
      <c r="BP160" s="591"/>
      <c r="BQ160" s="591"/>
      <c r="BR160" s="591"/>
      <c r="BS160" s="591"/>
      <c r="BT160" s="591"/>
      <c r="BU160" s="591"/>
      <c r="BV160" s="591"/>
      <c r="BW160" s="591"/>
      <c r="BX160" s="591"/>
      <c r="BY160" s="591"/>
      <c r="BZ160" s="591"/>
      <c r="CA160" s="591"/>
      <c r="CB160" s="591"/>
      <c r="CC160" s="591"/>
      <c r="CD160" s="591"/>
      <c r="CE160" s="591"/>
      <c r="CF160" s="591"/>
      <c r="CG160" s="591"/>
      <c r="CH160" s="591"/>
      <c r="CI160" s="591"/>
      <c r="CJ160" s="591"/>
      <c r="CK160" s="591"/>
      <c r="CL160" s="591"/>
      <c r="CM160" s="591"/>
      <c r="CN160" s="591"/>
      <c r="CO160" s="591"/>
      <c r="CP160" s="591"/>
      <c r="CQ160" s="591"/>
      <c r="CR160" s="591"/>
      <c r="CS160" s="591"/>
      <c r="CT160" s="591"/>
      <c r="CU160" s="591"/>
      <c r="CV160" s="591"/>
      <c r="CW160" s="591"/>
      <c r="CX160" s="591"/>
      <c r="CY160" s="591"/>
      <c r="CZ160" s="591"/>
      <c r="DA160" s="591"/>
      <c r="DB160" s="591"/>
      <c r="DC160" s="591"/>
      <c r="DD160" s="591"/>
      <c r="DE160" s="591"/>
      <c r="DF160" s="591"/>
      <c r="DG160" s="591"/>
      <c r="DH160" s="591"/>
      <c r="DI160" s="591"/>
      <c r="DJ160" s="591"/>
      <c r="DK160" s="591"/>
      <c r="DL160" s="591"/>
    </row>
    <row r="161" spans="1:116" s="596" customFormat="1" ht="34.9" hidden="1" customHeight="1">
      <c r="A161" s="591"/>
      <c r="B161" s="553">
        <v>45630</v>
      </c>
      <c r="C161" s="908">
        <v>14544.818409998001</v>
      </c>
      <c r="D161" s="610">
        <v>-5126.5524099980012</v>
      </c>
      <c r="E161" s="909">
        <v>9418.2659999999996</v>
      </c>
      <c r="F161" s="610">
        <v>6083.0695770000002</v>
      </c>
      <c r="G161" s="610">
        <v>650.05442300000004</v>
      </c>
      <c r="H161" s="611">
        <v>6733.1239999999998</v>
      </c>
      <c r="I161" s="908">
        <v>1589.252</v>
      </c>
      <c r="J161" s="908">
        <v>1095.8900000000001</v>
      </c>
      <c r="K161" s="909">
        <v>2685.1419999999998</v>
      </c>
      <c r="L161" s="591"/>
      <c r="M161" s="592"/>
      <c r="N161" s="593"/>
      <c r="O161" s="591"/>
      <c r="P161" s="594"/>
      <c r="Q161" s="591"/>
      <c r="R161" s="594"/>
      <c r="S161" s="591"/>
      <c r="T161" s="591"/>
      <c r="U161" s="591"/>
      <c r="V161" s="591"/>
      <c r="W161" s="591"/>
      <c r="X161" s="591"/>
      <c r="Y161" s="591"/>
      <c r="Z161" s="591"/>
      <c r="AA161" s="591"/>
      <c r="AB161" s="591"/>
      <c r="AC161" s="591"/>
      <c r="AD161" s="591"/>
      <c r="AE161" s="591"/>
      <c r="AF161" s="591"/>
      <c r="AG161" s="591"/>
      <c r="AH161" s="591"/>
      <c r="AI161" s="591"/>
      <c r="AJ161" s="591"/>
      <c r="AK161" s="591"/>
      <c r="AL161" s="591"/>
      <c r="AM161" s="591"/>
      <c r="AN161" s="591"/>
      <c r="AO161" s="591"/>
      <c r="AP161" s="591"/>
      <c r="AQ161" s="591"/>
      <c r="AR161" s="591"/>
      <c r="AS161" s="591"/>
      <c r="AT161" s="591"/>
      <c r="AU161" s="591"/>
      <c r="AV161" s="591"/>
      <c r="AW161" s="591"/>
      <c r="AX161" s="591"/>
      <c r="AY161" s="591"/>
      <c r="AZ161" s="591"/>
      <c r="BA161" s="591"/>
      <c r="BB161" s="591"/>
      <c r="BC161" s="591"/>
      <c r="BD161" s="591"/>
      <c r="BE161" s="591"/>
      <c r="BF161" s="591"/>
      <c r="BG161" s="591"/>
      <c r="BH161" s="591"/>
      <c r="BI161" s="591"/>
      <c r="BJ161" s="591"/>
      <c r="BK161" s="591"/>
      <c r="BL161" s="591"/>
      <c r="BM161" s="591"/>
      <c r="BN161" s="591"/>
      <c r="BO161" s="591"/>
      <c r="BP161" s="591"/>
      <c r="BQ161" s="591"/>
      <c r="BR161" s="591"/>
      <c r="BS161" s="591"/>
      <c r="BT161" s="591"/>
      <c r="BU161" s="591"/>
      <c r="BV161" s="591"/>
      <c r="BW161" s="591"/>
      <c r="BX161" s="591"/>
      <c r="BY161" s="591"/>
      <c r="BZ161" s="591"/>
      <c r="CA161" s="591"/>
      <c r="CB161" s="591"/>
      <c r="CC161" s="591"/>
      <c r="CD161" s="591"/>
      <c r="CE161" s="591"/>
      <c r="CF161" s="591"/>
      <c r="CG161" s="591"/>
      <c r="CH161" s="591"/>
      <c r="CI161" s="591"/>
      <c r="CJ161" s="591"/>
      <c r="CK161" s="591"/>
      <c r="CL161" s="591"/>
      <c r="CM161" s="591"/>
      <c r="CN161" s="591"/>
      <c r="CO161" s="591"/>
      <c r="CP161" s="591"/>
      <c r="CQ161" s="591"/>
      <c r="CR161" s="591"/>
      <c r="CS161" s="591"/>
      <c r="CT161" s="591"/>
      <c r="CU161" s="591"/>
      <c r="CV161" s="591"/>
      <c r="CW161" s="591"/>
      <c r="CX161" s="591"/>
      <c r="CY161" s="591"/>
      <c r="CZ161" s="591"/>
      <c r="DA161" s="591"/>
      <c r="DB161" s="591"/>
      <c r="DC161" s="591"/>
      <c r="DD161" s="591"/>
      <c r="DE161" s="591"/>
      <c r="DF161" s="591"/>
      <c r="DG161" s="591"/>
      <c r="DH161" s="591"/>
      <c r="DI161" s="591"/>
      <c r="DJ161" s="591"/>
      <c r="DK161" s="591"/>
      <c r="DL161" s="591"/>
    </row>
    <row r="162" spans="1:116" s="595" customFormat="1" ht="34.9" customHeight="1">
      <c r="A162" s="591"/>
      <c r="B162" s="1009">
        <v>2025</v>
      </c>
      <c r="C162" s="1010"/>
      <c r="D162" s="1010"/>
      <c r="E162" s="1011"/>
      <c r="F162" s="1012"/>
      <c r="G162" s="1012"/>
      <c r="H162" s="1013"/>
      <c r="I162" s="1014"/>
      <c r="J162" s="1014"/>
      <c r="K162" s="1011"/>
      <c r="L162" s="591"/>
      <c r="M162" s="592"/>
      <c r="N162" s="593"/>
      <c r="O162" s="591"/>
      <c r="P162" s="594"/>
      <c r="Q162" s="591"/>
      <c r="R162" s="594"/>
      <c r="S162" s="591"/>
      <c r="T162" s="591"/>
      <c r="U162" s="591"/>
      <c r="V162" s="591"/>
      <c r="W162" s="591"/>
      <c r="X162" s="591"/>
      <c r="Y162" s="591"/>
      <c r="Z162" s="591"/>
      <c r="AA162" s="591"/>
      <c r="AB162" s="591"/>
      <c r="AC162" s="591"/>
      <c r="AD162" s="591"/>
      <c r="AE162" s="591"/>
      <c r="AF162" s="591"/>
      <c r="AG162" s="591"/>
      <c r="AH162" s="591"/>
      <c r="AI162" s="591"/>
      <c r="AJ162" s="591"/>
      <c r="AK162" s="591"/>
      <c r="AL162" s="591"/>
      <c r="AM162" s="591"/>
      <c r="AN162" s="591"/>
      <c r="AO162" s="591"/>
      <c r="AP162" s="591"/>
      <c r="AQ162" s="591"/>
      <c r="AR162" s="591"/>
      <c r="AS162" s="591"/>
      <c r="AT162" s="591"/>
      <c r="AU162" s="591"/>
      <c r="AV162" s="591"/>
      <c r="AW162" s="591"/>
      <c r="AX162" s="591"/>
      <c r="AY162" s="591"/>
      <c r="AZ162" s="591"/>
      <c r="BA162" s="591"/>
      <c r="BB162" s="591"/>
      <c r="BC162" s="591"/>
      <c r="BD162" s="591"/>
      <c r="BE162" s="591"/>
      <c r="BF162" s="591"/>
      <c r="BG162" s="591"/>
      <c r="BH162" s="591"/>
      <c r="BI162" s="591"/>
      <c r="BJ162" s="591"/>
      <c r="BK162" s="591"/>
      <c r="BL162" s="591"/>
      <c r="BM162" s="591"/>
      <c r="BN162" s="591"/>
      <c r="BO162" s="591"/>
      <c r="BP162" s="591"/>
      <c r="BQ162" s="591"/>
      <c r="BR162" s="591"/>
      <c r="BS162" s="591"/>
      <c r="BT162" s="591"/>
      <c r="BU162" s="591"/>
      <c r="BV162" s="591"/>
      <c r="BW162" s="591"/>
      <c r="BX162" s="591"/>
      <c r="BY162" s="591"/>
      <c r="BZ162" s="591"/>
      <c r="CA162" s="591"/>
      <c r="CB162" s="591"/>
      <c r="CC162" s="591"/>
      <c r="CD162" s="591"/>
      <c r="CE162" s="591"/>
      <c r="CF162" s="591"/>
      <c r="CG162" s="591"/>
      <c r="CH162" s="591"/>
      <c r="CI162" s="591"/>
      <c r="CJ162" s="591"/>
      <c r="CK162" s="591"/>
      <c r="CL162" s="591"/>
      <c r="CM162" s="591"/>
      <c r="CN162" s="591"/>
      <c r="CO162" s="591"/>
      <c r="CP162" s="591"/>
      <c r="CQ162" s="591"/>
      <c r="CR162" s="591"/>
      <c r="CS162" s="591"/>
      <c r="CT162" s="591"/>
      <c r="CU162" s="591"/>
      <c r="CV162" s="591"/>
      <c r="CW162" s="591"/>
      <c r="CX162" s="591"/>
      <c r="CY162" s="591"/>
      <c r="CZ162" s="591"/>
      <c r="DA162" s="591"/>
      <c r="DB162" s="591"/>
      <c r="DC162" s="591"/>
      <c r="DD162" s="591"/>
      <c r="DE162" s="591"/>
      <c r="DF162" s="591"/>
      <c r="DG162" s="591"/>
      <c r="DH162" s="591"/>
      <c r="DI162" s="591"/>
      <c r="DJ162" s="591"/>
      <c r="DK162" s="591"/>
      <c r="DL162" s="591"/>
    </row>
    <row r="163" spans="1:116" s="596" customFormat="1" ht="34.9" hidden="1" customHeight="1">
      <c r="A163" s="591"/>
      <c r="B163" s="216">
        <v>45658</v>
      </c>
      <c r="C163" s="603">
        <v>14614.075999999999</v>
      </c>
      <c r="D163" s="532">
        <v>-5405.1670000000004</v>
      </c>
      <c r="E163" s="604">
        <f>D163+C163</f>
        <v>9208.9089999999997</v>
      </c>
      <c r="F163" s="532">
        <v>6063.4480000000003</v>
      </c>
      <c r="G163" s="532">
        <v>602.88300000000004</v>
      </c>
      <c r="H163" s="531">
        <f>G163+F163</f>
        <v>6666.3310000000001</v>
      </c>
      <c r="I163" s="603">
        <v>1584.001</v>
      </c>
      <c r="J163" s="603">
        <v>958.577</v>
      </c>
      <c r="K163" s="604">
        <f>J163+I163</f>
        <v>2542.578</v>
      </c>
      <c r="L163" s="591"/>
      <c r="M163" s="592"/>
      <c r="N163" s="593"/>
      <c r="O163" s="591"/>
      <c r="P163" s="594"/>
      <c r="Q163" s="591"/>
      <c r="R163" s="594"/>
      <c r="S163" s="591"/>
      <c r="T163" s="591"/>
      <c r="U163" s="591"/>
      <c r="V163" s="591"/>
      <c r="W163" s="591"/>
      <c r="X163" s="591"/>
      <c r="Y163" s="591"/>
      <c r="Z163" s="591"/>
      <c r="AA163" s="591"/>
      <c r="AB163" s="591"/>
      <c r="AC163" s="591"/>
      <c r="AD163" s="591"/>
      <c r="AE163" s="591"/>
      <c r="AF163" s="591"/>
      <c r="AG163" s="591"/>
      <c r="AH163" s="591"/>
      <c r="AI163" s="591"/>
      <c r="AJ163" s="591"/>
      <c r="AK163" s="591"/>
      <c r="AL163" s="591"/>
      <c r="AM163" s="591"/>
      <c r="AN163" s="591"/>
      <c r="AO163" s="591"/>
      <c r="AP163" s="591"/>
      <c r="AQ163" s="591"/>
      <c r="AR163" s="591"/>
      <c r="AS163" s="591"/>
      <c r="AT163" s="591"/>
      <c r="AU163" s="591"/>
      <c r="AV163" s="591"/>
      <c r="AW163" s="591"/>
      <c r="AX163" s="591"/>
      <c r="AY163" s="591"/>
      <c r="AZ163" s="591"/>
      <c r="BA163" s="591"/>
      <c r="BB163" s="591"/>
      <c r="BC163" s="591"/>
      <c r="BD163" s="591"/>
      <c r="BE163" s="591"/>
      <c r="BF163" s="591"/>
      <c r="BG163" s="591"/>
      <c r="BH163" s="591"/>
      <c r="BI163" s="591"/>
      <c r="BJ163" s="591"/>
      <c r="BK163" s="591"/>
      <c r="BL163" s="591"/>
      <c r="BM163" s="591"/>
      <c r="BN163" s="591"/>
      <c r="BO163" s="591"/>
      <c r="BP163" s="591"/>
      <c r="BQ163" s="591"/>
      <c r="BR163" s="591"/>
      <c r="BS163" s="591"/>
      <c r="BT163" s="591"/>
      <c r="BU163" s="591"/>
      <c r="BV163" s="591"/>
      <c r="BW163" s="591"/>
      <c r="BX163" s="591"/>
      <c r="BY163" s="591"/>
      <c r="BZ163" s="591"/>
      <c r="CA163" s="591"/>
      <c r="CB163" s="591"/>
      <c r="CC163" s="591"/>
      <c r="CD163" s="591"/>
      <c r="CE163" s="591"/>
      <c r="CF163" s="591"/>
      <c r="CG163" s="591"/>
      <c r="CH163" s="591"/>
      <c r="CI163" s="591"/>
      <c r="CJ163" s="591"/>
      <c r="CK163" s="591"/>
      <c r="CL163" s="591"/>
      <c r="CM163" s="591"/>
      <c r="CN163" s="591"/>
      <c r="CO163" s="591"/>
      <c r="CP163" s="591"/>
      <c r="CQ163" s="591"/>
      <c r="CR163" s="591"/>
      <c r="CS163" s="591"/>
      <c r="CT163" s="591"/>
      <c r="CU163" s="591"/>
      <c r="CV163" s="591"/>
      <c r="CW163" s="591"/>
      <c r="CX163" s="591"/>
      <c r="CY163" s="591"/>
      <c r="CZ163" s="591"/>
      <c r="DA163" s="591"/>
      <c r="DB163" s="591"/>
      <c r="DC163" s="591"/>
      <c r="DD163" s="591"/>
      <c r="DE163" s="591"/>
      <c r="DF163" s="591"/>
      <c r="DG163" s="591"/>
      <c r="DH163" s="591"/>
      <c r="DI163" s="591"/>
      <c r="DJ163" s="591"/>
      <c r="DK163" s="591"/>
      <c r="DL163" s="591"/>
    </row>
    <row r="164" spans="1:116" s="595" customFormat="1" ht="34.9" hidden="1" customHeight="1">
      <c r="A164" s="591"/>
      <c r="B164" s="217">
        <v>45716</v>
      </c>
      <c r="C164" s="601">
        <v>14669.770081276003</v>
      </c>
      <c r="D164" s="537">
        <v>-5310.3990812760039</v>
      </c>
      <c r="E164" s="602">
        <v>9359.3709999999992</v>
      </c>
      <c r="F164" s="537">
        <v>6099.4796159999996</v>
      </c>
      <c r="G164" s="537">
        <v>586.09438399999999</v>
      </c>
      <c r="H164" s="536">
        <v>6685.5739999999996</v>
      </c>
      <c r="I164" s="601">
        <v>1595.46</v>
      </c>
      <c r="J164" s="601">
        <v>1078.337</v>
      </c>
      <c r="K164" s="602">
        <v>2673.797</v>
      </c>
      <c r="L164" s="591"/>
      <c r="M164" s="592"/>
      <c r="N164" s="593"/>
      <c r="O164" s="591"/>
      <c r="P164" s="594"/>
      <c r="Q164" s="591"/>
      <c r="R164" s="594"/>
      <c r="S164" s="591"/>
      <c r="T164" s="591"/>
      <c r="U164" s="591"/>
      <c r="V164" s="591"/>
      <c r="W164" s="591"/>
      <c r="X164" s="591"/>
      <c r="Y164" s="591"/>
      <c r="Z164" s="591"/>
      <c r="AA164" s="591"/>
      <c r="AB164" s="591"/>
      <c r="AC164" s="591"/>
      <c r="AD164" s="591"/>
      <c r="AE164" s="591"/>
      <c r="AF164" s="591"/>
      <c r="AG164" s="591"/>
      <c r="AH164" s="591"/>
      <c r="AI164" s="591"/>
      <c r="AJ164" s="591"/>
      <c r="AK164" s="591"/>
      <c r="AL164" s="591"/>
      <c r="AM164" s="591"/>
      <c r="AN164" s="591"/>
      <c r="AO164" s="591"/>
      <c r="AP164" s="591"/>
      <c r="AQ164" s="591"/>
      <c r="AR164" s="591"/>
      <c r="AS164" s="591"/>
      <c r="AT164" s="591"/>
      <c r="AU164" s="591"/>
      <c r="AV164" s="591"/>
      <c r="AW164" s="591"/>
      <c r="AX164" s="591"/>
      <c r="AY164" s="591"/>
      <c r="AZ164" s="591"/>
      <c r="BA164" s="591"/>
      <c r="BB164" s="591"/>
      <c r="BC164" s="591"/>
      <c r="BD164" s="591"/>
      <c r="BE164" s="591"/>
      <c r="BF164" s="591"/>
      <c r="BG164" s="591"/>
      <c r="BH164" s="591"/>
      <c r="BI164" s="591"/>
      <c r="BJ164" s="591"/>
      <c r="BK164" s="591"/>
      <c r="BL164" s="591"/>
      <c r="BM164" s="591"/>
      <c r="BN164" s="591"/>
      <c r="BO164" s="591"/>
      <c r="BP164" s="591"/>
      <c r="BQ164" s="591"/>
      <c r="BR164" s="591"/>
      <c r="BS164" s="591"/>
      <c r="BT164" s="591"/>
      <c r="BU164" s="591"/>
      <c r="BV164" s="591"/>
      <c r="BW164" s="591"/>
      <c r="BX164" s="591"/>
      <c r="BY164" s="591"/>
      <c r="BZ164" s="591"/>
      <c r="CA164" s="591"/>
      <c r="CB164" s="591"/>
      <c r="CC164" s="591"/>
      <c r="CD164" s="591"/>
      <c r="CE164" s="591"/>
      <c r="CF164" s="591"/>
      <c r="CG164" s="591"/>
      <c r="CH164" s="591"/>
      <c r="CI164" s="591"/>
      <c r="CJ164" s="591"/>
      <c r="CK164" s="591"/>
      <c r="CL164" s="591"/>
      <c r="CM164" s="591"/>
      <c r="CN164" s="591"/>
      <c r="CO164" s="591"/>
      <c r="CP164" s="591"/>
      <c r="CQ164" s="591"/>
      <c r="CR164" s="591"/>
      <c r="CS164" s="591"/>
      <c r="CT164" s="591"/>
      <c r="CU164" s="591"/>
      <c r="CV164" s="591"/>
      <c r="CW164" s="591"/>
      <c r="CX164" s="591"/>
      <c r="CY164" s="591"/>
      <c r="CZ164" s="591"/>
      <c r="DA164" s="591"/>
      <c r="DB164" s="591"/>
      <c r="DC164" s="591"/>
      <c r="DD164" s="591"/>
      <c r="DE164" s="591"/>
      <c r="DF164" s="591"/>
      <c r="DG164" s="591"/>
      <c r="DH164" s="591"/>
      <c r="DI164" s="591"/>
      <c r="DJ164" s="591"/>
      <c r="DK164" s="591"/>
      <c r="DL164" s="591"/>
    </row>
    <row r="165" spans="1:116" s="596" customFormat="1" ht="34.9" hidden="1" customHeight="1">
      <c r="A165" s="591"/>
      <c r="B165" s="216">
        <v>45717</v>
      </c>
      <c r="C165" s="603">
        <v>15356.238010272999</v>
      </c>
      <c r="D165" s="532">
        <v>-5580.2340102729977</v>
      </c>
      <c r="E165" s="604">
        <f>D165+C165</f>
        <v>9776.0040000000008</v>
      </c>
      <c r="F165" s="532">
        <v>6402.9759640000002</v>
      </c>
      <c r="G165" s="532">
        <v>734.48303599999997</v>
      </c>
      <c r="H165" s="531">
        <f>G165+F165</f>
        <v>7137.4589999999998</v>
      </c>
      <c r="I165" s="603">
        <v>1593.9860000000001</v>
      </c>
      <c r="J165" s="603">
        <v>1044.559</v>
      </c>
      <c r="K165" s="604">
        <f>J165+I165</f>
        <v>2638.5450000000001</v>
      </c>
      <c r="L165" s="591"/>
      <c r="M165" s="592"/>
      <c r="N165" s="593"/>
      <c r="O165" s="591"/>
      <c r="P165" s="594"/>
      <c r="Q165" s="591"/>
      <c r="R165" s="594"/>
      <c r="S165" s="591"/>
      <c r="T165" s="591"/>
      <c r="U165" s="591"/>
      <c r="V165" s="591"/>
      <c r="W165" s="591"/>
      <c r="X165" s="591"/>
      <c r="Y165" s="591"/>
      <c r="Z165" s="591"/>
      <c r="AA165" s="591"/>
      <c r="AB165" s="591"/>
      <c r="AC165" s="591"/>
      <c r="AD165" s="591"/>
      <c r="AE165" s="591"/>
      <c r="AF165" s="591"/>
      <c r="AG165" s="591"/>
      <c r="AH165" s="591"/>
      <c r="AI165" s="591"/>
      <c r="AJ165" s="591"/>
      <c r="AK165" s="591"/>
      <c r="AL165" s="591"/>
      <c r="AM165" s="591"/>
      <c r="AN165" s="591"/>
      <c r="AO165" s="591"/>
      <c r="AP165" s="591"/>
      <c r="AQ165" s="591"/>
      <c r="AR165" s="591"/>
      <c r="AS165" s="591"/>
      <c r="AT165" s="591"/>
      <c r="AU165" s="591"/>
      <c r="AV165" s="591"/>
      <c r="AW165" s="591"/>
      <c r="AX165" s="591"/>
      <c r="AY165" s="591"/>
      <c r="AZ165" s="591"/>
      <c r="BA165" s="591"/>
      <c r="BB165" s="591"/>
      <c r="BC165" s="591"/>
      <c r="BD165" s="591"/>
      <c r="BE165" s="591"/>
      <c r="BF165" s="591"/>
      <c r="BG165" s="591"/>
      <c r="BH165" s="591"/>
      <c r="BI165" s="591"/>
      <c r="BJ165" s="591"/>
      <c r="BK165" s="591"/>
      <c r="BL165" s="591"/>
      <c r="BM165" s="591"/>
      <c r="BN165" s="591"/>
      <c r="BO165" s="591"/>
      <c r="BP165" s="591"/>
      <c r="BQ165" s="591"/>
      <c r="BR165" s="591"/>
      <c r="BS165" s="591"/>
      <c r="BT165" s="591"/>
      <c r="BU165" s="591"/>
      <c r="BV165" s="591"/>
      <c r="BW165" s="591"/>
      <c r="BX165" s="591"/>
      <c r="BY165" s="591"/>
      <c r="BZ165" s="591"/>
      <c r="CA165" s="591"/>
      <c r="CB165" s="591"/>
      <c r="CC165" s="591"/>
      <c r="CD165" s="591"/>
      <c r="CE165" s="591"/>
      <c r="CF165" s="591"/>
      <c r="CG165" s="591"/>
      <c r="CH165" s="591"/>
      <c r="CI165" s="591"/>
      <c r="CJ165" s="591"/>
      <c r="CK165" s="591"/>
      <c r="CL165" s="591"/>
      <c r="CM165" s="591"/>
      <c r="CN165" s="591"/>
      <c r="CO165" s="591"/>
      <c r="CP165" s="591"/>
      <c r="CQ165" s="591"/>
      <c r="CR165" s="591"/>
      <c r="CS165" s="591"/>
      <c r="CT165" s="591"/>
      <c r="CU165" s="591"/>
      <c r="CV165" s="591"/>
      <c r="CW165" s="591"/>
      <c r="CX165" s="591"/>
      <c r="CY165" s="591"/>
      <c r="CZ165" s="591"/>
      <c r="DA165" s="591"/>
      <c r="DB165" s="591"/>
      <c r="DC165" s="591"/>
      <c r="DD165" s="591"/>
      <c r="DE165" s="591"/>
      <c r="DF165" s="591"/>
      <c r="DG165" s="591"/>
      <c r="DH165" s="591"/>
      <c r="DI165" s="591"/>
      <c r="DJ165" s="591"/>
      <c r="DK165" s="591"/>
      <c r="DL165" s="591"/>
    </row>
    <row r="166" spans="1:116" s="595" customFormat="1" ht="34.9" hidden="1" customHeight="1">
      <c r="A166" s="591"/>
      <c r="B166" s="217">
        <v>45748</v>
      </c>
      <c r="C166" s="601">
        <v>15888.409</v>
      </c>
      <c r="D166" s="537">
        <v>-6476.2790000000005</v>
      </c>
      <c r="E166" s="602">
        <f>D166+C166</f>
        <v>9412.1299999999992</v>
      </c>
      <c r="F166" s="537">
        <v>6213.6130000000003</v>
      </c>
      <c r="G166" s="537">
        <v>645.39400000000001</v>
      </c>
      <c r="H166" s="536">
        <f>G166+F166</f>
        <v>6859.0070000000005</v>
      </c>
      <c r="I166" s="601">
        <v>1586.903</v>
      </c>
      <c r="J166" s="601">
        <v>966.22</v>
      </c>
      <c r="K166" s="602">
        <f>J166+I166</f>
        <v>2553.123</v>
      </c>
      <c r="L166" s="591"/>
      <c r="M166" s="592"/>
      <c r="N166" s="593"/>
      <c r="O166" s="591"/>
      <c r="P166" s="594"/>
      <c r="Q166" s="591"/>
      <c r="R166" s="594"/>
      <c r="S166" s="591"/>
      <c r="T166" s="591"/>
      <c r="U166" s="591"/>
      <c r="V166" s="591"/>
      <c r="W166" s="591"/>
      <c r="X166" s="591"/>
      <c r="Y166" s="591"/>
      <c r="Z166" s="591"/>
      <c r="AA166" s="591"/>
      <c r="AB166" s="591"/>
      <c r="AC166" s="591"/>
      <c r="AD166" s="591"/>
      <c r="AE166" s="591"/>
      <c r="AF166" s="591"/>
      <c r="AG166" s="591"/>
      <c r="AH166" s="591"/>
      <c r="AI166" s="591"/>
      <c r="AJ166" s="591"/>
      <c r="AK166" s="591"/>
      <c r="AL166" s="591"/>
      <c r="AM166" s="591"/>
      <c r="AN166" s="591"/>
      <c r="AO166" s="591"/>
      <c r="AP166" s="591"/>
      <c r="AQ166" s="591"/>
      <c r="AR166" s="591"/>
      <c r="AS166" s="591"/>
      <c r="AT166" s="591"/>
      <c r="AU166" s="591"/>
      <c r="AV166" s="591"/>
      <c r="AW166" s="591"/>
      <c r="AX166" s="591"/>
      <c r="AY166" s="591"/>
      <c r="AZ166" s="591"/>
      <c r="BA166" s="591"/>
      <c r="BB166" s="591"/>
      <c r="BC166" s="591"/>
      <c r="BD166" s="591"/>
      <c r="BE166" s="591"/>
      <c r="BF166" s="591"/>
      <c r="BG166" s="591"/>
      <c r="BH166" s="591"/>
      <c r="BI166" s="591"/>
      <c r="BJ166" s="591"/>
      <c r="BK166" s="591"/>
      <c r="BL166" s="591"/>
      <c r="BM166" s="591"/>
      <c r="BN166" s="591"/>
      <c r="BO166" s="591"/>
      <c r="BP166" s="591"/>
      <c r="BQ166" s="591"/>
      <c r="BR166" s="591"/>
      <c r="BS166" s="591"/>
      <c r="BT166" s="591"/>
      <c r="BU166" s="591"/>
      <c r="BV166" s="591"/>
      <c r="BW166" s="591"/>
      <c r="BX166" s="591"/>
      <c r="BY166" s="591"/>
      <c r="BZ166" s="591"/>
      <c r="CA166" s="591"/>
      <c r="CB166" s="591"/>
      <c r="CC166" s="591"/>
      <c r="CD166" s="591"/>
      <c r="CE166" s="591"/>
      <c r="CF166" s="591"/>
      <c r="CG166" s="591"/>
      <c r="CH166" s="591"/>
      <c r="CI166" s="591"/>
      <c r="CJ166" s="591"/>
      <c r="CK166" s="591"/>
      <c r="CL166" s="591"/>
      <c r="CM166" s="591"/>
      <c r="CN166" s="591"/>
      <c r="CO166" s="591"/>
      <c r="CP166" s="591"/>
      <c r="CQ166" s="591"/>
      <c r="CR166" s="591"/>
      <c r="CS166" s="591"/>
      <c r="CT166" s="591"/>
      <c r="CU166" s="591"/>
      <c r="CV166" s="591"/>
      <c r="CW166" s="591"/>
      <c r="CX166" s="591"/>
      <c r="CY166" s="591"/>
      <c r="CZ166" s="591"/>
      <c r="DA166" s="591"/>
      <c r="DB166" s="591"/>
      <c r="DC166" s="591"/>
      <c r="DD166" s="591"/>
      <c r="DE166" s="591"/>
      <c r="DF166" s="591"/>
      <c r="DG166" s="591"/>
      <c r="DH166" s="591"/>
      <c r="DI166" s="591"/>
      <c r="DJ166" s="591"/>
      <c r="DK166" s="591"/>
      <c r="DL166" s="591"/>
    </row>
    <row r="167" spans="1:116" s="596" customFormat="1" ht="34.9" hidden="1" customHeight="1">
      <c r="A167" s="591"/>
      <c r="B167" s="216">
        <v>45778</v>
      </c>
      <c r="C167" s="603">
        <v>15908.535470187999</v>
      </c>
      <c r="D167" s="532">
        <v>-6419.0304701879977</v>
      </c>
      <c r="E167" s="604">
        <f>D167+C167</f>
        <v>9489.505000000001</v>
      </c>
      <c r="F167" s="532">
        <v>6263.9041139999999</v>
      </c>
      <c r="G167" s="532">
        <v>648.28888600000005</v>
      </c>
      <c r="H167" s="531">
        <f>G167+F167</f>
        <v>6912.1930000000002</v>
      </c>
      <c r="I167" s="603">
        <v>1595.0260000000001</v>
      </c>
      <c r="J167" s="603">
        <v>982.28599999999994</v>
      </c>
      <c r="K167" s="604">
        <f>J167+I167</f>
        <v>2577.3119999999999</v>
      </c>
      <c r="L167" s="591"/>
      <c r="M167" s="592"/>
      <c r="N167" s="593"/>
      <c r="O167" s="591"/>
      <c r="P167" s="594"/>
      <c r="Q167" s="591"/>
      <c r="R167" s="594"/>
      <c r="S167" s="591"/>
      <c r="T167" s="591"/>
      <c r="U167" s="591"/>
      <c r="V167" s="591"/>
      <c r="W167" s="591"/>
      <c r="X167" s="591"/>
      <c r="Y167" s="591"/>
      <c r="Z167" s="591"/>
      <c r="AA167" s="591"/>
      <c r="AB167" s="591"/>
      <c r="AC167" s="591"/>
      <c r="AD167" s="591"/>
      <c r="AE167" s="591"/>
      <c r="AF167" s="591"/>
      <c r="AG167" s="591"/>
      <c r="AH167" s="591"/>
      <c r="AI167" s="591"/>
      <c r="AJ167" s="591"/>
      <c r="AK167" s="591"/>
      <c r="AL167" s="591"/>
      <c r="AM167" s="591"/>
      <c r="AN167" s="591"/>
      <c r="AO167" s="591"/>
      <c r="AP167" s="591"/>
      <c r="AQ167" s="591"/>
      <c r="AR167" s="591"/>
      <c r="AS167" s="591"/>
      <c r="AT167" s="591"/>
      <c r="AU167" s="591"/>
      <c r="AV167" s="591"/>
      <c r="AW167" s="591"/>
      <c r="AX167" s="591"/>
      <c r="AY167" s="591"/>
      <c r="AZ167" s="591"/>
      <c r="BA167" s="591"/>
      <c r="BB167" s="591"/>
      <c r="BC167" s="591"/>
      <c r="BD167" s="591"/>
      <c r="BE167" s="591"/>
      <c r="BF167" s="591"/>
      <c r="BG167" s="591"/>
      <c r="BH167" s="591"/>
      <c r="BI167" s="591"/>
      <c r="BJ167" s="591"/>
      <c r="BK167" s="591"/>
      <c r="BL167" s="591"/>
      <c r="BM167" s="591"/>
      <c r="BN167" s="591"/>
      <c r="BO167" s="591"/>
      <c r="BP167" s="591"/>
      <c r="BQ167" s="591"/>
      <c r="BR167" s="591"/>
      <c r="BS167" s="591"/>
      <c r="BT167" s="591"/>
      <c r="BU167" s="591"/>
      <c r="BV167" s="591"/>
      <c r="BW167" s="591"/>
      <c r="BX167" s="591"/>
      <c r="BY167" s="591"/>
      <c r="BZ167" s="591"/>
      <c r="CA167" s="591"/>
      <c r="CB167" s="591"/>
      <c r="CC167" s="591"/>
      <c r="CD167" s="591"/>
      <c r="CE167" s="591"/>
      <c r="CF167" s="591"/>
      <c r="CG167" s="591"/>
      <c r="CH167" s="591"/>
      <c r="CI167" s="591"/>
      <c r="CJ167" s="591"/>
      <c r="CK167" s="591"/>
      <c r="CL167" s="591"/>
      <c r="CM167" s="591"/>
      <c r="CN167" s="591"/>
      <c r="CO167" s="591"/>
      <c r="CP167" s="591"/>
      <c r="CQ167" s="591"/>
      <c r="CR167" s="591"/>
      <c r="CS167" s="591"/>
      <c r="CT167" s="591"/>
      <c r="CU167" s="591"/>
      <c r="CV167" s="591"/>
      <c r="CW167" s="591"/>
      <c r="CX167" s="591"/>
      <c r="CY167" s="591"/>
      <c r="CZ167" s="591"/>
      <c r="DA167" s="591"/>
      <c r="DB167" s="591"/>
      <c r="DC167" s="591"/>
      <c r="DD167" s="591"/>
      <c r="DE167" s="591"/>
      <c r="DF167" s="591"/>
      <c r="DG167" s="591"/>
      <c r="DH167" s="591"/>
      <c r="DI167" s="591"/>
      <c r="DJ167" s="591"/>
      <c r="DK167" s="591"/>
      <c r="DL167" s="591"/>
    </row>
    <row r="168" spans="1:116" s="595" customFormat="1" ht="34.9" hidden="1" customHeight="1">
      <c r="A168" s="591"/>
      <c r="B168" s="217">
        <v>45809</v>
      </c>
      <c r="C168" s="601">
        <v>15251.934999999999</v>
      </c>
      <c r="D168" s="537">
        <v>-5551.134</v>
      </c>
      <c r="E168" s="602">
        <f>D168+C168</f>
        <v>9700.8009999999995</v>
      </c>
      <c r="F168" s="537">
        <v>6370.1869999999999</v>
      </c>
      <c r="G168" s="537">
        <v>633.04600000000005</v>
      </c>
      <c r="H168" s="536">
        <f>G168+F168</f>
        <v>7003.2330000000002</v>
      </c>
      <c r="I168" s="601">
        <v>1579.03</v>
      </c>
      <c r="J168" s="601">
        <v>1118.538</v>
      </c>
      <c r="K168" s="602">
        <f>J168+I168</f>
        <v>2697.5680000000002</v>
      </c>
      <c r="L168" s="591"/>
      <c r="M168" s="592"/>
      <c r="N168" s="593"/>
      <c r="O168" s="591"/>
      <c r="P168" s="594"/>
      <c r="Q168" s="591"/>
      <c r="R168" s="594"/>
      <c r="S168" s="591"/>
      <c r="T168" s="591"/>
      <c r="U168" s="591"/>
      <c r="V168" s="591"/>
      <c r="W168" s="591"/>
      <c r="X168" s="591"/>
      <c r="Y168" s="591"/>
      <c r="Z168" s="591"/>
      <c r="AA168" s="591"/>
      <c r="AB168" s="591"/>
      <c r="AC168" s="591"/>
      <c r="AD168" s="591"/>
      <c r="AE168" s="591"/>
      <c r="AF168" s="591"/>
      <c r="AG168" s="591"/>
      <c r="AH168" s="591"/>
      <c r="AI168" s="591"/>
      <c r="AJ168" s="591"/>
      <c r="AK168" s="591"/>
      <c r="AL168" s="591"/>
      <c r="AM168" s="591"/>
      <c r="AN168" s="591"/>
      <c r="AO168" s="591"/>
      <c r="AP168" s="591"/>
      <c r="AQ168" s="591"/>
      <c r="AR168" s="591"/>
      <c r="AS168" s="591"/>
      <c r="AT168" s="591"/>
      <c r="AU168" s="591"/>
      <c r="AV168" s="591"/>
      <c r="AW168" s="591"/>
      <c r="AX168" s="591"/>
      <c r="AY168" s="591"/>
      <c r="AZ168" s="591"/>
      <c r="BA168" s="591"/>
      <c r="BB168" s="591"/>
      <c r="BC168" s="591"/>
      <c r="BD168" s="591"/>
      <c r="BE168" s="591"/>
      <c r="BF168" s="591"/>
      <c r="BG168" s="591"/>
      <c r="BH168" s="591"/>
      <c r="BI168" s="591"/>
      <c r="BJ168" s="591"/>
      <c r="BK168" s="591"/>
      <c r="BL168" s="591"/>
      <c r="BM168" s="591"/>
      <c r="BN168" s="591"/>
      <c r="BO168" s="591"/>
      <c r="BP168" s="591"/>
      <c r="BQ168" s="591"/>
      <c r="BR168" s="591"/>
      <c r="BS168" s="591"/>
      <c r="BT168" s="591"/>
      <c r="BU168" s="591"/>
      <c r="BV168" s="591"/>
      <c r="BW168" s="591"/>
      <c r="BX168" s="591"/>
      <c r="BY168" s="591"/>
      <c r="BZ168" s="591"/>
      <c r="CA168" s="591"/>
      <c r="CB168" s="591"/>
      <c r="CC168" s="591"/>
      <c r="CD168" s="591"/>
      <c r="CE168" s="591"/>
      <c r="CF168" s="591"/>
      <c r="CG168" s="591"/>
      <c r="CH168" s="591"/>
      <c r="CI168" s="591"/>
      <c r="CJ168" s="591"/>
      <c r="CK168" s="591"/>
      <c r="CL168" s="591"/>
      <c r="CM168" s="591"/>
      <c r="CN168" s="591"/>
      <c r="CO168" s="591"/>
      <c r="CP168" s="591"/>
      <c r="CQ168" s="591"/>
      <c r="CR168" s="591"/>
      <c r="CS168" s="591"/>
      <c r="CT168" s="591"/>
      <c r="CU168" s="591"/>
      <c r="CV168" s="591"/>
      <c r="CW168" s="591"/>
      <c r="CX168" s="591"/>
      <c r="CY168" s="591"/>
      <c r="CZ168" s="591"/>
      <c r="DA168" s="591"/>
      <c r="DB168" s="591"/>
      <c r="DC168" s="591"/>
      <c r="DD168" s="591"/>
      <c r="DE168" s="591"/>
      <c r="DF168" s="591"/>
      <c r="DG168" s="591"/>
      <c r="DH168" s="591"/>
      <c r="DI168" s="591"/>
      <c r="DJ168" s="591"/>
      <c r="DK168" s="591"/>
      <c r="DL168" s="591"/>
    </row>
    <row r="169" spans="1:116" s="596" customFormat="1" ht="34.9" hidden="1" customHeight="1">
      <c r="A169" s="591"/>
      <c r="B169" s="216">
        <v>45839</v>
      </c>
      <c r="C169" s="603">
        <v>15321.162632071</v>
      </c>
      <c r="D169" s="532">
        <v>-5633.0376320710002</v>
      </c>
      <c r="E169" s="604">
        <v>9688.125</v>
      </c>
      <c r="F169" s="532">
        <v>6477.2424699999992</v>
      </c>
      <c r="G169" s="532">
        <v>602.98752999999999</v>
      </c>
      <c r="H169" s="531">
        <v>7080.23</v>
      </c>
      <c r="I169" s="603">
        <v>1580.64</v>
      </c>
      <c r="J169" s="603">
        <v>1027.2550000000001</v>
      </c>
      <c r="K169" s="604">
        <v>2607.8950000000004</v>
      </c>
      <c r="L169" s="591"/>
      <c r="M169" s="592"/>
      <c r="N169" s="593"/>
      <c r="O169" s="591"/>
      <c r="P169" s="594"/>
      <c r="Q169" s="591"/>
      <c r="R169" s="594"/>
      <c r="S169" s="591"/>
      <c r="T169" s="591"/>
      <c r="U169" s="591"/>
      <c r="V169" s="591"/>
      <c r="W169" s="591"/>
      <c r="X169" s="591"/>
      <c r="Y169" s="591"/>
      <c r="Z169" s="591"/>
      <c r="AA169" s="591"/>
      <c r="AB169" s="591"/>
      <c r="AC169" s="591"/>
      <c r="AD169" s="591"/>
      <c r="AE169" s="591"/>
      <c r="AF169" s="591"/>
      <c r="AG169" s="591"/>
      <c r="AH169" s="591"/>
      <c r="AI169" s="591"/>
      <c r="AJ169" s="591"/>
      <c r="AK169" s="591"/>
      <c r="AL169" s="591"/>
      <c r="AM169" s="591"/>
      <c r="AN169" s="591"/>
      <c r="AO169" s="591"/>
      <c r="AP169" s="591"/>
      <c r="AQ169" s="591"/>
      <c r="AR169" s="591"/>
      <c r="AS169" s="591"/>
      <c r="AT169" s="591"/>
      <c r="AU169" s="591"/>
      <c r="AV169" s="591"/>
      <c r="AW169" s="591"/>
      <c r="AX169" s="591"/>
      <c r="AY169" s="591"/>
      <c r="AZ169" s="591"/>
      <c r="BA169" s="591"/>
      <c r="BB169" s="591"/>
      <c r="BC169" s="591"/>
      <c r="BD169" s="591"/>
      <c r="BE169" s="591"/>
      <c r="BF169" s="591"/>
      <c r="BG169" s="591"/>
      <c r="BH169" s="591"/>
      <c r="BI169" s="591"/>
      <c r="BJ169" s="591"/>
      <c r="BK169" s="591"/>
      <c r="BL169" s="591"/>
      <c r="BM169" s="591"/>
      <c r="BN169" s="591"/>
      <c r="BO169" s="591"/>
      <c r="BP169" s="591"/>
      <c r="BQ169" s="591"/>
      <c r="BR169" s="591"/>
      <c r="BS169" s="591"/>
      <c r="BT169" s="591"/>
      <c r="BU169" s="591"/>
      <c r="BV169" s="591"/>
      <c r="BW169" s="591"/>
      <c r="BX169" s="591"/>
      <c r="BY169" s="591"/>
      <c r="BZ169" s="591"/>
      <c r="CA169" s="591"/>
      <c r="CB169" s="591"/>
      <c r="CC169" s="591"/>
      <c r="CD169" s="591"/>
      <c r="CE169" s="591"/>
      <c r="CF169" s="591"/>
      <c r="CG169" s="591"/>
      <c r="CH169" s="591"/>
      <c r="CI169" s="591"/>
      <c r="CJ169" s="591"/>
      <c r="CK169" s="591"/>
      <c r="CL169" s="591"/>
      <c r="CM169" s="591"/>
      <c r="CN169" s="591"/>
      <c r="CO169" s="591"/>
      <c r="CP169" s="591"/>
      <c r="CQ169" s="591"/>
      <c r="CR169" s="591"/>
      <c r="CS169" s="591"/>
      <c r="CT169" s="591"/>
      <c r="CU169" s="591"/>
      <c r="CV169" s="591"/>
      <c r="CW169" s="591"/>
      <c r="CX169" s="591"/>
      <c r="CY169" s="591"/>
      <c r="CZ169" s="591"/>
      <c r="DA169" s="591"/>
      <c r="DB169" s="591"/>
      <c r="DC169" s="591"/>
      <c r="DD169" s="591"/>
      <c r="DE169" s="591"/>
      <c r="DF169" s="591"/>
      <c r="DG169" s="591"/>
      <c r="DH169" s="591"/>
      <c r="DI169" s="591"/>
      <c r="DJ169" s="591"/>
      <c r="DK169" s="591"/>
      <c r="DL169" s="591"/>
    </row>
    <row r="170" spans="1:116" s="595" customFormat="1" ht="34.9" customHeight="1">
      <c r="A170" s="591"/>
      <c r="B170" s="217">
        <v>45870</v>
      </c>
      <c r="C170" s="601">
        <v>15848.543582864004</v>
      </c>
      <c r="D170" s="537">
        <v>-6102.3755828640042</v>
      </c>
      <c r="E170" s="602">
        <v>9746.1679999999997</v>
      </c>
      <c r="F170" s="537">
        <v>6420.0320650000003</v>
      </c>
      <c r="G170" s="537">
        <v>620.64293499999997</v>
      </c>
      <c r="H170" s="536">
        <v>7040.6750000000002</v>
      </c>
      <c r="I170" s="601">
        <v>1608.491</v>
      </c>
      <c r="J170" s="601">
        <v>1097.002</v>
      </c>
      <c r="K170" s="602">
        <v>2705.4929999999999</v>
      </c>
      <c r="L170" s="591"/>
      <c r="M170" s="592"/>
      <c r="N170" s="593"/>
      <c r="O170" s="591"/>
      <c r="P170" s="594"/>
      <c r="Q170" s="591"/>
      <c r="R170" s="594"/>
      <c r="S170" s="591"/>
      <c r="T170" s="591"/>
      <c r="U170" s="591"/>
      <c r="V170" s="591"/>
      <c r="W170" s="591"/>
      <c r="X170" s="591"/>
      <c r="Y170" s="591"/>
      <c r="Z170" s="591"/>
      <c r="AA170" s="591"/>
      <c r="AB170" s="591"/>
      <c r="AC170" s="591"/>
      <c r="AD170" s="591"/>
      <c r="AE170" s="591"/>
      <c r="AF170" s="591"/>
      <c r="AG170" s="591"/>
      <c r="AH170" s="591"/>
      <c r="AI170" s="591"/>
      <c r="AJ170" s="591"/>
      <c r="AK170" s="591"/>
      <c r="AL170" s="591"/>
      <c r="AM170" s="591"/>
      <c r="AN170" s="591"/>
      <c r="AO170" s="591"/>
      <c r="AP170" s="591"/>
      <c r="AQ170" s="591"/>
      <c r="AR170" s="591"/>
      <c r="AS170" s="591"/>
      <c r="AT170" s="591"/>
      <c r="AU170" s="591"/>
      <c r="AV170" s="591"/>
      <c r="AW170" s="591"/>
      <c r="AX170" s="591"/>
      <c r="AY170" s="591"/>
      <c r="AZ170" s="591"/>
      <c r="BA170" s="591"/>
      <c r="BB170" s="591"/>
      <c r="BC170" s="591"/>
      <c r="BD170" s="591"/>
      <c r="BE170" s="591"/>
      <c r="BF170" s="591"/>
      <c r="BG170" s="591"/>
      <c r="BH170" s="591"/>
      <c r="BI170" s="591"/>
      <c r="BJ170" s="591"/>
      <c r="BK170" s="591"/>
      <c r="BL170" s="591"/>
      <c r="BM170" s="591"/>
      <c r="BN170" s="591"/>
      <c r="BO170" s="591"/>
      <c r="BP170" s="591"/>
      <c r="BQ170" s="591"/>
      <c r="BR170" s="591"/>
      <c r="BS170" s="591"/>
      <c r="BT170" s="591"/>
      <c r="BU170" s="591"/>
      <c r="BV170" s="591"/>
      <c r="BW170" s="591"/>
      <c r="BX170" s="591"/>
      <c r="BY170" s="591"/>
      <c r="BZ170" s="591"/>
      <c r="CA170" s="591"/>
      <c r="CB170" s="591"/>
      <c r="CC170" s="591"/>
      <c r="CD170" s="591"/>
      <c r="CE170" s="591"/>
      <c r="CF170" s="591"/>
      <c r="CG170" s="591"/>
      <c r="CH170" s="591"/>
      <c r="CI170" s="591"/>
      <c r="CJ170" s="591"/>
      <c r="CK170" s="591"/>
      <c r="CL170" s="591"/>
      <c r="CM170" s="591"/>
      <c r="CN170" s="591"/>
      <c r="CO170" s="591"/>
      <c r="CP170" s="591"/>
      <c r="CQ170" s="591"/>
      <c r="CR170" s="591"/>
      <c r="CS170" s="591"/>
      <c r="CT170" s="591"/>
      <c r="CU170" s="591"/>
      <c r="CV170" s="591"/>
      <c r="CW170" s="591"/>
      <c r="CX170" s="591"/>
      <c r="CY170" s="591"/>
      <c r="CZ170" s="591"/>
      <c r="DA170" s="591"/>
      <c r="DB170" s="591"/>
      <c r="DC170" s="591"/>
      <c r="DD170" s="591"/>
      <c r="DE170" s="591"/>
      <c r="DF170" s="591"/>
      <c r="DG170" s="591"/>
      <c r="DH170" s="591"/>
      <c r="DI170" s="591"/>
      <c r="DJ170" s="591"/>
      <c r="DK170" s="591"/>
      <c r="DL170" s="591"/>
    </row>
    <row r="171" spans="1:116" s="596" customFormat="1" ht="34.9" customHeight="1">
      <c r="A171" s="591"/>
      <c r="B171" s="216">
        <v>45903</v>
      </c>
      <c r="C171" s="603">
        <v>16644.522497823</v>
      </c>
      <c r="D171" s="532">
        <v>-6906.7034978230004</v>
      </c>
      <c r="E171" s="604">
        <f>D171+C171</f>
        <v>9737.8189999999995</v>
      </c>
      <c r="F171" s="532">
        <v>6313.3569349999998</v>
      </c>
      <c r="G171" s="532">
        <v>604.79406500000005</v>
      </c>
      <c r="H171" s="531">
        <f>G171+F171</f>
        <v>6918.1509999999998</v>
      </c>
      <c r="I171" s="603">
        <v>1631.9549999999999</v>
      </c>
      <c r="J171" s="603">
        <v>1187.713</v>
      </c>
      <c r="K171" s="604">
        <f>J171+I171</f>
        <v>2819.6679999999997</v>
      </c>
      <c r="L171" s="591"/>
      <c r="M171" s="592"/>
      <c r="N171" s="593"/>
      <c r="O171" s="591"/>
      <c r="P171" s="594"/>
      <c r="Q171" s="591"/>
      <c r="R171" s="594"/>
      <c r="S171" s="591"/>
      <c r="T171" s="591"/>
      <c r="U171" s="591"/>
      <c r="V171" s="591"/>
      <c r="W171" s="591"/>
      <c r="X171" s="591"/>
      <c r="Y171" s="591"/>
      <c r="Z171" s="591"/>
      <c r="AA171" s="591"/>
      <c r="AB171" s="591"/>
      <c r="AC171" s="591"/>
      <c r="AD171" s="591"/>
      <c r="AE171" s="591"/>
      <c r="AF171" s="591"/>
      <c r="AG171" s="591"/>
      <c r="AH171" s="591"/>
      <c r="AI171" s="591"/>
      <c r="AJ171" s="591"/>
      <c r="AK171" s="591"/>
      <c r="AL171" s="591"/>
      <c r="AM171" s="591"/>
      <c r="AN171" s="591"/>
      <c r="AO171" s="591"/>
      <c r="AP171" s="591"/>
      <c r="AQ171" s="591"/>
      <c r="AR171" s="591"/>
      <c r="AS171" s="591"/>
      <c r="AT171" s="591"/>
      <c r="AU171" s="591"/>
      <c r="AV171" s="591"/>
      <c r="AW171" s="591"/>
      <c r="AX171" s="591"/>
      <c r="AY171" s="591"/>
      <c r="AZ171" s="591"/>
      <c r="BA171" s="591"/>
      <c r="BB171" s="591"/>
      <c r="BC171" s="591"/>
      <c r="BD171" s="591"/>
      <c r="BE171" s="591"/>
      <c r="BF171" s="591"/>
      <c r="BG171" s="591"/>
      <c r="BH171" s="591"/>
      <c r="BI171" s="591"/>
      <c r="BJ171" s="591"/>
      <c r="BK171" s="591"/>
      <c r="BL171" s="591"/>
      <c r="BM171" s="591"/>
      <c r="BN171" s="591"/>
      <c r="BO171" s="591"/>
      <c r="BP171" s="591"/>
      <c r="BQ171" s="591"/>
      <c r="BR171" s="591"/>
      <c r="BS171" s="591"/>
      <c r="BT171" s="591"/>
      <c r="BU171" s="591"/>
      <c r="BV171" s="591"/>
      <c r="BW171" s="591"/>
      <c r="BX171" s="591"/>
      <c r="BY171" s="591"/>
      <c r="BZ171" s="591"/>
      <c r="CA171" s="591"/>
      <c r="CB171" s="591"/>
      <c r="CC171" s="591"/>
      <c r="CD171" s="591"/>
      <c r="CE171" s="591"/>
      <c r="CF171" s="591"/>
      <c r="CG171" s="591"/>
      <c r="CH171" s="591"/>
      <c r="CI171" s="591"/>
      <c r="CJ171" s="591"/>
      <c r="CK171" s="591"/>
      <c r="CL171" s="591"/>
      <c r="CM171" s="591"/>
      <c r="CN171" s="591"/>
      <c r="CO171" s="591"/>
      <c r="CP171" s="591"/>
      <c r="CQ171" s="591"/>
      <c r="CR171" s="591"/>
      <c r="CS171" s="591"/>
      <c r="CT171" s="591"/>
      <c r="CU171" s="591"/>
      <c r="CV171" s="591"/>
      <c r="CW171" s="591"/>
      <c r="CX171" s="591"/>
      <c r="CY171" s="591"/>
      <c r="CZ171" s="591"/>
      <c r="DA171" s="591"/>
      <c r="DB171" s="591"/>
      <c r="DC171" s="591"/>
      <c r="DD171" s="591"/>
      <c r="DE171" s="591"/>
      <c r="DF171" s="591"/>
      <c r="DG171" s="591"/>
      <c r="DH171" s="591"/>
      <c r="DI171" s="591"/>
      <c r="DJ171" s="591"/>
      <c r="DK171" s="591"/>
      <c r="DL171" s="591"/>
    </row>
    <row r="172" spans="1:116" s="596" customFormat="1" ht="34.9" customHeight="1">
      <c r="A172" s="591"/>
      <c r="B172" s="217">
        <v>45933</v>
      </c>
      <c r="C172" s="601">
        <v>16736.564466396001</v>
      </c>
      <c r="D172" s="537">
        <v>-7055.3574663960026</v>
      </c>
      <c r="E172" s="602">
        <v>9681.2069999999985</v>
      </c>
      <c r="F172" s="537">
        <v>6312.3740789999993</v>
      </c>
      <c r="G172" s="537">
        <v>596.98192100000006</v>
      </c>
      <c r="H172" s="536">
        <v>6909.3559999999998</v>
      </c>
      <c r="I172" s="601">
        <v>1643.58</v>
      </c>
      <c r="J172" s="601">
        <v>1128.271</v>
      </c>
      <c r="K172" s="602">
        <v>2771.8509999999997</v>
      </c>
      <c r="L172" s="591"/>
      <c r="M172" s="592"/>
      <c r="N172" s="593"/>
      <c r="O172" s="591"/>
      <c r="P172" s="594"/>
      <c r="Q172" s="591"/>
      <c r="R172" s="594"/>
      <c r="S172" s="591"/>
      <c r="T172" s="591"/>
      <c r="U172" s="591"/>
      <c r="V172" s="591"/>
      <c r="W172" s="591"/>
      <c r="X172" s="591"/>
      <c r="Y172" s="591"/>
      <c r="Z172" s="591"/>
      <c r="AA172" s="591"/>
      <c r="AB172" s="591"/>
      <c r="AC172" s="591"/>
      <c r="AD172" s="591"/>
      <c r="AE172" s="591"/>
      <c r="AF172" s="591"/>
      <c r="AG172" s="591"/>
      <c r="AH172" s="591"/>
      <c r="AI172" s="591"/>
      <c r="AJ172" s="591"/>
      <c r="AK172" s="591"/>
      <c r="AL172" s="591"/>
      <c r="AM172" s="591"/>
      <c r="AN172" s="591"/>
      <c r="AO172" s="591"/>
      <c r="AP172" s="591"/>
      <c r="AQ172" s="591"/>
      <c r="AR172" s="591"/>
      <c r="AS172" s="591"/>
      <c r="AT172" s="591"/>
      <c r="AU172" s="591"/>
      <c r="AV172" s="591"/>
      <c r="AW172" s="591"/>
      <c r="AX172" s="591"/>
      <c r="AY172" s="591"/>
      <c r="AZ172" s="591"/>
      <c r="BA172" s="591"/>
      <c r="BB172" s="591"/>
      <c r="BC172" s="591"/>
      <c r="BD172" s="591"/>
      <c r="BE172" s="591"/>
      <c r="BF172" s="591"/>
      <c r="BG172" s="591"/>
      <c r="BH172" s="591"/>
      <c r="BI172" s="591"/>
      <c r="BJ172" s="591"/>
      <c r="BK172" s="591"/>
      <c r="BL172" s="591"/>
      <c r="BM172" s="591"/>
      <c r="BN172" s="591"/>
      <c r="BO172" s="591"/>
      <c r="BP172" s="591"/>
      <c r="BQ172" s="591"/>
      <c r="BR172" s="591"/>
      <c r="BS172" s="591"/>
      <c r="BT172" s="591"/>
      <c r="BU172" s="591"/>
      <c r="BV172" s="591"/>
      <c r="BW172" s="591"/>
      <c r="BX172" s="591"/>
      <c r="BY172" s="591"/>
      <c r="BZ172" s="591"/>
      <c r="CA172" s="591"/>
      <c r="CB172" s="591"/>
      <c r="CC172" s="591"/>
      <c r="CD172" s="591"/>
      <c r="CE172" s="591"/>
      <c r="CF172" s="591"/>
      <c r="CG172" s="591"/>
      <c r="CH172" s="591"/>
      <c r="CI172" s="591"/>
      <c r="CJ172" s="591"/>
      <c r="CK172" s="591"/>
      <c r="CL172" s="591"/>
      <c r="CM172" s="591"/>
      <c r="CN172" s="591"/>
      <c r="CO172" s="591"/>
      <c r="CP172" s="591"/>
      <c r="CQ172" s="591"/>
      <c r="CR172" s="591"/>
      <c r="CS172" s="591"/>
      <c r="CT172" s="591"/>
      <c r="CU172" s="591"/>
      <c r="CV172" s="591"/>
      <c r="CW172" s="591"/>
      <c r="CX172" s="591"/>
      <c r="CY172" s="591"/>
      <c r="CZ172" s="591"/>
      <c r="DA172" s="591"/>
      <c r="DB172" s="591"/>
      <c r="DC172" s="591"/>
      <c r="DD172" s="591"/>
      <c r="DE172" s="591"/>
      <c r="DF172" s="591"/>
      <c r="DG172" s="591"/>
      <c r="DH172" s="591"/>
      <c r="DI172" s="591"/>
      <c r="DJ172" s="591"/>
      <c r="DK172" s="591"/>
      <c r="DL172" s="591"/>
    </row>
    <row r="173" spans="1:116" s="596" customFormat="1" ht="34.9" customHeight="1">
      <c r="A173" s="591"/>
      <c r="B173" s="216">
        <v>45964</v>
      </c>
      <c r="C173" s="603">
        <v>17191.651000000002</v>
      </c>
      <c r="D173" s="532">
        <v>-7514.4650000000001</v>
      </c>
      <c r="E173" s="604">
        <f>D173+C173</f>
        <v>9677.1860000000015</v>
      </c>
      <c r="F173" s="532">
        <v>6294.875</v>
      </c>
      <c r="G173" s="532">
        <v>632.827</v>
      </c>
      <c r="H173" s="531">
        <f>G173+F173</f>
        <v>6927.7020000000002</v>
      </c>
      <c r="I173" s="603">
        <v>1638.6489999999999</v>
      </c>
      <c r="J173" s="603">
        <v>1110.835</v>
      </c>
      <c r="K173" s="604">
        <f>J173+I173</f>
        <v>2749.4839999999999</v>
      </c>
      <c r="L173" s="591"/>
      <c r="M173" s="592"/>
      <c r="N173" s="593"/>
      <c r="O173" s="591"/>
      <c r="P173" s="594"/>
      <c r="Q173" s="591"/>
      <c r="R173" s="594"/>
      <c r="S173" s="591"/>
      <c r="T173" s="591"/>
      <c r="U173" s="591"/>
      <c r="V173" s="591"/>
      <c r="W173" s="591"/>
      <c r="X173" s="591"/>
      <c r="Y173" s="591"/>
      <c r="Z173" s="591"/>
      <c r="AA173" s="591"/>
      <c r="AB173" s="591"/>
      <c r="AC173" s="591"/>
      <c r="AD173" s="591"/>
      <c r="AE173" s="591"/>
      <c r="AF173" s="591"/>
      <c r="AG173" s="591"/>
      <c r="AH173" s="591"/>
      <c r="AI173" s="591"/>
      <c r="AJ173" s="591"/>
      <c r="AK173" s="591"/>
      <c r="AL173" s="591"/>
      <c r="AM173" s="591"/>
      <c r="AN173" s="591"/>
      <c r="AO173" s="591"/>
      <c r="AP173" s="591"/>
      <c r="AQ173" s="591"/>
      <c r="AR173" s="591"/>
      <c r="AS173" s="591"/>
      <c r="AT173" s="591"/>
      <c r="AU173" s="591"/>
      <c r="AV173" s="591"/>
      <c r="AW173" s="591"/>
      <c r="AX173" s="591"/>
      <c r="AY173" s="591"/>
      <c r="AZ173" s="591"/>
      <c r="BA173" s="591"/>
      <c r="BB173" s="591"/>
      <c r="BC173" s="591"/>
      <c r="BD173" s="591"/>
      <c r="BE173" s="591"/>
      <c r="BF173" s="591"/>
      <c r="BG173" s="591"/>
      <c r="BH173" s="591"/>
      <c r="BI173" s="591"/>
      <c r="BJ173" s="591"/>
      <c r="BK173" s="591"/>
      <c r="BL173" s="591"/>
      <c r="BM173" s="591"/>
      <c r="BN173" s="591"/>
      <c r="BO173" s="591"/>
      <c r="BP173" s="591"/>
      <c r="BQ173" s="591"/>
      <c r="BR173" s="591"/>
      <c r="BS173" s="591"/>
      <c r="BT173" s="591"/>
      <c r="BU173" s="591"/>
      <c r="BV173" s="591"/>
      <c r="BW173" s="591"/>
      <c r="BX173" s="591"/>
      <c r="BY173" s="591"/>
      <c r="BZ173" s="591"/>
      <c r="CA173" s="591"/>
      <c r="CB173" s="591"/>
      <c r="CC173" s="591"/>
      <c r="CD173" s="591"/>
      <c r="CE173" s="591"/>
      <c r="CF173" s="591"/>
      <c r="CG173" s="591"/>
      <c r="CH173" s="591"/>
      <c r="CI173" s="591"/>
      <c r="CJ173" s="591"/>
      <c r="CK173" s="591"/>
      <c r="CL173" s="591"/>
      <c r="CM173" s="591"/>
      <c r="CN173" s="591"/>
      <c r="CO173" s="591"/>
      <c r="CP173" s="591"/>
      <c r="CQ173" s="591"/>
      <c r="CR173" s="591"/>
      <c r="CS173" s="591"/>
      <c r="CT173" s="591"/>
      <c r="CU173" s="591"/>
      <c r="CV173" s="591"/>
      <c r="CW173" s="591"/>
      <c r="CX173" s="591"/>
      <c r="CY173" s="591"/>
      <c r="CZ173" s="591"/>
      <c r="DA173" s="591"/>
      <c r="DB173" s="591"/>
      <c r="DC173" s="591"/>
      <c r="DD173" s="591"/>
      <c r="DE173" s="591"/>
      <c r="DF173" s="591"/>
      <c r="DG173" s="591"/>
      <c r="DH173" s="591"/>
      <c r="DI173" s="591"/>
      <c r="DJ173" s="591"/>
      <c r="DK173" s="591"/>
      <c r="DL173" s="591"/>
    </row>
    <row r="174" spans="1:116" s="596" customFormat="1" ht="34.5" customHeight="1">
      <c r="A174" s="591"/>
      <c r="B174" s="1212">
        <v>45994</v>
      </c>
      <c r="C174" s="908">
        <v>17669.823024461002</v>
      </c>
      <c r="D174" s="610">
        <v>-7631.4680244610026</v>
      </c>
      <c r="E174" s="909">
        <f>D174+C174</f>
        <v>10038.355</v>
      </c>
      <c r="F174" s="610">
        <v>6409.5180310000005</v>
      </c>
      <c r="G174" s="610">
        <v>641.46996899999999</v>
      </c>
      <c r="H174" s="611">
        <f>G174+F174</f>
        <v>7050.9880000000003</v>
      </c>
      <c r="I174" s="908">
        <v>1638.6120000000001</v>
      </c>
      <c r="J174" s="908">
        <v>1348.7550000000001</v>
      </c>
      <c r="K174" s="909">
        <f>J174+I174</f>
        <v>2987.3670000000002</v>
      </c>
      <c r="L174" s="591"/>
      <c r="M174" s="592"/>
      <c r="N174" s="593"/>
      <c r="O174" s="591"/>
      <c r="P174" s="594"/>
      <c r="Q174" s="591"/>
      <c r="R174" s="594"/>
      <c r="S174" s="591"/>
      <c r="T174" s="591"/>
      <c r="U174" s="591"/>
      <c r="V174" s="591"/>
      <c r="W174" s="591"/>
      <c r="X174" s="591"/>
      <c r="Y174" s="591"/>
      <c r="Z174" s="591"/>
      <c r="AA174" s="591"/>
      <c r="AB174" s="591"/>
      <c r="AC174" s="591"/>
      <c r="AD174" s="591"/>
      <c r="AE174" s="591"/>
      <c r="AF174" s="591"/>
      <c r="AG174" s="591"/>
      <c r="AH174" s="591"/>
      <c r="AI174" s="591"/>
      <c r="AJ174" s="591"/>
      <c r="AK174" s="591"/>
      <c r="AL174" s="591"/>
      <c r="AM174" s="591"/>
      <c r="AN174" s="591"/>
      <c r="AO174" s="591"/>
      <c r="AP174" s="591"/>
      <c r="AQ174" s="591"/>
      <c r="AR174" s="591"/>
      <c r="AS174" s="591"/>
      <c r="AT174" s="591"/>
      <c r="AU174" s="591"/>
      <c r="AV174" s="591"/>
      <c r="AW174" s="591"/>
      <c r="AX174" s="591"/>
      <c r="AY174" s="591"/>
      <c r="AZ174" s="591"/>
      <c r="BA174" s="591"/>
      <c r="BB174" s="591"/>
      <c r="BC174" s="591"/>
      <c r="BD174" s="591"/>
      <c r="BE174" s="591"/>
      <c r="BF174" s="591"/>
      <c r="BG174" s="591"/>
      <c r="BH174" s="591"/>
      <c r="BI174" s="591"/>
      <c r="BJ174" s="591"/>
      <c r="BK174" s="591"/>
      <c r="BL174" s="591"/>
      <c r="BM174" s="591"/>
      <c r="BN174" s="591"/>
      <c r="BO174" s="591"/>
      <c r="BP174" s="591"/>
      <c r="BQ174" s="591"/>
      <c r="BR174" s="591"/>
      <c r="BS174" s="591"/>
      <c r="BT174" s="591"/>
      <c r="BU174" s="591"/>
      <c r="BV174" s="591"/>
      <c r="BW174" s="591"/>
      <c r="BX174" s="591"/>
      <c r="BY174" s="591"/>
      <c r="BZ174" s="591"/>
      <c r="CA174" s="591"/>
      <c r="CB174" s="591"/>
      <c r="CC174" s="591"/>
      <c r="CD174" s="591"/>
      <c r="CE174" s="591"/>
      <c r="CF174" s="591"/>
      <c r="CG174" s="591"/>
      <c r="CH174" s="591"/>
      <c r="CI174" s="591"/>
      <c r="CJ174" s="591"/>
      <c r="CK174" s="591"/>
      <c r="CL174" s="591"/>
      <c r="CM174" s="591"/>
      <c r="CN174" s="591"/>
      <c r="CO174" s="591"/>
      <c r="CP174" s="591"/>
      <c r="CQ174" s="591"/>
      <c r="CR174" s="591"/>
      <c r="CS174" s="591"/>
      <c r="CT174" s="591"/>
      <c r="CU174" s="591"/>
      <c r="CV174" s="591"/>
      <c r="CW174" s="591"/>
      <c r="CX174" s="591"/>
      <c r="CY174" s="591"/>
      <c r="CZ174" s="591"/>
      <c r="DA174" s="591"/>
      <c r="DB174" s="591"/>
      <c r="DC174" s="591"/>
      <c r="DD174" s="591"/>
      <c r="DE174" s="591"/>
      <c r="DF174" s="591"/>
      <c r="DG174" s="591"/>
      <c r="DH174" s="591"/>
      <c r="DI174" s="591"/>
      <c r="DJ174" s="591"/>
      <c r="DK174" s="591"/>
      <c r="DL174" s="591"/>
    </row>
    <row r="175" spans="1:116" s="595" customFormat="1" ht="34.9" customHeight="1">
      <c r="A175" s="591"/>
      <c r="B175" s="1009">
        <v>2026</v>
      </c>
      <c r="C175" s="1010"/>
      <c r="D175" s="1010"/>
      <c r="E175" s="1011"/>
      <c r="F175" s="1012"/>
      <c r="G175" s="1012"/>
      <c r="H175" s="1013"/>
      <c r="I175" s="1014"/>
      <c r="J175" s="1014"/>
      <c r="K175" s="1011"/>
      <c r="L175" s="591"/>
      <c r="M175" s="592"/>
      <c r="N175" s="593"/>
      <c r="O175" s="591"/>
      <c r="P175" s="594"/>
      <c r="Q175" s="591"/>
      <c r="R175" s="594"/>
      <c r="S175" s="591"/>
      <c r="T175" s="591"/>
      <c r="U175" s="591"/>
      <c r="V175" s="591"/>
      <c r="W175" s="591"/>
      <c r="X175" s="591"/>
      <c r="Y175" s="591"/>
      <c r="Z175" s="591"/>
      <c r="AA175" s="591"/>
      <c r="AB175" s="591"/>
      <c r="AC175" s="591"/>
      <c r="AD175" s="591"/>
      <c r="AE175" s="591"/>
      <c r="AF175" s="591"/>
      <c r="AG175" s="591"/>
      <c r="AH175" s="591"/>
      <c r="AI175" s="591"/>
      <c r="AJ175" s="591"/>
      <c r="AK175" s="591"/>
      <c r="AL175" s="591"/>
      <c r="AM175" s="591"/>
      <c r="AN175" s="591"/>
      <c r="AO175" s="591"/>
      <c r="AP175" s="591"/>
      <c r="AQ175" s="591"/>
      <c r="AR175" s="591"/>
      <c r="AS175" s="591"/>
      <c r="AT175" s="591"/>
      <c r="AU175" s="591"/>
      <c r="AV175" s="591"/>
      <c r="AW175" s="591"/>
      <c r="AX175" s="591"/>
      <c r="AY175" s="591"/>
      <c r="AZ175" s="591"/>
      <c r="BA175" s="591"/>
      <c r="BB175" s="591"/>
      <c r="BC175" s="591"/>
      <c r="BD175" s="591"/>
      <c r="BE175" s="591"/>
      <c r="BF175" s="591"/>
      <c r="BG175" s="591"/>
      <c r="BH175" s="591"/>
      <c r="BI175" s="591"/>
      <c r="BJ175" s="591"/>
      <c r="BK175" s="591"/>
      <c r="BL175" s="591"/>
      <c r="BM175" s="591"/>
      <c r="BN175" s="591"/>
      <c r="BO175" s="591"/>
      <c r="BP175" s="591"/>
      <c r="BQ175" s="591"/>
      <c r="BR175" s="591"/>
      <c r="BS175" s="591"/>
      <c r="BT175" s="591"/>
      <c r="BU175" s="591"/>
      <c r="BV175" s="591"/>
      <c r="BW175" s="591"/>
      <c r="BX175" s="591"/>
      <c r="BY175" s="591"/>
      <c r="BZ175" s="591"/>
      <c r="CA175" s="591"/>
      <c r="CB175" s="591"/>
      <c r="CC175" s="591"/>
      <c r="CD175" s="591"/>
      <c r="CE175" s="591"/>
      <c r="CF175" s="591"/>
      <c r="CG175" s="591"/>
      <c r="CH175" s="591"/>
      <c r="CI175" s="591"/>
      <c r="CJ175" s="591"/>
      <c r="CK175" s="591"/>
      <c r="CL175" s="591"/>
      <c r="CM175" s="591"/>
      <c r="CN175" s="591"/>
      <c r="CO175" s="591"/>
      <c r="CP175" s="591"/>
      <c r="CQ175" s="591"/>
      <c r="CR175" s="591"/>
      <c r="CS175" s="591"/>
      <c r="CT175" s="591"/>
      <c r="CU175" s="591"/>
      <c r="CV175" s="591"/>
      <c r="CW175" s="591"/>
      <c r="CX175" s="591"/>
      <c r="CY175" s="591"/>
      <c r="CZ175" s="591"/>
      <c r="DA175" s="591"/>
      <c r="DB175" s="591"/>
      <c r="DC175" s="591"/>
      <c r="DD175" s="591"/>
      <c r="DE175" s="591"/>
      <c r="DF175" s="591"/>
      <c r="DG175" s="591"/>
      <c r="DH175" s="591"/>
      <c r="DI175" s="591"/>
      <c r="DJ175" s="591"/>
      <c r="DK175" s="591"/>
      <c r="DL175" s="591"/>
    </row>
    <row r="176" spans="1:116" s="596" customFormat="1" ht="34.5" customHeight="1">
      <c r="A176" s="591"/>
      <c r="B176" s="216">
        <v>46023</v>
      </c>
      <c r="C176" s="603">
        <v>19834.842000000001</v>
      </c>
      <c r="D176" s="532">
        <v>-9832.5020000000004</v>
      </c>
      <c r="E176" s="604">
        <f t="shared" ref="E176:E182" si="3">D176+C176</f>
        <v>10002.34</v>
      </c>
      <c r="F176" s="532">
        <v>6452.2169999999996</v>
      </c>
      <c r="G176" s="532">
        <v>569.47299999999996</v>
      </c>
      <c r="H176" s="531">
        <f t="shared" ref="H176:H182" si="4">G176+F176</f>
        <v>7021.69</v>
      </c>
      <c r="I176" s="603">
        <v>1629.08</v>
      </c>
      <c r="J176" s="603">
        <v>1351.5609999999999</v>
      </c>
      <c r="K176" s="604">
        <f t="shared" ref="K176:K182" si="5">J176+I176</f>
        <v>2980.6409999999996</v>
      </c>
      <c r="L176" s="591"/>
      <c r="M176" s="592"/>
      <c r="N176" s="593"/>
      <c r="O176" s="591"/>
      <c r="P176" s="594"/>
      <c r="Q176" s="591"/>
      <c r="R176" s="594"/>
      <c r="S176" s="591"/>
      <c r="T176" s="591"/>
      <c r="U176" s="591"/>
      <c r="V176" s="591"/>
      <c r="W176" s="591"/>
      <c r="X176" s="591"/>
      <c r="Y176" s="591"/>
      <c r="Z176" s="591"/>
      <c r="AA176" s="591"/>
      <c r="AB176" s="591"/>
      <c r="AC176" s="591"/>
      <c r="AD176" s="591"/>
      <c r="AE176" s="591"/>
      <c r="AF176" s="591"/>
      <c r="AG176" s="591"/>
      <c r="AH176" s="591"/>
      <c r="AI176" s="591"/>
      <c r="AJ176" s="591"/>
      <c r="AK176" s="591"/>
      <c r="AL176" s="591"/>
      <c r="AM176" s="591"/>
      <c r="AN176" s="591"/>
      <c r="AO176" s="591"/>
      <c r="AP176" s="591"/>
      <c r="AQ176" s="591"/>
      <c r="AR176" s="591"/>
      <c r="AS176" s="591"/>
      <c r="AT176" s="591"/>
      <c r="AU176" s="591"/>
      <c r="AV176" s="591"/>
      <c r="AW176" s="591"/>
      <c r="AX176" s="591"/>
      <c r="AY176" s="591"/>
      <c r="AZ176" s="591"/>
      <c r="BA176" s="591"/>
      <c r="BB176" s="591"/>
      <c r="BC176" s="591"/>
      <c r="BD176" s="591"/>
      <c r="BE176" s="591"/>
      <c r="BF176" s="591"/>
      <c r="BG176" s="591"/>
      <c r="BH176" s="591"/>
      <c r="BI176" s="591"/>
      <c r="BJ176" s="591"/>
      <c r="BK176" s="591"/>
      <c r="BL176" s="591"/>
      <c r="BM176" s="591"/>
      <c r="BN176" s="591"/>
      <c r="BO176" s="591"/>
      <c r="BP176" s="591"/>
      <c r="BQ176" s="591"/>
      <c r="BR176" s="591"/>
      <c r="BS176" s="591"/>
      <c r="BT176" s="591"/>
      <c r="BU176" s="591"/>
      <c r="BV176" s="591"/>
      <c r="BW176" s="591"/>
      <c r="BX176" s="591"/>
      <c r="BY176" s="591"/>
      <c r="BZ176" s="591"/>
      <c r="CA176" s="591"/>
      <c r="CB176" s="591"/>
      <c r="CC176" s="591"/>
      <c r="CD176" s="591"/>
      <c r="CE176" s="591"/>
      <c r="CF176" s="591"/>
      <c r="CG176" s="591"/>
      <c r="CH176" s="591"/>
      <c r="CI176" s="591"/>
      <c r="CJ176" s="591"/>
      <c r="CK176" s="591"/>
      <c r="CL176" s="591"/>
      <c r="CM176" s="591"/>
      <c r="CN176" s="591"/>
      <c r="CO176" s="591"/>
      <c r="CP176" s="591"/>
      <c r="CQ176" s="591"/>
      <c r="CR176" s="591"/>
      <c r="CS176" s="591"/>
      <c r="CT176" s="591"/>
      <c r="CU176" s="591"/>
      <c r="CV176" s="591"/>
      <c r="CW176" s="591"/>
      <c r="CX176" s="591"/>
      <c r="CY176" s="591"/>
      <c r="CZ176" s="591"/>
      <c r="DA176" s="591"/>
      <c r="DB176" s="591"/>
      <c r="DC176" s="591"/>
      <c r="DD176" s="591"/>
      <c r="DE176" s="591"/>
      <c r="DF176" s="591"/>
      <c r="DG176" s="591"/>
      <c r="DH176" s="591"/>
      <c r="DI176" s="591"/>
      <c r="DJ176" s="591"/>
      <c r="DK176" s="591"/>
      <c r="DL176" s="591"/>
    </row>
    <row r="177" spans="1:116" s="595" customFormat="1" ht="34.9" customHeight="1">
      <c r="A177" s="591"/>
      <c r="B177" s="217">
        <v>46055</v>
      </c>
      <c r="C177" s="601">
        <v>19586.671672836997</v>
      </c>
      <c r="D177" s="537">
        <v>-9445.9096728369987</v>
      </c>
      <c r="E177" s="602">
        <f t="shared" si="3"/>
        <v>10140.761999999999</v>
      </c>
      <c r="F177" s="537">
        <v>6533.3181960000002</v>
      </c>
      <c r="G177" s="537">
        <v>577.43480399999999</v>
      </c>
      <c r="H177" s="536">
        <f t="shared" si="4"/>
        <v>7110.7530000000006</v>
      </c>
      <c r="I177" s="601">
        <v>1648.153</v>
      </c>
      <c r="J177" s="601">
        <v>1381.856</v>
      </c>
      <c r="K177" s="602">
        <f t="shared" si="5"/>
        <v>3030.009</v>
      </c>
      <c r="L177" s="591"/>
      <c r="M177" s="592"/>
      <c r="N177" s="593"/>
      <c r="O177" s="591"/>
      <c r="P177" s="594"/>
      <c r="Q177" s="591"/>
      <c r="R177" s="594"/>
      <c r="S177" s="591"/>
      <c r="T177" s="591"/>
      <c r="U177" s="591"/>
      <c r="V177" s="591"/>
      <c r="W177" s="591"/>
      <c r="X177" s="591"/>
      <c r="Y177" s="591"/>
      <c r="Z177" s="591"/>
      <c r="AA177" s="591"/>
      <c r="AB177" s="591"/>
      <c r="AC177" s="591"/>
      <c r="AD177" s="591"/>
      <c r="AE177" s="591"/>
      <c r="AF177" s="591"/>
      <c r="AG177" s="591"/>
      <c r="AH177" s="591"/>
      <c r="AI177" s="591"/>
      <c r="AJ177" s="591"/>
      <c r="AK177" s="591"/>
      <c r="AL177" s="591"/>
      <c r="AM177" s="591"/>
      <c r="AN177" s="591"/>
      <c r="AO177" s="591"/>
      <c r="AP177" s="591"/>
      <c r="AQ177" s="591"/>
      <c r="AR177" s="591"/>
      <c r="AS177" s="591"/>
      <c r="AT177" s="591"/>
      <c r="AU177" s="591"/>
      <c r="AV177" s="591"/>
      <c r="AW177" s="591"/>
      <c r="AX177" s="591"/>
      <c r="AY177" s="591"/>
      <c r="AZ177" s="591"/>
      <c r="BA177" s="591"/>
      <c r="BB177" s="591"/>
      <c r="BC177" s="591"/>
      <c r="BD177" s="591"/>
      <c r="BE177" s="591"/>
      <c r="BF177" s="591"/>
      <c r="BG177" s="591"/>
      <c r="BH177" s="591"/>
      <c r="BI177" s="591"/>
      <c r="BJ177" s="591"/>
      <c r="BK177" s="591"/>
      <c r="BL177" s="591"/>
      <c r="BM177" s="591"/>
      <c r="BN177" s="591"/>
      <c r="BO177" s="591"/>
      <c r="BP177" s="591"/>
      <c r="BQ177" s="591"/>
      <c r="BR177" s="591"/>
      <c r="BS177" s="591"/>
      <c r="BT177" s="591"/>
      <c r="BU177" s="591"/>
      <c r="BV177" s="591"/>
      <c r="BW177" s="591"/>
      <c r="BX177" s="591"/>
      <c r="BY177" s="591"/>
      <c r="BZ177" s="591"/>
      <c r="CA177" s="591"/>
      <c r="CB177" s="591"/>
      <c r="CC177" s="591"/>
      <c r="CD177" s="591"/>
      <c r="CE177" s="591"/>
      <c r="CF177" s="591"/>
      <c r="CG177" s="591"/>
      <c r="CH177" s="591"/>
      <c r="CI177" s="591"/>
      <c r="CJ177" s="591"/>
      <c r="CK177" s="591"/>
      <c r="CL177" s="591"/>
      <c r="CM177" s="591"/>
      <c r="CN177" s="591"/>
      <c r="CO177" s="591"/>
      <c r="CP177" s="591"/>
      <c r="CQ177" s="591"/>
      <c r="CR177" s="591"/>
      <c r="CS177" s="591"/>
      <c r="CT177" s="591"/>
      <c r="CU177" s="591"/>
      <c r="CV177" s="591"/>
      <c r="CW177" s="591"/>
      <c r="CX177" s="591"/>
      <c r="CY177" s="591"/>
      <c r="CZ177" s="591"/>
      <c r="DA177" s="591"/>
      <c r="DB177" s="591"/>
      <c r="DC177" s="591"/>
      <c r="DD177" s="591"/>
      <c r="DE177" s="591"/>
      <c r="DF177" s="591"/>
      <c r="DG177" s="591"/>
      <c r="DH177" s="591"/>
      <c r="DI177" s="591"/>
      <c r="DJ177" s="591"/>
      <c r="DK177" s="591"/>
      <c r="DL177" s="591"/>
    </row>
    <row r="178" spans="1:116" s="596" customFormat="1" ht="34.5" customHeight="1">
      <c r="A178" s="591"/>
      <c r="B178" s="216">
        <v>46083</v>
      </c>
      <c r="C178" s="603">
        <v>18644.560924017002</v>
      </c>
      <c r="D178" s="532">
        <v>-7997.6549240000004</v>
      </c>
      <c r="E178" s="604">
        <f t="shared" si="3"/>
        <v>10646.906000017001</v>
      </c>
      <c r="F178" s="532">
        <v>7128.139776</v>
      </c>
      <c r="G178" s="532">
        <v>601.36122399999999</v>
      </c>
      <c r="H178" s="531">
        <f t="shared" si="4"/>
        <v>7729.5010000000002</v>
      </c>
      <c r="I178" s="603">
        <v>1646.35</v>
      </c>
      <c r="J178" s="603">
        <v>1271.0550000000001</v>
      </c>
      <c r="K178" s="604">
        <f t="shared" si="5"/>
        <v>2917.4049999999997</v>
      </c>
      <c r="L178" s="591"/>
      <c r="M178" s="592"/>
      <c r="N178" s="593"/>
      <c r="O178" s="591"/>
      <c r="P178" s="594"/>
      <c r="Q178" s="591"/>
      <c r="R178" s="594"/>
      <c r="S178" s="591"/>
      <c r="T178" s="591"/>
      <c r="U178" s="591"/>
      <c r="V178" s="591"/>
      <c r="W178" s="591"/>
      <c r="X178" s="591"/>
      <c r="Y178" s="591"/>
      <c r="Z178" s="591"/>
      <c r="AA178" s="591"/>
      <c r="AB178" s="591"/>
      <c r="AC178" s="591"/>
      <c r="AD178" s="591"/>
      <c r="AE178" s="591"/>
      <c r="AF178" s="591"/>
      <c r="AG178" s="591"/>
      <c r="AH178" s="591"/>
      <c r="AI178" s="591"/>
      <c r="AJ178" s="591"/>
      <c r="AK178" s="591"/>
      <c r="AL178" s="591"/>
      <c r="AM178" s="591"/>
      <c r="AN178" s="591"/>
      <c r="AO178" s="591"/>
      <c r="AP178" s="591"/>
      <c r="AQ178" s="591"/>
      <c r="AR178" s="591"/>
      <c r="AS178" s="591"/>
      <c r="AT178" s="591"/>
      <c r="AU178" s="591"/>
      <c r="AV178" s="591"/>
      <c r="AW178" s="591"/>
      <c r="AX178" s="591"/>
      <c r="AY178" s="591"/>
      <c r="AZ178" s="591"/>
      <c r="BA178" s="591"/>
      <c r="BB178" s="591"/>
      <c r="BC178" s="591"/>
      <c r="BD178" s="591"/>
      <c r="BE178" s="591"/>
      <c r="BF178" s="591"/>
      <c r="BG178" s="591"/>
      <c r="BH178" s="591"/>
      <c r="BI178" s="591"/>
      <c r="BJ178" s="591"/>
      <c r="BK178" s="591"/>
      <c r="BL178" s="591"/>
      <c r="BM178" s="591"/>
      <c r="BN178" s="591"/>
      <c r="BO178" s="591"/>
      <c r="BP178" s="591"/>
      <c r="BQ178" s="591"/>
      <c r="BR178" s="591"/>
      <c r="BS178" s="591"/>
      <c r="BT178" s="591"/>
      <c r="BU178" s="591"/>
      <c r="BV178" s="591"/>
      <c r="BW178" s="591"/>
      <c r="BX178" s="591"/>
      <c r="BY178" s="591"/>
      <c r="BZ178" s="591"/>
      <c r="CA178" s="591"/>
      <c r="CB178" s="591"/>
      <c r="CC178" s="591"/>
      <c r="CD178" s="591"/>
      <c r="CE178" s="591"/>
      <c r="CF178" s="591"/>
      <c r="CG178" s="591"/>
      <c r="CH178" s="591"/>
      <c r="CI178" s="591"/>
      <c r="CJ178" s="591"/>
      <c r="CK178" s="591"/>
      <c r="CL178" s="591"/>
      <c r="CM178" s="591"/>
      <c r="CN178" s="591"/>
      <c r="CO178" s="591"/>
      <c r="CP178" s="591"/>
      <c r="CQ178" s="591"/>
      <c r="CR178" s="591"/>
      <c r="CS178" s="591"/>
      <c r="CT178" s="591"/>
      <c r="CU178" s="591"/>
      <c r="CV178" s="591"/>
      <c r="CW178" s="591"/>
      <c r="CX178" s="591"/>
      <c r="CY178" s="591"/>
      <c r="CZ178" s="591"/>
      <c r="DA178" s="591"/>
      <c r="DB178" s="591"/>
      <c r="DC178" s="591"/>
      <c r="DD178" s="591"/>
      <c r="DE178" s="591"/>
      <c r="DF178" s="591"/>
      <c r="DG178" s="591"/>
      <c r="DH178" s="591"/>
      <c r="DI178" s="591"/>
      <c r="DJ178" s="591"/>
      <c r="DK178" s="591"/>
      <c r="DL178" s="591"/>
    </row>
    <row r="179" spans="1:116" s="595" customFormat="1" ht="34.9" customHeight="1">
      <c r="A179" s="591"/>
      <c r="B179" s="217">
        <v>46114</v>
      </c>
      <c r="C179" s="601">
        <v>18812.472000000002</v>
      </c>
      <c r="D179" s="537">
        <v>-8235.2710000000006</v>
      </c>
      <c r="E179" s="602">
        <f t="shared" si="3"/>
        <v>10577.201000000001</v>
      </c>
      <c r="F179" s="537">
        <v>7141.8890000000001</v>
      </c>
      <c r="G179" s="537">
        <v>636.51700000000005</v>
      </c>
      <c r="H179" s="536">
        <f t="shared" si="4"/>
        <v>7778.4059999999999</v>
      </c>
      <c r="I179" s="601">
        <v>1653.0060000000001</v>
      </c>
      <c r="J179" s="601">
        <v>1145.789</v>
      </c>
      <c r="K179" s="602">
        <f t="shared" si="5"/>
        <v>2798.7950000000001</v>
      </c>
      <c r="L179" s="591"/>
      <c r="M179" s="592"/>
      <c r="N179" s="593"/>
      <c r="O179" s="591"/>
      <c r="P179" s="594"/>
      <c r="Q179" s="591"/>
      <c r="R179" s="594"/>
      <c r="S179" s="591"/>
      <c r="T179" s="591"/>
      <c r="U179" s="591"/>
      <c r="V179" s="591"/>
      <c r="W179" s="591"/>
      <c r="X179" s="591"/>
      <c r="Y179" s="591"/>
      <c r="Z179" s="591"/>
      <c r="AA179" s="591"/>
      <c r="AB179" s="591"/>
      <c r="AC179" s="591"/>
      <c r="AD179" s="591"/>
      <c r="AE179" s="591"/>
      <c r="AF179" s="591"/>
      <c r="AG179" s="591"/>
      <c r="AH179" s="591"/>
      <c r="AI179" s="591"/>
      <c r="AJ179" s="591"/>
      <c r="AK179" s="591"/>
      <c r="AL179" s="591"/>
      <c r="AM179" s="591"/>
      <c r="AN179" s="591"/>
      <c r="AO179" s="591"/>
      <c r="AP179" s="591"/>
      <c r="AQ179" s="591"/>
      <c r="AR179" s="591"/>
      <c r="AS179" s="591"/>
      <c r="AT179" s="591"/>
      <c r="AU179" s="591"/>
      <c r="AV179" s="591"/>
      <c r="AW179" s="591"/>
      <c r="AX179" s="591"/>
      <c r="AY179" s="591"/>
      <c r="AZ179" s="591"/>
      <c r="BA179" s="591"/>
      <c r="BB179" s="591"/>
      <c r="BC179" s="591"/>
      <c r="BD179" s="591"/>
      <c r="BE179" s="591"/>
      <c r="BF179" s="591"/>
      <c r="BG179" s="591"/>
      <c r="BH179" s="591"/>
      <c r="BI179" s="591"/>
      <c r="BJ179" s="591"/>
      <c r="BK179" s="591"/>
      <c r="BL179" s="591"/>
      <c r="BM179" s="591"/>
      <c r="BN179" s="591"/>
      <c r="BO179" s="591"/>
      <c r="BP179" s="591"/>
      <c r="BQ179" s="591"/>
      <c r="BR179" s="591"/>
      <c r="BS179" s="591"/>
      <c r="BT179" s="591"/>
      <c r="BU179" s="591"/>
      <c r="BV179" s="591"/>
      <c r="BW179" s="591"/>
      <c r="BX179" s="591"/>
      <c r="BY179" s="591"/>
      <c r="BZ179" s="591"/>
      <c r="CA179" s="591"/>
      <c r="CB179" s="591"/>
      <c r="CC179" s="591"/>
      <c r="CD179" s="591"/>
      <c r="CE179" s="591"/>
      <c r="CF179" s="591"/>
      <c r="CG179" s="591"/>
      <c r="CH179" s="591"/>
      <c r="CI179" s="591"/>
      <c r="CJ179" s="591"/>
      <c r="CK179" s="591"/>
      <c r="CL179" s="591"/>
      <c r="CM179" s="591"/>
      <c r="CN179" s="591"/>
      <c r="CO179" s="591"/>
      <c r="CP179" s="591"/>
      <c r="CQ179" s="591"/>
      <c r="CR179" s="591"/>
      <c r="CS179" s="591"/>
      <c r="CT179" s="591"/>
      <c r="CU179" s="591"/>
      <c r="CV179" s="591"/>
      <c r="CW179" s="591"/>
      <c r="CX179" s="591"/>
      <c r="CY179" s="591"/>
      <c r="CZ179" s="591"/>
      <c r="DA179" s="591"/>
      <c r="DB179" s="591"/>
      <c r="DC179" s="591"/>
      <c r="DD179" s="591"/>
      <c r="DE179" s="591"/>
      <c r="DF179" s="591"/>
      <c r="DG179" s="591"/>
      <c r="DH179" s="591"/>
      <c r="DI179" s="591"/>
      <c r="DJ179" s="591"/>
      <c r="DK179" s="591"/>
      <c r="DL179" s="591"/>
    </row>
    <row r="180" spans="1:116" s="596" customFormat="1" ht="34.9" customHeight="1">
      <c r="A180" s="591"/>
      <c r="B180" s="216">
        <v>46143</v>
      </c>
      <c r="C180" s="603">
        <v>18830.339</v>
      </c>
      <c r="D180" s="532">
        <v>-8064.3069999999998</v>
      </c>
      <c r="E180" s="604">
        <f t="shared" si="3"/>
        <v>10766.031999999999</v>
      </c>
      <c r="F180" s="532">
        <v>7248.9549999999999</v>
      </c>
      <c r="G180" s="532">
        <v>752.428</v>
      </c>
      <c r="H180" s="531">
        <f t="shared" si="4"/>
        <v>8001.3829999999998</v>
      </c>
      <c r="I180" s="603">
        <v>1500.3679999999999</v>
      </c>
      <c r="J180" s="603">
        <v>1264.2809999999999</v>
      </c>
      <c r="K180" s="604">
        <f t="shared" si="5"/>
        <v>2764.6489999999999</v>
      </c>
      <c r="L180" s="591"/>
      <c r="M180" s="592"/>
      <c r="N180" s="593"/>
      <c r="O180" s="591"/>
      <c r="P180" s="594"/>
      <c r="Q180" s="591"/>
      <c r="R180" s="594"/>
      <c r="S180" s="591"/>
      <c r="T180" s="591"/>
      <c r="U180" s="591"/>
      <c r="V180" s="591"/>
      <c r="W180" s="591"/>
      <c r="X180" s="591"/>
      <c r="Y180" s="591"/>
      <c r="Z180" s="591"/>
      <c r="AA180" s="591"/>
      <c r="AB180" s="591"/>
      <c r="AC180" s="591"/>
      <c r="AD180" s="591"/>
      <c r="AE180" s="591"/>
      <c r="AF180" s="591"/>
      <c r="AG180" s="591"/>
      <c r="AH180" s="591"/>
      <c r="AI180" s="591"/>
      <c r="AJ180" s="591"/>
      <c r="AK180" s="591"/>
      <c r="AL180" s="591"/>
      <c r="AM180" s="591"/>
      <c r="AN180" s="591"/>
      <c r="AO180" s="591"/>
      <c r="AP180" s="591"/>
      <c r="AQ180" s="591"/>
      <c r="AR180" s="591"/>
      <c r="AS180" s="591"/>
      <c r="AT180" s="591"/>
      <c r="AU180" s="591"/>
      <c r="AV180" s="591"/>
      <c r="AW180" s="591"/>
      <c r="AX180" s="591"/>
      <c r="AY180" s="591"/>
      <c r="AZ180" s="591"/>
      <c r="BA180" s="591"/>
      <c r="BB180" s="591"/>
      <c r="BC180" s="591"/>
      <c r="BD180" s="591"/>
      <c r="BE180" s="591"/>
      <c r="BF180" s="591"/>
      <c r="BG180" s="591"/>
      <c r="BH180" s="591"/>
      <c r="BI180" s="591"/>
      <c r="BJ180" s="591"/>
      <c r="BK180" s="591"/>
      <c r="BL180" s="591"/>
      <c r="BM180" s="591"/>
      <c r="BN180" s="591"/>
      <c r="BO180" s="591"/>
      <c r="BP180" s="591"/>
      <c r="BQ180" s="591"/>
      <c r="BR180" s="591"/>
      <c r="BS180" s="591"/>
      <c r="BT180" s="591"/>
      <c r="BU180" s="591"/>
      <c r="BV180" s="591"/>
      <c r="BW180" s="591"/>
      <c r="BX180" s="591"/>
      <c r="BY180" s="591"/>
      <c r="BZ180" s="591"/>
      <c r="CA180" s="591"/>
      <c r="CB180" s="591"/>
      <c r="CC180" s="591"/>
      <c r="CD180" s="591"/>
      <c r="CE180" s="591"/>
      <c r="CF180" s="591"/>
      <c r="CG180" s="591"/>
      <c r="CH180" s="591"/>
      <c r="CI180" s="591"/>
      <c r="CJ180" s="591"/>
      <c r="CK180" s="591"/>
      <c r="CL180" s="591"/>
      <c r="CM180" s="591"/>
      <c r="CN180" s="591"/>
      <c r="CO180" s="591"/>
      <c r="CP180" s="591"/>
      <c r="CQ180" s="591"/>
      <c r="CR180" s="591"/>
      <c r="CS180" s="591"/>
      <c r="CT180" s="591"/>
      <c r="CU180" s="591"/>
      <c r="CV180" s="591"/>
      <c r="CW180" s="591"/>
      <c r="CX180" s="591"/>
      <c r="CY180" s="591"/>
      <c r="CZ180" s="591"/>
      <c r="DA180" s="591"/>
      <c r="DB180" s="591"/>
      <c r="DC180" s="591"/>
      <c r="DD180" s="591"/>
      <c r="DE180" s="591"/>
      <c r="DF180" s="591"/>
      <c r="DG180" s="591"/>
      <c r="DH180" s="591"/>
      <c r="DI180" s="591"/>
      <c r="DJ180" s="591"/>
      <c r="DK180" s="591"/>
      <c r="DL180" s="591"/>
    </row>
    <row r="181" spans="1:116" s="595" customFormat="1" ht="34.5" customHeight="1">
      <c r="A181" s="591"/>
      <c r="B181" s="217">
        <v>46203</v>
      </c>
      <c r="C181" s="601">
        <v>17925.057000000001</v>
      </c>
      <c r="D181" s="537">
        <v>-7225.8379999999997</v>
      </c>
      <c r="E181" s="602">
        <f t="shared" si="3"/>
        <v>10699.219000000001</v>
      </c>
      <c r="F181" s="537">
        <v>7101.8739999999998</v>
      </c>
      <c r="G181" s="537">
        <v>619.52200000000005</v>
      </c>
      <c r="H181" s="536">
        <f t="shared" si="4"/>
        <v>7721.3959999999997</v>
      </c>
      <c r="I181" s="601">
        <v>1509.442</v>
      </c>
      <c r="J181" s="601">
        <v>1468.3810000000001</v>
      </c>
      <c r="K181" s="602">
        <f t="shared" si="5"/>
        <v>2977.8230000000003</v>
      </c>
      <c r="L181" s="591"/>
      <c r="M181" s="592"/>
      <c r="N181" s="593"/>
      <c r="O181" s="591"/>
      <c r="P181" s="594"/>
      <c r="Q181" s="591"/>
      <c r="R181" s="594"/>
      <c r="S181" s="591"/>
      <c r="T181" s="591"/>
      <c r="U181" s="591"/>
      <c r="V181" s="591"/>
      <c r="W181" s="591"/>
      <c r="X181" s="591"/>
      <c r="Y181" s="591"/>
      <c r="Z181" s="591"/>
      <c r="AA181" s="591"/>
      <c r="AB181" s="591"/>
      <c r="AC181" s="591"/>
      <c r="AD181" s="591"/>
      <c r="AE181" s="591"/>
      <c r="AF181" s="591"/>
      <c r="AG181" s="591"/>
      <c r="AH181" s="591"/>
      <c r="AI181" s="591"/>
      <c r="AJ181" s="591"/>
      <c r="AK181" s="591"/>
      <c r="AL181" s="591"/>
      <c r="AM181" s="591"/>
      <c r="AN181" s="591"/>
      <c r="AO181" s="591"/>
      <c r="AP181" s="591"/>
      <c r="AQ181" s="591"/>
      <c r="AR181" s="591"/>
      <c r="AS181" s="591"/>
      <c r="AT181" s="591"/>
      <c r="AU181" s="591"/>
      <c r="AV181" s="591"/>
      <c r="AW181" s="591"/>
      <c r="AX181" s="591"/>
      <c r="AY181" s="591"/>
      <c r="AZ181" s="591"/>
      <c r="BA181" s="591"/>
      <c r="BB181" s="591"/>
      <c r="BC181" s="591"/>
      <c r="BD181" s="591"/>
      <c r="BE181" s="591"/>
      <c r="BF181" s="591"/>
      <c r="BG181" s="591"/>
      <c r="BH181" s="591"/>
      <c r="BI181" s="591"/>
      <c r="BJ181" s="591"/>
      <c r="BK181" s="591"/>
      <c r="BL181" s="591"/>
      <c r="BM181" s="591"/>
      <c r="BN181" s="591"/>
      <c r="BO181" s="591"/>
      <c r="BP181" s="591"/>
      <c r="BQ181" s="591"/>
      <c r="BR181" s="591"/>
      <c r="BS181" s="591"/>
      <c r="BT181" s="591"/>
      <c r="BU181" s="591"/>
      <c r="BV181" s="591"/>
      <c r="BW181" s="591"/>
      <c r="BX181" s="591"/>
      <c r="BY181" s="591"/>
      <c r="BZ181" s="591"/>
      <c r="CA181" s="591"/>
      <c r="CB181" s="591"/>
      <c r="CC181" s="591"/>
      <c r="CD181" s="591"/>
      <c r="CE181" s="591"/>
      <c r="CF181" s="591"/>
      <c r="CG181" s="591"/>
      <c r="CH181" s="591"/>
      <c r="CI181" s="591"/>
      <c r="CJ181" s="591"/>
      <c r="CK181" s="591"/>
      <c r="CL181" s="591"/>
      <c r="CM181" s="591"/>
      <c r="CN181" s="591"/>
      <c r="CO181" s="591"/>
      <c r="CP181" s="591"/>
      <c r="CQ181" s="591"/>
      <c r="CR181" s="591"/>
      <c r="CS181" s="591"/>
      <c r="CT181" s="591"/>
      <c r="CU181" s="591"/>
      <c r="CV181" s="591"/>
      <c r="CW181" s="591"/>
      <c r="CX181" s="591"/>
      <c r="CY181" s="591"/>
      <c r="CZ181" s="591"/>
      <c r="DA181" s="591"/>
      <c r="DB181" s="591"/>
      <c r="DC181" s="591"/>
      <c r="DD181" s="591"/>
      <c r="DE181" s="591"/>
      <c r="DF181" s="591"/>
      <c r="DG181" s="591"/>
      <c r="DH181" s="591"/>
      <c r="DI181" s="591"/>
      <c r="DJ181" s="591"/>
      <c r="DK181" s="591"/>
      <c r="DL181" s="591"/>
    </row>
    <row r="182" spans="1:116" s="595" customFormat="1" ht="34.9" customHeight="1">
      <c r="A182" s="591"/>
      <c r="B182" s="216">
        <v>46229</v>
      </c>
      <c r="C182" s="603">
        <v>18285.457006071003</v>
      </c>
      <c r="D182" s="532">
        <v>-7341.7610060710031</v>
      </c>
      <c r="E182" s="604">
        <f t="shared" si="3"/>
        <v>10943.696</v>
      </c>
      <c r="F182" s="532">
        <v>7194.6028349999997</v>
      </c>
      <c r="G182" s="532">
        <v>598.45816500000001</v>
      </c>
      <c r="H182" s="531">
        <f t="shared" si="4"/>
        <v>7793.0609999999997</v>
      </c>
      <c r="I182" s="603">
        <v>1513.328</v>
      </c>
      <c r="J182" s="603">
        <v>1637.307</v>
      </c>
      <c r="K182" s="604">
        <f t="shared" si="5"/>
        <v>3150.6350000000002</v>
      </c>
      <c r="L182" s="591"/>
      <c r="M182" s="592"/>
      <c r="N182" s="593"/>
      <c r="O182" s="591"/>
      <c r="P182" s="594"/>
      <c r="Q182" s="591"/>
      <c r="R182" s="594"/>
      <c r="S182" s="591"/>
      <c r="T182" s="591"/>
      <c r="U182" s="591"/>
      <c r="V182" s="591"/>
      <c r="W182" s="591"/>
      <c r="X182" s="591"/>
      <c r="Y182" s="591"/>
      <c r="Z182" s="591"/>
      <c r="AA182" s="591"/>
      <c r="AB182" s="591"/>
      <c r="AC182" s="591"/>
      <c r="AD182" s="591"/>
      <c r="AE182" s="591"/>
      <c r="AF182" s="591"/>
      <c r="AG182" s="591"/>
      <c r="AH182" s="591"/>
      <c r="AI182" s="591"/>
      <c r="AJ182" s="591"/>
      <c r="AK182" s="591"/>
      <c r="AL182" s="591"/>
      <c r="AM182" s="591"/>
      <c r="AN182" s="591"/>
      <c r="AO182" s="591"/>
      <c r="AP182" s="591"/>
      <c r="AQ182" s="591"/>
      <c r="AR182" s="591"/>
      <c r="AS182" s="591"/>
      <c r="AT182" s="591"/>
      <c r="AU182" s="591"/>
      <c r="AV182" s="591"/>
      <c r="AW182" s="591"/>
      <c r="AX182" s="591"/>
      <c r="AY182" s="591"/>
      <c r="AZ182" s="591"/>
      <c r="BA182" s="591"/>
      <c r="BB182" s="591"/>
      <c r="BC182" s="591"/>
      <c r="BD182" s="591"/>
      <c r="BE182" s="591"/>
      <c r="BF182" s="591"/>
      <c r="BG182" s="591"/>
      <c r="BH182" s="591"/>
      <c r="BI182" s="591"/>
      <c r="BJ182" s="591"/>
      <c r="BK182" s="591"/>
      <c r="BL182" s="591"/>
      <c r="BM182" s="591"/>
      <c r="BN182" s="591"/>
      <c r="BO182" s="591"/>
      <c r="BP182" s="591"/>
      <c r="BQ182" s="591"/>
      <c r="BR182" s="591"/>
      <c r="BS182" s="591"/>
      <c r="BT182" s="591"/>
      <c r="BU182" s="591"/>
      <c r="BV182" s="591"/>
      <c r="BW182" s="591"/>
      <c r="BX182" s="591"/>
      <c r="BY182" s="591"/>
      <c r="BZ182" s="591"/>
      <c r="CA182" s="591"/>
      <c r="CB182" s="591"/>
      <c r="CC182" s="591"/>
      <c r="CD182" s="591"/>
      <c r="CE182" s="591"/>
      <c r="CF182" s="591"/>
      <c r="CG182" s="591"/>
      <c r="CH182" s="591"/>
      <c r="CI182" s="591"/>
      <c r="CJ182" s="591"/>
      <c r="CK182" s="591"/>
      <c r="CL182" s="591"/>
      <c r="CM182" s="591"/>
      <c r="CN182" s="591"/>
      <c r="CO182" s="591"/>
      <c r="CP182" s="591"/>
      <c r="CQ182" s="591"/>
      <c r="CR182" s="591"/>
      <c r="CS182" s="591"/>
      <c r="CT182" s="591"/>
      <c r="CU182" s="591"/>
      <c r="CV182" s="591"/>
      <c r="CW182" s="591"/>
      <c r="CX182" s="591"/>
      <c r="CY182" s="591"/>
      <c r="CZ182" s="591"/>
      <c r="DA182" s="591"/>
      <c r="DB182" s="591"/>
      <c r="DC182" s="591"/>
      <c r="DD182" s="591"/>
      <c r="DE182" s="591"/>
      <c r="DF182" s="591"/>
      <c r="DG182" s="591"/>
      <c r="DH182" s="591"/>
      <c r="DI182" s="591"/>
      <c r="DJ182" s="591"/>
      <c r="DK182" s="591"/>
      <c r="DL182" s="591"/>
    </row>
    <row r="183" spans="1:116" s="595" customFormat="1" ht="34.9" customHeight="1">
      <c r="A183" s="591"/>
      <c r="B183" s="553">
        <v>46235</v>
      </c>
      <c r="C183" s="908">
        <v>19554.097668679999</v>
      </c>
      <c r="D183" s="610">
        <v>-8660.3146686799992</v>
      </c>
      <c r="E183" s="909">
        <f t="shared" ref="E183" si="6">D183+C183</f>
        <v>10893.782999999999</v>
      </c>
      <c r="F183" s="610">
        <v>7126.0967790000004</v>
      </c>
      <c r="G183" s="610">
        <v>627.14922100000001</v>
      </c>
      <c r="H183" s="611">
        <f t="shared" ref="H183" si="7">G183+F183</f>
        <v>7753.2460000000001</v>
      </c>
      <c r="I183" s="908">
        <v>1544.1590000000001</v>
      </c>
      <c r="J183" s="908">
        <v>1596.3779999999999</v>
      </c>
      <c r="K183" s="909">
        <f>J183+I183</f>
        <v>3140.5370000000003</v>
      </c>
      <c r="L183" s="591"/>
      <c r="M183" s="592"/>
      <c r="N183" s="593"/>
      <c r="O183" s="591"/>
      <c r="P183" s="594"/>
      <c r="Q183" s="591"/>
      <c r="R183" s="594"/>
      <c r="S183" s="591"/>
      <c r="T183" s="591"/>
      <c r="U183" s="591"/>
      <c r="V183" s="591"/>
      <c r="W183" s="591"/>
      <c r="X183" s="591"/>
      <c r="Y183" s="591"/>
      <c r="Z183" s="591"/>
      <c r="AA183" s="591"/>
      <c r="AB183" s="591"/>
      <c r="AC183" s="591"/>
      <c r="AD183" s="591"/>
      <c r="AE183" s="591"/>
      <c r="AF183" s="591"/>
      <c r="AG183" s="591"/>
      <c r="AH183" s="591"/>
      <c r="AI183" s="591"/>
      <c r="AJ183" s="591"/>
      <c r="AK183" s="591"/>
      <c r="AL183" s="591"/>
      <c r="AM183" s="591"/>
      <c r="AN183" s="591"/>
      <c r="AO183" s="591"/>
      <c r="AP183" s="591"/>
      <c r="AQ183" s="591"/>
      <c r="AR183" s="591"/>
      <c r="AS183" s="591"/>
      <c r="AT183" s="591"/>
      <c r="AU183" s="591"/>
      <c r="AV183" s="591"/>
      <c r="AW183" s="591"/>
      <c r="AX183" s="591"/>
      <c r="AY183" s="591"/>
      <c r="AZ183" s="591"/>
      <c r="BA183" s="591"/>
      <c r="BB183" s="591"/>
      <c r="BC183" s="591"/>
      <c r="BD183" s="591"/>
      <c r="BE183" s="591"/>
      <c r="BF183" s="591"/>
      <c r="BG183" s="591"/>
      <c r="BH183" s="591"/>
      <c r="BI183" s="591"/>
      <c r="BJ183" s="591"/>
      <c r="BK183" s="591"/>
      <c r="BL183" s="591"/>
      <c r="BM183" s="591"/>
      <c r="BN183" s="591"/>
      <c r="BO183" s="591"/>
      <c r="BP183" s="591"/>
      <c r="BQ183" s="591"/>
      <c r="BR183" s="591"/>
      <c r="BS183" s="591"/>
      <c r="BT183" s="591"/>
      <c r="BU183" s="591"/>
      <c r="BV183" s="591"/>
      <c r="BW183" s="591"/>
      <c r="BX183" s="591"/>
      <c r="BY183" s="591"/>
      <c r="BZ183" s="591"/>
      <c r="CA183" s="591"/>
      <c r="CB183" s="591"/>
      <c r="CC183" s="591"/>
      <c r="CD183" s="591"/>
      <c r="CE183" s="591"/>
      <c r="CF183" s="591"/>
      <c r="CG183" s="591"/>
      <c r="CH183" s="591"/>
      <c r="CI183" s="591"/>
      <c r="CJ183" s="591"/>
      <c r="CK183" s="591"/>
      <c r="CL183" s="591"/>
      <c r="CM183" s="591"/>
      <c r="CN183" s="591"/>
      <c r="CO183" s="591"/>
      <c r="CP183" s="591"/>
      <c r="CQ183" s="591"/>
      <c r="CR183" s="591"/>
      <c r="CS183" s="591"/>
      <c r="CT183" s="591"/>
      <c r="CU183" s="591"/>
      <c r="CV183" s="591"/>
      <c r="CW183" s="591"/>
      <c r="CX183" s="591"/>
      <c r="CY183" s="591"/>
      <c r="CZ183" s="591"/>
      <c r="DA183" s="591"/>
      <c r="DB183" s="591"/>
      <c r="DC183" s="591"/>
      <c r="DD183" s="591"/>
      <c r="DE183" s="591"/>
      <c r="DF183" s="591"/>
      <c r="DG183" s="591"/>
      <c r="DH183" s="591"/>
      <c r="DI183" s="591"/>
      <c r="DJ183" s="591"/>
      <c r="DK183" s="591"/>
      <c r="DL183" s="591"/>
    </row>
    <row r="184" spans="1:116" ht="13.5" customHeight="1">
      <c r="C184" s="928"/>
      <c r="D184" s="928"/>
      <c r="E184" s="928"/>
      <c r="F184" s="928"/>
      <c r="G184" s="928"/>
      <c r="H184" s="928"/>
      <c r="I184" s="928"/>
      <c r="J184" s="928"/>
      <c r="K184" s="928"/>
    </row>
    <row r="185" spans="1:116" ht="26.25">
      <c r="B185" s="1268" t="s">
        <v>1095</v>
      </c>
      <c r="C185" s="1213"/>
      <c r="D185" s="1213"/>
      <c r="E185" s="1210"/>
      <c r="F185" s="1210"/>
      <c r="G185" s="1210"/>
      <c r="H185" s="1210"/>
      <c r="I185" s="1210"/>
      <c r="J185" s="1210"/>
      <c r="K185" s="1214" t="s">
        <v>1103</v>
      </c>
    </row>
    <row r="186" spans="1:116">
      <c r="C186" s="928"/>
      <c r="D186" s="928"/>
      <c r="E186" s="928"/>
      <c r="F186" s="928"/>
      <c r="G186" s="928"/>
      <c r="H186" s="928"/>
      <c r="I186" s="928"/>
      <c r="J186" s="928"/>
      <c r="K186" s="928"/>
    </row>
    <row r="187" spans="1:116">
      <c r="C187" s="928"/>
      <c r="D187" s="928"/>
      <c r="E187" s="928"/>
      <c r="F187" s="928"/>
      <c r="G187" s="928"/>
      <c r="H187" s="928"/>
      <c r="I187" s="928"/>
      <c r="J187" s="928"/>
      <c r="K187" s="928"/>
    </row>
    <row r="188" spans="1:116">
      <c r="C188" s="928"/>
      <c r="D188" s="928"/>
      <c r="E188" s="928"/>
      <c r="F188" s="928"/>
      <c r="G188" s="928"/>
      <c r="H188" s="928"/>
      <c r="I188" s="928"/>
      <c r="J188" s="928"/>
      <c r="K188" s="928"/>
    </row>
    <row r="189" spans="1:116">
      <c r="C189" s="1191"/>
      <c r="D189" s="1191"/>
      <c r="E189" s="1191"/>
      <c r="F189" s="1191"/>
      <c r="G189" s="1191"/>
      <c r="H189" s="1191"/>
      <c r="I189" s="1191"/>
      <c r="J189" s="1191"/>
      <c r="K189" s="1191"/>
    </row>
  </sheetData>
  <mergeCells count="20">
    <mergeCell ref="E11:E16"/>
    <mergeCell ref="H11:H12"/>
    <mergeCell ref="I13:I15"/>
    <mergeCell ref="J13:J15"/>
    <mergeCell ref="K13:K15"/>
    <mergeCell ref="H14:H15"/>
    <mergeCell ref="B2:D2"/>
    <mergeCell ref="E2:I2"/>
    <mergeCell ref="J2:K2"/>
    <mergeCell ref="E3:I3"/>
    <mergeCell ref="E4:I4"/>
    <mergeCell ref="C6:D6"/>
    <mergeCell ref="E6:E10"/>
    <mergeCell ref="F6:K6"/>
    <mergeCell ref="C7:D7"/>
    <mergeCell ref="F7:K7"/>
    <mergeCell ref="F8:H8"/>
    <mergeCell ref="I8:K8"/>
    <mergeCell ref="F9:H10"/>
    <mergeCell ref="I9:K9"/>
  </mergeCells>
  <printOptions horizontalCentered="1" verticalCentered="1"/>
  <pageMargins left="0.196850393700787" right="0.196850393700787" top="0.196850393700787" bottom="0.196850393700787" header="0.511811023622047" footer="0.511811023622047"/>
  <pageSetup paperSize="9" scale="41"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265"/>
  <sheetViews>
    <sheetView rightToLeft="1" topLeftCell="A228" zoomScale="50" zoomScaleNormal="50" workbookViewId="0">
      <selection activeCell="H241" sqref="C241:H241"/>
    </sheetView>
  </sheetViews>
  <sheetFormatPr defaultColWidth="9.140625" defaultRowHeight="15.75"/>
  <cols>
    <col min="1" max="1" width="10.7109375" customWidth="1"/>
    <col min="2" max="2" width="21.85546875" style="1" customWidth="1"/>
    <col min="3" max="9" width="40.7109375" style="1" customWidth="1"/>
    <col min="10" max="10" width="23.5703125" bestFit="1" customWidth="1"/>
    <col min="11" max="11" width="12.42578125" style="1" bestFit="1" customWidth="1"/>
    <col min="12" max="12" width="13.85546875" style="1" bestFit="1" customWidth="1"/>
    <col min="13" max="13" width="12.28515625" style="1" bestFit="1" customWidth="1"/>
    <col min="14" max="14" width="14.28515625" style="1" bestFit="1" customWidth="1"/>
    <col min="15" max="15" width="9.140625" style="1"/>
    <col min="16" max="16" width="10.5703125" style="1" bestFit="1" customWidth="1"/>
    <col min="17" max="16384" width="9.140625" style="1"/>
  </cols>
  <sheetData>
    <row r="1" spans="2:11" customFormat="1" ht="15.75" customHeight="1">
      <c r="B1" s="154"/>
      <c r="C1" s="154"/>
      <c r="D1" s="154"/>
      <c r="E1" s="154"/>
      <c r="F1" s="154"/>
      <c r="G1" s="154"/>
      <c r="H1" s="154"/>
      <c r="I1" s="154"/>
    </row>
    <row r="2" spans="2:11" customFormat="1" ht="40.15" customHeight="1">
      <c r="B2" s="1452" t="s">
        <v>854</v>
      </c>
      <c r="C2" s="1452"/>
      <c r="D2" s="1433" t="s">
        <v>1045</v>
      </c>
      <c r="E2" s="1433"/>
      <c r="F2" s="1433"/>
      <c r="G2" s="1433"/>
      <c r="H2" s="1432" t="s">
        <v>688</v>
      </c>
      <c r="I2" s="1432"/>
      <c r="J2" s="161"/>
    </row>
    <row r="3" spans="2:11" customFormat="1" ht="40.15" customHeight="1">
      <c r="B3" s="1262"/>
      <c r="C3" s="1405" t="s">
        <v>859</v>
      </c>
      <c r="D3" s="1405"/>
      <c r="E3" s="1405"/>
      <c r="F3" s="1405"/>
      <c r="G3" s="1405"/>
      <c r="H3" s="1405"/>
      <c r="I3" s="1261"/>
      <c r="J3" s="145"/>
    </row>
    <row r="4" spans="2:11" customFormat="1" ht="40.15" customHeight="1">
      <c r="B4" s="1262"/>
      <c r="C4" s="1430" t="s">
        <v>860</v>
      </c>
      <c r="D4" s="1430"/>
      <c r="E4" s="1430"/>
      <c r="F4" s="1430"/>
      <c r="G4" s="1430"/>
      <c r="H4" s="1430"/>
      <c r="I4" s="197" t="s">
        <v>131</v>
      </c>
      <c r="J4" s="145"/>
    </row>
    <row r="5" spans="2:11" customFormat="1" ht="10.15" customHeight="1">
      <c r="B5" s="173"/>
      <c r="C5" s="1510"/>
      <c r="D5" s="1510"/>
      <c r="E5" s="1510"/>
      <c r="F5" s="1510"/>
      <c r="G5" s="1510"/>
      <c r="H5" s="1510"/>
      <c r="I5" s="197"/>
    </row>
    <row r="6" spans="2:11" customFormat="1" ht="75" customHeight="1">
      <c r="B6" s="198"/>
      <c r="C6" s="255" t="s">
        <v>965</v>
      </c>
      <c r="D6" s="255" t="s">
        <v>966</v>
      </c>
      <c r="E6" s="255" t="s">
        <v>122</v>
      </c>
      <c r="F6" s="255" t="s">
        <v>121</v>
      </c>
      <c r="G6" s="255" t="s">
        <v>120</v>
      </c>
      <c r="H6" s="255" t="s">
        <v>962</v>
      </c>
      <c r="I6" s="256" t="s">
        <v>119</v>
      </c>
    </row>
    <row r="7" spans="2:11" customFormat="1" ht="75" customHeight="1">
      <c r="B7" s="199"/>
      <c r="C7" s="257" t="s">
        <v>125</v>
      </c>
      <c r="D7" s="257" t="s">
        <v>126</v>
      </c>
      <c r="E7" s="257" t="s">
        <v>127</v>
      </c>
      <c r="F7" s="257" t="s">
        <v>128</v>
      </c>
      <c r="G7" s="257" t="s">
        <v>129</v>
      </c>
      <c r="H7" s="257" t="s">
        <v>130</v>
      </c>
      <c r="I7" s="258" t="s">
        <v>1</v>
      </c>
    </row>
    <row r="8" spans="2:11" s="9" customFormat="1" ht="40.15" customHeight="1">
      <c r="B8" s="162" t="s">
        <v>2</v>
      </c>
      <c r="C8" s="163"/>
      <c r="D8" s="163"/>
      <c r="E8" s="163"/>
      <c r="F8" s="163"/>
      <c r="G8" s="163"/>
      <c r="H8" s="163"/>
      <c r="I8" s="164"/>
      <c r="K8" s="44"/>
    </row>
    <row r="9" spans="2:11" s="612" customFormat="1" ht="34.9" hidden="1" customHeight="1">
      <c r="B9" s="514">
        <v>2010</v>
      </c>
      <c r="C9" s="613">
        <v>2193.6401500000002</v>
      </c>
      <c r="D9" s="613">
        <v>603.06654000000003</v>
      </c>
      <c r="E9" s="613">
        <v>129.64569</v>
      </c>
      <c r="F9" s="613">
        <v>76.866680000000002</v>
      </c>
      <c r="G9" s="613">
        <v>38.010354</v>
      </c>
      <c r="H9" s="613">
        <v>37.270586000000094</v>
      </c>
      <c r="I9" s="613">
        <f>SUM(C9:H9)</f>
        <v>3078.5</v>
      </c>
      <c r="K9" s="614"/>
    </row>
    <row r="10" spans="2:11" s="612" customFormat="1" ht="34.9" hidden="1" customHeight="1">
      <c r="B10" s="504">
        <v>2011</v>
      </c>
      <c r="C10" s="615">
        <v>2471.1489000000001</v>
      </c>
      <c r="D10" s="615">
        <v>605.12170000000003</v>
      </c>
      <c r="E10" s="615">
        <v>128.15955</v>
      </c>
      <c r="F10" s="615">
        <v>80.872060000000005</v>
      </c>
      <c r="G10" s="615">
        <v>41.095438999999999</v>
      </c>
      <c r="H10" s="615">
        <v>40.502350999999635</v>
      </c>
      <c r="I10" s="615">
        <f t="shared" ref="I10:I19" si="0">SUM(C10:H10)</f>
        <v>3366.9</v>
      </c>
      <c r="K10" s="614"/>
    </row>
    <row r="11" spans="2:11" s="612" customFormat="1" ht="34.9" hidden="1" customHeight="1">
      <c r="B11" s="505">
        <v>2012</v>
      </c>
      <c r="C11" s="616">
        <v>2637.7080999999998</v>
      </c>
      <c r="D11" s="616">
        <v>599.24508000000003</v>
      </c>
      <c r="E11" s="616">
        <v>145.68049999999999</v>
      </c>
      <c r="F11" s="616">
        <v>85.531729999999996</v>
      </c>
      <c r="G11" s="616">
        <v>45.513534</v>
      </c>
      <c r="H11" s="616">
        <v>44.321055999999771</v>
      </c>
      <c r="I11" s="616">
        <f t="shared" si="0"/>
        <v>3558</v>
      </c>
      <c r="K11" s="614"/>
    </row>
    <row r="12" spans="2:11" s="612" customFormat="1" ht="34.9" hidden="1" customHeight="1">
      <c r="B12" s="504">
        <v>2013</v>
      </c>
      <c r="C12" s="615">
        <v>2965.6082000000001</v>
      </c>
      <c r="D12" s="615">
        <v>632.07921999999996</v>
      </c>
      <c r="E12" s="615">
        <v>151.17165</v>
      </c>
      <c r="F12" s="615">
        <v>91.923344999999998</v>
      </c>
      <c r="G12" s="615">
        <v>48.400543999999996</v>
      </c>
      <c r="H12" s="615">
        <v>48.917040999999244</v>
      </c>
      <c r="I12" s="615">
        <f t="shared" si="0"/>
        <v>3938.1</v>
      </c>
      <c r="J12" s="617"/>
      <c r="K12" s="618"/>
    </row>
    <row r="13" spans="2:11" s="612" customFormat="1" ht="34.9" hidden="1" customHeight="1">
      <c r="B13" s="505">
        <v>2014</v>
      </c>
      <c r="C13" s="616">
        <f t="shared" ref="C13:H13" si="1">C89</f>
        <v>3183.0065</v>
      </c>
      <c r="D13" s="616">
        <f t="shared" si="1"/>
        <v>636.11429999999996</v>
      </c>
      <c r="E13" s="616">
        <f t="shared" si="1"/>
        <v>157.95872</v>
      </c>
      <c r="F13" s="616">
        <f t="shared" si="1"/>
        <v>96.433940000000007</v>
      </c>
      <c r="G13" s="616">
        <f t="shared" si="1"/>
        <v>51.119357999999998</v>
      </c>
      <c r="H13" s="616">
        <f t="shared" si="1"/>
        <v>53.167182000000139</v>
      </c>
      <c r="I13" s="616">
        <f t="shared" si="0"/>
        <v>4177.8</v>
      </c>
      <c r="K13" s="619"/>
    </row>
    <row r="14" spans="2:11" s="612" customFormat="1" ht="34.9" hidden="1" customHeight="1">
      <c r="B14" s="504">
        <v>2015</v>
      </c>
      <c r="C14" s="615">
        <f t="shared" ref="C14:H14" si="2">C102</f>
        <v>3341.8146999999999</v>
      </c>
      <c r="D14" s="615">
        <f t="shared" si="2"/>
        <v>620.71655999999996</v>
      </c>
      <c r="E14" s="615">
        <f t="shared" si="2"/>
        <v>162.79298</v>
      </c>
      <c r="F14" s="615">
        <f t="shared" si="2"/>
        <v>100.43935999999999</v>
      </c>
      <c r="G14" s="615">
        <f t="shared" si="2"/>
        <v>53.980885999999998</v>
      </c>
      <c r="H14" s="615">
        <f t="shared" si="2"/>
        <v>56.955514000000221</v>
      </c>
      <c r="I14" s="615">
        <f t="shared" si="0"/>
        <v>4336.7000000000007</v>
      </c>
      <c r="K14" s="619"/>
    </row>
    <row r="15" spans="2:11" s="612" customFormat="1" ht="34.9" hidden="1" customHeight="1">
      <c r="B15" s="505">
        <v>2016</v>
      </c>
      <c r="C15" s="616">
        <f t="shared" ref="C15:H15" si="3">C115</f>
        <v>3554.5214499999997</v>
      </c>
      <c r="D15" s="616">
        <f t="shared" si="3"/>
        <v>666.27638000000002</v>
      </c>
      <c r="E15" s="616">
        <f t="shared" si="3"/>
        <v>182.94828999999999</v>
      </c>
      <c r="F15" s="616">
        <f t="shared" si="3"/>
        <v>100.89821999999999</v>
      </c>
      <c r="G15" s="616">
        <f t="shared" si="3"/>
        <v>56.087144000000002</v>
      </c>
      <c r="H15" s="616">
        <f t="shared" si="3"/>
        <v>60.068516000000272</v>
      </c>
      <c r="I15" s="616">
        <f t="shared" si="0"/>
        <v>4620.8</v>
      </c>
      <c r="K15" s="619"/>
    </row>
    <row r="16" spans="2:11" s="612" customFormat="1" ht="34.9" hidden="1" customHeight="1">
      <c r="B16" s="504">
        <v>2017</v>
      </c>
      <c r="C16" s="615">
        <f t="shared" ref="C16:H16" si="4">C128</f>
        <v>3707.9823999999999</v>
      </c>
      <c r="D16" s="615">
        <f t="shared" si="4"/>
        <v>710.82767999999999</v>
      </c>
      <c r="E16" s="615">
        <f t="shared" si="4"/>
        <v>194.64785000000001</v>
      </c>
      <c r="F16" s="615">
        <f t="shared" si="4"/>
        <v>102.996255</v>
      </c>
      <c r="G16" s="615">
        <f t="shared" si="4"/>
        <v>57.761631000000001</v>
      </c>
      <c r="H16" s="615">
        <f t="shared" si="4"/>
        <v>62.284184000000096</v>
      </c>
      <c r="I16" s="615">
        <f t="shared" si="0"/>
        <v>4836.5000000000009</v>
      </c>
      <c r="K16" s="619"/>
    </row>
    <row r="17" spans="2:13" s="612" customFormat="1" ht="34.9" hidden="1" customHeight="1">
      <c r="B17" s="505">
        <v>2018</v>
      </c>
      <c r="C17" s="620">
        <f t="shared" ref="C17:H17" si="5">C141</f>
        <v>3685.2463499999999</v>
      </c>
      <c r="D17" s="620">
        <f t="shared" si="5"/>
        <v>694.03114000000005</v>
      </c>
      <c r="E17" s="620">
        <f t="shared" si="5"/>
        <v>195.80499</v>
      </c>
      <c r="F17" s="620">
        <f t="shared" si="5"/>
        <v>103.295575</v>
      </c>
      <c r="G17" s="620">
        <f t="shared" si="5"/>
        <v>59.669890000000002</v>
      </c>
      <c r="H17" s="620">
        <f t="shared" si="5"/>
        <v>64.352054999999382</v>
      </c>
      <c r="I17" s="616">
        <f t="shared" si="0"/>
        <v>4802.3999999999996</v>
      </c>
      <c r="J17" s="621"/>
      <c r="K17" s="619"/>
    </row>
    <row r="18" spans="2:13" s="612" customFormat="1" ht="34.9" hidden="1" customHeight="1">
      <c r="B18" s="504">
        <v>2019</v>
      </c>
      <c r="C18" s="622">
        <f t="shared" ref="C18:H18" si="6">C154</f>
        <v>3963.7898</v>
      </c>
      <c r="D18" s="622">
        <f t="shared" si="6"/>
        <v>749.17334000000005</v>
      </c>
      <c r="E18" s="622">
        <f t="shared" si="6"/>
        <v>207.37535</v>
      </c>
      <c r="F18" s="622">
        <f t="shared" si="6"/>
        <v>110.75156</v>
      </c>
      <c r="G18" s="622">
        <f t="shared" si="6"/>
        <v>63.550435</v>
      </c>
      <c r="H18" s="622">
        <f t="shared" si="6"/>
        <v>67.359515000000101</v>
      </c>
      <c r="I18" s="615">
        <f t="shared" si="0"/>
        <v>5162</v>
      </c>
      <c r="J18" s="621"/>
      <c r="K18" s="619"/>
    </row>
    <row r="19" spans="2:13" s="612" customFormat="1" ht="34.9" hidden="1" customHeight="1">
      <c r="B19" s="505">
        <v>2020</v>
      </c>
      <c r="C19" s="620">
        <f t="shared" ref="C19:H19" si="7">C167</f>
        <v>5074.7350000000006</v>
      </c>
      <c r="D19" s="620">
        <f t="shared" si="7"/>
        <v>946.40201999999999</v>
      </c>
      <c r="E19" s="620">
        <f t="shared" si="7"/>
        <v>221.95813000000001</v>
      </c>
      <c r="F19" s="620">
        <f t="shared" si="7"/>
        <v>118.12761999999999</v>
      </c>
      <c r="G19" s="620">
        <f t="shared" si="7"/>
        <v>64.099840999999998</v>
      </c>
      <c r="H19" s="620">
        <f t="shared" si="7"/>
        <v>71.173389000000498</v>
      </c>
      <c r="I19" s="616">
        <f t="shared" si="0"/>
        <v>6496.496000000001</v>
      </c>
      <c r="J19" s="621"/>
      <c r="K19" s="619"/>
    </row>
    <row r="20" spans="2:13" s="612" customFormat="1" ht="34.9" customHeight="1">
      <c r="B20" s="504">
        <v>2021</v>
      </c>
      <c r="C20" s="622">
        <f t="shared" ref="C20:H20" si="8">C180</f>
        <v>5297.7768500000002</v>
      </c>
      <c r="D20" s="622">
        <f t="shared" si="8"/>
        <v>1045.1722</v>
      </c>
      <c r="E20" s="622">
        <f t="shared" si="8"/>
        <v>225.50570999999999</v>
      </c>
      <c r="F20" s="622">
        <f t="shared" si="8"/>
        <v>123.80879</v>
      </c>
      <c r="G20" s="622">
        <f t="shared" si="8"/>
        <v>68.727046999999999</v>
      </c>
      <c r="H20" s="622">
        <f t="shared" si="8"/>
        <v>73.809403000000202</v>
      </c>
      <c r="I20" s="615">
        <f>SUM(C20:H20)</f>
        <v>6834.8000000000011</v>
      </c>
      <c r="J20" s="621"/>
      <c r="K20" s="619"/>
    </row>
    <row r="21" spans="2:13" s="612" customFormat="1" ht="34.9" customHeight="1">
      <c r="B21" s="505">
        <v>2022</v>
      </c>
      <c r="C21" s="620">
        <f t="shared" ref="C21:H21" si="9">C193</f>
        <v>5183.6531000000004</v>
      </c>
      <c r="D21" s="620">
        <f t="shared" si="9"/>
        <v>976.96758</v>
      </c>
      <c r="E21" s="620">
        <f t="shared" si="9"/>
        <v>238.22274999999999</v>
      </c>
      <c r="F21" s="620">
        <f t="shared" si="9"/>
        <v>131.24173500000001</v>
      </c>
      <c r="G21" s="620">
        <f t="shared" si="9"/>
        <v>71.925222000000005</v>
      </c>
      <c r="H21" s="620">
        <f t="shared" si="9"/>
        <v>76.189612999999554</v>
      </c>
      <c r="I21" s="616">
        <v>6678.2039999999997</v>
      </c>
      <c r="J21" s="621"/>
      <c r="K21" s="619"/>
    </row>
    <row r="22" spans="2:13" s="612" customFormat="1" ht="34.9" customHeight="1">
      <c r="B22" s="504">
        <v>2023</v>
      </c>
      <c r="C22" s="622">
        <v>5033.4250000000002</v>
      </c>
      <c r="D22" s="622">
        <v>898.26499999999999</v>
      </c>
      <c r="E22" s="622">
        <v>229.458</v>
      </c>
      <c r="F22" s="622">
        <v>129.15699999999998</v>
      </c>
      <c r="G22" s="622">
        <v>73.390999999999991</v>
      </c>
      <c r="H22" s="622">
        <v>77.563000000000102</v>
      </c>
      <c r="I22" s="615">
        <v>6441.259</v>
      </c>
      <c r="J22" s="621"/>
      <c r="K22" s="619"/>
    </row>
    <row r="23" spans="2:13" s="612" customFormat="1" ht="34.9" customHeight="1">
      <c r="B23" s="505">
        <v>2024</v>
      </c>
      <c r="C23" s="620">
        <f t="shared" ref="C23:I23" si="10">C219</f>
        <v>5221.0140000000001</v>
      </c>
      <c r="D23" s="620">
        <f t="shared" si="10"/>
        <v>995.30899999999997</v>
      </c>
      <c r="E23" s="620">
        <f t="shared" si="10"/>
        <v>228.89400000000001</v>
      </c>
      <c r="F23" s="620">
        <f t="shared" si="10"/>
        <v>132.97499999999999</v>
      </c>
      <c r="G23" s="620">
        <f t="shared" si="10"/>
        <v>75.805999999999997</v>
      </c>
      <c r="H23" s="620">
        <f t="shared" si="10"/>
        <v>79.126000000000005</v>
      </c>
      <c r="I23" s="616">
        <f t="shared" si="10"/>
        <v>6733.1239999999998</v>
      </c>
      <c r="J23" s="621"/>
      <c r="K23" s="619"/>
      <c r="L23" s="623"/>
      <c r="M23" s="621"/>
    </row>
    <row r="24" spans="2:13" s="612" customFormat="1" ht="34.9" customHeight="1">
      <c r="B24" s="504">
        <v>2025</v>
      </c>
      <c r="C24" s="622">
        <f>C232</f>
        <v>5464.7</v>
      </c>
      <c r="D24" s="622">
        <f t="shared" ref="D24:I24" si="11">D232</f>
        <v>1056.0999999999999</v>
      </c>
      <c r="E24" s="622">
        <f t="shared" si="11"/>
        <v>236.8</v>
      </c>
      <c r="F24" s="622">
        <f t="shared" si="11"/>
        <v>134.4</v>
      </c>
      <c r="G24" s="622">
        <f t="shared" si="11"/>
        <v>77.8</v>
      </c>
      <c r="H24" s="622">
        <f t="shared" si="11"/>
        <v>81.2</v>
      </c>
      <c r="I24" s="615">
        <f t="shared" si="11"/>
        <v>7050.9999999999991</v>
      </c>
      <c r="J24" s="621"/>
      <c r="K24" s="619"/>
    </row>
    <row r="25" spans="2:13" s="612" customFormat="1" ht="34.9" hidden="1" customHeight="1">
      <c r="B25" s="215">
        <v>2010</v>
      </c>
      <c r="C25" s="889"/>
      <c r="D25" s="889"/>
      <c r="E25" s="889"/>
      <c r="F25" s="889"/>
      <c r="G25" s="889"/>
      <c r="H25" s="889"/>
      <c r="I25" s="890"/>
      <c r="J25" s="621"/>
      <c r="K25" s="619"/>
    </row>
    <row r="26" spans="2:13" s="612" customFormat="1" ht="34.9" hidden="1" customHeight="1">
      <c r="B26" s="216">
        <v>40179</v>
      </c>
      <c r="C26" s="620">
        <v>2011.6486</v>
      </c>
      <c r="D26" s="620">
        <v>607.08564000000001</v>
      </c>
      <c r="E26" s="620">
        <v>119.99845999999999</v>
      </c>
      <c r="F26" s="620">
        <v>68.939530000000005</v>
      </c>
      <c r="G26" s="620">
        <v>33.991539000000003</v>
      </c>
      <c r="H26" s="620">
        <v>34.336231000000225</v>
      </c>
      <c r="I26" s="616">
        <f>SUM(C26:H26)</f>
        <v>2876</v>
      </c>
      <c r="J26" s="621"/>
      <c r="K26" s="619"/>
      <c r="L26" s="623"/>
    </row>
    <row r="27" spans="2:13" s="612" customFormat="1" ht="34.9" hidden="1" customHeight="1">
      <c r="B27" s="217">
        <v>40210</v>
      </c>
      <c r="C27" s="622">
        <v>2011.0336</v>
      </c>
      <c r="D27" s="622">
        <v>602.06928000000005</v>
      </c>
      <c r="E27" s="622">
        <v>119.58208999999999</v>
      </c>
      <c r="F27" s="622">
        <v>67.801090000000002</v>
      </c>
      <c r="G27" s="622">
        <v>34.051825000000001</v>
      </c>
      <c r="H27" s="622">
        <v>34.462115000000267</v>
      </c>
      <c r="I27" s="615">
        <f>SUM(C27:H27)</f>
        <v>2869</v>
      </c>
      <c r="J27" s="621"/>
      <c r="K27" s="619"/>
      <c r="L27" s="623"/>
    </row>
    <row r="28" spans="2:13" s="612" customFormat="1" ht="34.9" hidden="1" customHeight="1">
      <c r="B28" s="216">
        <v>40238</v>
      </c>
      <c r="C28" s="620">
        <v>2043.0501999999999</v>
      </c>
      <c r="D28" s="620">
        <v>604.12279999999998</v>
      </c>
      <c r="E28" s="620">
        <v>120.41553</v>
      </c>
      <c r="F28" s="620">
        <v>68.467179999999999</v>
      </c>
      <c r="G28" s="620">
        <v>34.545524999999998</v>
      </c>
      <c r="H28" s="620">
        <v>34.59876499999973</v>
      </c>
      <c r="I28" s="616">
        <f t="shared" ref="I28:I88" si="12">SUM(C28:H28)</f>
        <v>2905.2</v>
      </c>
      <c r="J28" s="621"/>
      <c r="K28" s="619"/>
      <c r="L28" s="623"/>
    </row>
    <row r="29" spans="2:13" s="612" customFormat="1" ht="34.9" hidden="1" customHeight="1">
      <c r="B29" s="217">
        <v>40269</v>
      </c>
      <c r="C29" s="622">
        <v>2090.4130500000001</v>
      </c>
      <c r="D29" s="622">
        <v>608.18511999999998</v>
      </c>
      <c r="E29" s="622">
        <v>121.24136</v>
      </c>
      <c r="F29" s="622">
        <v>68.766409999999993</v>
      </c>
      <c r="G29" s="622">
        <v>34.860035000000003</v>
      </c>
      <c r="H29" s="622">
        <v>34.534024999999474</v>
      </c>
      <c r="I29" s="615">
        <f t="shared" si="12"/>
        <v>2958</v>
      </c>
      <c r="J29" s="621"/>
      <c r="K29" s="619"/>
      <c r="L29" s="623"/>
    </row>
    <row r="30" spans="2:13" s="612" customFormat="1" ht="34.9" hidden="1" customHeight="1">
      <c r="B30" s="216">
        <v>40299</v>
      </c>
      <c r="C30" s="620">
        <v>2113.5581999999999</v>
      </c>
      <c r="D30" s="620">
        <v>609.03171999999995</v>
      </c>
      <c r="E30" s="620">
        <v>122.54613000000001</v>
      </c>
      <c r="F30" s="620">
        <v>69.870800000000003</v>
      </c>
      <c r="G30" s="620">
        <v>35.228883000000003</v>
      </c>
      <c r="H30" s="620">
        <v>34.764266999999563</v>
      </c>
      <c r="I30" s="616">
        <f t="shared" si="12"/>
        <v>2985</v>
      </c>
      <c r="J30" s="621"/>
      <c r="K30" s="619"/>
      <c r="L30" s="623"/>
    </row>
    <row r="31" spans="2:13" s="612" customFormat="1" ht="34.9" hidden="1" customHeight="1">
      <c r="B31" s="217">
        <v>40330</v>
      </c>
      <c r="C31" s="622">
        <v>2128.2411999999999</v>
      </c>
      <c r="D31" s="622">
        <v>604.38347999999996</v>
      </c>
      <c r="E31" s="622">
        <v>122.68082</v>
      </c>
      <c r="F31" s="622">
        <v>70.138499999999993</v>
      </c>
      <c r="G31" s="622">
        <v>35.102584</v>
      </c>
      <c r="H31" s="622">
        <v>34.996415999999954</v>
      </c>
      <c r="I31" s="615">
        <f t="shared" si="12"/>
        <v>2995.5430000000001</v>
      </c>
      <c r="J31" s="621"/>
      <c r="K31" s="619"/>
      <c r="L31" s="623"/>
    </row>
    <row r="32" spans="2:13" s="612" customFormat="1" ht="34.9" hidden="1" customHeight="1">
      <c r="B32" s="216">
        <v>40360</v>
      </c>
      <c r="C32" s="620">
        <v>2185.9883500000001</v>
      </c>
      <c r="D32" s="620">
        <v>604.76016000000004</v>
      </c>
      <c r="E32" s="620">
        <v>124.1345</v>
      </c>
      <c r="F32" s="620">
        <v>72.622794999999996</v>
      </c>
      <c r="G32" s="620">
        <v>36.311166</v>
      </c>
      <c r="H32" s="620">
        <v>35.383028999999169</v>
      </c>
      <c r="I32" s="616">
        <f t="shared" si="12"/>
        <v>3059.2</v>
      </c>
      <c r="J32" s="621"/>
      <c r="K32" s="619"/>
      <c r="L32" s="623"/>
    </row>
    <row r="33" spans="2:12" s="612" customFormat="1" ht="34.9" hidden="1" customHeight="1">
      <c r="B33" s="217">
        <v>40391</v>
      </c>
      <c r="C33" s="622">
        <v>2206.4447500000001</v>
      </c>
      <c r="D33" s="622">
        <v>609.89260000000002</v>
      </c>
      <c r="E33" s="622">
        <v>128.69929999999999</v>
      </c>
      <c r="F33" s="622">
        <v>76.656639999999996</v>
      </c>
      <c r="G33" s="622">
        <v>37.547795000000001</v>
      </c>
      <c r="H33" s="622">
        <v>36.158914999999979</v>
      </c>
      <c r="I33" s="615">
        <f t="shared" si="12"/>
        <v>3095.4</v>
      </c>
      <c r="J33" s="621"/>
      <c r="K33" s="619"/>
      <c r="L33" s="623"/>
    </row>
    <row r="34" spans="2:12" s="612" customFormat="1" ht="34.9" hidden="1" customHeight="1">
      <c r="B34" s="216">
        <v>40422</v>
      </c>
      <c r="C34" s="620">
        <v>2183.2993999999999</v>
      </c>
      <c r="D34" s="620">
        <v>613.11026000000004</v>
      </c>
      <c r="E34" s="620">
        <v>137.22781000000001</v>
      </c>
      <c r="F34" s="620">
        <v>82.697720000000004</v>
      </c>
      <c r="G34" s="620">
        <v>40.245727000000002</v>
      </c>
      <c r="H34" s="620">
        <v>36.71908300000041</v>
      </c>
      <c r="I34" s="616">
        <f t="shared" si="12"/>
        <v>3093.3</v>
      </c>
      <c r="J34" s="621"/>
      <c r="K34" s="619"/>
      <c r="L34" s="623"/>
    </row>
    <row r="35" spans="2:12" s="612" customFormat="1" ht="34.9" hidden="1" customHeight="1">
      <c r="B35" s="217">
        <v>40452</v>
      </c>
      <c r="C35" s="622">
        <v>2184.8199500000001</v>
      </c>
      <c r="D35" s="622">
        <v>609.71655999999996</v>
      </c>
      <c r="E35" s="622">
        <v>132.13999999999999</v>
      </c>
      <c r="F35" s="622">
        <v>78.926860000000005</v>
      </c>
      <c r="G35" s="622">
        <v>38.725231000000001</v>
      </c>
      <c r="H35" s="622">
        <v>36.971399000000474</v>
      </c>
      <c r="I35" s="615">
        <f t="shared" si="12"/>
        <v>3081.3</v>
      </c>
      <c r="J35" s="621"/>
      <c r="K35" s="619"/>
      <c r="L35" s="623"/>
    </row>
    <row r="36" spans="2:12" s="612" customFormat="1" ht="34.9" hidden="1" customHeight="1">
      <c r="B36" s="216">
        <v>40483</v>
      </c>
      <c r="C36" s="620">
        <v>2187.3946000000001</v>
      </c>
      <c r="D36" s="620">
        <v>617.60458000000006</v>
      </c>
      <c r="E36" s="620">
        <v>136.66732999999999</v>
      </c>
      <c r="F36" s="620">
        <v>82.220474999999993</v>
      </c>
      <c r="G36" s="620">
        <v>40.359836999999999</v>
      </c>
      <c r="H36" s="620">
        <v>37.253177999999934</v>
      </c>
      <c r="I36" s="616">
        <f t="shared" si="12"/>
        <v>3101.5</v>
      </c>
      <c r="J36" s="621"/>
      <c r="K36" s="619"/>
      <c r="L36" s="623"/>
    </row>
    <row r="37" spans="2:12" s="612" customFormat="1" ht="34.9" hidden="1" customHeight="1">
      <c r="B37" s="217">
        <v>40513</v>
      </c>
      <c r="C37" s="622">
        <v>2193.6401500000002</v>
      </c>
      <c r="D37" s="622">
        <v>603.06654000000003</v>
      </c>
      <c r="E37" s="622">
        <v>129.64569</v>
      </c>
      <c r="F37" s="622">
        <v>76.866680000000002</v>
      </c>
      <c r="G37" s="622">
        <v>38.010354</v>
      </c>
      <c r="H37" s="622">
        <v>37.270586000000094</v>
      </c>
      <c r="I37" s="615">
        <f t="shared" si="12"/>
        <v>3078.5</v>
      </c>
      <c r="J37" s="621"/>
      <c r="K37" s="619"/>
      <c r="L37" s="623"/>
    </row>
    <row r="38" spans="2:12" s="612" customFormat="1" ht="34.9" hidden="1" customHeight="1">
      <c r="B38" s="215">
        <v>2011</v>
      </c>
      <c r="C38" s="889"/>
      <c r="D38" s="889"/>
      <c r="E38" s="889"/>
      <c r="F38" s="889"/>
      <c r="G38" s="889"/>
      <c r="H38" s="889"/>
      <c r="I38" s="890"/>
      <c r="J38" s="621"/>
      <c r="K38" s="619"/>
    </row>
    <row r="39" spans="2:12" s="612" customFormat="1" ht="34.9" hidden="1" customHeight="1">
      <c r="B39" s="216">
        <v>40544</v>
      </c>
      <c r="C39" s="620">
        <v>2198.02945</v>
      </c>
      <c r="D39" s="620">
        <v>601.90157999999997</v>
      </c>
      <c r="E39" s="620">
        <v>123.55062</v>
      </c>
      <c r="F39" s="620">
        <v>73.332094999999995</v>
      </c>
      <c r="G39" s="620">
        <v>37.167206999999998</v>
      </c>
      <c r="H39" s="620">
        <v>37.21904799999993</v>
      </c>
      <c r="I39" s="616">
        <f t="shared" si="12"/>
        <v>3071.2</v>
      </c>
      <c r="J39" s="621"/>
      <c r="K39" s="619"/>
      <c r="L39" s="623"/>
    </row>
    <row r="40" spans="2:12" s="612" customFormat="1" ht="34.9" hidden="1" customHeight="1">
      <c r="B40" s="217">
        <v>40575</v>
      </c>
      <c r="C40" s="622">
        <v>2237.1745000000001</v>
      </c>
      <c r="D40" s="622">
        <v>600.93331999999998</v>
      </c>
      <c r="E40" s="622">
        <v>125.68555000000001</v>
      </c>
      <c r="F40" s="622">
        <v>73.081005000000005</v>
      </c>
      <c r="G40" s="622">
        <v>36.956369000000002</v>
      </c>
      <c r="H40" s="622">
        <v>37.269255999999586</v>
      </c>
      <c r="I40" s="615">
        <f t="shared" si="12"/>
        <v>3111.1</v>
      </c>
      <c r="J40" s="621"/>
      <c r="K40" s="619"/>
      <c r="L40" s="623"/>
    </row>
    <row r="41" spans="2:12" s="612" customFormat="1" ht="34.9" hidden="1" customHeight="1">
      <c r="B41" s="216">
        <v>40603</v>
      </c>
      <c r="C41" s="620">
        <v>2296.4378499999998</v>
      </c>
      <c r="D41" s="620">
        <v>609.61577999999997</v>
      </c>
      <c r="E41" s="620">
        <v>125.81047</v>
      </c>
      <c r="F41" s="620">
        <v>74.967585</v>
      </c>
      <c r="G41" s="620">
        <v>37.342148999999999</v>
      </c>
      <c r="H41" s="620">
        <v>37.426166000000194</v>
      </c>
      <c r="I41" s="616">
        <f t="shared" si="12"/>
        <v>3181.6</v>
      </c>
      <c r="J41" s="621"/>
      <c r="K41" s="619"/>
      <c r="L41" s="623"/>
    </row>
    <row r="42" spans="2:12" s="612" customFormat="1" ht="34.9" hidden="1" customHeight="1">
      <c r="B42" s="217">
        <v>40634</v>
      </c>
      <c r="C42" s="622">
        <v>2346.6698999999999</v>
      </c>
      <c r="D42" s="622">
        <v>616.20267999999999</v>
      </c>
      <c r="E42" s="622">
        <v>127.68955</v>
      </c>
      <c r="F42" s="622">
        <v>75.951880000000003</v>
      </c>
      <c r="G42" s="622">
        <v>37.549666000000002</v>
      </c>
      <c r="H42" s="622">
        <v>37.736324000000423</v>
      </c>
      <c r="I42" s="615">
        <f t="shared" si="12"/>
        <v>3241.8</v>
      </c>
      <c r="J42" s="621"/>
      <c r="K42" s="619"/>
      <c r="L42" s="623"/>
    </row>
    <row r="43" spans="2:12" s="612" customFormat="1" ht="34.9" hidden="1" customHeight="1">
      <c r="B43" s="216">
        <v>40664</v>
      </c>
      <c r="C43" s="620">
        <v>2362.0875999999998</v>
      </c>
      <c r="D43" s="620">
        <v>617.1644</v>
      </c>
      <c r="E43" s="620">
        <v>125.51952</v>
      </c>
      <c r="F43" s="620">
        <v>75.290549999999996</v>
      </c>
      <c r="G43" s="620">
        <v>37.993966999999998</v>
      </c>
      <c r="H43" s="620">
        <v>37.943963000000167</v>
      </c>
      <c r="I43" s="616">
        <f t="shared" si="12"/>
        <v>3256</v>
      </c>
      <c r="J43" s="621"/>
      <c r="K43" s="619"/>
      <c r="L43" s="623"/>
    </row>
    <row r="44" spans="2:12" s="612" customFormat="1" ht="34.9" hidden="1" customHeight="1">
      <c r="B44" s="217">
        <v>40695</v>
      </c>
      <c r="C44" s="622">
        <v>2429.4436500000002</v>
      </c>
      <c r="D44" s="622">
        <v>626.58162000000004</v>
      </c>
      <c r="E44" s="622">
        <v>127.67152</v>
      </c>
      <c r="F44" s="622">
        <v>75.667185000000003</v>
      </c>
      <c r="G44" s="622">
        <v>38.504351999999997</v>
      </c>
      <c r="H44" s="622">
        <v>38.131673000000319</v>
      </c>
      <c r="I44" s="615">
        <f t="shared" si="12"/>
        <v>3336</v>
      </c>
      <c r="J44" s="621"/>
      <c r="K44" s="619"/>
      <c r="L44" s="623"/>
    </row>
    <row r="45" spans="2:12" s="612" customFormat="1" ht="34.9" hidden="1" customHeight="1">
      <c r="B45" s="216">
        <v>40725</v>
      </c>
      <c r="C45" s="620">
        <v>2507.2429000000002</v>
      </c>
      <c r="D45" s="620">
        <v>630.08921999999995</v>
      </c>
      <c r="E45" s="620">
        <v>129.66482999999999</v>
      </c>
      <c r="F45" s="620">
        <v>78.375905000000003</v>
      </c>
      <c r="G45" s="620">
        <v>39.435854999999997</v>
      </c>
      <c r="H45" s="620">
        <v>38.991289999999935</v>
      </c>
      <c r="I45" s="616">
        <f t="shared" si="12"/>
        <v>3423.8</v>
      </c>
      <c r="J45" s="621"/>
      <c r="K45" s="619"/>
      <c r="L45" s="623"/>
    </row>
    <row r="46" spans="2:12" s="612" customFormat="1" ht="34.9" hidden="1" customHeight="1">
      <c r="B46" s="217">
        <v>40756</v>
      </c>
      <c r="C46" s="622">
        <v>2682.0807500000001</v>
      </c>
      <c r="D46" s="622">
        <v>684.45072000000005</v>
      </c>
      <c r="E46" s="622">
        <v>145.57015000000001</v>
      </c>
      <c r="F46" s="622">
        <v>94.704894999999993</v>
      </c>
      <c r="G46" s="622">
        <v>44.431306999999997</v>
      </c>
      <c r="H46" s="622">
        <v>39.762178000000404</v>
      </c>
      <c r="I46" s="615">
        <f t="shared" si="12"/>
        <v>3691</v>
      </c>
      <c r="J46" s="621"/>
      <c r="K46" s="619"/>
      <c r="L46" s="623"/>
    </row>
    <row r="47" spans="2:12" s="612" customFormat="1" ht="34.9" hidden="1" customHeight="1">
      <c r="B47" s="216">
        <v>40787</v>
      </c>
      <c r="C47" s="620">
        <v>2486.4490999999998</v>
      </c>
      <c r="D47" s="620">
        <v>629.72109999999998</v>
      </c>
      <c r="E47" s="620">
        <v>134.89027999999999</v>
      </c>
      <c r="F47" s="620">
        <v>86.298434999999998</v>
      </c>
      <c r="G47" s="620">
        <v>43.265179000000003</v>
      </c>
      <c r="H47" s="620">
        <v>40.175906000000396</v>
      </c>
      <c r="I47" s="616">
        <f t="shared" si="12"/>
        <v>3420.8</v>
      </c>
      <c r="J47" s="621"/>
      <c r="K47" s="619"/>
      <c r="L47" s="623"/>
    </row>
    <row r="48" spans="2:12" s="612" customFormat="1" ht="34.9" hidden="1" customHeight="1">
      <c r="B48" s="217">
        <v>40817</v>
      </c>
      <c r="C48" s="622">
        <v>2532.0599000000002</v>
      </c>
      <c r="D48" s="622">
        <v>627.98256000000003</v>
      </c>
      <c r="E48" s="622">
        <v>137.19217</v>
      </c>
      <c r="F48" s="622">
        <v>88.473635000000002</v>
      </c>
      <c r="G48" s="622">
        <v>43.217568999999997</v>
      </c>
      <c r="H48" s="622">
        <v>40.27416600000015</v>
      </c>
      <c r="I48" s="615">
        <f t="shared" si="12"/>
        <v>3469.2</v>
      </c>
      <c r="J48" s="621"/>
      <c r="K48" s="619"/>
      <c r="L48" s="623"/>
    </row>
    <row r="49" spans="2:12" s="612" customFormat="1" ht="34.9" hidden="1" customHeight="1">
      <c r="B49" s="216">
        <v>40848</v>
      </c>
      <c r="C49" s="620">
        <v>2475.2898500000001</v>
      </c>
      <c r="D49" s="620">
        <v>612.64545999999996</v>
      </c>
      <c r="E49" s="620">
        <v>132.63498000000001</v>
      </c>
      <c r="F49" s="620">
        <v>85.503444999999999</v>
      </c>
      <c r="G49" s="620">
        <v>42.987122999999997</v>
      </c>
      <c r="H49" s="620">
        <v>40.439142000000629</v>
      </c>
      <c r="I49" s="616">
        <f t="shared" si="12"/>
        <v>3389.5</v>
      </c>
      <c r="J49" s="621"/>
      <c r="K49" s="619"/>
      <c r="L49" s="623"/>
    </row>
    <row r="50" spans="2:12" s="612" customFormat="1" ht="34.9" hidden="1" customHeight="1">
      <c r="B50" s="217">
        <v>40878</v>
      </c>
      <c r="C50" s="622">
        <v>2471.1489000000001</v>
      </c>
      <c r="D50" s="622">
        <v>605.12170000000003</v>
      </c>
      <c r="E50" s="622">
        <v>128.15955</v>
      </c>
      <c r="F50" s="622">
        <v>80.872060000000005</v>
      </c>
      <c r="G50" s="622">
        <v>41.095438999999999</v>
      </c>
      <c r="H50" s="622">
        <v>40.502350999999635</v>
      </c>
      <c r="I50" s="615">
        <f t="shared" si="12"/>
        <v>3366.9</v>
      </c>
      <c r="J50" s="621"/>
      <c r="K50" s="619"/>
      <c r="L50" s="623"/>
    </row>
    <row r="51" spans="2:12" s="612" customFormat="1" ht="34.9" hidden="1" customHeight="1">
      <c r="B51" s="215">
        <v>2012</v>
      </c>
      <c r="C51" s="889"/>
      <c r="D51" s="889"/>
      <c r="E51" s="889"/>
      <c r="F51" s="889"/>
      <c r="G51" s="889"/>
      <c r="H51" s="889"/>
      <c r="I51" s="890"/>
      <c r="J51" s="621"/>
      <c r="K51" s="619"/>
    </row>
    <row r="52" spans="2:12" s="612" customFormat="1" ht="34.9" hidden="1" customHeight="1">
      <c r="B52" s="216">
        <v>40909</v>
      </c>
      <c r="C52" s="620">
        <v>2447.54495</v>
      </c>
      <c r="D52" s="620">
        <v>585.42448000000002</v>
      </c>
      <c r="E52" s="620">
        <v>123.05698</v>
      </c>
      <c r="F52" s="620">
        <v>77.589335000000005</v>
      </c>
      <c r="G52" s="620">
        <v>40.568792000000002</v>
      </c>
      <c r="H52" s="620">
        <v>40.515462999999727</v>
      </c>
      <c r="I52" s="616">
        <f t="shared" si="12"/>
        <v>3314.7</v>
      </c>
      <c r="J52" s="621"/>
      <c r="K52" s="619"/>
      <c r="L52" s="623"/>
    </row>
    <row r="53" spans="2:12" s="612" customFormat="1" ht="34.9" hidden="1" customHeight="1">
      <c r="B53" s="217">
        <v>40940</v>
      </c>
      <c r="C53" s="622">
        <v>2453.1125000000002</v>
      </c>
      <c r="D53" s="622">
        <v>582.25400000000002</v>
      </c>
      <c r="E53" s="622">
        <v>122.39343</v>
      </c>
      <c r="F53" s="622">
        <v>77.689175000000006</v>
      </c>
      <c r="G53" s="622">
        <v>40.803496000000003</v>
      </c>
      <c r="H53" s="622">
        <v>49.847398999999768</v>
      </c>
      <c r="I53" s="615">
        <f t="shared" si="12"/>
        <v>3326.1</v>
      </c>
      <c r="J53" s="621"/>
      <c r="K53" s="619"/>
      <c r="L53" s="623"/>
    </row>
    <row r="54" spans="2:12" s="612" customFormat="1" ht="34.9" hidden="1" customHeight="1">
      <c r="B54" s="216">
        <v>40969</v>
      </c>
      <c r="C54" s="620">
        <v>2498.2595500000002</v>
      </c>
      <c r="D54" s="620">
        <v>598.23172</v>
      </c>
      <c r="E54" s="620">
        <v>127.70056</v>
      </c>
      <c r="F54" s="620">
        <v>80.352095000000006</v>
      </c>
      <c r="G54" s="620">
        <v>41.393185000000003</v>
      </c>
      <c r="H54" s="620">
        <v>40.962889999999334</v>
      </c>
      <c r="I54" s="616">
        <f t="shared" si="12"/>
        <v>3386.9</v>
      </c>
      <c r="J54" s="621"/>
      <c r="K54" s="619"/>
      <c r="L54" s="623"/>
    </row>
    <row r="55" spans="2:12" s="612" customFormat="1" ht="34.9" hidden="1" customHeight="1">
      <c r="B55" s="217">
        <v>41000</v>
      </c>
      <c r="C55" s="622">
        <v>2530.1169500000001</v>
      </c>
      <c r="D55" s="622">
        <v>604.05287999999996</v>
      </c>
      <c r="E55" s="622">
        <v>132.7611</v>
      </c>
      <c r="F55" s="622">
        <v>82.496269999999996</v>
      </c>
      <c r="G55" s="622">
        <v>42.136521000000002</v>
      </c>
      <c r="H55" s="622">
        <v>41.136278999999831</v>
      </c>
      <c r="I55" s="615">
        <f t="shared" si="12"/>
        <v>3432.7</v>
      </c>
      <c r="J55" s="621"/>
      <c r="K55" s="619"/>
      <c r="L55" s="623"/>
    </row>
    <row r="56" spans="2:12" s="612" customFormat="1" ht="34.9" hidden="1" customHeight="1">
      <c r="B56" s="216">
        <v>41030</v>
      </c>
      <c r="C56" s="620">
        <v>2550.4335500000002</v>
      </c>
      <c r="D56" s="620">
        <v>602.68352000000004</v>
      </c>
      <c r="E56" s="620">
        <v>133.91162</v>
      </c>
      <c r="F56" s="620">
        <v>81.7517</v>
      </c>
      <c r="G56" s="620">
        <v>42.971254999999999</v>
      </c>
      <c r="H56" s="620">
        <v>41.348355000000083</v>
      </c>
      <c r="I56" s="616">
        <f t="shared" si="12"/>
        <v>3453.1</v>
      </c>
      <c r="J56" s="621"/>
      <c r="K56" s="619"/>
      <c r="L56" s="623"/>
    </row>
    <row r="57" spans="2:12" s="612" customFormat="1" ht="34.9" hidden="1" customHeight="1">
      <c r="B57" s="217">
        <v>41061</v>
      </c>
      <c r="C57" s="622">
        <v>2587.4054999999998</v>
      </c>
      <c r="D57" s="622">
        <v>607.13048000000003</v>
      </c>
      <c r="E57" s="622">
        <v>136.39017000000001</v>
      </c>
      <c r="F57" s="622">
        <v>81.675139999999999</v>
      </c>
      <c r="G57" s="622">
        <v>43.605015000000002</v>
      </c>
      <c r="H57" s="622">
        <v>41.793695000000298</v>
      </c>
      <c r="I57" s="615">
        <f t="shared" si="12"/>
        <v>3498</v>
      </c>
      <c r="J57" s="621"/>
      <c r="K57" s="619"/>
      <c r="L57" s="623"/>
    </row>
    <row r="58" spans="2:12" s="612" customFormat="1" ht="34.9" hidden="1" customHeight="1">
      <c r="B58" s="216">
        <v>41091</v>
      </c>
      <c r="C58" s="620">
        <v>2627.2500500000001</v>
      </c>
      <c r="D58" s="620">
        <v>607.72428000000002</v>
      </c>
      <c r="E58" s="620">
        <v>142.27459999999999</v>
      </c>
      <c r="F58" s="620">
        <v>85.054680000000005</v>
      </c>
      <c r="G58" s="620">
        <v>45.208939000000001</v>
      </c>
      <c r="H58" s="620">
        <v>42.587450999999419</v>
      </c>
      <c r="I58" s="616">
        <f t="shared" si="12"/>
        <v>3550.1</v>
      </c>
      <c r="J58" s="621"/>
      <c r="K58" s="619"/>
      <c r="L58" s="623"/>
    </row>
    <row r="59" spans="2:12" s="612" customFormat="1" ht="34.9" hidden="1" customHeight="1">
      <c r="B59" s="217">
        <v>41122</v>
      </c>
      <c r="C59" s="622">
        <v>2699.7273</v>
      </c>
      <c r="D59" s="622">
        <v>626.92700000000002</v>
      </c>
      <c r="E59" s="622">
        <v>162.14237</v>
      </c>
      <c r="F59" s="622">
        <v>97.141180000000006</v>
      </c>
      <c r="G59" s="622">
        <v>49.236123999999997</v>
      </c>
      <c r="H59" s="622">
        <v>43.326025999999729</v>
      </c>
      <c r="I59" s="615">
        <f t="shared" si="12"/>
        <v>3678.5</v>
      </c>
      <c r="J59" s="621"/>
      <c r="K59" s="619"/>
      <c r="L59" s="623"/>
    </row>
    <row r="60" spans="2:12" s="612" customFormat="1" ht="34.9" hidden="1" customHeight="1">
      <c r="B60" s="216">
        <v>41153</v>
      </c>
      <c r="C60" s="620">
        <v>2651.8496500000001</v>
      </c>
      <c r="D60" s="620">
        <v>600.90729999999996</v>
      </c>
      <c r="E60" s="620">
        <v>150.28129000000001</v>
      </c>
      <c r="F60" s="620">
        <v>87.544899999999998</v>
      </c>
      <c r="G60" s="620">
        <v>46.305107999999997</v>
      </c>
      <c r="H60" s="620">
        <v>43.81175200000007</v>
      </c>
      <c r="I60" s="616">
        <f t="shared" si="12"/>
        <v>3580.7</v>
      </c>
      <c r="J60" s="621"/>
      <c r="K60" s="619"/>
      <c r="L60" s="623"/>
    </row>
    <row r="61" spans="2:12" s="612" customFormat="1" ht="34.9" hidden="1" customHeight="1">
      <c r="B61" s="217">
        <v>41183</v>
      </c>
      <c r="C61" s="622">
        <v>2734.4268000000002</v>
      </c>
      <c r="D61" s="622">
        <v>632.47760000000005</v>
      </c>
      <c r="E61" s="622">
        <v>163.24956</v>
      </c>
      <c r="F61" s="622">
        <v>95.726124999999996</v>
      </c>
      <c r="G61" s="622">
        <v>48.343711999999996</v>
      </c>
      <c r="H61" s="622">
        <v>44.176202999999532</v>
      </c>
      <c r="I61" s="615">
        <f t="shared" si="12"/>
        <v>3718.4</v>
      </c>
      <c r="J61" s="621"/>
      <c r="K61" s="619"/>
      <c r="L61" s="623"/>
    </row>
    <row r="62" spans="2:12" s="612" customFormat="1" ht="34.9" hidden="1" customHeight="1">
      <c r="B62" s="216">
        <v>41214</v>
      </c>
      <c r="C62" s="620">
        <v>2652.1348499999999</v>
      </c>
      <c r="D62" s="620">
        <v>606.30751999999995</v>
      </c>
      <c r="E62" s="620">
        <v>152.50462999999999</v>
      </c>
      <c r="F62" s="620">
        <v>89.020070000000004</v>
      </c>
      <c r="G62" s="620">
        <v>47.289400000000001</v>
      </c>
      <c r="H62" s="620">
        <v>44.343530000000101</v>
      </c>
      <c r="I62" s="616">
        <f t="shared" si="12"/>
        <v>3591.6</v>
      </c>
      <c r="J62" s="621"/>
      <c r="K62" s="619"/>
      <c r="L62" s="623"/>
    </row>
    <row r="63" spans="2:12" s="612" customFormat="1" ht="34.9" hidden="1" customHeight="1">
      <c r="B63" s="217">
        <v>41244</v>
      </c>
      <c r="C63" s="622">
        <v>2637.7080999999998</v>
      </c>
      <c r="D63" s="622">
        <v>599.24508000000003</v>
      </c>
      <c r="E63" s="622">
        <v>145.68049999999999</v>
      </c>
      <c r="F63" s="622">
        <v>85.531729999999996</v>
      </c>
      <c r="G63" s="622">
        <v>45.513534</v>
      </c>
      <c r="H63" s="622">
        <v>44.321055999999771</v>
      </c>
      <c r="I63" s="615">
        <f t="shared" si="12"/>
        <v>3558</v>
      </c>
      <c r="J63" s="621"/>
      <c r="K63" s="619"/>
      <c r="L63" s="623"/>
    </row>
    <row r="64" spans="2:12" s="612" customFormat="1" ht="34.9" hidden="1" customHeight="1">
      <c r="B64" s="215">
        <v>2013</v>
      </c>
      <c r="C64" s="889"/>
      <c r="D64" s="889"/>
      <c r="E64" s="889"/>
      <c r="F64" s="889"/>
      <c r="G64" s="889"/>
      <c r="H64" s="889"/>
      <c r="I64" s="890"/>
      <c r="J64" s="621"/>
      <c r="K64" s="619"/>
    </row>
    <row r="65" spans="2:12" s="612" customFormat="1" ht="34.9" hidden="1" customHeight="1">
      <c r="B65" s="216">
        <v>41275</v>
      </c>
      <c r="C65" s="620">
        <v>2631.3421499999999</v>
      </c>
      <c r="D65" s="620">
        <v>591.68146000000002</v>
      </c>
      <c r="E65" s="620">
        <v>139.39463000000001</v>
      </c>
      <c r="F65" s="620">
        <v>83.306325000000001</v>
      </c>
      <c r="G65" s="620">
        <v>44.443066999999999</v>
      </c>
      <c r="H65" s="620">
        <v>44.432367999999769</v>
      </c>
      <c r="I65" s="616">
        <f t="shared" si="12"/>
        <v>3534.6</v>
      </c>
      <c r="J65" s="621"/>
      <c r="K65" s="619"/>
      <c r="L65" s="623"/>
    </row>
    <row r="66" spans="2:12" s="612" customFormat="1" ht="34.9" hidden="1" customHeight="1">
      <c r="B66" s="217">
        <v>41306</v>
      </c>
      <c r="C66" s="622">
        <v>2645.9463500000002</v>
      </c>
      <c r="D66" s="622">
        <v>593.56650000000002</v>
      </c>
      <c r="E66" s="622">
        <v>138.33672000000001</v>
      </c>
      <c r="F66" s="622">
        <v>82.870085000000003</v>
      </c>
      <c r="G66" s="622">
        <v>43.626832</v>
      </c>
      <c r="H66" s="622">
        <v>44.653512999999748</v>
      </c>
      <c r="I66" s="615">
        <f t="shared" si="12"/>
        <v>3549</v>
      </c>
      <c r="J66" s="621"/>
      <c r="K66" s="619"/>
      <c r="L66" s="623"/>
    </row>
    <row r="67" spans="2:12" s="612" customFormat="1" ht="34.9" hidden="1" customHeight="1">
      <c r="B67" s="216">
        <v>41334</v>
      </c>
      <c r="C67" s="620">
        <v>2674.4306000000001</v>
      </c>
      <c r="D67" s="620">
        <v>595.54282000000001</v>
      </c>
      <c r="E67" s="620">
        <v>139.09950000000001</v>
      </c>
      <c r="F67" s="620">
        <v>83.087029999999999</v>
      </c>
      <c r="G67" s="620">
        <v>44.230961999999998</v>
      </c>
      <c r="H67" s="620">
        <v>44.909087999999883</v>
      </c>
      <c r="I67" s="616">
        <f t="shared" si="12"/>
        <v>3581.3</v>
      </c>
      <c r="J67" s="621"/>
      <c r="K67" s="619"/>
      <c r="L67" s="623"/>
    </row>
    <row r="68" spans="2:12" s="612" customFormat="1" ht="34.9" hidden="1" customHeight="1">
      <c r="B68" s="217">
        <v>41365</v>
      </c>
      <c r="C68" s="622">
        <v>2732.0853000000002</v>
      </c>
      <c r="D68" s="622">
        <v>610.31996000000004</v>
      </c>
      <c r="E68" s="622">
        <v>141.61918</v>
      </c>
      <c r="F68" s="622">
        <v>85.373509999999996</v>
      </c>
      <c r="G68" s="622">
        <v>45.723269999999999</v>
      </c>
      <c r="H68" s="622">
        <v>44.97877999999946</v>
      </c>
      <c r="I68" s="615">
        <f t="shared" si="12"/>
        <v>3660.1</v>
      </c>
      <c r="J68" s="621"/>
      <c r="K68" s="619"/>
      <c r="L68" s="623"/>
    </row>
    <row r="69" spans="2:12" s="612" customFormat="1" ht="34.9" hidden="1" customHeight="1">
      <c r="B69" s="216">
        <v>41395</v>
      </c>
      <c r="C69" s="620">
        <v>2771.3483500000002</v>
      </c>
      <c r="D69" s="620">
        <v>614.25609999999995</v>
      </c>
      <c r="E69" s="620">
        <v>145.36833999999999</v>
      </c>
      <c r="F69" s="620">
        <v>86.449854999999999</v>
      </c>
      <c r="G69" s="620">
        <v>46.544041999999997</v>
      </c>
      <c r="H69" s="620">
        <v>45.433312999999998</v>
      </c>
      <c r="I69" s="616">
        <f t="shared" si="12"/>
        <v>3709.4</v>
      </c>
      <c r="J69" s="621"/>
      <c r="K69" s="619"/>
      <c r="L69" s="623"/>
    </row>
    <row r="70" spans="2:12" s="612" customFormat="1" ht="34.9" hidden="1" customHeight="1">
      <c r="B70" s="217">
        <v>41426</v>
      </c>
      <c r="C70" s="622">
        <v>2821.8807000000002</v>
      </c>
      <c r="D70" s="622">
        <v>617.27076</v>
      </c>
      <c r="E70" s="622">
        <v>145.28328999999999</v>
      </c>
      <c r="F70" s="622">
        <v>86.175659999999993</v>
      </c>
      <c r="G70" s="622">
        <v>46.709991000000002</v>
      </c>
      <c r="H70" s="622">
        <v>46.179599000000053</v>
      </c>
      <c r="I70" s="615">
        <f t="shared" si="12"/>
        <v>3763.5</v>
      </c>
      <c r="J70" s="621"/>
      <c r="K70" s="619"/>
      <c r="L70" s="623"/>
    </row>
    <row r="71" spans="2:12" s="612" customFormat="1" ht="34.9" hidden="1" customHeight="1">
      <c r="B71" s="216">
        <v>41456</v>
      </c>
      <c r="C71" s="620">
        <v>2950.1228500000002</v>
      </c>
      <c r="D71" s="620">
        <v>650.30029999999999</v>
      </c>
      <c r="E71" s="620">
        <v>159.76013</v>
      </c>
      <c r="F71" s="620">
        <v>97.741219999999998</v>
      </c>
      <c r="G71" s="620">
        <v>50.602476000000003</v>
      </c>
      <c r="H71" s="620">
        <v>47.073023999999805</v>
      </c>
      <c r="I71" s="616">
        <f t="shared" si="12"/>
        <v>3955.6</v>
      </c>
      <c r="J71" s="621"/>
      <c r="K71" s="619"/>
      <c r="L71" s="623"/>
    </row>
    <row r="72" spans="2:12" s="612" customFormat="1" ht="34.9" hidden="1" customHeight="1">
      <c r="B72" s="217">
        <v>41487</v>
      </c>
      <c r="C72" s="622">
        <v>2974.7121499999998</v>
      </c>
      <c r="D72" s="622">
        <v>650.74303999999995</v>
      </c>
      <c r="E72" s="622">
        <v>166.85420999999999</v>
      </c>
      <c r="F72" s="622">
        <v>101.20314500000001</v>
      </c>
      <c r="G72" s="622">
        <v>52.188606999999998</v>
      </c>
      <c r="H72" s="622">
        <v>47.798848000000362</v>
      </c>
      <c r="I72" s="615">
        <f t="shared" si="12"/>
        <v>3993.5</v>
      </c>
      <c r="J72" s="621"/>
      <c r="K72" s="619"/>
      <c r="L72" s="623"/>
    </row>
    <row r="73" spans="2:12" s="612" customFormat="1" ht="34.9" hidden="1" customHeight="1">
      <c r="B73" s="216">
        <v>41518</v>
      </c>
      <c r="C73" s="620">
        <v>2941.6147999999998</v>
      </c>
      <c r="D73" s="620">
        <v>644.04661999999996</v>
      </c>
      <c r="E73" s="620">
        <v>160.67925</v>
      </c>
      <c r="F73" s="620">
        <v>96.964635000000001</v>
      </c>
      <c r="G73" s="620">
        <v>50.151336999999998</v>
      </c>
      <c r="H73" s="620">
        <v>48.343358000000535</v>
      </c>
      <c r="I73" s="616">
        <f t="shared" si="12"/>
        <v>3941.8</v>
      </c>
      <c r="J73" s="621"/>
      <c r="K73" s="619"/>
      <c r="L73" s="623"/>
    </row>
    <row r="74" spans="2:12" s="612" customFormat="1" ht="34.9" hidden="1" customHeight="1">
      <c r="B74" s="217">
        <v>41548</v>
      </c>
      <c r="C74" s="622">
        <v>2975.2343999999998</v>
      </c>
      <c r="D74" s="622">
        <v>649.26588000000004</v>
      </c>
      <c r="E74" s="622">
        <v>165.71709999999999</v>
      </c>
      <c r="F74" s="622">
        <v>100.350775</v>
      </c>
      <c r="G74" s="622">
        <v>52.044871999999998</v>
      </c>
      <c r="H74" s="622">
        <v>48.686973000000762</v>
      </c>
      <c r="I74" s="615">
        <f t="shared" si="12"/>
        <v>3991.3</v>
      </c>
      <c r="J74" s="621"/>
      <c r="K74" s="619"/>
      <c r="L74" s="623"/>
    </row>
    <row r="75" spans="2:12" s="612" customFormat="1" ht="34.9" hidden="1" customHeight="1">
      <c r="B75" s="216">
        <v>41579</v>
      </c>
      <c r="C75" s="620">
        <v>2948.9535500000002</v>
      </c>
      <c r="D75" s="620">
        <v>636.17560000000003</v>
      </c>
      <c r="E75" s="620">
        <v>154.88364999999999</v>
      </c>
      <c r="F75" s="620">
        <v>93.783330000000007</v>
      </c>
      <c r="G75" s="620">
        <v>49.370519000000002</v>
      </c>
      <c r="H75" s="620">
        <v>48.779350999999224</v>
      </c>
      <c r="I75" s="616">
        <f t="shared" si="12"/>
        <v>3931.9459999999999</v>
      </c>
      <c r="J75" s="621"/>
      <c r="K75" s="619"/>
      <c r="L75" s="623"/>
    </row>
    <row r="76" spans="2:12" s="612" customFormat="1" ht="34.9" hidden="1" customHeight="1">
      <c r="B76" s="217">
        <v>41609</v>
      </c>
      <c r="C76" s="622">
        <v>2965.6082000000001</v>
      </c>
      <c r="D76" s="622">
        <v>632.07921999999996</v>
      </c>
      <c r="E76" s="622">
        <v>151.17165</v>
      </c>
      <c r="F76" s="622">
        <v>91.923344999999998</v>
      </c>
      <c r="G76" s="622">
        <v>48.400543999999996</v>
      </c>
      <c r="H76" s="622">
        <v>48.917040999999244</v>
      </c>
      <c r="I76" s="615">
        <f t="shared" si="12"/>
        <v>3938.1</v>
      </c>
      <c r="J76" s="621"/>
      <c r="K76" s="619"/>
      <c r="L76" s="623"/>
    </row>
    <row r="77" spans="2:12" s="612" customFormat="1" ht="34.9" hidden="1" customHeight="1">
      <c r="B77" s="215">
        <v>2014</v>
      </c>
      <c r="C77" s="889"/>
      <c r="D77" s="889"/>
      <c r="E77" s="889"/>
      <c r="F77" s="889"/>
      <c r="G77" s="889"/>
      <c r="H77" s="889"/>
      <c r="I77" s="890"/>
      <c r="J77" s="621"/>
      <c r="K77" s="619"/>
    </row>
    <row r="78" spans="2:12" s="612" customFormat="1" ht="34.9" hidden="1" customHeight="1">
      <c r="B78" s="216">
        <v>41640</v>
      </c>
      <c r="C78" s="620">
        <v>2944.0783499999998</v>
      </c>
      <c r="D78" s="620">
        <v>624.25797999999998</v>
      </c>
      <c r="E78" s="620">
        <v>146.47692000000001</v>
      </c>
      <c r="F78" s="620">
        <v>89.017574999999994</v>
      </c>
      <c r="G78" s="620">
        <v>47.498435999999998</v>
      </c>
      <c r="H78" s="620">
        <v>49.070739000000685</v>
      </c>
      <c r="I78" s="616">
        <f t="shared" si="12"/>
        <v>3900.4</v>
      </c>
      <c r="J78" s="621"/>
      <c r="K78" s="619"/>
      <c r="L78" s="623"/>
    </row>
    <row r="79" spans="2:12" s="612" customFormat="1" ht="34.9" hidden="1" customHeight="1">
      <c r="B79" s="217">
        <v>41671</v>
      </c>
      <c r="C79" s="622">
        <v>2957.41905</v>
      </c>
      <c r="D79" s="622">
        <v>622.87126000000001</v>
      </c>
      <c r="E79" s="622">
        <v>146.15652</v>
      </c>
      <c r="F79" s="622">
        <v>88.585085000000007</v>
      </c>
      <c r="G79" s="622">
        <v>47.395322999999998</v>
      </c>
      <c r="H79" s="622">
        <v>49.272761999999602</v>
      </c>
      <c r="I79" s="615">
        <f t="shared" si="12"/>
        <v>3911.7</v>
      </c>
      <c r="J79" s="621"/>
      <c r="K79" s="619"/>
      <c r="L79" s="623"/>
    </row>
    <row r="80" spans="2:12" s="612" customFormat="1" ht="34.9" hidden="1" customHeight="1">
      <c r="B80" s="216">
        <v>41699</v>
      </c>
      <c r="C80" s="620">
        <v>3043.1233000000002</v>
      </c>
      <c r="D80" s="620">
        <v>636.67111999999997</v>
      </c>
      <c r="E80" s="620">
        <v>150.64974000000001</v>
      </c>
      <c r="F80" s="620">
        <v>90.153139999999993</v>
      </c>
      <c r="G80" s="620">
        <v>48.693083999999999</v>
      </c>
      <c r="H80" s="620">
        <v>49.409615999999914</v>
      </c>
      <c r="I80" s="616">
        <f t="shared" si="12"/>
        <v>4018.7</v>
      </c>
      <c r="J80" s="621"/>
      <c r="K80" s="619"/>
      <c r="L80" s="623"/>
    </row>
    <row r="81" spans="2:13" s="612" customFormat="1" ht="34.9" hidden="1" customHeight="1">
      <c r="B81" s="217">
        <v>41730</v>
      </c>
      <c r="C81" s="622">
        <v>3091.1187500000001</v>
      </c>
      <c r="D81" s="622">
        <v>640.44412</v>
      </c>
      <c r="E81" s="622">
        <v>150.28931</v>
      </c>
      <c r="F81" s="622">
        <v>91.361879999999999</v>
      </c>
      <c r="G81" s="622">
        <v>49.422666999999997</v>
      </c>
      <c r="H81" s="622">
        <v>49.663273000000117</v>
      </c>
      <c r="I81" s="615">
        <f t="shared" si="12"/>
        <v>4072.3</v>
      </c>
      <c r="J81" s="621"/>
      <c r="K81" s="619"/>
      <c r="L81" s="623"/>
    </row>
    <row r="82" spans="2:13" s="612" customFormat="1" ht="34.9" hidden="1" customHeight="1">
      <c r="B82" s="216">
        <v>41760</v>
      </c>
      <c r="C82" s="620">
        <v>3106.0075000000002</v>
      </c>
      <c r="D82" s="620">
        <v>648.26112000000001</v>
      </c>
      <c r="E82" s="620">
        <v>151.50596999999999</v>
      </c>
      <c r="F82" s="620">
        <v>92.093874999999997</v>
      </c>
      <c r="G82" s="620">
        <v>50.045616000000003</v>
      </c>
      <c r="H82" s="620">
        <v>50.185919000000013</v>
      </c>
      <c r="I82" s="616">
        <f t="shared" si="12"/>
        <v>4098.1000000000004</v>
      </c>
      <c r="J82" s="621"/>
      <c r="K82" s="619"/>
      <c r="L82" s="623"/>
    </row>
    <row r="83" spans="2:13" s="612" customFormat="1" ht="34.9" hidden="1" customHeight="1">
      <c r="B83" s="217">
        <v>41791</v>
      </c>
      <c r="C83" s="622">
        <v>3160.9102499999999</v>
      </c>
      <c r="D83" s="622">
        <v>646.30838000000006</v>
      </c>
      <c r="E83" s="622">
        <v>153.95697999999999</v>
      </c>
      <c r="F83" s="622">
        <v>90.148894999999996</v>
      </c>
      <c r="G83" s="622">
        <v>50.880986999999998</v>
      </c>
      <c r="H83" s="622">
        <v>50.894508000001224</v>
      </c>
      <c r="I83" s="615">
        <f t="shared" si="12"/>
        <v>4153.1000000000004</v>
      </c>
      <c r="J83" s="621"/>
      <c r="K83" s="619"/>
      <c r="L83" s="623"/>
    </row>
    <row r="84" spans="2:13" s="612" customFormat="1" ht="34.9" hidden="1" customHeight="1">
      <c r="B84" s="216">
        <v>41821</v>
      </c>
      <c r="C84" s="620">
        <v>3472.3926999999999</v>
      </c>
      <c r="D84" s="620">
        <v>714.05722000000003</v>
      </c>
      <c r="E84" s="620">
        <v>190.67035000000001</v>
      </c>
      <c r="F84" s="620">
        <v>112.786395</v>
      </c>
      <c r="G84" s="620">
        <v>56.662948</v>
      </c>
      <c r="H84" s="620">
        <v>51.630386999999246</v>
      </c>
      <c r="I84" s="616">
        <f t="shared" si="12"/>
        <v>4598.2</v>
      </c>
      <c r="J84" s="621"/>
      <c r="K84" s="619"/>
      <c r="L84" s="623"/>
    </row>
    <row r="85" spans="2:13" s="612" customFormat="1" ht="34.9" hidden="1" customHeight="1">
      <c r="B85" s="217">
        <v>41852</v>
      </c>
      <c r="C85" s="622">
        <v>3277.8443499999998</v>
      </c>
      <c r="D85" s="622">
        <v>670.77516000000003</v>
      </c>
      <c r="E85" s="622">
        <v>172.77883</v>
      </c>
      <c r="F85" s="622">
        <v>103.22100500000001</v>
      </c>
      <c r="G85" s="622">
        <v>54.049556000000003</v>
      </c>
      <c r="H85" s="622">
        <v>52.331098999999995</v>
      </c>
      <c r="I85" s="615">
        <f t="shared" si="12"/>
        <v>4331</v>
      </c>
      <c r="J85" s="621"/>
      <c r="K85" s="619"/>
      <c r="L85" s="623"/>
    </row>
    <row r="86" spans="2:13" s="612" customFormat="1" ht="34.9" hidden="1" customHeight="1">
      <c r="B86" s="216">
        <v>41883</v>
      </c>
      <c r="C86" s="620">
        <v>3323.9962</v>
      </c>
      <c r="D86" s="620">
        <v>689.6268</v>
      </c>
      <c r="E86" s="620">
        <v>182.01515000000001</v>
      </c>
      <c r="F86" s="620">
        <v>108.68908999999999</v>
      </c>
      <c r="G86" s="620">
        <v>55.163334999999996</v>
      </c>
      <c r="H86" s="620">
        <v>53.009425000000192</v>
      </c>
      <c r="I86" s="616">
        <f t="shared" si="12"/>
        <v>4412.5</v>
      </c>
      <c r="J86" s="621"/>
      <c r="K86" s="619"/>
      <c r="L86" s="623"/>
    </row>
    <row r="87" spans="2:13" s="612" customFormat="1" ht="34.9" hidden="1" customHeight="1">
      <c r="B87" s="217">
        <v>41913</v>
      </c>
      <c r="C87" s="622">
        <v>3206.0920999999998</v>
      </c>
      <c r="D87" s="622">
        <v>657.18565999999998</v>
      </c>
      <c r="E87" s="622">
        <v>169.67299</v>
      </c>
      <c r="F87" s="622">
        <v>102.77092500000001</v>
      </c>
      <c r="G87" s="622">
        <v>53.140104999999998</v>
      </c>
      <c r="H87" s="622">
        <v>53.138219999999819</v>
      </c>
      <c r="I87" s="615">
        <f t="shared" si="12"/>
        <v>4242</v>
      </c>
      <c r="J87" s="621"/>
      <c r="K87" s="619"/>
      <c r="L87" s="623"/>
    </row>
    <row r="88" spans="2:13" s="612" customFormat="1" ht="34.9" hidden="1" customHeight="1">
      <c r="B88" s="216">
        <v>41944</v>
      </c>
      <c r="C88" s="620">
        <v>3171.8386</v>
      </c>
      <c r="D88" s="620">
        <v>643.74365999999998</v>
      </c>
      <c r="E88" s="620">
        <v>160.85488000000001</v>
      </c>
      <c r="F88" s="620">
        <v>98.162459999999996</v>
      </c>
      <c r="G88" s="620">
        <v>51.841064000000003</v>
      </c>
      <c r="H88" s="620">
        <v>53.159336000000621</v>
      </c>
      <c r="I88" s="616">
        <f t="shared" si="12"/>
        <v>4179.6000000000004</v>
      </c>
      <c r="J88" s="621"/>
      <c r="K88" s="619"/>
      <c r="L88" s="623"/>
    </row>
    <row r="89" spans="2:13" s="612" customFormat="1" ht="34.9" hidden="1" customHeight="1">
      <c r="B89" s="217">
        <v>41974</v>
      </c>
      <c r="C89" s="622">
        <v>3183.0065</v>
      </c>
      <c r="D89" s="622">
        <v>636.11429999999996</v>
      </c>
      <c r="E89" s="622">
        <v>157.95872</v>
      </c>
      <c r="F89" s="622">
        <v>96.433940000000007</v>
      </c>
      <c r="G89" s="622">
        <v>51.119357999999998</v>
      </c>
      <c r="H89" s="622">
        <v>53.167182000000139</v>
      </c>
      <c r="I89" s="615">
        <f>SUM(C89:H89)</f>
        <v>4177.8</v>
      </c>
      <c r="J89" s="621"/>
      <c r="K89" s="619"/>
      <c r="L89" s="624"/>
    </row>
    <row r="90" spans="2:13" s="612" customFormat="1" ht="34.9" hidden="1" customHeight="1">
      <c r="B90" s="215">
        <v>2015</v>
      </c>
      <c r="C90" s="889"/>
      <c r="D90" s="889"/>
      <c r="E90" s="889"/>
      <c r="F90" s="889"/>
      <c r="G90" s="889"/>
      <c r="H90" s="889"/>
      <c r="I90" s="890"/>
      <c r="J90" s="621"/>
      <c r="K90" s="619"/>
    </row>
    <row r="91" spans="2:13" s="612" customFormat="1" ht="34.9" hidden="1" customHeight="1">
      <c r="B91" s="216">
        <v>42005</v>
      </c>
      <c r="C91" s="620">
        <v>3163.9892499999996</v>
      </c>
      <c r="D91" s="620">
        <v>621.18101999999999</v>
      </c>
      <c r="E91" s="620">
        <v>153.60789</v>
      </c>
      <c r="F91" s="620">
        <v>94.192089999999993</v>
      </c>
      <c r="G91" s="620">
        <v>50.864736999999998</v>
      </c>
      <c r="H91" s="620">
        <v>53.465012999999999</v>
      </c>
      <c r="I91" s="616">
        <f t="shared" ref="I91:I102" si="13">SUM(C91:H91)</f>
        <v>4137.2999999999993</v>
      </c>
      <c r="J91" s="621"/>
      <c r="K91" s="619"/>
      <c r="L91" s="623"/>
      <c r="M91" s="621"/>
    </row>
    <row r="92" spans="2:13" s="612" customFormat="1" ht="34.9" hidden="1" customHeight="1">
      <c r="B92" s="217">
        <v>42036</v>
      </c>
      <c r="C92" s="622">
        <v>3147.31185</v>
      </c>
      <c r="D92" s="622">
        <v>612.16463999999996</v>
      </c>
      <c r="E92" s="622">
        <v>153.77561</v>
      </c>
      <c r="F92" s="622">
        <v>92.933269999999993</v>
      </c>
      <c r="G92" s="622">
        <v>50.639853000000002</v>
      </c>
      <c r="H92" s="622">
        <v>53.874776999999995</v>
      </c>
      <c r="I92" s="615">
        <f t="shared" si="13"/>
        <v>4110.7000000000007</v>
      </c>
      <c r="J92" s="621"/>
      <c r="K92" s="619"/>
      <c r="L92" s="623"/>
      <c r="M92" s="621"/>
    </row>
    <row r="93" spans="2:13" s="612" customFormat="1" ht="34.9" hidden="1" customHeight="1">
      <c r="B93" s="216">
        <v>42064</v>
      </c>
      <c r="C93" s="620">
        <v>3171.3834499999998</v>
      </c>
      <c r="D93" s="620">
        <v>613.07704000000001</v>
      </c>
      <c r="E93" s="620">
        <v>154.71269000000001</v>
      </c>
      <c r="F93" s="620">
        <v>93.645300000000006</v>
      </c>
      <c r="G93" s="620">
        <v>51.230894999999997</v>
      </c>
      <c r="H93" s="620">
        <v>54.150624999999764</v>
      </c>
      <c r="I93" s="616">
        <f t="shared" si="13"/>
        <v>4138.2</v>
      </c>
      <c r="J93" s="621"/>
      <c r="K93" s="619"/>
      <c r="L93" s="623"/>
      <c r="M93" s="621"/>
    </row>
    <row r="94" spans="2:13" s="612" customFormat="1" ht="34.9" hidden="1" customHeight="1">
      <c r="B94" s="217">
        <v>42095</v>
      </c>
      <c r="C94" s="622">
        <v>3231.2829500000003</v>
      </c>
      <c r="D94" s="622">
        <v>614.66977999999995</v>
      </c>
      <c r="E94" s="622">
        <v>156.46766</v>
      </c>
      <c r="F94" s="622">
        <v>94.770560000000003</v>
      </c>
      <c r="G94" s="622">
        <v>51.836711000000001</v>
      </c>
      <c r="H94" s="622">
        <v>54.47233899999992</v>
      </c>
      <c r="I94" s="615">
        <f t="shared" si="13"/>
        <v>4203.5</v>
      </c>
      <c r="J94" s="621"/>
      <c r="K94" s="619"/>
      <c r="L94" s="623"/>
      <c r="M94" s="621"/>
    </row>
    <row r="95" spans="2:13" s="612" customFormat="1" ht="34.9" hidden="1" customHeight="1">
      <c r="B95" s="216">
        <v>42125</v>
      </c>
      <c r="C95" s="620">
        <v>3251.94245</v>
      </c>
      <c r="D95" s="620">
        <v>613.95029999999997</v>
      </c>
      <c r="E95" s="620">
        <v>156.86194</v>
      </c>
      <c r="F95" s="620">
        <v>94.752934999999994</v>
      </c>
      <c r="G95" s="620">
        <v>52.251249000000001</v>
      </c>
      <c r="H95" s="620">
        <v>54.741125999999895</v>
      </c>
      <c r="I95" s="616">
        <f t="shared" si="13"/>
        <v>4224.5</v>
      </c>
      <c r="J95" s="621"/>
      <c r="K95" s="619"/>
      <c r="L95" s="623"/>
      <c r="M95" s="621"/>
    </row>
    <row r="96" spans="2:13" s="612" customFormat="1" ht="34.9" hidden="1" customHeight="1">
      <c r="B96" s="217">
        <v>42156</v>
      </c>
      <c r="C96" s="622">
        <v>3336.77045</v>
      </c>
      <c r="D96" s="622">
        <v>627.79244000000006</v>
      </c>
      <c r="E96" s="622">
        <v>162.24430000000001</v>
      </c>
      <c r="F96" s="622">
        <v>100.366945</v>
      </c>
      <c r="G96" s="622">
        <v>54.329116999999997</v>
      </c>
      <c r="H96" s="622">
        <v>55.296747999999752</v>
      </c>
      <c r="I96" s="615">
        <f t="shared" si="13"/>
        <v>4336.8</v>
      </c>
      <c r="J96" s="621"/>
      <c r="K96" s="619"/>
      <c r="L96" s="623"/>
      <c r="M96" s="621"/>
    </row>
    <row r="97" spans="2:13" s="612" customFormat="1" ht="34.9" hidden="1" customHeight="1">
      <c r="B97" s="216">
        <v>42186</v>
      </c>
      <c r="C97" s="620">
        <v>3443.9573</v>
      </c>
      <c r="D97" s="620">
        <v>658.93517999999995</v>
      </c>
      <c r="E97" s="620">
        <v>185.46286000000001</v>
      </c>
      <c r="F97" s="620">
        <v>116.252375</v>
      </c>
      <c r="G97" s="620">
        <v>59.592046000000003</v>
      </c>
      <c r="H97" s="620">
        <v>56.000238999999965</v>
      </c>
      <c r="I97" s="616">
        <f t="shared" si="13"/>
        <v>4520.2</v>
      </c>
      <c r="J97" s="621"/>
      <c r="K97" s="619"/>
      <c r="L97" s="623"/>
      <c r="M97" s="621"/>
    </row>
    <row r="98" spans="2:13" s="612" customFormat="1" ht="34.9" hidden="1" customHeight="1">
      <c r="B98" s="217">
        <v>42217</v>
      </c>
      <c r="C98" s="622">
        <v>3391.4155500000002</v>
      </c>
      <c r="D98" s="622">
        <v>642.00594000000001</v>
      </c>
      <c r="E98" s="622">
        <v>173.90249</v>
      </c>
      <c r="F98" s="622">
        <v>106.50449999999999</v>
      </c>
      <c r="G98" s="622">
        <v>56.254043000000003</v>
      </c>
      <c r="H98" s="622">
        <v>56.516477000000123</v>
      </c>
      <c r="I98" s="615">
        <f t="shared" si="13"/>
        <v>4426.5990000000002</v>
      </c>
      <c r="J98" s="621"/>
      <c r="K98" s="619"/>
      <c r="L98" s="623"/>
      <c r="M98" s="621"/>
    </row>
    <row r="99" spans="2:13" s="612" customFormat="1" ht="34.9" hidden="1" customHeight="1">
      <c r="B99" s="216">
        <v>42248</v>
      </c>
      <c r="C99" s="620">
        <v>3422.9554499999999</v>
      </c>
      <c r="D99" s="620">
        <v>655.71501999999998</v>
      </c>
      <c r="E99" s="620">
        <v>186.14335</v>
      </c>
      <c r="F99" s="620">
        <v>114.756535</v>
      </c>
      <c r="G99" s="620">
        <v>58.302154000000002</v>
      </c>
      <c r="H99" s="620">
        <v>57.227491000000555</v>
      </c>
      <c r="I99" s="616">
        <f t="shared" si="13"/>
        <v>4495.1000000000013</v>
      </c>
      <c r="J99" s="621"/>
      <c r="K99" s="619"/>
      <c r="L99" s="623"/>
      <c r="M99" s="621"/>
    </row>
    <row r="100" spans="2:13" s="612" customFormat="1" ht="34.9" hidden="1" customHeight="1">
      <c r="B100" s="217">
        <v>42278</v>
      </c>
      <c r="C100" s="622">
        <v>3366.4771500000002</v>
      </c>
      <c r="D100" s="622">
        <v>630.84235999999999</v>
      </c>
      <c r="E100" s="622">
        <v>171.56933000000001</v>
      </c>
      <c r="F100" s="622">
        <v>105.65882499999999</v>
      </c>
      <c r="G100" s="622">
        <v>55.591779000000002</v>
      </c>
      <c r="H100" s="622">
        <v>57.360555999999633</v>
      </c>
      <c r="I100" s="615">
        <f t="shared" si="13"/>
        <v>4387.5000000000009</v>
      </c>
      <c r="J100" s="621"/>
      <c r="K100" s="619"/>
      <c r="L100" s="623"/>
      <c r="M100" s="621"/>
    </row>
    <row r="101" spans="2:13" s="612" customFormat="1" ht="34.9" hidden="1" customHeight="1">
      <c r="B101" s="216">
        <v>42309</v>
      </c>
      <c r="C101" s="620">
        <v>3348.5561000000002</v>
      </c>
      <c r="D101" s="620">
        <v>622.67974000000004</v>
      </c>
      <c r="E101" s="620">
        <v>166.52551</v>
      </c>
      <c r="F101" s="620">
        <v>102.290415</v>
      </c>
      <c r="G101" s="620">
        <v>54.208471000000003</v>
      </c>
      <c r="H101" s="620">
        <v>57.139763999999559</v>
      </c>
      <c r="I101" s="616">
        <f t="shared" si="13"/>
        <v>4351.4000000000005</v>
      </c>
      <c r="J101" s="621"/>
      <c r="K101" s="619"/>
      <c r="L101" s="623"/>
      <c r="M101" s="621"/>
    </row>
    <row r="102" spans="2:13" s="612" customFormat="1" ht="34.9" hidden="1" customHeight="1">
      <c r="B102" s="217">
        <v>42339</v>
      </c>
      <c r="C102" s="622">
        <v>3341.8146999999999</v>
      </c>
      <c r="D102" s="622">
        <v>620.71655999999996</v>
      </c>
      <c r="E102" s="622">
        <v>162.79298</v>
      </c>
      <c r="F102" s="622">
        <v>100.43935999999999</v>
      </c>
      <c r="G102" s="622">
        <v>53.980885999999998</v>
      </c>
      <c r="H102" s="622">
        <v>56.955514000000221</v>
      </c>
      <c r="I102" s="615">
        <f t="shared" si="13"/>
        <v>4336.7000000000007</v>
      </c>
      <c r="J102" s="621"/>
      <c r="K102" s="619"/>
      <c r="L102" s="623"/>
      <c r="M102" s="621"/>
    </row>
    <row r="103" spans="2:13" s="612" customFormat="1" ht="34.9" hidden="1" customHeight="1">
      <c r="B103" s="215">
        <v>2016</v>
      </c>
      <c r="C103" s="889"/>
      <c r="D103" s="889"/>
      <c r="E103" s="889"/>
      <c r="F103" s="889"/>
      <c r="G103" s="889"/>
      <c r="H103" s="889"/>
      <c r="I103" s="890"/>
      <c r="J103" s="621"/>
      <c r="K103" s="619"/>
      <c r="L103" s="623"/>
      <c r="M103" s="621"/>
    </row>
    <row r="104" spans="2:13" s="612" customFormat="1" ht="34.9" hidden="1" customHeight="1">
      <c r="B104" s="216">
        <v>42370</v>
      </c>
      <c r="C104" s="620">
        <v>3304.058</v>
      </c>
      <c r="D104" s="620">
        <v>611.70934</v>
      </c>
      <c r="E104" s="620">
        <v>158.52128999999999</v>
      </c>
      <c r="F104" s="620">
        <v>97.683864999999997</v>
      </c>
      <c r="G104" s="620">
        <v>52.633755999999998</v>
      </c>
      <c r="H104" s="620">
        <v>56.993749000000207</v>
      </c>
      <c r="I104" s="616">
        <f t="shared" ref="I104:I115" si="14">SUM(C104:H104)</f>
        <v>4281.6000000000004</v>
      </c>
      <c r="J104" s="621"/>
      <c r="K104" s="619"/>
      <c r="L104" s="623"/>
      <c r="M104" s="621"/>
    </row>
    <row r="105" spans="2:13" s="612" customFormat="1" ht="34.9" hidden="1" customHeight="1">
      <c r="B105" s="217">
        <v>42401</v>
      </c>
      <c r="C105" s="622">
        <v>3324.63805</v>
      </c>
      <c r="D105" s="622">
        <v>609.74462000000005</v>
      </c>
      <c r="E105" s="622">
        <v>160.20047</v>
      </c>
      <c r="F105" s="622">
        <v>97.293580000000006</v>
      </c>
      <c r="G105" s="622">
        <v>53.158149000000002</v>
      </c>
      <c r="H105" s="622">
        <v>50.565131000000292</v>
      </c>
      <c r="I105" s="615">
        <f t="shared" si="14"/>
        <v>4295.5999999999995</v>
      </c>
      <c r="J105" s="621"/>
      <c r="K105" s="619"/>
      <c r="L105" s="623"/>
      <c r="M105" s="621"/>
    </row>
    <row r="106" spans="2:13" s="612" customFormat="1" ht="34.9" hidden="1" customHeight="1">
      <c r="B106" s="216">
        <v>42430</v>
      </c>
      <c r="C106" s="620">
        <v>3385.3903999999998</v>
      </c>
      <c r="D106" s="620">
        <v>613.56834000000003</v>
      </c>
      <c r="E106" s="620">
        <v>161.88887</v>
      </c>
      <c r="F106" s="620">
        <v>98.950284999999994</v>
      </c>
      <c r="G106" s="620">
        <v>54.291851999999999</v>
      </c>
      <c r="H106" s="620">
        <v>57.210253000000201</v>
      </c>
      <c r="I106" s="616">
        <f t="shared" si="14"/>
        <v>4371.3</v>
      </c>
      <c r="J106" s="621"/>
      <c r="K106" s="619"/>
      <c r="L106" s="623"/>
      <c r="M106" s="621"/>
    </row>
    <row r="107" spans="2:13" s="612" customFormat="1" ht="34.9" hidden="1" customHeight="1">
      <c r="B107" s="217">
        <v>42461</v>
      </c>
      <c r="C107" s="622">
        <v>3446.0295500000002</v>
      </c>
      <c r="D107" s="622">
        <v>631.07442000000003</v>
      </c>
      <c r="E107" s="622">
        <v>164.67358999999999</v>
      </c>
      <c r="F107" s="622">
        <v>99.850944999999996</v>
      </c>
      <c r="G107" s="622">
        <v>54.659247999999998</v>
      </c>
      <c r="H107" s="622">
        <v>57.412247000000207</v>
      </c>
      <c r="I107" s="615">
        <f t="shared" si="14"/>
        <v>4453.7000000000007</v>
      </c>
      <c r="J107" s="621"/>
      <c r="K107" s="619"/>
      <c r="L107" s="623"/>
      <c r="M107" s="621"/>
    </row>
    <row r="108" spans="2:13" s="612" customFormat="1" ht="34.9" hidden="1" customHeight="1">
      <c r="B108" s="216">
        <v>42491</v>
      </c>
      <c r="C108" s="620">
        <v>3476.7819</v>
      </c>
      <c r="D108" s="620">
        <v>640.93266000000006</v>
      </c>
      <c r="E108" s="620">
        <v>165.33269999999999</v>
      </c>
      <c r="F108" s="620">
        <v>100.047855</v>
      </c>
      <c r="G108" s="620">
        <v>55.487907</v>
      </c>
      <c r="H108" s="620">
        <v>58.016978000000563</v>
      </c>
      <c r="I108" s="616">
        <f t="shared" si="14"/>
        <v>4496.6000000000004</v>
      </c>
      <c r="J108" s="621"/>
      <c r="K108" s="619"/>
      <c r="L108" s="623"/>
      <c r="M108" s="621"/>
    </row>
    <row r="109" spans="2:13" s="612" customFormat="1" ht="34.9" hidden="1" customHeight="1">
      <c r="B109" s="217">
        <v>42522</v>
      </c>
      <c r="C109" s="622">
        <v>3713.3382500000002</v>
      </c>
      <c r="D109" s="622">
        <v>691.36677999999995</v>
      </c>
      <c r="E109" s="622">
        <v>192.89296999999999</v>
      </c>
      <c r="F109" s="622">
        <v>120.49872000000001</v>
      </c>
      <c r="G109" s="622">
        <v>60.211340999999997</v>
      </c>
      <c r="H109" s="622">
        <v>58.491939000000457</v>
      </c>
      <c r="I109" s="615">
        <f t="shared" si="14"/>
        <v>4836.8</v>
      </c>
      <c r="J109" s="621"/>
      <c r="K109" s="619"/>
      <c r="L109" s="623"/>
      <c r="M109" s="621"/>
    </row>
    <row r="110" spans="2:13" s="612" customFormat="1" ht="34.9" hidden="1" customHeight="1">
      <c r="B110" s="216">
        <v>42552</v>
      </c>
      <c r="C110" s="620">
        <v>3665.1237000000001</v>
      </c>
      <c r="D110" s="620">
        <v>673.65841999999998</v>
      </c>
      <c r="E110" s="620">
        <v>185.43878000000001</v>
      </c>
      <c r="F110" s="620">
        <v>113.94983999999999</v>
      </c>
      <c r="G110" s="620">
        <v>59.375805999999997</v>
      </c>
      <c r="H110" s="620">
        <v>59.253454000000602</v>
      </c>
      <c r="I110" s="616">
        <f t="shared" si="14"/>
        <v>4756.8000000000011</v>
      </c>
      <c r="J110" s="621"/>
      <c r="K110" s="619"/>
      <c r="L110" s="623"/>
      <c r="M110" s="621"/>
    </row>
    <row r="111" spans="2:13" s="612" customFormat="1" ht="34.9" hidden="1" customHeight="1">
      <c r="B111" s="217">
        <v>42583</v>
      </c>
      <c r="C111" s="622">
        <v>3668.7971000000002</v>
      </c>
      <c r="D111" s="622">
        <v>672.48008000000004</v>
      </c>
      <c r="E111" s="622">
        <v>186.35579000000001</v>
      </c>
      <c r="F111" s="622">
        <v>111.85021500000001</v>
      </c>
      <c r="G111" s="622">
        <v>58.114359</v>
      </c>
      <c r="H111" s="622">
        <v>59.60245599999962</v>
      </c>
      <c r="I111" s="615">
        <f t="shared" si="14"/>
        <v>4757.2</v>
      </c>
      <c r="J111" s="621"/>
      <c r="K111" s="619"/>
      <c r="L111" s="623"/>
      <c r="M111" s="621"/>
    </row>
    <row r="112" spans="2:13" s="612" customFormat="1" ht="34.9" hidden="1" customHeight="1">
      <c r="B112" s="216">
        <v>42614</v>
      </c>
      <c r="C112" s="620">
        <v>3659.2096000000001</v>
      </c>
      <c r="D112" s="620">
        <v>681.33312000000001</v>
      </c>
      <c r="E112" s="620">
        <v>194.95374000000001</v>
      </c>
      <c r="F112" s="620">
        <v>112.84251</v>
      </c>
      <c r="G112" s="620">
        <v>59.383127999999999</v>
      </c>
      <c r="H112" s="620">
        <v>60.077901999999995</v>
      </c>
      <c r="I112" s="616">
        <f t="shared" si="14"/>
        <v>4767.8000000000011</v>
      </c>
      <c r="J112" s="621"/>
      <c r="K112" s="619"/>
      <c r="L112" s="623"/>
      <c r="M112" s="621"/>
    </row>
    <row r="113" spans="2:13" s="612" customFormat="1" ht="34.9" hidden="1" customHeight="1">
      <c r="B113" s="217">
        <v>42644</v>
      </c>
      <c r="C113" s="622">
        <v>3578.1373999999996</v>
      </c>
      <c r="D113" s="622">
        <v>667.25764000000004</v>
      </c>
      <c r="E113" s="622">
        <v>184.76247000000001</v>
      </c>
      <c r="F113" s="622">
        <v>105.11812</v>
      </c>
      <c r="G113" s="622">
        <v>56.597687999999998</v>
      </c>
      <c r="H113" s="622">
        <v>60.02668199999971</v>
      </c>
      <c r="I113" s="615">
        <f t="shared" si="14"/>
        <v>4651.8999999999987</v>
      </c>
      <c r="J113" s="621"/>
      <c r="K113" s="619"/>
      <c r="L113" s="623"/>
      <c r="M113" s="621"/>
    </row>
    <row r="114" spans="2:13" s="612" customFormat="1" ht="34.9" hidden="1" customHeight="1">
      <c r="B114" s="216">
        <v>42675</v>
      </c>
      <c r="C114" s="620">
        <v>3567.8623499999999</v>
      </c>
      <c r="D114" s="620">
        <v>664.78977999999995</v>
      </c>
      <c r="E114" s="620">
        <v>182.51155</v>
      </c>
      <c r="F114" s="620">
        <v>102.13241499999999</v>
      </c>
      <c r="G114" s="620">
        <v>56.021081000000002</v>
      </c>
      <c r="H114" s="620">
        <v>59.982824000000619</v>
      </c>
      <c r="I114" s="616">
        <f t="shared" si="14"/>
        <v>4633.3</v>
      </c>
      <c r="J114" s="621"/>
      <c r="K114" s="619"/>
      <c r="L114" s="623"/>
      <c r="M114" s="621"/>
    </row>
    <row r="115" spans="2:13" s="612" customFormat="1" ht="34.9" hidden="1" customHeight="1">
      <c r="B115" s="217">
        <v>42705</v>
      </c>
      <c r="C115" s="622">
        <v>3554.5214499999997</v>
      </c>
      <c r="D115" s="622">
        <v>666.27638000000002</v>
      </c>
      <c r="E115" s="622">
        <v>182.94828999999999</v>
      </c>
      <c r="F115" s="622">
        <v>100.89821999999999</v>
      </c>
      <c r="G115" s="622">
        <v>56.087144000000002</v>
      </c>
      <c r="H115" s="622">
        <v>60.068516000000272</v>
      </c>
      <c r="I115" s="615">
        <f t="shared" si="14"/>
        <v>4620.8</v>
      </c>
      <c r="J115" s="621"/>
      <c r="K115" s="619"/>
      <c r="L115" s="623"/>
      <c r="M115" s="621"/>
    </row>
    <row r="116" spans="2:13" s="612" customFormat="1" ht="34.9" hidden="1" customHeight="1">
      <c r="B116" s="215">
        <v>2017</v>
      </c>
      <c r="C116" s="889"/>
      <c r="D116" s="889"/>
      <c r="E116" s="889"/>
      <c r="F116" s="889"/>
      <c r="G116" s="889"/>
      <c r="H116" s="889"/>
      <c r="I116" s="890"/>
      <c r="J116" s="621"/>
      <c r="K116" s="619"/>
      <c r="L116" s="623"/>
      <c r="M116" s="621"/>
    </row>
    <row r="117" spans="2:13" s="612" customFormat="1" ht="34.9" hidden="1" customHeight="1">
      <c r="B117" s="216">
        <v>42736</v>
      </c>
      <c r="C117" s="620">
        <v>3478.7497499999999</v>
      </c>
      <c r="D117" s="620">
        <v>653.04376000000002</v>
      </c>
      <c r="E117" s="620">
        <v>176.57366999999999</v>
      </c>
      <c r="F117" s="620">
        <v>96.691995000000006</v>
      </c>
      <c r="G117" s="620">
        <v>54.711056999999997</v>
      </c>
      <c r="H117" s="620">
        <v>60.129767999999785</v>
      </c>
      <c r="I117" s="616">
        <f t="shared" ref="I117:I128" si="15">SUM(C117:H117)</f>
        <v>4519.8999999999996</v>
      </c>
      <c r="J117" s="621"/>
      <c r="K117" s="619"/>
      <c r="L117" s="623"/>
      <c r="M117" s="621"/>
    </row>
    <row r="118" spans="2:13" s="612" customFormat="1" ht="34.9" hidden="1" customHeight="1">
      <c r="B118" s="217">
        <v>42767</v>
      </c>
      <c r="C118" s="622">
        <v>3481.1383999999998</v>
      </c>
      <c r="D118" s="622">
        <v>656.09616000000005</v>
      </c>
      <c r="E118" s="622">
        <v>176.76492999999999</v>
      </c>
      <c r="F118" s="622">
        <v>96.445679999999996</v>
      </c>
      <c r="G118" s="622">
        <v>54.480879999999999</v>
      </c>
      <c r="H118" s="622">
        <v>60.173950000000332</v>
      </c>
      <c r="I118" s="615">
        <f t="shared" si="15"/>
        <v>4525.1000000000004</v>
      </c>
      <c r="J118" s="621"/>
      <c r="K118" s="619"/>
      <c r="L118" s="623"/>
      <c r="M118" s="621"/>
    </row>
    <row r="119" spans="2:13" s="612" customFormat="1" ht="34.9" hidden="1" customHeight="1">
      <c r="B119" s="216">
        <v>42795</v>
      </c>
      <c r="C119" s="620">
        <v>3531.2461499999999</v>
      </c>
      <c r="D119" s="620">
        <v>670.12990000000002</v>
      </c>
      <c r="E119" s="620">
        <v>183.05875</v>
      </c>
      <c r="F119" s="620">
        <v>97.948549999999997</v>
      </c>
      <c r="G119" s="620">
        <v>55.543450999999997</v>
      </c>
      <c r="H119" s="620">
        <v>60.17319900000075</v>
      </c>
      <c r="I119" s="616">
        <f t="shared" si="15"/>
        <v>4598.1000000000004</v>
      </c>
      <c r="J119" s="621"/>
      <c r="K119" s="619"/>
      <c r="L119" s="623"/>
      <c r="M119" s="621"/>
    </row>
    <row r="120" spans="2:13" s="612" customFormat="1" ht="34.9" hidden="1" customHeight="1">
      <c r="B120" s="217">
        <v>42826</v>
      </c>
      <c r="C120" s="622">
        <v>3580.8786499999997</v>
      </c>
      <c r="D120" s="622">
        <v>674.61746000000005</v>
      </c>
      <c r="E120" s="622">
        <v>185.23401000000001</v>
      </c>
      <c r="F120" s="622">
        <v>99.028175000000005</v>
      </c>
      <c r="G120" s="622">
        <v>56.094445999999998</v>
      </c>
      <c r="H120" s="622">
        <v>60.247259000000668</v>
      </c>
      <c r="I120" s="615">
        <f t="shared" si="15"/>
        <v>4656.1000000000013</v>
      </c>
      <c r="J120" s="621"/>
      <c r="K120" s="619"/>
      <c r="L120" s="623"/>
      <c r="M120" s="621"/>
    </row>
    <row r="121" spans="2:13" s="612" customFormat="1" ht="34.9" hidden="1" customHeight="1">
      <c r="B121" s="216">
        <v>42856</v>
      </c>
      <c r="C121" s="620">
        <v>3602.8985499999999</v>
      </c>
      <c r="D121" s="620">
        <v>684.35442</v>
      </c>
      <c r="E121" s="620">
        <v>189.06586999999999</v>
      </c>
      <c r="F121" s="620">
        <v>101.46299500000001</v>
      </c>
      <c r="G121" s="620">
        <v>57.827826999999999</v>
      </c>
      <c r="H121" s="620">
        <v>60.790337999999792</v>
      </c>
      <c r="I121" s="616">
        <f t="shared" si="15"/>
        <v>4696.3999999999996</v>
      </c>
      <c r="J121" s="621"/>
      <c r="K121" s="619"/>
      <c r="L121" s="623"/>
      <c r="M121" s="621"/>
    </row>
    <row r="122" spans="2:13" s="612" customFormat="1" ht="34.9" hidden="1" customHeight="1">
      <c r="B122" s="217">
        <v>42887</v>
      </c>
      <c r="C122" s="622">
        <v>3875.1147000000001</v>
      </c>
      <c r="D122" s="622">
        <v>749.42836</v>
      </c>
      <c r="E122" s="622">
        <v>229.96208999999999</v>
      </c>
      <c r="F122" s="622">
        <v>124.864705</v>
      </c>
      <c r="G122" s="622">
        <v>64.083918999999995</v>
      </c>
      <c r="H122" s="622">
        <v>61.546226000000388</v>
      </c>
      <c r="I122" s="615">
        <f t="shared" si="15"/>
        <v>5105</v>
      </c>
      <c r="J122" s="621"/>
      <c r="K122" s="619"/>
      <c r="L122" s="623"/>
      <c r="M122" s="621"/>
    </row>
    <row r="123" spans="2:13" s="612" customFormat="1" ht="34.9" hidden="1" customHeight="1">
      <c r="B123" s="216">
        <v>42917</v>
      </c>
      <c r="C123" s="620">
        <v>3732.3753999999999</v>
      </c>
      <c r="D123" s="620">
        <v>717.14973999999995</v>
      </c>
      <c r="E123" s="620">
        <v>207.34308999999999</v>
      </c>
      <c r="F123" s="620">
        <v>111.219885</v>
      </c>
      <c r="G123" s="620">
        <v>59.903202999999998</v>
      </c>
      <c r="H123" s="620">
        <v>62.008681999999681</v>
      </c>
      <c r="I123" s="616">
        <f t="shared" si="15"/>
        <v>4890</v>
      </c>
      <c r="J123" s="621"/>
      <c r="K123" s="619"/>
      <c r="L123" s="623"/>
      <c r="M123" s="621"/>
    </row>
    <row r="124" spans="2:13" s="612" customFormat="1" ht="34.9" hidden="1" customHeight="1">
      <c r="B124" s="217">
        <v>42948</v>
      </c>
      <c r="C124" s="622">
        <v>3909.1853000000001</v>
      </c>
      <c r="D124" s="622">
        <v>764.53326000000004</v>
      </c>
      <c r="E124" s="622">
        <v>233.11554000000001</v>
      </c>
      <c r="F124" s="622">
        <v>124.81507499999999</v>
      </c>
      <c r="G124" s="622">
        <v>63.209809999999997</v>
      </c>
      <c r="H124" s="622">
        <v>62.741015000000516</v>
      </c>
      <c r="I124" s="615">
        <f t="shared" si="15"/>
        <v>5157.6000000000013</v>
      </c>
      <c r="J124" s="621"/>
      <c r="K124" s="619"/>
      <c r="L124" s="623"/>
      <c r="M124" s="621"/>
    </row>
    <row r="125" spans="2:13" s="612" customFormat="1" ht="34.9" hidden="1" customHeight="1">
      <c r="B125" s="216">
        <v>42979</v>
      </c>
      <c r="C125" s="620">
        <v>3704.0673999999999</v>
      </c>
      <c r="D125" s="620">
        <v>711.61874</v>
      </c>
      <c r="E125" s="620">
        <v>208.44056</v>
      </c>
      <c r="F125" s="620">
        <v>110.623395</v>
      </c>
      <c r="G125" s="620">
        <v>60.111237000000003</v>
      </c>
      <c r="H125" s="620">
        <v>62.738667999999961</v>
      </c>
      <c r="I125" s="616">
        <f t="shared" si="15"/>
        <v>4857.5999999999995</v>
      </c>
      <c r="J125" s="621"/>
      <c r="K125" s="619"/>
      <c r="L125" s="623"/>
      <c r="M125" s="621"/>
    </row>
    <row r="126" spans="2:13" s="612" customFormat="1" ht="34.9" hidden="1" customHeight="1">
      <c r="B126" s="217">
        <v>43009</v>
      </c>
      <c r="C126" s="622">
        <v>3660.4946</v>
      </c>
      <c r="D126" s="622">
        <v>705.36505999999997</v>
      </c>
      <c r="E126" s="622">
        <v>197.06485000000001</v>
      </c>
      <c r="F126" s="622">
        <v>105.936335</v>
      </c>
      <c r="G126" s="622">
        <v>58.152383999999998</v>
      </c>
      <c r="H126" s="622">
        <v>62.786771000000044</v>
      </c>
      <c r="I126" s="615">
        <f t="shared" si="15"/>
        <v>4789.8</v>
      </c>
      <c r="J126" s="621"/>
      <c r="K126" s="619"/>
      <c r="L126" s="623"/>
      <c r="M126" s="621"/>
    </row>
    <row r="127" spans="2:13" s="612" customFormat="1" ht="34.9" hidden="1" customHeight="1">
      <c r="B127" s="216">
        <v>43040</v>
      </c>
      <c r="C127" s="620">
        <v>3702.1635499999998</v>
      </c>
      <c r="D127" s="620">
        <v>712.03736000000004</v>
      </c>
      <c r="E127" s="620">
        <v>196.35371000000001</v>
      </c>
      <c r="F127" s="620">
        <v>104.30027</v>
      </c>
      <c r="G127" s="620">
        <v>57.969715000000001</v>
      </c>
      <c r="H127" s="620">
        <v>62.375395000000026</v>
      </c>
      <c r="I127" s="616">
        <f t="shared" si="15"/>
        <v>4835.2</v>
      </c>
      <c r="J127" s="621"/>
      <c r="K127" s="619"/>
      <c r="L127" s="623"/>
      <c r="M127" s="621"/>
    </row>
    <row r="128" spans="2:13" s="612" customFormat="1" ht="34.9" hidden="1" customHeight="1">
      <c r="B128" s="217">
        <v>43070</v>
      </c>
      <c r="C128" s="622">
        <v>3707.9823999999999</v>
      </c>
      <c r="D128" s="622">
        <v>710.82767999999999</v>
      </c>
      <c r="E128" s="622">
        <v>194.64785000000001</v>
      </c>
      <c r="F128" s="622">
        <v>102.996255</v>
      </c>
      <c r="G128" s="622">
        <v>57.761631000000001</v>
      </c>
      <c r="H128" s="622">
        <v>62.284184000000096</v>
      </c>
      <c r="I128" s="615">
        <f t="shared" si="15"/>
        <v>4836.5000000000009</v>
      </c>
      <c r="J128" s="621"/>
      <c r="K128" s="619"/>
      <c r="L128" s="623"/>
      <c r="M128" s="621"/>
    </row>
    <row r="129" spans="2:13" s="612" customFormat="1" ht="34.9" hidden="1" customHeight="1">
      <c r="B129" s="215">
        <v>2018</v>
      </c>
      <c r="C129" s="889"/>
      <c r="D129" s="889"/>
      <c r="E129" s="889"/>
      <c r="F129" s="889"/>
      <c r="G129" s="889"/>
      <c r="H129" s="889"/>
      <c r="I129" s="890"/>
      <c r="J129" s="621"/>
      <c r="K129" s="619"/>
      <c r="L129" s="623"/>
      <c r="M129" s="621"/>
    </row>
    <row r="130" spans="2:13" s="612" customFormat="1" ht="34.9" hidden="1" customHeight="1">
      <c r="B130" s="216">
        <v>43101</v>
      </c>
      <c r="C130" s="620">
        <v>3709.2653500000001</v>
      </c>
      <c r="D130" s="620">
        <v>705.65620000000001</v>
      </c>
      <c r="E130" s="620">
        <v>189.00837999999999</v>
      </c>
      <c r="F130" s="620">
        <v>99.632324999999994</v>
      </c>
      <c r="G130" s="620">
        <v>57.153736000000002</v>
      </c>
      <c r="H130" s="620">
        <v>62.284008999999969</v>
      </c>
      <c r="I130" s="616">
        <f t="shared" ref="I130:I141" si="16">SUM(C130:H130)</f>
        <v>4823</v>
      </c>
      <c r="J130" s="621"/>
      <c r="K130" s="619"/>
      <c r="L130" s="623"/>
      <c r="M130" s="621"/>
    </row>
    <row r="131" spans="2:13" s="612" customFormat="1" ht="34.9" hidden="1" customHeight="1">
      <c r="B131" s="217">
        <v>43132</v>
      </c>
      <c r="C131" s="622">
        <v>3726.6639499999997</v>
      </c>
      <c r="D131" s="622">
        <v>708.35937999999999</v>
      </c>
      <c r="E131" s="622">
        <v>191.65658999999999</v>
      </c>
      <c r="F131" s="622">
        <v>100.93732</v>
      </c>
      <c r="G131" s="622">
        <v>57.677332999999997</v>
      </c>
      <c r="H131" s="622">
        <v>62.805427000000236</v>
      </c>
      <c r="I131" s="615">
        <f t="shared" si="16"/>
        <v>4848.0999999999995</v>
      </c>
      <c r="J131" s="621"/>
      <c r="K131" s="619"/>
      <c r="L131" s="623"/>
      <c r="M131" s="621"/>
    </row>
    <row r="132" spans="2:13" s="612" customFormat="1" ht="34.9" hidden="1" customHeight="1">
      <c r="B132" s="216">
        <v>43160</v>
      </c>
      <c r="C132" s="620">
        <v>3762.8757000000001</v>
      </c>
      <c r="D132" s="620">
        <v>718.22688000000005</v>
      </c>
      <c r="E132" s="620">
        <v>191.99992</v>
      </c>
      <c r="F132" s="620">
        <v>102.234995</v>
      </c>
      <c r="G132" s="620">
        <v>58.343152000000003</v>
      </c>
      <c r="H132" s="620">
        <v>62.919353000000228</v>
      </c>
      <c r="I132" s="616">
        <f t="shared" si="16"/>
        <v>4896.6000000000004</v>
      </c>
      <c r="J132" s="621"/>
      <c r="K132" s="619"/>
      <c r="L132" s="623"/>
      <c r="M132" s="621"/>
    </row>
    <row r="133" spans="2:13" s="612" customFormat="1" ht="34.9" hidden="1" customHeight="1">
      <c r="B133" s="217">
        <v>43191</v>
      </c>
      <c r="C133" s="622">
        <v>3774.1508999999996</v>
      </c>
      <c r="D133" s="622">
        <v>714.30945999999994</v>
      </c>
      <c r="E133" s="622">
        <v>192.34694999999999</v>
      </c>
      <c r="F133" s="622">
        <v>102.11781999999999</v>
      </c>
      <c r="G133" s="622">
        <v>59.170498000000002</v>
      </c>
      <c r="H133" s="622">
        <v>63.304371999999603</v>
      </c>
      <c r="I133" s="615">
        <f t="shared" si="16"/>
        <v>4905.3999999999996</v>
      </c>
      <c r="J133" s="621"/>
      <c r="K133" s="619"/>
      <c r="L133" s="623"/>
      <c r="M133" s="621"/>
    </row>
    <row r="134" spans="2:13" s="612" customFormat="1" ht="34.9" hidden="1" customHeight="1">
      <c r="B134" s="216">
        <v>43221</v>
      </c>
      <c r="C134" s="620">
        <v>3815.8051999999998</v>
      </c>
      <c r="D134" s="620">
        <v>724.22835999999995</v>
      </c>
      <c r="E134" s="620">
        <v>202.95443</v>
      </c>
      <c r="F134" s="620">
        <v>108.20650999999999</v>
      </c>
      <c r="G134" s="620">
        <v>61.716088999999997</v>
      </c>
      <c r="H134" s="620">
        <v>63.789410999999745</v>
      </c>
      <c r="I134" s="616">
        <f t="shared" si="16"/>
        <v>4976.6999999999989</v>
      </c>
      <c r="J134" s="621"/>
      <c r="K134" s="619"/>
      <c r="L134" s="623"/>
      <c r="M134" s="621"/>
    </row>
    <row r="135" spans="2:13" s="612" customFormat="1" ht="34.9" hidden="1" customHeight="1">
      <c r="B135" s="217">
        <v>43252</v>
      </c>
      <c r="C135" s="622">
        <v>3876.7811500000003</v>
      </c>
      <c r="D135" s="622">
        <v>747.70339999999999</v>
      </c>
      <c r="E135" s="622">
        <v>223.00769</v>
      </c>
      <c r="F135" s="622">
        <v>121.00141499999999</v>
      </c>
      <c r="G135" s="622">
        <v>66.756142999999994</v>
      </c>
      <c r="H135" s="622">
        <v>64.550202000000354</v>
      </c>
      <c r="I135" s="615">
        <f t="shared" si="16"/>
        <v>5099.8</v>
      </c>
      <c r="J135" s="621"/>
      <c r="K135" s="619"/>
      <c r="L135" s="623"/>
      <c r="M135" s="621"/>
    </row>
    <row r="136" spans="2:13" s="612" customFormat="1" ht="34.9" hidden="1" customHeight="1">
      <c r="B136" s="216">
        <v>43282</v>
      </c>
      <c r="C136" s="620">
        <v>3846.0245500000001</v>
      </c>
      <c r="D136" s="620">
        <v>724.59208000000001</v>
      </c>
      <c r="E136" s="620">
        <v>207.13240999999999</v>
      </c>
      <c r="F136" s="620">
        <v>110.676445</v>
      </c>
      <c r="G136" s="620">
        <v>62.053866999999997</v>
      </c>
      <c r="H136" s="620">
        <v>65.02064799999971</v>
      </c>
      <c r="I136" s="616">
        <f t="shared" si="16"/>
        <v>5015.5</v>
      </c>
      <c r="J136" s="621"/>
      <c r="K136" s="619"/>
      <c r="L136" s="623"/>
      <c r="M136" s="621"/>
    </row>
    <row r="137" spans="2:13" s="612" customFormat="1" ht="34.9" hidden="1" customHeight="1">
      <c r="B137" s="217">
        <v>43313</v>
      </c>
      <c r="C137" s="622">
        <v>3858.34555</v>
      </c>
      <c r="D137" s="622">
        <v>742.09537999999998</v>
      </c>
      <c r="E137" s="622">
        <v>221.9084</v>
      </c>
      <c r="F137" s="622">
        <v>117.88396</v>
      </c>
      <c r="G137" s="622">
        <v>64.763364999999993</v>
      </c>
      <c r="H137" s="622">
        <v>65.203344999999899</v>
      </c>
      <c r="I137" s="615">
        <f t="shared" si="16"/>
        <v>5070.2</v>
      </c>
      <c r="J137" s="621"/>
      <c r="K137" s="619"/>
      <c r="L137" s="623"/>
      <c r="M137" s="621"/>
    </row>
    <row r="138" spans="2:13" s="612" customFormat="1" ht="34.9" hidden="1" customHeight="1">
      <c r="B138" s="216">
        <v>43344</v>
      </c>
      <c r="C138" s="620">
        <v>3744.8205000000003</v>
      </c>
      <c r="D138" s="620">
        <v>706.56448</v>
      </c>
      <c r="E138" s="620">
        <v>205.23796999999999</v>
      </c>
      <c r="F138" s="620">
        <v>107.913785</v>
      </c>
      <c r="G138" s="620">
        <v>60.674292000000001</v>
      </c>
      <c r="H138" s="620">
        <v>65.388973000000078</v>
      </c>
      <c r="I138" s="616">
        <f t="shared" si="16"/>
        <v>4890.6000000000004</v>
      </c>
      <c r="J138" s="621"/>
      <c r="K138" s="619"/>
      <c r="L138" s="623"/>
      <c r="M138" s="621"/>
    </row>
    <row r="139" spans="2:13" s="612" customFormat="1" ht="34.9" hidden="1" customHeight="1">
      <c r="B139" s="217">
        <v>43374</v>
      </c>
      <c r="C139" s="622">
        <v>3705.6156000000001</v>
      </c>
      <c r="D139" s="622">
        <v>703.52891999999997</v>
      </c>
      <c r="E139" s="622">
        <v>198.58807999999999</v>
      </c>
      <c r="F139" s="622">
        <v>105.28402</v>
      </c>
      <c r="G139" s="622">
        <v>59.841268999999997</v>
      </c>
      <c r="H139" s="622">
        <v>65.04211099999975</v>
      </c>
      <c r="I139" s="615">
        <f t="shared" si="16"/>
        <v>4837.8999999999987</v>
      </c>
      <c r="J139" s="621"/>
      <c r="K139" s="619"/>
      <c r="L139" s="623"/>
      <c r="M139" s="621"/>
    </row>
    <row r="140" spans="2:13" s="612" customFormat="1" ht="34.9" hidden="1" customHeight="1">
      <c r="B140" s="216">
        <v>43405</v>
      </c>
      <c r="C140" s="620">
        <v>3693.3303500000002</v>
      </c>
      <c r="D140" s="620">
        <v>696.31388000000004</v>
      </c>
      <c r="E140" s="620">
        <v>195.97794999999999</v>
      </c>
      <c r="F140" s="620">
        <v>103.28882</v>
      </c>
      <c r="G140" s="620">
        <v>59.707442999999998</v>
      </c>
      <c r="H140" s="620">
        <v>64.481557000000066</v>
      </c>
      <c r="I140" s="616">
        <f t="shared" si="16"/>
        <v>4813.1000000000004</v>
      </c>
      <c r="J140" s="621"/>
      <c r="K140" s="619"/>
      <c r="L140" s="623"/>
      <c r="M140" s="621"/>
    </row>
    <row r="141" spans="2:13" s="612" customFormat="1" ht="34.9" hidden="1" customHeight="1">
      <c r="B141" s="217">
        <v>43435</v>
      </c>
      <c r="C141" s="622">
        <v>3685.2463499999999</v>
      </c>
      <c r="D141" s="622">
        <v>694.03114000000005</v>
      </c>
      <c r="E141" s="622">
        <v>195.80499</v>
      </c>
      <c r="F141" s="622">
        <v>103.295575</v>
      </c>
      <c r="G141" s="622">
        <v>59.669890000000002</v>
      </c>
      <c r="H141" s="622">
        <v>64.352054999999382</v>
      </c>
      <c r="I141" s="615">
        <f t="shared" si="16"/>
        <v>4802.3999999999996</v>
      </c>
      <c r="J141" s="621"/>
      <c r="K141" s="619"/>
      <c r="L141" s="623"/>
      <c r="M141" s="621"/>
    </row>
    <row r="142" spans="2:13" s="612" customFormat="1" ht="34.9" hidden="1" customHeight="1">
      <c r="B142" s="215">
        <v>2019</v>
      </c>
      <c r="C142" s="889"/>
      <c r="D142" s="889"/>
      <c r="E142" s="889"/>
      <c r="F142" s="889"/>
      <c r="G142" s="889"/>
      <c r="H142" s="889"/>
      <c r="I142" s="890"/>
      <c r="J142" s="621"/>
      <c r="K142" s="619"/>
      <c r="L142" s="623"/>
      <c r="M142" s="621"/>
    </row>
    <row r="143" spans="2:13" s="612" customFormat="1" ht="34.9" hidden="1" customHeight="1">
      <c r="B143" s="216">
        <v>43466</v>
      </c>
      <c r="C143" s="620">
        <v>3644.0179000000003</v>
      </c>
      <c r="D143" s="620">
        <v>688.68388000000004</v>
      </c>
      <c r="E143" s="620">
        <v>190.52633</v>
      </c>
      <c r="F143" s="620">
        <v>101.28346000000001</v>
      </c>
      <c r="G143" s="620">
        <v>59.073456999999998</v>
      </c>
      <c r="H143" s="620">
        <v>64.414972999999918</v>
      </c>
      <c r="I143" s="616">
        <f t="shared" ref="I143:I154" si="17">SUM(C143:H143)</f>
        <v>4748</v>
      </c>
      <c r="J143" s="621"/>
      <c r="K143" s="619"/>
      <c r="L143" s="623"/>
      <c r="M143" s="621"/>
    </row>
    <row r="144" spans="2:13" s="612" customFormat="1" ht="34.9" hidden="1" customHeight="1">
      <c r="B144" s="217">
        <v>43497</v>
      </c>
      <c r="C144" s="622">
        <v>3665.7188000000001</v>
      </c>
      <c r="D144" s="622">
        <v>690.21573999999998</v>
      </c>
      <c r="E144" s="622">
        <v>191.29701</v>
      </c>
      <c r="F144" s="622">
        <v>101.77864</v>
      </c>
      <c r="G144" s="622">
        <v>59.637452000000003</v>
      </c>
      <c r="H144" s="622">
        <v>64.652358000000277</v>
      </c>
      <c r="I144" s="615">
        <f t="shared" si="17"/>
        <v>4773.3000000000011</v>
      </c>
      <c r="J144" s="621"/>
      <c r="K144" s="619"/>
      <c r="L144" s="623"/>
      <c r="M144" s="621"/>
    </row>
    <row r="145" spans="2:13" s="612" customFormat="1" ht="34.9" hidden="1" customHeight="1">
      <c r="B145" s="216">
        <v>43525</v>
      </c>
      <c r="C145" s="620">
        <v>3693.9418000000001</v>
      </c>
      <c r="D145" s="620">
        <v>701.50626</v>
      </c>
      <c r="E145" s="620">
        <v>193.15146999999999</v>
      </c>
      <c r="F145" s="620">
        <v>103.682705</v>
      </c>
      <c r="G145" s="620">
        <v>60.874921999999998</v>
      </c>
      <c r="H145" s="620">
        <v>64.742842999999993</v>
      </c>
      <c r="I145" s="616">
        <f t="shared" si="17"/>
        <v>4817.8999999999996</v>
      </c>
      <c r="J145" s="621"/>
      <c r="K145" s="619"/>
      <c r="L145" s="623"/>
      <c r="M145" s="621"/>
    </row>
    <row r="146" spans="2:13" s="612" customFormat="1" ht="34.9" hidden="1" customHeight="1">
      <c r="B146" s="217">
        <v>43556</v>
      </c>
      <c r="C146" s="622">
        <v>3759.7802000000001</v>
      </c>
      <c r="D146" s="622">
        <v>719.36739999999998</v>
      </c>
      <c r="E146" s="622">
        <v>202.12824000000001</v>
      </c>
      <c r="F146" s="622">
        <v>108.43711500000001</v>
      </c>
      <c r="G146" s="622">
        <v>62.859991999999998</v>
      </c>
      <c r="H146" s="622">
        <v>64.927053000000342</v>
      </c>
      <c r="I146" s="615">
        <f t="shared" si="17"/>
        <v>4917.5</v>
      </c>
      <c r="J146" s="621"/>
      <c r="K146" s="619"/>
      <c r="L146" s="623"/>
      <c r="M146" s="621"/>
    </row>
    <row r="147" spans="2:13" s="612" customFormat="1" ht="34.9" hidden="1" customHeight="1">
      <c r="B147" s="216">
        <v>43586</v>
      </c>
      <c r="C147" s="620">
        <v>3963.52675</v>
      </c>
      <c r="D147" s="620">
        <v>788.90440000000001</v>
      </c>
      <c r="E147" s="620">
        <v>236.91132999999999</v>
      </c>
      <c r="F147" s="620">
        <v>128.895355</v>
      </c>
      <c r="G147" s="620">
        <v>69.231217999999998</v>
      </c>
      <c r="H147" s="620">
        <v>66.030947000000197</v>
      </c>
      <c r="I147" s="616">
        <f t="shared" si="17"/>
        <v>5253.5</v>
      </c>
      <c r="J147" s="621"/>
      <c r="K147" s="619"/>
      <c r="L147" s="623"/>
      <c r="M147" s="621"/>
    </row>
    <row r="148" spans="2:13" s="612" customFormat="1" ht="34.9" hidden="1" customHeight="1">
      <c r="B148" s="217">
        <v>43617</v>
      </c>
      <c r="C148" s="622">
        <v>3866.8621499999999</v>
      </c>
      <c r="D148" s="622">
        <v>751.21100000000001</v>
      </c>
      <c r="E148" s="622">
        <v>221.70974000000001</v>
      </c>
      <c r="F148" s="622">
        <v>120.26008</v>
      </c>
      <c r="G148" s="622">
        <v>66.999185999999995</v>
      </c>
      <c r="H148" s="622">
        <v>66.557843999999932</v>
      </c>
      <c r="I148" s="615">
        <f t="shared" si="17"/>
        <v>5093.6000000000004</v>
      </c>
      <c r="J148" s="621"/>
      <c r="K148" s="619"/>
      <c r="L148" s="623"/>
      <c r="M148" s="621"/>
    </row>
    <row r="149" spans="2:13" s="612" customFormat="1" ht="34.9" hidden="1" customHeight="1">
      <c r="B149" s="216">
        <v>43647</v>
      </c>
      <c r="C149" s="620">
        <v>3941.1709500000002</v>
      </c>
      <c r="D149" s="620">
        <v>759.24369999999999</v>
      </c>
      <c r="E149" s="620">
        <v>220.2662</v>
      </c>
      <c r="F149" s="620">
        <v>118.448635</v>
      </c>
      <c r="G149" s="620">
        <v>65.026369000000003</v>
      </c>
      <c r="H149" s="620">
        <v>66.544146000000183</v>
      </c>
      <c r="I149" s="616">
        <f t="shared" si="17"/>
        <v>5170.7000000000007</v>
      </c>
      <c r="J149" s="621"/>
      <c r="K149" s="619"/>
      <c r="L149" s="623"/>
      <c r="M149" s="621"/>
    </row>
    <row r="150" spans="2:13" s="612" customFormat="1" ht="34.9" hidden="1" customHeight="1">
      <c r="B150" s="217">
        <v>43678</v>
      </c>
      <c r="C150" s="622">
        <v>3961.6122999999998</v>
      </c>
      <c r="D150" s="622">
        <v>759.16524000000004</v>
      </c>
      <c r="E150" s="622">
        <v>224.06365</v>
      </c>
      <c r="F150" s="622">
        <v>121.63591</v>
      </c>
      <c r="G150" s="622">
        <v>65.738892000000007</v>
      </c>
      <c r="H150" s="622">
        <v>66.884007999999994</v>
      </c>
      <c r="I150" s="615">
        <f t="shared" si="17"/>
        <v>5199.1000000000004</v>
      </c>
      <c r="J150" s="621"/>
      <c r="K150" s="619"/>
      <c r="L150" s="623"/>
      <c r="M150" s="621"/>
    </row>
    <row r="151" spans="2:13" s="612" customFormat="1" ht="34.9" hidden="1" customHeight="1">
      <c r="B151" s="216">
        <v>43709</v>
      </c>
      <c r="C151" s="620">
        <v>3916.86175</v>
      </c>
      <c r="D151" s="620">
        <v>748.40359999999998</v>
      </c>
      <c r="E151" s="620">
        <v>211.77694</v>
      </c>
      <c r="F151" s="620">
        <v>114.280205</v>
      </c>
      <c r="G151" s="620">
        <v>62.849018999999998</v>
      </c>
      <c r="H151" s="620">
        <v>67.228485999999975</v>
      </c>
      <c r="I151" s="616">
        <f t="shared" si="17"/>
        <v>5121.3999999999996</v>
      </c>
      <c r="J151" s="621"/>
      <c r="K151" s="619"/>
      <c r="L151" s="623"/>
      <c r="M151" s="621"/>
    </row>
    <row r="152" spans="2:13" s="612" customFormat="1" ht="34.9" hidden="1" customHeight="1">
      <c r="B152" s="217">
        <v>43739</v>
      </c>
      <c r="C152" s="622">
        <v>3931.0556000000001</v>
      </c>
      <c r="D152" s="622">
        <v>749.89512000000002</v>
      </c>
      <c r="E152" s="622">
        <v>207.17103</v>
      </c>
      <c r="F152" s="622">
        <v>111.77033</v>
      </c>
      <c r="G152" s="622">
        <v>62.645910000000001</v>
      </c>
      <c r="H152" s="622">
        <v>67.362009999999827</v>
      </c>
      <c r="I152" s="615">
        <f t="shared" si="17"/>
        <v>5129.9000000000005</v>
      </c>
      <c r="J152" s="621"/>
      <c r="K152" s="619"/>
      <c r="L152" s="623"/>
      <c r="M152" s="621"/>
    </row>
    <row r="153" spans="2:13" s="612" customFormat="1" ht="34.9" hidden="1" customHeight="1">
      <c r="B153" s="216">
        <v>43770</v>
      </c>
      <c r="C153" s="620">
        <v>3926.6783499999997</v>
      </c>
      <c r="D153" s="620">
        <v>749.93835999999999</v>
      </c>
      <c r="E153" s="620">
        <v>207.39482000000001</v>
      </c>
      <c r="F153" s="620">
        <v>111.268505</v>
      </c>
      <c r="G153" s="620">
        <v>63.176456000000002</v>
      </c>
      <c r="H153" s="620">
        <v>67.443508999999722</v>
      </c>
      <c r="I153" s="616">
        <f t="shared" si="17"/>
        <v>5125.8999999999996</v>
      </c>
      <c r="J153" s="621"/>
      <c r="K153" s="619"/>
      <c r="L153" s="623"/>
      <c r="M153" s="621"/>
    </row>
    <row r="154" spans="2:13" s="612" customFormat="1" ht="34.9" hidden="1" customHeight="1">
      <c r="B154" s="217">
        <v>43800</v>
      </c>
      <c r="C154" s="622">
        <v>3963.7898</v>
      </c>
      <c r="D154" s="622">
        <v>749.17334000000005</v>
      </c>
      <c r="E154" s="622">
        <v>207.37535</v>
      </c>
      <c r="F154" s="622">
        <v>110.75156</v>
      </c>
      <c r="G154" s="622">
        <v>63.550435</v>
      </c>
      <c r="H154" s="622">
        <v>67.359515000000101</v>
      </c>
      <c r="I154" s="615">
        <f t="shared" si="17"/>
        <v>5162</v>
      </c>
      <c r="J154" s="621"/>
      <c r="K154" s="619"/>
      <c r="L154" s="623"/>
      <c r="M154" s="621"/>
    </row>
    <row r="155" spans="2:13" s="612" customFormat="1" ht="34.9" hidden="1" customHeight="1">
      <c r="B155" s="215">
        <v>2020</v>
      </c>
      <c r="C155" s="889"/>
      <c r="D155" s="889"/>
      <c r="E155" s="889"/>
      <c r="F155" s="889"/>
      <c r="G155" s="889"/>
      <c r="H155" s="889"/>
      <c r="I155" s="890"/>
      <c r="J155" s="621"/>
      <c r="K155" s="619"/>
      <c r="L155" s="623"/>
      <c r="M155" s="621"/>
    </row>
    <row r="156" spans="2:13" s="612" customFormat="1" ht="34.9" hidden="1" customHeight="1">
      <c r="B156" s="216">
        <v>43831</v>
      </c>
      <c r="C156" s="620">
        <v>3960.4582</v>
      </c>
      <c r="D156" s="620">
        <v>745.63315999999998</v>
      </c>
      <c r="E156" s="620">
        <v>201.65796</v>
      </c>
      <c r="F156" s="620">
        <v>108.607485</v>
      </c>
      <c r="G156" s="620">
        <v>62.866188000000001</v>
      </c>
      <c r="H156" s="620">
        <v>67.577006999999867</v>
      </c>
      <c r="I156" s="616">
        <f t="shared" ref="I156:I167" si="18">SUM(C156:H156)</f>
        <v>5146.8000000000011</v>
      </c>
      <c r="J156" s="621"/>
      <c r="K156" s="619"/>
      <c r="L156" s="623"/>
      <c r="M156" s="621"/>
    </row>
    <row r="157" spans="2:13" s="612" customFormat="1" ht="34.9" hidden="1" customHeight="1">
      <c r="B157" s="217">
        <v>43862</v>
      </c>
      <c r="C157" s="622">
        <v>4008.8012999999996</v>
      </c>
      <c r="D157" s="622">
        <v>752.21500000000003</v>
      </c>
      <c r="E157" s="622">
        <v>200.66337999999999</v>
      </c>
      <c r="F157" s="622">
        <v>109.018405</v>
      </c>
      <c r="G157" s="622">
        <v>62.922370999999998</v>
      </c>
      <c r="H157" s="622">
        <v>67.679544000000533</v>
      </c>
      <c r="I157" s="615">
        <f t="shared" si="18"/>
        <v>5201.2999999999993</v>
      </c>
      <c r="J157" s="621"/>
      <c r="K157" s="619"/>
      <c r="L157" s="623"/>
      <c r="M157" s="621"/>
    </row>
    <row r="158" spans="2:13" s="612" customFormat="1" ht="34.9" hidden="1" customHeight="1">
      <c r="B158" s="216">
        <v>43891</v>
      </c>
      <c r="C158" s="620">
        <v>5058.3706499999998</v>
      </c>
      <c r="D158" s="620">
        <v>886.15956000000006</v>
      </c>
      <c r="E158" s="620">
        <v>256.78501</v>
      </c>
      <c r="F158" s="620">
        <v>137.465945</v>
      </c>
      <c r="G158" s="620">
        <v>64.551023000000001</v>
      </c>
      <c r="H158" s="620">
        <v>67.967811999999867</v>
      </c>
      <c r="I158" s="616">
        <f t="shared" si="18"/>
        <v>6471.2999999999993</v>
      </c>
      <c r="J158" s="621"/>
      <c r="K158" s="619"/>
      <c r="L158" s="623"/>
      <c r="M158" s="621"/>
    </row>
    <row r="159" spans="2:13" s="612" customFormat="1" ht="34.9" hidden="1" customHeight="1">
      <c r="B159" s="217">
        <v>43922</v>
      </c>
      <c r="C159" s="622">
        <v>5149.1220499999999</v>
      </c>
      <c r="D159" s="622">
        <v>930.40030000000002</v>
      </c>
      <c r="E159" s="622">
        <v>263.83859000000001</v>
      </c>
      <c r="F159" s="622">
        <v>134.83183500000001</v>
      </c>
      <c r="G159" s="622">
        <v>64.612464000000003</v>
      </c>
      <c r="H159" s="622">
        <v>68.694760999999744</v>
      </c>
      <c r="I159" s="615">
        <f t="shared" si="18"/>
        <v>6611.5</v>
      </c>
      <c r="J159" s="621"/>
      <c r="K159" s="619"/>
      <c r="L159" s="623"/>
      <c r="M159" s="621"/>
    </row>
    <row r="160" spans="2:13" s="612" customFormat="1" ht="34.9" hidden="1" customHeight="1">
      <c r="B160" s="216">
        <v>43952</v>
      </c>
      <c r="C160" s="620">
        <v>5126.0942999999997</v>
      </c>
      <c r="D160" s="620">
        <v>937.45596</v>
      </c>
      <c r="E160" s="620">
        <v>269.47543999999999</v>
      </c>
      <c r="F160" s="620">
        <v>139.03916000000001</v>
      </c>
      <c r="G160" s="620">
        <v>68.92747</v>
      </c>
      <c r="H160" s="620">
        <v>69.507669999999962</v>
      </c>
      <c r="I160" s="616">
        <f t="shared" si="18"/>
        <v>6610.5</v>
      </c>
      <c r="J160" s="621"/>
      <c r="K160" s="619"/>
      <c r="L160" s="623"/>
      <c r="M160" s="621"/>
    </row>
    <row r="161" spans="2:16" s="612" customFormat="1" ht="34.9" hidden="1" customHeight="1">
      <c r="B161" s="217">
        <v>43983</v>
      </c>
      <c r="C161" s="622">
        <v>4933.3486999999996</v>
      </c>
      <c r="D161" s="622">
        <v>890.19856000000004</v>
      </c>
      <c r="E161" s="622">
        <v>240.92389</v>
      </c>
      <c r="F161" s="622">
        <v>125.958665</v>
      </c>
      <c r="G161" s="622">
        <v>67.310923000000003</v>
      </c>
      <c r="H161" s="622">
        <v>69.959261999999399</v>
      </c>
      <c r="I161" s="615">
        <f t="shared" si="18"/>
        <v>6327.6999999999989</v>
      </c>
      <c r="J161" s="621"/>
      <c r="K161" s="619"/>
      <c r="L161" s="623"/>
      <c r="M161" s="621"/>
    </row>
    <row r="162" spans="2:16" s="612" customFormat="1" ht="34.9" hidden="1" customHeight="1">
      <c r="B162" s="216">
        <v>44013</v>
      </c>
      <c r="C162" s="620">
        <v>5174.2739999999994</v>
      </c>
      <c r="D162" s="620">
        <v>946.85022000000004</v>
      </c>
      <c r="E162" s="620">
        <v>264.73363000000001</v>
      </c>
      <c r="F162" s="620">
        <v>137.22645</v>
      </c>
      <c r="G162" s="620">
        <v>69.488843000000003</v>
      </c>
      <c r="H162" s="620">
        <v>70.526857000000746</v>
      </c>
      <c r="I162" s="616">
        <f t="shared" si="18"/>
        <v>6663.1</v>
      </c>
      <c r="J162" s="621"/>
      <c r="K162" s="619"/>
      <c r="L162" s="623"/>
      <c r="M162" s="621"/>
    </row>
    <row r="163" spans="2:16" s="612" customFormat="1" ht="34.9" hidden="1" customHeight="1">
      <c r="B163" s="217">
        <v>44044</v>
      </c>
      <c r="C163" s="622">
        <v>5083.3789999999999</v>
      </c>
      <c r="D163" s="622">
        <v>919.74897999999996</v>
      </c>
      <c r="E163" s="622">
        <v>243.76185000000001</v>
      </c>
      <c r="F163" s="622">
        <v>126.78516500000001</v>
      </c>
      <c r="G163" s="622">
        <v>66.542713000000006</v>
      </c>
      <c r="H163" s="622">
        <v>70.682291999999507</v>
      </c>
      <c r="I163" s="615">
        <f t="shared" si="18"/>
        <v>6510.9</v>
      </c>
      <c r="J163" s="621"/>
      <c r="K163" s="619"/>
      <c r="L163" s="623"/>
      <c r="M163" s="621"/>
    </row>
    <row r="164" spans="2:16" s="612" customFormat="1" ht="34.9" hidden="1" customHeight="1">
      <c r="B164" s="216">
        <v>44075</v>
      </c>
      <c r="C164" s="620">
        <v>5053.1239999999998</v>
      </c>
      <c r="D164" s="620">
        <v>927.68498</v>
      </c>
      <c r="E164" s="620">
        <v>234.46734000000001</v>
      </c>
      <c r="F164" s="620">
        <v>121.806605</v>
      </c>
      <c r="G164" s="620">
        <v>65.095707000000004</v>
      </c>
      <c r="H164" s="620">
        <v>70.821367999999893</v>
      </c>
      <c r="I164" s="616">
        <f t="shared" si="18"/>
        <v>6473</v>
      </c>
      <c r="J164" s="621"/>
      <c r="K164" s="619"/>
      <c r="L164" s="623"/>
      <c r="M164" s="621"/>
    </row>
    <row r="165" spans="2:16" s="612" customFormat="1" ht="34.9" hidden="1" customHeight="1">
      <c r="B165" s="217">
        <v>44105</v>
      </c>
      <c r="C165" s="622">
        <v>5086.4090000000006</v>
      </c>
      <c r="D165" s="622">
        <v>948.27898000000005</v>
      </c>
      <c r="E165" s="622">
        <v>232.91785999999999</v>
      </c>
      <c r="F165" s="622">
        <v>122.02527499999999</v>
      </c>
      <c r="G165" s="622">
        <v>65.032435000000007</v>
      </c>
      <c r="H165" s="622">
        <v>71.036449999999604</v>
      </c>
      <c r="I165" s="615">
        <f t="shared" si="18"/>
        <v>6525.7</v>
      </c>
      <c r="J165" s="621"/>
      <c r="K165" s="619"/>
      <c r="L165" s="623"/>
      <c r="M165" s="621"/>
    </row>
    <row r="166" spans="2:16" s="612" customFormat="1" ht="34.9" hidden="1" customHeight="1">
      <c r="B166" s="216">
        <v>44136</v>
      </c>
      <c r="C166" s="620">
        <v>5078.83</v>
      </c>
      <c r="D166" s="620">
        <v>948.51401999999996</v>
      </c>
      <c r="E166" s="620">
        <v>228.80502999999999</v>
      </c>
      <c r="F166" s="620">
        <v>120.26342</v>
      </c>
      <c r="G166" s="620">
        <v>64.583414000000005</v>
      </c>
      <c r="H166" s="620">
        <v>71.363116000000446</v>
      </c>
      <c r="I166" s="616">
        <f t="shared" si="18"/>
        <v>6512.3590000000004</v>
      </c>
      <c r="J166" s="621"/>
      <c r="K166" s="619"/>
      <c r="L166" s="623"/>
      <c r="M166" s="621"/>
    </row>
    <row r="167" spans="2:16" s="612" customFormat="1" ht="34.9" hidden="1" customHeight="1">
      <c r="B167" s="217">
        <v>44166</v>
      </c>
      <c r="C167" s="622">
        <v>5074.7350000000006</v>
      </c>
      <c r="D167" s="622">
        <v>946.40201999999999</v>
      </c>
      <c r="E167" s="622">
        <v>221.95813000000001</v>
      </c>
      <c r="F167" s="622">
        <v>118.12761999999999</v>
      </c>
      <c r="G167" s="622">
        <v>64.099840999999998</v>
      </c>
      <c r="H167" s="622">
        <v>71.173389000000498</v>
      </c>
      <c r="I167" s="615">
        <f t="shared" si="18"/>
        <v>6496.496000000001</v>
      </c>
      <c r="J167" s="621"/>
      <c r="K167" s="619"/>
      <c r="L167" s="623"/>
      <c r="M167" s="621"/>
    </row>
    <row r="168" spans="2:16" s="612" customFormat="1" ht="34.9" hidden="1" customHeight="1">
      <c r="B168" s="215">
        <v>2021</v>
      </c>
      <c r="C168" s="889"/>
      <c r="D168" s="889"/>
      <c r="E168" s="889"/>
      <c r="F168" s="889"/>
      <c r="G168" s="889"/>
      <c r="H168" s="889"/>
      <c r="I168" s="890"/>
      <c r="J168" s="621"/>
      <c r="K168" s="619"/>
      <c r="L168" s="623"/>
      <c r="M168" s="621"/>
    </row>
    <row r="169" spans="2:16" s="612" customFormat="1" ht="34.9" hidden="1" customHeight="1">
      <c r="B169" s="216">
        <v>44197</v>
      </c>
      <c r="C169" s="620">
        <v>5108.2650000000003</v>
      </c>
      <c r="D169" s="620">
        <v>972.30802000000006</v>
      </c>
      <c r="E169" s="620">
        <v>220.32604000000001</v>
      </c>
      <c r="F169" s="620">
        <v>116.90526</v>
      </c>
      <c r="G169" s="620">
        <v>64.114616999999996</v>
      </c>
      <c r="H169" s="620">
        <v>71.181062999999995</v>
      </c>
      <c r="I169" s="616">
        <f t="shared" ref="I169:I180" si="19">SUM(C169:H169)</f>
        <v>6553.1000000000013</v>
      </c>
      <c r="J169" s="621"/>
      <c r="K169" s="619"/>
      <c r="L169" s="623"/>
      <c r="M169" s="625"/>
    </row>
    <row r="170" spans="2:16" s="612" customFormat="1" ht="34.9" hidden="1" customHeight="1">
      <c r="B170" s="217">
        <v>44228</v>
      </c>
      <c r="C170" s="622">
        <v>5123.1448499999997</v>
      </c>
      <c r="D170" s="622">
        <v>988.03348000000005</v>
      </c>
      <c r="E170" s="622">
        <v>220.72416000000001</v>
      </c>
      <c r="F170" s="622">
        <v>117.44438</v>
      </c>
      <c r="G170" s="622">
        <v>64.367974000000004</v>
      </c>
      <c r="H170" s="622">
        <v>71.285155999999915</v>
      </c>
      <c r="I170" s="615">
        <f t="shared" si="19"/>
        <v>6584.9999999999991</v>
      </c>
      <c r="J170" s="621"/>
      <c r="K170" s="619"/>
      <c r="L170" s="623"/>
      <c r="M170" s="625"/>
    </row>
    <row r="171" spans="2:16" s="612" customFormat="1" ht="34.9" hidden="1" customHeight="1">
      <c r="B171" s="216">
        <v>44256</v>
      </c>
      <c r="C171" s="620">
        <v>5198.2065499999999</v>
      </c>
      <c r="D171" s="620">
        <v>1002.25728</v>
      </c>
      <c r="E171" s="620">
        <v>224.00873999999999</v>
      </c>
      <c r="F171" s="620">
        <v>119.20366</v>
      </c>
      <c r="G171" s="620">
        <v>64.911214999999999</v>
      </c>
      <c r="H171" s="620">
        <v>71.412554999999884</v>
      </c>
      <c r="I171" s="616">
        <f t="shared" si="19"/>
        <v>6680</v>
      </c>
      <c r="J171" s="621"/>
      <c r="K171" s="619"/>
      <c r="L171" s="623"/>
      <c r="M171" s="621"/>
    </row>
    <row r="172" spans="2:16" s="612" customFormat="1" ht="34.9" hidden="1" customHeight="1">
      <c r="B172" s="217">
        <v>44287</v>
      </c>
      <c r="C172" s="622">
        <v>5353.2617</v>
      </c>
      <c r="D172" s="622">
        <v>1045.1036999999999</v>
      </c>
      <c r="E172" s="622">
        <v>235.69622000000001</v>
      </c>
      <c r="F172" s="622">
        <v>127.273635</v>
      </c>
      <c r="G172" s="622">
        <v>67.551505000000006</v>
      </c>
      <c r="H172" s="622">
        <v>71.413240000000769</v>
      </c>
      <c r="I172" s="615">
        <f t="shared" si="19"/>
        <v>6900.3</v>
      </c>
      <c r="J172" s="621"/>
      <c r="K172" s="619"/>
      <c r="L172" s="623"/>
      <c r="M172" s="621"/>
      <c r="O172" s="592"/>
    </row>
    <row r="173" spans="2:16" s="612" customFormat="1" ht="34.9" hidden="1" customHeight="1">
      <c r="B173" s="216">
        <v>44317</v>
      </c>
      <c r="C173" s="620">
        <v>5389.1545500000002</v>
      </c>
      <c r="D173" s="620">
        <v>1060.04474</v>
      </c>
      <c r="E173" s="620">
        <v>249.28886</v>
      </c>
      <c r="F173" s="620">
        <v>134.79044500000001</v>
      </c>
      <c r="G173" s="620">
        <v>71.487784000000005</v>
      </c>
      <c r="H173" s="620">
        <v>72.233620999999403</v>
      </c>
      <c r="I173" s="616">
        <f t="shared" si="19"/>
        <v>6976.9999999999991</v>
      </c>
      <c r="J173" s="621"/>
      <c r="K173" s="619"/>
      <c r="L173" s="623"/>
      <c r="M173" s="621"/>
    </row>
    <row r="174" spans="2:16" s="612" customFormat="1" ht="34.9" hidden="1" customHeight="1">
      <c r="B174" s="217">
        <v>44348</v>
      </c>
      <c r="C174" s="622">
        <v>5397.6612500000001</v>
      </c>
      <c r="D174" s="622">
        <v>1049.9806000000001</v>
      </c>
      <c r="E174" s="622">
        <v>237.649</v>
      </c>
      <c r="F174" s="622">
        <v>129.53763499999999</v>
      </c>
      <c r="G174" s="622">
        <v>68.802829000000003</v>
      </c>
      <c r="H174" s="622">
        <v>72.568685999999616</v>
      </c>
      <c r="I174" s="615">
        <f t="shared" si="19"/>
        <v>6956.2</v>
      </c>
      <c r="J174" s="621"/>
      <c r="K174" s="619"/>
      <c r="L174" s="623"/>
      <c r="M174" s="621"/>
    </row>
    <row r="175" spans="2:16" s="612" customFormat="1" ht="34.9" hidden="1" customHeight="1">
      <c r="B175" s="216">
        <v>44378</v>
      </c>
      <c r="C175" s="620">
        <v>5476.7586499999998</v>
      </c>
      <c r="D175" s="620">
        <v>1082.9863800000001</v>
      </c>
      <c r="E175" s="620">
        <v>257.32004999999998</v>
      </c>
      <c r="F175" s="620">
        <v>141.01517000000001</v>
      </c>
      <c r="G175" s="620">
        <v>72.651088999999999</v>
      </c>
      <c r="H175" s="620">
        <v>73.168660999999702</v>
      </c>
      <c r="I175" s="616">
        <f t="shared" si="19"/>
        <v>7103.9</v>
      </c>
      <c r="J175" s="621"/>
      <c r="K175" s="619"/>
      <c r="L175" s="623"/>
      <c r="M175" s="621"/>
      <c r="P175" s="626"/>
    </row>
    <row r="176" spans="2:16" s="612" customFormat="1" ht="34.9" hidden="1" customHeight="1">
      <c r="B176" s="217">
        <v>44409</v>
      </c>
      <c r="C176" s="622">
        <v>5376.9325500000004</v>
      </c>
      <c r="D176" s="622">
        <v>1051.87392</v>
      </c>
      <c r="E176" s="622">
        <v>235.3646</v>
      </c>
      <c r="F176" s="622">
        <v>129.09343000000001</v>
      </c>
      <c r="G176" s="622">
        <v>68.571749999999994</v>
      </c>
      <c r="H176" s="622">
        <v>73.363749999999527</v>
      </c>
      <c r="I176" s="615">
        <f t="shared" si="19"/>
        <v>6935.2</v>
      </c>
      <c r="J176" s="621"/>
      <c r="K176" s="619"/>
      <c r="L176" s="623"/>
      <c r="M176" s="621"/>
      <c r="P176" s="626"/>
    </row>
    <row r="177" spans="2:13" s="612" customFormat="1" ht="34.9" hidden="1" customHeight="1">
      <c r="B177" s="216">
        <v>44440</v>
      </c>
      <c r="C177" s="620">
        <v>5338.7148999999999</v>
      </c>
      <c r="D177" s="620">
        <v>1047.39768</v>
      </c>
      <c r="E177" s="620">
        <v>231.73049</v>
      </c>
      <c r="F177" s="620">
        <v>127.207615</v>
      </c>
      <c r="G177" s="620">
        <v>68.470474999999993</v>
      </c>
      <c r="H177" s="620">
        <v>73.3788399999994</v>
      </c>
      <c r="I177" s="616">
        <f t="shared" si="19"/>
        <v>6886.9</v>
      </c>
      <c r="J177" s="621"/>
      <c r="K177" s="619"/>
      <c r="L177" s="623"/>
      <c r="M177" s="621"/>
    </row>
    <row r="178" spans="2:13" s="612" customFormat="1" ht="34.9" hidden="1" customHeight="1">
      <c r="B178" s="217">
        <v>44470</v>
      </c>
      <c r="C178" s="622">
        <v>5308.7224999999999</v>
      </c>
      <c r="D178" s="622">
        <v>1047.7873999999999</v>
      </c>
      <c r="E178" s="622">
        <v>231.51424</v>
      </c>
      <c r="F178" s="622">
        <v>126.739345</v>
      </c>
      <c r="G178" s="622">
        <v>68.457448999999997</v>
      </c>
      <c r="H178" s="622">
        <v>73.579066000000239</v>
      </c>
      <c r="I178" s="615">
        <f t="shared" si="19"/>
        <v>6856.8000000000011</v>
      </c>
      <c r="J178" s="621"/>
      <c r="K178" s="619"/>
      <c r="L178" s="623"/>
      <c r="M178" s="621"/>
    </row>
    <row r="179" spans="2:13" s="612" customFormat="1" ht="34.9" hidden="1" customHeight="1">
      <c r="B179" s="216">
        <v>44501</v>
      </c>
      <c r="C179" s="620">
        <v>5290.6310999999996</v>
      </c>
      <c r="D179" s="620">
        <v>1045.0577599999999</v>
      </c>
      <c r="E179" s="620">
        <v>227.69333</v>
      </c>
      <c r="F179" s="620">
        <v>125.19463</v>
      </c>
      <c r="G179" s="620">
        <v>69.066514999999995</v>
      </c>
      <c r="H179" s="620">
        <v>73.756664999999884</v>
      </c>
      <c r="I179" s="616">
        <f t="shared" si="19"/>
        <v>6831.4</v>
      </c>
      <c r="J179" s="621"/>
      <c r="K179" s="619"/>
      <c r="L179" s="623"/>
      <c r="M179" s="621"/>
    </row>
    <row r="180" spans="2:13" s="612" customFormat="1" ht="34.9" hidden="1" customHeight="1">
      <c r="B180" s="217">
        <v>44531</v>
      </c>
      <c r="C180" s="622">
        <v>5297.7768500000002</v>
      </c>
      <c r="D180" s="622">
        <v>1045.1722</v>
      </c>
      <c r="E180" s="622">
        <v>225.50570999999999</v>
      </c>
      <c r="F180" s="622">
        <v>123.80879</v>
      </c>
      <c r="G180" s="622">
        <v>68.727046999999999</v>
      </c>
      <c r="H180" s="622">
        <v>73.809403000000202</v>
      </c>
      <c r="I180" s="615">
        <f t="shared" si="19"/>
        <v>6834.8000000000011</v>
      </c>
      <c r="J180" s="621"/>
      <c r="K180" s="619"/>
      <c r="L180" s="623"/>
      <c r="M180" s="621"/>
    </row>
    <row r="181" spans="2:13" s="612" customFormat="1" ht="34.9" hidden="1" customHeight="1">
      <c r="B181" s="215">
        <v>2022</v>
      </c>
      <c r="C181" s="889"/>
      <c r="D181" s="889"/>
      <c r="E181" s="889"/>
      <c r="F181" s="889"/>
      <c r="G181" s="889"/>
      <c r="H181" s="889"/>
      <c r="I181" s="890"/>
      <c r="J181" s="621"/>
      <c r="K181" s="619"/>
      <c r="L181" s="623"/>
      <c r="M181" s="621"/>
    </row>
    <row r="182" spans="2:13" s="612" customFormat="1" ht="34.9" hidden="1" customHeight="1">
      <c r="B182" s="216">
        <v>44562</v>
      </c>
      <c r="C182" s="620">
        <v>5287.8586500000001</v>
      </c>
      <c r="D182" s="620">
        <v>1043.3469600000001</v>
      </c>
      <c r="E182" s="620">
        <v>221.24712</v>
      </c>
      <c r="F182" s="620">
        <v>121.13395</v>
      </c>
      <c r="G182" s="620">
        <v>67.620728999999997</v>
      </c>
      <c r="H182" s="620">
        <v>73.992590999999265</v>
      </c>
      <c r="I182" s="616">
        <f t="shared" ref="I182:I193" si="20">SUM(C182:H182)</f>
        <v>6815.2</v>
      </c>
      <c r="J182" s="621"/>
      <c r="K182" s="619"/>
      <c r="L182" s="623"/>
      <c r="M182" s="621"/>
    </row>
    <row r="183" spans="2:13" s="612" customFormat="1" ht="34.9" hidden="1" customHeight="1">
      <c r="B183" s="217">
        <v>44593</v>
      </c>
      <c r="C183" s="622">
        <v>5290.4335000000001</v>
      </c>
      <c r="D183" s="622">
        <v>1044.22722</v>
      </c>
      <c r="E183" s="622">
        <v>223.08591000000001</v>
      </c>
      <c r="F183" s="622">
        <v>121.30848</v>
      </c>
      <c r="G183" s="622">
        <v>67.241089000000002</v>
      </c>
      <c r="H183" s="622">
        <v>74.003800999999839</v>
      </c>
      <c r="I183" s="615">
        <f t="shared" si="20"/>
        <v>6820.2999999999993</v>
      </c>
      <c r="J183" s="621"/>
      <c r="K183" s="619"/>
      <c r="L183" s="623"/>
      <c r="M183" s="621"/>
    </row>
    <row r="184" spans="2:13" s="612" customFormat="1" ht="34.9" hidden="1" customHeight="1">
      <c r="B184" s="216">
        <v>44621</v>
      </c>
      <c r="C184" s="620">
        <v>5364.5541999999996</v>
      </c>
      <c r="D184" s="620">
        <v>1059.46306</v>
      </c>
      <c r="E184" s="620">
        <v>228.52485999999999</v>
      </c>
      <c r="F184" s="620">
        <v>125.67005</v>
      </c>
      <c r="G184" s="620">
        <v>70.147259000000005</v>
      </c>
      <c r="H184" s="620">
        <v>74.640570999999909</v>
      </c>
      <c r="I184" s="616">
        <f t="shared" si="20"/>
        <v>6923</v>
      </c>
      <c r="J184" s="621"/>
      <c r="K184" s="619"/>
      <c r="L184" s="623"/>
      <c r="M184" s="621"/>
    </row>
    <row r="185" spans="2:13" s="612" customFormat="1" ht="34.9" hidden="1" customHeight="1">
      <c r="B185" s="217">
        <v>44652</v>
      </c>
      <c r="C185" s="622">
        <v>5712.6220000000003</v>
      </c>
      <c r="D185" s="622">
        <v>1155.51938</v>
      </c>
      <c r="E185" s="622">
        <v>280.72789999999998</v>
      </c>
      <c r="F185" s="622">
        <v>153.76251500000001</v>
      </c>
      <c r="G185" s="622">
        <v>78.107352000000006</v>
      </c>
      <c r="H185" s="622">
        <v>75.660852999999406</v>
      </c>
      <c r="I185" s="615">
        <f t="shared" si="20"/>
        <v>7456.4</v>
      </c>
      <c r="J185" s="621"/>
      <c r="K185" s="619"/>
      <c r="L185" s="623"/>
      <c r="M185" s="621"/>
    </row>
    <row r="186" spans="2:13" s="612" customFormat="1" ht="34.9" hidden="1" customHeight="1">
      <c r="B186" s="216">
        <v>44682</v>
      </c>
      <c r="C186" s="620">
        <v>5428.1273000000001</v>
      </c>
      <c r="D186" s="620">
        <v>1084.74072</v>
      </c>
      <c r="E186" s="620">
        <v>250.81155000000001</v>
      </c>
      <c r="F186" s="620">
        <v>138.49902499999999</v>
      </c>
      <c r="G186" s="620">
        <v>75.521956000000003</v>
      </c>
      <c r="H186" s="620">
        <v>75.899449000000459</v>
      </c>
      <c r="I186" s="616">
        <f t="shared" si="20"/>
        <v>7053.6</v>
      </c>
      <c r="J186" s="621"/>
      <c r="K186" s="619"/>
      <c r="L186" s="623"/>
      <c r="M186" s="621"/>
    </row>
    <row r="187" spans="2:13" s="612" customFormat="1" ht="34.9" hidden="1" customHeight="1">
      <c r="B187" s="217">
        <v>44713</v>
      </c>
      <c r="C187" s="622">
        <v>5488.9053000000004</v>
      </c>
      <c r="D187" s="622">
        <v>1093.46668</v>
      </c>
      <c r="E187" s="622">
        <v>255.68163999999999</v>
      </c>
      <c r="F187" s="622">
        <v>141.72497000000001</v>
      </c>
      <c r="G187" s="622">
        <v>73.338477999999995</v>
      </c>
      <c r="H187" s="622">
        <v>76.18293199999971</v>
      </c>
      <c r="I187" s="615">
        <f t="shared" si="20"/>
        <v>7129.2999999999993</v>
      </c>
      <c r="J187" s="621"/>
      <c r="K187" s="619"/>
      <c r="L187" s="623"/>
      <c r="M187" s="621"/>
    </row>
    <row r="188" spans="2:13" s="612" customFormat="1" ht="34.9" hidden="1" customHeight="1">
      <c r="B188" s="216">
        <v>44743</v>
      </c>
      <c r="C188" s="620">
        <v>5447.8168999999998</v>
      </c>
      <c r="D188" s="620">
        <v>1081.0807400000001</v>
      </c>
      <c r="E188" s="620">
        <v>260.45015000000001</v>
      </c>
      <c r="F188" s="620">
        <v>145.10545500000001</v>
      </c>
      <c r="G188" s="620">
        <v>74.988923</v>
      </c>
      <c r="H188" s="620">
        <v>76.557832000000417</v>
      </c>
      <c r="I188" s="616">
        <f t="shared" si="20"/>
        <v>7086</v>
      </c>
      <c r="J188" s="621"/>
      <c r="K188" s="619"/>
      <c r="L188" s="623"/>
      <c r="M188" s="621"/>
    </row>
    <row r="189" spans="2:13" s="612" customFormat="1" ht="34.9" hidden="1" customHeight="1">
      <c r="B189" s="217">
        <v>44774</v>
      </c>
      <c r="C189" s="622">
        <v>5365.2296999999999</v>
      </c>
      <c r="D189" s="622">
        <v>1042.4916599999999</v>
      </c>
      <c r="E189" s="622">
        <v>245.98435000000001</v>
      </c>
      <c r="F189" s="622">
        <v>135.59603000000001</v>
      </c>
      <c r="G189" s="622">
        <v>71.808593000000002</v>
      </c>
      <c r="H189" s="622">
        <v>76.489667000000736</v>
      </c>
      <c r="I189" s="615">
        <f t="shared" si="20"/>
        <v>6937.5999999999995</v>
      </c>
      <c r="J189" s="621"/>
      <c r="K189" s="619"/>
      <c r="L189" s="623"/>
      <c r="M189" s="621"/>
    </row>
    <row r="190" spans="2:13" s="612" customFormat="1" ht="34.9" hidden="1" customHeight="1">
      <c r="B190" s="216">
        <v>44805</v>
      </c>
      <c r="C190" s="620">
        <v>5239.8055999999997</v>
      </c>
      <c r="D190" s="620">
        <v>1021.46132</v>
      </c>
      <c r="E190" s="620">
        <v>238.58438000000001</v>
      </c>
      <c r="F190" s="620">
        <v>132.82079999999999</v>
      </c>
      <c r="G190" s="620">
        <v>70.961507999999995</v>
      </c>
      <c r="H190" s="620">
        <v>76.466392000000269</v>
      </c>
      <c r="I190" s="616">
        <f t="shared" si="20"/>
        <v>6780.1000000000013</v>
      </c>
      <c r="J190" s="621"/>
      <c r="K190" s="619"/>
      <c r="L190" s="623"/>
      <c r="M190" s="621"/>
    </row>
    <row r="191" spans="2:13" s="612" customFormat="1" ht="34.9" hidden="1" customHeight="1">
      <c r="B191" s="217">
        <v>44835</v>
      </c>
      <c r="C191" s="622">
        <v>5132.1082500000002</v>
      </c>
      <c r="D191" s="622">
        <v>989.11584000000005</v>
      </c>
      <c r="E191" s="622">
        <v>233.26031</v>
      </c>
      <c r="F191" s="622">
        <v>129.17639500000001</v>
      </c>
      <c r="G191" s="622">
        <v>70.422506999999996</v>
      </c>
      <c r="H191" s="622">
        <v>76.416697999999997</v>
      </c>
      <c r="I191" s="615">
        <f t="shared" si="20"/>
        <v>6630.5000000000009</v>
      </c>
      <c r="J191" s="621"/>
      <c r="K191" s="619"/>
      <c r="L191" s="623"/>
      <c r="M191" s="621"/>
    </row>
    <row r="192" spans="2:13" s="612" customFormat="1" ht="34.9" hidden="1" customHeight="1">
      <c r="B192" s="216">
        <v>44866</v>
      </c>
      <c r="C192" s="620">
        <v>5095.2195499999998</v>
      </c>
      <c r="D192" s="620">
        <v>963.29723999999999</v>
      </c>
      <c r="E192" s="620">
        <v>231.21736000000001</v>
      </c>
      <c r="F192" s="620">
        <v>128.331515</v>
      </c>
      <c r="G192" s="620">
        <v>70.901428999999993</v>
      </c>
      <c r="H192" s="620">
        <v>76.432906000000003</v>
      </c>
      <c r="I192" s="616">
        <f t="shared" si="20"/>
        <v>6565.3999999999987</v>
      </c>
      <c r="J192" s="621"/>
      <c r="K192" s="619"/>
      <c r="L192" s="623"/>
      <c r="M192" s="621"/>
    </row>
    <row r="193" spans="1:13" s="612" customFormat="1" ht="34.9" hidden="1" customHeight="1">
      <c r="B193" s="217">
        <v>44896</v>
      </c>
      <c r="C193" s="622">
        <v>5183.6531000000004</v>
      </c>
      <c r="D193" s="622">
        <v>976.96758</v>
      </c>
      <c r="E193" s="622">
        <v>238.22274999999999</v>
      </c>
      <c r="F193" s="622">
        <v>131.24173500000001</v>
      </c>
      <c r="G193" s="622">
        <v>71.925222000000005</v>
      </c>
      <c r="H193" s="622">
        <v>76.189612999999554</v>
      </c>
      <c r="I193" s="615">
        <f t="shared" si="20"/>
        <v>6678.1999999999989</v>
      </c>
      <c r="J193" s="621"/>
      <c r="K193" s="619"/>
      <c r="L193" s="623"/>
      <c r="M193" s="621"/>
    </row>
    <row r="194" spans="1:13" s="612" customFormat="1" ht="34.9" hidden="1" customHeight="1">
      <c r="B194" s="215">
        <v>2023</v>
      </c>
      <c r="C194" s="889"/>
      <c r="D194" s="889"/>
      <c r="E194" s="889"/>
      <c r="F194" s="889"/>
      <c r="G194" s="889"/>
      <c r="H194" s="889"/>
      <c r="I194" s="890"/>
      <c r="J194" s="621"/>
      <c r="K194" s="619"/>
      <c r="L194" s="623"/>
      <c r="M194" s="621"/>
    </row>
    <row r="195" spans="1:13" s="612" customFormat="1" ht="34.9" hidden="1" customHeight="1">
      <c r="B195" s="216">
        <v>44927</v>
      </c>
      <c r="C195" s="620">
        <v>5108.2007999999996</v>
      </c>
      <c r="D195" s="620">
        <v>954.89279999999997</v>
      </c>
      <c r="E195" s="620">
        <v>227.84599</v>
      </c>
      <c r="F195" s="620">
        <v>126.60371499999999</v>
      </c>
      <c r="G195" s="620">
        <v>73.177541000000005</v>
      </c>
      <c r="H195" s="620">
        <v>76.279153999999835</v>
      </c>
      <c r="I195" s="616">
        <f t="shared" ref="I195:I203" si="21">SUM(C195:H195)</f>
        <v>6566.9999999999991</v>
      </c>
      <c r="J195" s="621"/>
      <c r="K195" s="619"/>
      <c r="L195" s="623"/>
      <c r="M195" s="621"/>
    </row>
    <row r="196" spans="1:13" s="612" customFormat="1" ht="34.9" hidden="1" customHeight="1">
      <c r="B196" s="217">
        <v>44958</v>
      </c>
      <c r="C196" s="622">
        <v>5036.0208499999999</v>
      </c>
      <c r="D196" s="622">
        <v>936.00387999999998</v>
      </c>
      <c r="E196" s="622">
        <v>223.59424999999999</v>
      </c>
      <c r="F196" s="622">
        <v>124.29307</v>
      </c>
      <c r="G196" s="622">
        <v>74.012264999999999</v>
      </c>
      <c r="H196" s="622">
        <v>76.47568499999943</v>
      </c>
      <c r="I196" s="615">
        <f t="shared" si="21"/>
        <v>6470.4</v>
      </c>
      <c r="J196" s="621"/>
      <c r="K196" s="619"/>
      <c r="L196" s="623"/>
      <c r="M196" s="621"/>
    </row>
    <row r="197" spans="1:13" s="612" customFormat="1" ht="34.9" hidden="1" customHeight="1">
      <c r="B197" s="216">
        <v>44986</v>
      </c>
      <c r="C197" s="620">
        <v>5100.4634999999998</v>
      </c>
      <c r="D197" s="620">
        <v>943.43754000000001</v>
      </c>
      <c r="E197" s="620">
        <v>233.79318000000001</v>
      </c>
      <c r="F197" s="620">
        <v>130.64449500000001</v>
      </c>
      <c r="G197" s="620">
        <v>77.383262000000002</v>
      </c>
      <c r="H197" s="620">
        <v>76.778022999999848</v>
      </c>
      <c r="I197" s="616">
        <f t="shared" si="21"/>
        <v>6562.5</v>
      </c>
      <c r="J197" s="621"/>
      <c r="K197" s="619"/>
      <c r="L197" s="623"/>
      <c r="M197" s="621"/>
    </row>
    <row r="198" spans="1:13" s="612" customFormat="1" ht="34.9" hidden="1" customHeight="1">
      <c r="B198" s="217">
        <v>45017</v>
      </c>
      <c r="C198" s="622">
        <v>5249.9562500000002</v>
      </c>
      <c r="D198" s="622">
        <v>994.02364</v>
      </c>
      <c r="E198" s="622">
        <v>267.87565999999998</v>
      </c>
      <c r="F198" s="622">
        <v>152.37626</v>
      </c>
      <c r="G198" s="622">
        <v>85.985090999999997</v>
      </c>
      <c r="H198" s="622">
        <v>77.483099000000038</v>
      </c>
      <c r="I198" s="615">
        <f t="shared" si="21"/>
        <v>6827.7</v>
      </c>
      <c r="J198" s="621"/>
      <c r="K198" s="619"/>
      <c r="L198" s="623"/>
      <c r="M198" s="621"/>
    </row>
    <row r="199" spans="1:13" s="612" customFormat="1" ht="34.9" hidden="1" customHeight="1">
      <c r="B199" s="216">
        <v>45047</v>
      </c>
      <c r="C199" s="620">
        <v>5175.17875</v>
      </c>
      <c r="D199" s="620">
        <v>962.05011999999999</v>
      </c>
      <c r="E199" s="620">
        <v>245.84161</v>
      </c>
      <c r="F199" s="620">
        <v>139.00055</v>
      </c>
      <c r="G199" s="620">
        <v>81.537559000000002</v>
      </c>
      <c r="H199" s="620">
        <v>77.791411000000153</v>
      </c>
      <c r="I199" s="616">
        <f t="shared" si="21"/>
        <v>6681.4000000000005</v>
      </c>
      <c r="J199" s="621"/>
      <c r="K199" s="619"/>
      <c r="L199" s="623"/>
      <c r="M199" s="621"/>
    </row>
    <row r="200" spans="1:13" s="612" customFormat="1" ht="34.9" hidden="1" customHeight="1">
      <c r="B200" s="217">
        <v>45078</v>
      </c>
      <c r="C200" s="622">
        <v>5385.9238500000001</v>
      </c>
      <c r="D200" s="622">
        <v>1005.9752999999999</v>
      </c>
      <c r="E200" s="622">
        <v>267.10458</v>
      </c>
      <c r="F200" s="622">
        <v>149.496915</v>
      </c>
      <c r="G200" s="622">
        <v>82.768057999999996</v>
      </c>
      <c r="H200" s="622">
        <v>78.231297000000268</v>
      </c>
      <c r="I200" s="615">
        <f>SUM(C200:H200)</f>
        <v>6969.5</v>
      </c>
      <c r="J200" s="621"/>
      <c r="L200" s="623"/>
      <c r="M200" s="621"/>
    </row>
    <row r="201" spans="1:13" s="612" customFormat="1" ht="34.9" hidden="1" customHeight="1">
      <c r="B201" s="216">
        <v>45108</v>
      </c>
      <c r="C201" s="620">
        <f>8.007+4470.111+693.272</f>
        <v>5171.3899999999994</v>
      </c>
      <c r="D201" s="620">
        <f>795.192+155.141</f>
        <v>950.33299999999997</v>
      </c>
      <c r="E201" s="620">
        <f>6.28+239.949</f>
        <v>246.22900000000001</v>
      </c>
      <c r="F201" s="620">
        <f>136.577+0</f>
        <v>136.577</v>
      </c>
      <c r="G201" s="620">
        <f>55.526+22.831</f>
        <v>78.356999999999999</v>
      </c>
      <c r="H201" s="620">
        <v>77.881314404000477</v>
      </c>
      <c r="I201" s="616">
        <f>SUM(C201:H201)</f>
        <v>6660.767314404</v>
      </c>
      <c r="J201" s="621"/>
      <c r="K201" s="619"/>
      <c r="L201" s="623"/>
      <c r="M201" s="621"/>
    </row>
    <row r="202" spans="1:13" s="612" customFormat="1" ht="34.9" hidden="1" customHeight="1">
      <c r="B202" s="217">
        <v>45139</v>
      </c>
      <c r="C202" s="622">
        <f>7.857+4352.865+731.197</f>
        <v>5091.9189999999999</v>
      </c>
      <c r="D202" s="622">
        <f>771.345+157.507</f>
        <v>928.85200000000009</v>
      </c>
      <c r="E202" s="622">
        <f>204.246+35.098</f>
        <v>239.34399999999999</v>
      </c>
      <c r="F202" s="622">
        <f>122.637+10.487</f>
        <v>133.124</v>
      </c>
      <c r="G202" s="622">
        <f>22.259+53.224</f>
        <v>75.483000000000004</v>
      </c>
      <c r="H202" s="622">
        <v>77.878019998000127</v>
      </c>
      <c r="I202" s="615">
        <f>SUM(C202:H202)</f>
        <v>6546.6000199979999</v>
      </c>
      <c r="J202" s="621"/>
      <c r="K202" s="619"/>
      <c r="L202" s="623"/>
      <c r="M202" s="621"/>
    </row>
    <row r="203" spans="1:13" s="612" customFormat="1" ht="34.5" hidden="1" customHeight="1">
      <c r="B203" s="216">
        <v>45170</v>
      </c>
      <c r="C203" s="620">
        <f>7.257+4269.606+768.052</f>
        <v>5044.9149999999991</v>
      </c>
      <c r="D203" s="620">
        <f>743.083+158.605</f>
        <v>901.68799999999999</v>
      </c>
      <c r="E203" s="620">
        <f>41.812+194.517</f>
        <v>236.32900000000001</v>
      </c>
      <c r="F203" s="620">
        <f>113.527+17.886</f>
        <v>131.41300000000001</v>
      </c>
      <c r="G203" s="620">
        <f>22.352+52.449</f>
        <v>74.801000000000002</v>
      </c>
      <c r="H203" s="620">
        <v>78.07008779500029</v>
      </c>
      <c r="I203" s="616">
        <f t="shared" si="21"/>
        <v>6467.216087795</v>
      </c>
      <c r="J203" s="621"/>
      <c r="K203" s="619"/>
      <c r="L203" s="623"/>
      <c r="M203" s="621"/>
    </row>
    <row r="204" spans="1:13" s="612" customFormat="1" ht="34.9" hidden="1" customHeight="1">
      <c r="B204" s="217">
        <v>45200</v>
      </c>
      <c r="C204" s="622">
        <f>4174.295+7.106+799.139</f>
        <v>4980.54</v>
      </c>
      <c r="D204" s="622">
        <f>730.976+172.304</f>
        <v>903.28</v>
      </c>
      <c r="E204" s="622">
        <f>185.427+46.642</f>
        <v>232.06899999999999</v>
      </c>
      <c r="F204" s="622">
        <f>108.404+20.902</f>
        <v>129.30599999999998</v>
      </c>
      <c r="G204" s="622">
        <f>22.105+51.307</f>
        <v>73.412000000000006</v>
      </c>
      <c r="H204" s="622">
        <v>77.796215884000048</v>
      </c>
      <c r="I204" s="615">
        <f>SUM(C204:H204)</f>
        <v>6396.403215884</v>
      </c>
      <c r="J204" s="621"/>
      <c r="K204" s="619"/>
      <c r="L204" s="623"/>
      <c r="M204" s="621"/>
    </row>
    <row r="205" spans="1:13" s="612" customFormat="1" ht="34.9" hidden="1" customHeight="1">
      <c r="B205" s="216">
        <v>45231</v>
      </c>
      <c r="C205" s="620">
        <f>4169.507+7.107+840.704</f>
        <v>5017.3179999999993</v>
      </c>
      <c r="D205" s="620">
        <f>723.185+178.818</f>
        <v>902.00299999999993</v>
      </c>
      <c r="E205" s="620">
        <f>181.042+49.418</f>
        <v>230.46</v>
      </c>
      <c r="F205" s="620">
        <f>105.492+23.807</f>
        <v>129.29900000000001</v>
      </c>
      <c r="G205" s="620">
        <f>21.913+51.129</f>
        <v>73.042000000000002</v>
      </c>
      <c r="H205" s="620">
        <v>77.507000000000517</v>
      </c>
      <c r="I205" s="616">
        <f>SUM(C205:H205)</f>
        <v>6429.6289999999999</v>
      </c>
      <c r="J205" s="621"/>
      <c r="K205" s="619"/>
      <c r="L205" s="623"/>
      <c r="M205" s="621"/>
    </row>
    <row r="206" spans="1:13" s="508" customFormat="1" ht="34.9" hidden="1" customHeight="1">
      <c r="A206" s="497"/>
      <c r="B206" s="553">
        <v>45262</v>
      </c>
      <c r="C206" s="910">
        <f>4145.987+6.557+880.881</f>
        <v>5033.4250000000002</v>
      </c>
      <c r="D206" s="910">
        <f>710.064+188.201</f>
        <v>898.26499999999999</v>
      </c>
      <c r="E206" s="910">
        <f>174.875+54.583</f>
        <v>229.458</v>
      </c>
      <c r="F206" s="910">
        <f>102.118+27.039</f>
        <v>129.15699999999998</v>
      </c>
      <c r="G206" s="910">
        <f>21.796+51.595</f>
        <v>73.390999999999991</v>
      </c>
      <c r="H206" s="910">
        <v>77.563000000000102</v>
      </c>
      <c r="I206" s="911">
        <f>SUM(C206:H206)</f>
        <v>6441.259</v>
      </c>
      <c r="J206" s="213"/>
      <c r="K206" s="213"/>
      <c r="L206" s="627"/>
      <c r="M206" s="627"/>
    </row>
    <row r="207" spans="1:13" s="612" customFormat="1" ht="34.9" hidden="1" customHeight="1">
      <c r="B207" s="1009">
        <v>2024</v>
      </c>
      <c r="C207" s="1015"/>
      <c r="D207" s="1015"/>
      <c r="E207" s="1015"/>
      <c r="F207" s="1015"/>
      <c r="G207" s="1015"/>
      <c r="H207" s="1015"/>
      <c r="I207" s="1016"/>
      <c r="J207" s="621"/>
      <c r="K207" s="619"/>
      <c r="L207" s="623"/>
      <c r="M207" s="621"/>
    </row>
    <row r="208" spans="1:13" s="612" customFormat="1" ht="34.9" hidden="1" customHeight="1">
      <c r="B208" s="216">
        <v>45292</v>
      </c>
      <c r="C208" s="620">
        <v>4962.2539999999999</v>
      </c>
      <c r="D208" s="620">
        <v>897.84400000000005</v>
      </c>
      <c r="E208" s="620">
        <v>223.76399999999998</v>
      </c>
      <c r="F208" s="620">
        <v>126.74700000000001</v>
      </c>
      <c r="G208" s="620">
        <v>72.346999999999994</v>
      </c>
      <c r="H208" s="620">
        <v>77.360999999999905</v>
      </c>
      <c r="I208" s="616">
        <f>SUM(C208:H208)</f>
        <v>6360.317</v>
      </c>
      <c r="J208" s="621"/>
      <c r="K208" s="619"/>
      <c r="L208" s="623"/>
      <c r="M208" s="621"/>
    </row>
    <row r="209" spans="2:13" s="612" customFormat="1" ht="34.9" hidden="1" customHeight="1">
      <c r="B209" s="217">
        <v>45323</v>
      </c>
      <c r="C209" s="622">
        <v>4964.2690000000002</v>
      </c>
      <c r="D209" s="622">
        <v>895.75400000000002</v>
      </c>
      <c r="E209" s="622">
        <v>225.93400000000003</v>
      </c>
      <c r="F209" s="622">
        <v>128.822</v>
      </c>
      <c r="G209" s="622">
        <v>72.995000000000005</v>
      </c>
      <c r="H209" s="622">
        <v>77.159999999999854</v>
      </c>
      <c r="I209" s="615">
        <v>6364.9340000000002</v>
      </c>
      <c r="J209" s="621"/>
      <c r="L209" s="623"/>
      <c r="M209" s="621"/>
    </row>
    <row r="210" spans="2:13" s="612" customFormat="1" ht="34.9" hidden="1" customHeight="1">
      <c r="B210" s="216">
        <v>45352</v>
      </c>
      <c r="C210" s="620">
        <v>5103.4620000000004</v>
      </c>
      <c r="D210" s="620">
        <v>933.03599999999994</v>
      </c>
      <c r="E210" s="620">
        <v>244.167</v>
      </c>
      <c r="F210" s="620">
        <v>140.33500000000001</v>
      </c>
      <c r="G210" s="620">
        <v>77.44</v>
      </c>
      <c r="H210" s="620">
        <v>77.244</v>
      </c>
      <c r="I210" s="616">
        <v>6575.692</v>
      </c>
      <c r="J210" s="621"/>
      <c r="K210" s="619"/>
      <c r="L210" s="623"/>
      <c r="M210" s="621"/>
    </row>
    <row r="211" spans="2:13" s="612" customFormat="1" ht="34.9" hidden="1" customHeight="1">
      <c r="B211" s="217">
        <v>45383</v>
      </c>
      <c r="C211" s="622">
        <v>5113.2650000000003</v>
      </c>
      <c r="D211" s="622">
        <v>942.43399999999997</v>
      </c>
      <c r="E211" s="622">
        <v>254.167</v>
      </c>
      <c r="F211" s="622">
        <v>146.16499999999999</v>
      </c>
      <c r="G211" s="622">
        <v>80.48</v>
      </c>
      <c r="H211" s="622">
        <v>77.826999999999998</v>
      </c>
      <c r="I211" s="615">
        <v>6614.3379999999997</v>
      </c>
      <c r="J211" s="621"/>
      <c r="K211" s="619"/>
      <c r="L211" s="623"/>
      <c r="M211" s="621"/>
    </row>
    <row r="212" spans="2:13" s="612" customFormat="1" ht="34.9" hidden="1" customHeight="1">
      <c r="B212" s="216">
        <v>45413</v>
      </c>
      <c r="C212" s="620">
        <v>5119.5569999999998</v>
      </c>
      <c r="D212" s="620">
        <v>948.9</v>
      </c>
      <c r="E212" s="620">
        <v>247.21</v>
      </c>
      <c r="F212" s="620">
        <v>143.16399999999999</v>
      </c>
      <c r="G212" s="620">
        <v>78.090999999999994</v>
      </c>
      <c r="H212" s="620">
        <v>77.739000000000004</v>
      </c>
      <c r="I212" s="616">
        <v>6614.6610000000001</v>
      </c>
      <c r="J212" s="621"/>
      <c r="K212" s="619"/>
      <c r="L212" s="623"/>
      <c r="M212" s="621"/>
    </row>
    <row r="213" spans="2:13" s="612" customFormat="1" ht="34.9" hidden="1" customHeight="1">
      <c r="B213" s="217">
        <v>45444</v>
      </c>
      <c r="C213" s="622">
        <v>5200.6980000000003</v>
      </c>
      <c r="D213" s="622">
        <v>988.70399999999995</v>
      </c>
      <c r="E213" s="622">
        <v>260.83600000000001</v>
      </c>
      <c r="F213" s="622">
        <v>149.23500000000001</v>
      </c>
      <c r="G213" s="622">
        <v>79.457999999999998</v>
      </c>
      <c r="H213" s="622">
        <v>78.087000000000003</v>
      </c>
      <c r="I213" s="615">
        <f>SUM(C213:H213)</f>
        <v>6757.018</v>
      </c>
      <c r="J213" s="621"/>
      <c r="K213" s="619"/>
      <c r="L213" s="623"/>
      <c r="M213" s="621"/>
    </row>
    <row r="214" spans="2:13" s="612" customFormat="1" ht="34.9" hidden="1" customHeight="1">
      <c r="B214" s="216">
        <v>45474</v>
      </c>
      <c r="C214" s="620">
        <v>5235.3</v>
      </c>
      <c r="D214" s="620">
        <v>994.5</v>
      </c>
      <c r="E214" s="620">
        <v>246.6</v>
      </c>
      <c r="F214" s="620">
        <v>140.19999999999999</v>
      </c>
      <c r="G214" s="620">
        <v>75.900000000000006</v>
      </c>
      <c r="H214" s="620">
        <v>78.099999999999994</v>
      </c>
      <c r="I214" s="616">
        <f>SUM(C214:H214)</f>
        <v>6770.6</v>
      </c>
      <c r="J214" s="621"/>
      <c r="K214" s="619"/>
      <c r="L214" s="623"/>
      <c r="M214" s="621"/>
    </row>
    <row r="215" spans="2:13" s="612" customFormat="1" ht="34.9" hidden="1" customHeight="1">
      <c r="B215" s="217">
        <v>45505</v>
      </c>
      <c r="C215" s="622">
        <v>5250.9009999999998</v>
      </c>
      <c r="D215" s="622">
        <v>981.80399999999997</v>
      </c>
      <c r="E215" s="622">
        <v>243.346</v>
      </c>
      <c r="F215" s="622">
        <v>137.422</v>
      </c>
      <c r="G215" s="622">
        <v>75.337999999999994</v>
      </c>
      <c r="H215" s="622">
        <v>78.518000000000001</v>
      </c>
      <c r="I215" s="615">
        <v>6767.3289999999997</v>
      </c>
      <c r="J215" s="621"/>
      <c r="K215" s="619"/>
      <c r="L215" s="623"/>
      <c r="M215" s="621"/>
    </row>
    <row r="216" spans="2:13" s="612" customFormat="1" ht="34.9" hidden="1" customHeight="1">
      <c r="B216" s="216">
        <v>45536</v>
      </c>
      <c r="C216" s="620">
        <v>5197.8999999999996</v>
      </c>
      <c r="D216" s="620">
        <v>983.5</v>
      </c>
      <c r="E216" s="620">
        <v>236.9</v>
      </c>
      <c r="F216" s="620">
        <v>134</v>
      </c>
      <c r="G216" s="620">
        <v>75</v>
      </c>
      <c r="H216" s="620">
        <v>78.8</v>
      </c>
      <c r="I216" s="616">
        <v>6706.1</v>
      </c>
      <c r="J216" s="621"/>
      <c r="K216" s="619"/>
      <c r="L216" s="623"/>
      <c r="M216" s="621"/>
    </row>
    <row r="217" spans="2:13" s="612" customFormat="1" ht="34.9" hidden="1" customHeight="1">
      <c r="B217" s="217">
        <v>45566</v>
      </c>
      <c r="C217" s="622">
        <v>5201.2190000000001</v>
      </c>
      <c r="D217" s="622">
        <v>987.53</v>
      </c>
      <c r="E217" s="622">
        <v>233.83</v>
      </c>
      <c r="F217" s="622">
        <v>134.04400000000001</v>
      </c>
      <c r="G217" s="622">
        <v>75.53</v>
      </c>
      <c r="H217" s="622">
        <v>79.061000000000007</v>
      </c>
      <c r="I217" s="615">
        <v>6711.2139999999999</v>
      </c>
      <c r="J217" s="621"/>
      <c r="K217" s="619"/>
      <c r="L217" s="623"/>
      <c r="M217" s="621"/>
    </row>
    <row r="218" spans="2:13" s="612" customFormat="1" ht="34.9" hidden="1" customHeight="1">
      <c r="B218" s="216">
        <v>45597</v>
      </c>
      <c r="C218" s="620">
        <v>5244.5290000000005</v>
      </c>
      <c r="D218" s="620">
        <v>984.38699999999994</v>
      </c>
      <c r="E218" s="620">
        <v>232.65199999999999</v>
      </c>
      <c r="F218" s="620">
        <v>133.77099999999999</v>
      </c>
      <c r="G218" s="620">
        <v>76.224999999999994</v>
      </c>
      <c r="H218" s="620">
        <v>78.900000000000006</v>
      </c>
      <c r="I218" s="616">
        <v>6750.527</v>
      </c>
      <c r="J218" s="621"/>
      <c r="K218" s="619"/>
      <c r="L218" s="623"/>
      <c r="M218" s="621"/>
    </row>
    <row r="219" spans="2:13" s="612" customFormat="1" ht="34.5" hidden="1" customHeight="1">
      <c r="B219" s="553">
        <v>45628</v>
      </c>
      <c r="C219" s="910">
        <v>5221.0140000000001</v>
      </c>
      <c r="D219" s="910">
        <v>995.30899999999997</v>
      </c>
      <c r="E219" s="910">
        <v>228.89400000000001</v>
      </c>
      <c r="F219" s="910">
        <v>132.97499999999999</v>
      </c>
      <c r="G219" s="910">
        <v>75.805999999999997</v>
      </c>
      <c r="H219" s="910">
        <v>79.126000000000005</v>
      </c>
      <c r="I219" s="911">
        <v>6733.1239999999998</v>
      </c>
      <c r="J219" s="621"/>
      <c r="K219" s="619"/>
      <c r="L219" s="623"/>
      <c r="M219" s="621"/>
    </row>
    <row r="220" spans="2:13" s="612" customFormat="1" ht="34.9" customHeight="1">
      <c r="B220" s="1009">
        <v>2025</v>
      </c>
      <c r="C220" s="1015"/>
      <c r="D220" s="1015"/>
      <c r="E220" s="1015"/>
      <c r="F220" s="1015"/>
      <c r="G220" s="1015"/>
      <c r="H220" s="1015"/>
      <c r="I220" s="1016"/>
      <c r="J220" s="621"/>
      <c r="K220" s="619"/>
      <c r="L220" s="623"/>
      <c r="M220" s="621"/>
    </row>
    <row r="221" spans="2:13" s="612" customFormat="1" ht="34.9" hidden="1" customHeight="1">
      <c r="B221" s="216">
        <v>45658</v>
      </c>
      <c r="C221" s="620">
        <v>5173.6000000000004</v>
      </c>
      <c r="D221" s="620">
        <v>999.2</v>
      </c>
      <c r="E221" s="620">
        <v>226.1</v>
      </c>
      <c r="F221" s="620">
        <v>130.30000000000001</v>
      </c>
      <c r="G221" s="620">
        <v>76.599999999999994</v>
      </c>
      <c r="H221" s="620">
        <v>60.5</v>
      </c>
      <c r="I221" s="616">
        <v>6666.3</v>
      </c>
      <c r="J221" s="621"/>
      <c r="K221" s="619"/>
      <c r="L221" s="623"/>
      <c r="M221" s="621"/>
    </row>
    <row r="222" spans="2:13" s="612" customFormat="1" ht="34.9" hidden="1" customHeight="1">
      <c r="B222" s="217">
        <v>45690</v>
      </c>
      <c r="C222" s="622">
        <v>5173.6000000000004</v>
      </c>
      <c r="D222" s="622">
        <v>999.2</v>
      </c>
      <c r="E222" s="622">
        <v>226.4</v>
      </c>
      <c r="F222" s="622">
        <v>130.30000000000001</v>
      </c>
      <c r="G222" s="622">
        <v>76.599999999999994</v>
      </c>
      <c r="H222" s="622">
        <v>79.5</v>
      </c>
      <c r="I222" s="615">
        <v>6685.6</v>
      </c>
      <c r="J222" s="621"/>
      <c r="K222" s="619"/>
      <c r="L222" s="623"/>
      <c r="M222" s="621"/>
    </row>
    <row r="223" spans="2:13" s="612" customFormat="1" ht="34.9" hidden="1" customHeight="1">
      <c r="B223" s="216">
        <v>45717</v>
      </c>
      <c r="C223" s="620">
        <v>5455.79</v>
      </c>
      <c r="D223" s="620">
        <v>1083.5709999999999</v>
      </c>
      <c r="E223" s="620">
        <v>274.47899999999998</v>
      </c>
      <c r="F223" s="620">
        <v>157.71700000000001</v>
      </c>
      <c r="G223" s="620">
        <v>85.531999999999996</v>
      </c>
      <c r="H223" s="620">
        <v>80.37</v>
      </c>
      <c r="I223" s="616">
        <v>7137.4589999999998</v>
      </c>
      <c r="J223" s="621"/>
      <c r="K223" s="619"/>
      <c r="L223" s="623"/>
      <c r="M223" s="621"/>
    </row>
    <row r="224" spans="2:13" s="612" customFormat="1" ht="34.9" hidden="1" customHeight="1">
      <c r="B224" s="217">
        <v>45748</v>
      </c>
      <c r="C224" s="622">
        <v>5255.4</v>
      </c>
      <c r="D224" s="622">
        <v>1043.2</v>
      </c>
      <c r="E224" s="622">
        <v>252.2</v>
      </c>
      <c r="F224" s="622">
        <v>145.9</v>
      </c>
      <c r="G224" s="622">
        <v>81.900000000000006</v>
      </c>
      <c r="H224" s="622">
        <v>80.400000000000006</v>
      </c>
      <c r="I224" s="615">
        <v>6859</v>
      </c>
      <c r="J224" s="621"/>
      <c r="K224" s="619"/>
      <c r="L224" s="623"/>
      <c r="M224" s="621"/>
    </row>
    <row r="225" spans="2:13" s="612" customFormat="1" ht="34.9" hidden="1" customHeight="1">
      <c r="B225" s="216">
        <v>45778</v>
      </c>
      <c r="C225" s="620">
        <v>5300.4</v>
      </c>
      <c r="D225" s="620">
        <v>1053.8</v>
      </c>
      <c r="E225" s="620">
        <v>250.7</v>
      </c>
      <c r="F225" s="620">
        <v>145.80000000000001</v>
      </c>
      <c r="G225" s="620">
        <v>80.900000000000006</v>
      </c>
      <c r="H225" s="620">
        <v>80.599999999999994</v>
      </c>
      <c r="I225" s="616">
        <v>6912.2</v>
      </c>
      <c r="J225" s="621"/>
      <c r="K225" s="619"/>
      <c r="L225" s="623"/>
      <c r="M225" s="621"/>
    </row>
    <row r="226" spans="2:13" s="612" customFormat="1" ht="34.9" hidden="1" customHeight="1">
      <c r="B226" s="217">
        <v>45809</v>
      </c>
      <c r="C226" s="622">
        <v>5360.64</v>
      </c>
      <c r="D226" s="622">
        <v>1075.4459999999999</v>
      </c>
      <c r="E226" s="622">
        <v>256.59500000000003</v>
      </c>
      <c r="F226" s="622">
        <v>149.02799999999999</v>
      </c>
      <c r="G226" s="622">
        <v>80.834999999999994</v>
      </c>
      <c r="H226" s="622">
        <v>80.688999999999993</v>
      </c>
      <c r="I226" s="615">
        <v>7003.2330000000002</v>
      </c>
      <c r="J226" s="621"/>
      <c r="K226" s="619"/>
      <c r="L226" s="623"/>
      <c r="M226" s="621"/>
    </row>
    <row r="227" spans="2:13" s="612" customFormat="1" ht="34.9" hidden="1" customHeight="1">
      <c r="B227" s="216">
        <v>45839</v>
      </c>
      <c r="C227" s="620">
        <v>5441.3</v>
      </c>
      <c r="D227" s="620">
        <v>1091.4000000000001</v>
      </c>
      <c r="E227" s="620">
        <v>247.3</v>
      </c>
      <c r="F227" s="620">
        <v>141.5</v>
      </c>
      <c r="G227" s="620">
        <v>78</v>
      </c>
      <c r="H227" s="620">
        <v>80.7</v>
      </c>
      <c r="I227" s="616">
        <v>7080.2</v>
      </c>
      <c r="J227" s="621"/>
      <c r="K227" s="619"/>
      <c r="L227" s="623"/>
      <c r="M227" s="621"/>
    </row>
    <row r="228" spans="2:13" s="612" customFormat="1" ht="34.9" customHeight="1">
      <c r="B228" s="217">
        <v>45870</v>
      </c>
      <c r="C228" s="622">
        <v>5415.8</v>
      </c>
      <c r="D228" s="622">
        <v>1082</v>
      </c>
      <c r="E228" s="622">
        <v>245</v>
      </c>
      <c r="F228" s="622">
        <v>139.9</v>
      </c>
      <c r="G228" s="622">
        <v>77.2</v>
      </c>
      <c r="H228" s="622">
        <v>80.8</v>
      </c>
      <c r="I228" s="615">
        <v>7040.7</v>
      </c>
      <c r="J228" s="621"/>
      <c r="K228" s="619"/>
      <c r="L228" s="623"/>
      <c r="M228" s="621"/>
    </row>
    <row r="229" spans="2:13" s="612" customFormat="1" ht="34.9" customHeight="1">
      <c r="B229" s="216">
        <v>45901</v>
      </c>
      <c r="C229" s="620">
        <v>5326.8</v>
      </c>
      <c r="D229" s="620">
        <v>1060.0999999999999</v>
      </c>
      <c r="E229" s="620">
        <v>236.7</v>
      </c>
      <c r="F229" s="620">
        <v>135.9</v>
      </c>
      <c r="G229" s="620">
        <v>77.400000000000006</v>
      </c>
      <c r="H229" s="620">
        <v>81.3</v>
      </c>
      <c r="I229" s="616">
        <v>6918.2</v>
      </c>
      <c r="J229" s="621"/>
      <c r="K229" s="619"/>
      <c r="L229" s="623"/>
      <c r="M229" s="621"/>
    </row>
    <row r="230" spans="2:13" s="612" customFormat="1" ht="34.5" customHeight="1">
      <c r="B230" s="217">
        <v>45931</v>
      </c>
      <c r="C230" s="622">
        <v>5326.2</v>
      </c>
      <c r="D230" s="622">
        <v>1050.0999999999999</v>
      </c>
      <c r="E230" s="622">
        <v>238.5</v>
      </c>
      <c r="F230" s="622">
        <v>135.80000000000001</v>
      </c>
      <c r="G230" s="622">
        <v>77.5</v>
      </c>
      <c r="H230" s="622">
        <v>81.3</v>
      </c>
      <c r="I230" s="615">
        <v>6909.4</v>
      </c>
      <c r="J230" s="621"/>
      <c r="K230" s="619"/>
      <c r="L230" s="623"/>
      <c r="M230" s="621"/>
    </row>
    <row r="231" spans="2:13" s="612" customFormat="1" ht="34.9" customHeight="1">
      <c r="B231" s="216">
        <v>45962</v>
      </c>
      <c r="C231" s="620">
        <v>5358.6</v>
      </c>
      <c r="D231" s="620">
        <v>1039.0999999999999</v>
      </c>
      <c r="E231" s="620">
        <v>236.9</v>
      </c>
      <c r="F231" s="620">
        <v>134.69999999999999</v>
      </c>
      <c r="G231" s="620">
        <v>77.400000000000006</v>
      </c>
      <c r="H231" s="620">
        <v>81</v>
      </c>
      <c r="I231" s="616">
        <v>6927.7</v>
      </c>
      <c r="J231" s="621"/>
      <c r="K231" s="619"/>
      <c r="L231" s="623"/>
      <c r="M231" s="621"/>
    </row>
    <row r="232" spans="2:13" s="612" customFormat="1" ht="34.5" customHeight="1">
      <c r="B232" s="553">
        <v>45992</v>
      </c>
      <c r="C232" s="910">
        <v>5464.7</v>
      </c>
      <c r="D232" s="910">
        <v>1056.0999999999999</v>
      </c>
      <c r="E232" s="910">
        <v>236.8</v>
      </c>
      <c r="F232" s="910">
        <v>134.4</v>
      </c>
      <c r="G232" s="910">
        <v>77.8</v>
      </c>
      <c r="H232" s="910">
        <v>81.2</v>
      </c>
      <c r="I232" s="911">
        <f>SUM(C232:H232)</f>
        <v>7050.9999999999991</v>
      </c>
      <c r="J232" s="621"/>
      <c r="K232" s="619"/>
      <c r="L232" s="623"/>
      <c r="M232" s="621"/>
    </row>
    <row r="233" spans="2:13" s="612" customFormat="1" ht="34.9" customHeight="1">
      <c r="B233" s="1009">
        <v>2026</v>
      </c>
      <c r="C233" s="1015"/>
      <c r="D233" s="1015"/>
      <c r="E233" s="1015"/>
      <c r="F233" s="1015"/>
      <c r="G233" s="1015"/>
      <c r="H233" s="1015"/>
      <c r="I233" s="1016"/>
      <c r="J233" s="621"/>
      <c r="K233" s="619"/>
      <c r="L233" s="623"/>
      <c r="M233" s="621"/>
    </row>
    <row r="234" spans="2:13" s="612" customFormat="1" ht="34.9" customHeight="1">
      <c r="B234" s="216">
        <v>46023</v>
      </c>
      <c r="C234" s="620">
        <v>5447.2</v>
      </c>
      <c r="D234" s="620">
        <v>1048.7</v>
      </c>
      <c r="E234" s="620">
        <v>233.6</v>
      </c>
      <c r="F234" s="620">
        <v>133</v>
      </c>
      <c r="G234" s="620">
        <v>77.7</v>
      </c>
      <c r="H234" s="620">
        <v>81.5</v>
      </c>
      <c r="I234" s="616">
        <v>7021.7</v>
      </c>
      <c r="J234" s="623"/>
      <c r="K234" s="621"/>
    </row>
    <row r="235" spans="2:13" s="612" customFormat="1" ht="34.9" customHeight="1">
      <c r="B235" s="217">
        <v>46055</v>
      </c>
      <c r="C235" s="622">
        <v>5507.3</v>
      </c>
      <c r="D235" s="622">
        <v>1066.3</v>
      </c>
      <c r="E235" s="622">
        <v>239.2</v>
      </c>
      <c r="F235" s="622">
        <v>135.9</v>
      </c>
      <c r="G235" s="622">
        <v>79.900000000000006</v>
      </c>
      <c r="H235" s="622">
        <v>82.2</v>
      </c>
      <c r="I235" s="615">
        <v>7110.8</v>
      </c>
      <c r="J235" s="623"/>
      <c r="K235" s="621"/>
    </row>
    <row r="236" spans="2:13" s="612" customFormat="1" ht="34.9" customHeight="1">
      <c r="B236" s="216">
        <v>46083</v>
      </c>
      <c r="C236" s="620">
        <v>5966.3</v>
      </c>
      <c r="D236" s="620">
        <v>1152.8</v>
      </c>
      <c r="E236" s="620">
        <v>279.7</v>
      </c>
      <c r="F236" s="620">
        <v>158.30000000000001</v>
      </c>
      <c r="G236" s="620">
        <v>89.1</v>
      </c>
      <c r="H236" s="620">
        <v>83.3</v>
      </c>
      <c r="I236" s="616">
        <v>7729.5</v>
      </c>
      <c r="J236" s="623"/>
      <c r="K236" s="621"/>
    </row>
    <row r="237" spans="2:13" s="612" customFormat="1" ht="34.9" customHeight="1">
      <c r="B237" s="217">
        <v>46114</v>
      </c>
      <c r="C237" s="622">
        <v>6060</v>
      </c>
      <c r="D237" s="622">
        <v>1142.0999999999999</v>
      </c>
      <c r="E237" s="622">
        <v>262.2</v>
      </c>
      <c r="F237" s="622">
        <v>147.19999999999999</v>
      </c>
      <c r="G237" s="622">
        <v>83.6</v>
      </c>
      <c r="H237" s="622">
        <v>83.3</v>
      </c>
      <c r="I237" s="615">
        <v>7778.4</v>
      </c>
      <c r="J237" s="623"/>
      <c r="K237" s="621"/>
    </row>
    <row r="238" spans="2:13" s="612" customFormat="1" ht="34.9" customHeight="1">
      <c r="B238" s="216">
        <v>46143</v>
      </c>
      <c r="C238" s="620">
        <v>6175.2</v>
      </c>
      <c r="D238" s="620">
        <v>1204</v>
      </c>
      <c r="E238" s="620">
        <v>290.10000000000002</v>
      </c>
      <c r="F238" s="620">
        <v>161.1</v>
      </c>
      <c r="G238" s="620">
        <v>87.5</v>
      </c>
      <c r="H238" s="620">
        <v>83.5</v>
      </c>
      <c r="I238" s="616">
        <v>8001.4</v>
      </c>
      <c r="J238" s="621"/>
      <c r="K238" s="619"/>
      <c r="L238" s="623"/>
      <c r="M238" s="621"/>
    </row>
    <row r="239" spans="2:13" s="612" customFormat="1" ht="34.9" customHeight="1">
      <c r="B239" s="217">
        <v>46203</v>
      </c>
      <c r="C239" s="622">
        <v>5981.6</v>
      </c>
      <c r="D239" s="622">
        <v>1167.5999999999999</v>
      </c>
      <c r="E239" s="622">
        <v>260.8</v>
      </c>
      <c r="F239" s="622">
        <v>145.6</v>
      </c>
      <c r="G239" s="622">
        <v>82.4</v>
      </c>
      <c r="H239" s="622">
        <v>83.4</v>
      </c>
      <c r="I239" s="615">
        <v>7721.4</v>
      </c>
      <c r="J239" s="621"/>
      <c r="K239" s="619"/>
      <c r="L239" s="623"/>
      <c r="M239" s="621"/>
    </row>
    <row r="240" spans="2:13" s="612" customFormat="1" ht="34.9" customHeight="1">
      <c r="B240" s="216">
        <v>46229</v>
      </c>
      <c r="C240" s="620">
        <v>6052.9350000000004</v>
      </c>
      <c r="D240" s="620">
        <v>1178.2539999999999</v>
      </c>
      <c r="E240" s="620">
        <v>257.83999999999997</v>
      </c>
      <c r="F240" s="620">
        <v>139.84800000000001</v>
      </c>
      <c r="G240" s="620">
        <v>80.69</v>
      </c>
      <c r="H240" s="620">
        <v>83.495000000000005</v>
      </c>
      <c r="I240" s="616">
        <v>7793.0609999999997</v>
      </c>
      <c r="J240" s="623"/>
      <c r="K240" s="621"/>
    </row>
    <row r="241" spans="2:13" s="612" customFormat="1" ht="34.9" customHeight="1">
      <c r="B241" s="553">
        <v>46235</v>
      </c>
      <c r="C241" s="910">
        <v>6033.8</v>
      </c>
      <c r="D241" s="910">
        <v>1162.5</v>
      </c>
      <c r="E241" s="910">
        <v>255.6</v>
      </c>
      <c r="F241" s="910">
        <v>136.9</v>
      </c>
      <c r="G241" s="910">
        <v>80.7</v>
      </c>
      <c r="H241" s="910">
        <v>83.7</v>
      </c>
      <c r="I241" s="911">
        <v>7753.2</v>
      </c>
      <c r="J241" s="621"/>
      <c r="K241" s="619"/>
      <c r="L241" s="623"/>
      <c r="M241" s="621"/>
    </row>
    <row r="242" spans="2:13">
      <c r="C242" s="45"/>
      <c r="D242" s="45"/>
      <c r="E242" s="45"/>
      <c r="F242" s="45"/>
      <c r="G242" s="45"/>
      <c r="H242" s="45"/>
    </row>
    <row r="243" spans="2:13">
      <c r="C243" s="45"/>
      <c r="D243" s="45"/>
      <c r="E243" s="45"/>
      <c r="F243" s="45"/>
      <c r="G243" s="45"/>
      <c r="H243" s="45"/>
    </row>
    <row r="244" spans="2:13">
      <c r="C244" s="45"/>
      <c r="D244" s="45"/>
      <c r="E244" s="45"/>
      <c r="F244" s="45"/>
      <c r="G244" s="45"/>
      <c r="H244" s="45"/>
    </row>
    <row r="245" spans="2:13">
      <c r="C245" s="45"/>
      <c r="D245" s="45"/>
      <c r="E245" s="45"/>
      <c r="F245" s="45"/>
      <c r="G245" s="45"/>
      <c r="H245" s="45"/>
    </row>
    <row r="246" spans="2:13">
      <c r="C246" s="45"/>
      <c r="D246" s="45"/>
      <c r="E246" s="45"/>
      <c r="F246" s="45"/>
      <c r="G246" s="45"/>
      <c r="H246" s="45"/>
    </row>
    <row r="247" spans="2:13">
      <c r="C247" s="45"/>
      <c r="D247" s="45"/>
      <c r="E247" s="45"/>
      <c r="F247" s="45"/>
      <c r="G247" s="45"/>
      <c r="H247" s="45"/>
    </row>
    <row r="248" spans="2:13">
      <c r="C248" s="45"/>
      <c r="D248" s="45"/>
      <c r="E248" s="45"/>
      <c r="F248" s="45"/>
      <c r="G248" s="45"/>
      <c r="H248" s="45"/>
    </row>
    <row r="249" spans="2:13">
      <c r="C249" s="45"/>
      <c r="D249" s="45"/>
      <c r="E249" s="45"/>
      <c r="F249" s="45"/>
      <c r="G249" s="45"/>
      <c r="H249" s="45"/>
      <c r="I249" s="45"/>
    </row>
    <row r="250" spans="2:13">
      <c r="C250" s="45"/>
      <c r="D250" s="45"/>
      <c r="E250" s="45"/>
      <c r="F250" s="45"/>
      <c r="G250" s="45"/>
      <c r="H250" s="45"/>
      <c r="I250" s="45"/>
    </row>
    <row r="251" spans="2:13">
      <c r="C251" s="45"/>
      <c r="D251" s="45"/>
      <c r="E251" s="45"/>
      <c r="F251" s="45"/>
      <c r="G251" s="45"/>
      <c r="H251" s="45"/>
      <c r="I251" s="45"/>
    </row>
    <row r="252" spans="2:13">
      <c r="C252" s="45"/>
      <c r="D252" s="45"/>
      <c r="E252" s="45"/>
      <c r="F252" s="45"/>
      <c r="G252" s="45"/>
      <c r="H252" s="45"/>
      <c r="I252" s="45"/>
    </row>
    <row r="253" spans="2:13">
      <c r="C253" s="45"/>
      <c r="D253" s="45"/>
      <c r="E253" s="45"/>
      <c r="F253" s="45"/>
      <c r="G253" s="45"/>
      <c r="H253" s="45"/>
      <c r="I253" s="45"/>
    </row>
    <row r="254" spans="2:13">
      <c r="C254" s="45"/>
      <c r="D254" s="45"/>
      <c r="E254" s="45"/>
      <c r="F254" s="45"/>
      <c r="G254" s="45"/>
      <c r="H254" s="45"/>
      <c r="I254" s="45"/>
    </row>
    <row r="255" spans="2:13">
      <c r="C255" s="45"/>
      <c r="D255" s="45"/>
      <c r="E255" s="45"/>
      <c r="F255" s="45"/>
      <c r="G255" s="45"/>
      <c r="H255" s="45"/>
      <c r="I255" s="45"/>
    </row>
    <row r="256" spans="2:13">
      <c r="C256" s="45"/>
      <c r="D256" s="45"/>
      <c r="E256" s="45"/>
      <c r="F256" s="45"/>
      <c r="G256" s="45"/>
      <c r="H256" s="45"/>
      <c r="I256" s="45"/>
    </row>
    <row r="257" spans="3:9">
      <c r="C257" s="45"/>
      <c r="D257" s="45"/>
      <c r="E257" s="45"/>
      <c r="F257" s="45"/>
      <c r="G257" s="45"/>
      <c r="H257" s="45"/>
      <c r="I257" s="45"/>
    </row>
    <row r="258" spans="3:9">
      <c r="C258" s="45"/>
      <c r="D258" s="45"/>
      <c r="E258" s="45"/>
      <c r="F258" s="45"/>
      <c r="G258" s="45"/>
      <c r="H258" s="45"/>
      <c r="I258" s="45"/>
    </row>
    <row r="259" spans="3:9">
      <c r="C259" s="45"/>
      <c r="D259" s="45"/>
      <c r="E259" s="45"/>
      <c r="F259" s="45"/>
      <c r="G259" s="45"/>
      <c r="H259" s="45"/>
      <c r="I259" s="45"/>
    </row>
    <row r="260" spans="3:9">
      <c r="C260" s="45"/>
      <c r="D260" s="45"/>
      <c r="E260" s="45"/>
      <c r="F260" s="45"/>
      <c r="G260" s="45"/>
      <c r="H260" s="45"/>
      <c r="I260" s="45"/>
    </row>
    <row r="261" spans="3:9">
      <c r="C261" s="45"/>
      <c r="D261" s="45"/>
      <c r="E261" s="45"/>
      <c r="F261" s="45"/>
      <c r="G261" s="45"/>
      <c r="H261" s="45"/>
      <c r="I261" s="45"/>
    </row>
    <row r="262" spans="3:9">
      <c r="C262" s="45"/>
      <c r="D262" s="45"/>
      <c r="E262" s="45"/>
      <c r="F262" s="45"/>
      <c r="G262" s="45"/>
      <c r="H262" s="45"/>
      <c r="I262" s="45"/>
    </row>
    <row r="263" spans="3:9">
      <c r="C263" s="45"/>
      <c r="D263" s="45"/>
      <c r="E263" s="45"/>
      <c r="F263" s="45"/>
      <c r="G263" s="45"/>
      <c r="H263" s="45"/>
      <c r="I263" s="45"/>
    </row>
    <row r="264" spans="3:9">
      <c r="C264" s="45"/>
      <c r="D264" s="45"/>
      <c r="E264" s="45"/>
      <c r="F264" s="45"/>
      <c r="G264" s="45"/>
      <c r="H264" s="45"/>
      <c r="I264" s="45"/>
    </row>
    <row r="265" spans="3:9">
      <c r="C265" s="45"/>
      <c r="D265" s="45"/>
      <c r="E265" s="45"/>
      <c r="F265" s="45"/>
      <c r="G265" s="45"/>
      <c r="H265" s="45"/>
      <c r="I265" s="45"/>
    </row>
  </sheetData>
  <mergeCells count="6">
    <mergeCell ref="C5:H5"/>
    <mergeCell ref="B2:C2"/>
    <mergeCell ref="D2:G2"/>
    <mergeCell ref="H2:I2"/>
    <mergeCell ref="C3:H3"/>
    <mergeCell ref="C4:H4"/>
  </mergeCells>
  <printOptions horizontalCentered="1" verticalCentered="1"/>
  <pageMargins left="0.196850393700787" right="0.196850393700787" top="0.196850393700787" bottom="0.196850393700787" header="0.511811023622047" footer="0.511811023622047"/>
  <pageSetup paperSize="9" scale="4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263"/>
  <sheetViews>
    <sheetView rightToLeft="1" zoomScale="40" zoomScaleNormal="40" workbookViewId="0"/>
  </sheetViews>
  <sheetFormatPr defaultRowHeight="18.75"/>
  <cols>
    <col min="1" max="1" width="10.7109375" customWidth="1"/>
    <col min="2" max="2" width="21.85546875" style="57" customWidth="1"/>
    <col min="3" max="3" width="20.7109375" style="42" customWidth="1"/>
    <col min="4" max="4" width="23.28515625" style="42" customWidth="1"/>
    <col min="5" max="11" width="18.7109375" style="43" customWidth="1"/>
    <col min="12" max="12" width="18.7109375" style="42" customWidth="1"/>
    <col min="13" max="20" width="18.7109375" style="43" customWidth="1"/>
    <col min="21" max="22" width="12.140625" customWidth="1"/>
    <col min="23" max="23" width="12.85546875" customWidth="1"/>
    <col min="24" max="24" width="13.85546875" customWidth="1"/>
    <col min="25" max="25" width="12" customWidth="1"/>
    <col min="26" max="26" width="11.42578125" customWidth="1"/>
    <col min="27" max="27" width="12.42578125" customWidth="1"/>
    <col min="28" max="28" width="13.85546875" customWidth="1"/>
    <col min="29" max="29" width="12.85546875" customWidth="1"/>
    <col min="30" max="30" width="13.42578125" customWidth="1"/>
    <col min="31" max="31" width="13.140625" customWidth="1"/>
    <col min="32" max="39" width="12.28515625" customWidth="1"/>
    <col min="40" max="40" width="13.85546875" customWidth="1"/>
    <col min="41" max="41" width="12.85546875" customWidth="1"/>
    <col min="42" max="42" width="13.42578125" customWidth="1"/>
    <col min="43" max="43" width="13.140625" customWidth="1"/>
    <col min="44" max="51" width="12.28515625" customWidth="1"/>
    <col min="52" max="52" width="13.85546875" customWidth="1"/>
    <col min="53" max="53" width="12.85546875" customWidth="1"/>
    <col min="54" max="54" width="13.42578125" customWidth="1"/>
    <col min="55" max="55" width="13.140625" customWidth="1"/>
    <col min="56" max="56" width="12.28515625" bestFit="1" customWidth="1"/>
    <col min="57" max="59" width="13.28515625" customWidth="1"/>
    <col min="60" max="60" width="73.28515625" bestFit="1" customWidth="1"/>
  </cols>
  <sheetData>
    <row r="1" spans="2:20" ht="18" customHeight="1">
      <c r="G1" s="148"/>
      <c r="H1" s="148"/>
      <c r="I1" s="148"/>
      <c r="J1" s="148"/>
      <c r="K1" s="148"/>
      <c r="L1" s="148"/>
      <c r="M1" s="148"/>
      <c r="N1" s="148"/>
      <c r="O1" s="148"/>
      <c r="P1" s="148"/>
      <c r="Q1" s="148"/>
    </row>
    <row r="2" spans="2:20" ht="40.15" customHeight="1">
      <c r="B2" s="1511" t="s">
        <v>1079</v>
      </c>
      <c r="C2" s="1511"/>
      <c r="D2" s="1511"/>
      <c r="E2" s="1019"/>
      <c r="G2" s="1431" t="s">
        <v>736</v>
      </c>
      <c r="H2" s="1431"/>
      <c r="I2" s="1431"/>
      <c r="J2" s="1431"/>
      <c r="K2" s="1431"/>
      <c r="L2" s="1431"/>
      <c r="M2" s="1431"/>
      <c r="N2" s="1431"/>
      <c r="O2" s="1431"/>
      <c r="P2" s="1431"/>
      <c r="Q2" s="458"/>
      <c r="R2" s="1512" t="s">
        <v>688</v>
      </c>
      <c r="S2" s="1512"/>
      <c r="T2" s="1512"/>
    </row>
    <row r="3" spans="2:20" ht="40.15" customHeight="1">
      <c r="B3" s="171"/>
      <c r="C3" s="171"/>
      <c r="D3" s="456"/>
      <c r="E3" s="456"/>
      <c r="F3" s="456"/>
      <c r="G3" s="1499" t="s">
        <v>607</v>
      </c>
      <c r="H3" s="1433"/>
      <c r="I3" s="1433"/>
      <c r="J3" s="1433"/>
      <c r="K3" s="1433"/>
      <c r="L3" s="1433"/>
      <c r="M3" s="1433"/>
      <c r="N3" s="1433"/>
      <c r="O3" s="1433"/>
      <c r="P3" s="1513"/>
      <c r="Q3" s="456"/>
      <c r="R3" s="456"/>
      <c r="S3" s="456"/>
      <c r="T3" s="188"/>
    </row>
    <row r="4" spans="2:20" ht="40.15" customHeight="1">
      <c r="B4" s="172"/>
      <c r="C4" s="172"/>
      <c r="D4" s="457"/>
      <c r="E4" s="457"/>
      <c r="F4" s="457"/>
      <c r="G4" s="1514" t="s">
        <v>606</v>
      </c>
      <c r="H4" s="1515"/>
      <c r="I4" s="1515"/>
      <c r="J4" s="1515"/>
      <c r="K4" s="1515"/>
      <c r="L4" s="1515"/>
      <c r="M4" s="1515"/>
      <c r="N4" s="1515"/>
      <c r="O4" s="1515"/>
      <c r="P4" s="1516"/>
      <c r="Q4" s="457"/>
      <c r="R4" s="457"/>
      <c r="S4" s="457"/>
      <c r="T4" s="197" t="s">
        <v>131</v>
      </c>
    </row>
    <row r="5" spans="2:20" ht="10.15" customHeight="1">
      <c r="B5" s="548"/>
      <c r="D5" s="628"/>
      <c r="E5" s="628"/>
      <c r="F5" s="628"/>
      <c r="G5" s="629"/>
      <c r="H5" s="629"/>
      <c r="I5" s="629"/>
      <c r="J5" s="629"/>
      <c r="K5" s="629"/>
      <c r="L5" s="629"/>
      <c r="M5" s="629"/>
      <c r="N5" s="629"/>
      <c r="O5" s="629"/>
      <c r="P5" s="629"/>
      <c r="Q5" s="628"/>
      <c r="R5" s="628"/>
      <c r="S5" s="628"/>
      <c r="T5" s="367"/>
    </row>
    <row r="6" spans="2:20" ht="37.5" customHeight="1">
      <c r="B6" s="183"/>
      <c r="C6" s="1522" t="s">
        <v>520</v>
      </c>
      <c r="D6" s="1523" t="s">
        <v>605</v>
      </c>
      <c r="E6" s="1524"/>
      <c r="F6" s="1524"/>
      <c r="G6" s="1524"/>
      <c r="H6" s="1524"/>
      <c r="I6" s="1524"/>
      <c r="J6" s="1524"/>
      <c r="K6" s="1525"/>
      <c r="L6" s="1523" t="s">
        <v>519</v>
      </c>
      <c r="M6" s="1524"/>
      <c r="N6" s="1524"/>
      <c r="O6" s="1524"/>
      <c r="P6" s="1524"/>
      <c r="Q6" s="1524"/>
      <c r="R6" s="1524"/>
      <c r="S6" s="1524"/>
      <c r="T6" s="1526"/>
    </row>
    <row r="7" spans="2:20" ht="38.25" customHeight="1">
      <c r="B7" s="184"/>
      <c r="C7" s="1442"/>
      <c r="D7" s="1527" t="s">
        <v>518</v>
      </c>
      <c r="E7" s="1528"/>
      <c r="F7" s="1528"/>
      <c r="G7" s="1528"/>
      <c r="H7" s="1528"/>
      <c r="I7" s="1528"/>
      <c r="J7" s="1528"/>
      <c r="K7" s="1529"/>
      <c r="L7" s="1527" t="s">
        <v>516</v>
      </c>
      <c r="M7" s="1528"/>
      <c r="N7" s="1528"/>
      <c r="O7" s="1528"/>
      <c r="P7" s="1528"/>
      <c r="Q7" s="1528"/>
      <c r="R7" s="1528"/>
      <c r="S7" s="1528"/>
      <c r="T7" s="1530"/>
    </row>
    <row r="8" spans="2:20" ht="122.25" customHeight="1">
      <c r="B8" s="184"/>
      <c r="C8" s="1442"/>
      <c r="D8" s="1517"/>
      <c r="E8" s="230" t="s">
        <v>604</v>
      </c>
      <c r="F8" s="229" t="s">
        <v>603</v>
      </c>
      <c r="G8" s="259" t="s">
        <v>702</v>
      </c>
      <c r="H8" s="229" t="s">
        <v>601</v>
      </c>
      <c r="I8" s="229" t="s">
        <v>600</v>
      </c>
      <c r="J8" s="229" t="s">
        <v>599</v>
      </c>
      <c r="K8" s="231" t="s">
        <v>598</v>
      </c>
      <c r="L8" s="260"/>
      <c r="M8" s="229" t="s">
        <v>597</v>
      </c>
      <c r="N8" s="229" t="s">
        <v>701</v>
      </c>
      <c r="O8" s="229" t="s">
        <v>595</v>
      </c>
      <c r="P8" s="229" t="s">
        <v>594</v>
      </c>
      <c r="Q8" s="229" t="s">
        <v>1098</v>
      </c>
      <c r="R8" s="229" t="s">
        <v>592</v>
      </c>
      <c r="S8" s="229" t="s">
        <v>591</v>
      </c>
      <c r="T8" s="261" t="s">
        <v>590</v>
      </c>
    </row>
    <row r="9" spans="2:20" ht="21.75" customHeight="1">
      <c r="B9" s="184"/>
      <c r="C9" s="1269"/>
      <c r="D9" s="1517"/>
      <c r="E9" s="201"/>
      <c r="F9" s="1278"/>
      <c r="G9" s="200"/>
      <c r="H9" s="1278"/>
      <c r="I9" s="1278"/>
      <c r="J9" s="1278"/>
      <c r="K9" s="202"/>
      <c r="L9" s="1282"/>
      <c r="M9" s="1278"/>
      <c r="N9" s="1278"/>
      <c r="O9" s="1278"/>
      <c r="P9" s="1278"/>
      <c r="Q9" s="1278"/>
      <c r="R9" s="1278"/>
      <c r="S9" s="1278"/>
      <c r="T9" s="203"/>
    </row>
    <row r="10" spans="2:20" ht="100.5" customHeight="1">
      <c r="B10" s="184"/>
      <c r="C10" s="1276" t="s">
        <v>505</v>
      </c>
      <c r="D10" s="1517"/>
      <c r="E10" s="234" t="s">
        <v>697</v>
      </c>
      <c r="F10" s="235" t="s">
        <v>588</v>
      </c>
      <c r="G10" s="262" t="s">
        <v>526</v>
      </c>
      <c r="H10" s="235" t="s">
        <v>586</v>
      </c>
      <c r="I10" s="235" t="s">
        <v>698</v>
      </c>
      <c r="J10" s="235" t="s">
        <v>585</v>
      </c>
      <c r="K10" s="263" t="s">
        <v>699</v>
      </c>
      <c r="L10" s="15"/>
      <c r="M10" s="235" t="s">
        <v>583</v>
      </c>
      <c r="N10" s="235" t="s">
        <v>700</v>
      </c>
      <c r="O10" s="235" t="s">
        <v>581</v>
      </c>
      <c r="P10" s="235" t="s">
        <v>675</v>
      </c>
      <c r="Q10" s="235" t="s">
        <v>1099</v>
      </c>
      <c r="R10" s="235" t="s">
        <v>636</v>
      </c>
      <c r="S10" s="235" t="s">
        <v>577</v>
      </c>
      <c r="T10" s="264" t="s">
        <v>576</v>
      </c>
    </row>
    <row r="11" spans="2:20" ht="40.15" customHeight="1">
      <c r="B11" s="78" t="s">
        <v>2</v>
      </c>
      <c r="C11" s="146"/>
      <c r="D11" s="146"/>
      <c r="E11" s="147"/>
      <c r="F11" s="147"/>
      <c r="G11" s="147"/>
      <c r="H11" s="147"/>
      <c r="I11" s="147"/>
      <c r="J11" s="147"/>
      <c r="K11" s="147"/>
      <c r="L11" s="146"/>
      <c r="M11" s="147"/>
      <c r="N11" s="147"/>
      <c r="O11" s="147"/>
      <c r="P11" s="147"/>
      <c r="Q11" s="147"/>
      <c r="R11" s="147"/>
      <c r="S11" s="147"/>
      <c r="T11" s="147"/>
    </row>
    <row r="12" spans="2:20" s="554" customFormat="1" ht="34.9" hidden="1" customHeight="1">
      <c r="B12" s="633">
        <v>2014</v>
      </c>
      <c r="C12" s="531">
        <v>44868.146106636006</v>
      </c>
      <c r="D12" s="531">
        <v>4729.5799607090003</v>
      </c>
      <c r="E12" s="532">
        <v>208.98558700000001</v>
      </c>
      <c r="F12" s="532">
        <v>998.40833685200005</v>
      </c>
      <c r="G12" s="532">
        <v>2291.1982550799999</v>
      </c>
      <c r="H12" s="532">
        <v>181.252568999</v>
      </c>
      <c r="I12" s="532">
        <v>481.927637</v>
      </c>
      <c r="J12" s="532">
        <v>460.66828450000003</v>
      </c>
      <c r="K12" s="532">
        <v>107.139291278</v>
      </c>
      <c r="L12" s="531">
        <v>40138.566145927005</v>
      </c>
      <c r="M12" s="532">
        <v>10653.148832000001</v>
      </c>
      <c r="N12" s="532">
        <v>232.422979</v>
      </c>
      <c r="O12" s="532">
        <v>129.78793099999999</v>
      </c>
      <c r="P12" s="532">
        <v>501.55094187100002</v>
      </c>
      <c r="Q12" s="532">
        <v>7217.5639544000005</v>
      </c>
      <c r="R12" s="532">
        <v>17418.071993609999</v>
      </c>
      <c r="S12" s="532">
        <v>373.46370300000001</v>
      </c>
      <c r="T12" s="532">
        <v>3612.5558110460001</v>
      </c>
    </row>
    <row r="13" spans="2:20" s="554" customFormat="1" ht="34.9" hidden="1" customHeight="1">
      <c r="B13" s="632">
        <v>2015</v>
      </c>
      <c r="C13" s="536">
        <v>47133.172805194001</v>
      </c>
      <c r="D13" s="536">
        <v>4681.0708511530001</v>
      </c>
      <c r="E13" s="537">
        <v>182.20323099999999</v>
      </c>
      <c r="F13" s="537">
        <v>849.02952897199998</v>
      </c>
      <c r="G13" s="537">
        <v>2409.4173765100004</v>
      </c>
      <c r="H13" s="537">
        <v>218.65179189899999</v>
      </c>
      <c r="I13" s="537">
        <v>477.08372415999997</v>
      </c>
      <c r="J13" s="537">
        <v>473.99395799999996</v>
      </c>
      <c r="K13" s="537">
        <v>70.691240612000001</v>
      </c>
      <c r="L13" s="536">
        <v>42452.101954040998</v>
      </c>
      <c r="M13" s="537">
        <v>11175.176150288002</v>
      </c>
      <c r="N13" s="537">
        <v>225.661417</v>
      </c>
      <c r="O13" s="537">
        <v>113.21720735</v>
      </c>
      <c r="P13" s="537">
        <v>513.08415409700001</v>
      </c>
      <c r="Q13" s="537">
        <v>7568.8658952999995</v>
      </c>
      <c r="R13" s="537">
        <v>18253.465564181999</v>
      </c>
      <c r="S13" s="537">
        <v>403.55520899999999</v>
      </c>
      <c r="T13" s="537">
        <v>4199.076356824</v>
      </c>
    </row>
    <row r="14" spans="2:20" s="554" customFormat="1" ht="34.9" hidden="1" customHeight="1">
      <c r="B14" s="633">
        <v>2016</v>
      </c>
      <c r="C14" s="531">
        <v>48383.547086035003</v>
      </c>
      <c r="D14" s="531">
        <v>5435.4329232630007</v>
      </c>
      <c r="E14" s="532">
        <v>166.20428999999999</v>
      </c>
      <c r="F14" s="532">
        <v>1236.1392151100001</v>
      </c>
      <c r="G14" s="532">
        <v>2698.7296669999996</v>
      </c>
      <c r="H14" s="532">
        <v>251.57087907900001</v>
      </c>
      <c r="I14" s="532">
        <v>479.75801304999999</v>
      </c>
      <c r="J14" s="532">
        <v>465.27997596</v>
      </c>
      <c r="K14" s="532">
        <v>137.75088306399999</v>
      </c>
      <c r="L14" s="531">
        <v>42948.114162771999</v>
      </c>
      <c r="M14" s="532">
        <v>10559.375715742999</v>
      </c>
      <c r="N14" s="532">
        <v>221.438571</v>
      </c>
      <c r="O14" s="532">
        <v>305.33898669000001</v>
      </c>
      <c r="P14" s="532">
        <v>663.04233368200005</v>
      </c>
      <c r="Q14" s="532">
        <v>6328.5503152000001</v>
      </c>
      <c r="R14" s="532">
        <v>20073.652638532003</v>
      </c>
      <c r="S14" s="532">
        <v>439.44466799999998</v>
      </c>
      <c r="T14" s="532">
        <v>4357.2709339249996</v>
      </c>
    </row>
    <row r="15" spans="2:20" s="554" customFormat="1" ht="34.9" hidden="1" customHeight="1">
      <c r="B15" s="632">
        <v>2017</v>
      </c>
      <c r="C15" s="536">
        <v>49102.541243328</v>
      </c>
      <c r="D15" s="536">
        <v>5652.0300705479985</v>
      </c>
      <c r="E15" s="537">
        <v>193.004704</v>
      </c>
      <c r="F15" s="537">
        <v>1334.8290243229999</v>
      </c>
      <c r="G15" s="537">
        <v>2729.9846114500001</v>
      </c>
      <c r="H15" s="537">
        <v>268.40100573900003</v>
      </c>
      <c r="I15" s="537">
        <v>500.23453500000005</v>
      </c>
      <c r="J15" s="537">
        <v>488.75857252000003</v>
      </c>
      <c r="K15" s="537">
        <v>136.81761751599998</v>
      </c>
      <c r="L15" s="536">
        <v>43450.511172780003</v>
      </c>
      <c r="M15" s="537">
        <v>9665.3203999219986</v>
      </c>
      <c r="N15" s="537">
        <v>212.275597</v>
      </c>
      <c r="O15" s="537">
        <v>414.95629190999995</v>
      </c>
      <c r="P15" s="537">
        <v>801.08435081799996</v>
      </c>
      <c r="Q15" s="537">
        <v>6180.6878818000005</v>
      </c>
      <c r="R15" s="537">
        <v>21983.818329482998</v>
      </c>
      <c r="S15" s="537">
        <v>509.988722</v>
      </c>
      <c r="T15" s="537">
        <v>3682.379599847</v>
      </c>
    </row>
    <row r="16" spans="2:20" s="554" customFormat="1" ht="34.9" hidden="1" customHeight="1">
      <c r="B16" s="633">
        <v>2018</v>
      </c>
      <c r="C16" s="531">
        <v>50917.751839295001</v>
      </c>
      <c r="D16" s="531">
        <v>5543.8335329499996</v>
      </c>
      <c r="E16" s="532">
        <v>233.91301100000001</v>
      </c>
      <c r="F16" s="532">
        <v>996.54535961500005</v>
      </c>
      <c r="G16" s="532">
        <v>2840.1429630899997</v>
      </c>
      <c r="H16" s="532">
        <v>268.91532468999998</v>
      </c>
      <c r="I16" s="532">
        <v>655.26517443700004</v>
      </c>
      <c r="J16" s="532">
        <v>471.55922059999995</v>
      </c>
      <c r="K16" s="532">
        <v>77.492479517999996</v>
      </c>
      <c r="L16" s="531">
        <v>45373.918306345004</v>
      </c>
      <c r="M16" s="532">
        <v>10388.884037466001</v>
      </c>
      <c r="N16" s="532">
        <v>291.973681</v>
      </c>
      <c r="O16" s="532">
        <v>499.98047285999996</v>
      </c>
      <c r="P16" s="532">
        <v>793.33346195599995</v>
      </c>
      <c r="Q16" s="532">
        <v>5399.9570583000004</v>
      </c>
      <c r="R16" s="532">
        <v>23263.495861018</v>
      </c>
      <c r="S16" s="532">
        <v>506.01559300000002</v>
      </c>
      <c r="T16" s="532">
        <v>4230.2781407450002</v>
      </c>
    </row>
    <row r="17" spans="1:23" s="130" customFormat="1" ht="34.9" hidden="1" customHeight="1">
      <c r="B17" s="632">
        <v>2019</v>
      </c>
      <c r="C17" s="536">
        <v>53642.047962716002</v>
      </c>
      <c r="D17" s="536">
        <v>5579.086722598001</v>
      </c>
      <c r="E17" s="537">
        <v>204.235387</v>
      </c>
      <c r="F17" s="537">
        <v>1091.0724773669999</v>
      </c>
      <c r="G17" s="537">
        <v>2725.7559431500003</v>
      </c>
      <c r="H17" s="537">
        <v>259.77047269999997</v>
      </c>
      <c r="I17" s="537">
        <v>674.39802723399998</v>
      </c>
      <c r="J17" s="537">
        <v>542.49210870000002</v>
      </c>
      <c r="K17" s="537">
        <v>81.362306447000009</v>
      </c>
      <c r="L17" s="536">
        <v>48062.961240117998</v>
      </c>
      <c r="M17" s="537">
        <v>11354.633626896</v>
      </c>
      <c r="N17" s="537">
        <v>357.16915599999999</v>
      </c>
      <c r="O17" s="537">
        <v>551.01766129999999</v>
      </c>
      <c r="P17" s="537">
        <v>847.47791231999997</v>
      </c>
      <c r="Q17" s="537">
        <v>5874.3257833000007</v>
      </c>
      <c r="R17" s="537">
        <v>24275.240646553</v>
      </c>
      <c r="S17" s="537">
        <v>531.05168300000003</v>
      </c>
      <c r="T17" s="537">
        <v>4272.0447707490002</v>
      </c>
    </row>
    <row r="18" spans="1:23" s="130" customFormat="1" ht="34.9" hidden="1" customHeight="1">
      <c r="B18" s="633">
        <v>2020</v>
      </c>
      <c r="C18" s="531">
        <v>57037.962656015006</v>
      </c>
      <c r="D18" s="531">
        <v>6290.1312448210001</v>
      </c>
      <c r="E18" s="532">
        <v>271.23310500000002</v>
      </c>
      <c r="F18" s="532">
        <v>1569.4954738169999</v>
      </c>
      <c r="G18" s="532">
        <v>2924.5878540000003</v>
      </c>
      <c r="H18" s="532">
        <v>219.59327881000002</v>
      </c>
      <c r="I18" s="532">
        <v>612.75676411999996</v>
      </c>
      <c r="J18" s="532">
        <v>581.56114422999997</v>
      </c>
      <c r="K18" s="532">
        <v>110.90362484400001</v>
      </c>
      <c r="L18" s="531">
        <v>50747.831411194005</v>
      </c>
      <c r="M18" s="532">
        <v>11916.709469047002</v>
      </c>
      <c r="N18" s="532">
        <v>401.61152900000002</v>
      </c>
      <c r="O18" s="532">
        <v>571.52837479999994</v>
      </c>
      <c r="P18" s="532">
        <v>1005.4580303800001</v>
      </c>
      <c r="Q18" s="532">
        <v>6300.0991365999998</v>
      </c>
      <c r="R18" s="532">
        <v>25771.865852319002</v>
      </c>
      <c r="S18" s="532">
        <v>557.11640799999998</v>
      </c>
      <c r="T18" s="532">
        <v>4223.4426110479999</v>
      </c>
    </row>
    <row r="19" spans="1:23" s="130" customFormat="1" ht="34.9" customHeight="1">
      <c r="B19" s="632">
        <v>2021</v>
      </c>
      <c r="C19" s="536">
        <v>61057.723520861</v>
      </c>
      <c r="D19" s="536">
        <v>6332.6627378840003</v>
      </c>
      <c r="E19" s="537">
        <v>250.40412599999999</v>
      </c>
      <c r="F19" s="537">
        <v>1607.3772855979996</v>
      </c>
      <c r="G19" s="537">
        <v>2840.1092691049998</v>
      </c>
      <c r="H19" s="537">
        <v>237.92813763000001</v>
      </c>
      <c r="I19" s="537">
        <v>687.83956670999999</v>
      </c>
      <c r="J19" s="537">
        <v>615.48549324999999</v>
      </c>
      <c r="K19" s="537">
        <v>93.518859590999995</v>
      </c>
      <c r="L19" s="536">
        <v>54725.060782977002</v>
      </c>
      <c r="M19" s="537">
        <v>13177.148993009001</v>
      </c>
      <c r="N19" s="537">
        <v>530.02200500000004</v>
      </c>
      <c r="O19" s="537">
        <v>610.29538639999998</v>
      </c>
      <c r="P19" s="537">
        <v>1017.7679810670001</v>
      </c>
      <c r="Q19" s="537">
        <v>7407.7120360999998</v>
      </c>
      <c r="R19" s="537">
        <v>26918.897093822005</v>
      </c>
      <c r="S19" s="537">
        <v>609.46439399999997</v>
      </c>
      <c r="T19" s="537">
        <v>4453.7528935789996</v>
      </c>
    </row>
    <row r="20" spans="1:23" s="130" customFormat="1" ht="34.9" customHeight="1">
      <c r="B20" s="633">
        <v>2022</v>
      </c>
      <c r="C20" s="531">
        <v>64145.305327566006</v>
      </c>
      <c r="D20" s="531">
        <v>5864.0618581109993</v>
      </c>
      <c r="E20" s="532">
        <v>253.853105</v>
      </c>
      <c r="F20" s="532">
        <v>1086.6485323879999</v>
      </c>
      <c r="G20" s="532">
        <v>2836.2533432</v>
      </c>
      <c r="H20" s="532">
        <v>355.28776128900006</v>
      </c>
      <c r="I20" s="532">
        <v>664.81914740299999</v>
      </c>
      <c r="J20" s="532">
        <v>606.23674030000006</v>
      </c>
      <c r="K20" s="532">
        <v>60.963228531000006</v>
      </c>
      <c r="L20" s="531">
        <v>58281.243469455003</v>
      </c>
      <c r="M20" s="532">
        <v>13876.368079226</v>
      </c>
      <c r="N20" s="532">
        <v>728.43973970000002</v>
      </c>
      <c r="O20" s="532">
        <v>1017.0679891999999</v>
      </c>
      <c r="P20" s="532">
        <v>1056.638154449</v>
      </c>
      <c r="Q20" s="532">
        <v>7177.9166887000001</v>
      </c>
      <c r="R20" s="532">
        <v>29137.742029622998</v>
      </c>
      <c r="S20" s="532">
        <v>640.76552200000003</v>
      </c>
      <c r="T20" s="532">
        <v>4646.3052665570003</v>
      </c>
    </row>
    <row r="21" spans="1:23" s="130" customFormat="1" ht="34.9" customHeight="1">
      <c r="B21" s="632">
        <v>2023</v>
      </c>
      <c r="C21" s="536">
        <f>+D21+L21</f>
        <v>66175.777856740999</v>
      </c>
      <c r="D21" s="536">
        <f>SUM(E21:K21)</f>
        <v>6220.7698053650001</v>
      </c>
      <c r="E21" s="537">
        <v>217.09874600000001</v>
      </c>
      <c r="F21" s="537">
        <v>1204.6664169400001</v>
      </c>
      <c r="G21" s="537">
        <v>2918.2697853</v>
      </c>
      <c r="H21" s="537">
        <v>329.13193359900004</v>
      </c>
      <c r="I21" s="537">
        <v>844.86763991599992</v>
      </c>
      <c r="J21" s="537">
        <v>658.34739280000008</v>
      </c>
      <c r="K21" s="537">
        <v>48.387890810000002</v>
      </c>
      <c r="L21" s="536">
        <f>SUM(M21:T21)</f>
        <v>59955.008051375997</v>
      </c>
      <c r="M21" s="537">
        <v>14044.525455019999</v>
      </c>
      <c r="N21" s="537">
        <v>806.6044263</v>
      </c>
      <c r="O21" s="537">
        <v>1385.5076933</v>
      </c>
      <c r="P21" s="537">
        <v>869.45151296899996</v>
      </c>
      <c r="Q21" s="537">
        <v>7883.1061063400002</v>
      </c>
      <c r="R21" s="537">
        <v>29647.844045850001</v>
      </c>
      <c r="S21" s="537">
        <v>633.71071600000005</v>
      </c>
      <c r="T21" s="537">
        <v>4684.2580955969988</v>
      </c>
    </row>
    <row r="22" spans="1:23" s="130" customFormat="1" ht="34.9" customHeight="1">
      <c r="A22" s="131"/>
      <c r="B22" s="633">
        <v>2024</v>
      </c>
      <c r="C22" s="531">
        <f t="shared" ref="C22:T22" si="0">C155</f>
        <v>69853.313892000006</v>
      </c>
      <c r="D22" s="531">
        <f t="shared" si="0"/>
        <v>6798.3796516209995</v>
      </c>
      <c r="E22" s="532">
        <f t="shared" si="0"/>
        <v>251.669218</v>
      </c>
      <c r="F22" s="532">
        <f t="shared" si="0"/>
        <v>1243.7093005219999</v>
      </c>
      <c r="G22" s="532">
        <f t="shared" si="0"/>
        <v>2807.1470340000001</v>
      </c>
      <c r="H22" s="532">
        <f t="shared" si="0"/>
        <v>315.46825399900001</v>
      </c>
      <c r="I22" s="532">
        <f t="shared" si="0"/>
        <v>1341.6311000000001</v>
      </c>
      <c r="J22" s="532">
        <f t="shared" si="0"/>
        <v>790.40617350000002</v>
      </c>
      <c r="K22" s="532">
        <f t="shared" si="0"/>
        <v>48.3485716</v>
      </c>
      <c r="L22" s="531">
        <f t="shared" si="0"/>
        <v>63054.934240379</v>
      </c>
      <c r="M22" s="532">
        <f t="shared" si="0"/>
        <v>14618.142877167</v>
      </c>
      <c r="N22" s="532">
        <f t="shared" si="0"/>
        <v>875.29791299999999</v>
      </c>
      <c r="O22" s="532">
        <f t="shared" si="0"/>
        <v>1716.3531850999998</v>
      </c>
      <c r="P22" s="532">
        <f t="shared" si="0"/>
        <v>910.49492378999992</v>
      </c>
      <c r="Q22" s="532">
        <f t="shared" si="0"/>
        <v>9023.6866030000001</v>
      </c>
      <c r="R22" s="532">
        <f t="shared" si="0"/>
        <v>30315.278106860002</v>
      </c>
      <c r="S22" s="532">
        <f t="shared" si="0"/>
        <v>650.05442300000004</v>
      </c>
      <c r="T22" s="532">
        <f t="shared" si="0"/>
        <v>4945.6262084619984</v>
      </c>
      <c r="V22" s="131"/>
      <c r="W22" s="131"/>
    </row>
    <row r="23" spans="1:23" s="130" customFormat="1" ht="34.9" customHeight="1">
      <c r="B23" s="632" t="s">
        <v>1094</v>
      </c>
      <c r="C23" s="611">
        <f>+D23+L23</f>
        <v>74112.341</v>
      </c>
      <c r="D23" s="611">
        <f>SUM(E23:K23)</f>
        <v>8684.6010000000006</v>
      </c>
      <c r="E23" s="537">
        <f>E168</f>
        <v>246.589</v>
      </c>
      <c r="F23" s="537">
        <f t="shared" ref="F23:S23" si="1">F168</f>
        <v>1594.9459999999999</v>
      </c>
      <c r="G23" s="537">
        <f t="shared" si="1"/>
        <v>3593.277</v>
      </c>
      <c r="H23" s="537">
        <f t="shared" si="1"/>
        <v>608.51800000000003</v>
      </c>
      <c r="I23" s="537">
        <f t="shared" si="1"/>
        <v>1469.3910000000001</v>
      </c>
      <c r="J23" s="537">
        <f t="shared" si="1"/>
        <v>1129.896</v>
      </c>
      <c r="K23" s="537">
        <f t="shared" si="1"/>
        <v>41.984000000000002</v>
      </c>
      <c r="L23" s="611">
        <f>SUM(M23:T23)</f>
        <v>65427.74</v>
      </c>
      <c r="M23" s="537">
        <f t="shared" si="1"/>
        <v>15628.936</v>
      </c>
      <c r="N23" s="537">
        <f t="shared" si="1"/>
        <v>955.29</v>
      </c>
      <c r="O23" s="537">
        <f t="shared" si="1"/>
        <v>1758.1120000000001</v>
      </c>
      <c r="P23" s="537">
        <f t="shared" si="1"/>
        <v>944.04899999999998</v>
      </c>
      <c r="Q23" s="537">
        <f t="shared" si="1"/>
        <v>9173.0519999999997</v>
      </c>
      <c r="R23" s="537">
        <f t="shared" si="1"/>
        <v>31158.998</v>
      </c>
      <c r="S23" s="537">
        <f t="shared" si="1"/>
        <v>641.47</v>
      </c>
      <c r="T23" s="537">
        <f>T168</f>
        <v>5167.8329999999996</v>
      </c>
    </row>
    <row r="24" spans="1:23" ht="34.9" hidden="1" customHeight="1">
      <c r="B24" s="635">
        <v>2014</v>
      </c>
      <c r="C24" s="891"/>
      <c r="D24" s="891"/>
      <c r="E24" s="891"/>
      <c r="F24" s="891"/>
      <c r="G24" s="891"/>
      <c r="H24" s="891"/>
      <c r="I24" s="891"/>
      <c r="J24" s="891"/>
      <c r="K24" s="891"/>
      <c r="L24" s="891"/>
      <c r="M24" s="891"/>
      <c r="N24" s="891"/>
      <c r="O24" s="891"/>
      <c r="P24" s="891"/>
      <c r="Q24" s="891"/>
      <c r="R24" s="891"/>
      <c r="S24" s="891"/>
      <c r="T24" s="891"/>
    </row>
    <row r="25" spans="1:23" ht="34.9" hidden="1" customHeight="1">
      <c r="A25" s="2"/>
      <c r="B25" s="217">
        <v>41974</v>
      </c>
      <c r="C25" s="536">
        <f>+D25+L25</f>
        <v>44868.146106636006</v>
      </c>
      <c r="D25" s="536">
        <f>SUM(E25:K25)</f>
        <v>4729.5799607090003</v>
      </c>
      <c r="E25" s="537">
        <v>208.98558700000001</v>
      </c>
      <c r="F25" s="537">
        <v>998.40833685200005</v>
      </c>
      <c r="G25" s="537">
        <v>2291.1982550799999</v>
      </c>
      <c r="H25" s="537">
        <v>181.252568999</v>
      </c>
      <c r="I25" s="537">
        <v>481.927637</v>
      </c>
      <c r="J25" s="537">
        <v>460.66828450000003</v>
      </c>
      <c r="K25" s="537">
        <v>107.139291278</v>
      </c>
      <c r="L25" s="536">
        <f>SUM(M25:T25)</f>
        <v>40138.566145927005</v>
      </c>
      <c r="M25" s="537">
        <v>10653.148832000001</v>
      </c>
      <c r="N25" s="537">
        <v>232.422979</v>
      </c>
      <c r="O25" s="537">
        <v>129.78793099999999</v>
      </c>
      <c r="P25" s="537">
        <v>501.55094187100002</v>
      </c>
      <c r="Q25" s="537">
        <v>7217.5639544000005</v>
      </c>
      <c r="R25" s="537">
        <v>17418.071993609999</v>
      </c>
      <c r="S25" s="537">
        <v>373.46370300000001</v>
      </c>
      <c r="T25" s="537">
        <v>3612.5558110460001</v>
      </c>
      <c r="V25" s="2"/>
      <c r="W25" s="2"/>
    </row>
    <row r="26" spans="1:23" ht="34.9" hidden="1" customHeight="1">
      <c r="A26" s="2"/>
      <c r="B26" s="635">
        <v>2015</v>
      </c>
      <c r="C26" s="891"/>
      <c r="D26" s="891"/>
      <c r="E26" s="891"/>
      <c r="F26" s="891"/>
      <c r="G26" s="891"/>
      <c r="H26" s="891"/>
      <c r="I26" s="891"/>
      <c r="J26" s="891"/>
      <c r="K26" s="891"/>
      <c r="L26" s="891"/>
      <c r="M26" s="891"/>
      <c r="N26" s="891"/>
      <c r="O26" s="891"/>
      <c r="P26" s="891"/>
      <c r="Q26" s="891"/>
      <c r="R26" s="891"/>
      <c r="S26" s="891"/>
      <c r="T26" s="891"/>
      <c r="V26" s="2"/>
      <c r="W26" s="2"/>
    </row>
    <row r="27" spans="1:23" ht="34.9" hidden="1" customHeight="1">
      <c r="A27" s="2"/>
      <c r="B27" s="216">
        <v>42005</v>
      </c>
      <c r="C27" s="531">
        <f t="shared" ref="C27:C38" si="2">+D27+L27</f>
        <v>45490.238685889002</v>
      </c>
      <c r="D27" s="531">
        <f t="shared" ref="D27:D38" si="3">SUM(E27:K27)</f>
        <v>4588.7651735680001</v>
      </c>
      <c r="E27" s="532">
        <v>198.80472</v>
      </c>
      <c r="F27" s="532">
        <v>808.02429274199994</v>
      </c>
      <c r="G27" s="532">
        <v>2394.9648877600002</v>
      </c>
      <c r="H27" s="532">
        <v>181.62815799900002</v>
      </c>
      <c r="I27" s="532">
        <v>484.00583833000002</v>
      </c>
      <c r="J27" s="532">
        <v>457.5551911</v>
      </c>
      <c r="K27" s="532">
        <v>63.782085637000002</v>
      </c>
      <c r="L27" s="531">
        <f t="shared" ref="L27:L38" si="4">SUM(M27:T27)</f>
        <v>40901.473512321005</v>
      </c>
      <c r="M27" s="532">
        <v>10802.738140145999</v>
      </c>
      <c r="N27" s="532">
        <v>231.697126</v>
      </c>
      <c r="O27" s="532">
        <v>129.44202430000001</v>
      </c>
      <c r="P27" s="532">
        <v>510.57599478200001</v>
      </c>
      <c r="Q27" s="532">
        <v>7454.9691110000003</v>
      </c>
      <c r="R27" s="532">
        <v>17537.498024441</v>
      </c>
      <c r="S27" s="532">
        <v>344.62140699999998</v>
      </c>
      <c r="T27" s="532">
        <v>3889.9316846520001</v>
      </c>
      <c r="V27" s="2"/>
      <c r="W27" s="2"/>
    </row>
    <row r="28" spans="1:23" ht="34.9" hidden="1" customHeight="1">
      <c r="A28" s="2"/>
      <c r="B28" s="217">
        <v>42036</v>
      </c>
      <c r="C28" s="536">
        <f t="shared" si="2"/>
        <v>45640.092198743005</v>
      </c>
      <c r="D28" s="536">
        <f t="shared" si="3"/>
        <v>4808.6628954440002</v>
      </c>
      <c r="E28" s="537">
        <v>173.199704</v>
      </c>
      <c r="F28" s="537">
        <v>976.85925761700003</v>
      </c>
      <c r="G28" s="537">
        <v>2416.6451260000003</v>
      </c>
      <c r="H28" s="537">
        <v>190.62633304900001</v>
      </c>
      <c r="I28" s="537">
        <v>497.62934424000002</v>
      </c>
      <c r="J28" s="537">
        <v>460.36433399999999</v>
      </c>
      <c r="K28" s="537">
        <v>93.338796537999997</v>
      </c>
      <c r="L28" s="536">
        <f t="shared" si="4"/>
        <v>40831.429303299003</v>
      </c>
      <c r="M28" s="537">
        <v>10824.464889087001</v>
      </c>
      <c r="N28" s="537">
        <v>230.97190900000001</v>
      </c>
      <c r="O28" s="537">
        <v>122.87806359999999</v>
      </c>
      <c r="P28" s="537">
        <v>514.43627047899997</v>
      </c>
      <c r="Q28" s="537">
        <v>7573.8245790000001</v>
      </c>
      <c r="R28" s="537">
        <v>17397.919366138001</v>
      </c>
      <c r="S28" s="537">
        <v>339.318352</v>
      </c>
      <c r="T28" s="537">
        <v>3827.6158739949997</v>
      </c>
      <c r="V28" s="2"/>
      <c r="W28" s="2"/>
    </row>
    <row r="29" spans="1:23" ht="34.9" hidden="1" customHeight="1">
      <c r="A29" s="2"/>
      <c r="B29" s="216">
        <v>42064</v>
      </c>
      <c r="C29" s="531">
        <f t="shared" si="2"/>
        <v>45515.049803292997</v>
      </c>
      <c r="D29" s="531">
        <f t="shared" si="3"/>
        <v>4830.0049964909995</v>
      </c>
      <c r="E29" s="532">
        <v>192.655338</v>
      </c>
      <c r="F29" s="532">
        <v>1060.4354136700001</v>
      </c>
      <c r="G29" s="532">
        <v>2341.3249027299998</v>
      </c>
      <c r="H29" s="532">
        <v>199.78278106900001</v>
      </c>
      <c r="I29" s="532">
        <v>499.55557199999998</v>
      </c>
      <c r="J29" s="532">
        <v>450.72225220000007</v>
      </c>
      <c r="K29" s="532">
        <v>85.528736821999999</v>
      </c>
      <c r="L29" s="531">
        <f t="shared" si="4"/>
        <v>40685.044806801998</v>
      </c>
      <c r="M29" s="532">
        <v>11278.470854999998</v>
      </c>
      <c r="N29" s="532">
        <v>230.24691000000001</v>
      </c>
      <c r="O29" s="532">
        <v>132.19412163000001</v>
      </c>
      <c r="P29" s="532">
        <v>524.79620147000003</v>
      </c>
      <c r="Q29" s="532">
        <v>7108.0806710999996</v>
      </c>
      <c r="R29" s="532">
        <v>17352.049296034998</v>
      </c>
      <c r="S29" s="532">
        <v>367.48815000000002</v>
      </c>
      <c r="T29" s="532">
        <v>3691.718601567</v>
      </c>
      <c r="V29" s="2"/>
      <c r="W29" s="2"/>
    </row>
    <row r="30" spans="1:23" ht="34.9" hidden="1" customHeight="1">
      <c r="A30" s="2"/>
      <c r="B30" s="217">
        <v>42095</v>
      </c>
      <c r="C30" s="536">
        <f t="shared" si="2"/>
        <v>46047.484872060006</v>
      </c>
      <c r="D30" s="536">
        <f t="shared" si="3"/>
        <v>4850.1657312609996</v>
      </c>
      <c r="E30" s="537">
        <v>187.73777999999999</v>
      </c>
      <c r="F30" s="537">
        <v>933.00403144999996</v>
      </c>
      <c r="G30" s="537">
        <v>2448.35195802</v>
      </c>
      <c r="H30" s="537">
        <v>204.49755899900001</v>
      </c>
      <c r="I30" s="537">
        <v>513.02490889000001</v>
      </c>
      <c r="J30" s="537">
        <v>449.05280379999999</v>
      </c>
      <c r="K30" s="537">
        <v>114.496690102</v>
      </c>
      <c r="L30" s="536">
        <f t="shared" si="4"/>
        <v>41197.319140799009</v>
      </c>
      <c r="M30" s="537">
        <v>11222.268731105001</v>
      </c>
      <c r="N30" s="537">
        <v>231.522165</v>
      </c>
      <c r="O30" s="537">
        <v>155.10147541999999</v>
      </c>
      <c r="P30" s="537">
        <v>525.94150726800001</v>
      </c>
      <c r="Q30" s="537">
        <v>7364.1965891999998</v>
      </c>
      <c r="R30" s="537">
        <v>17304.467929620001</v>
      </c>
      <c r="S30" s="537">
        <v>366.87986699999999</v>
      </c>
      <c r="T30" s="537">
        <v>4026.9408761859995</v>
      </c>
      <c r="V30" s="2"/>
      <c r="W30" s="2"/>
    </row>
    <row r="31" spans="1:23" ht="34.9" hidden="1" customHeight="1">
      <c r="A31" s="2"/>
      <c r="B31" s="216">
        <v>42125</v>
      </c>
      <c r="C31" s="531">
        <f t="shared" si="2"/>
        <v>46007.455672000004</v>
      </c>
      <c r="D31" s="531">
        <f t="shared" si="3"/>
        <v>4586.0709630000001</v>
      </c>
      <c r="E31" s="532">
        <v>209.54660100000001</v>
      </c>
      <c r="F31" s="532">
        <v>862.46270300000003</v>
      </c>
      <c r="G31" s="532">
        <v>2236.1866989999999</v>
      </c>
      <c r="H31" s="532">
        <v>207.27197100000001</v>
      </c>
      <c r="I31" s="532">
        <v>494.89934800000003</v>
      </c>
      <c r="J31" s="532">
        <v>452.90685200000001</v>
      </c>
      <c r="K31" s="532">
        <v>122.796789</v>
      </c>
      <c r="L31" s="531">
        <f t="shared" si="4"/>
        <v>41421.384709000005</v>
      </c>
      <c r="M31" s="532">
        <v>11270.762113000001</v>
      </c>
      <c r="N31" s="532">
        <v>230.807422</v>
      </c>
      <c r="O31" s="532">
        <v>141.84162400000002</v>
      </c>
      <c r="P31" s="532">
        <v>527.81032600000003</v>
      </c>
      <c r="Q31" s="532">
        <v>7499.679024</v>
      </c>
      <c r="R31" s="532">
        <v>17428.014693000001</v>
      </c>
      <c r="S31" s="532">
        <v>385.200222</v>
      </c>
      <c r="T31" s="532">
        <v>3937.2692850000003</v>
      </c>
      <c r="V31" s="2"/>
      <c r="W31" s="2"/>
    </row>
    <row r="32" spans="1:23" ht="34.9" hidden="1" customHeight="1">
      <c r="A32" s="2"/>
      <c r="B32" s="217">
        <v>42156</v>
      </c>
      <c r="C32" s="536">
        <f t="shared" si="2"/>
        <v>46410.567446415</v>
      </c>
      <c r="D32" s="536">
        <f t="shared" si="3"/>
        <v>4558.0902552429989</v>
      </c>
      <c r="E32" s="537">
        <v>185.371205</v>
      </c>
      <c r="F32" s="537">
        <v>908.32336886399992</v>
      </c>
      <c r="G32" s="537">
        <v>2192.0169323999999</v>
      </c>
      <c r="H32" s="537">
        <v>214.50412699900002</v>
      </c>
      <c r="I32" s="537">
        <v>474.64699999999999</v>
      </c>
      <c r="J32" s="537">
        <v>457.8934165</v>
      </c>
      <c r="K32" s="537">
        <v>125.33420548000001</v>
      </c>
      <c r="L32" s="536">
        <f t="shared" si="4"/>
        <v>41852.477191172002</v>
      </c>
      <c r="M32" s="537">
        <v>11351.5661162</v>
      </c>
      <c r="N32" s="537">
        <v>230.07190399999999</v>
      </c>
      <c r="O32" s="537">
        <v>144.26944693000002</v>
      </c>
      <c r="P32" s="537">
        <v>517.30981101999998</v>
      </c>
      <c r="Q32" s="537">
        <v>7632.5589010000012</v>
      </c>
      <c r="R32" s="537">
        <v>17622.867136871999</v>
      </c>
      <c r="S32" s="537">
        <v>402.13276400000001</v>
      </c>
      <c r="T32" s="537">
        <v>3951.7011111499996</v>
      </c>
      <c r="V32" s="2"/>
      <c r="W32" s="2"/>
    </row>
    <row r="33" spans="1:23" ht="34.9" hidden="1" customHeight="1">
      <c r="A33" s="2"/>
      <c r="B33" s="216">
        <v>42186</v>
      </c>
      <c r="C33" s="531">
        <f t="shared" si="2"/>
        <v>46494.337399540003</v>
      </c>
      <c r="D33" s="531">
        <f t="shared" si="3"/>
        <v>4626.5707254160006</v>
      </c>
      <c r="E33" s="532">
        <v>199.61695599999999</v>
      </c>
      <c r="F33" s="532">
        <v>926.23912392800003</v>
      </c>
      <c r="G33" s="532">
        <v>2244.8868498410002</v>
      </c>
      <c r="H33" s="532">
        <v>205.01461399999999</v>
      </c>
      <c r="I33" s="532">
        <v>467.62780541000001</v>
      </c>
      <c r="J33" s="532">
        <v>459.5394718</v>
      </c>
      <c r="K33" s="532">
        <v>123.64590443700001</v>
      </c>
      <c r="L33" s="531">
        <f t="shared" si="4"/>
        <v>41867.766674124003</v>
      </c>
      <c r="M33" s="532">
        <v>11042.1566883</v>
      </c>
      <c r="N33" s="532">
        <v>226.717342</v>
      </c>
      <c r="O33" s="532">
        <v>140.70977583999999</v>
      </c>
      <c r="P33" s="532">
        <v>516.43332603600004</v>
      </c>
      <c r="Q33" s="532">
        <v>7897.4130605</v>
      </c>
      <c r="R33" s="532">
        <v>17719.474958325005</v>
      </c>
      <c r="S33" s="532">
        <v>403.16696000000002</v>
      </c>
      <c r="T33" s="532">
        <v>3921.6945631229996</v>
      </c>
      <c r="V33" s="2"/>
      <c r="W33" s="2"/>
    </row>
    <row r="34" spans="1:23" ht="34.9" hidden="1" customHeight="1">
      <c r="A34" s="2"/>
      <c r="B34" s="217">
        <v>42217</v>
      </c>
      <c r="C34" s="536">
        <f t="shared" si="2"/>
        <v>46687.640286344002</v>
      </c>
      <c r="D34" s="536">
        <f t="shared" si="3"/>
        <v>4492.595067278</v>
      </c>
      <c r="E34" s="537">
        <v>190.04574299999999</v>
      </c>
      <c r="F34" s="537">
        <v>777.10371827500001</v>
      </c>
      <c r="G34" s="537">
        <v>2237.4755228499998</v>
      </c>
      <c r="H34" s="537">
        <v>218.45744300000001</v>
      </c>
      <c r="I34" s="537">
        <v>490.28505205499999</v>
      </c>
      <c r="J34" s="537">
        <v>458.25716869999997</v>
      </c>
      <c r="K34" s="537">
        <v>120.97041939799999</v>
      </c>
      <c r="L34" s="536">
        <f t="shared" si="4"/>
        <v>42195.045219066</v>
      </c>
      <c r="M34" s="537">
        <v>11211.857172456001</v>
      </c>
      <c r="N34" s="537">
        <v>229.80678800000001</v>
      </c>
      <c r="O34" s="537">
        <v>137.29956949999999</v>
      </c>
      <c r="P34" s="537">
        <v>504.46669621899997</v>
      </c>
      <c r="Q34" s="537">
        <v>8001.5358531000002</v>
      </c>
      <c r="R34" s="537">
        <v>17829.222361706001</v>
      </c>
      <c r="S34" s="537">
        <v>394.86932899999999</v>
      </c>
      <c r="T34" s="537">
        <v>3885.9874490850002</v>
      </c>
      <c r="V34" s="2"/>
      <c r="W34" s="2"/>
    </row>
    <row r="35" spans="1:23" ht="34.9" hidden="1" customHeight="1">
      <c r="A35" s="2"/>
      <c r="B35" s="216">
        <v>42248</v>
      </c>
      <c r="C35" s="531">
        <f t="shared" si="2"/>
        <v>46917.304962321999</v>
      </c>
      <c r="D35" s="531">
        <f t="shared" si="3"/>
        <v>4519.0414610799999</v>
      </c>
      <c r="E35" s="532">
        <v>196.91070500000001</v>
      </c>
      <c r="F35" s="532">
        <v>867.75329269200006</v>
      </c>
      <c r="G35" s="532">
        <v>2183.99442456</v>
      </c>
      <c r="H35" s="532">
        <v>222.58450300000001</v>
      </c>
      <c r="I35" s="532">
        <v>479.32985810999998</v>
      </c>
      <c r="J35" s="532">
        <v>458.3391555</v>
      </c>
      <c r="K35" s="532">
        <v>110.12952221800001</v>
      </c>
      <c r="L35" s="531">
        <f t="shared" si="4"/>
        <v>42398.263501242</v>
      </c>
      <c r="M35" s="532">
        <v>11221.803948201999</v>
      </c>
      <c r="N35" s="532">
        <v>227.89934700000001</v>
      </c>
      <c r="O35" s="532">
        <v>125.76256706999999</v>
      </c>
      <c r="P35" s="532">
        <v>507.17103953700001</v>
      </c>
      <c r="Q35" s="532">
        <v>7903.3458351000008</v>
      </c>
      <c r="R35" s="532">
        <v>17963.736428714001</v>
      </c>
      <c r="S35" s="532">
        <v>453.42100299999998</v>
      </c>
      <c r="T35" s="532">
        <v>3995.1233326190004</v>
      </c>
      <c r="V35" s="2"/>
      <c r="W35" s="2"/>
    </row>
    <row r="36" spans="1:23" ht="34.9" hidden="1" customHeight="1">
      <c r="A36" s="2"/>
      <c r="B36" s="217">
        <v>42278</v>
      </c>
      <c r="C36" s="536">
        <f t="shared" si="2"/>
        <v>46865.763705610996</v>
      </c>
      <c r="D36" s="536">
        <f t="shared" si="3"/>
        <v>4367.3787267630005</v>
      </c>
      <c r="E36" s="537">
        <v>159.561418</v>
      </c>
      <c r="F36" s="537">
        <v>811.49928219499998</v>
      </c>
      <c r="G36" s="537">
        <v>2115.9758031000001</v>
      </c>
      <c r="H36" s="537">
        <v>215.43541899900001</v>
      </c>
      <c r="I36" s="537">
        <v>481.01268412000002</v>
      </c>
      <c r="J36" s="537">
        <v>473.85154900000003</v>
      </c>
      <c r="K36" s="537">
        <v>110.042571349</v>
      </c>
      <c r="L36" s="536">
        <f t="shared" si="4"/>
        <v>42498.384978847993</v>
      </c>
      <c r="M36" s="537">
        <v>11285.403339099999</v>
      </c>
      <c r="N36" s="537">
        <v>227.171335</v>
      </c>
      <c r="O36" s="537">
        <v>126.03415056</v>
      </c>
      <c r="P36" s="537">
        <v>507.00179551700001</v>
      </c>
      <c r="Q36" s="537">
        <v>7868.1900975999997</v>
      </c>
      <c r="R36" s="537">
        <v>18147.978280939999</v>
      </c>
      <c r="S36" s="537">
        <v>382.24765500000001</v>
      </c>
      <c r="T36" s="537">
        <v>3954.3583251310001</v>
      </c>
      <c r="V36" s="2"/>
      <c r="W36" s="2"/>
    </row>
    <row r="37" spans="1:23" ht="34.9" hidden="1" customHeight="1">
      <c r="A37" s="2"/>
      <c r="B37" s="216">
        <v>42309</v>
      </c>
      <c r="C37" s="531">
        <f t="shared" si="2"/>
        <v>47016.946184673994</v>
      </c>
      <c r="D37" s="531">
        <f t="shared" si="3"/>
        <v>4697.3667209020005</v>
      </c>
      <c r="E37" s="532">
        <v>182.9204</v>
      </c>
      <c r="F37" s="532">
        <v>1141.5746793230001</v>
      </c>
      <c r="G37" s="532">
        <v>2084.9664062000002</v>
      </c>
      <c r="H37" s="532">
        <v>213.84701879900001</v>
      </c>
      <c r="I37" s="532">
        <v>492.62206476</v>
      </c>
      <c r="J37" s="532">
        <v>471.3412907</v>
      </c>
      <c r="K37" s="532">
        <v>110.09486111999999</v>
      </c>
      <c r="L37" s="531">
        <f t="shared" si="4"/>
        <v>42319.579463771996</v>
      </c>
      <c r="M37" s="532">
        <v>11136.558357812999</v>
      </c>
      <c r="N37" s="532">
        <v>230.07503199999999</v>
      </c>
      <c r="O37" s="532">
        <v>122.17216889999999</v>
      </c>
      <c r="P37" s="532">
        <v>505.26696065699997</v>
      </c>
      <c r="Q37" s="532">
        <v>7769.9887210999996</v>
      </c>
      <c r="R37" s="532">
        <v>18151.370621751001</v>
      </c>
      <c r="S37" s="532">
        <v>399.59972399999998</v>
      </c>
      <c r="T37" s="532">
        <v>4004.5478775509991</v>
      </c>
      <c r="V37" s="2"/>
      <c r="W37" s="2"/>
    </row>
    <row r="38" spans="1:23" ht="34.9" hidden="1" customHeight="1">
      <c r="A38" s="2"/>
      <c r="B38" s="217">
        <v>42339</v>
      </c>
      <c r="C38" s="536">
        <f t="shared" si="2"/>
        <v>47133.172805194001</v>
      </c>
      <c r="D38" s="536">
        <f t="shared" si="3"/>
        <v>4681.0708511530001</v>
      </c>
      <c r="E38" s="537">
        <v>182.20323099999999</v>
      </c>
      <c r="F38" s="537">
        <v>849.02952897199998</v>
      </c>
      <c r="G38" s="537">
        <v>2409.4173765100004</v>
      </c>
      <c r="H38" s="537">
        <v>218.65179189899999</v>
      </c>
      <c r="I38" s="537">
        <v>477.08372415999997</v>
      </c>
      <c r="J38" s="537">
        <v>473.99395799999996</v>
      </c>
      <c r="K38" s="537">
        <v>70.691240612000001</v>
      </c>
      <c r="L38" s="536">
        <f t="shared" si="4"/>
        <v>42452.101954040998</v>
      </c>
      <c r="M38" s="537">
        <v>11175.176150288002</v>
      </c>
      <c r="N38" s="537">
        <v>225.661417</v>
      </c>
      <c r="O38" s="537">
        <v>113.21720735</v>
      </c>
      <c r="P38" s="537">
        <v>513.08415409700001</v>
      </c>
      <c r="Q38" s="537">
        <v>7568.8658952999995</v>
      </c>
      <c r="R38" s="537">
        <v>18253.465564181999</v>
      </c>
      <c r="S38" s="537">
        <v>403.55520899999999</v>
      </c>
      <c r="T38" s="537">
        <v>4199.076356824</v>
      </c>
      <c r="V38" s="2"/>
      <c r="W38" s="2"/>
    </row>
    <row r="39" spans="1:23" ht="34.9" hidden="1" customHeight="1">
      <c r="A39" s="2"/>
      <c r="B39" s="635">
        <v>2016</v>
      </c>
      <c r="C39" s="891"/>
      <c r="D39" s="891"/>
      <c r="E39" s="891"/>
      <c r="F39" s="891"/>
      <c r="G39" s="891"/>
      <c r="H39" s="891"/>
      <c r="I39" s="891"/>
      <c r="J39" s="891"/>
      <c r="K39" s="891"/>
      <c r="L39" s="891"/>
      <c r="M39" s="891"/>
      <c r="N39" s="891"/>
      <c r="O39" s="891"/>
      <c r="P39" s="891"/>
      <c r="Q39" s="891"/>
      <c r="R39" s="891"/>
      <c r="S39" s="891"/>
      <c r="T39" s="891"/>
      <c r="V39" s="2"/>
      <c r="W39" s="2"/>
    </row>
    <row r="40" spans="1:23" ht="34.9" hidden="1" customHeight="1">
      <c r="A40" s="2"/>
      <c r="B40" s="216">
        <v>42370</v>
      </c>
      <c r="C40" s="531">
        <f t="shared" ref="C40:C51" si="5">+D40+L40</f>
        <v>47361.377488500002</v>
      </c>
      <c r="D40" s="531">
        <f t="shared" ref="D40:D51" si="6">SUM(E40:K40)</f>
        <v>4840.1241375399995</v>
      </c>
      <c r="E40" s="532">
        <v>184.90426500000001</v>
      </c>
      <c r="F40" s="532">
        <v>1002.2380573410002</v>
      </c>
      <c r="G40" s="532">
        <v>2355.5727222</v>
      </c>
      <c r="H40" s="532">
        <v>228.792252099</v>
      </c>
      <c r="I40" s="532">
        <v>489.41382796900007</v>
      </c>
      <c r="J40" s="532">
        <v>459.50480859999999</v>
      </c>
      <c r="K40" s="532">
        <v>119.698204331</v>
      </c>
      <c r="L40" s="531">
        <f t="shared" ref="L40:L51" si="7">SUM(M40:T40)</f>
        <v>42521.253350960003</v>
      </c>
      <c r="M40" s="532">
        <v>11154.926488491999</v>
      </c>
      <c r="N40" s="532">
        <v>224.936418</v>
      </c>
      <c r="O40" s="532">
        <v>119.66942329</v>
      </c>
      <c r="P40" s="532">
        <v>495.38860307700003</v>
      </c>
      <c r="Q40" s="532">
        <v>7550.4933289000001</v>
      </c>
      <c r="R40" s="532">
        <v>18349.084333440002</v>
      </c>
      <c r="S40" s="532">
        <v>399.38367199999999</v>
      </c>
      <c r="T40" s="532">
        <v>4227.3710837610006</v>
      </c>
      <c r="V40" s="2"/>
      <c r="W40" s="2"/>
    </row>
    <row r="41" spans="1:23" ht="34.9" hidden="1" customHeight="1">
      <c r="A41" s="2"/>
      <c r="B41" s="217">
        <v>42401</v>
      </c>
      <c r="C41" s="536">
        <f t="shared" si="5"/>
        <v>47390.831903262995</v>
      </c>
      <c r="D41" s="536">
        <f t="shared" si="6"/>
        <v>4572.4055953659999</v>
      </c>
      <c r="E41" s="537">
        <v>166.01552799999999</v>
      </c>
      <c r="F41" s="537">
        <v>787.454150013</v>
      </c>
      <c r="G41" s="537">
        <v>2338.5601986900001</v>
      </c>
      <c r="H41" s="537">
        <v>231.28448179900002</v>
      </c>
      <c r="I41" s="537">
        <v>469.33797742999997</v>
      </c>
      <c r="J41" s="537">
        <v>471.023662</v>
      </c>
      <c r="K41" s="537">
        <v>108.729597434</v>
      </c>
      <c r="L41" s="536">
        <f t="shared" si="7"/>
        <v>42818.426307896996</v>
      </c>
      <c r="M41" s="537">
        <v>11358.994288181</v>
      </c>
      <c r="N41" s="537">
        <v>224.21141800000001</v>
      </c>
      <c r="O41" s="537">
        <v>108.84732219999999</v>
      </c>
      <c r="P41" s="537">
        <v>494.500715727</v>
      </c>
      <c r="Q41" s="537">
        <v>7457.3122192999999</v>
      </c>
      <c r="R41" s="537">
        <v>18545.277952658998</v>
      </c>
      <c r="S41" s="537">
        <v>389.81406600000003</v>
      </c>
      <c r="T41" s="537">
        <v>4239.4683258300001</v>
      </c>
      <c r="V41" s="2"/>
      <c r="W41" s="2"/>
    </row>
    <row r="42" spans="1:23" ht="34.9" hidden="1" customHeight="1">
      <c r="A42" s="2"/>
      <c r="B42" s="216">
        <v>42430</v>
      </c>
      <c r="C42" s="531">
        <f t="shared" si="5"/>
        <v>47376.712618884005</v>
      </c>
      <c r="D42" s="531">
        <f t="shared" si="6"/>
        <v>4731.8641546889994</v>
      </c>
      <c r="E42" s="532">
        <v>152.68885299999999</v>
      </c>
      <c r="F42" s="532">
        <v>998.18961867900009</v>
      </c>
      <c r="G42" s="532">
        <v>2309.4002682399996</v>
      </c>
      <c r="H42" s="532">
        <v>240.446746999</v>
      </c>
      <c r="I42" s="532">
        <v>459.00016145899997</v>
      </c>
      <c r="J42" s="532">
        <v>472.11578329999998</v>
      </c>
      <c r="K42" s="532">
        <v>100.022723012</v>
      </c>
      <c r="L42" s="531">
        <f t="shared" si="7"/>
        <v>42644.848464195005</v>
      </c>
      <c r="M42" s="532">
        <v>11283.232949271</v>
      </c>
      <c r="N42" s="532">
        <v>223.418486</v>
      </c>
      <c r="O42" s="532">
        <v>133.54264521000002</v>
      </c>
      <c r="P42" s="532">
        <v>532.64309981700001</v>
      </c>
      <c r="Q42" s="532">
        <v>7262.0815853000004</v>
      </c>
      <c r="R42" s="532">
        <v>18735.010135057004</v>
      </c>
      <c r="S42" s="532">
        <v>397.56159700000001</v>
      </c>
      <c r="T42" s="532">
        <v>4077.3579665400007</v>
      </c>
      <c r="V42" s="2"/>
      <c r="W42" s="2"/>
    </row>
    <row r="43" spans="1:23" ht="34.9" hidden="1" customHeight="1">
      <c r="A43" s="2"/>
      <c r="B43" s="217">
        <v>42461</v>
      </c>
      <c r="C43" s="536">
        <f t="shared" si="5"/>
        <v>47330.310864116</v>
      </c>
      <c r="D43" s="536">
        <f t="shared" si="6"/>
        <v>4775.9828780529997</v>
      </c>
      <c r="E43" s="537">
        <v>156.88733300000001</v>
      </c>
      <c r="F43" s="537">
        <v>886.14225665599997</v>
      </c>
      <c r="G43" s="537">
        <v>2448.0520369000001</v>
      </c>
      <c r="H43" s="537">
        <v>243.516919699</v>
      </c>
      <c r="I43" s="537">
        <v>469.37890323900001</v>
      </c>
      <c r="J43" s="537">
        <v>472.30181809999993</v>
      </c>
      <c r="K43" s="537">
        <v>99.703610459000004</v>
      </c>
      <c r="L43" s="536">
        <f t="shared" si="7"/>
        <v>42554.327986062999</v>
      </c>
      <c r="M43" s="537">
        <v>11314.292717058999</v>
      </c>
      <c r="N43" s="537">
        <v>222.69348600000001</v>
      </c>
      <c r="O43" s="537">
        <v>134.52912477999999</v>
      </c>
      <c r="P43" s="537">
        <v>535.28676078700005</v>
      </c>
      <c r="Q43" s="537">
        <v>6705.2160542999991</v>
      </c>
      <c r="R43" s="537">
        <v>18973.938373581001</v>
      </c>
      <c r="S43" s="537">
        <v>402.84684700000003</v>
      </c>
      <c r="T43" s="537">
        <v>4265.5246225560004</v>
      </c>
      <c r="V43" s="2"/>
      <c r="W43" s="2"/>
    </row>
    <row r="44" spans="1:23" ht="34.9" hidden="1" customHeight="1">
      <c r="A44" s="2"/>
      <c r="B44" s="216">
        <v>42491</v>
      </c>
      <c r="C44" s="531">
        <f t="shared" si="5"/>
        <v>47234.289675860004</v>
      </c>
      <c r="D44" s="531">
        <f t="shared" si="6"/>
        <v>4727.4524502019995</v>
      </c>
      <c r="E44" s="532">
        <v>163.13484700000001</v>
      </c>
      <c r="F44" s="532">
        <v>1012.080578967</v>
      </c>
      <c r="G44" s="532">
        <v>2282.2106780200002</v>
      </c>
      <c r="H44" s="532">
        <v>232.10892419900003</v>
      </c>
      <c r="I44" s="532">
        <v>486.67190064200008</v>
      </c>
      <c r="J44" s="532">
        <v>451.49901360000001</v>
      </c>
      <c r="K44" s="532">
        <v>99.746507774000008</v>
      </c>
      <c r="L44" s="531">
        <f t="shared" si="7"/>
        <v>42506.837225658004</v>
      </c>
      <c r="M44" s="532">
        <v>11195.093669124999</v>
      </c>
      <c r="N44" s="532">
        <v>222.13468800000001</v>
      </c>
      <c r="O44" s="532">
        <v>185.85880229999998</v>
      </c>
      <c r="P44" s="532">
        <v>553.32807189699997</v>
      </c>
      <c r="Q44" s="532">
        <v>6658.699415</v>
      </c>
      <c r="R44" s="532">
        <v>19054.831946595998</v>
      </c>
      <c r="S44" s="532">
        <v>422.99080600000002</v>
      </c>
      <c r="T44" s="532">
        <v>4213.8998267400011</v>
      </c>
      <c r="V44" s="2"/>
      <c r="W44" s="2"/>
    </row>
    <row r="45" spans="1:23" ht="34.9" hidden="1" customHeight="1">
      <c r="A45" s="2"/>
      <c r="B45" s="217">
        <v>42522</v>
      </c>
      <c r="C45" s="536">
        <f t="shared" si="5"/>
        <v>47551.248184888005</v>
      </c>
      <c r="D45" s="536">
        <f t="shared" si="6"/>
        <v>4857.2327604389993</v>
      </c>
      <c r="E45" s="537">
        <v>172.89460399999999</v>
      </c>
      <c r="F45" s="537">
        <v>1030.856748763</v>
      </c>
      <c r="G45" s="537">
        <v>2334.8514041799999</v>
      </c>
      <c r="H45" s="537">
        <v>245.843697599</v>
      </c>
      <c r="I45" s="537">
        <v>466.58502572400005</v>
      </c>
      <c r="J45" s="537">
        <v>487.18106690000002</v>
      </c>
      <c r="K45" s="537">
        <v>119.020213273</v>
      </c>
      <c r="L45" s="536">
        <f t="shared" si="7"/>
        <v>42694.015424449004</v>
      </c>
      <c r="M45" s="537">
        <v>11320.577058333998</v>
      </c>
      <c r="N45" s="537">
        <v>218.417866</v>
      </c>
      <c r="O45" s="537">
        <v>216.63828080000002</v>
      </c>
      <c r="P45" s="537">
        <v>516.545276597</v>
      </c>
      <c r="Q45" s="537">
        <v>6243.2060014999997</v>
      </c>
      <c r="R45" s="537">
        <v>19346.49410023</v>
      </c>
      <c r="S45" s="537">
        <v>520.28520700000001</v>
      </c>
      <c r="T45" s="537">
        <v>4311.8516339879998</v>
      </c>
      <c r="V45" s="2"/>
      <c r="W45" s="2"/>
    </row>
    <row r="46" spans="1:23" ht="34.9" hidden="1" customHeight="1">
      <c r="A46" s="2"/>
      <c r="B46" s="216">
        <v>42552</v>
      </c>
      <c r="C46" s="531">
        <f t="shared" si="5"/>
        <v>47577.719781006002</v>
      </c>
      <c r="D46" s="531">
        <f t="shared" si="6"/>
        <v>4996.9207417220005</v>
      </c>
      <c r="E46" s="532">
        <v>212.17228</v>
      </c>
      <c r="F46" s="532">
        <v>963.32091969599992</v>
      </c>
      <c r="G46" s="532">
        <v>2475.3977288000001</v>
      </c>
      <c r="H46" s="532">
        <v>257.81951769900002</v>
      </c>
      <c r="I46" s="532">
        <v>485.87250534199995</v>
      </c>
      <c r="J46" s="532">
        <v>485.557952</v>
      </c>
      <c r="K46" s="532">
        <v>116.77983818499999</v>
      </c>
      <c r="L46" s="531">
        <f t="shared" si="7"/>
        <v>42580.799039284</v>
      </c>
      <c r="M46" s="532">
        <v>11368.174687036</v>
      </c>
      <c r="N46" s="532">
        <v>216.035574</v>
      </c>
      <c r="O46" s="532">
        <v>240.48243303999999</v>
      </c>
      <c r="P46" s="532">
        <v>525.54528448099995</v>
      </c>
      <c r="Q46" s="532">
        <v>6064.8138967000004</v>
      </c>
      <c r="R46" s="532">
        <v>19409.397395345997</v>
      </c>
      <c r="S46" s="532">
        <v>459.871756</v>
      </c>
      <c r="T46" s="532">
        <v>4296.4780126809992</v>
      </c>
      <c r="V46" s="2"/>
      <c r="W46" s="2"/>
    </row>
    <row r="47" spans="1:23" ht="34.9" hidden="1" customHeight="1">
      <c r="A47" s="2"/>
      <c r="B47" s="217">
        <v>42583</v>
      </c>
      <c r="C47" s="536">
        <f t="shared" si="5"/>
        <v>47697.967807446999</v>
      </c>
      <c r="D47" s="536">
        <f t="shared" si="6"/>
        <v>5048.6278726600012</v>
      </c>
      <c r="E47" s="537">
        <v>194.085182</v>
      </c>
      <c r="F47" s="537">
        <v>855.38911891600003</v>
      </c>
      <c r="G47" s="537">
        <v>2695.1287172000002</v>
      </c>
      <c r="H47" s="537">
        <v>253.74211889900002</v>
      </c>
      <c r="I47" s="537">
        <v>488.32440057899998</v>
      </c>
      <c r="J47" s="537">
        <v>440.93148009999999</v>
      </c>
      <c r="K47" s="537">
        <v>121.026854966</v>
      </c>
      <c r="L47" s="536">
        <f t="shared" si="7"/>
        <v>42649.339934787</v>
      </c>
      <c r="M47" s="537">
        <v>11304.412335899999</v>
      </c>
      <c r="N47" s="537">
        <v>228.73071200000001</v>
      </c>
      <c r="O47" s="537">
        <v>233.98636052999998</v>
      </c>
      <c r="P47" s="537">
        <v>575.93238232100009</v>
      </c>
      <c r="Q47" s="537">
        <v>6178.7040361999998</v>
      </c>
      <c r="R47" s="537">
        <v>19519.154936735998</v>
      </c>
      <c r="S47" s="537">
        <v>458.82301999999999</v>
      </c>
      <c r="T47" s="537">
        <v>4149.5961510999996</v>
      </c>
      <c r="V47" s="2"/>
      <c r="W47" s="2"/>
    </row>
    <row r="48" spans="1:23" ht="34.9" hidden="1" customHeight="1">
      <c r="A48" s="2"/>
      <c r="B48" s="216">
        <v>42614</v>
      </c>
      <c r="C48" s="531">
        <f t="shared" si="5"/>
        <v>48003.296446580011</v>
      </c>
      <c r="D48" s="531">
        <f t="shared" si="6"/>
        <v>5001.8282300880001</v>
      </c>
      <c r="E48" s="532">
        <v>165.234711</v>
      </c>
      <c r="F48" s="532">
        <v>858.05645663900009</v>
      </c>
      <c r="G48" s="532">
        <v>2640.8569873000001</v>
      </c>
      <c r="H48" s="532">
        <v>260.54360479899998</v>
      </c>
      <c r="I48" s="532">
        <v>482.24541133299999</v>
      </c>
      <c r="J48" s="532">
        <v>481.80346199999997</v>
      </c>
      <c r="K48" s="532">
        <v>113.08759701700001</v>
      </c>
      <c r="L48" s="531">
        <f t="shared" si="7"/>
        <v>43001.468216492009</v>
      </c>
      <c r="M48" s="532">
        <v>11632.133259534001</v>
      </c>
      <c r="N48" s="532">
        <v>228.00568200000001</v>
      </c>
      <c r="O48" s="532">
        <v>188.6111708</v>
      </c>
      <c r="P48" s="532">
        <v>568.03102549099992</v>
      </c>
      <c r="Q48" s="532">
        <v>5971.9576300000008</v>
      </c>
      <c r="R48" s="532">
        <v>19667.759300435999</v>
      </c>
      <c r="S48" s="532">
        <v>451.99865199999999</v>
      </c>
      <c r="T48" s="532">
        <v>4292.971496230999</v>
      </c>
      <c r="V48" s="2"/>
      <c r="W48" s="2"/>
    </row>
    <row r="49" spans="1:23" ht="34.9" hidden="1" customHeight="1">
      <c r="A49" s="2"/>
      <c r="B49" s="217">
        <v>42644</v>
      </c>
      <c r="C49" s="536">
        <f t="shared" si="5"/>
        <v>47570.167068456001</v>
      </c>
      <c r="D49" s="536">
        <f t="shared" si="6"/>
        <v>4851.0875539889994</v>
      </c>
      <c r="E49" s="537">
        <v>174.10203300000001</v>
      </c>
      <c r="F49" s="537">
        <v>770.70570223200014</v>
      </c>
      <c r="G49" s="537">
        <v>2578.7652513599996</v>
      </c>
      <c r="H49" s="537">
        <v>245.9086369</v>
      </c>
      <c r="I49" s="537">
        <v>463.81981852600001</v>
      </c>
      <c r="J49" s="537">
        <v>481.06314079999999</v>
      </c>
      <c r="K49" s="537">
        <v>136.72297117099998</v>
      </c>
      <c r="L49" s="536">
        <f t="shared" si="7"/>
        <v>42719.079514467005</v>
      </c>
      <c r="M49" s="537">
        <v>11378.578976964001</v>
      </c>
      <c r="N49" s="537">
        <v>226.90059600000001</v>
      </c>
      <c r="O49" s="537">
        <v>247.52073229999999</v>
      </c>
      <c r="P49" s="537">
        <v>574.509457537</v>
      </c>
      <c r="Q49" s="537">
        <v>5991.6297964000005</v>
      </c>
      <c r="R49" s="537">
        <v>19748.361291749003</v>
      </c>
      <c r="S49" s="537">
        <v>441.29681399999998</v>
      </c>
      <c r="T49" s="537">
        <v>4110.2818495170004</v>
      </c>
      <c r="V49" s="2"/>
      <c r="W49" s="2"/>
    </row>
    <row r="50" spans="1:23" ht="34.9" hidden="1" customHeight="1">
      <c r="A50" s="2"/>
      <c r="B50" s="216">
        <v>42675</v>
      </c>
      <c r="C50" s="531">
        <f t="shared" si="5"/>
        <v>47814.937428811005</v>
      </c>
      <c r="D50" s="531">
        <f t="shared" si="6"/>
        <v>5035.7225971779999</v>
      </c>
      <c r="E50" s="532">
        <v>161.887339</v>
      </c>
      <c r="F50" s="532">
        <v>942.317527649</v>
      </c>
      <c r="G50" s="532">
        <v>2605.62283359</v>
      </c>
      <c r="H50" s="532">
        <v>245.33343205900002</v>
      </c>
      <c r="I50" s="532">
        <v>481.11558777800008</v>
      </c>
      <c r="J50" s="532">
        <v>461.86236495000003</v>
      </c>
      <c r="K50" s="532">
        <v>137.583512152</v>
      </c>
      <c r="L50" s="531">
        <f t="shared" si="7"/>
        <v>42779.214831633006</v>
      </c>
      <c r="M50" s="532">
        <v>10976.464592341001</v>
      </c>
      <c r="N50" s="532">
        <v>227.46266299999999</v>
      </c>
      <c r="O50" s="532">
        <v>228.52796845</v>
      </c>
      <c r="P50" s="532">
        <v>608.17088928399994</v>
      </c>
      <c r="Q50" s="532">
        <v>6281.7240130999999</v>
      </c>
      <c r="R50" s="532">
        <v>19939.468709120003</v>
      </c>
      <c r="S50" s="532">
        <v>451.78503999999998</v>
      </c>
      <c r="T50" s="532">
        <v>4065.6109563380001</v>
      </c>
      <c r="V50" s="2"/>
      <c r="W50" s="2"/>
    </row>
    <row r="51" spans="1:23" ht="34.9" hidden="1" customHeight="1">
      <c r="A51" s="2"/>
      <c r="B51" s="217">
        <v>42705</v>
      </c>
      <c r="C51" s="536">
        <f t="shared" si="5"/>
        <v>48383.547086035003</v>
      </c>
      <c r="D51" s="536">
        <f t="shared" si="6"/>
        <v>5435.4329232630007</v>
      </c>
      <c r="E51" s="537">
        <v>166.20428999999999</v>
      </c>
      <c r="F51" s="537">
        <v>1236.1392151100001</v>
      </c>
      <c r="G51" s="537">
        <v>2698.7296669999996</v>
      </c>
      <c r="H51" s="537">
        <v>251.57087907900001</v>
      </c>
      <c r="I51" s="537">
        <v>479.75801304999999</v>
      </c>
      <c r="J51" s="537">
        <v>465.27997596</v>
      </c>
      <c r="K51" s="537">
        <v>137.75088306399999</v>
      </c>
      <c r="L51" s="536">
        <f t="shared" si="7"/>
        <v>42948.114162771999</v>
      </c>
      <c r="M51" s="537">
        <v>10559.375715742999</v>
      </c>
      <c r="N51" s="537">
        <v>221.438571</v>
      </c>
      <c r="O51" s="537">
        <v>305.33898669000001</v>
      </c>
      <c r="P51" s="537">
        <v>663.04233368200005</v>
      </c>
      <c r="Q51" s="537">
        <v>6328.5503152000001</v>
      </c>
      <c r="R51" s="537">
        <v>20073.652638532003</v>
      </c>
      <c r="S51" s="537">
        <v>439.44466799999998</v>
      </c>
      <c r="T51" s="537">
        <v>4357.2709339249996</v>
      </c>
      <c r="V51" s="2"/>
      <c r="W51" s="2"/>
    </row>
    <row r="52" spans="1:23" ht="34.9" hidden="1" customHeight="1">
      <c r="A52" s="2"/>
      <c r="B52" s="635">
        <v>2017</v>
      </c>
      <c r="C52" s="891"/>
      <c r="D52" s="891"/>
      <c r="E52" s="891"/>
      <c r="F52" s="891"/>
      <c r="G52" s="891"/>
      <c r="H52" s="891"/>
      <c r="I52" s="891"/>
      <c r="J52" s="891"/>
      <c r="K52" s="891"/>
      <c r="L52" s="891"/>
      <c r="M52" s="891"/>
      <c r="N52" s="891"/>
      <c r="O52" s="891"/>
      <c r="P52" s="891"/>
      <c r="Q52" s="891"/>
      <c r="R52" s="891"/>
      <c r="S52" s="891"/>
      <c r="T52" s="891"/>
      <c r="V52" s="2"/>
      <c r="W52" s="2"/>
    </row>
    <row r="53" spans="1:23" ht="34.9" hidden="1" customHeight="1">
      <c r="A53" s="2"/>
      <c r="B53" s="216">
        <v>42736</v>
      </c>
      <c r="C53" s="531">
        <f t="shared" ref="C53:C64" si="8">+D53+L53</f>
        <v>47982.259653331996</v>
      </c>
      <c r="D53" s="531">
        <f t="shared" ref="D53:D64" si="9">SUM(E53:K53)</f>
        <v>5695.4665277149998</v>
      </c>
      <c r="E53" s="532">
        <v>163.72376</v>
      </c>
      <c r="F53" s="532">
        <v>1046.1229437810002</v>
      </c>
      <c r="G53" s="532">
        <v>3130.6551782199999</v>
      </c>
      <c r="H53" s="532">
        <v>262.509503779</v>
      </c>
      <c r="I53" s="532">
        <v>492.02318159199996</v>
      </c>
      <c r="J53" s="532">
        <v>468.3121615</v>
      </c>
      <c r="K53" s="532">
        <v>132.11979884299998</v>
      </c>
      <c r="L53" s="531">
        <f t="shared" ref="L53:L64" si="10">SUM(M53:T53)</f>
        <v>42286.793125616998</v>
      </c>
      <c r="M53" s="532">
        <v>10442.259260891</v>
      </c>
      <c r="N53" s="532">
        <v>216.22794200000001</v>
      </c>
      <c r="O53" s="532">
        <v>233.96550920000001</v>
      </c>
      <c r="P53" s="532">
        <v>669.86346917399999</v>
      </c>
      <c r="Q53" s="532">
        <v>6111.1788697000002</v>
      </c>
      <c r="R53" s="532">
        <v>20280.930577975996</v>
      </c>
      <c r="S53" s="532">
        <v>438.01614599999999</v>
      </c>
      <c r="T53" s="532">
        <v>3894.3513506760005</v>
      </c>
      <c r="V53" s="2"/>
      <c r="W53" s="2"/>
    </row>
    <row r="54" spans="1:23" ht="34.9" hidden="1" customHeight="1">
      <c r="A54" s="2"/>
      <c r="B54" s="217">
        <v>42767</v>
      </c>
      <c r="C54" s="536">
        <f t="shared" si="8"/>
        <v>47526.977476840002</v>
      </c>
      <c r="D54" s="536">
        <f t="shared" si="9"/>
        <v>5418.2705246830001</v>
      </c>
      <c r="E54" s="537">
        <v>162.09413900000001</v>
      </c>
      <c r="F54" s="537">
        <v>975.19993763599996</v>
      </c>
      <c r="G54" s="537">
        <v>2892.6904820900004</v>
      </c>
      <c r="H54" s="537">
        <v>263.44670910900004</v>
      </c>
      <c r="I54" s="537">
        <v>512.57727855100006</v>
      </c>
      <c r="J54" s="537">
        <v>468.63702355999999</v>
      </c>
      <c r="K54" s="537">
        <v>143.624954737</v>
      </c>
      <c r="L54" s="536">
        <f t="shared" si="10"/>
        <v>42108.706952157001</v>
      </c>
      <c r="M54" s="537">
        <v>10534.834639847999</v>
      </c>
      <c r="N54" s="537">
        <v>212.846532</v>
      </c>
      <c r="O54" s="537">
        <v>238.20051910000001</v>
      </c>
      <c r="P54" s="537">
        <v>680.93357212299998</v>
      </c>
      <c r="Q54" s="537">
        <v>5703.8184387000001</v>
      </c>
      <c r="R54" s="537">
        <v>20409.655686027996</v>
      </c>
      <c r="S54" s="537">
        <v>435.24787700000002</v>
      </c>
      <c r="T54" s="537">
        <v>3893.1696873579999</v>
      </c>
      <c r="V54" s="2"/>
      <c r="W54" s="2"/>
    </row>
    <row r="55" spans="1:23" ht="34.9" hidden="1" customHeight="1">
      <c r="A55" s="2"/>
      <c r="B55" s="216">
        <v>42795</v>
      </c>
      <c r="C55" s="531">
        <f t="shared" si="8"/>
        <v>47651.090287943</v>
      </c>
      <c r="D55" s="531">
        <f t="shared" si="9"/>
        <v>5282.7936557619996</v>
      </c>
      <c r="E55" s="532">
        <v>186.71951000000001</v>
      </c>
      <c r="F55" s="532">
        <v>1054.2489170769998</v>
      </c>
      <c r="G55" s="532">
        <v>2668.7912778</v>
      </c>
      <c r="H55" s="532">
        <v>254.84737764899998</v>
      </c>
      <c r="I55" s="532">
        <v>499.20834542199998</v>
      </c>
      <c r="J55" s="532">
        <v>471.85820039999999</v>
      </c>
      <c r="K55" s="532">
        <v>147.12002741399999</v>
      </c>
      <c r="L55" s="531">
        <f t="shared" si="10"/>
        <v>42368.296632181002</v>
      </c>
      <c r="M55" s="532">
        <v>10692.464605252</v>
      </c>
      <c r="N55" s="532">
        <v>209.50911500000001</v>
      </c>
      <c r="O55" s="532">
        <v>300.64015008999996</v>
      </c>
      <c r="P55" s="532">
        <v>690.33100867300004</v>
      </c>
      <c r="Q55" s="532">
        <v>5614.2239757000007</v>
      </c>
      <c r="R55" s="532">
        <v>20702.106373199997</v>
      </c>
      <c r="S55" s="532">
        <v>435.10309599999999</v>
      </c>
      <c r="T55" s="532">
        <v>3723.9183082660002</v>
      </c>
      <c r="V55" s="2"/>
      <c r="W55" s="2"/>
    </row>
    <row r="56" spans="1:23" ht="34.9" hidden="1" customHeight="1">
      <c r="A56" s="2"/>
      <c r="B56" s="217">
        <v>42826</v>
      </c>
      <c r="C56" s="536">
        <f t="shared" si="8"/>
        <v>47749.883015623003</v>
      </c>
      <c r="D56" s="536">
        <f t="shared" si="9"/>
        <v>5368.8869626039987</v>
      </c>
      <c r="E56" s="537">
        <v>164.565662</v>
      </c>
      <c r="F56" s="537">
        <v>1065.4021524490001</v>
      </c>
      <c r="G56" s="537">
        <v>2755.2261125899995</v>
      </c>
      <c r="H56" s="537">
        <v>267.11529141900002</v>
      </c>
      <c r="I56" s="537">
        <v>505.59094273699998</v>
      </c>
      <c r="J56" s="537">
        <v>476.47718329999998</v>
      </c>
      <c r="K56" s="537">
        <v>134.50961810899997</v>
      </c>
      <c r="L56" s="536">
        <f t="shared" si="10"/>
        <v>42380.996053019007</v>
      </c>
      <c r="M56" s="537">
        <v>10587.867681191001</v>
      </c>
      <c r="N56" s="537">
        <v>206.15651500000001</v>
      </c>
      <c r="O56" s="537">
        <v>321.40259449999996</v>
      </c>
      <c r="P56" s="537">
        <v>687.55314517900001</v>
      </c>
      <c r="Q56" s="537">
        <v>5429.6237484000003</v>
      </c>
      <c r="R56" s="537">
        <v>20944.916333149005</v>
      </c>
      <c r="S56" s="537">
        <v>449.79270300000002</v>
      </c>
      <c r="T56" s="537">
        <v>3753.6833326000001</v>
      </c>
      <c r="V56" s="2"/>
      <c r="W56" s="2"/>
    </row>
    <row r="57" spans="1:23" ht="34.9" hidden="1" customHeight="1">
      <c r="A57" s="2"/>
      <c r="B57" s="216">
        <v>42856</v>
      </c>
      <c r="C57" s="531">
        <f t="shared" si="8"/>
        <v>47956.875365439009</v>
      </c>
      <c r="D57" s="531">
        <f t="shared" si="9"/>
        <v>5290.2387932760003</v>
      </c>
      <c r="E57" s="532">
        <v>159.92757700000001</v>
      </c>
      <c r="F57" s="532">
        <v>1071.0072178329999</v>
      </c>
      <c r="G57" s="532">
        <v>2698.9514130000002</v>
      </c>
      <c r="H57" s="532">
        <v>267.36604377899999</v>
      </c>
      <c r="I57" s="532">
        <v>480.44882574300004</v>
      </c>
      <c r="J57" s="532">
        <v>482.44631959999998</v>
      </c>
      <c r="K57" s="532">
        <v>130.09139632100002</v>
      </c>
      <c r="L57" s="531">
        <f t="shared" si="10"/>
        <v>42666.636572163006</v>
      </c>
      <c r="M57" s="532">
        <v>10455.697896342001</v>
      </c>
      <c r="N57" s="532">
        <v>205.60755399999999</v>
      </c>
      <c r="O57" s="532">
        <v>385.6281697</v>
      </c>
      <c r="P57" s="532">
        <v>709.89460587899998</v>
      </c>
      <c r="Q57" s="532">
        <v>5629.0909684000007</v>
      </c>
      <c r="R57" s="532">
        <v>21042.298127833004</v>
      </c>
      <c r="S57" s="532">
        <v>463.073331</v>
      </c>
      <c r="T57" s="532">
        <v>3775.3459190090002</v>
      </c>
      <c r="V57" s="2"/>
      <c r="W57" s="2"/>
    </row>
    <row r="58" spans="1:23" ht="34.9" hidden="1" customHeight="1">
      <c r="A58" s="2"/>
      <c r="B58" s="217">
        <v>42887</v>
      </c>
      <c r="C58" s="536">
        <f t="shared" si="8"/>
        <v>48461.260604803007</v>
      </c>
      <c r="D58" s="536">
        <f t="shared" si="9"/>
        <v>5637.4974039890003</v>
      </c>
      <c r="E58" s="537">
        <v>191.03113099999999</v>
      </c>
      <c r="F58" s="537">
        <v>1270.201751241</v>
      </c>
      <c r="G58" s="537">
        <v>2837.8121490999997</v>
      </c>
      <c r="H58" s="537">
        <v>253.309577819</v>
      </c>
      <c r="I58" s="537">
        <v>481.347901804</v>
      </c>
      <c r="J58" s="537">
        <v>473.83460548999994</v>
      </c>
      <c r="K58" s="537">
        <v>129.96028753500002</v>
      </c>
      <c r="L58" s="536">
        <f t="shared" si="10"/>
        <v>42823.763200814006</v>
      </c>
      <c r="M58" s="537">
        <v>10320.588567928</v>
      </c>
      <c r="N58" s="537">
        <v>216.67734999999999</v>
      </c>
      <c r="O58" s="537">
        <v>402.88159150000001</v>
      </c>
      <c r="P58" s="537">
        <v>762.82181244599997</v>
      </c>
      <c r="Q58" s="537">
        <v>5294.3373435999993</v>
      </c>
      <c r="R58" s="537">
        <v>21198.039689248002</v>
      </c>
      <c r="S58" s="537">
        <v>590.32944299999997</v>
      </c>
      <c r="T58" s="537">
        <v>4038.0874030919999</v>
      </c>
      <c r="V58" s="2"/>
      <c r="W58" s="2"/>
    </row>
    <row r="59" spans="1:23" ht="34.9" hidden="1" customHeight="1">
      <c r="A59" s="2"/>
      <c r="B59" s="216">
        <v>42917</v>
      </c>
      <c r="C59" s="531">
        <f t="shared" si="8"/>
        <v>48205.705076769002</v>
      </c>
      <c r="D59" s="531">
        <f t="shared" si="9"/>
        <v>5421.8654178359993</v>
      </c>
      <c r="E59" s="532">
        <v>204.21145899999999</v>
      </c>
      <c r="F59" s="532">
        <v>1111.6669808799998</v>
      </c>
      <c r="G59" s="532">
        <v>2814.0395242</v>
      </c>
      <c r="H59" s="532">
        <v>252.16738302899998</v>
      </c>
      <c r="I59" s="532">
        <v>496.08301367199994</v>
      </c>
      <c r="J59" s="532">
        <v>481.34610646300001</v>
      </c>
      <c r="K59" s="532">
        <v>62.350950591999997</v>
      </c>
      <c r="L59" s="531">
        <f t="shared" si="10"/>
        <v>42783.839658933</v>
      </c>
      <c r="M59" s="532">
        <v>10255.747314329001</v>
      </c>
      <c r="N59" s="532">
        <v>192.622817</v>
      </c>
      <c r="O59" s="532">
        <v>400.83754959999999</v>
      </c>
      <c r="P59" s="532">
        <v>782.51852990200007</v>
      </c>
      <c r="Q59" s="532">
        <v>5569.2850993000002</v>
      </c>
      <c r="R59" s="532">
        <v>21313.695168949998</v>
      </c>
      <c r="S59" s="532">
        <v>481.21725099999998</v>
      </c>
      <c r="T59" s="532">
        <v>3787.9159288519995</v>
      </c>
      <c r="V59" s="2"/>
      <c r="W59" s="2"/>
    </row>
    <row r="60" spans="1:23" ht="34.9" hidden="1" customHeight="1">
      <c r="A60" s="2"/>
      <c r="B60" s="217">
        <v>42948</v>
      </c>
      <c r="C60" s="536">
        <f t="shared" si="8"/>
        <v>48196.208529085001</v>
      </c>
      <c r="D60" s="536">
        <f t="shared" si="9"/>
        <v>5465.7112706879989</v>
      </c>
      <c r="E60" s="537">
        <v>233.51807299999999</v>
      </c>
      <c r="F60" s="537">
        <v>1090.8207042859999</v>
      </c>
      <c r="G60" s="537">
        <v>2836.9897265</v>
      </c>
      <c r="H60" s="537">
        <v>252.23032299900001</v>
      </c>
      <c r="I60" s="537">
        <v>520.98136908299989</v>
      </c>
      <c r="J60" s="537">
        <v>477.98592271000001</v>
      </c>
      <c r="K60" s="537">
        <v>53.18515210999999</v>
      </c>
      <c r="L60" s="536">
        <f t="shared" si="10"/>
        <v>42730.497258397001</v>
      </c>
      <c r="M60" s="537">
        <v>10432.791213684002</v>
      </c>
      <c r="N60" s="537">
        <v>193.50966299999999</v>
      </c>
      <c r="O60" s="537">
        <v>392.37754180000002</v>
      </c>
      <c r="P60" s="537">
        <v>808.63620483900002</v>
      </c>
      <c r="Q60" s="537">
        <v>5015.3848746000003</v>
      </c>
      <c r="R60" s="537">
        <v>21474.384393987006</v>
      </c>
      <c r="S60" s="537">
        <v>567.47437300000001</v>
      </c>
      <c r="T60" s="537">
        <v>3845.9389934870005</v>
      </c>
      <c r="V60" s="2"/>
      <c r="W60" s="2"/>
    </row>
    <row r="61" spans="1:23" ht="34.9" hidden="1" customHeight="1">
      <c r="A61" s="2"/>
      <c r="B61" s="216">
        <v>42979</v>
      </c>
      <c r="C61" s="531">
        <f t="shared" si="8"/>
        <v>48474.208402083008</v>
      </c>
      <c r="D61" s="531">
        <f t="shared" si="9"/>
        <v>5378.5836508929997</v>
      </c>
      <c r="E61" s="532">
        <v>225.07404700000001</v>
      </c>
      <c r="F61" s="532">
        <v>1128.0349959689997</v>
      </c>
      <c r="G61" s="532">
        <v>2756.2424340999996</v>
      </c>
      <c r="H61" s="532">
        <v>240.26554771900004</v>
      </c>
      <c r="I61" s="532">
        <v>489.90615480000008</v>
      </c>
      <c r="J61" s="532">
        <v>478.38253899999995</v>
      </c>
      <c r="K61" s="532">
        <v>60.677932304999999</v>
      </c>
      <c r="L61" s="531">
        <f t="shared" si="10"/>
        <v>43095.624751190007</v>
      </c>
      <c r="M61" s="532">
        <v>10289.132249954</v>
      </c>
      <c r="N61" s="532">
        <v>203.53581800000001</v>
      </c>
      <c r="O61" s="532">
        <v>378.83013730000005</v>
      </c>
      <c r="P61" s="532">
        <v>809.76825633500005</v>
      </c>
      <c r="Q61" s="532">
        <v>5480.1664395000007</v>
      </c>
      <c r="R61" s="532">
        <v>21669.195085395</v>
      </c>
      <c r="S61" s="532">
        <v>473.787576</v>
      </c>
      <c r="T61" s="532">
        <v>3791.2091887060001</v>
      </c>
      <c r="V61" s="2"/>
      <c r="W61" s="2"/>
    </row>
    <row r="62" spans="1:23" ht="34.9" hidden="1" customHeight="1">
      <c r="A62" s="2"/>
      <c r="B62" s="217">
        <v>43009</v>
      </c>
      <c r="C62" s="536">
        <f t="shared" si="8"/>
        <v>48925.466532116014</v>
      </c>
      <c r="D62" s="536">
        <f t="shared" si="9"/>
        <v>5413.5382461030003</v>
      </c>
      <c r="E62" s="537">
        <v>181.49812600000001</v>
      </c>
      <c r="F62" s="537">
        <v>1085.2212382980001</v>
      </c>
      <c r="G62" s="537">
        <v>2854.3538919699999</v>
      </c>
      <c r="H62" s="537">
        <v>249.649379439</v>
      </c>
      <c r="I62" s="537">
        <v>498.25623781100001</v>
      </c>
      <c r="J62" s="537">
        <v>476.58892489999999</v>
      </c>
      <c r="K62" s="537">
        <v>67.970447684999996</v>
      </c>
      <c r="L62" s="536">
        <f t="shared" si="10"/>
        <v>43511.928286013012</v>
      </c>
      <c r="M62" s="537">
        <v>9977.9926530130015</v>
      </c>
      <c r="N62" s="537">
        <v>213.059203</v>
      </c>
      <c r="O62" s="537">
        <v>384.51116910400003</v>
      </c>
      <c r="P62" s="537">
        <v>805.58723226000006</v>
      </c>
      <c r="Q62" s="537">
        <v>6154.3831194000004</v>
      </c>
      <c r="R62" s="537">
        <v>21807.961889917002</v>
      </c>
      <c r="S62" s="537">
        <v>461.719942</v>
      </c>
      <c r="T62" s="537">
        <v>3706.7130773189997</v>
      </c>
      <c r="V62" s="2"/>
      <c r="W62" s="2"/>
    </row>
    <row r="63" spans="1:23" ht="34.9" hidden="1" customHeight="1">
      <c r="A63" s="2"/>
      <c r="B63" s="216">
        <v>43040</v>
      </c>
      <c r="C63" s="531">
        <f t="shared" si="8"/>
        <v>49049.163782987001</v>
      </c>
      <c r="D63" s="531">
        <f t="shared" si="9"/>
        <v>5322.5254030829992</v>
      </c>
      <c r="E63" s="532">
        <v>190.32650100000001</v>
      </c>
      <c r="F63" s="532">
        <v>1057.7437931079999</v>
      </c>
      <c r="G63" s="532">
        <v>2723.0478568399999</v>
      </c>
      <c r="H63" s="532">
        <v>246.495990439</v>
      </c>
      <c r="I63" s="532">
        <v>500.09071346899998</v>
      </c>
      <c r="J63" s="532">
        <v>468.96898920000001</v>
      </c>
      <c r="K63" s="532">
        <v>135.85155902700001</v>
      </c>
      <c r="L63" s="531">
        <f t="shared" si="10"/>
        <v>43726.638379904005</v>
      </c>
      <c r="M63" s="532">
        <v>10036.833947880999</v>
      </c>
      <c r="N63" s="532">
        <v>214.61700099999999</v>
      </c>
      <c r="O63" s="532">
        <v>395.12801942999999</v>
      </c>
      <c r="P63" s="532">
        <v>809.51449405900007</v>
      </c>
      <c r="Q63" s="532">
        <v>6044.1677155999996</v>
      </c>
      <c r="R63" s="532">
        <v>22033.720354560002</v>
      </c>
      <c r="S63" s="532">
        <v>469.390199</v>
      </c>
      <c r="T63" s="532">
        <v>3723.2666483739999</v>
      </c>
      <c r="V63" s="2"/>
      <c r="W63" s="2"/>
    </row>
    <row r="64" spans="1:23" ht="34.9" hidden="1" customHeight="1">
      <c r="A64" s="2"/>
      <c r="B64" s="217">
        <v>43070</v>
      </c>
      <c r="C64" s="536">
        <f t="shared" si="8"/>
        <v>49102.541243328</v>
      </c>
      <c r="D64" s="536">
        <f t="shared" si="9"/>
        <v>5652.0300705479985</v>
      </c>
      <c r="E64" s="537">
        <v>193.004704</v>
      </c>
      <c r="F64" s="537">
        <v>1334.8290243229999</v>
      </c>
      <c r="G64" s="537">
        <v>2729.9846114500001</v>
      </c>
      <c r="H64" s="537">
        <v>268.40100573900003</v>
      </c>
      <c r="I64" s="537">
        <v>500.23453500000005</v>
      </c>
      <c r="J64" s="537">
        <v>488.75857252000003</v>
      </c>
      <c r="K64" s="537">
        <v>136.81761751599998</v>
      </c>
      <c r="L64" s="536">
        <f t="shared" si="10"/>
        <v>43450.511172780003</v>
      </c>
      <c r="M64" s="537">
        <v>9665.3203999219986</v>
      </c>
      <c r="N64" s="537">
        <v>212.275597</v>
      </c>
      <c r="O64" s="537">
        <v>414.95629190999995</v>
      </c>
      <c r="P64" s="537">
        <v>801.08435081799996</v>
      </c>
      <c r="Q64" s="537">
        <v>6180.6878818000005</v>
      </c>
      <c r="R64" s="537">
        <v>21983.818329482998</v>
      </c>
      <c r="S64" s="537">
        <v>509.988722</v>
      </c>
      <c r="T64" s="537">
        <v>3682.379599847</v>
      </c>
      <c r="V64" s="2"/>
      <c r="W64" s="2"/>
    </row>
    <row r="65" spans="1:23" ht="34.9" hidden="1" customHeight="1">
      <c r="A65" s="2"/>
      <c r="B65" s="635">
        <v>2018</v>
      </c>
      <c r="C65" s="891"/>
      <c r="D65" s="891"/>
      <c r="E65" s="891"/>
      <c r="F65" s="891"/>
      <c r="G65" s="891"/>
      <c r="H65" s="891"/>
      <c r="I65" s="891"/>
      <c r="J65" s="891"/>
      <c r="K65" s="891"/>
      <c r="L65" s="891"/>
      <c r="M65" s="891"/>
      <c r="N65" s="891"/>
      <c r="O65" s="891"/>
      <c r="P65" s="891"/>
      <c r="Q65" s="891"/>
      <c r="R65" s="891"/>
      <c r="S65" s="891"/>
      <c r="T65" s="891"/>
      <c r="V65" s="2"/>
      <c r="W65" s="2"/>
    </row>
    <row r="66" spans="1:23" ht="34.9" hidden="1" customHeight="1">
      <c r="A66" s="2"/>
      <c r="B66" s="216">
        <v>43101</v>
      </c>
      <c r="C66" s="531">
        <f t="shared" ref="C66:C77" si="11">+D66+L66</f>
        <v>49238.615118369999</v>
      </c>
      <c r="D66" s="531">
        <f t="shared" ref="D66:D77" si="12">SUM(E66:K66)</f>
        <v>5450.488841078999</v>
      </c>
      <c r="E66" s="532">
        <v>166.90678399999999</v>
      </c>
      <c r="F66" s="532">
        <v>1094.500903738</v>
      </c>
      <c r="G66" s="532">
        <v>2864.2011682199995</v>
      </c>
      <c r="H66" s="532">
        <v>271.09124407900003</v>
      </c>
      <c r="I66" s="532">
        <v>514.32340372600004</v>
      </c>
      <c r="J66" s="532">
        <v>471.79220290000001</v>
      </c>
      <c r="K66" s="532">
        <v>67.673134416000011</v>
      </c>
      <c r="L66" s="531">
        <f t="shared" ref="L66:L77" si="13">SUM(M66:T66)</f>
        <v>43788.126277290998</v>
      </c>
      <c r="M66" s="532">
        <v>9743.9743623920021</v>
      </c>
      <c r="N66" s="532">
        <v>215.19031100000001</v>
      </c>
      <c r="O66" s="532">
        <v>416.88488688000001</v>
      </c>
      <c r="P66" s="532">
        <v>820.12213709999992</v>
      </c>
      <c r="Q66" s="532">
        <v>6144.8426896000001</v>
      </c>
      <c r="R66" s="532">
        <v>22149.775410777998</v>
      </c>
      <c r="S66" s="532">
        <v>449.26341200000002</v>
      </c>
      <c r="T66" s="532">
        <v>3848.0730675410005</v>
      </c>
      <c r="V66" s="2"/>
      <c r="W66" s="2"/>
    </row>
    <row r="67" spans="1:23" ht="34.9" hidden="1" customHeight="1">
      <c r="A67" s="2"/>
      <c r="B67" s="217">
        <v>43132</v>
      </c>
      <c r="C67" s="536">
        <f t="shared" si="11"/>
        <v>49410.357291142995</v>
      </c>
      <c r="D67" s="536">
        <f t="shared" si="12"/>
        <v>5407.0564887790006</v>
      </c>
      <c r="E67" s="537">
        <v>175.859579</v>
      </c>
      <c r="F67" s="537">
        <v>1017.9108978099999</v>
      </c>
      <c r="G67" s="537">
        <v>2791.6326027400005</v>
      </c>
      <c r="H67" s="537">
        <v>277.46205200899999</v>
      </c>
      <c r="I67" s="537">
        <v>523.98535438399995</v>
      </c>
      <c r="J67" s="537">
        <v>494.98553185000009</v>
      </c>
      <c r="K67" s="537">
        <v>125.22047098599998</v>
      </c>
      <c r="L67" s="536">
        <f t="shared" si="13"/>
        <v>44003.300802363992</v>
      </c>
      <c r="M67" s="537">
        <v>9756.9301179539998</v>
      </c>
      <c r="N67" s="537">
        <v>212.846419</v>
      </c>
      <c r="O67" s="537">
        <v>421.83904057000001</v>
      </c>
      <c r="P67" s="537">
        <v>793.39656874200011</v>
      </c>
      <c r="Q67" s="537">
        <v>6203.0682564000008</v>
      </c>
      <c r="R67" s="537">
        <v>22362.639838461</v>
      </c>
      <c r="S67" s="537">
        <v>470.04140599999999</v>
      </c>
      <c r="T67" s="537">
        <v>3782.5391552370002</v>
      </c>
      <c r="V67" s="2"/>
      <c r="W67" s="2"/>
    </row>
    <row r="68" spans="1:23" ht="34.9" hidden="1" customHeight="1">
      <c r="A68" s="2"/>
      <c r="B68" s="216">
        <v>43160</v>
      </c>
      <c r="C68" s="531">
        <f t="shared" si="11"/>
        <v>49777.021142072997</v>
      </c>
      <c r="D68" s="531">
        <f t="shared" si="12"/>
        <v>5443.7316941380004</v>
      </c>
      <c r="E68" s="532">
        <v>187.335759</v>
      </c>
      <c r="F68" s="532">
        <v>1048.3856583219999</v>
      </c>
      <c r="G68" s="532">
        <v>2857.97259222</v>
      </c>
      <c r="H68" s="532">
        <v>262.48204119899998</v>
      </c>
      <c r="I68" s="532">
        <v>533.96797065999999</v>
      </c>
      <c r="J68" s="532">
        <v>485.17840039999999</v>
      </c>
      <c r="K68" s="532">
        <v>68.40927233699999</v>
      </c>
      <c r="L68" s="531">
        <f t="shared" si="13"/>
        <v>44333.289447935</v>
      </c>
      <c r="M68" s="532">
        <v>9860.1380210439984</v>
      </c>
      <c r="N68" s="532">
        <v>239.58630199999999</v>
      </c>
      <c r="O68" s="532">
        <v>424.86754801000001</v>
      </c>
      <c r="P68" s="532">
        <v>787.00496757600001</v>
      </c>
      <c r="Q68" s="532">
        <v>6147.4112255</v>
      </c>
      <c r="R68" s="532">
        <v>22421.915472636003</v>
      </c>
      <c r="S68" s="532">
        <v>453.398775</v>
      </c>
      <c r="T68" s="532">
        <v>3998.9671361690002</v>
      </c>
      <c r="V68" s="2"/>
      <c r="W68" s="2"/>
    </row>
    <row r="69" spans="1:23" ht="34.9" hidden="1" customHeight="1">
      <c r="A69" s="2"/>
      <c r="B69" s="217">
        <v>43191</v>
      </c>
      <c r="C69" s="536">
        <f t="shared" si="11"/>
        <v>49965.533542093006</v>
      </c>
      <c r="D69" s="536">
        <f t="shared" si="12"/>
        <v>5397.3670141169996</v>
      </c>
      <c r="E69" s="537">
        <v>203.88460900000001</v>
      </c>
      <c r="F69" s="537">
        <v>942.29157653100003</v>
      </c>
      <c r="G69" s="537">
        <v>2889.56134049</v>
      </c>
      <c r="H69" s="537">
        <v>263.22123553</v>
      </c>
      <c r="I69" s="537">
        <v>541.77990299999999</v>
      </c>
      <c r="J69" s="537">
        <v>488.35017964999997</v>
      </c>
      <c r="K69" s="537">
        <v>68.278169915999996</v>
      </c>
      <c r="L69" s="536">
        <f t="shared" si="13"/>
        <v>44568.166527976005</v>
      </c>
      <c r="M69" s="537">
        <v>10022.60623521</v>
      </c>
      <c r="N69" s="537">
        <v>238.091508</v>
      </c>
      <c r="O69" s="537">
        <v>414.46866887000004</v>
      </c>
      <c r="P69" s="537">
        <v>795.58853787099997</v>
      </c>
      <c r="Q69" s="537">
        <v>5913.7685109999993</v>
      </c>
      <c r="R69" s="537">
        <v>22615.941322523002</v>
      </c>
      <c r="S69" s="537">
        <v>490.695899</v>
      </c>
      <c r="T69" s="537">
        <v>4077.0058455020007</v>
      </c>
      <c r="V69" s="2"/>
      <c r="W69" s="2"/>
    </row>
    <row r="70" spans="1:23" ht="34.9" hidden="1" customHeight="1">
      <c r="A70" s="2"/>
      <c r="B70" s="216">
        <v>43221</v>
      </c>
      <c r="C70" s="531">
        <f t="shared" si="11"/>
        <v>49876.171865954006</v>
      </c>
      <c r="D70" s="531">
        <f t="shared" si="12"/>
        <v>5281.1994776540005</v>
      </c>
      <c r="E70" s="532">
        <v>174.12178800000001</v>
      </c>
      <c r="F70" s="532">
        <v>891.31107589399994</v>
      </c>
      <c r="G70" s="532">
        <v>2824.1877166600002</v>
      </c>
      <c r="H70" s="532">
        <v>269.28696804999998</v>
      </c>
      <c r="I70" s="532">
        <v>551.93737235399999</v>
      </c>
      <c r="J70" s="532">
        <v>501.53069755000001</v>
      </c>
      <c r="K70" s="532">
        <v>68.823859146000018</v>
      </c>
      <c r="L70" s="531">
        <f t="shared" si="13"/>
        <v>44594.972388300004</v>
      </c>
      <c r="M70" s="532">
        <v>10105.289398512001</v>
      </c>
      <c r="N70" s="532">
        <v>255.29126600000001</v>
      </c>
      <c r="O70" s="532">
        <v>420.18308581000002</v>
      </c>
      <c r="P70" s="532">
        <v>796.94170194800006</v>
      </c>
      <c r="Q70" s="532">
        <v>5758.2498755999995</v>
      </c>
      <c r="R70" s="532">
        <v>22783.928143342</v>
      </c>
      <c r="S70" s="532">
        <v>474.94322299999999</v>
      </c>
      <c r="T70" s="532">
        <v>4000.1456940880003</v>
      </c>
      <c r="V70" s="2"/>
      <c r="W70" s="2"/>
    </row>
    <row r="71" spans="1:23" ht="34.9" hidden="1" customHeight="1">
      <c r="A71" s="2"/>
      <c r="B71" s="217">
        <v>43252</v>
      </c>
      <c r="C71" s="536">
        <f t="shared" si="11"/>
        <v>49869.479971419998</v>
      </c>
      <c r="D71" s="536">
        <f t="shared" si="12"/>
        <v>5054.5021517659998</v>
      </c>
      <c r="E71" s="537">
        <v>214.791303</v>
      </c>
      <c r="F71" s="537">
        <v>826.11919722499999</v>
      </c>
      <c r="G71" s="537">
        <v>2580.5788861000001</v>
      </c>
      <c r="H71" s="537">
        <v>266.27394441000001</v>
      </c>
      <c r="I71" s="537">
        <v>593.76140793399998</v>
      </c>
      <c r="J71" s="537">
        <v>493.54014496000002</v>
      </c>
      <c r="K71" s="537">
        <v>79.43726813699999</v>
      </c>
      <c r="L71" s="536">
        <f t="shared" si="13"/>
        <v>44814.977819653999</v>
      </c>
      <c r="M71" s="537">
        <v>10139.384513773999</v>
      </c>
      <c r="N71" s="537">
        <v>254.46051499999999</v>
      </c>
      <c r="O71" s="537">
        <v>414.50449092000002</v>
      </c>
      <c r="P71" s="537">
        <v>790.82977251</v>
      </c>
      <c r="Q71" s="537">
        <v>5813.7960516000003</v>
      </c>
      <c r="R71" s="537">
        <v>22830.688832607997</v>
      </c>
      <c r="S71" s="537">
        <v>490.07029699999998</v>
      </c>
      <c r="T71" s="537">
        <v>4081.2433462419999</v>
      </c>
      <c r="V71" s="2"/>
      <c r="W71" s="2"/>
    </row>
    <row r="72" spans="1:23" ht="34.9" hidden="1" customHeight="1">
      <c r="A72" s="2"/>
      <c r="B72" s="216">
        <v>43282</v>
      </c>
      <c r="C72" s="531">
        <f t="shared" si="11"/>
        <v>49850.768392436003</v>
      </c>
      <c r="D72" s="531">
        <f t="shared" si="12"/>
        <v>5171.5856807560003</v>
      </c>
      <c r="E72" s="532">
        <v>201.88708600000001</v>
      </c>
      <c r="F72" s="532">
        <v>935.0672661320001</v>
      </c>
      <c r="G72" s="532">
        <v>2582.4142553600004</v>
      </c>
      <c r="H72" s="532">
        <v>273.28656470999999</v>
      </c>
      <c r="I72" s="532">
        <v>602.177674981</v>
      </c>
      <c r="J72" s="532">
        <v>503.16227744999992</v>
      </c>
      <c r="K72" s="532">
        <v>73.590556122999999</v>
      </c>
      <c r="L72" s="531">
        <f t="shared" si="13"/>
        <v>44679.182711680005</v>
      </c>
      <c r="M72" s="532">
        <v>10269.657348613002</v>
      </c>
      <c r="N72" s="532">
        <v>252.11817300000001</v>
      </c>
      <c r="O72" s="532">
        <v>400.51202490999998</v>
      </c>
      <c r="P72" s="532">
        <v>792.92316873199991</v>
      </c>
      <c r="Q72" s="532">
        <v>5511.6599220000007</v>
      </c>
      <c r="R72" s="532">
        <v>22871.889377720003</v>
      </c>
      <c r="S72" s="532">
        <v>484.40197599999999</v>
      </c>
      <c r="T72" s="532">
        <v>4096.0207207049998</v>
      </c>
      <c r="V72" s="2"/>
      <c r="W72" s="2"/>
    </row>
    <row r="73" spans="1:23" ht="34.9" hidden="1" customHeight="1">
      <c r="A73" s="2"/>
      <c r="B73" s="217">
        <v>43313</v>
      </c>
      <c r="C73" s="536">
        <f t="shared" si="11"/>
        <v>50273.99234890299</v>
      </c>
      <c r="D73" s="536">
        <f t="shared" si="12"/>
        <v>5247.6446960669991</v>
      </c>
      <c r="E73" s="537">
        <v>210.35788700000001</v>
      </c>
      <c r="F73" s="537">
        <v>984.48363800000004</v>
      </c>
      <c r="G73" s="537">
        <v>2597.3062466199999</v>
      </c>
      <c r="H73" s="537">
        <v>271.86655937</v>
      </c>
      <c r="I73" s="537">
        <v>617.56670179899993</v>
      </c>
      <c r="J73" s="537">
        <v>499.60472599999997</v>
      </c>
      <c r="K73" s="537">
        <v>66.458937277999993</v>
      </c>
      <c r="L73" s="536">
        <f t="shared" si="13"/>
        <v>45026.34765283599</v>
      </c>
      <c r="M73" s="537">
        <v>10357.676742311998</v>
      </c>
      <c r="N73" s="537">
        <v>255.38759200000001</v>
      </c>
      <c r="O73" s="537">
        <v>507.65678792</v>
      </c>
      <c r="P73" s="537">
        <v>799.65593604999992</v>
      </c>
      <c r="Q73" s="537">
        <v>5520.3767774999997</v>
      </c>
      <c r="R73" s="537">
        <v>22937.174423116998</v>
      </c>
      <c r="S73" s="537">
        <v>532.23937799999999</v>
      </c>
      <c r="T73" s="537">
        <v>4116.1800159369996</v>
      </c>
      <c r="V73" s="2"/>
      <c r="W73" s="2"/>
    </row>
    <row r="74" spans="1:23" ht="34.9" hidden="1" customHeight="1">
      <c r="A74" s="2"/>
      <c r="B74" s="216">
        <v>43344</v>
      </c>
      <c r="C74" s="531">
        <f t="shared" si="11"/>
        <v>50234.115203676993</v>
      </c>
      <c r="D74" s="531">
        <f t="shared" si="12"/>
        <v>5425.9853370229994</v>
      </c>
      <c r="E74" s="532">
        <v>205.825705</v>
      </c>
      <c r="F74" s="532">
        <v>1095.5029315309998</v>
      </c>
      <c r="G74" s="532">
        <v>2660.5759572700003</v>
      </c>
      <c r="H74" s="532">
        <v>269.39531439999996</v>
      </c>
      <c r="I74" s="532">
        <v>633.10923802700006</v>
      </c>
      <c r="J74" s="532">
        <v>486.61428380999996</v>
      </c>
      <c r="K74" s="532">
        <v>74.961906984999999</v>
      </c>
      <c r="L74" s="531">
        <f t="shared" si="13"/>
        <v>44808.129866653995</v>
      </c>
      <c r="M74" s="532">
        <v>10439.345186344</v>
      </c>
      <c r="N74" s="532">
        <v>264.65023500000001</v>
      </c>
      <c r="O74" s="532">
        <v>500.70098963099997</v>
      </c>
      <c r="P74" s="532">
        <v>837.37789412500001</v>
      </c>
      <c r="Q74" s="532">
        <v>5165.1607002000001</v>
      </c>
      <c r="R74" s="532">
        <v>23011.335615198997</v>
      </c>
      <c r="S74" s="532">
        <v>506.57367099999999</v>
      </c>
      <c r="T74" s="532">
        <v>4082.9855751549999</v>
      </c>
      <c r="V74" s="2"/>
      <c r="W74" s="2"/>
    </row>
    <row r="75" spans="1:23" ht="34.9" hidden="1" customHeight="1">
      <c r="A75" s="2"/>
      <c r="B75" s="217">
        <v>43374</v>
      </c>
      <c r="C75" s="536">
        <f t="shared" si="11"/>
        <v>50576.600853667995</v>
      </c>
      <c r="D75" s="536">
        <f t="shared" si="12"/>
        <v>5277.1393237820012</v>
      </c>
      <c r="E75" s="537">
        <v>177.98703</v>
      </c>
      <c r="F75" s="537">
        <v>933.05248121299996</v>
      </c>
      <c r="G75" s="537">
        <v>2720.7339389100002</v>
      </c>
      <c r="H75" s="537">
        <v>255.04637069000003</v>
      </c>
      <c r="I75" s="537">
        <v>626.81431178000003</v>
      </c>
      <c r="J75" s="537">
        <v>491.28190644</v>
      </c>
      <c r="K75" s="537">
        <v>72.223284749000001</v>
      </c>
      <c r="L75" s="536">
        <f t="shared" si="13"/>
        <v>45299.461529885994</v>
      </c>
      <c r="M75" s="537">
        <v>10704.601601624001</v>
      </c>
      <c r="N75" s="537">
        <v>271.88030800000001</v>
      </c>
      <c r="O75" s="537">
        <v>506.45131579000002</v>
      </c>
      <c r="P75" s="537">
        <v>825.82411604800006</v>
      </c>
      <c r="Q75" s="537">
        <v>5303.8519441999988</v>
      </c>
      <c r="R75" s="537">
        <v>23149.540986657998</v>
      </c>
      <c r="S75" s="537">
        <v>483.27503300000001</v>
      </c>
      <c r="T75" s="537">
        <v>4054.0362245659999</v>
      </c>
      <c r="V75" s="2"/>
      <c r="W75" s="2"/>
    </row>
    <row r="76" spans="1:23" ht="34.9" hidden="1" customHeight="1">
      <c r="A76" s="2"/>
      <c r="B76" s="216">
        <v>43405</v>
      </c>
      <c r="C76" s="531">
        <f t="shared" si="11"/>
        <v>50609.671924627997</v>
      </c>
      <c r="D76" s="531">
        <f t="shared" si="12"/>
        <v>5150.7271117359996</v>
      </c>
      <c r="E76" s="532">
        <v>199.50687500000001</v>
      </c>
      <c r="F76" s="532">
        <v>900.16209688399999</v>
      </c>
      <c r="G76" s="532">
        <v>2584.5128387999998</v>
      </c>
      <c r="H76" s="532">
        <v>241.79134720999997</v>
      </c>
      <c r="I76" s="532">
        <v>663.72495129999993</v>
      </c>
      <c r="J76" s="532">
        <v>485.99081079999991</v>
      </c>
      <c r="K76" s="532">
        <v>75.038191742000009</v>
      </c>
      <c r="L76" s="531">
        <f t="shared" si="13"/>
        <v>45458.944812891998</v>
      </c>
      <c r="M76" s="532">
        <v>10815.425138716999</v>
      </c>
      <c r="N76" s="532">
        <v>279.15088200000002</v>
      </c>
      <c r="O76" s="532">
        <v>486.66942185000005</v>
      </c>
      <c r="P76" s="532">
        <v>797.85209131999989</v>
      </c>
      <c r="Q76" s="532">
        <v>5002.6617765999999</v>
      </c>
      <c r="R76" s="532">
        <v>23305.707844207998</v>
      </c>
      <c r="S76" s="532">
        <v>482.56878899999998</v>
      </c>
      <c r="T76" s="532">
        <v>4288.9088691970001</v>
      </c>
      <c r="V76" s="2"/>
      <c r="W76" s="2"/>
    </row>
    <row r="77" spans="1:23" ht="34.9" hidden="1" customHeight="1">
      <c r="A77" s="2"/>
      <c r="B77" s="217">
        <v>43435</v>
      </c>
      <c r="C77" s="536">
        <f t="shared" si="11"/>
        <v>50917.751839295001</v>
      </c>
      <c r="D77" s="536">
        <f t="shared" si="12"/>
        <v>5543.8335329499996</v>
      </c>
      <c r="E77" s="537">
        <v>233.91301100000001</v>
      </c>
      <c r="F77" s="537">
        <v>996.54535961500005</v>
      </c>
      <c r="G77" s="537">
        <v>2840.1429630899997</v>
      </c>
      <c r="H77" s="537">
        <v>268.91532468999998</v>
      </c>
      <c r="I77" s="537">
        <v>655.26517443700004</v>
      </c>
      <c r="J77" s="537">
        <v>471.55922059999995</v>
      </c>
      <c r="K77" s="537">
        <v>77.492479517999996</v>
      </c>
      <c r="L77" s="536">
        <f t="shared" si="13"/>
        <v>45373.918306345004</v>
      </c>
      <c r="M77" s="537">
        <v>10388.884037466001</v>
      </c>
      <c r="N77" s="537">
        <v>291.973681</v>
      </c>
      <c r="O77" s="537">
        <v>499.98047285999996</v>
      </c>
      <c r="P77" s="537">
        <v>793.33346195599995</v>
      </c>
      <c r="Q77" s="537">
        <v>5399.9570583000004</v>
      </c>
      <c r="R77" s="537">
        <v>23263.495861018</v>
      </c>
      <c r="S77" s="537">
        <v>506.01559300000002</v>
      </c>
      <c r="T77" s="537">
        <v>4230.2781407450002</v>
      </c>
      <c r="V77" s="2"/>
      <c r="W77" s="2"/>
    </row>
    <row r="78" spans="1:23" ht="34.9" hidden="1" customHeight="1">
      <c r="A78" s="2"/>
      <c r="B78" s="635">
        <v>2019</v>
      </c>
      <c r="C78" s="891"/>
      <c r="D78" s="891"/>
      <c r="E78" s="891"/>
      <c r="F78" s="891"/>
      <c r="G78" s="891"/>
      <c r="H78" s="891"/>
      <c r="I78" s="891"/>
      <c r="J78" s="891"/>
      <c r="K78" s="891"/>
      <c r="L78" s="891"/>
      <c r="M78" s="891"/>
      <c r="N78" s="891"/>
      <c r="O78" s="891"/>
      <c r="P78" s="891"/>
      <c r="Q78" s="891"/>
      <c r="R78" s="891"/>
      <c r="S78" s="891"/>
      <c r="T78" s="891"/>
      <c r="V78" s="2"/>
      <c r="W78" s="2"/>
    </row>
    <row r="79" spans="1:23" ht="34.9" hidden="1" customHeight="1">
      <c r="A79" s="2"/>
      <c r="B79" s="216">
        <v>43466</v>
      </c>
      <c r="C79" s="531">
        <f t="shared" ref="C79:C90" si="14">+D79+L79</f>
        <v>50702.886362228004</v>
      </c>
      <c r="D79" s="531">
        <f t="shared" ref="D79:D90" si="15">SUM(E79:K79)</f>
        <v>5437.1281375950002</v>
      </c>
      <c r="E79" s="532">
        <v>201.45977600000001</v>
      </c>
      <c r="F79" s="532">
        <v>914.6671754900002</v>
      </c>
      <c r="G79" s="532">
        <v>2803.0459917300004</v>
      </c>
      <c r="H79" s="532">
        <v>260.13841355999995</v>
      </c>
      <c r="I79" s="532">
        <v>676.86069550000002</v>
      </c>
      <c r="J79" s="532">
        <v>491.47805169999992</v>
      </c>
      <c r="K79" s="532">
        <v>89.478033615000015</v>
      </c>
      <c r="L79" s="531">
        <f t="shared" ref="L79:L90" si="16">SUM(M79:T79)</f>
        <v>45265.758224633006</v>
      </c>
      <c r="M79" s="532">
        <v>10553.852214617</v>
      </c>
      <c r="N79" s="532">
        <v>289.08269200000001</v>
      </c>
      <c r="O79" s="532">
        <v>476.0079351</v>
      </c>
      <c r="P79" s="532">
        <v>819.42414098799986</v>
      </c>
      <c r="Q79" s="532">
        <v>5066.8451882000008</v>
      </c>
      <c r="R79" s="532">
        <v>23338.524643706009</v>
      </c>
      <c r="S79" s="532">
        <v>472.28418799999997</v>
      </c>
      <c r="T79" s="532">
        <v>4249.7372220219995</v>
      </c>
      <c r="V79" s="2"/>
      <c r="W79" s="2"/>
    </row>
    <row r="80" spans="1:23" ht="34.9" hidden="1" customHeight="1">
      <c r="A80" s="2"/>
      <c r="B80" s="217">
        <v>43497</v>
      </c>
      <c r="C80" s="536">
        <f t="shared" si="14"/>
        <v>51002.777563287003</v>
      </c>
      <c r="D80" s="536">
        <f t="shared" si="15"/>
        <v>5382.0519732969997</v>
      </c>
      <c r="E80" s="537">
        <v>209.471169</v>
      </c>
      <c r="F80" s="537">
        <v>930.79707878699992</v>
      </c>
      <c r="G80" s="537">
        <v>2740.8088481000004</v>
      </c>
      <c r="H80" s="537">
        <v>256.81187861000001</v>
      </c>
      <c r="I80" s="537">
        <v>650.12430011499998</v>
      </c>
      <c r="J80" s="537">
        <v>500.18960270000002</v>
      </c>
      <c r="K80" s="537">
        <v>93.849095985000005</v>
      </c>
      <c r="L80" s="536">
        <f t="shared" si="16"/>
        <v>45620.725589990005</v>
      </c>
      <c r="M80" s="537">
        <v>10562.816652519999</v>
      </c>
      <c r="N80" s="537">
        <v>288.03959300000002</v>
      </c>
      <c r="O80" s="537">
        <v>495.8247793299999</v>
      </c>
      <c r="P80" s="537">
        <v>820.04409673400005</v>
      </c>
      <c r="Q80" s="537">
        <v>5181.1848848999998</v>
      </c>
      <c r="R80" s="537">
        <v>23489.977258659001</v>
      </c>
      <c r="S80" s="537">
        <v>500.94709399999999</v>
      </c>
      <c r="T80" s="537">
        <v>4281.8912308469999</v>
      </c>
      <c r="V80" s="2"/>
      <c r="W80" s="2"/>
    </row>
    <row r="81" spans="1:23" ht="34.9" hidden="1" customHeight="1">
      <c r="A81" s="2"/>
      <c r="B81" s="216">
        <v>43525</v>
      </c>
      <c r="C81" s="531">
        <f t="shared" si="14"/>
        <v>51392.642315740995</v>
      </c>
      <c r="D81" s="531">
        <f t="shared" si="15"/>
        <v>5627.6882142250006</v>
      </c>
      <c r="E81" s="532">
        <v>228.68712300000001</v>
      </c>
      <c r="F81" s="532">
        <v>995.13838498300015</v>
      </c>
      <c r="G81" s="532">
        <v>2872.7272624800003</v>
      </c>
      <c r="H81" s="532">
        <v>258.06382406</v>
      </c>
      <c r="I81" s="532">
        <v>660.40035599999999</v>
      </c>
      <c r="J81" s="532">
        <v>504.65285163200002</v>
      </c>
      <c r="K81" s="532">
        <v>108.01841207</v>
      </c>
      <c r="L81" s="531">
        <f t="shared" si="16"/>
        <v>45764.954101515992</v>
      </c>
      <c r="M81" s="532">
        <v>10664.76580988</v>
      </c>
      <c r="N81" s="532">
        <v>298.51754799999998</v>
      </c>
      <c r="O81" s="532">
        <v>503.74482936999999</v>
      </c>
      <c r="P81" s="532">
        <v>815.10402984999996</v>
      </c>
      <c r="Q81" s="532">
        <v>5159.5484799000005</v>
      </c>
      <c r="R81" s="532">
        <v>23568.738293066996</v>
      </c>
      <c r="S81" s="532">
        <v>500.81305099999997</v>
      </c>
      <c r="T81" s="532">
        <v>4253.7220604489994</v>
      </c>
      <c r="V81" s="2"/>
      <c r="W81" s="2"/>
    </row>
    <row r="82" spans="1:23" ht="34.9" hidden="1" customHeight="1">
      <c r="A82" s="2"/>
      <c r="B82" s="217">
        <v>43556</v>
      </c>
      <c r="C82" s="536">
        <f t="shared" si="14"/>
        <v>51416.953043564004</v>
      </c>
      <c r="D82" s="536">
        <f t="shared" si="15"/>
        <v>5565.4196461259999</v>
      </c>
      <c r="E82" s="537">
        <v>216.48993899999999</v>
      </c>
      <c r="F82" s="537">
        <v>1058.543339413</v>
      </c>
      <c r="G82" s="537">
        <v>2790.3133071000002</v>
      </c>
      <c r="H82" s="537">
        <v>254.58244391999997</v>
      </c>
      <c r="I82" s="537">
        <v>645.28343578700003</v>
      </c>
      <c r="J82" s="537">
        <v>515.19541369800004</v>
      </c>
      <c r="K82" s="537">
        <v>85.011767207999995</v>
      </c>
      <c r="L82" s="536">
        <f t="shared" si="16"/>
        <v>45851.533397438005</v>
      </c>
      <c r="M82" s="537">
        <v>10794.787777031999</v>
      </c>
      <c r="N82" s="537">
        <v>299.48199599999998</v>
      </c>
      <c r="O82" s="537">
        <v>500.54577971000003</v>
      </c>
      <c r="P82" s="537">
        <v>798.71153977200004</v>
      </c>
      <c r="Q82" s="537">
        <v>4824.9741882999997</v>
      </c>
      <c r="R82" s="537">
        <v>23742.318276169997</v>
      </c>
      <c r="S82" s="537">
        <v>512.79405899999995</v>
      </c>
      <c r="T82" s="537">
        <v>4377.9197814540003</v>
      </c>
      <c r="V82" s="2"/>
      <c r="W82" s="2"/>
    </row>
    <row r="83" spans="1:23" ht="34.9" hidden="1" customHeight="1">
      <c r="A83" s="2"/>
      <c r="B83" s="216">
        <v>43586</v>
      </c>
      <c r="C83" s="531">
        <f t="shared" si="14"/>
        <v>51550.216843381007</v>
      </c>
      <c r="D83" s="531">
        <f t="shared" si="15"/>
        <v>5390.9383338779999</v>
      </c>
      <c r="E83" s="532">
        <v>211.18020000000001</v>
      </c>
      <c r="F83" s="532">
        <v>1012.2971206239999</v>
      </c>
      <c r="G83" s="532">
        <v>2684.6713208000001</v>
      </c>
      <c r="H83" s="532">
        <v>263.59611926999997</v>
      </c>
      <c r="I83" s="532">
        <v>628.28064487200004</v>
      </c>
      <c r="J83" s="532">
        <v>506.18676351600004</v>
      </c>
      <c r="K83" s="532">
        <v>84.726164796000006</v>
      </c>
      <c r="L83" s="531">
        <f t="shared" si="16"/>
        <v>46159.278509503005</v>
      </c>
      <c r="M83" s="532">
        <v>10769.501076773</v>
      </c>
      <c r="N83" s="532">
        <v>307.88672100000002</v>
      </c>
      <c r="O83" s="532">
        <v>500.74058298999995</v>
      </c>
      <c r="P83" s="532">
        <v>781.17601485099999</v>
      </c>
      <c r="Q83" s="532">
        <v>4700.0901037000003</v>
      </c>
      <c r="R83" s="532">
        <v>23935.340674960997</v>
      </c>
      <c r="S83" s="532">
        <v>624.22884699999997</v>
      </c>
      <c r="T83" s="532">
        <v>4540.3144882280003</v>
      </c>
      <c r="V83" s="2"/>
      <c r="W83" s="2"/>
    </row>
    <row r="84" spans="1:23" ht="34.9" hidden="1" customHeight="1">
      <c r="A84" s="2"/>
      <c r="B84" s="217">
        <v>43617</v>
      </c>
      <c r="C84" s="536">
        <f t="shared" si="14"/>
        <v>51962.388773090002</v>
      </c>
      <c r="D84" s="536">
        <f t="shared" si="15"/>
        <v>5379.1615755510002</v>
      </c>
      <c r="E84" s="537">
        <v>240.81601499999999</v>
      </c>
      <c r="F84" s="537">
        <v>1114.0303218029999</v>
      </c>
      <c r="G84" s="537">
        <v>2551.8754989000004</v>
      </c>
      <c r="H84" s="537">
        <v>260.4861181</v>
      </c>
      <c r="I84" s="537">
        <v>615.80542104699998</v>
      </c>
      <c r="J84" s="537">
        <v>512.79702291399997</v>
      </c>
      <c r="K84" s="537">
        <v>83.351177787000012</v>
      </c>
      <c r="L84" s="536">
        <f t="shared" si="16"/>
        <v>46583.227197539003</v>
      </c>
      <c r="M84" s="537">
        <v>11045.897554546</v>
      </c>
      <c r="N84" s="537">
        <v>313.91407600000002</v>
      </c>
      <c r="O84" s="537">
        <v>589.67461430000003</v>
      </c>
      <c r="P84" s="537">
        <v>797.92152640800009</v>
      </c>
      <c r="Q84" s="537">
        <v>4893.7626470000005</v>
      </c>
      <c r="R84" s="537">
        <v>24014.768188320999</v>
      </c>
      <c r="S84" s="537">
        <v>524.50448700000004</v>
      </c>
      <c r="T84" s="537">
        <v>4402.7841039640007</v>
      </c>
      <c r="V84" s="2"/>
      <c r="W84" s="2"/>
    </row>
    <row r="85" spans="1:23" ht="34.9" hidden="1" customHeight="1">
      <c r="A85" s="2"/>
      <c r="B85" s="216">
        <v>43647</v>
      </c>
      <c r="C85" s="531">
        <f t="shared" si="14"/>
        <v>52194.335679440002</v>
      </c>
      <c r="D85" s="531">
        <f t="shared" si="15"/>
        <v>5596.90923441</v>
      </c>
      <c r="E85" s="532">
        <v>242.47694000000001</v>
      </c>
      <c r="F85" s="532">
        <v>1122.0370263790001</v>
      </c>
      <c r="G85" s="532">
        <v>2737.1880997799999</v>
      </c>
      <c r="H85" s="532">
        <v>277.09459870000001</v>
      </c>
      <c r="I85" s="532">
        <v>600.00050400200007</v>
      </c>
      <c r="J85" s="532">
        <v>513.66951289999997</v>
      </c>
      <c r="K85" s="532">
        <v>104.44255264900002</v>
      </c>
      <c r="L85" s="531">
        <f t="shared" si="16"/>
        <v>46597.426445030003</v>
      </c>
      <c r="M85" s="532">
        <v>10958.510628516</v>
      </c>
      <c r="N85" s="532">
        <v>322.06180799999998</v>
      </c>
      <c r="O85" s="532">
        <v>587.80064560000005</v>
      </c>
      <c r="P85" s="532">
        <v>793.25455322100004</v>
      </c>
      <c r="Q85" s="532">
        <v>5087.3689414</v>
      </c>
      <c r="R85" s="532">
        <v>24054.552634159998</v>
      </c>
      <c r="S85" s="532">
        <v>536.67141100000003</v>
      </c>
      <c r="T85" s="532">
        <v>4257.2058231329993</v>
      </c>
      <c r="V85" s="2"/>
      <c r="W85" s="2"/>
    </row>
    <row r="86" spans="1:23" ht="34.9" hidden="1" customHeight="1">
      <c r="A86" s="2"/>
      <c r="B86" s="217">
        <v>43678</v>
      </c>
      <c r="C86" s="536">
        <f t="shared" si="14"/>
        <v>52554.131504500001</v>
      </c>
      <c r="D86" s="536">
        <f t="shared" si="15"/>
        <v>5554.8305064030001</v>
      </c>
      <c r="E86" s="537">
        <v>235.98180500000001</v>
      </c>
      <c r="F86" s="537">
        <v>1051.013517095</v>
      </c>
      <c r="G86" s="537">
        <v>2750.1779804000003</v>
      </c>
      <c r="H86" s="537">
        <v>295.3020075</v>
      </c>
      <c r="I86" s="537">
        <v>609.70964067900002</v>
      </c>
      <c r="J86" s="537">
        <v>512.20617270000002</v>
      </c>
      <c r="K86" s="537">
        <v>100.43938302900001</v>
      </c>
      <c r="L86" s="536">
        <f t="shared" si="16"/>
        <v>46999.300998097002</v>
      </c>
      <c r="M86" s="537">
        <v>11133.536802006001</v>
      </c>
      <c r="N86" s="537">
        <v>336.19537400000002</v>
      </c>
      <c r="O86" s="537">
        <v>586.20377450000001</v>
      </c>
      <c r="P86" s="537">
        <v>782.32398168400005</v>
      </c>
      <c r="Q86" s="537">
        <v>5248.1838563000001</v>
      </c>
      <c r="R86" s="537">
        <v>24167.399637759998</v>
      </c>
      <c r="S86" s="537">
        <v>496.45259399999998</v>
      </c>
      <c r="T86" s="537">
        <v>4249.0049778469993</v>
      </c>
      <c r="V86" s="2"/>
      <c r="W86" s="2"/>
    </row>
    <row r="87" spans="1:23" ht="34.9" hidden="1" customHeight="1">
      <c r="A87" s="2"/>
      <c r="B87" s="216">
        <v>43709</v>
      </c>
      <c r="C87" s="531">
        <f t="shared" si="14"/>
        <v>52850.800973229998</v>
      </c>
      <c r="D87" s="531">
        <f t="shared" si="15"/>
        <v>5458.5517159229994</v>
      </c>
      <c r="E87" s="532">
        <v>208.98241400000001</v>
      </c>
      <c r="F87" s="532">
        <v>1033.1006745780001</v>
      </c>
      <c r="G87" s="532">
        <v>2704.58066018</v>
      </c>
      <c r="H87" s="532">
        <v>303.22062709000005</v>
      </c>
      <c r="I87" s="532">
        <v>616.62469567599999</v>
      </c>
      <c r="J87" s="532">
        <v>512.98834490000002</v>
      </c>
      <c r="K87" s="532">
        <v>79.054299498999995</v>
      </c>
      <c r="L87" s="531">
        <f t="shared" si="16"/>
        <v>47392.249257306998</v>
      </c>
      <c r="M87" s="532">
        <v>11446.048558002998</v>
      </c>
      <c r="N87" s="532">
        <v>351.67558100000002</v>
      </c>
      <c r="O87" s="532">
        <v>570.99468543</v>
      </c>
      <c r="P87" s="532">
        <v>824.1001587909999</v>
      </c>
      <c r="Q87" s="532">
        <v>5286.2943287999997</v>
      </c>
      <c r="R87" s="532">
        <v>24167.397397689998</v>
      </c>
      <c r="S87" s="532">
        <v>522.64326900000003</v>
      </c>
      <c r="T87" s="532">
        <v>4223.0952785930003</v>
      </c>
      <c r="V87" s="2"/>
      <c r="W87" s="2"/>
    </row>
    <row r="88" spans="1:23" ht="34.9" hidden="1" customHeight="1">
      <c r="A88" s="2"/>
      <c r="B88" s="217">
        <v>43739</v>
      </c>
      <c r="C88" s="536">
        <f t="shared" si="14"/>
        <v>53302.236251265</v>
      </c>
      <c r="D88" s="536">
        <f t="shared" si="15"/>
        <v>5579.0387347730002</v>
      </c>
      <c r="E88" s="537">
        <v>171.65801300000001</v>
      </c>
      <c r="F88" s="537">
        <v>1061.065164027</v>
      </c>
      <c r="G88" s="537">
        <v>2835.0741352</v>
      </c>
      <c r="H88" s="537">
        <v>286.04513019999996</v>
      </c>
      <c r="I88" s="537">
        <v>634.64434852900001</v>
      </c>
      <c r="J88" s="537">
        <v>511.88663730000007</v>
      </c>
      <c r="K88" s="537">
        <v>78.665306517000005</v>
      </c>
      <c r="L88" s="536">
        <f t="shared" si="16"/>
        <v>47723.197516492</v>
      </c>
      <c r="M88" s="537">
        <v>11599.124194254002</v>
      </c>
      <c r="N88" s="537">
        <v>358.04978999999997</v>
      </c>
      <c r="O88" s="537">
        <v>574.23685479999995</v>
      </c>
      <c r="P88" s="537">
        <v>813.65438497799994</v>
      </c>
      <c r="Q88" s="537">
        <v>5329.1637518000007</v>
      </c>
      <c r="R88" s="537">
        <v>24333.004827952995</v>
      </c>
      <c r="S88" s="537">
        <v>502.96816999999999</v>
      </c>
      <c r="T88" s="537">
        <v>4212.9955427069999</v>
      </c>
      <c r="V88" s="2"/>
      <c r="W88" s="2"/>
    </row>
    <row r="89" spans="1:23" ht="34.9" hidden="1" customHeight="1">
      <c r="A89" s="2"/>
      <c r="B89" s="216">
        <v>43770</v>
      </c>
      <c r="C89" s="531">
        <f t="shared" si="14"/>
        <v>53314.670580892001</v>
      </c>
      <c r="D89" s="531">
        <f t="shared" si="15"/>
        <v>5419.4737206699992</v>
      </c>
      <c r="E89" s="532">
        <v>211.703182</v>
      </c>
      <c r="F89" s="532">
        <v>1087.2235034379999</v>
      </c>
      <c r="G89" s="532">
        <v>2653.4491563400002</v>
      </c>
      <c r="H89" s="532">
        <v>260.22019469999998</v>
      </c>
      <c r="I89" s="532">
        <v>626.56169484700001</v>
      </c>
      <c r="J89" s="532">
        <v>513.63184812000009</v>
      </c>
      <c r="K89" s="532">
        <v>66.684141225000005</v>
      </c>
      <c r="L89" s="531">
        <f t="shared" si="16"/>
        <v>47895.196860222</v>
      </c>
      <c r="M89" s="532">
        <v>11805.226099915999</v>
      </c>
      <c r="N89" s="532">
        <v>364.62241599999999</v>
      </c>
      <c r="O89" s="532">
        <v>579.21418700000004</v>
      </c>
      <c r="P89" s="532">
        <v>818.87066793099996</v>
      </c>
      <c r="Q89" s="532">
        <v>5227.0106186000012</v>
      </c>
      <c r="R89" s="532">
        <v>24290.89996372</v>
      </c>
      <c r="S89" s="532">
        <v>489.69271700000002</v>
      </c>
      <c r="T89" s="532">
        <v>4319.6601900550004</v>
      </c>
      <c r="V89" s="2"/>
      <c r="W89" s="2"/>
    </row>
    <row r="90" spans="1:23" ht="34.9" hidden="1" customHeight="1">
      <c r="A90" s="2"/>
      <c r="B90" s="217">
        <v>43800</v>
      </c>
      <c r="C90" s="536">
        <f t="shared" si="14"/>
        <v>53642.047962716002</v>
      </c>
      <c r="D90" s="536">
        <f t="shared" si="15"/>
        <v>5579.086722598001</v>
      </c>
      <c r="E90" s="537">
        <v>204.235387</v>
      </c>
      <c r="F90" s="537">
        <v>1091.0724773669999</v>
      </c>
      <c r="G90" s="537">
        <v>2725.7559431500003</v>
      </c>
      <c r="H90" s="537">
        <v>259.77047269999997</v>
      </c>
      <c r="I90" s="537">
        <v>674.39802723399998</v>
      </c>
      <c r="J90" s="537">
        <v>542.49210870000002</v>
      </c>
      <c r="K90" s="537">
        <v>81.362306447000009</v>
      </c>
      <c r="L90" s="536">
        <f t="shared" si="16"/>
        <v>48062.961240117998</v>
      </c>
      <c r="M90" s="537">
        <v>11354.633626896</v>
      </c>
      <c r="N90" s="537">
        <v>357.16915599999999</v>
      </c>
      <c r="O90" s="537">
        <v>551.01766129999999</v>
      </c>
      <c r="P90" s="537">
        <v>847.47791231999997</v>
      </c>
      <c r="Q90" s="537">
        <v>5874.3257833000007</v>
      </c>
      <c r="R90" s="537">
        <v>24275.240646553</v>
      </c>
      <c r="S90" s="537">
        <v>531.05168300000003</v>
      </c>
      <c r="T90" s="537">
        <v>4272.0447707490002</v>
      </c>
      <c r="V90" s="2"/>
      <c r="W90" s="2"/>
    </row>
    <row r="91" spans="1:23" ht="34.9" hidden="1" customHeight="1">
      <c r="A91" s="2"/>
      <c r="B91" s="635">
        <v>2020</v>
      </c>
      <c r="C91" s="891"/>
      <c r="D91" s="891"/>
      <c r="E91" s="891"/>
      <c r="F91" s="891"/>
      <c r="G91" s="891"/>
      <c r="H91" s="891"/>
      <c r="I91" s="891"/>
      <c r="J91" s="891"/>
      <c r="K91" s="891"/>
      <c r="L91" s="891"/>
      <c r="M91" s="891"/>
      <c r="N91" s="891"/>
      <c r="O91" s="891"/>
      <c r="P91" s="891"/>
      <c r="Q91" s="891"/>
      <c r="R91" s="891"/>
      <c r="S91" s="891"/>
      <c r="T91" s="891"/>
      <c r="V91" s="2"/>
      <c r="W91" s="2"/>
    </row>
    <row r="92" spans="1:23" ht="34.9" hidden="1" customHeight="1">
      <c r="A92" s="2"/>
      <c r="B92" s="216">
        <v>43831</v>
      </c>
      <c r="C92" s="531">
        <f t="shared" ref="C92:C103" si="17">+D92+L92</f>
        <v>53451.060683459989</v>
      </c>
      <c r="D92" s="531">
        <f t="shared" ref="D92:D103" si="18">SUM(E92:K92)</f>
        <v>5476.1027206409999</v>
      </c>
      <c r="E92" s="532">
        <v>177.43287599999999</v>
      </c>
      <c r="F92" s="532">
        <v>1076.3573644169999</v>
      </c>
      <c r="G92" s="532">
        <v>2699.9456885599998</v>
      </c>
      <c r="H92" s="532">
        <v>246.7038202</v>
      </c>
      <c r="I92" s="532">
        <v>652.69971087700003</v>
      </c>
      <c r="J92" s="532">
        <v>543.99546020000002</v>
      </c>
      <c r="K92" s="532">
        <v>78.967800386999997</v>
      </c>
      <c r="L92" s="531">
        <f t="shared" ref="L92:L103" si="19">SUM(M92:T92)</f>
        <v>47974.957962818989</v>
      </c>
      <c r="M92" s="532">
        <v>11296.866976380999</v>
      </c>
      <c r="N92" s="532">
        <v>347.547686</v>
      </c>
      <c r="O92" s="532">
        <v>557.30228420000003</v>
      </c>
      <c r="P92" s="532">
        <v>887.16018731999998</v>
      </c>
      <c r="Q92" s="532">
        <v>5701.0359333000006</v>
      </c>
      <c r="R92" s="532">
        <v>24394.013701417</v>
      </c>
      <c r="S92" s="532">
        <v>500.26183300000002</v>
      </c>
      <c r="T92" s="532">
        <v>4290.7693612009998</v>
      </c>
      <c r="V92" s="2"/>
      <c r="W92" s="2"/>
    </row>
    <row r="93" spans="1:23" ht="34.9" hidden="1" customHeight="1">
      <c r="A93" s="2"/>
      <c r="B93" s="217">
        <v>43862</v>
      </c>
      <c r="C93" s="536">
        <f t="shared" si="17"/>
        <v>53901.052155233992</v>
      </c>
      <c r="D93" s="536">
        <f t="shared" si="18"/>
        <v>5732.9463168019993</v>
      </c>
      <c r="E93" s="537">
        <v>214.17549299999999</v>
      </c>
      <c r="F93" s="537">
        <v>1240.2088807570001</v>
      </c>
      <c r="G93" s="537">
        <v>2687.9341125000001</v>
      </c>
      <c r="H93" s="537">
        <v>271.27223179999999</v>
      </c>
      <c r="I93" s="537">
        <v>673.981497838</v>
      </c>
      <c r="J93" s="537">
        <v>543.50420190000011</v>
      </c>
      <c r="K93" s="537">
        <v>101.86989900700001</v>
      </c>
      <c r="L93" s="536">
        <f t="shared" si="19"/>
        <v>48168.105838431991</v>
      </c>
      <c r="M93" s="537">
        <v>11292.487005782001</v>
      </c>
      <c r="N93" s="537">
        <v>354.47894300000002</v>
      </c>
      <c r="O93" s="537">
        <v>561.50137180000013</v>
      </c>
      <c r="P93" s="537">
        <v>927.60589717300002</v>
      </c>
      <c r="Q93" s="537">
        <v>5606.3047599000001</v>
      </c>
      <c r="R93" s="537">
        <v>24573.202418309997</v>
      </c>
      <c r="S93" s="537">
        <v>501.15469400000001</v>
      </c>
      <c r="T93" s="537">
        <v>4351.3707484670012</v>
      </c>
      <c r="V93" s="2"/>
      <c r="W93" s="2"/>
    </row>
    <row r="94" spans="1:23" ht="34.9" hidden="1" customHeight="1">
      <c r="A94" s="2"/>
      <c r="B94" s="216">
        <v>43891</v>
      </c>
      <c r="C94" s="531">
        <f t="shared" si="17"/>
        <v>54434.326467278006</v>
      </c>
      <c r="D94" s="531">
        <f t="shared" si="18"/>
        <v>5638.5338904519995</v>
      </c>
      <c r="E94" s="532">
        <v>201.16546399999999</v>
      </c>
      <c r="F94" s="532">
        <v>1073.9853004080001</v>
      </c>
      <c r="G94" s="532">
        <v>2816.6485754999999</v>
      </c>
      <c r="H94" s="532">
        <v>266.95913383999999</v>
      </c>
      <c r="I94" s="532">
        <v>640.98605871800009</v>
      </c>
      <c r="J94" s="532">
        <v>531.18654979999997</v>
      </c>
      <c r="K94" s="532">
        <v>107.602808186</v>
      </c>
      <c r="L94" s="531">
        <f t="shared" si="19"/>
        <v>48795.792576826003</v>
      </c>
      <c r="M94" s="532">
        <v>11517.694388546999</v>
      </c>
      <c r="N94" s="532">
        <v>369.60890599999999</v>
      </c>
      <c r="O94" s="532">
        <v>569.48967259999995</v>
      </c>
      <c r="P94" s="532">
        <v>954.904926262</v>
      </c>
      <c r="Q94" s="532">
        <v>5095.8759645</v>
      </c>
      <c r="R94" s="532">
        <v>24798.945333480002</v>
      </c>
      <c r="S94" s="532">
        <v>1152.455467</v>
      </c>
      <c r="T94" s="532">
        <v>4336.817918437001</v>
      </c>
      <c r="V94" s="2"/>
      <c r="W94" s="2"/>
    </row>
    <row r="95" spans="1:23" ht="34.9" hidden="1" customHeight="1">
      <c r="A95" s="2"/>
      <c r="B95" s="217">
        <v>43922</v>
      </c>
      <c r="C95" s="536">
        <f>+D95+L95</f>
        <v>53832.378407484997</v>
      </c>
      <c r="D95" s="536">
        <f>SUM(E95:K95)</f>
        <v>5417.243931088</v>
      </c>
      <c r="E95" s="537">
        <v>226.81179399999999</v>
      </c>
      <c r="F95" s="537">
        <v>958.88597934900008</v>
      </c>
      <c r="G95" s="537">
        <v>2682.1509761800003</v>
      </c>
      <c r="H95" s="537">
        <v>278.94400239999999</v>
      </c>
      <c r="I95" s="537">
        <v>631.35518104300002</v>
      </c>
      <c r="J95" s="537">
        <v>532.51054809999994</v>
      </c>
      <c r="K95" s="537">
        <v>106.585450016</v>
      </c>
      <c r="L95" s="536">
        <f>SUM(M95:T95)</f>
        <v>48415.134476396997</v>
      </c>
      <c r="M95" s="537">
        <v>11895.549626733</v>
      </c>
      <c r="N95" s="537">
        <v>381.72384299999999</v>
      </c>
      <c r="O95" s="537">
        <v>581.09294779999993</v>
      </c>
      <c r="P95" s="537">
        <v>956.570408112</v>
      </c>
      <c r="Q95" s="537">
        <v>4658.6880690999997</v>
      </c>
      <c r="R95" s="537">
        <v>24924.040637294001</v>
      </c>
      <c r="S95" s="537">
        <v>843.27968699999997</v>
      </c>
      <c r="T95" s="537">
        <v>4174.1892573580008</v>
      </c>
      <c r="V95" s="2"/>
      <c r="W95" s="2"/>
    </row>
    <row r="96" spans="1:23" ht="34.9" hidden="1" customHeight="1">
      <c r="A96" s="2"/>
      <c r="B96" s="216">
        <v>43952</v>
      </c>
      <c r="C96" s="531">
        <f t="shared" si="17"/>
        <v>53651.360641088992</v>
      </c>
      <c r="D96" s="531">
        <f t="shared" si="18"/>
        <v>5478.8717367219997</v>
      </c>
      <c r="E96" s="532">
        <v>196.95917299999999</v>
      </c>
      <c r="F96" s="532">
        <v>1102.3394613680002</v>
      </c>
      <c r="G96" s="532">
        <v>2691.5911633800001</v>
      </c>
      <c r="H96" s="532">
        <v>261.97025109999998</v>
      </c>
      <c r="I96" s="532">
        <v>610.17783852899993</v>
      </c>
      <c r="J96" s="532">
        <v>522.88354370000002</v>
      </c>
      <c r="K96" s="532">
        <v>92.950305645</v>
      </c>
      <c r="L96" s="531">
        <f t="shared" si="19"/>
        <v>48172.48890436699</v>
      </c>
      <c r="M96" s="532">
        <v>11797.272176238001</v>
      </c>
      <c r="N96" s="532">
        <v>386.07243299999999</v>
      </c>
      <c r="O96" s="532">
        <v>582.26123740000003</v>
      </c>
      <c r="P96" s="532">
        <v>954.81494456200005</v>
      </c>
      <c r="Q96" s="532">
        <v>4461.8572206999997</v>
      </c>
      <c r="R96" s="532">
        <v>25067.092359052996</v>
      </c>
      <c r="S96" s="532">
        <v>688.61807499999998</v>
      </c>
      <c r="T96" s="532">
        <v>4234.5004584139997</v>
      </c>
      <c r="V96" s="2"/>
      <c r="W96" s="2"/>
    </row>
    <row r="97" spans="1:23" ht="34.9" hidden="1" customHeight="1">
      <c r="A97" s="2"/>
      <c r="B97" s="217">
        <v>43983</v>
      </c>
      <c r="C97" s="536">
        <f t="shared" si="17"/>
        <v>54108.353767599998</v>
      </c>
      <c r="D97" s="536">
        <f t="shared" si="18"/>
        <v>5261.4784965809995</v>
      </c>
      <c r="E97" s="537">
        <v>179.537364</v>
      </c>
      <c r="F97" s="537">
        <v>1096.175406871</v>
      </c>
      <c r="G97" s="537">
        <v>2513.4875314199999</v>
      </c>
      <c r="H97" s="537">
        <v>232.47592632999999</v>
      </c>
      <c r="I97" s="537">
        <v>610.15777757799992</v>
      </c>
      <c r="J97" s="537">
        <v>534.93891210000004</v>
      </c>
      <c r="K97" s="537">
        <v>94.705578281999991</v>
      </c>
      <c r="L97" s="536">
        <f t="shared" si="19"/>
        <v>48846.875271019002</v>
      </c>
      <c r="M97" s="537">
        <v>11911.942348376999</v>
      </c>
      <c r="N97" s="537">
        <v>381.13500299999998</v>
      </c>
      <c r="O97" s="537">
        <v>577.04915889999995</v>
      </c>
      <c r="P97" s="537">
        <v>942.09820421100005</v>
      </c>
      <c r="Q97" s="537">
        <v>4949.894366999999</v>
      </c>
      <c r="R97" s="537">
        <v>25278.465272111003</v>
      </c>
      <c r="S97" s="537">
        <v>553.03491299999996</v>
      </c>
      <c r="T97" s="537">
        <v>4253.25600442</v>
      </c>
      <c r="V97" s="2"/>
      <c r="W97" s="2"/>
    </row>
    <row r="98" spans="1:23" ht="34.9" hidden="1" customHeight="1">
      <c r="A98" s="2"/>
      <c r="B98" s="216">
        <v>44013</v>
      </c>
      <c r="C98" s="531">
        <f t="shared" si="17"/>
        <v>54826.053213642997</v>
      </c>
      <c r="D98" s="531">
        <f t="shared" si="18"/>
        <v>5420.0700187980001</v>
      </c>
      <c r="E98" s="532">
        <v>177.55139199999999</v>
      </c>
      <c r="F98" s="532">
        <v>1064.0709116630001</v>
      </c>
      <c r="G98" s="532">
        <v>2688.1213505700002</v>
      </c>
      <c r="H98" s="532">
        <v>224.54767243000001</v>
      </c>
      <c r="I98" s="532">
        <v>610.37715348300003</v>
      </c>
      <c r="J98" s="532">
        <v>545.01254979999999</v>
      </c>
      <c r="K98" s="532">
        <v>110.38898885199998</v>
      </c>
      <c r="L98" s="531">
        <f t="shared" si="19"/>
        <v>49405.983194845001</v>
      </c>
      <c r="M98" s="532">
        <v>11830.724007155999</v>
      </c>
      <c r="N98" s="532">
        <v>385.90248600000001</v>
      </c>
      <c r="O98" s="532">
        <v>584.8166397</v>
      </c>
      <c r="P98" s="532">
        <v>955.32811020099996</v>
      </c>
      <c r="Q98" s="532">
        <v>5008.7550783000006</v>
      </c>
      <c r="R98" s="532">
        <v>25591.861474380003</v>
      </c>
      <c r="S98" s="532">
        <v>675.70563500000003</v>
      </c>
      <c r="T98" s="532">
        <v>4372.8897641080002</v>
      </c>
      <c r="V98" s="2"/>
      <c r="W98" s="2"/>
    </row>
    <row r="99" spans="1:23" ht="34.9" hidden="1" customHeight="1">
      <c r="A99" s="2"/>
      <c r="B99" s="217">
        <v>44044</v>
      </c>
      <c r="C99" s="536">
        <f t="shared" si="17"/>
        <v>55274.603786089996</v>
      </c>
      <c r="D99" s="536">
        <f t="shared" si="18"/>
        <v>5601.9495221850002</v>
      </c>
      <c r="E99" s="537">
        <v>198.72690499999999</v>
      </c>
      <c r="F99" s="537">
        <v>1168.0288274810002</v>
      </c>
      <c r="G99" s="537">
        <v>2747.16528371</v>
      </c>
      <c r="H99" s="537">
        <v>219.35667617000001</v>
      </c>
      <c r="I99" s="537">
        <v>613.10661249999998</v>
      </c>
      <c r="J99" s="537">
        <v>545.70677599999999</v>
      </c>
      <c r="K99" s="537">
        <v>109.85844132399998</v>
      </c>
      <c r="L99" s="536">
        <f t="shared" si="19"/>
        <v>49672.654263904995</v>
      </c>
      <c r="M99" s="537">
        <v>11659.633907904999</v>
      </c>
      <c r="N99" s="537">
        <v>383.55906299999998</v>
      </c>
      <c r="O99" s="537">
        <v>579.40184150000005</v>
      </c>
      <c r="P99" s="537">
        <v>962.96694894999996</v>
      </c>
      <c r="Q99" s="537">
        <v>5602.3176598999999</v>
      </c>
      <c r="R99" s="537">
        <v>25690.268255622999</v>
      </c>
      <c r="S99" s="537">
        <v>588.16024100000004</v>
      </c>
      <c r="T99" s="537">
        <v>4206.3463460270004</v>
      </c>
      <c r="V99" s="2"/>
      <c r="W99" s="2"/>
    </row>
    <row r="100" spans="1:23" ht="34.9" hidden="1" customHeight="1">
      <c r="A100" s="2"/>
      <c r="B100" s="216">
        <v>44075</v>
      </c>
      <c r="C100" s="531">
        <f t="shared" si="17"/>
        <v>55775.300393449004</v>
      </c>
      <c r="D100" s="531">
        <f t="shared" si="18"/>
        <v>5746.4095535500001</v>
      </c>
      <c r="E100" s="532">
        <v>206.72966099999999</v>
      </c>
      <c r="F100" s="532">
        <v>1233.937910121</v>
      </c>
      <c r="G100" s="532">
        <v>2802.1388555300005</v>
      </c>
      <c r="H100" s="532">
        <v>221.10137013999997</v>
      </c>
      <c r="I100" s="532">
        <v>625.50376159099994</v>
      </c>
      <c r="J100" s="532">
        <v>564.2376084</v>
      </c>
      <c r="K100" s="532">
        <v>92.760386768000018</v>
      </c>
      <c r="L100" s="531">
        <f t="shared" si="19"/>
        <v>50028.890839899002</v>
      </c>
      <c r="M100" s="532">
        <v>11645.711727532</v>
      </c>
      <c r="N100" s="532">
        <v>384.66266000000002</v>
      </c>
      <c r="O100" s="532">
        <v>575.03884750000009</v>
      </c>
      <c r="P100" s="532">
        <v>982.21163913999999</v>
      </c>
      <c r="Q100" s="532">
        <v>6013.0536958000002</v>
      </c>
      <c r="R100" s="532">
        <v>25704.389574159999</v>
      </c>
      <c r="S100" s="532">
        <v>566.96114599999999</v>
      </c>
      <c r="T100" s="532">
        <v>4156.8615497670007</v>
      </c>
      <c r="V100" s="2"/>
      <c r="W100" s="2"/>
    </row>
    <row r="101" spans="1:23" ht="34.9" hidden="1" customHeight="1">
      <c r="A101" s="2"/>
      <c r="B101" s="217">
        <v>44105</v>
      </c>
      <c r="C101" s="536">
        <f t="shared" si="17"/>
        <v>55958.394798365996</v>
      </c>
      <c r="D101" s="536">
        <f t="shared" si="18"/>
        <v>5644.1990345749991</v>
      </c>
      <c r="E101" s="537">
        <v>215.57865200000001</v>
      </c>
      <c r="F101" s="537">
        <v>1194.850303536</v>
      </c>
      <c r="G101" s="537">
        <v>2745.7672736599998</v>
      </c>
      <c r="H101" s="537">
        <v>226.62586083899998</v>
      </c>
      <c r="I101" s="537">
        <v>610.77327477099993</v>
      </c>
      <c r="J101" s="537">
        <v>560.74994119999997</v>
      </c>
      <c r="K101" s="537">
        <v>89.853728568999998</v>
      </c>
      <c r="L101" s="536">
        <f t="shared" si="19"/>
        <v>50314.195763790995</v>
      </c>
      <c r="M101" s="537">
        <v>11651.695744974</v>
      </c>
      <c r="N101" s="537">
        <v>390.485253</v>
      </c>
      <c r="O101" s="537">
        <v>570.46312490000014</v>
      </c>
      <c r="P101" s="537">
        <v>1013.7500445499999</v>
      </c>
      <c r="Q101" s="537">
        <v>6103.0811761999994</v>
      </c>
      <c r="R101" s="537">
        <v>25795.784529897996</v>
      </c>
      <c r="S101" s="537">
        <v>580.58227799999997</v>
      </c>
      <c r="T101" s="537">
        <v>4208.3536122689993</v>
      </c>
      <c r="V101" s="2"/>
      <c r="W101" s="2"/>
    </row>
    <row r="102" spans="1:23" ht="34.9" hidden="1" customHeight="1">
      <c r="A102" s="2"/>
      <c r="B102" s="216">
        <v>44136</v>
      </c>
      <c r="C102" s="531">
        <f t="shared" si="17"/>
        <v>56502.343674902004</v>
      </c>
      <c r="D102" s="531">
        <f t="shared" si="18"/>
        <v>5825.6582571930021</v>
      </c>
      <c r="E102" s="532">
        <v>252.97879900000001</v>
      </c>
      <c r="F102" s="532">
        <v>1215.0865191830003</v>
      </c>
      <c r="G102" s="532">
        <v>2881.8507312500001</v>
      </c>
      <c r="H102" s="532">
        <v>222.12064516900003</v>
      </c>
      <c r="I102" s="532">
        <v>605.08525878700004</v>
      </c>
      <c r="J102" s="532">
        <v>557.34256670000002</v>
      </c>
      <c r="K102" s="532">
        <v>91.193737103999993</v>
      </c>
      <c r="L102" s="531">
        <f t="shared" si="19"/>
        <v>50676.685417708999</v>
      </c>
      <c r="M102" s="532">
        <v>12008.854314832999</v>
      </c>
      <c r="N102" s="532">
        <v>400.11189300000001</v>
      </c>
      <c r="O102" s="532">
        <v>578.39931160000003</v>
      </c>
      <c r="P102" s="532">
        <v>979.98020040899996</v>
      </c>
      <c r="Q102" s="532">
        <v>6082.2291242000001</v>
      </c>
      <c r="R102" s="532">
        <v>25813.767236956002</v>
      </c>
      <c r="S102" s="532">
        <v>589.65082900000004</v>
      </c>
      <c r="T102" s="532">
        <v>4223.6925077109991</v>
      </c>
      <c r="V102" s="2"/>
      <c r="W102" s="2"/>
    </row>
    <row r="103" spans="1:23" ht="34.9" hidden="1" customHeight="1">
      <c r="A103" s="2"/>
      <c r="B103" s="217">
        <v>44166</v>
      </c>
      <c r="C103" s="536">
        <f t="shared" si="17"/>
        <v>57037.962656015006</v>
      </c>
      <c r="D103" s="536">
        <f t="shared" si="18"/>
        <v>6290.1312448210001</v>
      </c>
      <c r="E103" s="537">
        <v>271.23310500000002</v>
      </c>
      <c r="F103" s="537">
        <v>1569.4954738169999</v>
      </c>
      <c r="G103" s="537">
        <v>2924.5878540000003</v>
      </c>
      <c r="H103" s="537">
        <v>219.59327881000002</v>
      </c>
      <c r="I103" s="537">
        <v>612.75676411999996</v>
      </c>
      <c r="J103" s="537">
        <v>581.56114422999997</v>
      </c>
      <c r="K103" s="537">
        <v>110.90362484400001</v>
      </c>
      <c r="L103" s="536">
        <f t="shared" si="19"/>
        <v>50747.831411194005</v>
      </c>
      <c r="M103" s="537">
        <v>11916.709469047002</v>
      </c>
      <c r="N103" s="537">
        <v>401.61152900000002</v>
      </c>
      <c r="O103" s="537">
        <v>571.52837479999994</v>
      </c>
      <c r="P103" s="537">
        <v>1005.4580303800001</v>
      </c>
      <c r="Q103" s="537">
        <v>6300.0991365999998</v>
      </c>
      <c r="R103" s="537">
        <v>25771.865852319002</v>
      </c>
      <c r="S103" s="537">
        <v>557.11640799999998</v>
      </c>
      <c r="T103" s="537">
        <v>4223.4426110479999</v>
      </c>
      <c r="V103" s="2"/>
      <c r="W103" s="2"/>
    </row>
    <row r="104" spans="1:23" ht="34.9" hidden="1" customHeight="1">
      <c r="A104" s="2"/>
      <c r="B104" s="635">
        <v>2021</v>
      </c>
      <c r="C104" s="891"/>
      <c r="D104" s="891"/>
      <c r="E104" s="891"/>
      <c r="F104" s="891"/>
      <c r="G104" s="891"/>
      <c r="H104" s="891"/>
      <c r="I104" s="891"/>
      <c r="J104" s="891"/>
      <c r="K104" s="891"/>
      <c r="L104" s="891"/>
      <c r="M104" s="891"/>
      <c r="N104" s="891"/>
      <c r="O104" s="891"/>
      <c r="P104" s="891"/>
      <c r="Q104" s="891"/>
      <c r="R104" s="891"/>
      <c r="S104" s="891"/>
      <c r="T104" s="891"/>
      <c r="V104" s="2"/>
      <c r="W104" s="2"/>
    </row>
    <row r="105" spans="1:23" ht="34.9" hidden="1" customHeight="1">
      <c r="A105" s="2"/>
      <c r="B105" s="216">
        <v>44197</v>
      </c>
      <c r="C105" s="531">
        <f t="shared" ref="C105:C116" si="20">+D105+L105</f>
        <v>57061.192246408995</v>
      </c>
      <c r="D105" s="531">
        <f t="shared" ref="D105:D116" si="21">SUM(E105:K105)</f>
        <v>6176.6448146059993</v>
      </c>
      <c r="E105" s="532">
        <v>273.996197</v>
      </c>
      <c r="F105" s="532">
        <v>1347.513981416</v>
      </c>
      <c r="G105" s="532">
        <v>3012.9488895</v>
      </c>
      <c r="H105" s="532">
        <v>233.61453431000001</v>
      </c>
      <c r="I105" s="532">
        <v>631.16989491300001</v>
      </c>
      <c r="J105" s="532">
        <v>585.29740160000006</v>
      </c>
      <c r="K105" s="532">
        <v>92.103915866999998</v>
      </c>
      <c r="L105" s="531">
        <f t="shared" ref="L105:L116" si="22">SUM(M105:T105)</f>
        <v>50884.547431802996</v>
      </c>
      <c r="M105" s="532">
        <v>12172.617700516999</v>
      </c>
      <c r="N105" s="532">
        <v>412.13354600000002</v>
      </c>
      <c r="O105" s="532">
        <v>577.86874550000005</v>
      </c>
      <c r="P105" s="532">
        <v>1011.1778373990001</v>
      </c>
      <c r="Q105" s="532">
        <v>5939.7318553999994</v>
      </c>
      <c r="R105" s="532">
        <v>25856.984652454001</v>
      </c>
      <c r="S105" s="532">
        <v>579.25704499999995</v>
      </c>
      <c r="T105" s="532">
        <v>4334.7760495329994</v>
      </c>
      <c r="V105" s="2"/>
      <c r="W105" s="2"/>
    </row>
    <row r="106" spans="1:23" ht="34.9" hidden="1" customHeight="1">
      <c r="A106" s="2"/>
      <c r="B106" s="217">
        <v>44228</v>
      </c>
      <c r="C106" s="536">
        <f t="shared" si="20"/>
        <v>57427.546268756989</v>
      </c>
      <c r="D106" s="536">
        <f t="shared" si="21"/>
        <v>6142.8258283359992</v>
      </c>
      <c r="E106" s="537">
        <v>256.56341200000003</v>
      </c>
      <c r="F106" s="537">
        <v>1383.8576869279998</v>
      </c>
      <c r="G106" s="537">
        <v>2938.4435403000002</v>
      </c>
      <c r="H106" s="537">
        <v>229.25985005000001</v>
      </c>
      <c r="I106" s="537">
        <v>630.59993320399997</v>
      </c>
      <c r="J106" s="537">
        <v>585.77601446000006</v>
      </c>
      <c r="K106" s="537">
        <v>118.32539139400002</v>
      </c>
      <c r="L106" s="536">
        <f t="shared" si="22"/>
        <v>51284.720440420992</v>
      </c>
      <c r="M106" s="537">
        <v>12210.799403876999</v>
      </c>
      <c r="N106" s="537">
        <v>415.84924100000001</v>
      </c>
      <c r="O106" s="537">
        <v>580.07780910000008</v>
      </c>
      <c r="P106" s="537">
        <v>1012.6358877409999</v>
      </c>
      <c r="Q106" s="537">
        <v>6003.7547517999992</v>
      </c>
      <c r="R106" s="537">
        <v>26218.839319961</v>
      </c>
      <c r="S106" s="537">
        <v>595.54046200000005</v>
      </c>
      <c r="T106" s="537">
        <v>4247.2235649419999</v>
      </c>
      <c r="V106" s="2"/>
      <c r="W106" s="2"/>
    </row>
    <row r="107" spans="1:23" ht="34.9" hidden="1" customHeight="1">
      <c r="A107" s="2"/>
      <c r="B107" s="216">
        <v>44256</v>
      </c>
      <c r="C107" s="531">
        <f t="shared" si="20"/>
        <v>57258.908389258999</v>
      </c>
      <c r="D107" s="531">
        <f t="shared" si="21"/>
        <v>5679.6490853240002</v>
      </c>
      <c r="E107" s="532">
        <v>233.03693200000001</v>
      </c>
      <c r="F107" s="532">
        <v>1074.563555771</v>
      </c>
      <c r="G107" s="532">
        <v>2816.7836054000004</v>
      </c>
      <c r="H107" s="532">
        <v>237.08300770899999</v>
      </c>
      <c r="I107" s="532">
        <v>635.74471806500003</v>
      </c>
      <c r="J107" s="532">
        <v>584.69915909000008</v>
      </c>
      <c r="K107" s="532">
        <v>97.738107289000013</v>
      </c>
      <c r="L107" s="531">
        <f t="shared" si="22"/>
        <v>51579.259303934996</v>
      </c>
      <c r="M107" s="532">
        <v>12258.560169852</v>
      </c>
      <c r="N107" s="532">
        <v>423.21409999999997</v>
      </c>
      <c r="O107" s="532">
        <v>588.88834750000012</v>
      </c>
      <c r="P107" s="532">
        <v>1010.376578831</v>
      </c>
      <c r="Q107" s="532">
        <v>6080.3791148</v>
      </c>
      <c r="R107" s="532">
        <v>26334.304204089</v>
      </c>
      <c r="S107" s="532">
        <v>572.77698699999996</v>
      </c>
      <c r="T107" s="532">
        <v>4310.7598018630006</v>
      </c>
      <c r="V107" s="2"/>
      <c r="W107" s="2"/>
    </row>
    <row r="108" spans="1:23" ht="34.9" hidden="1" customHeight="1">
      <c r="A108" s="2"/>
      <c r="B108" s="217">
        <v>44287</v>
      </c>
      <c r="C108" s="536">
        <f t="shared" si="20"/>
        <v>57340.851320141999</v>
      </c>
      <c r="D108" s="536">
        <f t="shared" si="21"/>
        <v>5773.4785206160004</v>
      </c>
      <c r="E108" s="537">
        <v>225.09392399999999</v>
      </c>
      <c r="F108" s="537">
        <v>1113.4889085460002</v>
      </c>
      <c r="G108" s="537">
        <v>2884.1962162</v>
      </c>
      <c r="H108" s="537">
        <v>233.2165444</v>
      </c>
      <c r="I108" s="537">
        <v>638.840719928</v>
      </c>
      <c r="J108" s="537">
        <v>588.17744170000003</v>
      </c>
      <c r="K108" s="537">
        <v>90.46476584200002</v>
      </c>
      <c r="L108" s="536">
        <f t="shared" si="22"/>
        <v>51567.372799525998</v>
      </c>
      <c r="M108" s="537">
        <v>12400.863150604</v>
      </c>
      <c r="N108" s="537">
        <v>439.94519400000001</v>
      </c>
      <c r="O108" s="537">
        <v>589.60823860000005</v>
      </c>
      <c r="P108" s="537">
        <v>1009.1206923629999</v>
      </c>
      <c r="Q108" s="537">
        <v>5636.7485251999997</v>
      </c>
      <c r="R108" s="537">
        <v>26540.352976130998</v>
      </c>
      <c r="S108" s="537">
        <v>574.822767</v>
      </c>
      <c r="T108" s="537">
        <v>4375.9112556279997</v>
      </c>
      <c r="V108" s="2"/>
      <c r="W108" s="2"/>
    </row>
    <row r="109" spans="1:23" ht="34.9" hidden="1" customHeight="1">
      <c r="A109" s="2"/>
      <c r="B109" s="216">
        <v>44317</v>
      </c>
      <c r="C109" s="531">
        <f t="shared" si="20"/>
        <v>57530.683391955004</v>
      </c>
      <c r="D109" s="531">
        <f t="shared" si="21"/>
        <v>5805.5059082519992</v>
      </c>
      <c r="E109" s="532">
        <v>293.90055799999999</v>
      </c>
      <c r="F109" s="532">
        <v>1130.5489418019999</v>
      </c>
      <c r="G109" s="532">
        <v>2797.4879457999996</v>
      </c>
      <c r="H109" s="532">
        <v>237.02557501999999</v>
      </c>
      <c r="I109" s="532">
        <v>654.97844504299997</v>
      </c>
      <c r="J109" s="532">
        <v>588.15168059999996</v>
      </c>
      <c r="K109" s="532">
        <v>103.412761987</v>
      </c>
      <c r="L109" s="531">
        <f t="shared" si="22"/>
        <v>51725.177483703003</v>
      </c>
      <c r="M109" s="532">
        <v>12394.436214818999</v>
      </c>
      <c r="N109" s="532">
        <v>464.41826500000002</v>
      </c>
      <c r="O109" s="532">
        <v>517.36352239999997</v>
      </c>
      <c r="P109" s="532">
        <v>1019.5037375630001</v>
      </c>
      <c r="Q109" s="532">
        <v>6002.4983358000009</v>
      </c>
      <c r="R109" s="532">
        <v>26536.713457338999</v>
      </c>
      <c r="S109" s="532">
        <v>556.04004499999996</v>
      </c>
      <c r="T109" s="532">
        <v>4234.2039057820002</v>
      </c>
      <c r="V109" s="2"/>
      <c r="W109" s="2"/>
    </row>
    <row r="110" spans="1:23" ht="34.9" hidden="1" customHeight="1">
      <c r="A110" s="2"/>
      <c r="B110" s="217">
        <v>44348</v>
      </c>
      <c r="C110" s="536">
        <f t="shared" si="20"/>
        <v>58189.066677089999</v>
      </c>
      <c r="D110" s="536">
        <f t="shared" si="21"/>
        <v>5919.438646429001</v>
      </c>
      <c r="E110" s="537">
        <v>232.29820000000001</v>
      </c>
      <c r="F110" s="537">
        <v>1297.0574508360003</v>
      </c>
      <c r="G110" s="537">
        <v>2812.0877032000003</v>
      </c>
      <c r="H110" s="537">
        <v>230.64283024899999</v>
      </c>
      <c r="I110" s="537">
        <v>650.58706911199999</v>
      </c>
      <c r="J110" s="537">
        <v>601.86182839999992</v>
      </c>
      <c r="K110" s="537">
        <v>94.903564631999998</v>
      </c>
      <c r="L110" s="536">
        <f t="shared" si="22"/>
        <v>52269.628030660999</v>
      </c>
      <c r="M110" s="537">
        <v>12620.567894066</v>
      </c>
      <c r="N110" s="537">
        <v>475.40155199999998</v>
      </c>
      <c r="O110" s="537">
        <v>513.62355000000002</v>
      </c>
      <c r="P110" s="537">
        <v>1018.891430507</v>
      </c>
      <c r="Q110" s="537">
        <v>6027.5789509000006</v>
      </c>
      <c r="R110" s="537">
        <v>26660.519257939999</v>
      </c>
      <c r="S110" s="537">
        <v>610.701279</v>
      </c>
      <c r="T110" s="537">
        <v>4342.3441162479985</v>
      </c>
      <c r="V110" s="2"/>
      <c r="W110" s="2"/>
    </row>
    <row r="111" spans="1:23" ht="34.9" hidden="1" customHeight="1">
      <c r="A111" s="2"/>
      <c r="B111" s="216">
        <v>44378</v>
      </c>
      <c r="C111" s="531">
        <f t="shared" si="20"/>
        <v>58498.448350425992</v>
      </c>
      <c r="D111" s="531">
        <f t="shared" si="21"/>
        <v>6093.5652953689996</v>
      </c>
      <c r="E111" s="532">
        <v>254.68592599999999</v>
      </c>
      <c r="F111" s="532">
        <v>1318.9533639050001</v>
      </c>
      <c r="G111" s="532">
        <v>2920.7625631999999</v>
      </c>
      <c r="H111" s="532">
        <v>245.47515388899998</v>
      </c>
      <c r="I111" s="532">
        <v>662.98013430399999</v>
      </c>
      <c r="J111" s="532">
        <v>597.45273259999999</v>
      </c>
      <c r="K111" s="532">
        <v>93.255421471000005</v>
      </c>
      <c r="L111" s="531">
        <f t="shared" si="22"/>
        <v>52404.883055056991</v>
      </c>
      <c r="M111" s="532">
        <v>12433.310637083998</v>
      </c>
      <c r="N111" s="532">
        <v>489.05851999999999</v>
      </c>
      <c r="O111" s="532">
        <v>515.08676079999998</v>
      </c>
      <c r="P111" s="532">
        <v>1011.8866884179998</v>
      </c>
      <c r="Q111" s="532">
        <v>6275.2382031000006</v>
      </c>
      <c r="R111" s="532">
        <v>26651.389864201996</v>
      </c>
      <c r="S111" s="532">
        <v>618.18445999999994</v>
      </c>
      <c r="T111" s="532">
        <v>4410.7279214529999</v>
      </c>
      <c r="V111" s="2"/>
      <c r="W111" s="2"/>
    </row>
    <row r="112" spans="1:23" ht="34.9" hidden="1" customHeight="1">
      <c r="A112" s="2"/>
      <c r="B112" s="217">
        <v>44409</v>
      </c>
      <c r="C112" s="536">
        <f t="shared" si="20"/>
        <v>58743.056583849</v>
      </c>
      <c r="D112" s="536">
        <f t="shared" si="21"/>
        <v>6098.6306447849993</v>
      </c>
      <c r="E112" s="537">
        <v>281.65197000000001</v>
      </c>
      <c r="F112" s="537">
        <v>1379.6241180499999</v>
      </c>
      <c r="G112" s="537">
        <v>2833.5850334000002</v>
      </c>
      <c r="H112" s="537">
        <v>246.65315024</v>
      </c>
      <c r="I112" s="537">
        <v>666.1085824029999</v>
      </c>
      <c r="J112" s="537">
        <v>604.71243170000002</v>
      </c>
      <c r="K112" s="537">
        <v>86.295358992000004</v>
      </c>
      <c r="L112" s="536">
        <f t="shared" si="22"/>
        <v>52644.425939064</v>
      </c>
      <c r="M112" s="537">
        <v>12467.866558412001</v>
      </c>
      <c r="N112" s="537">
        <v>502.14781499999998</v>
      </c>
      <c r="O112" s="537">
        <v>511.19757820000001</v>
      </c>
      <c r="P112" s="537">
        <v>998.789913963</v>
      </c>
      <c r="Q112" s="537">
        <v>6577.6471819999997</v>
      </c>
      <c r="R112" s="537">
        <v>26748.646206211</v>
      </c>
      <c r="S112" s="537">
        <v>597.99816499999997</v>
      </c>
      <c r="T112" s="537">
        <v>4240.1325202779999</v>
      </c>
      <c r="V112" s="2"/>
      <c r="W112" s="2"/>
    </row>
    <row r="113" spans="1:23" ht="34.9" hidden="1" customHeight="1">
      <c r="A113" s="2"/>
      <c r="B113" s="216">
        <v>44440</v>
      </c>
      <c r="C113" s="531">
        <f t="shared" si="20"/>
        <v>59354.154977313003</v>
      </c>
      <c r="D113" s="531">
        <f t="shared" si="21"/>
        <v>6277.1446021960001</v>
      </c>
      <c r="E113" s="532">
        <v>237.77564000000001</v>
      </c>
      <c r="F113" s="532">
        <v>1565.9049451640001</v>
      </c>
      <c r="G113" s="532">
        <v>2910.8367171</v>
      </c>
      <c r="H113" s="532">
        <v>227.60063406899999</v>
      </c>
      <c r="I113" s="532">
        <v>648.91425731899994</v>
      </c>
      <c r="J113" s="532">
        <v>599.29787910000005</v>
      </c>
      <c r="K113" s="532">
        <v>86.814529443999987</v>
      </c>
      <c r="L113" s="531">
        <f t="shared" si="22"/>
        <v>53077.010375117003</v>
      </c>
      <c r="M113" s="532">
        <v>12697.862405795999</v>
      </c>
      <c r="N113" s="532">
        <v>511.89605999999998</v>
      </c>
      <c r="O113" s="532">
        <v>502.03642560000003</v>
      </c>
      <c r="P113" s="532">
        <v>989.0657458070001</v>
      </c>
      <c r="Q113" s="532">
        <v>6615.9687462000002</v>
      </c>
      <c r="R113" s="532">
        <v>26828.640338114001</v>
      </c>
      <c r="S113" s="532">
        <v>611.79341199999999</v>
      </c>
      <c r="T113" s="532">
        <v>4319.7472416000001</v>
      </c>
      <c r="V113" s="2"/>
      <c r="W113" s="2"/>
    </row>
    <row r="114" spans="1:23" ht="34.9" hidden="1" customHeight="1">
      <c r="A114" s="2"/>
      <c r="B114" s="217">
        <v>44470</v>
      </c>
      <c r="C114" s="536">
        <f t="shared" si="20"/>
        <v>59827.430423865997</v>
      </c>
      <c r="D114" s="536">
        <f t="shared" si="21"/>
        <v>6183.6227084170005</v>
      </c>
      <c r="E114" s="537">
        <v>285.44826899999998</v>
      </c>
      <c r="F114" s="537">
        <v>1324.433220915</v>
      </c>
      <c r="G114" s="537">
        <v>2968.7302701999997</v>
      </c>
      <c r="H114" s="537">
        <v>245.706108809</v>
      </c>
      <c r="I114" s="537">
        <v>659.29920243699996</v>
      </c>
      <c r="J114" s="537">
        <v>614.89458550000006</v>
      </c>
      <c r="K114" s="537">
        <v>85.111051555999993</v>
      </c>
      <c r="L114" s="536">
        <f t="shared" si="22"/>
        <v>53643.807715448995</v>
      </c>
      <c r="M114" s="537">
        <v>13130.965780386001</v>
      </c>
      <c r="N114" s="537">
        <v>509.64819699999998</v>
      </c>
      <c r="O114" s="537">
        <v>502.45366490000004</v>
      </c>
      <c r="P114" s="537">
        <v>1014.548290307</v>
      </c>
      <c r="Q114" s="537">
        <v>6813.7299031000002</v>
      </c>
      <c r="R114" s="537">
        <v>26829.547522423996</v>
      </c>
      <c r="S114" s="537">
        <v>627.67478800000004</v>
      </c>
      <c r="T114" s="537">
        <v>4215.2395693320004</v>
      </c>
      <c r="V114" s="2"/>
      <c r="W114" s="2"/>
    </row>
    <row r="115" spans="1:23" ht="34.9" hidden="1" customHeight="1">
      <c r="A115" s="2"/>
      <c r="B115" s="216">
        <v>44501</v>
      </c>
      <c r="C115" s="531">
        <f t="shared" si="20"/>
        <v>60191.317243407997</v>
      </c>
      <c r="D115" s="531">
        <f t="shared" si="21"/>
        <v>6142.0848038969989</v>
      </c>
      <c r="E115" s="532">
        <v>244.420029</v>
      </c>
      <c r="F115" s="532">
        <v>1395.120814465</v>
      </c>
      <c r="G115" s="532">
        <v>2890.5744257999995</v>
      </c>
      <c r="H115" s="532">
        <v>237.29053972900002</v>
      </c>
      <c r="I115" s="532">
        <v>667.341578003</v>
      </c>
      <c r="J115" s="532">
        <v>613.89747360000001</v>
      </c>
      <c r="K115" s="532">
        <v>93.439943299999982</v>
      </c>
      <c r="L115" s="531">
        <f t="shared" si="22"/>
        <v>54049.232439510997</v>
      </c>
      <c r="M115" s="532">
        <v>13360.773080521001</v>
      </c>
      <c r="N115" s="532">
        <v>532.72017300000005</v>
      </c>
      <c r="O115" s="532">
        <v>622.53917250000006</v>
      </c>
      <c r="P115" s="532">
        <v>1010.0706023069999</v>
      </c>
      <c r="Q115" s="532">
        <v>6695.0047894999998</v>
      </c>
      <c r="R115" s="532">
        <v>26895.411085293999</v>
      </c>
      <c r="S115" s="532">
        <v>611.87686299999996</v>
      </c>
      <c r="T115" s="532">
        <v>4320.8366733890007</v>
      </c>
      <c r="V115" s="2"/>
      <c r="W115" s="2"/>
    </row>
    <row r="116" spans="1:23" ht="34.9" hidden="1" customHeight="1">
      <c r="A116" s="2"/>
      <c r="B116" s="217">
        <v>44531</v>
      </c>
      <c r="C116" s="536">
        <f t="shared" si="20"/>
        <v>61057.723520861</v>
      </c>
      <c r="D116" s="536">
        <f t="shared" si="21"/>
        <v>6332.6627378840003</v>
      </c>
      <c r="E116" s="537">
        <v>250.40412599999999</v>
      </c>
      <c r="F116" s="537">
        <v>1607.3772855979996</v>
      </c>
      <c r="G116" s="537">
        <v>2840.1092691049998</v>
      </c>
      <c r="H116" s="537">
        <v>237.92813763000001</v>
      </c>
      <c r="I116" s="537">
        <v>687.83956670999999</v>
      </c>
      <c r="J116" s="537">
        <v>615.48549324999999</v>
      </c>
      <c r="K116" s="537">
        <v>93.518859590999995</v>
      </c>
      <c r="L116" s="536">
        <f t="shared" si="22"/>
        <v>54725.060782977002</v>
      </c>
      <c r="M116" s="537">
        <v>13177.148993009001</v>
      </c>
      <c r="N116" s="537">
        <v>530.02200500000004</v>
      </c>
      <c r="O116" s="537">
        <v>610.29538639999998</v>
      </c>
      <c r="P116" s="537">
        <v>1017.7679810670001</v>
      </c>
      <c r="Q116" s="537">
        <v>7407.7120360999998</v>
      </c>
      <c r="R116" s="537">
        <v>26918.897093822005</v>
      </c>
      <c r="S116" s="537">
        <v>609.46439399999997</v>
      </c>
      <c r="T116" s="537">
        <v>4453.7528935789996</v>
      </c>
      <c r="V116" s="2"/>
      <c r="W116" s="2"/>
    </row>
    <row r="117" spans="1:23" s="130" customFormat="1" ht="34.9" hidden="1" customHeight="1">
      <c r="A117" s="131"/>
      <c r="B117" s="635">
        <v>2022</v>
      </c>
      <c r="C117" s="891"/>
      <c r="D117" s="891"/>
      <c r="E117" s="891"/>
      <c r="F117" s="891"/>
      <c r="G117" s="891"/>
      <c r="H117" s="891"/>
      <c r="I117" s="891"/>
      <c r="J117" s="891"/>
      <c r="K117" s="891"/>
      <c r="L117" s="891"/>
      <c r="M117" s="891"/>
      <c r="N117" s="891"/>
      <c r="O117" s="891"/>
      <c r="P117" s="891"/>
      <c r="Q117" s="891"/>
      <c r="R117" s="891"/>
      <c r="S117" s="891"/>
      <c r="T117" s="891"/>
      <c r="V117" s="131"/>
      <c r="W117" s="131"/>
    </row>
    <row r="118" spans="1:23" ht="34.9" hidden="1" customHeight="1">
      <c r="A118" s="2"/>
      <c r="B118" s="216">
        <v>44562</v>
      </c>
      <c r="C118" s="531">
        <f t="shared" ref="C118:C129" si="23">+D118+L118</f>
        <v>60815.357181478001</v>
      </c>
      <c r="D118" s="531">
        <f t="shared" ref="D118:D129" si="24">SUM(E118:K118)</f>
        <v>6164.443248775</v>
      </c>
      <c r="E118" s="532">
        <v>259.98893299999997</v>
      </c>
      <c r="F118" s="532">
        <v>1302.2187405650002</v>
      </c>
      <c r="G118" s="532">
        <v>2963.450791405</v>
      </c>
      <c r="H118" s="532">
        <v>241.98273530900002</v>
      </c>
      <c r="I118" s="532">
        <v>689.43939486699992</v>
      </c>
      <c r="J118" s="532">
        <v>619.90700175999996</v>
      </c>
      <c r="K118" s="532">
        <v>87.455651868999993</v>
      </c>
      <c r="L118" s="531">
        <f t="shared" ref="L118:L129" si="25">SUM(M118:T118)</f>
        <v>54650.913932702999</v>
      </c>
      <c r="M118" s="532">
        <v>13031.739717540999</v>
      </c>
      <c r="N118" s="532">
        <v>532.01280410000004</v>
      </c>
      <c r="O118" s="532">
        <v>615.86958400000003</v>
      </c>
      <c r="P118" s="532">
        <v>1008.4414024669999</v>
      </c>
      <c r="Q118" s="532">
        <v>7342.2996638000004</v>
      </c>
      <c r="R118" s="532">
        <v>27152.561754783001</v>
      </c>
      <c r="S118" s="532">
        <v>636.00218800000005</v>
      </c>
      <c r="T118" s="532">
        <v>4331.9868180119993</v>
      </c>
      <c r="V118" s="2"/>
      <c r="W118" s="2"/>
    </row>
    <row r="119" spans="1:23" ht="34.9" hidden="1" customHeight="1">
      <c r="A119" s="2"/>
      <c r="B119" s="217">
        <v>44593</v>
      </c>
      <c r="C119" s="536">
        <f t="shared" si="23"/>
        <v>60834.820574261008</v>
      </c>
      <c r="D119" s="536">
        <f t="shared" si="24"/>
        <v>5931.2481321530004</v>
      </c>
      <c r="E119" s="537">
        <v>243.574635</v>
      </c>
      <c r="F119" s="537">
        <v>1251.32143683</v>
      </c>
      <c r="G119" s="537">
        <v>2790.1703875999997</v>
      </c>
      <c r="H119" s="537">
        <v>247.821836289</v>
      </c>
      <c r="I119" s="537">
        <v>694.59588601600012</v>
      </c>
      <c r="J119" s="537">
        <v>616.65255296999999</v>
      </c>
      <c r="K119" s="537">
        <v>87.111397447999991</v>
      </c>
      <c r="L119" s="536">
        <f t="shared" si="25"/>
        <v>54903.572442108009</v>
      </c>
      <c r="M119" s="537">
        <v>13242.627730092001</v>
      </c>
      <c r="N119" s="537">
        <v>533.95556820000002</v>
      </c>
      <c r="O119" s="537">
        <v>616.12693310000009</v>
      </c>
      <c r="P119" s="537">
        <v>1007.4561566669998</v>
      </c>
      <c r="Q119" s="537">
        <v>7201.7830781000011</v>
      </c>
      <c r="R119" s="537">
        <v>27396.403988524002</v>
      </c>
      <c r="S119" s="537">
        <v>627.64318900000001</v>
      </c>
      <c r="T119" s="537">
        <v>4277.5757984249985</v>
      </c>
      <c r="V119" s="2"/>
      <c r="W119" s="2"/>
    </row>
    <row r="120" spans="1:23" ht="34.9" hidden="1" customHeight="1">
      <c r="A120" s="2"/>
      <c r="B120" s="216">
        <v>44621</v>
      </c>
      <c r="C120" s="531">
        <f t="shared" si="23"/>
        <v>61538.741656426006</v>
      </c>
      <c r="D120" s="531">
        <f t="shared" si="24"/>
        <v>5779.1969039610003</v>
      </c>
      <c r="E120" s="532">
        <v>266.13532900000001</v>
      </c>
      <c r="F120" s="532">
        <v>1252.6408398120002</v>
      </c>
      <c r="G120" s="532">
        <v>2589.7874439000002</v>
      </c>
      <c r="H120" s="532">
        <v>255.90558417900002</v>
      </c>
      <c r="I120" s="532">
        <v>699.64448853600004</v>
      </c>
      <c r="J120" s="532">
        <v>620.94584634</v>
      </c>
      <c r="K120" s="532">
        <v>94.137372193999994</v>
      </c>
      <c r="L120" s="531">
        <f t="shared" si="25"/>
        <v>55759.544752465008</v>
      </c>
      <c r="M120" s="532">
        <v>13444.79391113</v>
      </c>
      <c r="N120" s="532">
        <v>542.11833690000003</v>
      </c>
      <c r="O120" s="532">
        <v>543.38731400000006</v>
      </c>
      <c r="P120" s="532">
        <v>1017.6647931389999</v>
      </c>
      <c r="Q120" s="532">
        <v>7278.5637735999999</v>
      </c>
      <c r="R120" s="532">
        <v>27752.242289474001</v>
      </c>
      <c r="S120" s="532">
        <v>629.26277500000003</v>
      </c>
      <c r="T120" s="532">
        <v>4551.5115592220009</v>
      </c>
      <c r="V120" s="2"/>
      <c r="W120" s="2"/>
    </row>
    <row r="121" spans="1:23" ht="34.9" hidden="1" customHeight="1">
      <c r="A121" s="2"/>
      <c r="B121" s="217">
        <v>44652</v>
      </c>
      <c r="C121" s="536">
        <f t="shared" si="23"/>
        <v>61511.453252378997</v>
      </c>
      <c r="D121" s="536">
        <f t="shared" si="24"/>
        <v>5601.9372909039994</v>
      </c>
      <c r="E121" s="537">
        <v>255.570211</v>
      </c>
      <c r="F121" s="537">
        <v>1038.46410681</v>
      </c>
      <c r="G121" s="537">
        <v>2646.3694387999999</v>
      </c>
      <c r="H121" s="537">
        <v>254.98482503900001</v>
      </c>
      <c r="I121" s="537">
        <v>693.23453998900004</v>
      </c>
      <c r="J121" s="537">
        <v>598.98250664</v>
      </c>
      <c r="K121" s="537">
        <v>114.331662626</v>
      </c>
      <c r="L121" s="536">
        <f t="shared" si="25"/>
        <v>55909.515961475001</v>
      </c>
      <c r="M121" s="537">
        <v>13426.031811943001</v>
      </c>
      <c r="N121" s="537">
        <v>557.61758989999998</v>
      </c>
      <c r="O121" s="537">
        <v>601.25337030000014</v>
      </c>
      <c r="P121" s="537">
        <v>1030.1992356389999</v>
      </c>
      <c r="Q121" s="537">
        <v>6943.8698464999998</v>
      </c>
      <c r="R121" s="537">
        <v>28044.654645864</v>
      </c>
      <c r="S121" s="537">
        <v>805.82110899999998</v>
      </c>
      <c r="T121" s="537">
        <v>4500.068352328999</v>
      </c>
      <c r="V121" s="2"/>
      <c r="W121" s="2"/>
    </row>
    <row r="122" spans="1:23" ht="34.9" hidden="1" customHeight="1">
      <c r="A122" s="2"/>
      <c r="B122" s="216">
        <v>44682</v>
      </c>
      <c r="C122" s="531">
        <f t="shared" si="23"/>
        <v>61950.459704673005</v>
      </c>
      <c r="D122" s="531">
        <f t="shared" si="24"/>
        <v>5690.6358917739999</v>
      </c>
      <c r="E122" s="532">
        <v>242.564426</v>
      </c>
      <c r="F122" s="532">
        <v>1176.3971403209998</v>
      </c>
      <c r="G122" s="532">
        <v>2634.6869007</v>
      </c>
      <c r="H122" s="532">
        <v>246.729874749</v>
      </c>
      <c r="I122" s="532">
        <v>682.03851593600007</v>
      </c>
      <c r="J122" s="532">
        <v>595.0034783000001</v>
      </c>
      <c r="K122" s="532">
        <v>113.21555576799999</v>
      </c>
      <c r="L122" s="531">
        <f t="shared" si="25"/>
        <v>56259.823812899005</v>
      </c>
      <c r="M122" s="532">
        <v>13555.42621861</v>
      </c>
      <c r="N122" s="532">
        <v>625.82495039999992</v>
      </c>
      <c r="O122" s="532">
        <v>599.67968470000005</v>
      </c>
      <c r="P122" s="532">
        <v>1025.7550827589998</v>
      </c>
      <c r="Q122" s="532">
        <v>7117.5411482999998</v>
      </c>
      <c r="R122" s="532">
        <v>28301.281251574004</v>
      </c>
      <c r="S122" s="532">
        <v>653.60258899999997</v>
      </c>
      <c r="T122" s="532">
        <v>4380.7128875560002</v>
      </c>
      <c r="V122" s="2"/>
      <c r="W122" s="2"/>
    </row>
    <row r="123" spans="1:23" ht="34.9" hidden="1" customHeight="1">
      <c r="A123" s="2"/>
      <c r="B123" s="217">
        <v>44713</v>
      </c>
      <c r="C123" s="536">
        <f t="shared" si="23"/>
        <v>62547.332747148997</v>
      </c>
      <c r="D123" s="536">
        <f t="shared" si="24"/>
        <v>5704.0832968150016</v>
      </c>
      <c r="E123" s="537">
        <v>269.89959199999998</v>
      </c>
      <c r="F123" s="537">
        <v>1332.9414776100002</v>
      </c>
      <c r="G123" s="537">
        <v>2514.3336112000002</v>
      </c>
      <c r="H123" s="537">
        <v>249.89277590900005</v>
      </c>
      <c r="I123" s="537">
        <v>635.77897057700011</v>
      </c>
      <c r="J123" s="537">
        <v>600.94047800999999</v>
      </c>
      <c r="K123" s="537">
        <v>100.296391509</v>
      </c>
      <c r="L123" s="536">
        <f t="shared" si="25"/>
        <v>56843.249450333999</v>
      </c>
      <c r="M123" s="537">
        <v>13617.761455918</v>
      </c>
      <c r="N123" s="537">
        <v>639.60699390000002</v>
      </c>
      <c r="O123" s="537">
        <v>689.04852779999999</v>
      </c>
      <c r="P123" s="537">
        <v>1022.439396949</v>
      </c>
      <c r="Q123" s="537">
        <v>6902.6503834000005</v>
      </c>
      <c r="R123" s="537">
        <v>28632.944942074002</v>
      </c>
      <c r="S123" s="537">
        <v>683.37219100000004</v>
      </c>
      <c r="T123" s="537">
        <v>4655.4255592930003</v>
      </c>
      <c r="V123" s="2"/>
      <c r="W123" s="2"/>
    </row>
    <row r="124" spans="1:23" ht="34.9" hidden="1" customHeight="1">
      <c r="A124" s="2"/>
      <c r="B124" s="216">
        <v>44743</v>
      </c>
      <c r="C124" s="531">
        <f t="shared" si="23"/>
        <v>62428.242053032998</v>
      </c>
      <c r="D124" s="531">
        <f t="shared" si="24"/>
        <v>5523.4369585699997</v>
      </c>
      <c r="E124" s="532">
        <v>246.52331699999999</v>
      </c>
      <c r="F124" s="532">
        <v>1227.3128197199999</v>
      </c>
      <c r="G124" s="532">
        <v>2446.7118992999999</v>
      </c>
      <c r="H124" s="532">
        <v>267.94522340899999</v>
      </c>
      <c r="I124" s="532">
        <v>616.461612124</v>
      </c>
      <c r="J124" s="532">
        <v>596.64618040999994</v>
      </c>
      <c r="K124" s="532">
        <v>121.83590660700001</v>
      </c>
      <c r="L124" s="531">
        <f t="shared" si="25"/>
        <v>56904.805094463001</v>
      </c>
      <c r="M124" s="532">
        <v>13848.538009844</v>
      </c>
      <c r="N124" s="532">
        <v>656.1898627999999</v>
      </c>
      <c r="O124" s="532">
        <v>852.98657660000003</v>
      </c>
      <c r="P124" s="532">
        <v>1036.6844459690001</v>
      </c>
      <c r="Q124" s="532">
        <v>6649.3961873000007</v>
      </c>
      <c r="R124" s="532">
        <v>28737.503386033997</v>
      </c>
      <c r="S124" s="532">
        <v>687.575919</v>
      </c>
      <c r="T124" s="532">
        <v>4435.9307069160004</v>
      </c>
      <c r="V124" s="2"/>
      <c r="W124" s="2"/>
    </row>
    <row r="125" spans="1:23" ht="34.9" hidden="1" customHeight="1">
      <c r="A125" s="2"/>
      <c r="B125" s="217">
        <v>44774</v>
      </c>
      <c r="C125" s="536">
        <f t="shared" si="23"/>
        <v>62859.783439709005</v>
      </c>
      <c r="D125" s="536">
        <f t="shared" si="24"/>
        <v>5614.0954956690011</v>
      </c>
      <c r="E125" s="537">
        <v>260.54101200000002</v>
      </c>
      <c r="F125" s="537">
        <v>1056.400257971</v>
      </c>
      <c r="G125" s="537">
        <v>2610.2124376190004</v>
      </c>
      <c r="H125" s="537">
        <v>298.39647474899999</v>
      </c>
      <c r="I125" s="537">
        <v>648.90192453700001</v>
      </c>
      <c r="J125" s="537">
        <v>606.00036899999998</v>
      </c>
      <c r="K125" s="537">
        <v>133.64301979300001</v>
      </c>
      <c r="L125" s="536">
        <f t="shared" si="25"/>
        <v>57245.687944040001</v>
      </c>
      <c r="M125" s="537">
        <v>13674.667905521002</v>
      </c>
      <c r="N125" s="537">
        <v>668.99622179999994</v>
      </c>
      <c r="O125" s="537">
        <v>888.69078656399995</v>
      </c>
      <c r="P125" s="537">
        <v>1012.992729039</v>
      </c>
      <c r="Q125" s="537">
        <v>6947.8508277999999</v>
      </c>
      <c r="R125" s="537">
        <v>28954.891958433996</v>
      </c>
      <c r="S125" s="537">
        <v>656.20839799999999</v>
      </c>
      <c r="T125" s="537">
        <v>4441.3891168820001</v>
      </c>
      <c r="V125" s="2"/>
      <c r="W125" s="2"/>
    </row>
    <row r="126" spans="1:23" s="130" customFormat="1" ht="34.9" hidden="1" customHeight="1">
      <c r="A126" s="131"/>
      <c r="B126" s="216">
        <v>44805</v>
      </c>
      <c r="C126" s="531">
        <f t="shared" si="23"/>
        <v>63131.908059122994</v>
      </c>
      <c r="D126" s="531">
        <f t="shared" si="24"/>
        <v>5385.2760684599998</v>
      </c>
      <c r="E126" s="532">
        <v>273.27379100000002</v>
      </c>
      <c r="F126" s="532">
        <v>863.88488086000007</v>
      </c>
      <c r="G126" s="532">
        <v>2537.063009</v>
      </c>
      <c r="H126" s="532">
        <v>319.93401220900006</v>
      </c>
      <c r="I126" s="532">
        <v>653.03999246300009</v>
      </c>
      <c r="J126" s="532">
        <v>622.70480549999991</v>
      </c>
      <c r="K126" s="532">
        <v>115.375577428</v>
      </c>
      <c r="L126" s="531">
        <f t="shared" si="25"/>
        <v>57746.631990662994</v>
      </c>
      <c r="M126" s="532">
        <v>13598.533172408001</v>
      </c>
      <c r="N126" s="532">
        <v>680.8896403</v>
      </c>
      <c r="O126" s="532">
        <v>963.55723350000005</v>
      </c>
      <c r="P126" s="532">
        <v>1025.04338433</v>
      </c>
      <c r="Q126" s="532">
        <v>7218.8286034000002</v>
      </c>
      <c r="R126" s="532">
        <v>29075.776595853993</v>
      </c>
      <c r="S126" s="532">
        <v>643.17129199999999</v>
      </c>
      <c r="T126" s="532">
        <v>4540.8320688709991</v>
      </c>
      <c r="V126" s="131"/>
      <c r="W126" s="131"/>
    </row>
    <row r="127" spans="1:23" s="130" customFormat="1" ht="34.9" hidden="1" customHeight="1">
      <c r="A127" s="131"/>
      <c r="B127" s="217">
        <v>44835</v>
      </c>
      <c r="C127" s="536">
        <f t="shared" si="23"/>
        <v>63307.004760371005</v>
      </c>
      <c r="D127" s="536">
        <f t="shared" si="24"/>
        <v>5793.8578552619992</v>
      </c>
      <c r="E127" s="537">
        <v>266.55069800000001</v>
      </c>
      <c r="F127" s="537">
        <v>913.17738556200004</v>
      </c>
      <c r="G127" s="537">
        <v>2882.8871589999999</v>
      </c>
      <c r="H127" s="537">
        <v>331.851572089</v>
      </c>
      <c r="I127" s="537">
        <v>656.19245153500003</v>
      </c>
      <c r="J127" s="537">
        <v>623.32849439999995</v>
      </c>
      <c r="K127" s="537">
        <v>119.87009467600001</v>
      </c>
      <c r="L127" s="536">
        <f t="shared" si="25"/>
        <v>57513.146905109003</v>
      </c>
      <c r="M127" s="537">
        <v>13754.271555589999</v>
      </c>
      <c r="N127" s="537">
        <v>701.61098909999998</v>
      </c>
      <c r="O127" s="537">
        <v>1029.7779591000001</v>
      </c>
      <c r="P127" s="537">
        <v>1022.3523747190001</v>
      </c>
      <c r="Q127" s="537">
        <v>6917.8232405999997</v>
      </c>
      <c r="R127" s="537">
        <v>28961.097892090002</v>
      </c>
      <c r="S127" s="537">
        <v>627.598386</v>
      </c>
      <c r="T127" s="537">
        <v>4498.6145079100006</v>
      </c>
      <c r="V127" s="131"/>
      <c r="W127" s="131"/>
    </row>
    <row r="128" spans="1:23" s="130" customFormat="1" ht="34.9" hidden="1" customHeight="1">
      <c r="A128" s="131"/>
      <c r="B128" s="216">
        <v>44866</v>
      </c>
      <c r="C128" s="531">
        <f t="shared" si="23"/>
        <v>63692.405321624989</v>
      </c>
      <c r="D128" s="531">
        <f t="shared" si="24"/>
        <v>6017.1304325719993</v>
      </c>
      <c r="E128" s="532">
        <v>288.49019299999998</v>
      </c>
      <c r="F128" s="532">
        <v>998.91358843699993</v>
      </c>
      <c r="G128" s="532">
        <v>2991.2824260000002</v>
      </c>
      <c r="H128" s="532">
        <v>355.58039628899996</v>
      </c>
      <c r="I128" s="532">
        <v>644.354852252</v>
      </c>
      <c r="J128" s="532">
        <v>624.08481470000004</v>
      </c>
      <c r="K128" s="532">
        <v>114.42416189400001</v>
      </c>
      <c r="L128" s="531">
        <f t="shared" si="25"/>
        <v>57675.274889052991</v>
      </c>
      <c r="M128" s="532">
        <v>13918.849186460999</v>
      </c>
      <c r="N128" s="532">
        <v>717.78615000000002</v>
      </c>
      <c r="O128" s="532">
        <v>1038.2509979000001</v>
      </c>
      <c r="P128" s="532">
        <v>1028.3765717689998</v>
      </c>
      <c r="Q128" s="532">
        <v>6751.9883022999993</v>
      </c>
      <c r="R128" s="532">
        <v>29030.697823549999</v>
      </c>
      <c r="S128" s="532">
        <v>628.70008399999995</v>
      </c>
      <c r="T128" s="532">
        <v>4560.6257730730003</v>
      </c>
      <c r="V128" s="131"/>
      <c r="W128" s="131"/>
    </row>
    <row r="129" spans="1:23" s="130" customFormat="1" ht="34.9" hidden="1" customHeight="1">
      <c r="A129" s="131"/>
      <c r="B129" s="217">
        <v>44896</v>
      </c>
      <c r="C129" s="536">
        <f t="shared" si="23"/>
        <v>64145.305327566006</v>
      </c>
      <c r="D129" s="536">
        <f t="shared" si="24"/>
        <v>5864.0618581109993</v>
      </c>
      <c r="E129" s="537">
        <v>253.853105</v>
      </c>
      <c r="F129" s="537">
        <v>1086.6485323879999</v>
      </c>
      <c r="G129" s="537">
        <v>2836.2533432</v>
      </c>
      <c r="H129" s="537">
        <v>355.28776128900006</v>
      </c>
      <c r="I129" s="537">
        <v>664.81914740299999</v>
      </c>
      <c r="J129" s="537">
        <v>606.23674030000006</v>
      </c>
      <c r="K129" s="537">
        <v>60.963228531000006</v>
      </c>
      <c r="L129" s="536">
        <f t="shared" si="25"/>
        <v>58281.243469455003</v>
      </c>
      <c r="M129" s="537">
        <v>13876.368079226</v>
      </c>
      <c r="N129" s="537">
        <v>728.43973970000002</v>
      </c>
      <c r="O129" s="537">
        <v>1017.0679891999999</v>
      </c>
      <c r="P129" s="537">
        <v>1056.638154449</v>
      </c>
      <c r="Q129" s="537">
        <v>7177.9166887000001</v>
      </c>
      <c r="R129" s="537">
        <v>29137.742029622998</v>
      </c>
      <c r="S129" s="537">
        <v>640.76552200000003</v>
      </c>
      <c r="T129" s="537">
        <v>4646.3052665570003</v>
      </c>
      <c r="V129" s="131"/>
      <c r="W129" s="131"/>
    </row>
    <row r="130" spans="1:23" s="130" customFormat="1" ht="34.9" hidden="1" customHeight="1">
      <c r="A130" s="131"/>
      <c r="B130" s="635">
        <v>2023</v>
      </c>
      <c r="C130" s="891"/>
      <c r="D130" s="891"/>
      <c r="E130" s="891"/>
      <c r="F130" s="891"/>
      <c r="G130" s="891"/>
      <c r="H130" s="891"/>
      <c r="I130" s="891"/>
      <c r="J130" s="891"/>
      <c r="K130" s="891"/>
      <c r="L130" s="891"/>
      <c r="M130" s="891"/>
      <c r="N130" s="891"/>
      <c r="O130" s="891"/>
      <c r="P130" s="891"/>
      <c r="Q130" s="891"/>
      <c r="R130" s="891"/>
      <c r="S130" s="891"/>
      <c r="T130" s="891"/>
      <c r="V130" s="131"/>
      <c r="W130" s="131"/>
    </row>
    <row r="131" spans="1:23" s="130" customFormat="1" ht="34.9" hidden="1" customHeight="1">
      <c r="A131" s="131"/>
      <c r="B131" s="216">
        <v>44927</v>
      </c>
      <c r="C131" s="531">
        <f>+D131+L131</f>
        <v>64087.024086489</v>
      </c>
      <c r="D131" s="531">
        <f>SUM(E131:K131)</f>
        <v>5744.5134759050006</v>
      </c>
      <c r="E131" s="532">
        <v>262.459361</v>
      </c>
      <c r="F131" s="532">
        <v>895.95463159799988</v>
      </c>
      <c r="G131" s="532">
        <v>2897.9728472000002</v>
      </c>
      <c r="H131" s="532">
        <v>365.46970879900005</v>
      </c>
      <c r="I131" s="532">
        <v>655.15999884999997</v>
      </c>
      <c r="J131" s="532">
        <v>612.10313990000009</v>
      </c>
      <c r="K131" s="532">
        <v>55.393788557999997</v>
      </c>
      <c r="L131" s="531">
        <f t="shared" ref="L131:L142" si="26">SUM(M131:T131)</f>
        <v>58342.510610584002</v>
      </c>
      <c r="M131" s="532">
        <v>13831.116653373001</v>
      </c>
      <c r="N131" s="532">
        <v>720.92176600000005</v>
      </c>
      <c r="O131" s="532">
        <v>987.71609420000004</v>
      </c>
      <c r="P131" s="532">
        <v>1023.2824897629998</v>
      </c>
      <c r="Q131" s="532">
        <v>6863.2089866999995</v>
      </c>
      <c r="R131" s="532">
        <v>29415.203458870004</v>
      </c>
      <c r="S131" s="532">
        <v>629.05082700000003</v>
      </c>
      <c r="T131" s="532">
        <v>4872.0103346780015</v>
      </c>
      <c r="V131" s="131"/>
      <c r="W131" s="131"/>
    </row>
    <row r="132" spans="1:23" s="130" customFormat="1" ht="34.9" hidden="1" customHeight="1">
      <c r="A132" s="131"/>
      <c r="B132" s="217">
        <v>44958</v>
      </c>
      <c r="C132" s="536">
        <f>+D132+L132</f>
        <v>64014.006778523006</v>
      </c>
      <c r="D132" s="536">
        <f>SUM(E132:K132)</f>
        <v>5733.2939649899999</v>
      </c>
      <c r="E132" s="537">
        <v>248.88658699999999</v>
      </c>
      <c r="F132" s="537">
        <v>899.00998354800004</v>
      </c>
      <c r="G132" s="537">
        <v>2887.0278102000002</v>
      </c>
      <c r="H132" s="537">
        <v>363.68100411900002</v>
      </c>
      <c r="I132" s="537">
        <v>659.89398681600005</v>
      </c>
      <c r="J132" s="537">
        <v>610.42283407000002</v>
      </c>
      <c r="K132" s="537">
        <v>64.371759237000006</v>
      </c>
      <c r="L132" s="536">
        <f t="shared" si="26"/>
        <v>58280.712813533006</v>
      </c>
      <c r="M132" s="537">
        <v>13810.970686838002</v>
      </c>
      <c r="N132" s="537">
        <v>729.2478648</v>
      </c>
      <c r="O132" s="537">
        <v>985.0063363999999</v>
      </c>
      <c r="P132" s="537">
        <v>1051.1734323229998</v>
      </c>
      <c r="Q132" s="537">
        <v>6865.4767778000005</v>
      </c>
      <c r="R132" s="537">
        <v>29623.314739821002</v>
      </c>
      <c r="S132" s="537">
        <v>625.62372400000004</v>
      </c>
      <c r="T132" s="537">
        <v>4589.8992515510008</v>
      </c>
      <c r="V132" s="131"/>
      <c r="W132" s="131"/>
    </row>
    <row r="133" spans="1:23" s="130" customFormat="1" ht="34.9" hidden="1" customHeight="1">
      <c r="A133" s="131"/>
      <c r="B133" s="216">
        <v>44986</v>
      </c>
      <c r="C133" s="531">
        <f>+D133+L133</f>
        <v>64259.644706815998</v>
      </c>
      <c r="D133" s="531">
        <f>SUM(E133:K133)</f>
        <v>5853.458768642</v>
      </c>
      <c r="E133" s="532">
        <v>260.10321299999998</v>
      </c>
      <c r="F133" s="532">
        <v>958.05291717</v>
      </c>
      <c r="G133" s="532">
        <v>2924.6098261000002</v>
      </c>
      <c r="H133" s="532">
        <v>343.75910571900005</v>
      </c>
      <c r="I133" s="532">
        <v>677.34701584300001</v>
      </c>
      <c r="J133" s="532">
        <v>634.61784990000001</v>
      </c>
      <c r="K133" s="532">
        <v>54.96884090999999</v>
      </c>
      <c r="L133" s="531">
        <f t="shared" si="26"/>
        <v>58406.185938174</v>
      </c>
      <c r="M133" s="532">
        <v>14058.993374682999</v>
      </c>
      <c r="N133" s="532">
        <v>735.89447900000005</v>
      </c>
      <c r="O133" s="532">
        <v>969.49921280000001</v>
      </c>
      <c r="P133" s="532">
        <v>1035.629924843</v>
      </c>
      <c r="Q133" s="532">
        <v>6613.4494620999994</v>
      </c>
      <c r="R133" s="532">
        <v>29666.936659320003</v>
      </c>
      <c r="S133" s="532">
        <v>627.46620600000006</v>
      </c>
      <c r="T133" s="532">
        <v>4698.3166194279993</v>
      </c>
      <c r="V133" s="131"/>
      <c r="W133" s="131"/>
    </row>
    <row r="134" spans="1:23" s="130" customFormat="1" ht="34.9" hidden="1" customHeight="1">
      <c r="A134" s="131"/>
      <c r="B134" s="217">
        <v>45017</v>
      </c>
      <c r="C134" s="536">
        <f>+D134+L134</f>
        <v>64251.817606719997</v>
      </c>
      <c r="D134" s="536">
        <f t="shared" ref="D134:D142" si="27">SUM(E134:K134)</f>
        <v>6291.5383964780003</v>
      </c>
      <c r="E134" s="537">
        <v>214.463393</v>
      </c>
      <c r="F134" s="537">
        <v>927.36028678399998</v>
      </c>
      <c r="G134" s="537">
        <v>3355.9342390000002</v>
      </c>
      <c r="H134" s="537">
        <v>345.77136369900001</v>
      </c>
      <c r="I134" s="537">
        <v>759.40127922800002</v>
      </c>
      <c r="J134" s="537">
        <v>635.03068749999989</v>
      </c>
      <c r="K134" s="537">
        <v>53.577147267000001</v>
      </c>
      <c r="L134" s="536">
        <f t="shared" si="26"/>
        <v>57960.279210241999</v>
      </c>
      <c r="M134" s="537">
        <v>13932.707003963002</v>
      </c>
      <c r="N134" s="537">
        <v>745.86897199999999</v>
      </c>
      <c r="O134" s="537">
        <v>963.22544429999994</v>
      </c>
      <c r="P134" s="537">
        <v>989.10684970299997</v>
      </c>
      <c r="Q134" s="537">
        <v>6245.7684498999997</v>
      </c>
      <c r="R134" s="537">
        <v>29674.894657139994</v>
      </c>
      <c r="S134" s="537">
        <v>668.80027800000005</v>
      </c>
      <c r="T134" s="537">
        <v>4739.9075552360009</v>
      </c>
      <c r="V134" s="131"/>
      <c r="W134" s="131"/>
    </row>
    <row r="135" spans="1:23" s="130" customFormat="1" ht="34.9" hidden="1" customHeight="1">
      <c r="A135" s="131"/>
      <c r="B135" s="216">
        <v>45047</v>
      </c>
      <c r="C135" s="531">
        <f>+D135+L135</f>
        <v>64047.888320466001</v>
      </c>
      <c r="D135" s="531">
        <f t="shared" si="27"/>
        <v>5943.9362227670008</v>
      </c>
      <c r="E135" s="532">
        <v>253.422439</v>
      </c>
      <c r="F135" s="532">
        <v>886.43905267700006</v>
      </c>
      <c r="G135" s="532">
        <v>3047.0370081999999</v>
      </c>
      <c r="H135" s="532">
        <v>342.473618999</v>
      </c>
      <c r="I135" s="532">
        <v>728.93392360799999</v>
      </c>
      <c r="J135" s="532">
        <v>628.29348879999998</v>
      </c>
      <c r="K135" s="532">
        <v>57.336691482999996</v>
      </c>
      <c r="L135" s="531">
        <f t="shared" si="26"/>
        <v>58103.952097699002</v>
      </c>
      <c r="M135" s="532">
        <v>13750.805347124</v>
      </c>
      <c r="N135" s="532">
        <v>754.97460660000002</v>
      </c>
      <c r="O135" s="532">
        <v>1016.2467782000001</v>
      </c>
      <c r="P135" s="532">
        <v>964.42193477299998</v>
      </c>
      <c r="Q135" s="532">
        <v>6631.9910337000001</v>
      </c>
      <c r="R135" s="532">
        <v>29723.812112510001</v>
      </c>
      <c r="S135" s="532">
        <v>660.03600900000004</v>
      </c>
      <c r="T135" s="532">
        <v>4601.664275791999</v>
      </c>
      <c r="V135" s="131"/>
      <c r="W135" s="131"/>
    </row>
    <row r="136" spans="1:23" s="130" customFormat="1" ht="34.9" hidden="1" customHeight="1">
      <c r="A136" s="131"/>
      <c r="B136" s="217">
        <v>45078</v>
      </c>
      <c r="C136" s="536">
        <v>64653.354523223992</v>
      </c>
      <c r="D136" s="536">
        <f t="shared" si="27"/>
        <v>6064.1596243369995</v>
      </c>
      <c r="E136" s="537">
        <v>240.20589799999999</v>
      </c>
      <c r="F136" s="537">
        <v>998.22084677299995</v>
      </c>
      <c r="G136" s="537">
        <v>3087.5599310000002</v>
      </c>
      <c r="H136" s="537">
        <v>344.62752969899998</v>
      </c>
      <c r="I136" s="537">
        <v>704.411427022</v>
      </c>
      <c r="J136" s="537">
        <v>631.33190980000006</v>
      </c>
      <c r="K136" s="537">
        <v>57.802082042999999</v>
      </c>
      <c r="L136" s="536">
        <f t="shared" si="26"/>
        <v>58589.194898886992</v>
      </c>
      <c r="M136" s="537">
        <v>13742.046412784999</v>
      </c>
      <c r="N136" s="537">
        <v>768.17177529999992</v>
      </c>
      <c r="O136" s="537">
        <v>1009.4971906</v>
      </c>
      <c r="P136" s="537">
        <v>948.05366230300001</v>
      </c>
      <c r="Q136" s="537">
        <v>6764.5524739000002</v>
      </c>
      <c r="R136" s="537">
        <v>29690.257206090002</v>
      </c>
      <c r="S136" s="537">
        <v>749.16526999999996</v>
      </c>
      <c r="T136" s="537">
        <v>4917.4509079090003</v>
      </c>
      <c r="V136" s="131"/>
      <c r="W136" s="131"/>
    </row>
    <row r="137" spans="1:23" s="130" customFormat="1" ht="34.9" hidden="1" customHeight="1">
      <c r="A137" s="131"/>
      <c r="B137" s="216">
        <v>45108</v>
      </c>
      <c r="C137" s="531">
        <v>64618.930910219999</v>
      </c>
      <c r="D137" s="531">
        <f t="shared" si="27"/>
        <v>6268.8892045080001</v>
      </c>
      <c r="E137" s="532">
        <v>212.01829900000001</v>
      </c>
      <c r="F137" s="532">
        <v>1006.376716171</v>
      </c>
      <c r="G137" s="532">
        <v>3303.76008</v>
      </c>
      <c r="H137" s="532">
        <v>330.09763089899997</v>
      </c>
      <c r="I137" s="532">
        <v>720.55615011700002</v>
      </c>
      <c r="J137" s="532">
        <v>635.93507030000001</v>
      </c>
      <c r="K137" s="532">
        <v>60.145258020999997</v>
      </c>
      <c r="L137" s="531">
        <f t="shared" si="26"/>
        <v>58350.041705711992</v>
      </c>
      <c r="M137" s="532">
        <v>13703.363749279</v>
      </c>
      <c r="N137" s="532">
        <v>781.52125890000002</v>
      </c>
      <c r="O137" s="532">
        <v>1086.8671487000001</v>
      </c>
      <c r="P137" s="532">
        <v>949.38670018300013</v>
      </c>
      <c r="Q137" s="532">
        <v>6896.7071831000003</v>
      </c>
      <c r="R137" s="532">
        <v>29594.939732879997</v>
      </c>
      <c r="S137" s="532">
        <v>620.44870400000002</v>
      </c>
      <c r="T137" s="532">
        <v>4716.8072286699989</v>
      </c>
      <c r="V137" s="131"/>
      <c r="W137" s="131"/>
    </row>
    <row r="138" spans="1:23" s="130" customFormat="1" ht="34.9" hidden="1" customHeight="1">
      <c r="A138" s="131"/>
      <c r="B138" s="217">
        <v>45139</v>
      </c>
      <c r="C138" s="536">
        <v>64568.297720627997</v>
      </c>
      <c r="D138" s="536">
        <f t="shared" si="27"/>
        <v>6054.1370747100009</v>
      </c>
      <c r="E138" s="537">
        <v>274.581031</v>
      </c>
      <c r="F138" s="537">
        <v>930.29386172500006</v>
      </c>
      <c r="G138" s="537">
        <v>3092.439781</v>
      </c>
      <c r="H138" s="537">
        <v>335.27633719900001</v>
      </c>
      <c r="I138" s="537">
        <v>716.8427614740001</v>
      </c>
      <c r="J138" s="537">
        <v>644.11039360000007</v>
      </c>
      <c r="K138" s="537">
        <v>60.592908711999996</v>
      </c>
      <c r="L138" s="536">
        <f t="shared" si="26"/>
        <v>58514.160645977994</v>
      </c>
      <c r="M138" s="537">
        <v>13706.692463939</v>
      </c>
      <c r="N138" s="537">
        <v>778.82657110000002</v>
      </c>
      <c r="O138" s="537">
        <v>1230.5883315999999</v>
      </c>
      <c r="P138" s="537">
        <v>944.52007578300004</v>
      </c>
      <c r="Q138" s="537">
        <v>7168.4099788100002</v>
      </c>
      <c r="R138" s="537">
        <v>29534.874626869994</v>
      </c>
      <c r="S138" s="537">
        <v>626.62687200000005</v>
      </c>
      <c r="T138" s="537">
        <v>4523.6217258760007</v>
      </c>
      <c r="V138" s="131"/>
      <c r="W138" s="131"/>
    </row>
    <row r="139" spans="1:23" s="130" customFormat="1" ht="34.9" hidden="1" customHeight="1">
      <c r="A139" s="131"/>
      <c r="B139" s="216">
        <v>45170</v>
      </c>
      <c r="C139" s="531">
        <v>65295.621929599001</v>
      </c>
      <c r="D139" s="531">
        <f t="shared" si="27"/>
        <v>6187.4971427590008</v>
      </c>
      <c r="E139" s="532">
        <v>307.09323499999999</v>
      </c>
      <c r="F139" s="532">
        <v>1109.55454495</v>
      </c>
      <c r="G139" s="532">
        <v>2986.7236977999996</v>
      </c>
      <c r="H139" s="532">
        <v>327.76294179900003</v>
      </c>
      <c r="I139" s="532">
        <v>742.02224511500003</v>
      </c>
      <c r="J139" s="532">
        <v>648.54701049999994</v>
      </c>
      <c r="K139" s="532">
        <v>65.79346759500001</v>
      </c>
      <c r="L139" s="531">
        <f t="shared" si="26"/>
        <v>59108.124786839995</v>
      </c>
      <c r="M139" s="532">
        <v>13679.450603738</v>
      </c>
      <c r="N139" s="532">
        <v>786.0727392</v>
      </c>
      <c r="O139" s="532">
        <v>1338.5850971</v>
      </c>
      <c r="P139" s="532">
        <v>939.48667427300006</v>
      </c>
      <c r="Q139" s="532">
        <v>7458.0036666799997</v>
      </c>
      <c r="R139" s="532">
        <v>29645.228750860002</v>
      </c>
      <c r="S139" s="532">
        <v>654.47086899999999</v>
      </c>
      <c r="T139" s="532">
        <v>4606.8263859890003</v>
      </c>
      <c r="V139" s="131"/>
      <c r="W139" s="131"/>
    </row>
    <row r="140" spans="1:23" s="130" customFormat="1" ht="34.9" hidden="1" customHeight="1">
      <c r="A140" s="131"/>
      <c r="B140" s="217">
        <v>45201</v>
      </c>
      <c r="C140" s="536">
        <f>+D140+L140</f>
        <v>65255.35920009399</v>
      </c>
      <c r="D140" s="536">
        <f t="shared" si="27"/>
        <v>6047.8268075879996</v>
      </c>
      <c r="E140" s="537">
        <v>226.13118800000001</v>
      </c>
      <c r="F140" s="537">
        <v>1079.5851052779999</v>
      </c>
      <c r="G140" s="537">
        <v>2875.9493047999999</v>
      </c>
      <c r="H140" s="537">
        <v>323.51858699900004</v>
      </c>
      <c r="I140" s="537">
        <v>828.10129704399992</v>
      </c>
      <c r="J140" s="537">
        <v>648.3684664000001</v>
      </c>
      <c r="K140" s="537">
        <v>66.172859067000005</v>
      </c>
      <c r="L140" s="536">
        <f t="shared" si="26"/>
        <v>59207.532392505993</v>
      </c>
      <c r="M140" s="537">
        <v>14019.741467527001</v>
      </c>
      <c r="N140" s="537">
        <v>795.26641089999998</v>
      </c>
      <c r="O140" s="537">
        <v>1391.3642214000001</v>
      </c>
      <c r="P140" s="537">
        <v>898.12885392300007</v>
      </c>
      <c r="Q140" s="537">
        <v>7268.15372561</v>
      </c>
      <c r="R140" s="537">
        <v>29630.2984382</v>
      </c>
      <c r="S140" s="537">
        <v>595.77006700000004</v>
      </c>
      <c r="T140" s="537">
        <v>4608.8092079459993</v>
      </c>
      <c r="V140" s="131"/>
      <c r="W140" s="131"/>
    </row>
    <row r="141" spans="1:23" s="130" customFormat="1" ht="34.9" hidden="1" customHeight="1">
      <c r="A141" s="131"/>
      <c r="B141" s="216">
        <v>45233</v>
      </c>
      <c r="C141" s="531">
        <f>+D141+L141</f>
        <v>65518.414246279994</v>
      </c>
      <c r="D141" s="531">
        <f t="shared" si="27"/>
        <v>6049.5548780629997</v>
      </c>
      <c r="E141" s="532">
        <v>214.81777600000001</v>
      </c>
      <c r="F141" s="532">
        <v>1133.2347365300002</v>
      </c>
      <c r="G141" s="532">
        <v>2837.9440157999998</v>
      </c>
      <c r="H141" s="532">
        <v>327.916617299</v>
      </c>
      <c r="I141" s="532">
        <v>827.54424900899994</v>
      </c>
      <c r="J141" s="532">
        <v>651.61965919999989</v>
      </c>
      <c r="K141" s="532">
        <v>56.477824224999999</v>
      </c>
      <c r="L141" s="531">
        <f t="shared" si="26"/>
        <v>59468.859368216996</v>
      </c>
      <c r="M141" s="532">
        <v>14176.453952593998</v>
      </c>
      <c r="N141" s="532">
        <v>808.52763160000006</v>
      </c>
      <c r="O141" s="532">
        <v>1399.8850106999998</v>
      </c>
      <c r="P141" s="532">
        <v>891.1780990630001</v>
      </c>
      <c r="Q141" s="532">
        <v>7064.4731803599998</v>
      </c>
      <c r="R141" s="532">
        <v>29762.343488099996</v>
      </c>
      <c r="S141" s="532">
        <v>596.96509600000002</v>
      </c>
      <c r="T141" s="532">
        <v>4769.0329098000002</v>
      </c>
      <c r="V141" s="131"/>
      <c r="W141" s="131"/>
    </row>
    <row r="142" spans="1:23" s="130" customFormat="1" ht="34.9" hidden="1" customHeight="1">
      <c r="A142" s="131"/>
      <c r="B142" s="553">
        <v>45261</v>
      </c>
      <c r="C142" s="611">
        <f>+D142+L142</f>
        <v>66175.777856740999</v>
      </c>
      <c r="D142" s="611">
        <f t="shared" si="27"/>
        <v>6220.7698053650001</v>
      </c>
      <c r="E142" s="610">
        <v>217.09874600000001</v>
      </c>
      <c r="F142" s="610">
        <v>1204.6664169400001</v>
      </c>
      <c r="G142" s="610">
        <v>2918.2697853</v>
      </c>
      <c r="H142" s="610">
        <v>329.13193359900004</v>
      </c>
      <c r="I142" s="610">
        <v>844.86763991599992</v>
      </c>
      <c r="J142" s="610">
        <v>658.34739280000008</v>
      </c>
      <c r="K142" s="610">
        <v>48.387890810000002</v>
      </c>
      <c r="L142" s="611">
        <f t="shared" si="26"/>
        <v>59955.008051375997</v>
      </c>
      <c r="M142" s="610">
        <v>14044.525455019999</v>
      </c>
      <c r="N142" s="610">
        <v>806.6044263</v>
      </c>
      <c r="O142" s="610">
        <v>1385.5076933</v>
      </c>
      <c r="P142" s="610">
        <v>869.45151296899996</v>
      </c>
      <c r="Q142" s="610">
        <v>7883.1061063400002</v>
      </c>
      <c r="R142" s="610">
        <v>29647.844045850001</v>
      </c>
      <c r="S142" s="610">
        <v>633.71071600000005</v>
      </c>
      <c r="T142" s="610">
        <v>4684.2580955969988</v>
      </c>
      <c r="V142" s="131"/>
      <c r="W142" s="131"/>
    </row>
    <row r="143" spans="1:23" s="130" customFormat="1" ht="34.9" hidden="1" customHeight="1">
      <c r="A143" s="131"/>
      <c r="B143" s="1017">
        <v>2024</v>
      </c>
      <c r="C143" s="1018"/>
      <c r="D143" s="1018"/>
      <c r="E143" s="1018"/>
      <c r="F143" s="1018"/>
      <c r="G143" s="1018"/>
      <c r="H143" s="1018"/>
      <c r="I143" s="1018"/>
      <c r="J143" s="1018"/>
      <c r="K143" s="1018"/>
      <c r="L143" s="1018"/>
      <c r="M143" s="1018"/>
      <c r="N143" s="1018"/>
      <c r="O143" s="1018"/>
      <c r="P143" s="1018"/>
      <c r="Q143" s="1018"/>
      <c r="R143" s="1018"/>
      <c r="S143" s="1018"/>
      <c r="T143" s="1018"/>
      <c r="V143" s="131"/>
      <c r="W143" s="131"/>
    </row>
    <row r="144" spans="1:23" s="130" customFormat="1" ht="34.9" hidden="1" customHeight="1">
      <c r="A144" s="131"/>
      <c r="B144" s="216">
        <v>45292</v>
      </c>
      <c r="C144" s="531">
        <f>+D144+L144</f>
        <v>66320.744698999988</v>
      </c>
      <c r="D144" s="531">
        <f>SUM(E144:K144)</f>
        <v>6144.3424339589992</v>
      </c>
      <c r="E144" s="532">
        <v>209.72389999999999</v>
      </c>
      <c r="F144" s="532">
        <v>1128.7653012599999</v>
      </c>
      <c r="G144" s="532">
        <v>2896.424039</v>
      </c>
      <c r="H144" s="532">
        <v>324.71158599900002</v>
      </c>
      <c r="I144" s="532">
        <v>853.986223</v>
      </c>
      <c r="J144" s="532">
        <v>676.97014239999999</v>
      </c>
      <c r="K144" s="532">
        <v>53.761242299999999</v>
      </c>
      <c r="L144" s="531">
        <f t="shared" ref="L144:L154" si="28">SUM(M144:T144)</f>
        <v>60176.40226504099</v>
      </c>
      <c r="M144" s="532">
        <v>14085.463188913</v>
      </c>
      <c r="N144" s="532">
        <v>804.13066660000004</v>
      </c>
      <c r="O144" s="532">
        <v>1373.1955360999998</v>
      </c>
      <c r="P144" s="532">
        <v>854.63612453999997</v>
      </c>
      <c r="Q144" s="532">
        <v>7701.7222620000002</v>
      </c>
      <c r="R144" s="532">
        <v>29807.8141335</v>
      </c>
      <c r="S144" s="532">
        <v>594.35083799999995</v>
      </c>
      <c r="T144" s="532">
        <v>4955.0895153880001</v>
      </c>
      <c r="V144" s="131"/>
      <c r="W144" s="131"/>
    </row>
    <row r="145" spans="1:23" s="130" customFormat="1" ht="34.9" hidden="1" customHeight="1">
      <c r="A145" s="131"/>
      <c r="B145" s="217">
        <v>45323</v>
      </c>
      <c r="C145" s="536">
        <f>+D145+L145</f>
        <v>66854.290477029004</v>
      </c>
      <c r="D145" s="536">
        <f>SUM(E145:K145)</f>
        <v>6281.6611149079999</v>
      </c>
      <c r="E145" s="537">
        <v>233.90092899999999</v>
      </c>
      <c r="F145" s="537">
        <v>1002.63050433</v>
      </c>
      <c r="G145" s="537">
        <v>3105.1277028</v>
      </c>
      <c r="H145" s="537">
        <v>327.97637849900002</v>
      </c>
      <c r="I145" s="537">
        <v>865.35125891100006</v>
      </c>
      <c r="J145" s="537">
        <v>689.7</v>
      </c>
      <c r="K145" s="537">
        <v>56.974341368000005</v>
      </c>
      <c r="L145" s="536">
        <f t="shared" si="28"/>
        <v>60572.629362121006</v>
      </c>
      <c r="M145" s="537">
        <v>14321.293335393999</v>
      </c>
      <c r="N145" s="537">
        <v>826.9462681</v>
      </c>
      <c r="O145" s="537">
        <v>1366.5870531</v>
      </c>
      <c r="P145" s="537">
        <v>868.74927246899995</v>
      </c>
      <c r="Q145" s="537">
        <v>7772.3889065200001</v>
      </c>
      <c r="R145" s="537">
        <v>29931.326812560004</v>
      </c>
      <c r="S145" s="537">
        <v>605.31138699999997</v>
      </c>
      <c r="T145" s="537">
        <v>4880.0263269780007</v>
      </c>
      <c r="V145" s="131"/>
      <c r="W145" s="131"/>
    </row>
    <row r="146" spans="1:23" s="130" customFormat="1" ht="34.9" hidden="1" customHeight="1">
      <c r="A146" s="131"/>
      <c r="B146" s="216">
        <v>45352</v>
      </c>
      <c r="C146" s="531">
        <f>+D146+L146</f>
        <v>67054.072780000002</v>
      </c>
      <c r="D146" s="531">
        <f>SUM(E146:K146)</f>
        <v>6090.3896519489999</v>
      </c>
      <c r="E146" s="532">
        <v>219.491691</v>
      </c>
      <c r="F146" s="532">
        <v>976.16212725000003</v>
      </c>
      <c r="G146" s="532">
        <v>2942.3922320000001</v>
      </c>
      <c r="H146" s="532">
        <v>328.52462199900003</v>
      </c>
      <c r="I146" s="532">
        <v>895.03558299999997</v>
      </c>
      <c r="J146" s="532">
        <v>671.06665739999994</v>
      </c>
      <c r="K146" s="532">
        <v>57.7167393</v>
      </c>
      <c r="L146" s="531">
        <f t="shared" si="28"/>
        <v>60963.683128051009</v>
      </c>
      <c r="M146" s="532">
        <v>14331.148369436001</v>
      </c>
      <c r="N146" s="532">
        <v>836.36590000000001</v>
      </c>
      <c r="O146" s="532">
        <v>1362.1934980999999</v>
      </c>
      <c r="P146" s="532">
        <v>899.77240006999989</v>
      </c>
      <c r="Q146" s="532">
        <v>7598.9967479999996</v>
      </c>
      <c r="R146" s="532">
        <v>30052.5478248</v>
      </c>
      <c r="S146" s="532">
        <v>678.46514400000001</v>
      </c>
      <c r="T146" s="532">
        <v>5204.1932436450079</v>
      </c>
      <c r="V146" s="131"/>
      <c r="W146" s="131"/>
    </row>
    <row r="147" spans="1:23" s="130" customFormat="1" ht="34.9" hidden="1" customHeight="1">
      <c r="A147" s="131"/>
      <c r="B147" s="217">
        <v>45383</v>
      </c>
      <c r="C147" s="536">
        <f>+D147+L147</f>
        <v>66922.428306999995</v>
      </c>
      <c r="D147" s="536">
        <f>SUM(E147:K147)</f>
        <v>6225.6381668289996</v>
      </c>
      <c r="E147" s="537">
        <v>214.582459</v>
      </c>
      <c r="F147" s="537">
        <v>964.22851933000004</v>
      </c>
      <c r="G147" s="537">
        <v>3043.7504819999999</v>
      </c>
      <c r="H147" s="537">
        <v>328.59022199899999</v>
      </c>
      <c r="I147" s="537">
        <v>926.19882900000005</v>
      </c>
      <c r="J147" s="537">
        <v>682.92953350000005</v>
      </c>
      <c r="K147" s="537">
        <v>65.358121999999995</v>
      </c>
      <c r="L147" s="536">
        <f t="shared" si="28"/>
        <v>60696.790140170997</v>
      </c>
      <c r="M147" s="537">
        <v>14417.858785114</v>
      </c>
      <c r="N147" s="537">
        <v>833.74254499999995</v>
      </c>
      <c r="O147" s="537">
        <v>1351.0877920999999</v>
      </c>
      <c r="P147" s="537">
        <v>913.54995688999998</v>
      </c>
      <c r="Q147" s="537">
        <v>7348.2482449999998</v>
      </c>
      <c r="R147" s="537">
        <v>30165.8446472</v>
      </c>
      <c r="S147" s="537">
        <v>651.44175499999994</v>
      </c>
      <c r="T147" s="537">
        <v>5015.0164138670007</v>
      </c>
      <c r="V147" s="131"/>
      <c r="W147" s="131"/>
    </row>
    <row r="148" spans="1:23" s="130" customFormat="1" ht="34.9" hidden="1" customHeight="1">
      <c r="A148" s="131"/>
      <c r="B148" s="216">
        <v>45413</v>
      </c>
      <c r="C148" s="531">
        <f>+D148+L148</f>
        <v>67221.70261800001</v>
      </c>
      <c r="D148" s="531">
        <f>SUM(E148:K148)</f>
        <v>6384.5762127290009</v>
      </c>
      <c r="E148" s="532">
        <v>244.617243</v>
      </c>
      <c r="F148" s="532">
        <v>1049.71606793</v>
      </c>
      <c r="G148" s="532">
        <v>3149.36294</v>
      </c>
      <c r="H148" s="532">
        <v>329.992618999</v>
      </c>
      <c r="I148" s="532">
        <v>859.55647999999997</v>
      </c>
      <c r="J148" s="532">
        <v>689.28043709999997</v>
      </c>
      <c r="K148" s="532">
        <v>62.050425700000005</v>
      </c>
      <c r="L148" s="531">
        <f t="shared" si="28"/>
        <v>60837.126405271003</v>
      </c>
      <c r="M148" s="532">
        <v>14515.646376958999</v>
      </c>
      <c r="N148" s="532">
        <v>840.00797899999998</v>
      </c>
      <c r="O148" s="532">
        <v>1443.5972921</v>
      </c>
      <c r="P148" s="532">
        <v>927.63758848999998</v>
      </c>
      <c r="Q148" s="532">
        <v>7435.1603130000003</v>
      </c>
      <c r="R148" s="532">
        <v>30167.500120299999</v>
      </c>
      <c r="S148" s="532">
        <v>623.65291500000001</v>
      </c>
      <c r="T148" s="532">
        <v>4883.923820422001</v>
      </c>
      <c r="V148" s="131"/>
      <c r="W148" s="131"/>
    </row>
    <row r="149" spans="1:23" s="130" customFormat="1" ht="34.9" hidden="1" customHeight="1">
      <c r="A149" s="131"/>
      <c r="B149" s="217">
        <v>45444</v>
      </c>
      <c r="C149" s="536">
        <v>67675.8</v>
      </c>
      <c r="D149" s="536">
        <v>6552.8</v>
      </c>
      <c r="E149" s="537">
        <v>268.3</v>
      </c>
      <c r="F149" s="537">
        <v>1229.5</v>
      </c>
      <c r="G149" s="537">
        <v>3108.1</v>
      </c>
      <c r="H149" s="537">
        <v>338.4</v>
      </c>
      <c r="I149" s="537">
        <v>871.2</v>
      </c>
      <c r="J149" s="537">
        <v>677.6</v>
      </c>
      <c r="K149" s="537">
        <v>59.7</v>
      </c>
      <c r="L149" s="536">
        <v>61123</v>
      </c>
      <c r="M149" s="537">
        <v>14518.9</v>
      </c>
      <c r="N149" s="537">
        <v>849.4</v>
      </c>
      <c r="O149" s="537">
        <v>1432.1</v>
      </c>
      <c r="P149" s="537">
        <v>921.1</v>
      </c>
      <c r="Q149" s="537">
        <v>7476.7</v>
      </c>
      <c r="R149" s="537">
        <v>30265.3</v>
      </c>
      <c r="S149" s="537">
        <v>684</v>
      </c>
      <c r="T149" s="537">
        <v>4975.6000000000004</v>
      </c>
      <c r="V149" s="131"/>
      <c r="W149" s="131"/>
    </row>
    <row r="150" spans="1:23" s="130" customFormat="1" ht="34.9" hidden="1" customHeight="1">
      <c r="A150" s="131"/>
      <c r="B150" s="216" t="s">
        <v>1100</v>
      </c>
      <c r="C150" s="531">
        <f>+D150+L150</f>
        <v>68307.269</v>
      </c>
      <c r="D150" s="531">
        <f>SUM(E150:K150)</f>
        <v>7044.0319999999992</v>
      </c>
      <c r="E150" s="532">
        <v>239.55199999999999</v>
      </c>
      <c r="F150" s="532">
        <v>1220.4059999999999</v>
      </c>
      <c r="G150" s="532">
        <v>3199.1289999999999</v>
      </c>
      <c r="H150" s="532">
        <v>322.30700000000002</v>
      </c>
      <c r="I150" s="532">
        <v>1330.1669999999999</v>
      </c>
      <c r="J150" s="532">
        <v>680.37900000000002</v>
      </c>
      <c r="K150" s="532">
        <v>52.091999999999999</v>
      </c>
      <c r="L150" s="531">
        <f t="shared" si="28"/>
        <v>61263.237000000008</v>
      </c>
      <c r="M150" s="532">
        <v>14502.285</v>
      </c>
      <c r="N150" s="532">
        <v>856.58699999999999</v>
      </c>
      <c r="O150" s="532">
        <v>1597.6849999999999</v>
      </c>
      <c r="P150" s="532">
        <v>905.70399999999995</v>
      </c>
      <c r="Q150" s="532">
        <v>7497.4489999999996</v>
      </c>
      <c r="R150" s="532">
        <v>30281.075000000001</v>
      </c>
      <c r="S150" s="532">
        <v>621.72</v>
      </c>
      <c r="T150" s="532">
        <v>5000.732</v>
      </c>
      <c r="V150" s="131"/>
      <c r="W150" s="131"/>
    </row>
    <row r="151" spans="1:23" s="130" customFormat="1" ht="34.9" hidden="1" customHeight="1">
      <c r="A151" s="131"/>
      <c r="B151" s="217">
        <v>45505</v>
      </c>
      <c r="C151" s="536">
        <v>68828.471497000006</v>
      </c>
      <c r="D151" s="536">
        <v>6936.5406396889994</v>
      </c>
      <c r="E151" s="537">
        <v>265.08614299999999</v>
      </c>
      <c r="F151" s="537">
        <v>1141.3480551899997</v>
      </c>
      <c r="G151" s="537">
        <v>3176.0669950000001</v>
      </c>
      <c r="H151" s="537">
        <v>324.52944599900002</v>
      </c>
      <c r="I151" s="537">
        <v>1300.0177060000001</v>
      </c>
      <c r="J151" s="537">
        <v>682.67398860000003</v>
      </c>
      <c r="K151" s="537">
        <v>46.818305899999999</v>
      </c>
      <c r="L151" s="536">
        <v>61891.930857311003</v>
      </c>
      <c r="M151" s="537">
        <v>14456.245930229999</v>
      </c>
      <c r="N151" s="537">
        <v>857.46738100000005</v>
      </c>
      <c r="O151" s="537">
        <v>1580.4639350999998</v>
      </c>
      <c r="P151" s="537">
        <v>891.15429446000007</v>
      </c>
      <c r="Q151" s="537">
        <v>8211.5385380000007</v>
      </c>
      <c r="R151" s="537">
        <v>30418.096124700001</v>
      </c>
      <c r="S151" s="537">
        <v>621.68657800000005</v>
      </c>
      <c r="T151" s="537">
        <v>4855.278075821011</v>
      </c>
      <c r="V151" s="131"/>
      <c r="W151" s="131"/>
    </row>
    <row r="152" spans="1:23" s="130" customFormat="1" ht="34.5" hidden="1" customHeight="1">
      <c r="A152" s="131"/>
      <c r="B152" s="216">
        <v>45536</v>
      </c>
      <c r="C152" s="531">
        <f>+D152+L152</f>
        <v>69077.120217999996</v>
      </c>
      <c r="D152" s="531">
        <f>SUM(E152:K152)</f>
        <v>6918.8107419489997</v>
      </c>
      <c r="E152" s="532">
        <v>286.99269700000002</v>
      </c>
      <c r="F152" s="532">
        <v>1213.10023845</v>
      </c>
      <c r="G152" s="532">
        <v>2996.0761849999999</v>
      </c>
      <c r="H152" s="532">
        <v>316.981946999</v>
      </c>
      <c r="I152" s="532">
        <v>1333.002526</v>
      </c>
      <c r="J152" s="532">
        <v>729.23920879999991</v>
      </c>
      <c r="K152" s="532">
        <v>43.417939700000005</v>
      </c>
      <c r="L152" s="531">
        <f t="shared" si="28"/>
        <v>62158.309476050999</v>
      </c>
      <c r="M152" s="532">
        <v>14558.909158716</v>
      </c>
      <c r="N152" s="532">
        <v>862.78075699999999</v>
      </c>
      <c r="O152" s="532">
        <v>1568.8572540999999</v>
      </c>
      <c r="P152" s="532">
        <v>884.15176886999996</v>
      </c>
      <c r="Q152" s="532">
        <v>8364.7756580000005</v>
      </c>
      <c r="R152" s="532">
        <v>30485.6136123</v>
      </c>
      <c r="S152" s="532">
        <v>632.55845199999999</v>
      </c>
      <c r="T152" s="532">
        <v>4800.6628150650058</v>
      </c>
      <c r="V152" s="131"/>
      <c r="W152" s="131"/>
    </row>
    <row r="153" spans="1:23" s="130" customFormat="1" ht="34.9" hidden="1" customHeight="1">
      <c r="A153" s="131"/>
      <c r="B153" s="217">
        <v>45566</v>
      </c>
      <c r="C153" s="536">
        <v>69111.547697000002</v>
      </c>
      <c r="D153" s="536">
        <v>6594.0975827390002</v>
      </c>
      <c r="E153" s="537">
        <v>311.18776400000002</v>
      </c>
      <c r="F153" s="537">
        <v>1047.9719009399998</v>
      </c>
      <c r="G153" s="537">
        <v>2785.8639309999999</v>
      </c>
      <c r="H153" s="537">
        <v>299.23495499900002</v>
      </c>
      <c r="I153" s="537">
        <v>1342.601682</v>
      </c>
      <c r="J153" s="537">
        <v>754.90652210000007</v>
      </c>
      <c r="K153" s="537">
        <v>52.3308277</v>
      </c>
      <c r="L153" s="536">
        <v>62517.450114260995</v>
      </c>
      <c r="M153" s="537">
        <v>14482.049530613</v>
      </c>
      <c r="N153" s="537">
        <v>874.246217</v>
      </c>
      <c r="O153" s="537">
        <v>1660.3779050999999</v>
      </c>
      <c r="P153" s="537">
        <v>884.19098207999991</v>
      </c>
      <c r="Q153" s="537">
        <v>8409.5765929999998</v>
      </c>
      <c r="R153" s="537">
        <v>30542.69124</v>
      </c>
      <c r="S153" s="537">
        <v>606.81482600000004</v>
      </c>
      <c r="T153" s="537">
        <v>5057.502820468002</v>
      </c>
      <c r="V153" s="131"/>
      <c r="W153" s="131"/>
    </row>
    <row r="154" spans="1:23" s="130" customFormat="1" ht="34.5" hidden="1" customHeight="1">
      <c r="A154" s="131"/>
      <c r="B154" s="216">
        <v>45597</v>
      </c>
      <c r="C154" s="531">
        <f>+D154+L154</f>
        <v>69729.110449999993</v>
      </c>
      <c r="D154" s="531">
        <f>SUM(E154:K154)</f>
        <v>6639.6874341089988</v>
      </c>
      <c r="E154" s="532">
        <v>299.35214100000002</v>
      </c>
      <c r="F154" s="532">
        <v>1152.4124525099996</v>
      </c>
      <c r="G154" s="532">
        <v>2716.7667489999999</v>
      </c>
      <c r="H154" s="532">
        <v>294.64093499900002</v>
      </c>
      <c r="I154" s="532">
        <v>1341.372795</v>
      </c>
      <c r="J154" s="532">
        <v>783.03372109999998</v>
      </c>
      <c r="K154" s="532">
        <v>52.1086405</v>
      </c>
      <c r="L154" s="531">
        <f t="shared" si="28"/>
        <v>63089.423015891</v>
      </c>
      <c r="M154" s="532">
        <v>14719.923901949</v>
      </c>
      <c r="N154" s="532">
        <v>884.84043099999997</v>
      </c>
      <c r="O154" s="532">
        <v>1719.486891</v>
      </c>
      <c r="P154" s="532">
        <v>898.09379725999997</v>
      </c>
      <c r="Q154" s="532">
        <v>8457.0716119999997</v>
      </c>
      <c r="R154" s="532">
        <v>30674.991366599999</v>
      </c>
      <c r="S154" s="532">
        <v>621.33167100000003</v>
      </c>
      <c r="T154" s="532">
        <v>5113.6833450820004</v>
      </c>
      <c r="V154" s="131"/>
      <c r="W154" s="131"/>
    </row>
    <row r="155" spans="1:23" s="130" customFormat="1" ht="34.5" hidden="1" customHeight="1">
      <c r="A155" s="131"/>
      <c r="B155" s="553">
        <v>45628</v>
      </c>
      <c r="C155" s="611">
        <v>69853.313892000006</v>
      </c>
      <c r="D155" s="611">
        <v>6798.3796516209995</v>
      </c>
      <c r="E155" s="610">
        <v>251.669218</v>
      </c>
      <c r="F155" s="610">
        <v>1243.7093005219999</v>
      </c>
      <c r="G155" s="610">
        <v>2807.1470340000001</v>
      </c>
      <c r="H155" s="610">
        <v>315.46825399900001</v>
      </c>
      <c r="I155" s="610">
        <v>1341.6311000000001</v>
      </c>
      <c r="J155" s="610">
        <v>790.40617350000002</v>
      </c>
      <c r="K155" s="610">
        <v>48.3485716</v>
      </c>
      <c r="L155" s="611">
        <v>63054.934240379</v>
      </c>
      <c r="M155" s="610">
        <v>14618.142877167</v>
      </c>
      <c r="N155" s="610">
        <v>875.29791299999999</v>
      </c>
      <c r="O155" s="610">
        <v>1716.3531850999998</v>
      </c>
      <c r="P155" s="610">
        <v>910.49492378999992</v>
      </c>
      <c r="Q155" s="610">
        <v>9023.6866030000001</v>
      </c>
      <c r="R155" s="610">
        <v>30315.278106860002</v>
      </c>
      <c r="S155" s="610">
        <v>650.05442300000004</v>
      </c>
      <c r="T155" s="610">
        <v>4945.6262084619984</v>
      </c>
      <c r="V155" s="131"/>
      <c r="W155" s="131"/>
    </row>
    <row r="156" spans="1:23" s="130" customFormat="1" ht="34.9" customHeight="1">
      <c r="A156" s="131"/>
      <c r="B156" s="1017">
        <v>2025</v>
      </c>
      <c r="C156" s="1018"/>
      <c r="D156" s="1018"/>
      <c r="E156" s="1018"/>
      <c r="F156" s="1018"/>
      <c r="G156" s="1018"/>
      <c r="H156" s="1018"/>
      <c r="I156" s="1018"/>
      <c r="J156" s="1018"/>
      <c r="K156" s="1018"/>
      <c r="L156" s="1018"/>
      <c r="M156" s="1018"/>
      <c r="N156" s="1018"/>
      <c r="O156" s="1018"/>
      <c r="P156" s="1018"/>
      <c r="Q156" s="1018"/>
      <c r="R156" s="1018"/>
      <c r="S156" s="1018"/>
      <c r="T156" s="1018"/>
      <c r="V156" s="131"/>
      <c r="W156" s="131"/>
    </row>
    <row r="157" spans="1:23" s="130" customFormat="1" ht="34.9" hidden="1" customHeight="1">
      <c r="A157" s="131"/>
      <c r="B157" s="216">
        <v>45658</v>
      </c>
      <c r="C157" s="531">
        <f>+D157+L157</f>
        <v>70195.212000000014</v>
      </c>
      <c r="D157" s="531">
        <f>SUM(E157:K157)</f>
        <v>6890.4309999999996</v>
      </c>
      <c r="E157" s="532">
        <v>254.583</v>
      </c>
      <c r="F157" s="532">
        <v>1110.874</v>
      </c>
      <c r="G157" s="532">
        <v>2958.6889999999999</v>
      </c>
      <c r="H157" s="532">
        <v>328.2</v>
      </c>
      <c r="I157" s="532">
        <v>1385.8140000000001</v>
      </c>
      <c r="J157" s="532">
        <v>803.79</v>
      </c>
      <c r="K157" s="532">
        <v>48.481000000000002</v>
      </c>
      <c r="L157" s="531">
        <f>SUM(M157:T157)</f>
        <v>63304.78100000001</v>
      </c>
      <c r="M157" s="532">
        <v>14952.985000000001</v>
      </c>
      <c r="N157" s="532">
        <v>880.125</v>
      </c>
      <c r="O157" s="532">
        <v>1689.8230000000001</v>
      </c>
      <c r="P157" s="532">
        <v>905.11500000000001</v>
      </c>
      <c r="Q157" s="532">
        <v>8807.9869999999992</v>
      </c>
      <c r="R157" s="532">
        <v>30391.814999999999</v>
      </c>
      <c r="S157" s="532">
        <v>602.88300000000004</v>
      </c>
      <c r="T157" s="532">
        <v>5074.0479999999998</v>
      </c>
      <c r="V157" s="131"/>
      <c r="W157" s="131"/>
    </row>
    <row r="158" spans="1:23" s="130" customFormat="1" ht="34.9" hidden="1" customHeight="1">
      <c r="A158" s="131"/>
      <c r="B158" s="217">
        <v>45690</v>
      </c>
      <c r="C158" s="536">
        <v>70793.306159</v>
      </c>
      <c r="D158" s="536">
        <v>7290.2160971189996</v>
      </c>
      <c r="E158" s="537">
        <v>239.64169699999999</v>
      </c>
      <c r="F158" s="537">
        <v>1217.4106215199999</v>
      </c>
      <c r="G158" s="537">
        <v>3280.2351429999999</v>
      </c>
      <c r="H158" s="537">
        <v>329.58732899900002</v>
      </c>
      <c r="I158" s="537">
        <v>1371.5763400000001</v>
      </c>
      <c r="J158" s="537">
        <v>805.49133389999997</v>
      </c>
      <c r="K158" s="537">
        <v>46.2736327</v>
      </c>
      <c r="L158" s="536">
        <v>63503.090061880997</v>
      </c>
      <c r="M158" s="537">
        <v>15075.704917176001</v>
      </c>
      <c r="N158" s="537">
        <v>920.99583399999995</v>
      </c>
      <c r="O158" s="537">
        <v>1700.1932168999999</v>
      </c>
      <c r="P158" s="537">
        <v>845.23368006999988</v>
      </c>
      <c r="Q158" s="537">
        <v>8764.3245999999999</v>
      </c>
      <c r="R158" s="537">
        <v>30565.169428880003</v>
      </c>
      <c r="S158" s="537">
        <v>586.09438399999999</v>
      </c>
      <c r="T158" s="537">
        <v>5045.3740008549921</v>
      </c>
      <c r="V158" s="131"/>
      <c r="W158" s="131"/>
    </row>
    <row r="159" spans="1:23" s="130" customFormat="1" ht="34.9" hidden="1" customHeight="1">
      <c r="A159" s="131"/>
      <c r="B159" s="216">
        <v>45717</v>
      </c>
      <c r="C159" s="531">
        <v>70811.984769999995</v>
      </c>
      <c r="D159" s="531">
        <v>6917.9741650299993</v>
      </c>
      <c r="E159" s="532">
        <v>273.25495999999998</v>
      </c>
      <c r="F159" s="532">
        <v>1168.3757590310001</v>
      </c>
      <c r="G159" s="532">
        <v>2986.3219079999999</v>
      </c>
      <c r="H159" s="532">
        <v>359.98692799899999</v>
      </c>
      <c r="I159" s="532">
        <v>1282.9093499999999</v>
      </c>
      <c r="J159" s="532">
        <v>801.18054829999994</v>
      </c>
      <c r="K159" s="532">
        <v>45.944711700000006</v>
      </c>
      <c r="L159" s="531">
        <v>63894.010604970004</v>
      </c>
      <c r="M159" s="532">
        <v>15528.024179743001</v>
      </c>
      <c r="N159" s="532">
        <v>939.63129500000002</v>
      </c>
      <c r="O159" s="532">
        <v>1830.4645423999998</v>
      </c>
      <c r="P159" s="532">
        <v>835.08768993000001</v>
      </c>
      <c r="Q159" s="532">
        <v>8240.7302479999998</v>
      </c>
      <c r="R159" s="532">
        <v>30528.883667259997</v>
      </c>
      <c r="S159" s="532">
        <v>734.48303599999997</v>
      </c>
      <c r="T159" s="532">
        <v>5256.7059466370047</v>
      </c>
      <c r="V159" s="131"/>
      <c r="W159" s="131"/>
    </row>
    <row r="160" spans="1:23" s="130" customFormat="1" ht="34.5" hidden="1" customHeight="1">
      <c r="A160" s="131"/>
      <c r="B160" s="217">
        <v>45748</v>
      </c>
      <c r="C160" s="536">
        <f>+D160+L160</f>
        <v>70697.616999999998</v>
      </c>
      <c r="D160" s="536">
        <f>SUM(E160:K160)</f>
        <v>6830.7759999999998</v>
      </c>
      <c r="E160" s="537">
        <v>268.92200000000003</v>
      </c>
      <c r="F160" s="537">
        <v>1148.6890000000001</v>
      </c>
      <c r="G160" s="537">
        <v>2992.1489999999999</v>
      </c>
      <c r="H160" s="537">
        <v>305.137</v>
      </c>
      <c r="I160" s="537">
        <v>1258.1210000000001</v>
      </c>
      <c r="J160" s="537">
        <v>813.31</v>
      </c>
      <c r="K160" s="537">
        <v>44.448</v>
      </c>
      <c r="L160" s="536">
        <f>SUM(M160:T160)</f>
        <v>63866.841</v>
      </c>
      <c r="M160" s="537">
        <v>15738.607</v>
      </c>
      <c r="N160" s="537">
        <v>948.55799999999999</v>
      </c>
      <c r="O160" s="537">
        <v>1814.771</v>
      </c>
      <c r="P160" s="537">
        <v>831.69</v>
      </c>
      <c r="Q160" s="537">
        <v>7996.5389999999998</v>
      </c>
      <c r="R160" s="537">
        <v>30616.886999999999</v>
      </c>
      <c r="S160" s="537">
        <v>645.39400000000001</v>
      </c>
      <c r="T160" s="537">
        <v>5274.3950000000004</v>
      </c>
      <c r="V160" s="131"/>
      <c r="W160" s="131"/>
    </row>
    <row r="161" spans="1:23" s="130" customFormat="1" ht="34.9" hidden="1" customHeight="1">
      <c r="A161" s="131"/>
      <c r="B161" s="216">
        <v>45778</v>
      </c>
      <c r="C161" s="531">
        <f>+D161+L161</f>
        <v>71050.669832999993</v>
      </c>
      <c r="D161" s="531">
        <f>SUM(E161:K161)</f>
        <v>6894.9287248689998</v>
      </c>
      <c r="E161" s="532">
        <v>256.01488899999998</v>
      </c>
      <c r="F161" s="532">
        <v>1045.92771427</v>
      </c>
      <c r="G161" s="532">
        <v>3170.4298349999999</v>
      </c>
      <c r="H161" s="532">
        <v>279.04010599899999</v>
      </c>
      <c r="I161" s="532">
        <v>1277.5495020000001</v>
      </c>
      <c r="J161" s="532">
        <v>820.43696250000005</v>
      </c>
      <c r="K161" s="532">
        <v>45.529716100000002</v>
      </c>
      <c r="L161" s="531">
        <f>SUM(M161:T161)</f>
        <v>64155.741108130991</v>
      </c>
      <c r="M161" s="532">
        <v>15635.248989010001</v>
      </c>
      <c r="N161" s="532">
        <v>949.63478199999997</v>
      </c>
      <c r="O161" s="532">
        <v>1816.6396287999999</v>
      </c>
      <c r="P161" s="532">
        <v>868.51592718000006</v>
      </c>
      <c r="Q161" s="532">
        <v>8236.0419820000006</v>
      </c>
      <c r="R161" s="532">
        <v>30716.058823470001</v>
      </c>
      <c r="S161" s="532">
        <v>648.28888600000005</v>
      </c>
      <c r="T161" s="532">
        <v>5285.3120896709897</v>
      </c>
      <c r="V161" s="131"/>
      <c r="W161" s="131"/>
    </row>
    <row r="162" spans="1:23" s="130" customFormat="1" ht="34.5" hidden="1" customHeight="1">
      <c r="A162" s="131"/>
      <c r="B162" s="217">
        <v>45809</v>
      </c>
      <c r="C162" s="536">
        <f>+D162+L162</f>
        <v>71417.278000000006</v>
      </c>
      <c r="D162" s="536">
        <f>SUM(E162:K162)</f>
        <v>7251.6660000000002</v>
      </c>
      <c r="E162" s="537">
        <v>248.06399999999999</v>
      </c>
      <c r="F162" s="537">
        <v>1523.07</v>
      </c>
      <c r="G162" s="537">
        <v>3028.9459999999999</v>
      </c>
      <c r="H162" s="537">
        <v>290.62700000000001</v>
      </c>
      <c r="I162" s="537">
        <v>1293.376</v>
      </c>
      <c r="J162" s="537">
        <v>827.09400000000005</v>
      </c>
      <c r="K162" s="537">
        <v>40.488999999999997</v>
      </c>
      <c r="L162" s="536">
        <f>SUM(M162:T162)</f>
        <v>64165.612000000008</v>
      </c>
      <c r="M162" s="537">
        <v>15619.241</v>
      </c>
      <c r="N162" s="537">
        <v>960.24800000000005</v>
      </c>
      <c r="O162" s="537">
        <v>1819.886</v>
      </c>
      <c r="P162" s="537">
        <v>895.16700000000003</v>
      </c>
      <c r="Q162" s="537">
        <v>8272.2819999999992</v>
      </c>
      <c r="R162" s="537">
        <v>30762.276000000002</v>
      </c>
      <c r="S162" s="537">
        <v>633.04600000000005</v>
      </c>
      <c r="T162" s="537">
        <v>5203.4660000000003</v>
      </c>
      <c r="V162" s="131"/>
      <c r="W162" s="131"/>
    </row>
    <row r="163" spans="1:23" s="130" customFormat="1" ht="34.9" hidden="1" customHeight="1">
      <c r="A163" s="131"/>
      <c r="B163" s="216">
        <v>45863</v>
      </c>
      <c r="C163" s="531">
        <f>+D163+L163</f>
        <v>71612.543576999989</v>
      </c>
      <c r="D163" s="531">
        <f>SUM(E163:K163)</f>
        <v>7177.2473615779991</v>
      </c>
      <c r="E163" s="532">
        <v>240.23351299999999</v>
      </c>
      <c r="F163" s="532">
        <v>1191.2210785790001</v>
      </c>
      <c r="G163" s="532">
        <v>3128.3744550000001</v>
      </c>
      <c r="H163" s="532">
        <v>373.500658999</v>
      </c>
      <c r="I163" s="532">
        <v>1361.6592450000001</v>
      </c>
      <c r="J163" s="532">
        <v>840.14904639999997</v>
      </c>
      <c r="K163" s="532">
        <v>42.109364599999999</v>
      </c>
      <c r="L163" s="531">
        <f>SUM(M163:T163)</f>
        <v>64435.296215421993</v>
      </c>
      <c r="M163" s="532">
        <v>15695.031245594999</v>
      </c>
      <c r="N163" s="532">
        <v>977.87953500000003</v>
      </c>
      <c r="O163" s="532">
        <v>1792.5259920000001</v>
      </c>
      <c r="P163" s="532">
        <v>889.98198943000011</v>
      </c>
      <c r="Q163" s="532">
        <v>8268.8270080000002</v>
      </c>
      <c r="R163" s="532">
        <v>30894.823669779998</v>
      </c>
      <c r="S163" s="532">
        <v>602.98752999999999</v>
      </c>
      <c r="T163" s="532">
        <v>5313.2392456169964</v>
      </c>
      <c r="V163" s="131"/>
      <c r="W163" s="131"/>
    </row>
    <row r="164" spans="1:23" s="130" customFormat="1" ht="34.5" customHeight="1">
      <c r="A164" s="131"/>
      <c r="B164" s="217">
        <v>45870</v>
      </c>
      <c r="C164" s="536">
        <v>72618.454654000001</v>
      </c>
      <c r="D164" s="536">
        <v>7457.2533099389993</v>
      </c>
      <c r="E164" s="537">
        <v>275.43426399999998</v>
      </c>
      <c r="F164" s="537">
        <v>1278.6356327400001</v>
      </c>
      <c r="G164" s="537">
        <v>3144.0604090000002</v>
      </c>
      <c r="H164" s="537">
        <v>394.17411299899999</v>
      </c>
      <c r="I164" s="537">
        <v>1455.220787</v>
      </c>
      <c r="J164" s="537">
        <v>869.66461240000001</v>
      </c>
      <c r="K164" s="537">
        <v>40.063491799999994</v>
      </c>
      <c r="L164" s="536">
        <v>65161.201344061003</v>
      </c>
      <c r="M164" s="537">
        <v>15835.581305436001</v>
      </c>
      <c r="N164" s="537">
        <v>982.18001200000003</v>
      </c>
      <c r="O164" s="537">
        <v>1780.0195630999999</v>
      </c>
      <c r="P164" s="537">
        <v>895.50332873000002</v>
      </c>
      <c r="Q164" s="537">
        <v>8588.0614939999996</v>
      </c>
      <c r="R164" s="537">
        <v>30922.78038796</v>
      </c>
      <c r="S164" s="537">
        <v>620.64293499999997</v>
      </c>
      <c r="T164" s="537">
        <v>5536.4323178349987</v>
      </c>
      <c r="V164" s="131"/>
      <c r="W164" s="131"/>
    </row>
    <row r="165" spans="1:23" s="130" customFormat="1" ht="34.9" customHeight="1">
      <c r="A165" s="131"/>
      <c r="B165" s="216">
        <v>45901</v>
      </c>
      <c r="C165" s="531">
        <f>+D165+L165</f>
        <v>72899.341709</v>
      </c>
      <c r="D165" s="531">
        <f>SUM(E165:K165)</f>
        <v>7645.8822554190001</v>
      </c>
      <c r="E165" s="532">
        <v>274.72297700000001</v>
      </c>
      <c r="F165" s="532">
        <v>1326.3580355199999</v>
      </c>
      <c r="G165" s="532">
        <v>3287.674383</v>
      </c>
      <c r="H165" s="532">
        <v>378.99794199900003</v>
      </c>
      <c r="I165" s="532">
        <v>1469.18742</v>
      </c>
      <c r="J165" s="532">
        <v>870.5953487999999</v>
      </c>
      <c r="K165" s="532">
        <v>38.346149099999998</v>
      </c>
      <c r="L165" s="531">
        <f>SUM(M165:T165)</f>
        <v>65253.459453581003</v>
      </c>
      <c r="M165" s="532">
        <v>15694.975279491002</v>
      </c>
      <c r="N165" s="532">
        <v>981.09680800000001</v>
      </c>
      <c r="O165" s="532">
        <v>1767.5559570999999</v>
      </c>
      <c r="P165" s="532">
        <v>912.55872364000004</v>
      </c>
      <c r="Q165" s="532">
        <v>8790.1850319999994</v>
      </c>
      <c r="R165" s="532">
        <v>31249.1844532</v>
      </c>
      <c r="S165" s="532">
        <v>604.79406500000005</v>
      </c>
      <c r="T165" s="532">
        <v>5253.1091351499981</v>
      </c>
      <c r="V165" s="131"/>
      <c r="W165" s="131"/>
    </row>
    <row r="166" spans="1:23" s="130" customFormat="1" ht="34.5" customHeight="1">
      <c r="A166" s="131"/>
      <c r="B166" s="217">
        <v>45931</v>
      </c>
      <c r="C166" s="536">
        <v>73153.452374999993</v>
      </c>
      <c r="D166" s="536">
        <v>7208.9020322899987</v>
      </c>
      <c r="E166" s="537">
        <v>255.50859500000001</v>
      </c>
      <c r="F166" s="537">
        <v>1239.946118391</v>
      </c>
      <c r="G166" s="537">
        <v>2961.9904499999998</v>
      </c>
      <c r="H166" s="537">
        <v>332.23421799900001</v>
      </c>
      <c r="I166" s="537">
        <v>1491.3810759999999</v>
      </c>
      <c r="J166" s="537">
        <v>888.74876089999998</v>
      </c>
      <c r="K166" s="537">
        <v>39.092813999999997</v>
      </c>
      <c r="L166" s="536">
        <v>65944.550342710005</v>
      </c>
      <c r="M166" s="537">
        <v>16033.232927167001</v>
      </c>
      <c r="N166" s="537">
        <v>979.09772399999997</v>
      </c>
      <c r="O166" s="537">
        <v>1760.7121020999998</v>
      </c>
      <c r="P166" s="537">
        <v>929.13665889000004</v>
      </c>
      <c r="Q166" s="537">
        <v>8890.1729840000007</v>
      </c>
      <c r="R166" s="537">
        <v>31400.762925490002</v>
      </c>
      <c r="S166" s="537">
        <v>596.98192100000006</v>
      </c>
      <c r="T166" s="537">
        <v>5354.4531000629995</v>
      </c>
      <c r="V166" s="131"/>
      <c r="W166" s="131"/>
    </row>
    <row r="167" spans="1:23" s="130" customFormat="1" ht="34.9" customHeight="1">
      <c r="A167" s="131"/>
      <c r="B167" s="216">
        <v>45962</v>
      </c>
      <c r="C167" s="531">
        <f>+D167+L167</f>
        <v>73728.417000000001</v>
      </c>
      <c r="D167" s="531">
        <f>SUM(E167:K167)</f>
        <v>7522.1819999999998</v>
      </c>
      <c r="E167" s="532">
        <v>259.13400000000001</v>
      </c>
      <c r="F167" s="532">
        <v>1571.1469999999999</v>
      </c>
      <c r="G167" s="532">
        <v>2994.835</v>
      </c>
      <c r="H167" s="532">
        <v>329.05099999999999</v>
      </c>
      <c r="I167" s="532">
        <v>1417.662</v>
      </c>
      <c r="J167" s="532">
        <v>913.17200000000003</v>
      </c>
      <c r="K167" s="532">
        <v>37.180999999999997</v>
      </c>
      <c r="L167" s="531">
        <f>SUM(M167:T167)</f>
        <v>66206.235000000001</v>
      </c>
      <c r="M167" s="532">
        <v>16182.02</v>
      </c>
      <c r="N167" s="532">
        <v>981.24199999999996</v>
      </c>
      <c r="O167" s="532">
        <v>1782.346</v>
      </c>
      <c r="P167" s="532">
        <v>934.779</v>
      </c>
      <c r="Q167" s="532">
        <v>8882.509</v>
      </c>
      <c r="R167" s="532">
        <v>31458.652999999998</v>
      </c>
      <c r="S167" s="532">
        <v>632.827</v>
      </c>
      <c r="T167" s="532">
        <v>5351.8590000000004</v>
      </c>
      <c r="V167" s="131"/>
      <c r="W167" s="131"/>
    </row>
    <row r="168" spans="1:23" s="130" customFormat="1" ht="34.5" customHeight="1">
      <c r="A168" s="131"/>
      <c r="B168" s="1212">
        <v>45994</v>
      </c>
      <c r="C168" s="611">
        <f>+D168+L168</f>
        <v>74112.341</v>
      </c>
      <c r="D168" s="611">
        <f>SUM(E168:K168)</f>
        <v>8684.6010000000006</v>
      </c>
      <c r="E168" s="610">
        <v>246.589</v>
      </c>
      <c r="F168" s="610">
        <v>1594.9459999999999</v>
      </c>
      <c r="G168" s="610">
        <v>3593.277</v>
      </c>
      <c r="H168" s="610">
        <v>608.51800000000003</v>
      </c>
      <c r="I168" s="610">
        <v>1469.3910000000001</v>
      </c>
      <c r="J168" s="610">
        <v>1129.896</v>
      </c>
      <c r="K168" s="610">
        <v>41.984000000000002</v>
      </c>
      <c r="L168" s="611">
        <f>SUM(M168:T168)</f>
        <v>65427.74</v>
      </c>
      <c r="M168" s="610">
        <v>15628.936</v>
      </c>
      <c r="N168" s="610">
        <v>955.29</v>
      </c>
      <c r="O168" s="610">
        <v>1758.1120000000001</v>
      </c>
      <c r="P168" s="610">
        <v>944.04899999999998</v>
      </c>
      <c r="Q168" s="610">
        <v>9173.0519999999997</v>
      </c>
      <c r="R168" s="610">
        <v>31158.998</v>
      </c>
      <c r="S168" s="610">
        <v>641.47</v>
      </c>
      <c r="T168" s="610">
        <v>5167.8329999999996</v>
      </c>
      <c r="V168" s="131"/>
      <c r="W168" s="131"/>
    </row>
    <row r="169" spans="1:23" s="130" customFormat="1" ht="34.9" customHeight="1">
      <c r="A169" s="131"/>
      <c r="B169" s="1017">
        <v>2026</v>
      </c>
      <c r="C169" s="1018"/>
      <c r="D169" s="1018"/>
      <c r="E169" s="1018"/>
      <c r="F169" s="1018"/>
      <c r="G169" s="1018"/>
      <c r="H169" s="1018"/>
      <c r="I169" s="1018"/>
      <c r="J169" s="1018"/>
      <c r="K169" s="1018"/>
      <c r="L169" s="1018"/>
      <c r="M169" s="1018"/>
      <c r="N169" s="1018"/>
      <c r="O169" s="1018"/>
      <c r="P169" s="1018"/>
      <c r="Q169" s="1018"/>
      <c r="R169" s="1018"/>
      <c r="S169" s="1018"/>
      <c r="T169" s="1018"/>
      <c r="V169" s="131"/>
      <c r="W169" s="131"/>
    </row>
    <row r="170" spans="1:23" s="130" customFormat="1" ht="34.9" customHeight="1">
      <c r="A170" s="131"/>
      <c r="B170" s="216">
        <v>46023</v>
      </c>
      <c r="C170" s="531">
        <f t="shared" ref="C170:C175" si="29">+D170+L170</f>
        <v>74922.152000000002</v>
      </c>
      <c r="D170" s="531">
        <f t="shared" ref="D170:D175" si="30">SUM(E170:K170)</f>
        <v>8649.6850000000013</v>
      </c>
      <c r="E170" s="532">
        <v>296.93400000000003</v>
      </c>
      <c r="F170" s="532">
        <v>1717.355</v>
      </c>
      <c r="G170" s="532">
        <v>3554.317</v>
      </c>
      <c r="H170" s="532">
        <v>338.00099999999998</v>
      </c>
      <c r="I170" s="532">
        <v>1537.8720000000001</v>
      </c>
      <c r="J170" s="532">
        <v>1152.098</v>
      </c>
      <c r="K170" s="532">
        <v>53.107999999999997</v>
      </c>
      <c r="L170" s="531">
        <f>SUM(M170:T170)</f>
        <v>66272.467000000004</v>
      </c>
      <c r="M170" s="532">
        <v>15995.071</v>
      </c>
      <c r="N170" s="532">
        <v>955.03499999999997</v>
      </c>
      <c r="O170" s="532">
        <v>1747.038</v>
      </c>
      <c r="P170" s="532">
        <v>943.79100000000005</v>
      </c>
      <c r="Q170" s="532">
        <v>9341.2459999999992</v>
      </c>
      <c r="R170" s="532">
        <v>31309.262999999999</v>
      </c>
      <c r="S170" s="532">
        <v>569.47299999999996</v>
      </c>
      <c r="T170" s="532">
        <v>5411.55</v>
      </c>
      <c r="V170" s="131"/>
      <c r="W170" s="131"/>
    </row>
    <row r="171" spans="1:23" s="130" customFormat="1" ht="34.9" customHeight="1">
      <c r="A171" s="131"/>
      <c r="B171" s="217">
        <v>46055</v>
      </c>
      <c r="C171" s="536">
        <f t="shared" si="29"/>
        <v>75836.754000000001</v>
      </c>
      <c r="D171" s="536">
        <f t="shared" si="30"/>
        <v>8664.1389999999992</v>
      </c>
      <c r="E171" s="537">
        <v>299.25099999999998</v>
      </c>
      <c r="F171" s="537">
        <v>1448.213</v>
      </c>
      <c r="G171" s="537">
        <v>3798.739</v>
      </c>
      <c r="H171" s="537">
        <v>360.58300000000003</v>
      </c>
      <c r="I171" s="537">
        <v>1519.8140000000001</v>
      </c>
      <c r="J171" s="537">
        <v>1192.011</v>
      </c>
      <c r="K171" s="537">
        <v>45.527999999999999</v>
      </c>
      <c r="L171" s="536">
        <f t="shared" ref="L171:L173" si="31">SUM(M171:T171)</f>
        <v>67172.615000000005</v>
      </c>
      <c r="M171" s="537">
        <v>16166.526</v>
      </c>
      <c r="N171" s="537">
        <v>951.78099999999995</v>
      </c>
      <c r="O171" s="537">
        <v>1724.3720000000001</v>
      </c>
      <c r="P171" s="537">
        <v>924.34799999999996</v>
      </c>
      <c r="Q171" s="537">
        <v>9816.7330000000002</v>
      </c>
      <c r="R171" s="537">
        <v>31390.392</v>
      </c>
      <c r="S171" s="537">
        <v>577.43499999999995</v>
      </c>
      <c r="T171" s="537">
        <v>5621.0280000000002</v>
      </c>
      <c r="V171" s="131"/>
      <c r="W171" s="131"/>
    </row>
    <row r="172" spans="1:23" s="130" customFormat="1" ht="34.9" customHeight="1">
      <c r="A172" s="131"/>
      <c r="B172" s="216">
        <v>46083</v>
      </c>
      <c r="C172" s="531">
        <f t="shared" si="29"/>
        <v>75429.245070999998</v>
      </c>
      <c r="D172" s="531">
        <f t="shared" si="30"/>
        <v>8464.3764410890017</v>
      </c>
      <c r="E172" s="532">
        <v>309.37187</v>
      </c>
      <c r="F172" s="532">
        <v>1087.9867164899999</v>
      </c>
      <c r="G172" s="532">
        <v>3872.6387519999998</v>
      </c>
      <c r="H172" s="532">
        <v>349.55281199900003</v>
      </c>
      <c r="I172" s="532">
        <v>1580.73008</v>
      </c>
      <c r="J172" s="532">
        <v>1224.8141048</v>
      </c>
      <c r="K172" s="532">
        <v>39.282105799999997</v>
      </c>
      <c r="L172" s="531">
        <f>SUM(M172:T172)</f>
        <v>66964.868629910998</v>
      </c>
      <c r="M172" s="532">
        <v>16554.739518053</v>
      </c>
      <c r="N172" s="532">
        <v>957.79176199999995</v>
      </c>
      <c r="O172" s="532">
        <v>1751.613343</v>
      </c>
      <c r="P172" s="532">
        <v>920.71685103999994</v>
      </c>
      <c r="Q172" s="532">
        <v>9197.7887169999995</v>
      </c>
      <c r="R172" s="532">
        <v>31419.56330496</v>
      </c>
      <c r="S172" s="532">
        <v>601.36122399999999</v>
      </c>
      <c r="T172" s="532">
        <v>5561.2939098580018</v>
      </c>
      <c r="V172" s="131"/>
      <c r="W172" s="131"/>
    </row>
    <row r="173" spans="1:23" s="130" customFormat="1" ht="34.9" customHeight="1">
      <c r="A173" s="131"/>
      <c r="B173" s="217">
        <v>46114</v>
      </c>
      <c r="C173" s="536">
        <f t="shared" si="29"/>
        <v>75942.548999999999</v>
      </c>
      <c r="D173" s="536">
        <f t="shared" si="30"/>
        <v>8551.8940000000002</v>
      </c>
      <c r="E173" s="537">
        <v>283.22899999999998</v>
      </c>
      <c r="F173" s="537">
        <v>1139.1469999999999</v>
      </c>
      <c r="G173" s="537">
        <v>3934.2150000000001</v>
      </c>
      <c r="H173" s="537">
        <v>334.40499999999997</v>
      </c>
      <c r="I173" s="537">
        <v>1594.309</v>
      </c>
      <c r="J173" s="537">
        <v>1225.9490000000001</v>
      </c>
      <c r="K173" s="537">
        <v>40.64</v>
      </c>
      <c r="L173" s="536">
        <f t="shared" si="31"/>
        <v>67390.654999999999</v>
      </c>
      <c r="M173" s="537">
        <v>16670.88</v>
      </c>
      <c r="N173" s="537">
        <v>962.15</v>
      </c>
      <c r="O173" s="537">
        <v>1752.4860000000001</v>
      </c>
      <c r="P173" s="537">
        <v>944.27599999999995</v>
      </c>
      <c r="Q173" s="537">
        <v>9069.81</v>
      </c>
      <c r="R173" s="537">
        <v>31634.392</v>
      </c>
      <c r="S173" s="537">
        <v>636.51700000000005</v>
      </c>
      <c r="T173" s="537">
        <v>5720.1440000000002</v>
      </c>
      <c r="V173" s="131"/>
      <c r="W173" s="131"/>
    </row>
    <row r="174" spans="1:23" s="130" customFormat="1" ht="34.9" customHeight="1">
      <c r="A174" s="131"/>
      <c r="B174" s="216">
        <v>46143</v>
      </c>
      <c r="C174" s="531">
        <f t="shared" si="29"/>
        <v>77015.528999999995</v>
      </c>
      <c r="D174" s="531">
        <f t="shared" si="30"/>
        <v>8779.969000000001</v>
      </c>
      <c r="E174" s="532">
        <v>294.22300000000001</v>
      </c>
      <c r="F174" s="532">
        <v>1408.6079999999999</v>
      </c>
      <c r="G174" s="532">
        <v>3886.6120000000001</v>
      </c>
      <c r="H174" s="532">
        <v>339.74700000000001</v>
      </c>
      <c r="I174" s="532">
        <v>1576.326</v>
      </c>
      <c r="J174" s="532">
        <v>1234.462</v>
      </c>
      <c r="K174" s="532">
        <v>39.991</v>
      </c>
      <c r="L174" s="531">
        <f>SUM(M174:T174)</f>
        <v>68235.56</v>
      </c>
      <c r="M174" s="532">
        <v>16801.490000000002</v>
      </c>
      <c r="N174" s="532">
        <v>971.93799999999999</v>
      </c>
      <c r="O174" s="532">
        <v>1803.271</v>
      </c>
      <c r="P174" s="532">
        <v>904.875</v>
      </c>
      <c r="Q174" s="532">
        <v>9110.2260000000006</v>
      </c>
      <c r="R174" s="532">
        <v>31712.671999999999</v>
      </c>
      <c r="S174" s="532">
        <v>752.428</v>
      </c>
      <c r="T174" s="532">
        <v>6178.66</v>
      </c>
      <c r="V174" s="131"/>
      <c r="W174" s="131"/>
    </row>
    <row r="175" spans="1:23" s="130" customFormat="1" ht="34.5" customHeight="1">
      <c r="A175" s="131"/>
      <c r="B175" s="217">
        <v>46203</v>
      </c>
      <c r="C175" s="536">
        <f t="shared" si="29"/>
        <v>77760.570999999996</v>
      </c>
      <c r="D175" s="536">
        <f t="shared" si="30"/>
        <v>8854.7180000000008</v>
      </c>
      <c r="E175" s="537">
        <v>260.59399999999999</v>
      </c>
      <c r="F175" s="537">
        <v>1200.4939999999999</v>
      </c>
      <c r="G175" s="537">
        <v>4161.4840000000004</v>
      </c>
      <c r="H175" s="537">
        <v>326.92700000000002</v>
      </c>
      <c r="I175" s="537">
        <v>1542.6389999999999</v>
      </c>
      <c r="J175" s="537">
        <v>1301.356</v>
      </c>
      <c r="K175" s="537">
        <v>61.223999999999997</v>
      </c>
      <c r="L175" s="536">
        <f>SUM(M175:T175)</f>
        <v>68905.852999999988</v>
      </c>
      <c r="M175" s="537">
        <v>16813.809000000001</v>
      </c>
      <c r="N175" s="537">
        <v>977.38699999999994</v>
      </c>
      <c r="O175" s="537">
        <v>1848.95</v>
      </c>
      <c r="P175" s="537">
        <v>935.81</v>
      </c>
      <c r="Q175" s="537">
        <v>9693.4549999999999</v>
      </c>
      <c r="R175" s="537">
        <v>31820.242999999999</v>
      </c>
      <c r="S175" s="537">
        <v>619.52200000000005</v>
      </c>
      <c r="T175" s="537">
        <v>6196.6769999999997</v>
      </c>
      <c r="V175" s="131"/>
      <c r="W175" s="131"/>
    </row>
    <row r="176" spans="1:23" s="130" customFormat="1" ht="34.9" customHeight="1">
      <c r="A176" s="131"/>
      <c r="B176" s="216">
        <v>46229</v>
      </c>
      <c r="C176" s="531">
        <f t="shared" ref="C176" si="32">+D176+L176</f>
        <v>78228.908471999996</v>
      </c>
      <c r="D176" s="531">
        <f t="shared" ref="D176" si="33">SUM(E176:K176)</f>
        <v>8846.9557592590008</v>
      </c>
      <c r="E176" s="532">
        <v>302.47936199999998</v>
      </c>
      <c r="F176" s="532">
        <v>1237.2277082600001</v>
      </c>
      <c r="G176" s="532">
        <v>4019.368696</v>
      </c>
      <c r="H176" s="532">
        <v>318.221927999</v>
      </c>
      <c r="I176" s="532">
        <v>1585.4109900000001</v>
      </c>
      <c r="J176" s="532">
        <v>1304.9172694000001</v>
      </c>
      <c r="K176" s="532">
        <v>79.3298056</v>
      </c>
      <c r="L176" s="531">
        <f>SUM(M176:T176)</f>
        <v>69381.952712740997</v>
      </c>
      <c r="M176" s="532">
        <v>17130.098890722998</v>
      </c>
      <c r="N176" s="532">
        <v>977.51003800000001</v>
      </c>
      <c r="O176" s="532">
        <v>1882.7188060000001</v>
      </c>
      <c r="P176" s="532">
        <v>949.03283530700003</v>
      </c>
      <c r="Q176" s="532">
        <v>9821.6229860000003</v>
      </c>
      <c r="R176" s="532">
        <v>31763.810417560002</v>
      </c>
      <c r="S176" s="532">
        <v>598.45816500000001</v>
      </c>
      <c r="T176" s="532">
        <v>6258.7005741509975</v>
      </c>
      <c r="V176" s="131"/>
      <c r="W176" s="131"/>
    </row>
    <row r="177" spans="1:25" s="130" customFormat="1" ht="34.5" customHeight="1">
      <c r="A177" s="131"/>
      <c r="B177" s="553">
        <v>46235</v>
      </c>
      <c r="C177" s="611">
        <f t="shared" ref="C177" si="34">+D177+L177</f>
        <v>78461.828055999998</v>
      </c>
      <c r="D177" s="611">
        <f t="shared" ref="D177" si="35">SUM(E177:K177)</f>
        <v>8402.0552322290005</v>
      </c>
      <c r="E177" s="610">
        <v>250.766266</v>
      </c>
      <c r="F177" s="610">
        <v>1308.4280687299999</v>
      </c>
      <c r="G177" s="610">
        <v>3623.629758</v>
      </c>
      <c r="H177" s="610">
        <v>312.25299199900002</v>
      </c>
      <c r="I177" s="610">
        <v>1567.6990229999999</v>
      </c>
      <c r="J177" s="610">
        <v>1282.3553444000001</v>
      </c>
      <c r="K177" s="610">
        <v>56.923780100000002</v>
      </c>
      <c r="L177" s="611">
        <f>SUM(M177:T177)</f>
        <v>70059.772823770996</v>
      </c>
      <c r="M177" s="610">
        <v>17207.094014044997</v>
      </c>
      <c r="N177" s="610">
        <v>986.03059900000005</v>
      </c>
      <c r="O177" s="610">
        <v>1839.6718249999999</v>
      </c>
      <c r="P177" s="610">
        <v>977.29004166700008</v>
      </c>
      <c r="Q177" s="610">
        <v>10380.401540999999</v>
      </c>
      <c r="R177" s="610">
        <v>31796.22866248</v>
      </c>
      <c r="S177" s="610">
        <v>627.14922100000001</v>
      </c>
      <c r="T177" s="610">
        <v>6245.9069195789989</v>
      </c>
      <c r="V177" s="131"/>
      <c r="W177" s="131"/>
    </row>
    <row r="178" spans="1:25" ht="7.5" customHeight="1">
      <c r="C178" s="487"/>
      <c r="D178" s="487"/>
      <c r="E178" s="487"/>
      <c r="F178" s="487"/>
      <c r="G178" s="487"/>
      <c r="H178" s="487"/>
      <c r="I178" s="487"/>
      <c r="J178" s="487"/>
      <c r="K178" s="487"/>
      <c r="L178" s="487"/>
      <c r="M178" s="487"/>
      <c r="N178" s="487"/>
      <c r="O178" s="487"/>
      <c r="P178" s="487"/>
      <c r="Q178" s="487"/>
      <c r="R178" s="487"/>
      <c r="S178" s="487"/>
      <c r="T178" s="487"/>
    </row>
    <row r="179" spans="1:25" s="43" customFormat="1" ht="24.75" customHeight="1">
      <c r="B179" s="1268" t="s">
        <v>1095</v>
      </c>
      <c r="C179" s="1213"/>
      <c r="D179" s="1213"/>
      <c r="E179" s="1210"/>
      <c r="F179" s="1210"/>
      <c r="G179" s="1210"/>
      <c r="H179" s="1210"/>
      <c r="I179" s="1210"/>
      <c r="J179" s="1210"/>
      <c r="N179" s="490"/>
      <c r="P179" s="490"/>
      <c r="R179" s="490"/>
      <c r="T179" s="1214" t="s">
        <v>1103</v>
      </c>
      <c r="U179" s="1214"/>
      <c r="V179" s="1214"/>
      <c r="W179" s="1214"/>
      <c r="X179" s="1214"/>
      <c r="Y179" s="1214"/>
    </row>
    <row r="180" spans="1:25">
      <c r="B180" s="1518" t="s">
        <v>1096</v>
      </c>
      <c r="C180" s="1518"/>
      <c r="D180" s="1518"/>
      <c r="E180" s="1108"/>
      <c r="F180" s="1108"/>
      <c r="G180" s="1108"/>
      <c r="H180" s="1108"/>
      <c r="I180" s="1108"/>
      <c r="J180" s="142"/>
      <c r="K180" s="142"/>
      <c r="L180" s="142"/>
      <c r="M180" s="142"/>
      <c r="N180" s="142"/>
      <c r="O180" s="1519" t="s">
        <v>1102</v>
      </c>
      <c r="P180" s="1519"/>
      <c r="Q180" s="1519"/>
      <c r="R180" s="1519"/>
      <c r="S180" s="1519"/>
      <c r="T180" s="1519"/>
    </row>
    <row r="181" spans="1:25" ht="18.75" customHeight="1">
      <c r="B181" s="1520" t="s">
        <v>1097</v>
      </c>
      <c r="C181" s="1520"/>
      <c r="D181" s="1520"/>
      <c r="E181" s="1520"/>
      <c r="F181" s="1520"/>
      <c r="G181" s="1520"/>
      <c r="H181" s="1520"/>
      <c r="I181" s="1110"/>
      <c r="J181" s="1107"/>
      <c r="K181" s="142"/>
      <c r="L181" s="1521" t="s">
        <v>1101</v>
      </c>
      <c r="M181" s="1521"/>
      <c r="N181" s="1521"/>
      <c r="O181" s="1521"/>
      <c r="P181" s="1521"/>
      <c r="Q181" s="1521"/>
      <c r="R181" s="1521"/>
      <c r="S181" s="1521"/>
      <c r="T181" s="1521"/>
    </row>
    <row r="182" spans="1:25">
      <c r="B182" s="1520"/>
      <c r="C182" s="1520"/>
      <c r="D182" s="1520"/>
      <c r="E182" s="1520"/>
      <c r="F182" s="1520"/>
      <c r="G182" s="1520"/>
      <c r="H182" s="1520"/>
      <c r="I182" s="1110"/>
      <c r="J182" s="487"/>
      <c r="K182" s="487"/>
      <c r="L182" s="1521"/>
      <c r="M182" s="1521"/>
      <c r="N182" s="1521"/>
      <c r="O182" s="1521"/>
      <c r="P182" s="1521"/>
      <c r="Q182" s="1521"/>
      <c r="R182" s="1521"/>
      <c r="S182" s="1521"/>
      <c r="T182" s="1521"/>
    </row>
    <row r="183" spans="1:25">
      <c r="C183" s="487"/>
      <c r="D183" s="487"/>
      <c r="E183" s="487"/>
      <c r="F183" s="487"/>
      <c r="G183" s="487"/>
      <c r="H183" s="487"/>
      <c r="I183" s="487"/>
      <c r="J183" s="487"/>
      <c r="K183" s="487"/>
      <c r="L183" s="1521"/>
      <c r="M183" s="1521"/>
      <c r="N183" s="1521"/>
      <c r="O183" s="1521"/>
      <c r="P183" s="1521"/>
      <c r="Q183" s="1521"/>
      <c r="R183" s="1521"/>
      <c r="S183" s="1521"/>
      <c r="T183" s="1521"/>
    </row>
    <row r="184" spans="1:25">
      <c r="C184" s="487"/>
      <c r="D184" s="487"/>
      <c r="E184" s="487"/>
      <c r="F184" s="487"/>
      <c r="G184" s="487"/>
      <c r="H184" s="487"/>
      <c r="I184" s="487"/>
      <c r="J184" s="487"/>
      <c r="K184" s="487"/>
      <c r="L184" s="487"/>
      <c r="M184" s="487"/>
      <c r="N184" s="487"/>
      <c r="O184" s="487"/>
      <c r="P184" s="487"/>
      <c r="Q184" s="487"/>
      <c r="R184" s="487"/>
      <c r="S184" s="487"/>
      <c r="T184" s="487"/>
    </row>
    <row r="185" spans="1:25" ht="26.25">
      <c r="B185" s="1209"/>
      <c r="C185" s="142"/>
      <c r="D185" s="142"/>
      <c r="E185" s="142"/>
      <c r="F185" s="142"/>
      <c r="G185" s="142"/>
      <c r="H185" s="142"/>
      <c r="I185" s="142"/>
      <c r="J185" s="142"/>
      <c r="K185" s="142"/>
      <c r="L185" s="142"/>
      <c r="M185" s="142"/>
      <c r="N185" s="142"/>
      <c r="O185" s="142"/>
      <c r="P185" s="142"/>
      <c r="Q185" s="142"/>
      <c r="R185" s="142"/>
      <c r="S185" s="142"/>
      <c r="T185" s="142"/>
    </row>
    <row r="186" spans="1:25" ht="27">
      <c r="C186" s="142"/>
      <c r="D186" s="142"/>
      <c r="E186"/>
      <c r="F186"/>
      <c r="G186"/>
      <c r="H186"/>
      <c r="I186"/>
      <c r="J186"/>
      <c r="K186"/>
      <c r="L186"/>
      <c r="M186"/>
      <c r="N186"/>
      <c r="O186"/>
      <c r="P186"/>
      <c r="Q186" s="1149"/>
      <c r="R186" s="142"/>
      <c r="S186" s="142"/>
      <c r="T186" s="142"/>
    </row>
    <row r="187" spans="1:25" ht="25.5">
      <c r="C187" s="1147"/>
      <c r="D187" s="1147"/>
      <c r="E187"/>
      <c r="F187"/>
      <c r="G187"/>
      <c r="H187"/>
      <c r="I187"/>
      <c r="J187"/>
      <c r="K187"/>
      <c r="L187"/>
      <c r="M187"/>
      <c r="N187"/>
      <c r="O187"/>
      <c r="P187"/>
      <c r="Q187" s="1147"/>
      <c r="R187" s="1147"/>
      <c r="S187" s="1147"/>
      <c r="T187" s="1147"/>
    </row>
    <row r="188" spans="1:25">
      <c r="C188" s="142"/>
      <c r="D188" s="142"/>
      <c r="E188"/>
      <c r="F188"/>
      <c r="G188"/>
      <c r="H188"/>
      <c r="I188"/>
      <c r="J188"/>
      <c r="K188"/>
      <c r="L188"/>
      <c r="M188"/>
      <c r="N188"/>
      <c r="O188"/>
      <c r="P188"/>
      <c r="Q188" s="142"/>
      <c r="R188" s="142"/>
      <c r="S188" s="142"/>
      <c r="T188" s="142"/>
    </row>
    <row r="189" spans="1:25">
      <c r="C189" s="142"/>
      <c r="D189" s="142"/>
      <c r="E189"/>
      <c r="F189"/>
      <c r="G189"/>
      <c r="H189"/>
      <c r="I189"/>
      <c r="J189"/>
      <c r="K189"/>
      <c r="L189"/>
      <c r="M189"/>
      <c r="N189"/>
      <c r="O189"/>
      <c r="P189"/>
      <c r="Q189" s="142"/>
      <c r="R189" s="142"/>
      <c r="S189" s="142"/>
      <c r="T189" s="142"/>
    </row>
    <row r="190" spans="1:25" ht="27">
      <c r="C190" s="1149"/>
      <c r="D190" s="1149"/>
      <c r="E190"/>
      <c r="F190"/>
      <c r="G190"/>
      <c r="H190"/>
      <c r="I190"/>
      <c r="J190"/>
      <c r="K190"/>
      <c r="L190"/>
      <c r="M190"/>
      <c r="N190"/>
      <c r="O190"/>
      <c r="P190"/>
      <c r="Q190" s="1149"/>
      <c r="R190" s="1149"/>
      <c r="S190" s="1149"/>
      <c r="T190" s="1149"/>
    </row>
    <row r="191" spans="1:25">
      <c r="C191" s="142"/>
      <c r="D191" s="142"/>
      <c r="E191"/>
      <c r="F191"/>
      <c r="G191"/>
      <c r="H191"/>
      <c r="I191"/>
      <c r="J191"/>
      <c r="K191"/>
      <c r="L191"/>
      <c r="M191"/>
      <c r="N191"/>
      <c r="O191"/>
      <c r="P191"/>
      <c r="Q191" s="142"/>
      <c r="R191" s="142"/>
      <c r="S191" s="142"/>
      <c r="T191" s="142"/>
    </row>
    <row r="192" spans="1:25">
      <c r="C192" s="142"/>
      <c r="D192" s="142"/>
      <c r="E192"/>
      <c r="F192"/>
      <c r="G192"/>
      <c r="H192"/>
      <c r="I192"/>
      <c r="J192"/>
      <c r="K192"/>
      <c r="L192"/>
      <c r="M192"/>
      <c r="N192"/>
      <c r="O192"/>
      <c r="P192"/>
      <c r="Q192" s="142"/>
      <c r="R192" s="142"/>
      <c r="S192" s="142"/>
      <c r="T192" s="142"/>
    </row>
    <row r="193" spans="3:20">
      <c r="C193" s="142"/>
      <c r="D193" s="142"/>
      <c r="E193"/>
      <c r="F193"/>
      <c r="G193"/>
      <c r="H193"/>
      <c r="I193"/>
      <c r="J193"/>
      <c r="K193"/>
      <c r="L193"/>
      <c r="M193"/>
      <c r="N193"/>
      <c r="O193"/>
      <c r="P193"/>
      <c r="Q193" s="142"/>
      <c r="R193" s="142"/>
      <c r="S193" s="142"/>
      <c r="T193" s="142"/>
    </row>
    <row r="194" spans="3:20">
      <c r="C194" s="142"/>
      <c r="D194" s="142"/>
      <c r="E194"/>
      <c r="F194"/>
      <c r="G194"/>
      <c r="H194"/>
      <c r="I194"/>
      <c r="J194"/>
      <c r="K194"/>
      <c r="L194"/>
      <c r="M194"/>
      <c r="N194"/>
      <c r="O194"/>
      <c r="P194"/>
      <c r="Q194" s="142"/>
      <c r="R194" s="142"/>
      <c r="S194" s="142"/>
      <c r="T194" s="142"/>
    </row>
    <row r="195" spans="3:20">
      <c r="C195" s="142"/>
      <c r="D195" s="142"/>
      <c r="E195"/>
      <c r="F195"/>
      <c r="G195"/>
      <c r="H195"/>
      <c r="I195"/>
      <c r="J195"/>
      <c r="K195"/>
      <c r="L195"/>
      <c r="M195"/>
      <c r="N195"/>
      <c r="O195"/>
      <c r="P195"/>
      <c r="Q195" s="142"/>
      <c r="R195" s="142"/>
      <c r="S195" s="142"/>
      <c r="T195" s="142"/>
    </row>
    <row r="196" spans="3:20">
      <c r="C196" s="142"/>
      <c r="D196" s="142"/>
      <c r="E196"/>
      <c r="F196"/>
      <c r="G196"/>
      <c r="H196"/>
      <c r="I196"/>
      <c r="J196"/>
      <c r="K196"/>
      <c r="L196"/>
      <c r="M196"/>
      <c r="N196"/>
      <c r="O196"/>
      <c r="P196"/>
      <c r="Q196" s="142"/>
      <c r="R196" s="142"/>
      <c r="S196" s="142"/>
      <c r="T196" s="142"/>
    </row>
    <row r="197" spans="3:20">
      <c r="C197" s="142"/>
      <c r="D197" s="142"/>
      <c r="E197"/>
      <c r="F197"/>
      <c r="G197"/>
      <c r="H197"/>
      <c r="I197"/>
      <c r="J197"/>
      <c r="K197"/>
      <c r="L197"/>
      <c r="M197"/>
      <c r="N197"/>
      <c r="O197"/>
      <c r="P197"/>
      <c r="Q197" s="142"/>
      <c r="R197" s="142"/>
      <c r="S197" s="142"/>
      <c r="T197" s="142"/>
    </row>
    <row r="198" spans="3:20">
      <c r="C198" s="142"/>
      <c r="D198" s="142"/>
      <c r="E198"/>
      <c r="F198"/>
      <c r="G198"/>
      <c r="H198"/>
      <c r="I198"/>
      <c r="J198"/>
      <c r="K198"/>
      <c r="L198"/>
      <c r="M198"/>
      <c r="N198"/>
      <c r="O198"/>
      <c r="P198"/>
      <c r="Q198" s="142"/>
      <c r="R198" s="142"/>
      <c r="S198" s="142"/>
      <c r="T198" s="142"/>
    </row>
    <row r="199" spans="3:20">
      <c r="C199" s="142"/>
      <c r="D199" s="142"/>
      <c r="E199" s="142"/>
      <c r="F199" s="142"/>
      <c r="G199" s="142"/>
      <c r="H199" s="142"/>
      <c r="I199" s="142"/>
      <c r="J199" s="142"/>
      <c r="K199" s="142"/>
      <c r="L199" s="142"/>
      <c r="M199" s="142"/>
      <c r="N199" s="142"/>
      <c r="O199" s="142"/>
      <c r="P199" s="142"/>
      <c r="Q199" s="142"/>
      <c r="R199" s="142"/>
      <c r="S199" s="142"/>
      <c r="T199" s="142"/>
    </row>
    <row r="200" spans="3:20">
      <c r="C200" s="142"/>
      <c r="D200" s="142"/>
      <c r="E200" s="142"/>
      <c r="F200" s="142"/>
      <c r="G200" s="142"/>
      <c r="H200" s="142"/>
      <c r="I200" s="142"/>
      <c r="J200" s="142"/>
      <c r="K200" s="142"/>
      <c r="L200" s="142"/>
      <c r="M200" s="142"/>
      <c r="N200" s="142"/>
      <c r="O200" s="142"/>
      <c r="P200" s="142"/>
      <c r="Q200" s="142"/>
      <c r="R200" s="142"/>
      <c r="S200" s="142"/>
      <c r="T200" s="142"/>
    </row>
    <row r="201" spans="3:20">
      <c r="C201" s="142"/>
      <c r="D201" s="142"/>
      <c r="E201" s="142"/>
      <c r="F201" s="142"/>
      <c r="G201" s="142"/>
      <c r="H201" s="142"/>
      <c r="I201" s="142"/>
      <c r="J201" s="142"/>
      <c r="K201" s="142"/>
      <c r="L201" s="142"/>
      <c r="M201" s="142"/>
      <c r="N201" s="142"/>
      <c r="O201" s="142"/>
      <c r="P201" s="142"/>
      <c r="Q201" s="142"/>
      <c r="R201" s="142"/>
      <c r="S201" s="142"/>
      <c r="T201" s="142"/>
    </row>
    <row r="202" spans="3:20">
      <c r="C202" s="142"/>
      <c r="D202" s="142"/>
      <c r="E202" s="142"/>
      <c r="F202" s="142"/>
      <c r="G202" s="142"/>
      <c r="H202" s="142"/>
      <c r="I202" s="142"/>
      <c r="J202" s="142"/>
      <c r="K202" s="142"/>
      <c r="L202" s="142"/>
      <c r="M202" s="142"/>
      <c r="N202" s="142"/>
      <c r="O202" s="142"/>
      <c r="P202" s="142"/>
      <c r="Q202" s="142"/>
      <c r="R202" s="142"/>
      <c r="S202" s="142"/>
      <c r="T202" s="142"/>
    </row>
    <row r="203" spans="3:20">
      <c r="C203" s="142"/>
      <c r="D203" s="142"/>
      <c r="E203" s="142"/>
      <c r="F203" s="142"/>
      <c r="G203" s="142"/>
      <c r="H203" s="142"/>
      <c r="I203" s="142"/>
      <c r="J203" s="142"/>
      <c r="K203" s="142"/>
      <c r="L203" s="142"/>
      <c r="M203" s="142"/>
      <c r="N203" s="142"/>
      <c r="O203" s="142"/>
      <c r="P203" s="142"/>
      <c r="Q203" s="142"/>
      <c r="R203" s="142"/>
      <c r="S203" s="142"/>
      <c r="T203" s="142"/>
    </row>
    <row r="204" spans="3:20">
      <c r="C204" s="142"/>
      <c r="D204" s="142"/>
      <c r="E204" s="142"/>
      <c r="F204" s="142"/>
      <c r="G204" s="142"/>
      <c r="H204" s="142"/>
      <c r="I204" s="142"/>
      <c r="J204" s="142"/>
      <c r="K204" s="142"/>
      <c r="L204" s="142"/>
      <c r="M204" s="142"/>
      <c r="N204" s="142"/>
      <c r="O204" s="142"/>
      <c r="P204" s="142"/>
      <c r="Q204" s="142"/>
      <c r="R204" s="142"/>
      <c r="S204" s="142"/>
      <c r="T204" s="142"/>
    </row>
    <row r="205" spans="3:20">
      <c r="C205" s="142"/>
      <c r="D205" s="142"/>
      <c r="E205" s="142"/>
      <c r="F205" s="142"/>
      <c r="G205" s="142"/>
      <c r="H205" s="142"/>
      <c r="I205" s="142"/>
      <c r="J205" s="142"/>
      <c r="K205" s="142"/>
      <c r="L205" s="142"/>
      <c r="M205" s="142"/>
      <c r="N205" s="142"/>
      <c r="O205" s="142"/>
      <c r="P205" s="142"/>
      <c r="Q205" s="142"/>
      <c r="R205" s="142"/>
      <c r="S205" s="142"/>
      <c r="T205" s="142"/>
    </row>
    <row r="206" spans="3:20">
      <c r="C206" s="142"/>
      <c r="D206" s="142"/>
      <c r="E206" s="142"/>
      <c r="F206" s="142"/>
      <c r="G206" s="142"/>
      <c r="H206" s="142"/>
      <c r="I206" s="142"/>
      <c r="J206" s="142"/>
      <c r="K206" s="142"/>
      <c r="L206" s="142"/>
      <c r="M206" s="142"/>
      <c r="N206" s="142"/>
      <c r="O206" s="142"/>
      <c r="P206" s="142"/>
      <c r="Q206" s="142"/>
      <c r="R206" s="142"/>
      <c r="S206" s="142"/>
      <c r="T206" s="142"/>
    </row>
    <row r="207" spans="3:20">
      <c r="C207" s="142"/>
      <c r="D207" s="142"/>
      <c r="E207" s="142"/>
      <c r="F207" s="142"/>
      <c r="G207" s="142"/>
      <c r="H207" s="142"/>
      <c r="I207" s="142"/>
      <c r="J207" s="142"/>
      <c r="K207" s="142"/>
      <c r="L207" s="142"/>
      <c r="M207" s="142"/>
      <c r="N207" s="142"/>
      <c r="O207" s="142"/>
      <c r="P207" s="142"/>
      <c r="Q207" s="142"/>
      <c r="R207" s="142"/>
      <c r="S207" s="142"/>
      <c r="T207" s="142"/>
    </row>
    <row r="208" spans="3:20">
      <c r="C208" s="142"/>
      <c r="D208" s="142"/>
      <c r="E208" s="142"/>
      <c r="F208" s="142"/>
      <c r="G208" s="142"/>
      <c r="H208" s="142"/>
      <c r="I208" s="142"/>
      <c r="J208" s="142"/>
      <c r="K208" s="142"/>
      <c r="L208" s="142"/>
      <c r="M208" s="142"/>
      <c r="N208" s="142"/>
      <c r="O208" s="142"/>
      <c r="P208" s="142"/>
      <c r="Q208" s="142"/>
      <c r="R208" s="142"/>
      <c r="S208" s="142"/>
      <c r="T208" s="142"/>
    </row>
    <row r="209" spans="3:20">
      <c r="C209" s="142"/>
      <c r="D209" s="142"/>
      <c r="E209" s="142"/>
      <c r="F209" s="142"/>
      <c r="G209" s="142"/>
      <c r="H209" s="142"/>
      <c r="I209" s="142"/>
      <c r="J209" s="142"/>
      <c r="K209" s="142"/>
      <c r="L209" s="142"/>
      <c r="M209" s="142"/>
      <c r="N209" s="142"/>
      <c r="O209" s="142"/>
      <c r="P209" s="142"/>
      <c r="Q209" s="142"/>
      <c r="R209" s="142"/>
      <c r="S209" s="142"/>
      <c r="T209" s="142"/>
    </row>
    <row r="210" spans="3:20">
      <c r="C210" s="142"/>
      <c r="D210" s="142"/>
      <c r="E210" s="142"/>
      <c r="F210" s="142"/>
      <c r="G210" s="142"/>
      <c r="H210" s="142"/>
      <c r="I210" s="142"/>
      <c r="J210" s="142"/>
      <c r="K210" s="142"/>
      <c r="L210" s="142"/>
      <c r="M210" s="142"/>
      <c r="N210" s="142"/>
      <c r="O210" s="142"/>
      <c r="P210" s="142"/>
      <c r="Q210" s="142"/>
      <c r="R210" s="142"/>
      <c r="S210" s="142"/>
      <c r="T210" s="142"/>
    </row>
    <row r="211" spans="3:20">
      <c r="C211" s="142"/>
      <c r="D211" s="142"/>
      <c r="E211" s="142"/>
      <c r="F211" s="142"/>
      <c r="G211" s="142"/>
      <c r="H211" s="142"/>
      <c r="I211" s="142"/>
      <c r="J211" s="142"/>
      <c r="K211" s="142"/>
      <c r="L211" s="142"/>
      <c r="M211" s="142"/>
      <c r="N211" s="142"/>
      <c r="O211" s="142"/>
      <c r="P211" s="142"/>
      <c r="Q211" s="142"/>
      <c r="R211" s="142"/>
      <c r="S211" s="142"/>
      <c r="T211" s="142"/>
    </row>
    <row r="212" spans="3:20">
      <c r="C212" s="142"/>
      <c r="D212" s="142"/>
      <c r="E212" s="142"/>
      <c r="F212" s="142"/>
      <c r="G212" s="142"/>
      <c r="H212" s="142"/>
      <c r="I212" s="142"/>
      <c r="J212" s="142"/>
      <c r="K212" s="142"/>
      <c r="L212" s="142"/>
      <c r="M212" s="142"/>
      <c r="N212" s="142"/>
      <c r="O212" s="142"/>
      <c r="P212" s="142"/>
      <c r="Q212" s="142"/>
      <c r="R212" s="142"/>
      <c r="S212" s="142"/>
      <c r="T212" s="142"/>
    </row>
    <row r="213" spans="3:20">
      <c r="C213" s="142"/>
      <c r="D213" s="142"/>
      <c r="E213" s="142"/>
      <c r="F213" s="142"/>
      <c r="G213" s="142"/>
      <c r="H213" s="142"/>
      <c r="I213" s="142"/>
      <c r="J213" s="142"/>
      <c r="K213" s="142"/>
      <c r="L213" s="142"/>
      <c r="M213" s="142"/>
      <c r="N213" s="142"/>
      <c r="O213" s="142"/>
      <c r="P213" s="142"/>
      <c r="Q213" s="142"/>
      <c r="R213" s="142"/>
      <c r="S213" s="142"/>
      <c r="T213" s="142"/>
    </row>
    <row r="214" spans="3:20">
      <c r="C214" s="142"/>
      <c r="D214" s="142"/>
      <c r="E214" s="142"/>
      <c r="F214" s="142"/>
      <c r="G214" s="142"/>
      <c r="H214" s="142"/>
      <c r="I214" s="142"/>
      <c r="J214" s="142"/>
      <c r="K214" s="142"/>
      <c r="L214" s="142"/>
      <c r="M214" s="142"/>
      <c r="N214" s="142"/>
      <c r="O214" s="142"/>
      <c r="P214" s="142"/>
      <c r="Q214" s="142"/>
      <c r="R214" s="142"/>
      <c r="S214" s="142"/>
      <c r="T214" s="142"/>
    </row>
    <row r="215" spans="3:20">
      <c r="C215" s="142"/>
      <c r="D215" s="142"/>
      <c r="E215" s="142"/>
      <c r="F215" s="142"/>
      <c r="G215" s="142"/>
      <c r="H215" s="142"/>
      <c r="I215" s="142"/>
      <c r="J215" s="142"/>
      <c r="K215" s="142"/>
      <c r="L215" s="142"/>
      <c r="M215" s="142"/>
      <c r="N215" s="142"/>
      <c r="O215" s="142"/>
      <c r="P215" s="142"/>
      <c r="Q215" s="142"/>
      <c r="R215" s="142"/>
      <c r="S215" s="142"/>
      <c r="T215" s="142"/>
    </row>
    <row r="216" spans="3:20">
      <c r="C216" s="142"/>
      <c r="D216" s="142"/>
      <c r="E216" s="142"/>
      <c r="F216" s="142"/>
      <c r="G216" s="142"/>
      <c r="H216" s="142"/>
      <c r="I216" s="142"/>
      <c r="J216" s="142"/>
      <c r="K216" s="142"/>
      <c r="L216" s="142"/>
      <c r="M216" s="142"/>
      <c r="N216" s="142"/>
      <c r="O216" s="142"/>
      <c r="P216" s="142"/>
      <c r="Q216" s="142"/>
      <c r="R216" s="142"/>
      <c r="S216" s="142"/>
      <c r="T216" s="142"/>
    </row>
    <row r="217" spans="3:20">
      <c r="C217" s="142"/>
      <c r="D217" s="142"/>
      <c r="E217" s="142"/>
      <c r="F217" s="142"/>
      <c r="G217" s="142"/>
      <c r="H217" s="142"/>
      <c r="I217" s="142"/>
      <c r="J217" s="142"/>
      <c r="K217" s="142"/>
      <c r="L217" s="142"/>
      <c r="M217" s="142"/>
      <c r="N217" s="142"/>
      <c r="O217" s="142"/>
      <c r="P217" s="142"/>
      <c r="Q217" s="142"/>
      <c r="R217" s="142"/>
      <c r="S217" s="142"/>
      <c r="T217" s="142"/>
    </row>
    <row r="218" spans="3:20">
      <c r="C218" s="142"/>
      <c r="D218" s="142"/>
      <c r="E218" s="142"/>
      <c r="F218" s="142"/>
      <c r="G218" s="142"/>
      <c r="H218" s="142"/>
      <c r="I218" s="142"/>
      <c r="J218" s="142"/>
      <c r="K218" s="142"/>
      <c r="L218" s="142"/>
      <c r="M218" s="142"/>
      <c r="N218" s="142"/>
      <c r="O218" s="142"/>
      <c r="P218" s="142"/>
      <c r="Q218" s="142"/>
      <c r="R218" s="142"/>
      <c r="S218" s="142"/>
      <c r="T218" s="142"/>
    </row>
    <row r="219" spans="3:20">
      <c r="C219" s="142"/>
      <c r="D219" s="142"/>
      <c r="E219" s="142"/>
      <c r="F219" s="142"/>
      <c r="G219" s="142"/>
      <c r="H219" s="142"/>
      <c r="I219" s="142"/>
      <c r="J219" s="142"/>
      <c r="K219" s="142"/>
      <c r="L219" s="142"/>
      <c r="M219" s="142"/>
      <c r="N219" s="142"/>
      <c r="O219" s="142"/>
      <c r="P219" s="142"/>
      <c r="Q219" s="142"/>
      <c r="R219" s="142"/>
      <c r="S219" s="142"/>
      <c r="T219" s="142"/>
    </row>
    <row r="220" spans="3:20">
      <c r="C220" s="142"/>
      <c r="D220" s="142"/>
      <c r="E220" s="142"/>
      <c r="F220" s="142"/>
      <c r="G220" s="142"/>
      <c r="H220" s="142"/>
      <c r="I220" s="142"/>
      <c r="J220" s="142"/>
      <c r="K220" s="142"/>
      <c r="L220" s="142"/>
      <c r="M220" s="142"/>
      <c r="N220" s="142"/>
      <c r="O220" s="142"/>
      <c r="P220" s="142"/>
      <c r="Q220" s="142"/>
      <c r="R220" s="142"/>
      <c r="S220" s="142"/>
      <c r="T220" s="142"/>
    </row>
    <row r="221" spans="3:20">
      <c r="C221" s="142"/>
      <c r="D221" s="142"/>
      <c r="E221" s="142"/>
      <c r="F221" s="142"/>
      <c r="G221" s="142"/>
      <c r="H221" s="142"/>
      <c r="I221" s="142"/>
      <c r="J221" s="142"/>
      <c r="K221" s="142"/>
      <c r="L221" s="142"/>
      <c r="M221" s="142"/>
      <c r="N221" s="142"/>
      <c r="O221" s="142"/>
      <c r="P221" s="142"/>
      <c r="Q221" s="142"/>
      <c r="R221" s="142"/>
      <c r="S221" s="142"/>
      <c r="T221" s="142"/>
    </row>
    <row r="222" spans="3:20">
      <c r="C222" s="142"/>
      <c r="D222" s="142"/>
      <c r="E222" s="142"/>
      <c r="F222" s="142"/>
      <c r="G222" s="142"/>
      <c r="H222" s="142"/>
      <c r="I222" s="142"/>
      <c r="J222" s="142"/>
      <c r="K222" s="142"/>
      <c r="L222" s="142"/>
      <c r="M222" s="142"/>
      <c r="N222" s="142"/>
      <c r="O222" s="142"/>
      <c r="P222" s="142"/>
      <c r="Q222" s="142"/>
      <c r="R222" s="142"/>
      <c r="S222" s="142"/>
      <c r="T222" s="142"/>
    </row>
    <row r="223" spans="3:20">
      <c r="C223" s="142"/>
      <c r="D223" s="142"/>
      <c r="E223" s="142"/>
      <c r="F223" s="142"/>
      <c r="G223" s="142"/>
      <c r="H223" s="142"/>
      <c r="I223" s="142"/>
      <c r="J223" s="142"/>
      <c r="K223" s="142"/>
      <c r="L223" s="142"/>
      <c r="M223" s="142"/>
      <c r="N223" s="142"/>
      <c r="O223" s="142"/>
      <c r="P223" s="142"/>
      <c r="Q223" s="142"/>
      <c r="R223" s="142"/>
      <c r="S223" s="142"/>
      <c r="T223" s="142"/>
    </row>
    <row r="224" spans="3:20">
      <c r="C224" s="142"/>
      <c r="D224" s="142"/>
      <c r="E224" s="142"/>
      <c r="F224" s="142"/>
      <c r="G224" s="142"/>
      <c r="H224" s="142"/>
      <c r="I224" s="142"/>
      <c r="J224" s="142"/>
      <c r="K224" s="142"/>
      <c r="L224" s="142"/>
      <c r="M224" s="142"/>
      <c r="N224" s="142"/>
      <c r="O224" s="142"/>
      <c r="P224" s="142"/>
      <c r="Q224" s="142"/>
      <c r="R224" s="142"/>
      <c r="S224" s="142"/>
      <c r="T224" s="142"/>
    </row>
    <row r="225" spans="3:20">
      <c r="C225" s="142"/>
      <c r="D225" s="142"/>
      <c r="E225" s="142"/>
      <c r="F225" s="142"/>
      <c r="G225" s="142"/>
      <c r="H225" s="142"/>
      <c r="I225" s="142"/>
      <c r="J225" s="142"/>
      <c r="K225" s="142"/>
      <c r="L225" s="142"/>
      <c r="M225" s="142"/>
      <c r="N225" s="142"/>
      <c r="O225" s="142"/>
      <c r="P225" s="142"/>
      <c r="Q225" s="142"/>
      <c r="R225" s="142"/>
      <c r="S225" s="142"/>
      <c r="T225" s="142"/>
    </row>
    <row r="226" spans="3:20">
      <c r="C226" s="142"/>
      <c r="D226" s="142"/>
      <c r="E226" s="142"/>
      <c r="F226" s="142"/>
      <c r="G226" s="142"/>
      <c r="H226" s="142"/>
      <c r="I226" s="142"/>
      <c r="J226" s="142"/>
      <c r="K226" s="142"/>
      <c r="L226" s="142"/>
      <c r="M226" s="142"/>
      <c r="N226" s="142"/>
      <c r="O226" s="142"/>
      <c r="P226" s="142"/>
      <c r="Q226" s="142"/>
      <c r="R226" s="142"/>
      <c r="S226" s="142"/>
      <c r="T226" s="142"/>
    </row>
    <row r="227" spans="3:20">
      <c r="C227" s="142"/>
      <c r="D227" s="142"/>
      <c r="E227" s="142"/>
      <c r="F227" s="142"/>
      <c r="G227" s="142"/>
      <c r="H227" s="142"/>
      <c r="I227" s="142"/>
      <c r="J227" s="142"/>
      <c r="K227" s="142"/>
      <c r="L227" s="142"/>
      <c r="M227" s="142"/>
      <c r="N227" s="142"/>
      <c r="O227" s="142"/>
      <c r="P227" s="142"/>
      <c r="Q227" s="142"/>
      <c r="R227" s="142"/>
      <c r="S227" s="142"/>
      <c r="T227" s="142"/>
    </row>
    <row r="228" spans="3:20">
      <c r="C228" s="142"/>
      <c r="D228" s="142"/>
      <c r="E228" s="142"/>
      <c r="F228" s="142"/>
      <c r="G228" s="142"/>
      <c r="H228" s="142"/>
      <c r="I228" s="142"/>
      <c r="J228" s="142"/>
      <c r="K228" s="142"/>
      <c r="L228" s="142"/>
      <c r="M228" s="142"/>
      <c r="N228" s="142"/>
      <c r="O228" s="142"/>
      <c r="P228" s="142"/>
      <c r="Q228" s="142"/>
      <c r="R228" s="142"/>
      <c r="S228" s="142"/>
      <c r="T228" s="142"/>
    </row>
    <row r="229" spans="3:20">
      <c r="C229" s="142"/>
      <c r="D229" s="142"/>
      <c r="E229" s="142"/>
      <c r="F229" s="142"/>
      <c r="G229" s="142"/>
      <c r="H229" s="142"/>
      <c r="I229" s="142"/>
      <c r="J229" s="142"/>
      <c r="K229" s="142"/>
      <c r="L229" s="142"/>
      <c r="M229" s="142"/>
      <c r="N229" s="142"/>
      <c r="O229" s="142"/>
      <c r="P229" s="142"/>
      <c r="Q229" s="142"/>
      <c r="R229" s="142"/>
      <c r="S229" s="142"/>
      <c r="T229" s="142"/>
    </row>
    <row r="230" spans="3:20">
      <c r="C230" s="142"/>
      <c r="D230" s="142"/>
      <c r="E230" s="142"/>
      <c r="F230" s="142"/>
      <c r="G230" s="142"/>
      <c r="H230" s="142"/>
      <c r="I230" s="142"/>
      <c r="J230" s="142"/>
      <c r="K230" s="142"/>
      <c r="L230" s="142"/>
      <c r="M230" s="142"/>
      <c r="N230" s="142"/>
      <c r="O230" s="142"/>
      <c r="P230" s="142"/>
      <c r="Q230" s="142"/>
      <c r="R230" s="142"/>
      <c r="S230" s="142"/>
      <c r="T230" s="142"/>
    </row>
    <row r="231" spans="3:20">
      <c r="C231" s="142"/>
      <c r="D231" s="142"/>
      <c r="E231" s="142"/>
      <c r="F231" s="142"/>
      <c r="G231" s="142"/>
      <c r="H231" s="142"/>
      <c r="I231" s="142"/>
      <c r="J231" s="142"/>
      <c r="K231" s="142"/>
      <c r="L231" s="142"/>
      <c r="M231" s="142"/>
      <c r="N231" s="142"/>
      <c r="O231" s="142"/>
      <c r="P231" s="142"/>
      <c r="Q231" s="142"/>
      <c r="R231" s="142"/>
      <c r="S231" s="142"/>
      <c r="T231" s="142"/>
    </row>
    <row r="232" spans="3:20">
      <c r="C232" s="142"/>
      <c r="D232" s="142"/>
      <c r="E232" s="142"/>
      <c r="F232" s="142"/>
      <c r="G232" s="142"/>
      <c r="H232" s="142"/>
      <c r="I232" s="142"/>
      <c r="J232" s="142"/>
      <c r="K232" s="142"/>
      <c r="L232" s="142"/>
      <c r="M232" s="142"/>
      <c r="N232" s="142"/>
      <c r="O232" s="142"/>
      <c r="P232" s="142"/>
      <c r="Q232" s="142"/>
      <c r="R232" s="142"/>
      <c r="S232" s="142"/>
      <c r="T232" s="142"/>
    </row>
    <row r="233" spans="3:20">
      <c r="C233" s="142"/>
      <c r="D233" s="142"/>
      <c r="E233" s="142"/>
      <c r="F233" s="142"/>
      <c r="G233" s="142"/>
      <c r="H233" s="142"/>
      <c r="I233" s="142"/>
      <c r="J233" s="142"/>
      <c r="K233" s="142"/>
      <c r="L233" s="142"/>
      <c r="M233" s="142"/>
      <c r="N233" s="142"/>
      <c r="O233" s="142"/>
      <c r="P233" s="142"/>
      <c r="Q233" s="142"/>
      <c r="R233" s="142"/>
      <c r="S233" s="142"/>
      <c r="T233" s="142"/>
    </row>
    <row r="234" spans="3:20">
      <c r="C234" s="142"/>
      <c r="D234" s="142"/>
      <c r="E234" s="142"/>
      <c r="F234" s="142"/>
      <c r="G234" s="142"/>
      <c r="H234" s="142"/>
      <c r="I234" s="142"/>
      <c r="J234" s="142"/>
      <c r="K234" s="142"/>
      <c r="L234" s="142"/>
      <c r="M234" s="142"/>
      <c r="N234" s="142"/>
      <c r="O234" s="142"/>
      <c r="P234" s="142"/>
      <c r="Q234" s="142"/>
      <c r="R234" s="142"/>
      <c r="S234" s="142"/>
      <c r="T234" s="142"/>
    </row>
    <row r="235" spans="3:20">
      <c r="C235" s="142"/>
      <c r="D235" s="142"/>
      <c r="E235" s="142"/>
      <c r="F235" s="142"/>
      <c r="G235" s="142"/>
      <c r="H235" s="142"/>
      <c r="I235" s="142"/>
      <c r="J235" s="142"/>
      <c r="K235" s="142"/>
      <c r="L235" s="142"/>
      <c r="M235" s="142"/>
      <c r="N235" s="142"/>
      <c r="O235" s="142"/>
      <c r="P235" s="142"/>
      <c r="Q235" s="142"/>
      <c r="R235" s="142"/>
      <c r="S235" s="142"/>
      <c r="T235" s="142"/>
    </row>
    <row r="236" spans="3:20">
      <c r="C236" s="142"/>
      <c r="D236" s="142"/>
      <c r="E236" s="142"/>
      <c r="F236" s="142"/>
      <c r="G236" s="142"/>
      <c r="H236" s="142"/>
      <c r="I236" s="142"/>
      <c r="J236" s="142"/>
      <c r="K236" s="142"/>
      <c r="L236" s="142"/>
      <c r="M236" s="142"/>
      <c r="N236" s="142"/>
      <c r="O236" s="142"/>
      <c r="P236" s="142"/>
      <c r="Q236" s="142"/>
      <c r="R236" s="142"/>
      <c r="S236" s="142"/>
      <c r="T236" s="142"/>
    </row>
    <row r="237" spans="3:20">
      <c r="C237" s="142"/>
      <c r="D237" s="142"/>
      <c r="E237" s="142"/>
      <c r="F237" s="142"/>
      <c r="G237" s="142"/>
      <c r="H237" s="142"/>
      <c r="I237" s="142"/>
      <c r="J237" s="142"/>
      <c r="K237" s="142"/>
      <c r="L237" s="142"/>
      <c r="M237" s="142"/>
      <c r="N237" s="142"/>
      <c r="O237" s="142"/>
      <c r="P237" s="142"/>
      <c r="Q237" s="142"/>
      <c r="R237" s="142"/>
      <c r="S237" s="142"/>
      <c r="T237" s="142"/>
    </row>
    <row r="238" spans="3:20">
      <c r="C238" s="142"/>
      <c r="D238" s="142"/>
      <c r="E238" s="142"/>
      <c r="F238" s="142"/>
      <c r="G238" s="142"/>
      <c r="H238" s="142"/>
      <c r="I238" s="142"/>
      <c r="J238" s="142"/>
      <c r="K238" s="142"/>
      <c r="L238" s="142"/>
      <c r="M238" s="142"/>
      <c r="N238" s="142"/>
      <c r="O238" s="142"/>
      <c r="P238" s="142"/>
      <c r="Q238" s="142"/>
      <c r="R238" s="142"/>
      <c r="S238" s="142"/>
      <c r="T238" s="142"/>
    </row>
    <row r="239" spans="3:20">
      <c r="C239" s="142"/>
      <c r="D239" s="142"/>
      <c r="E239" s="142"/>
      <c r="F239" s="142"/>
      <c r="G239" s="142"/>
      <c r="H239" s="142"/>
      <c r="I239" s="142"/>
      <c r="J239" s="142"/>
      <c r="K239" s="142"/>
      <c r="L239" s="142"/>
      <c r="M239" s="142"/>
      <c r="N239" s="142"/>
      <c r="O239" s="142"/>
      <c r="P239" s="142"/>
      <c r="Q239" s="142"/>
      <c r="R239" s="142"/>
      <c r="S239" s="142"/>
      <c r="T239" s="142"/>
    </row>
    <row r="240" spans="3:20">
      <c r="C240" s="142"/>
      <c r="D240" s="142"/>
      <c r="E240" s="142"/>
      <c r="F240" s="142"/>
      <c r="G240" s="142"/>
      <c r="H240" s="142"/>
      <c r="I240" s="142"/>
      <c r="J240" s="142"/>
      <c r="K240" s="142"/>
      <c r="L240" s="142"/>
      <c r="M240" s="142"/>
      <c r="N240" s="142"/>
      <c r="O240" s="142"/>
      <c r="P240" s="142"/>
      <c r="Q240" s="142"/>
      <c r="R240" s="142"/>
      <c r="S240" s="142"/>
      <c r="T240" s="142"/>
    </row>
    <row r="241" spans="3:20">
      <c r="C241" s="142"/>
      <c r="D241" s="142"/>
      <c r="E241" s="142"/>
      <c r="F241" s="142"/>
      <c r="G241" s="142"/>
      <c r="H241" s="142"/>
      <c r="I241" s="142"/>
      <c r="J241" s="142"/>
      <c r="K241" s="142"/>
      <c r="L241" s="142"/>
      <c r="M241" s="142"/>
      <c r="N241" s="142"/>
      <c r="O241" s="142"/>
      <c r="P241" s="142"/>
      <c r="Q241" s="142"/>
      <c r="R241" s="142"/>
      <c r="S241" s="142"/>
      <c r="T241" s="142"/>
    </row>
    <row r="242" spans="3:20">
      <c r="C242" s="142"/>
      <c r="D242" s="142"/>
      <c r="E242" s="142"/>
      <c r="F242" s="142"/>
      <c r="G242" s="142"/>
      <c r="H242" s="142"/>
      <c r="I242" s="142"/>
      <c r="J242" s="142"/>
      <c r="K242" s="142"/>
      <c r="L242" s="142"/>
      <c r="M242" s="142"/>
      <c r="N242" s="142"/>
      <c r="O242" s="142"/>
      <c r="P242" s="142"/>
      <c r="Q242" s="142"/>
      <c r="R242" s="142"/>
      <c r="S242" s="142"/>
      <c r="T242" s="142"/>
    </row>
    <row r="243" spans="3:20">
      <c r="C243" s="142"/>
      <c r="D243" s="142"/>
      <c r="E243" s="142"/>
      <c r="F243" s="142"/>
      <c r="G243" s="142"/>
      <c r="H243" s="142"/>
      <c r="I243" s="142"/>
      <c r="J243" s="142"/>
      <c r="K243" s="142"/>
      <c r="L243" s="142"/>
      <c r="M243" s="142"/>
      <c r="N243" s="142"/>
      <c r="O243" s="142"/>
      <c r="P243" s="142"/>
      <c r="Q243" s="142"/>
      <c r="R243" s="142"/>
      <c r="S243" s="142"/>
      <c r="T243" s="142"/>
    </row>
    <row r="244" spans="3:20">
      <c r="C244" s="142"/>
      <c r="D244" s="142"/>
      <c r="E244" s="142"/>
      <c r="F244" s="142"/>
      <c r="G244" s="142"/>
      <c r="H244" s="142"/>
      <c r="I244" s="142"/>
      <c r="J244" s="142"/>
      <c r="K244" s="142"/>
      <c r="L244" s="142"/>
      <c r="M244" s="142"/>
      <c r="N244" s="142"/>
      <c r="O244" s="142"/>
      <c r="P244" s="142"/>
      <c r="Q244" s="142"/>
      <c r="R244" s="142"/>
      <c r="S244" s="142"/>
      <c r="T244" s="142"/>
    </row>
    <row r="245" spans="3:20">
      <c r="C245" s="142"/>
      <c r="D245" s="142"/>
      <c r="E245" s="142"/>
      <c r="F245" s="142"/>
      <c r="G245" s="142"/>
      <c r="H245" s="142"/>
      <c r="I245" s="142"/>
      <c r="J245" s="142"/>
      <c r="K245" s="142"/>
      <c r="L245" s="142"/>
      <c r="M245" s="142"/>
      <c r="N245" s="142"/>
      <c r="O245" s="142"/>
      <c r="P245" s="142"/>
      <c r="Q245" s="142"/>
      <c r="R245" s="142"/>
      <c r="S245" s="142"/>
      <c r="T245" s="142"/>
    </row>
    <row r="246" spans="3:20">
      <c r="C246" s="142"/>
      <c r="D246" s="142"/>
      <c r="E246" s="142"/>
      <c r="F246" s="142"/>
      <c r="G246" s="142"/>
      <c r="H246" s="142"/>
      <c r="I246" s="142"/>
      <c r="J246" s="142"/>
      <c r="K246" s="142"/>
      <c r="L246" s="142"/>
      <c r="M246" s="142"/>
      <c r="N246" s="142"/>
      <c r="O246" s="142"/>
      <c r="P246" s="142"/>
      <c r="Q246" s="142"/>
      <c r="R246" s="142"/>
      <c r="S246" s="142"/>
      <c r="T246" s="142"/>
    </row>
    <row r="247" spans="3:20">
      <c r="C247" s="142"/>
      <c r="D247" s="142"/>
      <c r="E247" s="142"/>
      <c r="F247" s="142"/>
      <c r="G247" s="142"/>
      <c r="H247" s="142"/>
      <c r="I247" s="142"/>
      <c r="J247" s="142"/>
      <c r="K247" s="142"/>
      <c r="L247" s="142"/>
      <c r="M247" s="142"/>
      <c r="N247" s="142"/>
      <c r="O247" s="142"/>
      <c r="P247" s="142"/>
      <c r="Q247" s="142"/>
      <c r="R247" s="142"/>
      <c r="S247" s="142"/>
      <c r="T247" s="142"/>
    </row>
    <row r="248" spans="3:20">
      <c r="C248" s="142"/>
      <c r="D248" s="142"/>
      <c r="E248" s="142"/>
      <c r="F248" s="142"/>
      <c r="G248" s="142"/>
      <c r="H248" s="142"/>
      <c r="I248" s="142"/>
      <c r="J248" s="142"/>
      <c r="K248" s="142"/>
      <c r="L248" s="142"/>
      <c r="M248" s="142"/>
      <c r="N248" s="142"/>
      <c r="O248" s="142"/>
      <c r="P248" s="142"/>
      <c r="Q248" s="142"/>
      <c r="R248" s="142"/>
      <c r="S248" s="142"/>
      <c r="T248" s="142"/>
    </row>
    <row r="249" spans="3:20">
      <c r="C249" s="142"/>
      <c r="D249" s="142"/>
      <c r="E249" s="142"/>
      <c r="F249" s="142"/>
      <c r="G249" s="142"/>
      <c r="H249" s="142"/>
      <c r="I249" s="142"/>
      <c r="J249" s="142"/>
      <c r="K249" s="142"/>
      <c r="L249" s="142"/>
      <c r="M249" s="142"/>
      <c r="N249" s="142"/>
      <c r="O249" s="142"/>
      <c r="P249" s="142"/>
      <c r="Q249" s="142"/>
      <c r="R249" s="142"/>
      <c r="S249" s="142"/>
      <c r="T249" s="142"/>
    </row>
    <row r="250" spans="3:20">
      <c r="C250" s="142"/>
      <c r="D250" s="142"/>
      <c r="E250" s="142"/>
      <c r="F250" s="142"/>
      <c r="G250" s="142"/>
      <c r="H250" s="142"/>
      <c r="I250" s="142"/>
      <c r="J250" s="142"/>
      <c r="K250" s="142"/>
      <c r="L250" s="142"/>
      <c r="M250" s="142"/>
      <c r="N250" s="142"/>
      <c r="O250" s="142"/>
      <c r="P250" s="142"/>
      <c r="Q250" s="142"/>
      <c r="R250" s="142"/>
      <c r="S250" s="142"/>
      <c r="T250" s="142"/>
    </row>
    <row r="251" spans="3:20">
      <c r="C251" s="142"/>
      <c r="D251" s="142"/>
      <c r="E251" s="142"/>
      <c r="F251" s="142"/>
      <c r="G251" s="142"/>
      <c r="H251" s="142"/>
      <c r="I251" s="142"/>
      <c r="J251" s="142"/>
      <c r="K251" s="142"/>
      <c r="L251" s="142"/>
      <c r="M251" s="142"/>
      <c r="N251" s="142"/>
      <c r="O251" s="142"/>
      <c r="P251" s="142"/>
      <c r="Q251" s="142"/>
      <c r="R251" s="142"/>
      <c r="S251" s="142"/>
      <c r="T251" s="142"/>
    </row>
    <row r="252" spans="3:20">
      <c r="C252" s="142"/>
      <c r="D252" s="142"/>
      <c r="E252" s="142"/>
      <c r="F252" s="142"/>
      <c r="G252" s="142"/>
      <c r="H252" s="142"/>
      <c r="I252" s="142"/>
      <c r="J252" s="142"/>
      <c r="K252" s="142"/>
      <c r="L252" s="142"/>
      <c r="M252" s="142"/>
      <c r="N252" s="142"/>
      <c r="O252" s="142"/>
      <c r="P252" s="142"/>
      <c r="Q252" s="142"/>
      <c r="R252" s="142"/>
      <c r="S252" s="142"/>
      <c r="T252" s="142"/>
    </row>
    <row r="253" spans="3:20">
      <c r="C253" s="142"/>
      <c r="D253" s="142"/>
      <c r="E253" s="142"/>
      <c r="F253" s="142"/>
      <c r="G253" s="142"/>
      <c r="H253" s="142"/>
      <c r="I253" s="142"/>
      <c r="J253" s="142"/>
      <c r="K253" s="142"/>
      <c r="L253" s="142"/>
      <c r="M253" s="142"/>
      <c r="N253" s="142"/>
      <c r="O253" s="142"/>
      <c r="P253" s="142"/>
      <c r="Q253" s="142"/>
      <c r="R253" s="142"/>
      <c r="S253" s="142"/>
      <c r="T253" s="142"/>
    </row>
    <row r="254" spans="3:20">
      <c r="C254" s="142"/>
      <c r="D254" s="142"/>
      <c r="E254" s="142"/>
      <c r="F254" s="142"/>
      <c r="G254" s="142"/>
      <c r="H254" s="142"/>
      <c r="I254" s="142"/>
      <c r="J254" s="142"/>
      <c r="K254" s="142"/>
      <c r="L254" s="142"/>
      <c r="M254" s="142"/>
      <c r="N254" s="142"/>
      <c r="O254" s="142"/>
      <c r="P254" s="142"/>
      <c r="Q254" s="142"/>
      <c r="R254" s="142"/>
      <c r="S254" s="142"/>
      <c r="T254" s="142"/>
    </row>
    <row r="255" spans="3:20">
      <c r="C255" s="142"/>
      <c r="D255" s="142"/>
      <c r="E255" s="142"/>
      <c r="F255" s="142"/>
      <c r="G255" s="142"/>
      <c r="H255" s="142"/>
      <c r="I255" s="142"/>
      <c r="J255" s="142"/>
      <c r="K255" s="142"/>
      <c r="L255" s="142"/>
      <c r="M255" s="142"/>
      <c r="N255" s="142"/>
      <c r="O255" s="142"/>
      <c r="P255" s="142"/>
      <c r="Q255" s="142"/>
      <c r="R255" s="142"/>
      <c r="S255" s="142"/>
      <c r="T255" s="142"/>
    </row>
    <row r="256" spans="3:20">
      <c r="C256" s="142"/>
      <c r="D256" s="142"/>
      <c r="E256" s="142"/>
      <c r="F256" s="142"/>
      <c r="G256" s="142"/>
      <c r="H256" s="142"/>
      <c r="I256" s="142"/>
      <c r="J256" s="142"/>
      <c r="K256" s="142"/>
      <c r="L256" s="142"/>
      <c r="M256" s="142"/>
      <c r="N256" s="142"/>
      <c r="O256" s="142"/>
      <c r="P256" s="142"/>
      <c r="Q256" s="142"/>
      <c r="R256" s="142"/>
      <c r="S256" s="142"/>
      <c r="T256" s="142"/>
    </row>
    <row r="257" spans="3:20">
      <c r="C257" s="142"/>
      <c r="D257" s="142"/>
      <c r="E257" s="142"/>
      <c r="F257" s="142"/>
      <c r="G257" s="142"/>
      <c r="H257" s="142"/>
      <c r="I257" s="142"/>
      <c r="J257" s="142"/>
      <c r="K257" s="142"/>
      <c r="L257" s="142"/>
      <c r="M257" s="142"/>
      <c r="N257" s="142"/>
      <c r="O257" s="142"/>
      <c r="P257" s="142"/>
      <c r="Q257" s="142"/>
      <c r="R257" s="142"/>
      <c r="S257" s="142"/>
      <c r="T257" s="142"/>
    </row>
    <row r="258" spans="3:20">
      <c r="C258" s="142"/>
      <c r="D258" s="142"/>
      <c r="E258" s="142"/>
      <c r="F258" s="142"/>
      <c r="G258" s="142"/>
      <c r="H258" s="142"/>
      <c r="I258" s="142"/>
      <c r="J258" s="142"/>
      <c r="K258" s="142"/>
      <c r="L258" s="142"/>
      <c r="M258" s="142"/>
      <c r="N258" s="142"/>
      <c r="O258" s="142"/>
      <c r="P258" s="142"/>
      <c r="Q258" s="142"/>
      <c r="R258" s="142"/>
      <c r="S258" s="142"/>
      <c r="T258" s="142"/>
    </row>
    <row r="259" spans="3:20">
      <c r="C259" s="142"/>
      <c r="D259" s="142"/>
      <c r="E259" s="142"/>
      <c r="F259" s="142"/>
      <c r="G259" s="142"/>
      <c r="H259" s="142"/>
      <c r="I259" s="142"/>
      <c r="J259" s="142"/>
      <c r="K259" s="142"/>
      <c r="L259" s="142"/>
      <c r="M259" s="142"/>
      <c r="N259" s="142"/>
      <c r="O259" s="142"/>
      <c r="P259" s="142"/>
      <c r="Q259" s="142"/>
      <c r="R259" s="142"/>
      <c r="S259" s="142"/>
      <c r="T259" s="142"/>
    </row>
    <row r="260" spans="3:20">
      <c r="C260" s="142"/>
      <c r="D260" s="142"/>
      <c r="E260" s="142"/>
      <c r="F260" s="142"/>
      <c r="G260" s="142"/>
      <c r="H260" s="142"/>
      <c r="I260" s="142"/>
      <c r="J260" s="142"/>
      <c r="K260" s="142"/>
      <c r="L260" s="142"/>
      <c r="M260" s="142"/>
      <c r="N260" s="142"/>
      <c r="O260" s="142"/>
      <c r="P260" s="142"/>
      <c r="Q260" s="142"/>
      <c r="R260" s="142"/>
      <c r="S260" s="142"/>
      <c r="T260" s="142"/>
    </row>
    <row r="261" spans="3:20">
      <c r="C261" s="142"/>
      <c r="D261" s="142"/>
      <c r="E261" s="142"/>
      <c r="F261" s="142"/>
      <c r="G261" s="142"/>
      <c r="H261" s="142"/>
      <c r="I261" s="142"/>
      <c r="J261" s="142"/>
      <c r="K261" s="142"/>
      <c r="L261" s="142"/>
      <c r="M261" s="142"/>
      <c r="N261" s="142"/>
      <c r="O261" s="142"/>
      <c r="P261" s="142"/>
      <c r="Q261" s="142"/>
      <c r="R261" s="142"/>
      <c r="S261" s="142"/>
      <c r="T261" s="142"/>
    </row>
    <row r="262" spans="3:20">
      <c r="C262" s="142"/>
      <c r="D262" s="142"/>
      <c r="E262" s="142"/>
      <c r="F262" s="142"/>
      <c r="G262" s="142"/>
      <c r="H262" s="142"/>
      <c r="I262" s="142"/>
      <c r="J262" s="142"/>
      <c r="K262" s="142"/>
      <c r="L262" s="142"/>
      <c r="M262" s="142"/>
      <c r="N262" s="142"/>
      <c r="O262" s="142"/>
      <c r="P262" s="142"/>
      <c r="Q262" s="142"/>
      <c r="R262" s="142"/>
      <c r="S262" s="142"/>
      <c r="T262" s="142"/>
    </row>
    <row r="263" spans="3:20">
      <c r="C263" s="142"/>
      <c r="D263" s="142"/>
      <c r="E263" s="142"/>
      <c r="F263" s="142"/>
      <c r="G263" s="142"/>
      <c r="H263" s="142"/>
      <c r="I263" s="142"/>
      <c r="J263" s="142"/>
      <c r="K263" s="142"/>
      <c r="L263" s="142"/>
      <c r="M263" s="142"/>
      <c r="N263" s="142"/>
      <c r="O263" s="142"/>
      <c r="P263" s="142"/>
      <c r="Q263" s="142"/>
      <c r="R263" s="142"/>
      <c r="S263" s="142"/>
      <c r="T263" s="142"/>
    </row>
  </sheetData>
  <mergeCells count="15">
    <mergeCell ref="D8:D10"/>
    <mergeCell ref="B180:D180"/>
    <mergeCell ref="O180:T180"/>
    <mergeCell ref="B181:H182"/>
    <mergeCell ref="L181:T183"/>
    <mergeCell ref="C6:C8"/>
    <mergeCell ref="D6:K6"/>
    <mergeCell ref="L6:T6"/>
    <mergeCell ref="D7:K7"/>
    <mergeCell ref="L7:T7"/>
    <mergeCell ref="B2:D2"/>
    <mergeCell ref="G2:P2"/>
    <mergeCell ref="R2:T2"/>
    <mergeCell ref="G3:P3"/>
    <mergeCell ref="G4:P4"/>
  </mergeCells>
  <printOptions horizontalCentered="1" verticalCentered="1"/>
  <pageMargins left="0.196850393700787" right="0.196850393700787" top="0.196850393700787" bottom="0.196850393700787" header="0.511811023622047" footer="0.511811023622047"/>
  <pageSetup paperSize="9" scale="3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K205"/>
  <sheetViews>
    <sheetView rightToLeft="1" topLeftCell="A164" zoomScale="40" zoomScaleNormal="40" workbookViewId="0">
      <selection activeCell="E2" sqref="E2:L2"/>
    </sheetView>
  </sheetViews>
  <sheetFormatPr defaultColWidth="9.140625" defaultRowHeight="15.75"/>
  <cols>
    <col min="1" max="1" width="10.7109375" style="101" bestFit="1" customWidth="1"/>
    <col min="2" max="2" width="10.7109375" style="139" customWidth="1"/>
    <col min="3" max="3" width="21.85546875" style="1" customWidth="1"/>
    <col min="4" max="4" width="20.7109375" style="101" customWidth="1"/>
    <col min="5" max="5" width="18.7109375" style="103" customWidth="1"/>
    <col min="6" max="10" width="18.7109375" style="101" customWidth="1"/>
    <col min="11" max="11" width="18.7109375" style="103" customWidth="1"/>
    <col min="12" max="15" width="18.7109375" style="101" customWidth="1"/>
    <col min="16" max="16" width="16.7109375" style="101" customWidth="1"/>
    <col min="17" max="18" width="18.7109375" style="101" customWidth="1"/>
    <col min="19" max="21" width="18.7109375" style="103" customWidth="1"/>
    <col min="22" max="22" width="10.140625" style="101" bestFit="1" customWidth="1"/>
    <col min="23" max="23" width="10.7109375" style="101" bestFit="1" customWidth="1"/>
    <col min="24" max="24" width="11" style="101" bestFit="1" customWidth="1"/>
    <col min="25" max="25" width="11.140625" style="101" bestFit="1" customWidth="1"/>
    <col min="26" max="26" width="12.85546875" style="101" customWidth="1"/>
    <col min="27" max="27" width="13.85546875" style="101" customWidth="1"/>
    <col min="28" max="28" width="12" style="101" customWidth="1"/>
    <col min="29" max="29" width="11.42578125" style="101" customWidth="1"/>
    <col min="30" max="30" width="12.42578125" style="101" customWidth="1"/>
    <col min="31" max="31" width="13.85546875" style="101" customWidth="1"/>
    <col min="32" max="32" width="12.85546875" style="101" customWidth="1"/>
    <col min="33" max="33" width="13.42578125" style="101" customWidth="1"/>
    <col min="34" max="34" width="13.140625" style="101" customWidth="1"/>
    <col min="35" max="42" width="12.28515625" style="101" customWidth="1"/>
    <col min="43" max="43" width="13.85546875" style="101" customWidth="1"/>
    <col min="44" max="44" width="12.85546875" style="101" customWidth="1"/>
    <col min="45" max="45" width="13.42578125" style="101" customWidth="1"/>
    <col min="46" max="46" width="13.140625" style="101" customWidth="1"/>
    <col min="47" max="54" width="12.28515625" style="101" customWidth="1"/>
    <col min="55" max="55" width="13.85546875" style="101" customWidth="1"/>
    <col min="56" max="56" width="12.85546875" style="101" customWidth="1"/>
    <col min="57" max="57" width="13.42578125" style="101" customWidth="1"/>
    <col min="58" max="58" width="13.140625" style="101" customWidth="1"/>
    <col min="59" max="59" width="12.28515625" style="101" bestFit="1" customWidth="1"/>
    <col min="60" max="62" width="13.28515625" style="101" customWidth="1"/>
    <col min="63" max="63" width="73.28515625" style="102" bestFit="1" customWidth="1"/>
    <col min="64" max="16384" width="9.140625" style="101"/>
  </cols>
  <sheetData>
    <row r="1" spans="1:63" ht="18" customHeight="1"/>
    <row r="2" spans="1:63" ht="40.15" customHeight="1">
      <c r="B2" s="139" t="s">
        <v>1067</v>
      </c>
      <c r="C2" s="1404" t="s">
        <v>854</v>
      </c>
      <c r="D2" s="1404"/>
      <c r="E2" s="1404"/>
      <c r="F2" s="1404"/>
      <c r="G2" s="266"/>
      <c r="H2" s="1431" t="s">
        <v>703</v>
      </c>
      <c r="I2" s="1431"/>
      <c r="J2" s="1431"/>
      <c r="K2" s="1431"/>
      <c r="L2" s="1431"/>
      <c r="M2" s="1431"/>
      <c r="N2" s="1431"/>
      <c r="O2" s="1431"/>
      <c r="P2" s="1431"/>
      <c r="Q2" s="1431"/>
      <c r="R2" s="1512" t="s">
        <v>688</v>
      </c>
      <c r="S2" s="1512"/>
      <c r="T2" s="1512"/>
      <c r="U2" s="1512"/>
      <c r="V2" s="161"/>
      <c r="W2" s="161"/>
      <c r="X2" s="161"/>
      <c r="Y2" s="168"/>
    </row>
    <row r="3" spans="1:63" ht="40.15" customHeight="1">
      <c r="C3" s="171"/>
      <c r="D3" s="1022"/>
      <c r="E3" s="267"/>
      <c r="F3" s="267"/>
      <c r="G3" s="267"/>
      <c r="H3" s="1499" t="s">
        <v>624</v>
      </c>
      <c r="I3" s="1433"/>
      <c r="J3" s="1433"/>
      <c r="K3" s="1433"/>
      <c r="L3" s="1433"/>
      <c r="M3" s="1433"/>
      <c r="N3" s="1433"/>
      <c r="O3" s="1433"/>
      <c r="P3" s="1433"/>
      <c r="Q3" s="1513"/>
      <c r="R3" s="267"/>
      <c r="S3" s="267"/>
      <c r="T3" s="267"/>
      <c r="U3" s="170"/>
      <c r="BK3" s="112"/>
    </row>
    <row r="4" spans="1:63" ht="40.15" customHeight="1">
      <c r="C4" s="172"/>
      <c r="D4" s="1022"/>
      <c r="E4" s="268"/>
      <c r="F4" s="268"/>
      <c r="G4" s="268"/>
      <c r="H4" s="1503" t="s">
        <v>712</v>
      </c>
      <c r="I4" s="1434"/>
      <c r="J4" s="1434"/>
      <c r="K4" s="1434"/>
      <c r="L4" s="1434"/>
      <c r="M4" s="1434"/>
      <c r="N4" s="1434"/>
      <c r="O4" s="1434"/>
      <c r="P4" s="1434"/>
      <c r="Q4" s="1504"/>
      <c r="R4" s="268"/>
      <c r="S4" s="268"/>
      <c r="T4" s="268"/>
      <c r="U4" s="459" t="s">
        <v>49</v>
      </c>
      <c r="BK4" s="112"/>
    </row>
    <row r="5" spans="1:63" ht="10.15" customHeight="1">
      <c r="C5" s="548"/>
      <c r="E5" s="148"/>
      <c r="F5" s="148"/>
      <c r="G5" s="148"/>
      <c r="H5" s="520"/>
      <c r="I5" s="520"/>
      <c r="J5" s="520"/>
      <c r="K5" s="520"/>
      <c r="L5" s="520"/>
      <c r="M5" s="520"/>
      <c r="N5" s="520"/>
      <c r="O5" s="520"/>
      <c r="P5" s="520"/>
      <c r="Q5" s="520"/>
      <c r="R5" s="148"/>
      <c r="S5" s="148"/>
      <c r="T5" s="148"/>
      <c r="U5" s="1294"/>
      <c r="BK5" s="112"/>
    </row>
    <row r="6" spans="1:63" ht="37.5" customHeight="1">
      <c r="C6" s="183"/>
      <c r="D6" s="1522" t="s">
        <v>542</v>
      </c>
      <c r="E6" s="1523" t="s">
        <v>662</v>
      </c>
      <c r="F6" s="1524"/>
      <c r="G6" s="1524"/>
      <c r="H6" s="1524"/>
      <c r="I6" s="1524"/>
      <c r="J6" s="1525"/>
      <c r="K6" s="1524" t="s">
        <v>623</v>
      </c>
      <c r="L6" s="1524"/>
      <c r="M6" s="1524"/>
      <c r="N6" s="1524"/>
      <c r="O6" s="1524"/>
      <c r="P6" s="1524"/>
      <c r="Q6" s="1537" t="s">
        <v>622</v>
      </c>
      <c r="R6" s="1537" t="s">
        <v>621</v>
      </c>
      <c r="S6" s="1522" t="s">
        <v>620</v>
      </c>
      <c r="T6" s="1522" t="s">
        <v>619</v>
      </c>
      <c r="U6" s="1533" t="s">
        <v>618</v>
      </c>
      <c r="BK6" s="112"/>
    </row>
    <row r="7" spans="1:63" ht="36" customHeight="1">
      <c r="C7" s="184"/>
      <c r="D7" s="1442"/>
      <c r="E7" s="1527" t="s">
        <v>617</v>
      </c>
      <c r="F7" s="1528"/>
      <c r="G7" s="1528"/>
      <c r="H7" s="1528"/>
      <c r="I7" s="1528"/>
      <c r="J7" s="1529"/>
      <c r="K7" s="1534" t="s">
        <v>616</v>
      </c>
      <c r="L7" s="1528"/>
      <c r="M7" s="1528"/>
      <c r="N7" s="1528"/>
      <c r="O7" s="1528"/>
      <c r="P7" s="1528"/>
      <c r="Q7" s="1538"/>
      <c r="R7" s="1538"/>
      <c r="S7" s="1442"/>
      <c r="T7" s="1442"/>
      <c r="U7" s="1444"/>
      <c r="V7" s="104"/>
      <c r="W7" s="104"/>
      <c r="X7" s="104"/>
    </row>
    <row r="8" spans="1:63" s="107" customFormat="1" ht="122.25" customHeight="1">
      <c r="B8" s="140"/>
      <c r="C8" s="184"/>
      <c r="D8" s="1442"/>
      <c r="E8" s="1535"/>
      <c r="F8" s="229" t="s">
        <v>35</v>
      </c>
      <c r="G8" s="229" t="s">
        <v>615</v>
      </c>
      <c r="H8" s="232" t="s">
        <v>366</v>
      </c>
      <c r="I8" s="230" t="s">
        <v>614</v>
      </c>
      <c r="J8" s="230" t="s">
        <v>613</v>
      </c>
      <c r="K8" s="165"/>
      <c r="L8" s="229" t="s">
        <v>35</v>
      </c>
      <c r="M8" s="229" t="s">
        <v>615</v>
      </c>
      <c r="N8" s="229" t="s">
        <v>366</v>
      </c>
      <c r="O8" s="229" t="s">
        <v>614</v>
      </c>
      <c r="P8" s="232" t="s">
        <v>613</v>
      </c>
      <c r="Q8" s="1538"/>
      <c r="R8" s="1538"/>
      <c r="S8" s="1442"/>
      <c r="T8" s="1442"/>
      <c r="U8" s="1444"/>
      <c r="V8" s="109"/>
      <c r="W8" s="109"/>
      <c r="BK8" s="108"/>
    </row>
    <row r="9" spans="1:63" s="107" customFormat="1" ht="20.25" customHeight="1">
      <c r="B9" s="140"/>
      <c r="C9" s="175"/>
      <c r="D9" s="1286"/>
      <c r="E9" s="1535"/>
      <c r="F9" s="176"/>
      <c r="G9" s="178"/>
      <c r="H9" s="178"/>
      <c r="I9" s="179"/>
      <c r="J9" s="176"/>
      <c r="K9" s="180"/>
      <c r="L9" s="181"/>
      <c r="M9" s="181"/>
      <c r="N9" s="181"/>
      <c r="O9" s="181"/>
      <c r="P9" s="177"/>
      <c r="Q9" s="181"/>
      <c r="R9" s="181"/>
      <c r="S9" s="181"/>
      <c r="T9" s="181"/>
      <c r="U9" s="185"/>
      <c r="V9" s="109"/>
      <c r="W9" s="109"/>
      <c r="BK9" s="108"/>
    </row>
    <row r="10" spans="1:63" s="667" customFormat="1" ht="122.25" customHeight="1">
      <c r="B10" s="961"/>
      <c r="C10" s="237"/>
      <c r="D10" s="1272" t="s">
        <v>573</v>
      </c>
      <c r="E10" s="1536"/>
      <c r="F10" s="962" t="s">
        <v>704</v>
      </c>
      <c r="G10" s="963" t="s">
        <v>705</v>
      </c>
      <c r="H10" s="963" t="s">
        <v>706</v>
      </c>
      <c r="I10" s="964" t="s">
        <v>707</v>
      </c>
      <c r="J10" s="962" t="s">
        <v>610</v>
      </c>
      <c r="K10" s="965"/>
      <c r="L10" s="964" t="s">
        <v>708</v>
      </c>
      <c r="M10" s="964" t="s">
        <v>709</v>
      </c>
      <c r="N10" s="964" t="s">
        <v>710</v>
      </c>
      <c r="O10" s="964" t="s">
        <v>465</v>
      </c>
      <c r="P10" s="962" t="s">
        <v>347</v>
      </c>
      <c r="Q10" s="964" t="s">
        <v>711</v>
      </c>
      <c r="R10" s="964" t="s">
        <v>994</v>
      </c>
      <c r="S10" s="1272" t="s">
        <v>609</v>
      </c>
      <c r="T10" s="1272" t="s">
        <v>608</v>
      </c>
      <c r="U10" s="966" t="s">
        <v>524</v>
      </c>
      <c r="V10" s="109"/>
      <c r="W10" s="109"/>
      <c r="BK10" s="668"/>
    </row>
    <row r="11" spans="1:63" s="107" customFormat="1" ht="40.15" customHeight="1">
      <c r="B11" s="140"/>
      <c r="C11" s="162" t="s">
        <v>2</v>
      </c>
      <c r="D11" s="166"/>
      <c r="E11" s="166"/>
      <c r="F11" s="167"/>
      <c r="G11" s="167"/>
      <c r="H11" s="167"/>
      <c r="I11" s="167"/>
      <c r="J11" s="167"/>
      <c r="K11" s="166"/>
      <c r="L11" s="167"/>
      <c r="M11" s="167"/>
      <c r="N11" s="167"/>
      <c r="O11" s="167"/>
      <c r="P11" s="167"/>
      <c r="Q11" s="167"/>
      <c r="R11" s="167"/>
      <c r="S11" s="166"/>
      <c r="T11" s="166"/>
      <c r="U11" s="166"/>
      <c r="V11" s="109"/>
      <c r="W11" s="109"/>
      <c r="BK11" s="108"/>
    </row>
    <row r="12" spans="1:63" s="105" customFormat="1" ht="34.9" hidden="1" customHeight="1">
      <c r="A12" s="106"/>
      <c r="B12" s="141"/>
      <c r="C12" s="633">
        <v>2014</v>
      </c>
      <c r="D12" s="556">
        <f>E12+Q12+R12+S12+T12+U12+K12</f>
        <v>44868.143687336997</v>
      </c>
      <c r="E12" s="556">
        <f>SUM(F12:J12)</f>
        <v>7793.1534994420008</v>
      </c>
      <c r="F12" s="557">
        <v>87.922140499999998</v>
      </c>
      <c r="G12" s="557">
        <v>24.196638499999999</v>
      </c>
      <c r="H12" s="557">
        <v>93.579653340000007</v>
      </c>
      <c r="I12" s="557">
        <v>66.467381102000004</v>
      </c>
      <c r="J12" s="557">
        <v>7520.9876860000004</v>
      </c>
      <c r="K12" s="556">
        <f>SUM(L12:P12)</f>
        <v>17635.229599526003</v>
      </c>
      <c r="L12" s="557">
        <v>272.515220908</v>
      </c>
      <c r="M12" s="557">
        <v>29.055816199999999</v>
      </c>
      <c r="N12" s="557">
        <v>152.372190918</v>
      </c>
      <c r="O12" s="557">
        <v>725.41612699999996</v>
      </c>
      <c r="P12" s="557">
        <v>16455.870244500002</v>
      </c>
      <c r="Q12" s="557">
        <v>1379.9987166370001</v>
      </c>
      <c r="R12" s="557">
        <v>645.56339400000002</v>
      </c>
      <c r="S12" s="556">
        <v>6729.9311731809985</v>
      </c>
      <c r="T12" s="556">
        <v>5286.8112687570001</v>
      </c>
      <c r="U12" s="556">
        <v>5397.4560357940009</v>
      </c>
      <c r="V12" s="106"/>
      <c r="W12" s="106"/>
      <c r="X12" s="106"/>
    </row>
    <row r="13" spans="1:63" s="105" customFormat="1" ht="34.9" hidden="1" customHeight="1">
      <c r="A13" s="106"/>
      <c r="B13" s="141"/>
      <c r="C13" s="632">
        <v>2015</v>
      </c>
      <c r="D13" s="536">
        <v>47133.172450594997</v>
      </c>
      <c r="E13" s="536">
        <v>8556.0453677800015</v>
      </c>
      <c r="F13" s="537">
        <v>98.154917400000002</v>
      </c>
      <c r="G13" s="537">
        <v>17.223451600000001</v>
      </c>
      <c r="H13" s="537">
        <v>129.01422052000001</v>
      </c>
      <c r="I13" s="537">
        <v>77.016266260000009</v>
      </c>
      <c r="J13" s="537">
        <v>8234.6365120000009</v>
      </c>
      <c r="K13" s="536">
        <v>19110.656168002002</v>
      </c>
      <c r="L13" s="537">
        <v>345.02645882999997</v>
      </c>
      <c r="M13" s="537">
        <v>37.281148200000004</v>
      </c>
      <c r="N13" s="537">
        <v>223.37452429299998</v>
      </c>
      <c r="O13" s="537">
        <v>939.89135330900001</v>
      </c>
      <c r="P13" s="537">
        <v>17565.082683370001</v>
      </c>
      <c r="Q13" s="537">
        <v>1293.241140765</v>
      </c>
      <c r="R13" s="537">
        <v>500.56032300000004</v>
      </c>
      <c r="S13" s="536">
        <v>6662.9426083890003</v>
      </c>
      <c r="T13" s="536">
        <v>5645.0800727179994</v>
      </c>
      <c r="U13" s="536">
        <v>5364.6467699409986</v>
      </c>
      <c r="V13" s="106"/>
      <c r="W13" s="106"/>
      <c r="X13" s="106"/>
    </row>
    <row r="14" spans="1:63" s="105" customFormat="1" ht="34.9" hidden="1" customHeight="1">
      <c r="A14" s="106"/>
      <c r="B14" s="141"/>
      <c r="C14" s="633">
        <v>2016</v>
      </c>
      <c r="D14" s="531">
        <v>48383.547160483002</v>
      </c>
      <c r="E14" s="531">
        <v>9062.0993179220004</v>
      </c>
      <c r="F14" s="532">
        <v>68.307152286000004</v>
      </c>
      <c r="G14" s="532">
        <v>24.238794200000001</v>
      </c>
      <c r="H14" s="532">
        <v>67.231439219999999</v>
      </c>
      <c r="I14" s="532">
        <v>180.463192002</v>
      </c>
      <c r="J14" s="532">
        <v>8721.8587402140001</v>
      </c>
      <c r="K14" s="531">
        <v>19616.222264426</v>
      </c>
      <c r="L14" s="532">
        <v>317.17294513399997</v>
      </c>
      <c r="M14" s="532">
        <v>38.191345099999999</v>
      </c>
      <c r="N14" s="532">
        <v>255.94913380100002</v>
      </c>
      <c r="O14" s="532">
        <v>773.86544052500005</v>
      </c>
      <c r="P14" s="532">
        <v>18231.043399866001</v>
      </c>
      <c r="Q14" s="532">
        <v>1130.2250442340001</v>
      </c>
      <c r="R14" s="532">
        <v>499.29289885399999</v>
      </c>
      <c r="S14" s="531">
        <v>6430.4440540020005</v>
      </c>
      <c r="T14" s="531">
        <v>5824.6073931749997</v>
      </c>
      <c r="U14" s="531">
        <v>5820.6561878700004</v>
      </c>
      <c r="V14" s="106"/>
      <c r="W14" s="106"/>
      <c r="X14" s="106"/>
    </row>
    <row r="15" spans="1:63" s="105" customFormat="1" ht="34.9" hidden="1" customHeight="1">
      <c r="B15" s="141"/>
      <c r="C15" s="632">
        <v>2017</v>
      </c>
      <c r="D15" s="536">
        <v>49102.540806257995</v>
      </c>
      <c r="E15" s="536">
        <v>8561.7512630630008</v>
      </c>
      <c r="F15" s="537">
        <v>65.386366535000008</v>
      </c>
      <c r="G15" s="537">
        <v>21.574256899999998</v>
      </c>
      <c r="H15" s="537">
        <v>54.399760519999994</v>
      </c>
      <c r="I15" s="537">
        <v>66.542721542999999</v>
      </c>
      <c r="J15" s="537">
        <v>8353.8481575650003</v>
      </c>
      <c r="K15" s="536">
        <v>20044.384792094999</v>
      </c>
      <c r="L15" s="537">
        <v>244.141467124</v>
      </c>
      <c r="M15" s="537">
        <v>58.241572799999993</v>
      </c>
      <c r="N15" s="537">
        <v>196.01095807000002</v>
      </c>
      <c r="O15" s="537">
        <v>983.58220552499995</v>
      </c>
      <c r="P15" s="537">
        <v>18562.408588576</v>
      </c>
      <c r="Q15" s="537">
        <v>955.90018289900001</v>
      </c>
      <c r="R15" s="537">
        <v>527.36084299200002</v>
      </c>
      <c r="S15" s="536">
        <v>6795.5085329489993</v>
      </c>
      <c r="T15" s="536">
        <v>6107.8480238299999</v>
      </c>
      <c r="U15" s="536">
        <v>6109.787168429998</v>
      </c>
      <c r="V15" s="106"/>
      <c r="W15" s="106"/>
      <c r="X15" s="106"/>
    </row>
    <row r="16" spans="1:63" s="128" customFormat="1" ht="34.9" hidden="1" customHeight="1">
      <c r="A16" s="269"/>
      <c r="B16" s="270"/>
      <c r="C16" s="633">
        <v>2018</v>
      </c>
      <c r="D16" s="531">
        <v>50917.751823066006</v>
      </c>
      <c r="E16" s="531">
        <v>8052.0423223429998</v>
      </c>
      <c r="F16" s="532">
        <v>111.23105172400001</v>
      </c>
      <c r="G16" s="532">
        <v>25.269561940999999</v>
      </c>
      <c r="H16" s="532">
        <v>43.452786259999996</v>
      </c>
      <c r="I16" s="532">
        <v>73.443187441999996</v>
      </c>
      <c r="J16" s="532">
        <v>7798.6457349759994</v>
      </c>
      <c r="K16" s="531">
        <v>21006.997559475003</v>
      </c>
      <c r="L16" s="532">
        <v>278.90492993599997</v>
      </c>
      <c r="M16" s="532">
        <v>50.713271464000002</v>
      </c>
      <c r="N16" s="532">
        <v>202.23904001100001</v>
      </c>
      <c r="O16" s="532">
        <v>1329.294369</v>
      </c>
      <c r="P16" s="532">
        <v>19145.845949064002</v>
      </c>
      <c r="Q16" s="532">
        <v>946.76766613099994</v>
      </c>
      <c r="R16" s="532">
        <v>753.84928803299999</v>
      </c>
      <c r="S16" s="531">
        <v>7315.0778370830003</v>
      </c>
      <c r="T16" s="531">
        <v>6057.2653879500003</v>
      </c>
      <c r="U16" s="531">
        <v>6785.7517620510007</v>
      </c>
      <c r="V16" s="269"/>
      <c r="W16" s="269"/>
      <c r="X16" s="269"/>
    </row>
    <row r="17" spans="1:24" s="128" customFormat="1" ht="34.9" hidden="1" customHeight="1">
      <c r="B17" s="270"/>
      <c r="C17" s="632">
        <v>2019</v>
      </c>
      <c r="D17" s="536">
        <v>53642.047643878992</v>
      </c>
      <c r="E17" s="536">
        <v>8226.3091396780001</v>
      </c>
      <c r="F17" s="537">
        <v>69.891319238000008</v>
      </c>
      <c r="G17" s="537">
        <v>12.731547000000001</v>
      </c>
      <c r="H17" s="537">
        <v>51.932649299999994</v>
      </c>
      <c r="I17" s="537">
        <v>50.982469178000002</v>
      </c>
      <c r="J17" s="537">
        <v>8040.7711549619999</v>
      </c>
      <c r="K17" s="536">
        <v>22110.433120725</v>
      </c>
      <c r="L17" s="537">
        <v>309.188385289</v>
      </c>
      <c r="M17" s="537">
        <v>38.338711353000008</v>
      </c>
      <c r="N17" s="537">
        <v>183.305088592</v>
      </c>
      <c r="O17" s="537">
        <v>1328.2899630000002</v>
      </c>
      <c r="P17" s="537">
        <v>20251.310972490999</v>
      </c>
      <c r="Q17" s="537">
        <v>912.47437261899995</v>
      </c>
      <c r="R17" s="537">
        <v>880.17961530000002</v>
      </c>
      <c r="S17" s="536">
        <v>8031.0871132149987</v>
      </c>
      <c r="T17" s="536">
        <v>6168.9838149700008</v>
      </c>
      <c r="U17" s="536">
        <v>7312.5804673719986</v>
      </c>
      <c r="V17" s="269"/>
      <c r="W17" s="269"/>
      <c r="X17" s="269"/>
    </row>
    <row r="18" spans="1:24" s="128" customFormat="1" ht="34.9" hidden="1" customHeight="1">
      <c r="A18" s="269"/>
      <c r="B18" s="270"/>
      <c r="C18" s="633">
        <v>2020</v>
      </c>
      <c r="D18" s="531">
        <v>57037.962653431998</v>
      </c>
      <c r="E18" s="531">
        <v>9069.3575218279984</v>
      </c>
      <c r="F18" s="532">
        <v>71.593305462000004</v>
      </c>
      <c r="G18" s="532">
        <v>9.7397844899999999</v>
      </c>
      <c r="H18" s="532">
        <v>90.993349460000005</v>
      </c>
      <c r="I18" s="532">
        <v>143.23576207800002</v>
      </c>
      <c r="J18" s="532">
        <v>8753.7953203379984</v>
      </c>
      <c r="K18" s="531">
        <v>21998.359620502</v>
      </c>
      <c r="L18" s="532">
        <v>339.73143162200006</v>
      </c>
      <c r="M18" s="532">
        <v>18.821118968</v>
      </c>
      <c r="N18" s="532">
        <v>172.414630714</v>
      </c>
      <c r="O18" s="532">
        <v>1370.0778949999999</v>
      </c>
      <c r="P18" s="532">
        <v>20097.314544198001</v>
      </c>
      <c r="Q18" s="532">
        <v>944.93322587800003</v>
      </c>
      <c r="R18" s="532">
        <v>1622.888693248</v>
      </c>
      <c r="S18" s="531">
        <v>9519.8162187569997</v>
      </c>
      <c r="T18" s="531">
        <v>6428.6966422329997</v>
      </c>
      <c r="U18" s="531">
        <v>7453.910730986001</v>
      </c>
      <c r="V18" s="269"/>
      <c r="W18" s="269"/>
      <c r="X18" s="269"/>
    </row>
    <row r="19" spans="1:24" s="128" customFormat="1" ht="34.9" customHeight="1">
      <c r="B19" s="270"/>
      <c r="C19" s="632">
        <v>2021</v>
      </c>
      <c r="D19" s="536">
        <v>61057.72379482101</v>
      </c>
      <c r="E19" s="536">
        <v>9940.6978710679996</v>
      </c>
      <c r="F19" s="537">
        <v>57.803193647999997</v>
      </c>
      <c r="G19" s="537">
        <v>5.26352932</v>
      </c>
      <c r="H19" s="537">
        <v>93.599721670000008</v>
      </c>
      <c r="I19" s="537">
        <v>117.454645078</v>
      </c>
      <c r="J19" s="537">
        <v>9666.5767813519997</v>
      </c>
      <c r="K19" s="536">
        <v>23329.399644155001</v>
      </c>
      <c r="L19" s="537">
        <v>404.605109287</v>
      </c>
      <c r="M19" s="537">
        <v>19.552978864999996</v>
      </c>
      <c r="N19" s="537">
        <v>185.646384286</v>
      </c>
      <c r="O19" s="537">
        <v>1397.95355</v>
      </c>
      <c r="P19" s="537">
        <v>21321.641621717001</v>
      </c>
      <c r="Q19" s="537">
        <v>985.86440162700001</v>
      </c>
      <c r="R19" s="537">
        <v>1737.2259182799999</v>
      </c>
      <c r="S19" s="536">
        <v>10592.581956034001</v>
      </c>
      <c r="T19" s="536">
        <v>6593.2547832999999</v>
      </c>
      <c r="U19" s="536">
        <v>7878.6992203570016</v>
      </c>
      <c r="V19" s="269"/>
      <c r="W19" s="269"/>
      <c r="X19" s="269"/>
    </row>
    <row r="20" spans="1:24" s="128" customFormat="1" ht="34.9" customHeight="1">
      <c r="A20" s="269"/>
      <c r="B20" s="270"/>
      <c r="C20" s="633">
        <v>2022</v>
      </c>
      <c r="D20" s="531">
        <v>64145.305314949008</v>
      </c>
      <c r="E20" s="531">
        <v>9999.7308289590019</v>
      </c>
      <c r="F20" s="532">
        <v>69.558284611000005</v>
      </c>
      <c r="G20" s="532">
        <v>8.2067833009999998</v>
      </c>
      <c r="H20" s="532">
        <v>56.107983080000004</v>
      </c>
      <c r="I20" s="532">
        <v>64.376684377999993</v>
      </c>
      <c r="J20" s="532">
        <v>9801.4810935890018</v>
      </c>
      <c r="K20" s="531">
        <v>25634.347399746002</v>
      </c>
      <c r="L20" s="532">
        <v>408.20880804000001</v>
      </c>
      <c r="M20" s="532">
        <v>15.582484022000001</v>
      </c>
      <c r="N20" s="532">
        <v>234.70822735199999</v>
      </c>
      <c r="O20" s="532">
        <v>1571.0844909999998</v>
      </c>
      <c r="P20" s="532">
        <v>23404.763389332002</v>
      </c>
      <c r="Q20" s="532">
        <v>1174.6413124609999</v>
      </c>
      <c r="R20" s="532">
        <v>1690.5783010800001</v>
      </c>
      <c r="S20" s="531">
        <v>10387.334776115002</v>
      </c>
      <c r="T20" s="531">
        <v>6755.8160194100001</v>
      </c>
      <c r="U20" s="531">
        <v>8502.8566771780024</v>
      </c>
      <c r="V20" s="269"/>
      <c r="W20" s="269"/>
      <c r="X20" s="269"/>
    </row>
    <row r="21" spans="1:24" s="128" customFormat="1" ht="34.9" customHeight="1">
      <c r="B21" s="270"/>
      <c r="C21" s="632">
        <v>2023</v>
      </c>
      <c r="D21" s="536">
        <f>E21+Q21+R21+S21+T21+U21+K21</f>
        <v>66175.777832231004</v>
      </c>
      <c r="E21" s="536">
        <f>SUM(F21:J21)</f>
        <v>9450.755033323001</v>
      </c>
      <c r="F21" s="537">
        <v>109.21644175599999</v>
      </c>
      <c r="G21" s="537">
        <v>6.0817184069999994</v>
      </c>
      <c r="H21" s="537">
        <v>52.56998754</v>
      </c>
      <c r="I21" s="537">
        <v>79.681778875999981</v>
      </c>
      <c r="J21" s="537">
        <v>9203.2051067440007</v>
      </c>
      <c r="K21" s="536">
        <f>SUM(L21:P21)</f>
        <v>27376.502773624001</v>
      </c>
      <c r="L21" s="537">
        <v>403.93066469300004</v>
      </c>
      <c r="M21" s="537">
        <v>5.65455474</v>
      </c>
      <c r="N21" s="537">
        <v>285.80910904199999</v>
      </c>
      <c r="O21" s="537">
        <v>1721.361624612</v>
      </c>
      <c r="P21" s="537">
        <v>24959.746820537002</v>
      </c>
      <c r="Q21" s="537">
        <v>1215.7206193900001</v>
      </c>
      <c r="R21" s="537">
        <v>1459.0251548809999</v>
      </c>
      <c r="S21" s="536">
        <v>10661.407336590002</v>
      </c>
      <c r="T21" s="536">
        <v>7263.8723439999994</v>
      </c>
      <c r="U21" s="536">
        <v>8748.4945704229995</v>
      </c>
      <c r="V21" s="269"/>
      <c r="W21" s="269"/>
      <c r="X21" s="269"/>
    </row>
    <row r="22" spans="1:24" s="128" customFormat="1" ht="34.9" customHeight="1">
      <c r="A22" s="269"/>
      <c r="B22" s="270"/>
      <c r="C22" s="633">
        <v>2024</v>
      </c>
      <c r="D22" s="531">
        <v>69853.313936999999</v>
      </c>
      <c r="E22" s="531">
        <v>9698.6745066910007</v>
      </c>
      <c r="F22" s="532">
        <v>114.70198779500001</v>
      </c>
      <c r="G22" s="532">
        <v>9.7533900090000003</v>
      </c>
      <c r="H22" s="532">
        <v>55.088231450000002</v>
      </c>
      <c r="I22" s="532">
        <v>67.491259732000003</v>
      </c>
      <c r="J22" s="532">
        <v>9451.6396377050005</v>
      </c>
      <c r="K22" s="531">
        <v>29439.837799159999</v>
      </c>
      <c r="L22" s="532">
        <v>451.69988843599998</v>
      </c>
      <c r="M22" s="532">
        <v>1.9184147540000001</v>
      </c>
      <c r="N22" s="532">
        <v>283.64279419199994</v>
      </c>
      <c r="O22" s="532">
        <v>1849.786425514</v>
      </c>
      <c r="P22" s="532">
        <v>26852.790276264001</v>
      </c>
      <c r="Q22" s="532">
        <v>1326.4943385419999</v>
      </c>
      <c r="R22" s="532">
        <v>1387.5145580000001</v>
      </c>
      <c r="S22" s="531">
        <v>11435.59541426</v>
      </c>
      <c r="T22" s="531">
        <v>7555.68299243</v>
      </c>
      <c r="U22" s="531">
        <v>9009.5143279169952</v>
      </c>
      <c r="V22" s="269"/>
      <c r="W22" s="269"/>
      <c r="X22" s="269"/>
    </row>
    <row r="23" spans="1:24" s="128" customFormat="1" ht="34.9" customHeight="1">
      <c r="B23" s="270"/>
      <c r="C23" s="632" t="s">
        <v>1094</v>
      </c>
      <c r="D23" s="1211">
        <f>E23+Q23+R23+S23+T23+U23+K23</f>
        <v>74112.341</v>
      </c>
      <c r="E23" s="1211">
        <f>SUM(F23:J23)</f>
        <v>10346.612000000001</v>
      </c>
      <c r="F23" s="537">
        <f t="shared" ref="F23:U23" si="0">F168</f>
        <v>190.03</v>
      </c>
      <c r="G23" s="537">
        <f t="shared" si="0"/>
        <v>9.3529999999999998</v>
      </c>
      <c r="H23" s="537">
        <f t="shared" si="0"/>
        <v>83.888000000000005</v>
      </c>
      <c r="I23" s="537">
        <f t="shared" si="0"/>
        <v>84.661000000000001</v>
      </c>
      <c r="J23" s="537">
        <f t="shared" si="0"/>
        <v>9978.68</v>
      </c>
      <c r="K23" s="1211">
        <f>SUM(L23:P23)</f>
        <v>30959.871999999999</v>
      </c>
      <c r="L23" s="537">
        <f t="shared" si="0"/>
        <v>539.17999999999995</v>
      </c>
      <c r="M23" s="537">
        <f t="shared" si="0"/>
        <v>3.665</v>
      </c>
      <c r="N23" s="537">
        <f t="shared" si="0"/>
        <v>337.34699999999998</v>
      </c>
      <c r="O23" s="537">
        <f t="shared" si="0"/>
        <v>1728.721</v>
      </c>
      <c r="P23" s="537">
        <f t="shared" si="0"/>
        <v>28350.958999999999</v>
      </c>
      <c r="Q23" s="537">
        <f t="shared" si="0"/>
        <v>1635.155</v>
      </c>
      <c r="R23" s="537">
        <f t="shared" si="0"/>
        <v>1444.7860000000001</v>
      </c>
      <c r="S23" s="536">
        <f t="shared" si="0"/>
        <v>12430.754999999999</v>
      </c>
      <c r="T23" s="536">
        <f t="shared" si="0"/>
        <v>7992.1480000000001</v>
      </c>
      <c r="U23" s="536">
        <f t="shared" si="0"/>
        <v>9303.0130000000008</v>
      </c>
      <c r="V23" s="269"/>
      <c r="W23" s="269"/>
      <c r="X23" s="269"/>
    </row>
    <row r="24" spans="1:24" s="105" customFormat="1" ht="34.9" hidden="1" customHeight="1">
      <c r="A24" s="106"/>
      <c r="B24" s="141"/>
      <c r="C24" s="635">
        <v>2014</v>
      </c>
      <c r="D24" s="636"/>
      <c r="E24" s="636"/>
      <c r="F24" s="637"/>
      <c r="G24" s="637"/>
      <c r="H24" s="637"/>
      <c r="I24" s="637"/>
      <c r="J24" s="637"/>
      <c r="K24" s="636"/>
      <c r="L24" s="637"/>
      <c r="M24" s="637"/>
      <c r="N24" s="637"/>
      <c r="O24" s="637"/>
      <c r="P24" s="637"/>
      <c r="Q24" s="637"/>
      <c r="R24" s="637"/>
      <c r="S24" s="636"/>
      <c r="T24" s="636"/>
      <c r="U24" s="636"/>
      <c r="V24" s="106"/>
      <c r="W24" s="106"/>
      <c r="X24" s="106"/>
    </row>
    <row r="25" spans="1:24" s="105" customFormat="1" ht="34.9" hidden="1" customHeight="1">
      <c r="A25" s="106"/>
      <c r="B25" s="141"/>
      <c r="C25" s="217">
        <v>41974</v>
      </c>
      <c r="D25" s="536">
        <f>E25+Q25+R25+S25+T25+U25+K25</f>
        <v>44868.143687336997</v>
      </c>
      <c r="E25" s="536">
        <f>SUM(F25:J25)</f>
        <v>7793.1534994420008</v>
      </c>
      <c r="F25" s="537">
        <v>87.922140499999998</v>
      </c>
      <c r="G25" s="537">
        <v>24.196638499999999</v>
      </c>
      <c r="H25" s="537">
        <v>93.579653340000007</v>
      </c>
      <c r="I25" s="537">
        <v>66.467381102000004</v>
      </c>
      <c r="J25" s="537">
        <v>7520.9876860000004</v>
      </c>
      <c r="K25" s="536">
        <f>SUM(L25:P25)</f>
        <v>17635.229599526003</v>
      </c>
      <c r="L25" s="537">
        <v>272.515220908</v>
      </c>
      <c r="M25" s="537">
        <v>29.055816199999999</v>
      </c>
      <c r="N25" s="537">
        <v>152.372190918</v>
      </c>
      <c r="O25" s="537">
        <v>725.41612699999996</v>
      </c>
      <c r="P25" s="537">
        <v>16455.870244500002</v>
      </c>
      <c r="Q25" s="537">
        <v>1379.9987166370001</v>
      </c>
      <c r="R25" s="537">
        <v>645.56339400000002</v>
      </c>
      <c r="S25" s="536">
        <v>6729.9311731809985</v>
      </c>
      <c r="T25" s="536">
        <v>5286.8112687570001</v>
      </c>
      <c r="U25" s="536">
        <v>5397.4560357940009</v>
      </c>
      <c r="V25" s="106"/>
      <c r="W25" s="106"/>
      <c r="X25" s="106"/>
    </row>
    <row r="26" spans="1:24" s="105" customFormat="1" ht="34.9" hidden="1" customHeight="1">
      <c r="A26" s="106"/>
      <c r="B26" s="141"/>
      <c r="C26" s="635">
        <v>2015</v>
      </c>
      <c r="D26" s="636"/>
      <c r="E26" s="636"/>
      <c r="F26" s="637"/>
      <c r="G26" s="637"/>
      <c r="H26" s="637"/>
      <c r="I26" s="637"/>
      <c r="J26" s="637"/>
      <c r="K26" s="636"/>
      <c r="L26" s="637"/>
      <c r="M26" s="637"/>
      <c r="N26" s="637"/>
      <c r="O26" s="637"/>
      <c r="P26" s="637"/>
      <c r="Q26" s="637"/>
      <c r="R26" s="637"/>
      <c r="S26" s="636"/>
      <c r="T26" s="636"/>
      <c r="U26" s="636"/>
      <c r="V26" s="106"/>
      <c r="W26" s="106"/>
      <c r="X26" s="106"/>
    </row>
    <row r="27" spans="1:24" s="105" customFormat="1" ht="34.9" hidden="1" customHeight="1">
      <c r="A27" s="106"/>
      <c r="B27" s="141"/>
      <c r="C27" s="216">
        <v>42005</v>
      </c>
      <c r="D27" s="531">
        <f t="shared" ref="D27:D90" si="1">E27+Q27+R27+S27+T27+U27+K27</f>
        <v>45490.240448160002</v>
      </c>
      <c r="E27" s="531">
        <f t="shared" ref="E27:E38" si="2">SUM(F27:J27)</f>
        <v>8259.1184560900001</v>
      </c>
      <c r="F27" s="532">
        <v>86.456573656999993</v>
      </c>
      <c r="G27" s="532">
        <v>30.424464799999999</v>
      </c>
      <c r="H27" s="532">
        <v>109.97988939</v>
      </c>
      <c r="I27" s="532">
        <v>160.26414600000001</v>
      </c>
      <c r="J27" s="532">
        <v>7871.9933822429994</v>
      </c>
      <c r="K27" s="531">
        <f t="shared" ref="K27:K38" si="3">SUM(L27:P27)</f>
        <v>17737.519114260998</v>
      </c>
      <c r="L27" s="532">
        <v>278.48028445599999</v>
      </c>
      <c r="M27" s="532">
        <v>29.622737600000004</v>
      </c>
      <c r="N27" s="532">
        <v>180.40314540499998</v>
      </c>
      <c r="O27" s="532">
        <v>668.125587</v>
      </c>
      <c r="P27" s="532">
        <v>16580.887359799999</v>
      </c>
      <c r="Q27" s="532">
        <v>1438.2165530130001</v>
      </c>
      <c r="R27" s="532">
        <v>648.5625</v>
      </c>
      <c r="S27" s="531">
        <v>6652.9756199079993</v>
      </c>
      <c r="T27" s="531">
        <v>5429.017116774</v>
      </c>
      <c r="U27" s="531">
        <v>5324.8310881140005</v>
      </c>
      <c r="V27" s="106"/>
      <c r="W27" s="106"/>
      <c r="X27" s="106"/>
    </row>
    <row r="28" spans="1:24" s="105" customFormat="1" ht="34.9" hidden="1" customHeight="1">
      <c r="A28" s="106"/>
      <c r="B28" s="141"/>
      <c r="C28" s="217">
        <v>42036</v>
      </c>
      <c r="D28" s="536">
        <f t="shared" si="1"/>
        <v>45640.092239580001</v>
      </c>
      <c r="E28" s="536">
        <f t="shared" si="2"/>
        <v>8049.0572303019999</v>
      </c>
      <c r="F28" s="537">
        <v>93.369445909999996</v>
      </c>
      <c r="G28" s="537">
        <v>36.528308299999999</v>
      </c>
      <c r="H28" s="537">
        <v>111.8245805</v>
      </c>
      <c r="I28" s="537">
        <v>173.64150100200001</v>
      </c>
      <c r="J28" s="537">
        <v>7633.69339459</v>
      </c>
      <c r="K28" s="536">
        <f t="shared" si="3"/>
        <v>18084.063277997</v>
      </c>
      <c r="L28" s="537">
        <v>305.36042120600001</v>
      </c>
      <c r="M28" s="537">
        <v>29.573501600000004</v>
      </c>
      <c r="N28" s="537">
        <v>187.74403039699999</v>
      </c>
      <c r="O28" s="537">
        <v>788.03742499999998</v>
      </c>
      <c r="P28" s="537">
        <v>16773.347899794</v>
      </c>
      <c r="Q28" s="537">
        <v>1431.1109239980001</v>
      </c>
      <c r="R28" s="537">
        <v>641.85484299999996</v>
      </c>
      <c r="S28" s="536">
        <v>6752.6255438450007</v>
      </c>
      <c r="T28" s="536">
        <v>5389.2197103660001</v>
      </c>
      <c r="U28" s="536">
        <v>5292.1607100720012</v>
      </c>
      <c r="V28" s="106"/>
      <c r="W28" s="106"/>
      <c r="X28" s="106"/>
    </row>
    <row r="29" spans="1:24" s="105" customFormat="1" ht="34.9" hidden="1" customHeight="1">
      <c r="A29" s="106"/>
      <c r="B29" s="141"/>
      <c r="C29" s="216">
        <v>42064</v>
      </c>
      <c r="D29" s="531">
        <f t="shared" si="1"/>
        <v>45515.050309623002</v>
      </c>
      <c r="E29" s="531">
        <f t="shared" si="2"/>
        <v>8031.0271336120004</v>
      </c>
      <c r="F29" s="532">
        <v>90.778731454999999</v>
      </c>
      <c r="G29" s="532">
        <v>41.990921399999998</v>
      </c>
      <c r="H29" s="532">
        <v>82.504726610000006</v>
      </c>
      <c r="I29" s="532">
        <v>143.33488500199999</v>
      </c>
      <c r="J29" s="532">
        <v>7672.4178691450006</v>
      </c>
      <c r="K29" s="531">
        <f t="shared" si="3"/>
        <v>18146.833959742002</v>
      </c>
      <c r="L29" s="532">
        <v>318.66920410500006</v>
      </c>
      <c r="M29" s="532">
        <v>30.386295399999998</v>
      </c>
      <c r="N29" s="532">
        <v>210.49189984200001</v>
      </c>
      <c r="O29" s="532">
        <v>877.033143</v>
      </c>
      <c r="P29" s="532">
        <v>16710.253417395001</v>
      </c>
      <c r="Q29" s="532">
        <v>1452.1304922670001</v>
      </c>
      <c r="R29" s="532">
        <v>496.52552031499999</v>
      </c>
      <c r="S29" s="531">
        <v>6748.551158426998</v>
      </c>
      <c r="T29" s="531">
        <v>5384.9714643710004</v>
      </c>
      <c r="U29" s="531">
        <v>5255.0105808889994</v>
      </c>
      <c r="V29" s="106"/>
      <c r="W29" s="106"/>
      <c r="X29" s="106"/>
    </row>
    <row r="30" spans="1:24" s="105" customFormat="1" ht="34.9" hidden="1" customHeight="1">
      <c r="A30" s="106"/>
      <c r="B30" s="141"/>
      <c r="C30" s="217">
        <v>42095</v>
      </c>
      <c r="D30" s="536">
        <f t="shared" si="1"/>
        <v>46047.484319689</v>
      </c>
      <c r="E30" s="536">
        <f t="shared" si="2"/>
        <v>8114.0161812799997</v>
      </c>
      <c r="F30" s="537">
        <v>118.38294086800001</v>
      </c>
      <c r="G30" s="537">
        <v>30.111308999999999</v>
      </c>
      <c r="H30" s="537">
        <v>93.949838580000005</v>
      </c>
      <c r="I30" s="537">
        <v>211.47160299999999</v>
      </c>
      <c r="J30" s="537">
        <v>7660.1004898319998</v>
      </c>
      <c r="K30" s="536">
        <f t="shared" si="3"/>
        <v>18430.932149609998</v>
      </c>
      <c r="L30" s="537">
        <v>289.36824658600005</v>
      </c>
      <c r="M30" s="537">
        <v>29.302458699999999</v>
      </c>
      <c r="N30" s="537">
        <v>198.429226895</v>
      </c>
      <c r="O30" s="537">
        <v>884.67940601499993</v>
      </c>
      <c r="P30" s="537">
        <v>17029.152811413998</v>
      </c>
      <c r="Q30" s="537">
        <v>1376.8079140709999</v>
      </c>
      <c r="R30" s="537">
        <v>498.77943400000004</v>
      </c>
      <c r="S30" s="536">
        <v>6873.5385642930023</v>
      </c>
      <c r="T30" s="536">
        <v>5324.8542415749998</v>
      </c>
      <c r="U30" s="536">
        <v>5428.5558348599998</v>
      </c>
      <c r="V30" s="106"/>
      <c r="W30" s="106"/>
      <c r="X30" s="106"/>
    </row>
    <row r="31" spans="1:24" s="105" customFormat="1" ht="34.9" hidden="1" customHeight="1">
      <c r="A31" s="106"/>
      <c r="B31" s="141"/>
      <c r="C31" s="216">
        <v>42125</v>
      </c>
      <c r="D31" s="531">
        <f t="shared" si="1"/>
        <v>46007.45661500001</v>
      </c>
      <c r="E31" s="531">
        <f t="shared" si="2"/>
        <v>8240.0468030000011</v>
      </c>
      <c r="F31" s="532">
        <v>117.264173</v>
      </c>
      <c r="G31" s="532">
        <v>35.219926000000001</v>
      </c>
      <c r="H31" s="532">
        <v>100.914563</v>
      </c>
      <c r="I31" s="532">
        <v>262.93496099999999</v>
      </c>
      <c r="J31" s="532">
        <v>7723.7131800000006</v>
      </c>
      <c r="K31" s="531">
        <f t="shared" si="3"/>
        <v>18466.907164000004</v>
      </c>
      <c r="L31" s="532">
        <v>300.64500400000003</v>
      </c>
      <c r="M31" s="532">
        <v>29.519828</v>
      </c>
      <c r="N31" s="532">
        <v>205.18605000000002</v>
      </c>
      <c r="O31" s="532">
        <v>876.34750799999995</v>
      </c>
      <c r="P31" s="532">
        <v>17055.208774000002</v>
      </c>
      <c r="Q31" s="532">
        <v>1379.277891</v>
      </c>
      <c r="R31" s="532">
        <v>496.21103099999999</v>
      </c>
      <c r="S31" s="531">
        <v>6797.2756130000007</v>
      </c>
      <c r="T31" s="531">
        <v>5307.0950849999999</v>
      </c>
      <c r="U31" s="531">
        <v>5320.6430280000004</v>
      </c>
      <c r="V31" s="106"/>
      <c r="W31" s="106"/>
      <c r="X31" s="106"/>
    </row>
    <row r="32" spans="1:24" s="105" customFormat="1" ht="34.9" hidden="1" customHeight="1">
      <c r="A32" s="106"/>
      <c r="B32" s="141"/>
      <c r="C32" s="217">
        <v>42156</v>
      </c>
      <c r="D32" s="536">
        <f t="shared" si="1"/>
        <v>46410.567271905995</v>
      </c>
      <c r="E32" s="536">
        <f t="shared" si="2"/>
        <v>8296.8686985699987</v>
      </c>
      <c r="F32" s="537">
        <v>89.604278113999996</v>
      </c>
      <c r="G32" s="537">
        <v>17.8513284</v>
      </c>
      <c r="H32" s="537">
        <v>103.06222</v>
      </c>
      <c r="I32" s="537">
        <v>226.56064677000001</v>
      </c>
      <c r="J32" s="537">
        <v>7859.7902252859994</v>
      </c>
      <c r="K32" s="536">
        <f t="shared" si="3"/>
        <v>18469.627851249999</v>
      </c>
      <c r="L32" s="537">
        <v>297.00977775499996</v>
      </c>
      <c r="M32" s="537">
        <v>40.155104200000004</v>
      </c>
      <c r="N32" s="537">
        <v>194.40293435000001</v>
      </c>
      <c r="O32" s="537">
        <v>900.35968200000002</v>
      </c>
      <c r="P32" s="537">
        <v>17037.700352945001</v>
      </c>
      <c r="Q32" s="537">
        <v>1368.9615060440001</v>
      </c>
      <c r="R32" s="537">
        <v>559.92340999999999</v>
      </c>
      <c r="S32" s="536">
        <v>7046.594154294</v>
      </c>
      <c r="T32" s="536">
        <v>5344.8299258880006</v>
      </c>
      <c r="U32" s="536">
        <v>5323.7617258599994</v>
      </c>
      <c r="V32" s="106"/>
      <c r="W32" s="106"/>
      <c r="X32" s="106"/>
    </row>
    <row r="33" spans="1:24" s="105" customFormat="1" ht="34.9" hidden="1" customHeight="1">
      <c r="A33" s="106"/>
      <c r="B33" s="141"/>
      <c r="C33" s="216">
        <v>42186</v>
      </c>
      <c r="D33" s="531">
        <f t="shared" si="1"/>
        <v>46494.337378919008</v>
      </c>
      <c r="E33" s="531">
        <f t="shared" si="2"/>
        <v>8444.7164597999999</v>
      </c>
      <c r="F33" s="532">
        <v>99.150085465999993</v>
      </c>
      <c r="G33" s="532">
        <v>12.243533800000002</v>
      </c>
      <c r="H33" s="532">
        <v>97.423471329999984</v>
      </c>
      <c r="I33" s="532">
        <v>258.87384277000001</v>
      </c>
      <c r="J33" s="532">
        <v>7977.0255264339994</v>
      </c>
      <c r="K33" s="531">
        <f t="shared" si="3"/>
        <v>18492.947238318</v>
      </c>
      <c r="L33" s="532">
        <v>292.43872102300003</v>
      </c>
      <c r="M33" s="532">
        <v>39.089740899999995</v>
      </c>
      <c r="N33" s="532">
        <v>190.26214036799999</v>
      </c>
      <c r="O33" s="532">
        <v>928.39099025000007</v>
      </c>
      <c r="P33" s="532">
        <v>17042.765645776999</v>
      </c>
      <c r="Q33" s="532">
        <v>1376.5001947620001</v>
      </c>
      <c r="R33" s="532">
        <v>504.03357099999994</v>
      </c>
      <c r="S33" s="531">
        <v>6979.6447661920001</v>
      </c>
      <c r="T33" s="531">
        <v>5398.4583258719995</v>
      </c>
      <c r="U33" s="531">
        <v>5298.0368229750011</v>
      </c>
      <c r="V33" s="106"/>
      <c r="W33" s="106"/>
      <c r="X33" s="106"/>
    </row>
    <row r="34" spans="1:24" s="105" customFormat="1" ht="34.9" hidden="1" customHeight="1">
      <c r="A34" s="106"/>
      <c r="B34" s="141"/>
      <c r="C34" s="217">
        <v>42217</v>
      </c>
      <c r="D34" s="536">
        <f t="shared" si="1"/>
        <v>46687.640251386998</v>
      </c>
      <c r="E34" s="536">
        <f t="shared" si="2"/>
        <v>8606.5138262499986</v>
      </c>
      <c r="F34" s="537">
        <v>96.9791132</v>
      </c>
      <c r="G34" s="537">
        <v>12.4728431</v>
      </c>
      <c r="H34" s="537">
        <v>115.64404125</v>
      </c>
      <c r="I34" s="537">
        <v>281.06038100000001</v>
      </c>
      <c r="J34" s="537">
        <v>8100.3574476999993</v>
      </c>
      <c r="K34" s="536">
        <f t="shared" si="3"/>
        <v>18517.806120083002</v>
      </c>
      <c r="L34" s="537">
        <v>316.66670317200004</v>
      </c>
      <c r="M34" s="537">
        <v>34.809477600000001</v>
      </c>
      <c r="N34" s="537">
        <v>203.42868903299998</v>
      </c>
      <c r="O34" s="537">
        <v>921.37960725000005</v>
      </c>
      <c r="P34" s="537">
        <v>17041.521643028002</v>
      </c>
      <c r="Q34" s="537">
        <v>1325.8245271549999</v>
      </c>
      <c r="R34" s="537">
        <v>478.06550299999992</v>
      </c>
      <c r="S34" s="536">
        <v>6897.1685521569989</v>
      </c>
      <c r="T34" s="536">
        <v>5452.0445885669997</v>
      </c>
      <c r="U34" s="536">
        <v>5410.2171341750009</v>
      </c>
      <c r="V34" s="106"/>
      <c r="W34" s="106"/>
      <c r="X34" s="106"/>
    </row>
    <row r="35" spans="1:24" s="105" customFormat="1" ht="34.9" hidden="1" customHeight="1">
      <c r="A35" s="106"/>
      <c r="B35" s="141"/>
      <c r="C35" s="216">
        <v>42248</v>
      </c>
      <c r="D35" s="531">
        <f t="shared" si="1"/>
        <v>46917.304301571996</v>
      </c>
      <c r="E35" s="531">
        <f t="shared" si="2"/>
        <v>8473.6823993140006</v>
      </c>
      <c r="F35" s="532">
        <v>78.341204776000012</v>
      </c>
      <c r="G35" s="532">
        <v>17.4033397</v>
      </c>
      <c r="H35" s="532">
        <v>109.51056593999999</v>
      </c>
      <c r="I35" s="532">
        <v>58.883514873999999</v>
      </c>
      <c r="J35" s="532">
        <v>8209.5437740240013</v>
      </c>
      <c r="K35" s="531">
        <f t="shared" si="3"/>
        <v>18653.314886013999</v>
      </c>
      <c r="L35" s="532">
        <v>359.356016173</v>
      </c>
      <c r="M35" s="532">
        <v>33.711671899999999</v>
      </c>
      <c r="N35" s="532">
        <v>224.74184616400001</v>
      </c>
      <c r="O35" s="532">
        <v>1013.02235625</v>
      </c>
      <c r="P35" s="532">
        <v>17022.482995527</v>
      </c>
      <c r="Q35" s="532">
        <v>1326.1865979090001</v>
      </c>
      <c r="R35" s="532">
        <v>480.51305499999995</v>
      </c>
      <c r="S35" s="531">
        <v>7116.0704834030003</v>
      </c>
      <c r="T35" s="531">
        <v>5478.982561116999</v>
      </c>
      <c r="U35" s="531">
        <v>5388.5543188149995</v>
      </c>
      <c r="V35" s="106"/>
      <c r="W35" s="106"/>
      <c r="X35" s="106"/>
    </row>
    <row r="36" spans="1:24" s="105" customFormat="1" ht="34.9" hidden="1" customHeight="1">
      <c r="A36" s="106"/>
      <c r="B36" s="141"/>
      <c r="C36" s="217">
        <v>42278</v>
      </c>
      <c r="D36" s="536">
        <f t="shared" si="1"/>
        <v>46865.763161875991</v>
      </c>
      <c r="E36" s="536">
        <f t="shared" si="2"/>
        <v>8508.3396826339995</v>
      </c>
      <c r="F36" s="537">
        <v>83.910869000000005</v>
      </c>
      <c r="G36" s="537">
        <v>16.3010822</v>
      </c>
      <c r="H36" s="537">
        <v>113.69874335999999</v>
      </c>
      <c r="I36" s="537">
        <v>108.83385277400001</v>
      </c>
      <c r="J36" s="537">
        <v>8185.5951352999991</v>
      </c>
      <c r="K36" s="536">
        <f t="shared" si="3"/>
        <v>18799.428941061</v>
      </c>
      <c r="L36" s="537">
        <v>370.17108406200003</v>
      </c>
      <c r="M36" s="537">
        <v>30.494865799999999</v>
      </c>
      <c r="N36" s="537">
        <v>203.44942015200002</v>
      </c>
      <c r="O36" s="537">
        <v>980.64641330900008</v>
      </c>
      <c r="P36" s="537">
        <v>17214.667157738</v>
      </c>
      <c r="Q36" s="537">
        <v>1392.0482240639999</v>
      </c>
      <c r="R36" s="537">
        <v>397.83006999999998</v>
      </c>
      <c r="S36" s="536">
        <v>6919.5533216729991</v>
      </c>
      <c r="T36" s="536">
        <v>5528.7593006139996</v>
      </c>
      <c r="U36" s="536">
        <v>5319.8036218299994</v>
      </c>
      <c r="V36" s="106"/>
      <c r="W36" s="106"/>
      <c r="X36" s="106"/>
    </row>
    <row r="37" spans="1:24" s="105" customFormat="1" ht="34.9" hidden="1" customHeight="1">
      <c r="A37" s="106"/>
      <c r="B37" s="141"/>
      <c r="C37" s="216">
        <v>42309</v>
      </c>
      <c r="D37" s="531">
        <f t="shared" si="1"/>
        <v>47016.946150871998</v>
      </c>
      <c r="E37" s="531">
        <f t="shared" si="2"/>
        <v>8488.5380557600001</v>
      </c>
      <c r="F37" s="532">
        <v>84.020182200000008</v>
      </c>
      <c r="G37" s="532">
        <v>14.978089300000001</v>
      </c>
      <c r="H37" s="532">
        <v>110.5793556</v>
      </c>
      <c r="I37" s="532">
        <v>52.339162560000005</v>
      </c>
      <c r="J37" s="532">
        <v>8226.6212661000009</v>
      </c>
      <c r="K37" s="531">
        <f t="shared" si="3"/>
        <v>18914.576977928999</v>
      </c>
      <c r="L37" s="532">
        <v>337.08444601299999</v>
      </c>
      <c r="M37" s="532">
        <v>26.253104699999998</v>
      </c>
      <c r="N37" s="532">
        <v>225.78208372</v>
      </c>
      <c r="O37" s="532">
        <v>947.78987230899997</v>
      </c>
      <c r="P37" s="532">
        <v>17377.667471187</v>
      </c>
      <c r="Q37" s="532">
        <v>1316.0518403180001</v>
      </c>
      <c r="R37" s="532">
        <v>405.53511299999997</v>
      </c>
      <c r="S37" s="531">
        <v>6933.934983831</v>
      </c>
      <c r="T37" s="531">
        <v>5595.2199579430007</v>
      </c>
      <c r="U37" s="531">
        <v>5363.0892220909982</v>
      </c>
      <c r="V37" s="106"/>
      <c r="W37" s="106"/>
      <c r="X37" s="106"/>
    </row>
    <row r="38" spans="1:24" s="105" customFormat="1" ht="34.9" hidden="1" customHeight="1">
      <c r="A38" s="106"/>
      <c r="B38" s="141"/>
      <c r="C38" s="217">
        <v>42339</v>
      </c>
      <c r="D38" s="536">
        <f>E38+Q38+R38+S38+T38+U38+K38</f>
        <v>47133.172450594997</v>
      </c>
      <c r="E38" s="536">
        <f t="shared" si="2"/>
        <v>8556.0453677800015</v>
      </c>
      <c r="F38" s="537">
        <v>98.154917400000002</v>
      </c>
      <c r="G38" s="537">
        <v>17.223451600000001</v>
      </c>
      <c r="H38" s="537">
        <v>129.01422052000001</v>
      </c>
      <c r="I38" s="537">
        <v>77.016266260000009</v>
      </c>
      <c r="J38" s="537">
        <v>8234.6365120000009</v>
      </c>
      <c r="K38" s="536">
        <f t="shared" si="3"/>
        <v>19110.656168002002</v>
      </c>
      <c r="L38" s="537">
        <v>345.02645882999997</v>
      </c>
      <c r="M38" s="537">
        <v>37.281148200000004</v>
      </c>
      <c r="N38" s="537">
        <v>223.37452429299998</v>
      </c>
      <c r="O38" s="537">
        <v>939.89135330900001</v>
      </c>
      <c r="P38" s="537">
        <v>17565.082683370001</v>
      </c>
      <c r="Q38" s="537">
        <v>1293.241140765</v>
      </c>
      <c r="R38" s="537">
        <v>500.56032300000004</v>
      </c>
      <c r="S38" s="536">
        <v>6662.9426083890003</v>
      </c>
      <c r="T38" s="536">
        <v>5645.0800727179994</v>
      </c>
      <c r="U38" s="536">
        <v>5364.6467699409986</v>
      </c>
      <c r="V38" s="106"/>
      <c r="W38" s="106"/>
      <c r="X38" s="106"/>
    </row>
    <row r="39" spans="1:24" s="105" customFormat="1" ht="34.9" hidden="1" customHeight="1">
      <c r="A39" s="106"/>
      <c r="B39" s="141"/>
      <c r="C39" s="635">
        <v>2016</v>
      </c>
      <c r="D39" s="636"/>
      <c r="E39" s="636"/>
      <c r="F39" s="637"/>
      <c r="G39" s="637"/>
      <c r="H39" s="637"/>
      <c r="I39" s="637"/>
      <c r="J39" s="637"/>
      <c r="K39" s="636"/>
      <c r="L39" s="637"/>
      <c r="M39" s="637"/>
      <c r="N39" s="637"/>
      <c r="O39" s="637"/>
      <c r="P39" s="637"/>
      <c r="Q39" s="637"/>
      <c r="R39" s="637"/>
      <c r="S39" s="636"/>
      <c r="T39" s="636"/>
      <c r="U39" s="636"/>
      <c r="V39" s="106"/>
      <c r="W39" s="106"/>
      <c r="X39" s="106"/>
    </row>
    <row r="40" spans="1:24" s="105" customFormat="1" ht="34.9" hidden="1" customHeight="1">
      <c r="A40" s="106"/>
      <c r="B40" s="141"/>
      <c r="C40" s="216">
        <v>42370</v>
      </c>
      <c r="D40" s="531">
        <f t="shared" si="1"/>
        <v>47361.377914067001</v>
      </c>
      <c r="E40" s="531">
        <f t="shared" ref="E40:E51" si="4">SUM(F40:J40)</f>
        <v>8463.9458382499997</v>
      </c>
      <c r="F40" s="532">
        <v>81.505497599999998</v>
      </c>
      <c r="G40" s="532">
        <v>18.670730600000002</v>
      </c>
      <c r="H40" s="532">
        <v>123.67092319</v>
      </c>
      <c r="I40" s="532">
        <v>70.49345726</v>
      </c>
      <c r="J40" s="532">
        <v>8169.6052295999989</v>
      </c>
      <c r="K40" s="531">
        <f t="shared" ref="K40:K51" si="5">SUM(L40:P40)</f>
        <v>19167.836518026001</v>
      </c>
      <c r="L40" s="532">
        <v>333.08374191600001</v>
      </c>
      <c r="M40" s="532">
        <v>36.137408999999998</v>
      </c>
      <c r="N40" s="532">
        <v>271.05637703899998</v>
      </c>
      <c r="O40" s="532">
        <v>870.10504698699992</v>
      </c>
      <c r="P40" s="532">
        <v>17657.453943084001</v>
      </c>
      <c r="Q40" s="532">
        <v>1320.7110855240001</v>
      </c>
      <c r="R40" s="532">
        <v>451.25574794800002</v>
      </c>
      <c r="S40" s="531">
        <v>6949.8170804319998</v>
      </c>
      <c r="T40" s="531">
        <v>5581.0931133059994</v>
      </c>
      <c r="U40" s="531">
        <v>5426.7185305809999</v>
      </c>
      <c r="V40" s="106"/>
      <c r="W40" s="106"/>
      <c r="X40" s="106"/>
    </row>
    <row r="41" spans="1:24" s="105" customFormat="1" ht="34.9" hidden="1" customHeight="1">
      <c r="A41" s="106"/>
      <c r="B41" s="141"/>
      <c r="C41" s="217">
        <v>42401</v>
      </c>
      <c r="D41" s="536">
        <f t="shared" si="1"/>
        <v>47390.831808650008</v>
      </c>
      <c r="E41" s="536">
        <f t="shared" si="4"/>
        <v>8670.5465129700005</v>
      </c>
      <c r="F41" s="537">
        <v>65.911764000000005</v>
      </c>
      <c r="G41" s="537">
        <v>23.9505254</v>
      </c>
      <c r="H41" s="537">
        <v>121.67825431</v>
      </c>
      <c r="I41" s="537">
        <v>237.44977055999999</v>
      </c>
      <c r="J41" s="537">
        <v>8221.5561987000001</v>
      </c>
      <c r="K41" s="536">
        <f t="shared" si="5"/>
        <v>19166.996153498003</v>
      </c>
      <c r="L41" s="537">
        <v>335.99368290000001</v>
      </c>
      <c r="M41" s="537">
        <v>36.189725000000003</v>
      </c>
      <c r="N41" s="537">
        <v>302.37783866500001</v>
      </c>
      <c r="O41" s="537">
        <v>879.365867933</v>
      </c>
      <c r="P41" s="537">
        <v>17613.069039000002</v>
      </c>
      <c r="Q41" s="537">
        <v>1285.6904966100001</v>
      </c>
      <c r="R41" s="537">
        <v>457.761978</v>
      </c>
      <c r="S41" s="536">
        <v>6797.5413690300002</v>
      </c>
      <c r="T41" s="536">
        <v>5636.5953432940005</v>
      </c>
      <c r="U41" s="536">
        <v>5375.6999552480002</v>
      </c>
      <c r="V41" s="106"/>
      <c r="W41" s="106"/>
      <c r="X41" s="106"/>
    </row>
    <row r="42" spans="1:24" s="105" customFormat="1" ht="34.9" hidden="1" customHeight="1">
      <c r="A42" s="106"/>
      <c r="B42" s="141"/>
      <c r="C42" s="216">
        <v>42430</v>
      </c>
      <c r="D42" s="531">
        <f t="shared" si="1"/>
        <v>47376.712786975993</v>
      </c>
      <c r="E42" s="531">
        <f t="shared" si="4"/>
        <v>8806.7021109999987</v>
      </c>
      <c r="F42" s="532">
        <v>67.410712000000004</v>
      </c>
      <c r="G42" s="532">
        <v>20.461400000000001</v>
      </c>
      <c r="H42" s="532">
        <v>127.91045099999999</v>
      </c>
      <c r="I42" s="532">
        <v>330.97956900000003</v>
      </c>
      <c r="J42" s="532">
        <v>8259.9399789999989</v>
      </c>
      <c r="K42" s="531">
        <f t="shared" si="5"/>
        <v>19198.050089999997</v>
      </c>
      <c r="L42" s="532">
        <v>324.54514799999998</v>
      </c>
      <c r="M42" s="532">
        <v>28.920519000000002</v>
      </c>
      <c r="N42" s="532">
        <v>299.945514</v>
      </c>
      <c r="O42" s="532">
        <v>869.40700000000004</v>
      </c>
      <c r="P42" s="532">
        <v>17675.231908999998</v>
      </c>
      <c r="Q42" s="532">
        <v>1307.9909069999999</v>
      </c>
      <c r="R42" s="532">
        <v>413.170727</v>
      </c>
      <c r="S42" s="531">
        <v>6754.5263013589993</v>
      </c>
      <c r="T42" s="531">
        <v>5687.8712798729994</v>
      </c>
      <c r="U42" s="531">
        <v>5208.4013707440008</v>
      </c>
      <c r="V42" s="106"/>
      <c r="W42" s="106"/>
      <c r="X42" s="106"/>
    </row>
    <row r="43" spans="1:24" s="105" customFormat="1" ht="34.9" hidden="1" customHeight="1">
      <c r="A43" s="106"/>
      <c r="B43" s="141"/>
      <c r="C43" s="217">
        <v>42461</v>
      </c>
      <c r="D43" s="536">
        <f t="shared" si="1"/>
        <v>47330.311838412003</v>
      </c>
      <c r="E43" s="536">
        <f t="shared" si="4"/>
        <v>8675.9392080000016</v>
      </c>
      <c r="F43" s="537">
        <v>75.821056999999996</v>
      </c>
      <c r="G43" s="537">
        <v>17.731225999999999</v>
      </c>
      <c r="H43" s="537">
        <v>86.648043000000001</v>
      </c>
      <c r="I43" s="537">
        <v>124.575795</v>
      </c>
      <c r="J43" s="537">
        <v>8371.1630870000008</v>
      </c>
      <c r="K43" s="536">
        <f t="shared" si="5"/>
        <v>19300.613086000001</v>
      </c>
      <c r="L43" s="537">
        <v>357.50285400000001</v>
      </c>
      <c r="M43" s="537">
        <v>33.137081999999999</v>
      </c>
      <c r="N43" s="537">
        <v>342.177188</v>
      </c>
      <c r="O43" s="537">
        <v>874.72753999999998</v>
      </c>
      <c r="P43" s="537">
        <v>17693.068422</v>
      </c>
      <c r="Q43" s="537">
        <v>1247.0378390000001</v>
      </c>
      <c r="R43" s="537">
        <v>447.16792099999998</v>
      </c>
      <c r="S43" s="536">
        <v>6742.1179543510007</v>
      </c>
      <c r="T43" s="536">
        <v>5522.583124974999</v>
      </c>
      <c r="U43" s="536">
        <v>5394.8527050859993</v>
      </c>
      <c r="V43" s="106"/>
      <c r="W43" s="106"/>
      <c r="X43" s="106"/>
    </row>
    <row r="44" spans="1:24" s="105" customFormat="1" ht="34.9" hidden="1" customHeight="1">
      <c r="A44" s="106"/>
      <c r="B44" s="141"/>
      <c r="C44" s="216">
        <v>42491</v>
      </c>
      <c r="D44" s="531">
        <f t="shared" si="1"/>
        <v>47234.289892275003</v>
      </c>
      <c r="E44" s="531">
        <f t="shared" si="4"/>
        <v>8546.6041038500007</v>
      </c>
      <c r="F44" s="532">
        <v>58.254060799999998</v>
      </c>
      <c r="G44" s="532">
        <v>16.8081134</v>
      </c>
      <c r="H44" s="532">
        <v>84.215477789999994</v>
      </c>
      <c r="I44" s="532">
        <v>166.23274456000001</v>
      </c>
      <c r="J44" s="532">
        <v>8221.0937073000005</v>
      </c>
      <c r="K44" s="531">
        <f t="shared" si="5"/>
        <v>19347.28527244</v>
      </c>
      <c r="L44" s="532">
        <v>369.733938002</v>
      </c>
      <c r="M44" s="532">
        <v>31.049526</v>
      </c>
      <c r="N44" s="532">
        <v>325.24956830000002</v>
      </c>
      <c r="O44" s="532">
        <v>915.07845144000009</v>
      </c>
      <c r="P44" s="532">
        <v>17706.173788698001</v>
      </c>
      <c r="Q44" s="532">
        <v>1221.53311297</v>
      </c>
      <c r="R44" s="532">
        <v>428.14857899999993</v>
      </c>
      <c r="S44" s="531">
        <v>6811.5560527060006</v>
      </c>
      <c r="T44" s="531">
        <v>5531.5322411509997</v>
      </c>
      <c r="U44" s="531">
        <v>5347.6305301579987</v>
      </c>
      <c r="V44" s="106"/>
      <c r="W44" s="106"/>
      <c r="X44" s="106"/>
    </row>
    <row r="45" spans="1:24" s="105" customFormat="1" ht="34.9" hidden="1" customHeight="1">
      <c r="A45" s="106"/>
      <c r="B45" s="141"/>
      <c r="C45" s="217">
        <v>42522</v>
      </c>
      <c r="D45" s="536">
        <f t="shared" si="1"/>
        <v>47551.249180589999</v>
      </c>
      <c r="E45" s="536">
        <f t="shared" si="4"/>
        <v>8518.6909470099999</v>
      </c>
      <c r="F45" s="537">
        <v>73.258608499999994</v>
      </c>
      <c r="G45" s="537">
        <v>15.4260875</v>
      </c>
      <c r="H45" s="537">
        <v>78.478276449999981</v>
      </c>
      <c r="I45" s="537">
        <v>81.438657760000012</v>
      </c>
      <c r="J45" s="537">
        <v>8270.0893168000002</v>
      </c>
      <c r="K45" s="536">
        <f t="shared" si="5"/>
        <v>19263.068895371998</v>
      </c>
      <c r="L45" s="537">
        <v>363.42249271500003</v>
      </c>
      <c r="M45" s="537">
        <v>20.891244199999999</v>
      </c>
      <c r="N45" s="537">
        <v>352.93384653100003</v>
      </c>
      <c r="O45" s="537">
        <v>970.82093804099998</v>
      </c>
      <c r="P45" s="537">
        <v>17555.000373884999</v>
      </c>
      <c r="Q45" s="537">
        <v>1417.8009460579997</v>
      </c>
      <c r="R45" s="537">
        <v>456.41210000000001</v>
      </c>
      <c r="S45" s="536">
        <v>6925.0009614580003</v>
      </c>
      <c r="T45" s="536">
        <v>5549.3839460900008</v>
      </c>
      <c r="U45" s="536">
        <v>5420.8913846019996</v>
      </c>
      <c r="V45" s="106"/>
      <c r="W45" s="106"/>
      <c r="X45" s="106"/>
    </row>
    <row r="46" spans="1:24" s="105" customFormat="1" ht="34.9" hidden="1" customHeight="1">
      <c r="A46" s="106"/>
      <c r="B46" s="141"/>
      <c r="C46" s="216">
        <v>42552</v>
      </c>
      <c r="D46" s="531">
        <f t="shared" si="1"/>
        <v>47577.719780852</v>
      </c>
      <c r="E46" s="531">
        <f t="shared" si="4"/>
        <v>8708.5075043099987</v>
      </c>
      <c r="F46" s="532">
        <v>62.163449999999997</v>
      </c>
      <c r="G46" s="532">
        <v>15.7463459</v>
      </c>
      <c r="H46" s="532">
        <v>89.400441909999998</v>
      </c>
      <c r="I46" s="532">
        <v>95.1931771</v>
      </c>
      <c r="J46" s="532">
        <v>8446.0040893999994</v>
      </c>
      <c r="K46" s="531">
        <f t="shared" si="5"/>
        <v>19288.81049928</v>
      </c>
      <c r="L46" s="532">
        <v>296.92381329900002</v>
      </c>
      <c r="M46" s="532">
        <v>16.400972199999998</v>
      </c>
      <c r="N46" s="532">
        <v>349.452154748</v>
      </c>
      <c r="O46" s="532">
        <v>954.78363683199996</v>
      </c>
      <c r="P46" s="532">
        <v>17671.249922201001</v>
      </c>
      <c r="Q46" s="532">
        <v>1413.415591982</v>
      </c>
      <c r="R46" s="532">
        <v>432.941023712</v>
      </c>
      <c r="S46" s="531">
        <v>6738.1134958089997</v>
      </c>
      <c r="T46" s="531">
        <v>5605.3184523610007</v>
      </c>
      <c r="U46" s="531">
        <v>5390.6132133979991</v>
      </c>
      <c r="V46" s="106"/>
      <c r="W46" s="106"/>
      <c r="X46" s="106"/>
    </row>
    <row r="47" spans="1:24" s="105" customFormat="1" ht="34.9" hidden="1" customHeight="1">
      <c r="A47" s="106"/>
      <c r="B47" s="141"/>
      <c r="C47" s="217">
        <v>42583</v>
      </c>
      <c r="D47" s="536">
        <f t="shared" si="1"/>
        <v>47697.967812632996</v>
      </c>
      <c r="E47" s="536">
        <f t="shared" si="4"/>
        <v>8874.4897539100002</v>
      </c>
      <c r="F47" s="537">
        <v>54.169205700000006</v>
      </c>
      <c r="G47" s="537">
        <v>15.7968195</v>
      </c>
      <c r="H47" s="537">
        <v>77.77821831</v>
      </c>
      <c r="I47" s="537">
        <v>111.622134</v>
      </c>
      <c r="J47" s="537">
        <v>8615.1233764000008</v>
      </c>
      <c r="K47" s="536">
        <f t="shared" si="5"/>
        <v>19425.083236432001</v>
      </c>
      <c r="L47" s="537">
        <v>318.86469775699999</v>
      </c>
      <c r="M47" s="537">
        <v>15.838009300000001</v>
      </c>
      <c r="N47" s="537">
        <v>341.2089532</v>
      </c>
      <c r="O47" s="537">
        <v>971.04536883200001</v>
      </c>
      <c r="P47" s="537">
        <v>17778.126207343001</v>
      </c>
      <c r="Q47" s="537">
        <v>1269.1311260569998</v>
      </c>
      <c r="R47" s="537">
        <v>443.00055800000001</v>
      </c>
      <c r="S47" s="536">
        <v>6658.7797517809986</v>
      </c>
      <c r="T47" s="536">
        <v>5637.9863697619994</v>
      </c>
      <c r="U47" s="536">
        <v>5389.4970166910007</v>
      </c>
      <c r="V47" s="106"/>
      <c r="W47" s="106"/>
      <c r="X47" s="106"/>
    </row>
    <row r="48" spans="1:24" s="105" customFormat="1" ht="34.9" hidden="1" customHeight="1">
      <c r="A48" s="106"/>
      <c r="B48" s="141"/>
      <c r="C48" s="216">
        <v>42614</v>
      </c>
      <c r="D48" s="531">
        <f t="shared" si="1"/>
        <v>48003.296409044997</v>
      </c>
      <c r="E48" s="531">
        <f t="shared" si="4"/>
        <v>9016.6963787519999</v>
      </c>
      <c r="F48" s="532">
        <v>66.362302599999992</v>
      </c>
      <c r="G48" s="532">
        <v>14.4758473</v>
      </c>
      <c r="H48" s="532">
        <v>103.85801425</v>
      </c>
      <c r="I48" s="532">
        <v>85.676384302000002</v>
      </c>
      <c r="J48" s="532">
        <v>8746.3238302999998</v>
      </c>
      <c r="K48" s="531">
        <f t="shared" si="5"/>
        <v>19375.460543130001</v>
      </c>
      <c r="L48" s="532">
        <v>309.04632763000001</v>
      </c>
      <c r="M48" s="532">
        <v>12.5616725</v>
      </c>
      <c r="N48" s="532">
        <v>321.74245491400001</v>
      </c>
      <c r="O48" s="532">
        <v>968.45274651599993</v>
      </c>
      <c r="P48" s="532">
        <v>17763.65734157</v>
      </c>
      <c r="Q48" s="532">
        <v>1232.128354598</v>
      </c>
      <c r="R48" s="532">
        <v>467.478878936</v>
      </c>
      <c r="S48" s="531">
        <v>6795.6843384159993</v>
      </c>
      <c r="T48" s="531">
        <v>5668.2389603840002</v>
      </c>
      <c r="U48" s="531">
        <v>5447.6089548289983</v>
      </c>
      <c r="V48" s="106"/>
      <c r="W48" s="106"/>
      <c r="X48" s="106"/>
    </row>
    <row r="49" spans="1:24" s="105" customFormat="1" ht="34.9" hidden="1" customHeight="1">
      <c r="A49" s="106"/>
      <c r="B49" s="141"/>
      <c r="C49" s="217">
        <v>42644</v>
      </c>
      <c r="D49" s="536">
        <f t="shared" si="1"/>
        <v>47570.167075272999</v>
      </c>
      <c r="E49" s="536">
        <f t="shared" si="4"/>
        <v>8861.4462039800019</v>
      </c>
      <c r="F49" s="537">
        <v>75.509476500000005</v>
      </c>
      <c r="G49" s="537">
        <v>14.362004000000001</v>
      </c>
      <c r="H49" s="537">
        <v>104.42268598</v>
      </c>
      <c r="I49" s="537">
        <v>82.577273000000005</v>
      </c>
      <c r="J49" s="537">
        <v>8584.574764500001</v>
      </c>
      <c r="K49" s="536">
        <f t="shared" si="5"/>
        <v>19415.024277557</v>
      </c>
      <c r="L49" s="537">
        <v>289.933453316</v>
      </c>
      <c r="M49" s="537">
        <v>9.6061530000000008</v>
      </c>
      <c r="N49" s="537">
        <v>321.90031903200003</v>
      </c>
      <c r="O49" s="537">
        <v>797.24950152500003</v>
      </c>
      <c r="P49" s="537">
        <v>17996.334850684001</v>
      </c>
      <c r="Q49" s="537">
        <v>1229.7223245770001</v>
      </c>
      <c r="R49" s="537">
        <v>468.23666490899996</v>
      </c>
      <c r="S49" s="536">
        <v>6406.9130831049988</v>
      </c>
      <c r="T49" s="536">
        <v>5711.6687451110001</v>
      </c>
      <c r="U49" s="536">
        <v>5477.1557760339983</v>
      </c>
      <c r="V49" s="106"/>
      <c r="W49" s="106"/>
      <c r="X49" s="106"/>
    </row>
    <row r="50" spans="1:24" s="105" customFormat="1" ht="34.9" hidden="1" customHeight="1">
      <c r="A50" s="106"/>
      <c r="B50" s="141"/>
      <c r="C50" s="216">
        <v>42675</v>
      </c>
      <c r="D50" s="531">
        <f t="shared" si="1"/>
        <v>47814.937435793996</v>
      </c>
      <c r="E50" s="531">
        <f t="shared" si="4"/>
        <v>8848.1312795020003</v>
      </c>
      <c r="F50" s="532">
        <v>76.903584900000013</v>
      </c>
      <c r="G50" s="532">
        <v>13.890992900000001</v>
      </c>
      <c r="H50" s="532">
        <v>101.01950150000002</v>
      </c>
      <c r="I50" s="532">
        <v>86.746066202000009</v>
      </c>
      <c r="J50" s="532">
        <v>8569.5711339999998</v>
      </c>
      <c r="K50" s="531">
        <f t="shared" si="5"/>
        <v>19429.39736037</v>
      </c>
      <c r="L50" s="532">
        <v>296.88232506000003</v>
      </c>
      <c r="M50" s="532">
        <v>8.8679674600000009</v>
      </c>
      <c r="N50" s="532">
        <v>311.741402585</v>
      </c>
      <c r="O50" s="532">
        <v>712.29576752499997</v>
      </c>
      <c r="P50" s="532">
        <v>18099.60989774</v>
      </c>
      <c r="Q50" s="532">
        <v>1203.6825082400001</v>
      </c>
      <c r="R50" s="532">
        <v>490.89308989699998</v>
      </c>
      <c r="S50" s="531">
        <v>6530.6146574980003</v>
      </c>
      <c r="T50" s="531">
        <v>5779.7193150680005</v>
      </c>
      <c r="U50" s="531">
        <v>5532.4992252189986</v>
      </c>
      <c r="V50" s="106"/>
      <c r="W50" s="106"/>
      <c r="X50" s="106"/>
    </row>
    <row r="51" spans="1:24" s="105" customFormat="1" ht="34.9" hidden="1" customHeight="1">
      <c r="A51" s="106"/>
      <c r="B51" s="141"/>
      <c r="C51" s="217">
        <v>42705</v>
      </c>
      <c r="D51" s="536">
        <f t="shared" si="1"/>
        <v>48383.547160483002</v>
      </c>
      <c r="E51" s="536">
        <f t="shared" si="4"/>
        <v>9062.0993179220004</v>
      </c>
      <c r="F51" s="537">
        <v>68.307152286000004</v>
      </c>
      <c r="G51" s="537">
        <v>24.238794200000001</v>
      </c>
      <c r="H51" s="537">
        <v>67.231439219999999</v>
      </c>
      <c r="I51" s="537">
        <v>180.463192002</v>
      </c>
      <c r="J51" s="537">
        <v>8721.8587402140001</v>
      </c>
      <c r="K51" s="536">
        <f t="shared" si="5"/>
        <v>19616.222264426</v>
      </c>
      <c r="L51" s="537">
        <v>317.17294513399997</v>
      </c>
      <c r="M51" s="537">
        <v>38.191345099999999</v>
      </c>
      <c r="N51" s="537">
        <v>255.94913380100002</v>
      </c>
      <c r="O51" s="537">
        <v>773.86544052500005</v>
      </c>
      <c r="P51" s="537">
        <v>18231.043399866001</v>
      </c>
      <c r="Q51" s="537">
        <v>1130.2250442340001</v>
      </c>
      <c r="R51" s="537">
        <v>499.29289885399999</v>
      </c>
      <c r="S51" s="536">
        <v>6430.4440540020005</v>
      </c>
      <c r="T51" s="536">
        <v>5824.6073931749997</v>
      </c>
      <c r="U51" s="536">
        <v>5820.6561878700004</v>
      </c>
      <c r="V51" s="106"/>
      <c r="W51" s="106"/>
      <c r="X51" s="106"/>
    </row>
    <row r="52" spans="1:24" s="105" customFormat="1" ht="34.9" hidden="1" customHeight="1">
      <c r="A52" s="106"/>
      <c r="B52" s="141"/>
      <c r="C52" s="635">
        <v>2017</v>
      </c>
      <c r="D52" s="636"/>
      <c r="E52" s="636"/>
      <c r="F52" s="637"/>
      <c r="G52" s="637"/>
      <c r="H52" s="637"/>
      <c r="I52" s="637"/>
      <c r="J52" s="637"/>
      <c r="K52" s="636"/>
      <c r="L52" s="637"/>
      <c r="M52" s="637"/>
      <c r="N52" s="637"/>
      <c r="O52" s="637"/>
      <c r="P52" s="637"/>
      <c r="Q52" s="637"/>
      <c r="R52" s="637"/>
      <c r="S52" s="636"/>
      <c r="T52" s="636"/>
      <c r="U52" s="636"/>
      <c r="V52" s="106"/>
      <c r="W52" s="106"/>
      <c r="X52" s="106"/>
    </row>
    <row r="53" spans="1:24" s="105" customFormat="1" ht="34.9" hidden="1" customHeight="1">
      <c r="A53" s="106"/>
      <c r="B53" s="141"/>
      <c r="C53" s="216">
        <v>42736</v>
      </c>
      <c r="D53" s="531">
        <f t="shared" si="1"/>
        <v>47982.259668928004</v>
      </c>
      <c r="E53" s="531">
        <f t="shared" ref="E53:E64" si="6">SUM(F53:J53)</f>
        <v>8683.8971062399996</v>
      </c>
      <c r="F53" s="532">
        <v>83.741237549000004</v>
      </c>
      <c r="G53" s="532">
        <v>35.2072954</v>
      </c>
      <c r="H53" s="532">
        <v>79.309390039999997</v>
      </c>
      <c r="I53" s="532">
        <v>102.0184998</v>
      </c>
      <c r="J53" s="532">
        <v>8383.6206834509994</v>
      </c>
      <c r="K53" s="531">
        <f t="shared" ref="K53:K64" si="7">SUM(L53:P53)</f>
        <v>19792.948789661001</v>
      </c>
      <c r="L53" s="532">
        <v>341.360266432</v>
      </c>
      <c r="M53" s="532">
        <v>38.758213600000005</v>
      </c>
      <c r="N53" s="532">
        <v>249.46114179400001</v>
      </c>
      <c r="O53" s="532">
        <v>790.27711266699998</v>
      </c>
      <c r="P53" s="532">
        <v>18373.092055167999</v>
      </c>
      <c r="Q53" s="532">
        <v>1086.9701332729999</v>
      </c>
      <c r="R53" s="532">
        <v>631.71394070299993</v>
      </c>
      <c r="S53" s="531">
        <v>6497.4411719540003</v>
      </c>
      <c r="T53" s="531">
        <v>5784.8248650750011</v>
      </c>
      <c r="U53" s="531">
        <v>5504.4636620220008</v>
      </c>
      <c r="V53" s="106"/>
      <c r="W53" s="106"/>
      <c r="X53" s="106"/>
    </row>
    <row r="54" spans="1:24" s="105" customFormat="1" ht="34.9" hidden="1" customHeight="1">
      <c r="A54" s="106"/>
      <c r="B54" s="141"/>
      <c r="C54" s="217">
        <v>42767</v>
      </c>
      <c r="D54" s="536">
        <f t="shared" si="1"/>
        <v>47526.977476355998</v>
      </c>
      <c r="E54" s="536">
        <f t="shared" si="6"/>
        <v>8677.4396642819993</v>
      </c>
      <c r="F54" s="537">
        <v>76.881855299999998</v>
      </c>
      <c r="G54" s="537">
        <v>27.3608881</v>
      </c>
      <c r="H54" s="537">
        <v>89.258680479999995</v>
      </c>
      <c r="I54" s="537">
        <v>87.947050702000013</v>
      </c>
      <c r="J54" s="537">
        <v>8395.9911897000002</v>
      </c>
      <c r="K54" s="536">
        <f t="shared" si="7"/>
        <v>19101.254397330998</v>
      </c>
      <c r="L54" s="537">
        <v>294.70530464799992</v>
      </c>
      <c r="M54" s="537">
        <v>48.340426200000003</v>
      </c>
      <c r="N54" s="537">
        <v>215.523599964</v>
      </c>
      <c r="O54" s="537">
        <v>784.85067666700002</v>
      </c>
      <c r="P54" s="537">
        <v>17757.834389852</v>
      </c>
      <c r="Q54" s="537">
        <v>1115.8020656679998</v>
      </c>
      <c r="R54" s="537">
        <v>510.24056048599999</v>
      </c>
      <c r="S54" s="536">
        <v>6533.3209028530009</v>
      </c>
      <c r="T54" s="536">
        <v>5842.4320423269992</v>
      </c>
      <c r="U54" s="536">
        <v>5746.4878434089997</v>
      </c>
      <c r="V54" s="106"/>
      <c r="W54" s="106"/>
      <c r="X54" s="106"/>
    </row>
    <row r="55" spans="1:24" s="105" customFormat="1" ht="34.9" hidden="1" customHeight="1">
      <c r="A55" s="106"/>
      <c r="B55" s="141"/>
      <c r="C55" s="216">
        <v>42795</v>
      </c>
      <c r="D55" s="531">
        <f t="shared" si="1"/>
        <v>47651.090338876995</v>
      </c>
      <c r="E55" s="531">
        <f t="shared" si="6"/>
        <v>8604.2939725619999</v>
      </c>
      <c r="F55" s="532">
        <v>65.497399862999998</v>
      </c>
      <c r="G55" s="532">
        <v>22.788062</v>
      </c>
      <c r="H55" s="532">
        <v>66.063547959999994</v>
      </c>
      <c r="I55" s="532">
        <v>82.223582501999999</v>
      </c>
      <c r="J55" s="532">
        <v>8367.7213802370006</v>
      </c>
      <c r="K55" s="531">
        <f t="shared" si="7"/>
        <v>19191.507835859</v>
      </c>
      <c r="L55" s="532">
        <v>299.91466422999997</v>
      </c>
      <c r="M55" s="532">
        <v>52.024567000000005</v>
      </c>
      <c r="N55" s="532">
        <v>222.80283539199996</v>
      </c>
      <c r="O55" s="532">
        <v>870.101989667</v>
      </c>
      <c r="P55" s="532">
        <v>17746.663779570001</v>
      </c>
      <c r="Q55" s="532">
        <v>1104.5502512170001</v>
      </c>
      <c r="R55" s="532">
        <v>502.67927453200002</v>
      </c>
      <c r="S55" s="531">
        <v>6612.0066966910008</v>
      </c>
      <c r="T55" s="531">
        <v>5904.3084120909998</v>
      </c>
      <c r="U55" s="531">
        <v>5731.7438959249994</v>
      </c>
      <c r="V55" s="106"/>
      <c r="W55" s="106"/>
      <c r="X55" s="106"/>
    </row>
    <row r="56" spans="1:24" s="105" customFormat="1" ht="34.9" hidden="1" customHeight="1">
      <c r="A56" s="106"/>
      <c r="B56" s="141"/>
      <c r="C56" s="217">
        <v>42826</v>
      </c>
      <c r="D56" s="536">
        <f t="shared" si="1"/>
        <v>47749.883021705995</v>
      </c>
      <c r="E56" s="536">
        <f t="shared" si="6"/>
        <v>8748.955862312001</v>
      </c>
      <c r="F56" s="537">
        <v>79.881534005999995</v>
      </c>
      <c r="G56" s="537">
        <v>18.335738299999999</v>
      </c>
      <c r="H56" s="537">
        <v>57.38644231</v>
      </c>
      <c r="I56" s="537">
        <v>78.677943802000001</v>
      </c>
      <c r="J56" s="537">
        <v>8514.674203894001</v>
      </c>
      <c r="K56" s="536">
        <f t="shared" si="7"/>
        <v>19184.932916236998</v>
      </c>
      <c r="L56" s="537">
        <v>291.95070962499994</v>
      </c>
      <c r="M56" s="537">
        <v>48.519481100000007</v>
      </c>
      <c r="N56" s="537">
        <v>218.85591287599999</v>
      </c>
      <c r="O56" s="537">
        <v>920.75282596099998</v>
      </c>
      <c r="P56" s="537">
        <v>17704.853986675</v>
      </c>
      <c r="Q56" s="537">
        <v>1079.0290340699999</v>
      </c>
      <c r="R56" s="537">
        <v>547.89750020899999</v>
      </c>
      <c r="S56" s="536">
        <v>6640.6862810010007</v>
      </c>
      <c r="T56" s="536">
        <v>5806.6678273729995</v>
      </c>
      <c r="U56" s="536">
        <v>5741.7136005039993</v>
      </c>
      <c r="V56" s="106"/>
      <c r="W56" s="106"/>
      <c r="X56" s="106"/>
    </row>
    <row r="57" spans="1:24" s="105" customFormat="1" ht="34.9" hidden="1" customHeight="1">
      <c r="A57" s="106"/>
      <c r="B57" s="141"/>
      <c r="C57" s="216">
        <v>42856</v>
      </c>
      <c r="D57" s="531">
        <f t="shared" si="1"/>
        <v>47956.875356369004</v>
      </c>
      <c r="E57" s="531">
        <f t="shared" si="6"/>
        <v>8704.9071031219992</v>
      </c>
      <c r="F57" s="532">
        <v>78.629458900000003</v>
      </c>
      <c r="G57" s="532">
        <v>17.003622399999998</v>
      </c>
      <c r="H57" s="532">
        <v>56.912643119999998</v>
      </c>
      <c r="I57" s="532">
        <v>84.465585202000014</v>
      </c>
      <c r="J57" s="532">
        <v>8467.8957934999999</v>
      </c>
      <c r="K57" s="531">
        <f t="shared" si="7"/>
        <v>19315.464605821002</v>
      </c>
      <c r="L57" s="532">
        <v>297.58265637800002</v>
      </c>
      <c r="M57" s="532">
        <v>38.871611999999999</v>
      </c>
      <c r="N57" s="532">
        <v>224.63695345999997</v>
      </c>
      <c r="O57" s="532">
        <v>1024.9862869610001</v>
      </c>
      <c r="P57" s="532">
        <v>17729.387097022001</v>
      </c>
      <c r="Q57" s="532">
        <v>1039.9291014749999</v>
      </c>
      <c r="R57" s="532">
        <v>712.86614692299986</v>
      </c>
      <c r="S57" s="531">
        <v>6544.8562646630016</v>
      </c>
      <c r="T57" s="531">
        <v>5788.9415065519997</v>
      </c>
      <c r="U57" s="531">
        <v>5849.9106278130012</v>
      </c>
      <c r="V57" s="106"/>
      <c r="W57" s="106"/>
      <c r="X57" s="106"/>
    </row>
    <row r="58" spans="1:24" s="105" customFormat="1" ht="34.9" hidden="1" customHeight="1">
      <c r="A58" s="106"/>
      <c r="B58" s="141"/>
      <c r="C58" s="217">
        <v>42887</v>
      </c>
      <c r="D58" s="536">
        <f t="shared" si="1"/>
        <v>48461.259939037998</v>
      </c>
      <c r="E58" s="536">
        <f t="shared" si="6"/>
        <v>8842.2858802520004</v>
      </c>
      <c r="F58" s="537">
        <v>74.790166719000013</v>
      </c>
      <c r="G58" s="537">
        <v>15.3043858</v>
      </c>
      <c r="H58" s="537">
        <v>54.416991750000001</v>
      </c>
      <c r="I58" s="537">
        <v>80.175069702000002</v>
      </c>
      <c r="J58" s="537">
        <v>8617.5992662810004</v>
      </c>
      <c r="K58" s="536">
        <f t="shared" si="7"/>
        <v>19517.592282220998</v>
      </c>
      <c r="L58" s="537">
        <v>296.609576436</v>
      </c>
      <c r="M58" s="537">
        <v>37.753660200000006</v>
      </c>
      <c r="N58" s="537">
        <v>220.99182406000003</v>
      </c>
      <c r="O58" s="537">
        <v>1052.637442961</v>
      </c>
      <c r="P58" s="537">
        <v>17909.599778563999</v>
      </c>
      <c r="Q58" s="537">
        <v>987.21984658700001</v>
      </c>
      <c r="R58" s="537">
        <v>536.89647643299998</v>
      </c>
      <c r="S58" s="536">
        <v>6633.8625456010004</v>
      </c>
      <c r="T58" s="536">
        <v>5804.0117548410008</v>
      </c>
      <c r="U58" s="536">
        <v>6139.3911531029999</v>
      </c>
      <c r="V58" s="106"/>
      <c r="W58" s="106"/>
      <c r="X58" s="106"/>
    </row>
    <row r="59" spans="1:24" s="105" customFormat="1" ht="34.9" hidden="1" customHeight="1">
      <c r="A59" s="106"/>
      <c r="B59" s="141"/>
      <c r="C59" s="216">
        <v>42917</v>
      </c>
      <c r="D59" s="531">
        <f t="shared" si="1"/>
        <v>48205.705064331007</v>
      </c>
      <c r="E59" s="531">
        <f t="shared" si="6"/>
        <v>8691.6559283719998</v>
      </c>
      <c r="F59" s="532">
        <v>88.512712278999999</v>
      </c>
      <c r="G59" s="532">
        <v>19.3916267</v>
      </c>
      <c r="H59" s="532">
        <v>63.178190870000002</v>
      </c>
      <c r="I59" s="532">
        <v>85.183430502000007</v>
      </c>
      <c r="J59" s="532">
        <v>8435.3899680209997</v>
      </c>
      <c r="K59" s="531">
        <f t="shared" si="7"/>
        <v>19592.917840239003</v>
      </c>
      <c r="L59" s="532">
        <v>310.47667832899992</v>
      </c>
      <c r="M59" s="532">
        <v>35.873521099999998</v>
      </c>
      <c r="N59" s="532">
        <v>218.81830733999999</v>
      </c>
      <c r="O59" s="532">
        <v>946.214330399</v>
      </c>
      <c r="P59" s="532">
        <v>18081.535003071003</v>
      </c>
      <c r="Q59" s="532">
        <v>1009.0206815680001</v>
      </c>
      <c r="R59" s="532">
        <v>514.68413933500005</v>
      </c>
      <c r="S59" s="531">
        <v>6631.1593901380011</v>
      </c>
      <c r="T59" s="531">
        <v>5847.8847297409993</v>
      </c>
      <c r="U59" s="531">
        <v>5918.3823549379995</v>
      </c>
      <c r="V59" s="106"/>
      <c r="W59" s="106"/>
      <c r="X59" s="106"/>
    </row>
    <row r="60" spans="1:24" s="105" customFormat="1" ht="34.9" hidden="1" customHeight="1">
      <c r="A60" s="106"/>
      <c r="B60" s="141"/>
      <c r="C60" s="217">
        <v>42948</v>
      </c>
      <c r="D60" s="536">
        <f t="shared" si="1"/>
        <v>48196.209522254998</v>
      </c>
      <c r="E60" s="536">
        <f t="shared" si="6"/>
        <v>8705.0050110000011</v>
      </c>
      <c r="F60" s="537">
        <v>64.690224000000001</v>
      </c>
      <c r="G60" s="537">
        <v>20.198357999999999</v>
      </c>
      <c r="H60" s="537">
        <v>59.566231999999999</v>
      </c>
      <c r="I60" s="537">
        <v>112.989818</v>
      </c>
      <c r="J60" s="537">
        <v>8447.5603790000005</v>
      </c>
      <c r="K60" s="536">
        <f t="shared" si="7"/>
        <v>19512.347915999999</v>
      </c>
      <c r="L60" s="537">
        <v>306.83810999999997</v>
      </c>
      <c r="M60" s="537">
        <v>35.386331000000006</v>
      </c>
      <c r="N60" s="537">
        <v>250.25755000000001</v>
      </c>
      <c r="O60" s="537">
        <v>722.99554599999999</v>
      </c>
      <c r="P60" s="537">
        <v>18196.870379</v>
      </c>
      <c r="Q60" s="537">
        <v>906.36357299999997</v>
      </c>
      <c r="R60" s="537">
        <v>512.93914712100002</v>
      </c>
      <c r="S60" s="536">
        <v>6670.6104772649996</v>
      </c>
      <c r="T60" s="536">
        <v>5899.9786745609999</v>
      </c>
      <c r="U60" s="536">
        <v>5988.9647233080004</v>
      </c>
      <c r="V60" s="106"/>
      <c r="W60" s="106"/>
      <c r="X60" s="106"/>
    </row>
    <row r="61" spans="1:24" s="105" customFormat="1" ht="34.9" hidden="1" customHeight="1">
      <c r="A61" s="106"/>
      <c r="B61" s="141"/>
      <c r="C61" s="216">
        <v>42979</v>
      </c>
      <c r="D61" s="531">
        <f t="shared" si="1"/>
        <v>48474.208403297001</v>
      </c>
      <c r="E61" s="531">
        <f t="shared" si="6"/>
        <v>8685.3889310930008</v>
      </c>
      <c r="F61" s="532">
        <v>67.758976318000009</v>
      </c>
      <c r="G61" s="532">
        <v>16.3851491</v>
      </c>
      <c r="H61" s="532">
        <v>76.401628549999998</v>
      </c>
      <c r="I61" s="532">
        <v>71.215364843000003</v>
      </c>
      <c r="J61" s="532">
        <v>8453.6278122820004</v>
      </c>
      <c r="K61" s="531">
        <f t="shared" si="7"/>
        <v>19546.815295559998</v>
      </c>
      <c r="L61" s="532">
        <v>300.55892411600001</v>
      </c>
      <c r="M61" s="532">
        <v>34.776640200000003</v>
      </c>
      <c r="N61" s="532">
        <v>218.45717886</v>
      </c>
      <c r="O61" s="532">
        <v>764.21777899999995</v>
      </c>
      <c r="P61" s="532">
        <v>18228.804773383999</v>
      </c>
      <c r="Q61" s="532">
        <v>942.52525468600015</v>
      </c>
      <c r="R61" s="532">
        <v>630.41502344899993</v>
      </c>
      <c r="S61" s="531">
        <v>6755.9892896289994</v>
      </c>
      <c r="T61" s="531">
        <v>5922.368415981</v>
      </c>
      <c r="U61" s="531">
        <v>5990.7061928989997</v>
      </c>
      <c r="V61" s="106"/>
      <c r="W61" s="106"/>
      <c r="X61" s="106"/>
    </row>
    <row r="62" spans="1:24" s="105" customFormat="1" ht="34.9" hidden="1" customHeight="1">
      <c r="A62" s="106"/>
      <c r="B62" s="141"/>
      <c r="C62" s="217">
        <v>43009</v>
      </c>
      <c r="D62" s="536">
        <f t="shared" si="1"/>
        <v>48925.466178728995</v>
      </c>
      <c r="E62" s="536">
        <f t="shared" si="6"/>
        <v>8623.7091955430005</v>
      </c>
      <c r="F62" s="537">
        <v>62.720829145999993</v>
      </c>
      <c r="G62" s="537">
        <v>16.201189199999998</v>
      </c>
      <c r="H62" s="537">
        <v>55.089035200000005</v>
      </c>
      <c r="I62" s="537">
        <v>81.257689143000007</v>
      </c>
      <c r="J62" s="537">
        <v>8408.4404528539999</v>
      </c>
      <c r="K62" s="536">
        <f t="shared" si="7"/>
        <v>19841.380178763997</v>
      </c>
      <c r="L62" s="537">
        <v>299.575512135</v>
      </c>
      <c r="M62" s="537">
        <v>34.489151200000009</v>
      </c>
      <c r="N62" s="537">
        <v>230.89017033900001</v>
      </c>
      <c r="O62" s="537">
        <v>844.7563965249999</v>
      </c>
      <c r="P62" s="537">
        <v>18431.668948564999</v>
      </c>
      <c r="Q62" s="537">
        <v>869.237698862</v>
      </c>
      <c r="R62" s="537">
        <v>632.74862089999988</v>
      </c>
      <c r="S62" s="536">
        <v>6816.6081102650014</v>
      </c>
      <c r="T62" s="536">
        <v>5979.2501604509998</v>
      </c>
      <c r="U62" s="536">
        <v>6162.5322139440004</v>
      </c>
      <c r="V62" s="106"/>
      <c r="W62" s="106"/>
      <c r="X62" s="106"/>
    </row>
    <row r="63" spans="1:24" s="105" customFormat="1" ht="34.9" hidden="1" customHeight="1">
      <c r="A63" s="106"/>
      <c r="B63" s="141"/>
      <c r="C63" s="216">
        <v>43040</v>
      </c>
      <c r="D63" s="531">
        <f t="shared" si="1"/>
        <v>49049.163783773998</v>
      </c>
      <c r="E63" s="531">
        <f t="shared" si="6"/>
        <v>8604.9247377629999</v>
      </c>
      <c r="F63" s="532">
        <v>63.068781811999997</v>
      </c>
      <c r="G63" s="532">
        <v>14.3729326</v>
      </c>
      <c r="H63" s="532">
        <v>59.037041719999998</v>
      </c>
      <c r="I63" s="532">
        <v>115.75724864300001</v>
      </c>
      <c r="J63" s="532">
        <v>8352.6887329879992</v>
      </c>
      <c r="K63" s="531">
        <f t="shared" si="7"/>
        <v>19974.591478249997</v>
      </c>
      <c r="L63" s="532">
        <v>286.58554798299997</v>
      </c>
      <c r="M63" s="532">
        <v>45.425470099999998</v>
      </c>
      <c r="N63" s="532">
        <v>228.22750422500002</v>
      </c>
      <c r="O63" s="532">
        <v>876.78446352499998</v>
      </c>
      <c r="P63" s="532">
        <v>18537.568492416998</v>
      </c>
      <c r="Q63" s="532">
        <v>947.65391659499994</v>
      </c>
      <c r="R63" s="532">
        <v>539.79298862100006</v>
      </c>
      <c r="S63" s="531">
        <v>6798.8617989840004</v>
      </c>
      <c r="T63" s="531">
        <v>6034.8712524110006</v>
      </c>
      <c r="U63" s="531">
        <v>6148.4676111500003</v>
      </c>
      <c r="V63" s="106"/>
      <c r="W63" s="106"/>
      <c r="X63" s="106"/>
    </row>
    <row r="64" spans="1:24" s="105" customFormat="1" ht="34.9" hidden="1" customHeight="1">
      <c r="A64" s="106"/>
      <c r="B64" s="141"/>
      <c r="C64" s="217">
        <v>43070</v>
      </c>
      <c r="D64" s="536">
        <f t="shared" si="1"/>
        <v>49102.540806257995</v>
      </c>
      <c r="E64" s="536">
        <f t="shared" si="6"/>
        <v>8561.7512630630008</v>
      </c>
      <c r="F64" s="537">
        <v>65.386366535000008</v>
      </c>
      <c r="G64" s="537">
        <v>21.574256899999998</v>
      </c>
      <c r="H64" s="537">
        <v>54.399760519999994</v>
      </c>
      <c r="I64" s="537">
        <v>66.542721542999999</v>
      </c>
      <c r="J64" s="537">
        <v>8353.8481575650003</v>
      </c>
      <c r="K64" s="536">
        <f t="shared" si="7"/>
        <v>20044.384792094999</v>
      </c>
      <c r="L64" s="537">
        <v>244.141467124</v>
      </c>
      <c r="M64" s="537">
        <v>58.241572799999993</v>
      </c>
      <c r="N64" s="537">
        <v>196.01095807000002</v>
      </c>
      <c r="O64" s="537">
        <v>983.58220552499995</v>
      </c>
      <c r="P64" s="537">
        <v>18562.408588576</v>
      </c>
      <c r="Q64" s="537">
        <v>955.90018289900001</v>
      </c>
      <c r="R64" s="537">
        <v>527.36084299200002</v>
      </c>
      <c r="S64" s="536">
        <v>6795.5085329489993</v>
      </c>
      <c r="T64" s="536">
        <v>6107.8480238299999</v>
      </c>
      <c r="U64" s="536">
        <v>6109.787168429998</v>
      </c>
      <c r="V64" s="106"/>
      <c r="W64" s="106"/>
      <c r="X64" s="106"/>
    </row>
    <row r="65" spans="1:24" s="105" customFormat="1" ht="34.9" hidden="1" customHeight="1">
      <c r="A65" s="106"/>
      <c r="B65" s="141"/>
      <c r="C65" s="635">
        <v>2018</v>
      </c>
      <c r="D65" s="636"/>
      <c r="E65" s="636"/>
      <c r="F65" s="637"/>
      <c r="G65" s="637"/>
      <c r="H65" s="637"/>
      <c r="I65" s="637"/>
      <c r="J65" s="637"/>
      <c r="K65" s="636"/>
      <c r="L65" s="637"/>
      <c r="M65" s="637"/>
      <c r="N65" s="637"/>
      <c r="O65" s="637"/>
      <c r="P65" s="637"/>
      <c r="Q65" s="637"/>
      <c r="R65" s="637"/>
      <c r="S65" s="636"/>
      <c r="T65" s="636"/>
      <c r="U65" s="636"/>
      <c r="V65" s="106"/>
      <c r="W65" s="106"/>
      <c r="X65" s="106"/>
    </row>
    <row r="66" spans="1:24" s="105" customFormat="1" ht="34.9" hidden="1" customHeight="1">
      <c r="A66" s="106"/>
      <c r="B66" s="141"/>
      <c r="C66" s="216">
        <v>43101</v>
      </c>
      <c r="D66" s="531">
        <f t="shared" si="1"/>
        <v>49238.615075770998</v>
      </c>
      <c r="E66" s="531">
        <f t="shared" ref="E66:E77" si="8">SUM(F66:J66)</f>
        <v>8602.9610594999995</v>
      </c>
      <c r="F66" s="532">
        <v>92.390037965999994</v>
      </c>
      <c r="G66" s="532">
        <v>26.257367300000002</v>
      </c>
      <c r="H66" s="532">
        <v>66.743584459999994</v>
      </c>
      <c r="I66" s="532">
        <v>76.888363039999987</v>
      </c>
      <c r="J66" s="532">
        <v>8340.6817067339998</v>
      </c>
      <c r="K66" s="531">
        <f t="shared" ref="K66:K77" si="9">SUM(L66:P66)</f>
        <v>20252.445130447002</v>
      </c>
      <c r="L66" s="532">
        <v>270.91813754600003</v>
      </c>
      <c r="M66" s="532">
        <v>60.4254222</v>
      </c>
      <c r="N66" s="532">
        <v>164.52688344500001</v>
      </c>
      <c r="O66" s="532">
        <v>1048.0337152019999</v>
      </c>
      <c r="P66" s="532">
        <v>18708.540972054001</v>
      </c>
      <c r="Q66" s="532">
        <v>930.48683306899989</v>
      </c>
      <c r="R66" s="532">
        <v>528.07447528900002</v>
      </c>
      <c r="S66" s="531">
        <v>6708.2319589570006</v>
      </c>
      <c r="T66" s="531">
        <v>5993.4614401299996</v>
      </c>
      <c r="U66" s="531">
        <v>6222.954178379001</v>
      </c>
      <c r="V66" s="106"/>
      <c r="W66" s="106"/>
      <c r="X66" s="106"/>
    </row>
    <row r="67" spans="1:24" s="105" customFormat="1" ht="34.9" hidden="1" customHeight="1">
      <c r="A67" s="106"/>
      <c r="B67" s="141"/>
      <c r="C67" s="217">
        <v>43132</v>
      </c>
      <c r="D67" s="536">
        <f t="shared" si="1"/>
        <v>49410.356790441998</v>
      </c>
      <c r="E67" s="536">
        <f t="shared" si="8"/>
        <v>8470.2199228499994</v>
      </c>
      <c r="F67" s="537">
        <v>86.636674744000004</v>
      </c>
      <c r="G67" s="537">
        <v>30.6231863</v>
      </c>
      <c r="H67" s="537">
        <v>63.478237710000002</v>
      </c>
      <c r="I67" s="537">
        <v>66.808995539999998</v>
      </c>
      <c r="J67" s="537">
        <v>8222.6728285560002</v>
      </c>
      <c r="K67" s="536">
        <f t="shared" si="9"/>
        <v>20319.751359943999</v>
      </c>
      <c r="L67" s="537">
        <v>279.84244990500002</v>
      </c>
      <c r="M67" s="537">
        <v>59.604821100000002</v>
      </c>
      <c r="N67" s="537">
        <v>171.914526542</v>
      </c>
      <c r="O67" s="537">
        <v>1030.425707202</v>
      </c>
      <c r="P67" s="537">
        <v>18777.963855194997</v>
      </c>
      <c r="Q67" s="537">
        <v>952.45062264599983</v>
      </c>
      <c r="R67" s="537">
        <v>533.85090493200005</v>
      </c>
      <c r="S67" s="536">
        <v>6768.195546938</v>
      </c>
      <c r="T67" s="536">
        <v>6050.0773719500003</v>
      </c>
      <c r="U67" s="536">
        <v>6315.8110611820002</v>
      </c>
      <c r="V67" s="106"/>
      <c r="W67" s="106"/>
      <c r="X67" s="106"/>
    </row>
    <row r="68" spans="1:24" s="105" customFormat="1" ht="34.9" hidden="1" customHeight="1">
      <c r="A68" s="106"/>
      <c r="B68" s="141"/>
      <c r="C68" s="216">
        <v>43160</v>
      </c>
      <c r="D68" s="531">
        <f t="shared" si="1"/>
        <v>49777.020046577993</v>
      </c>
      <c r="E68" s="531">
        <f t="shared" si="8"/>
        <v>8565.2906888439993</v>
      </c>
      <c r="F68" s="532">
        <v>78.040191301999997</v>
      </c>
      <c r="G68" s="532">
        <v>30.495025999999999</v>
      </c>
      <c r="H68" s="532">
        <v>63.411020799999996</v>
      </c>
      <c r="I68" s="532">
        <v>77.724144543999998</v>
      </c>
      <c r="J68" s="532">
        <v>8315.6203061979995</v>
      </c>
      <c r="K68" s="531">
        <f t="shared" si="9"/>
        <v>20341.758727166998</v>
      </c>
      <c r="L68" s="532">
        <v>290.29100080400002</v>
      </c>
      <c r="M68" s="532">
        <v>60.2842816</v>
      </c>
      <c r="N68" s="532">
        <v>181.35019146499999</v>
      </c>
      <c r="O68" s="532">
        <v>988.13220020200004</v>
      </c>
      <c r="P68" s="532">
        <v>18821.701053096</v>
      </c>
      <c r="Q68" s="532">
        <v>966.61395869600005</v>
      </c>
      <c r="R68" s="532">
        <v>631.17266684499998</v>
      </c>
      <c r="S68" s="531">
        <v>6786.9763944389988</v>
      </c>
      <c r="T68" s="531">
        <v>6061.1064531299999</v>
      </c>
      <c r="U68" s="531">
        <v>6424.1011574570002</v>
      </c>
      <c r="V68" s="106"/>
      <c r="W68" s="106"/>
      <c r="X68" s="106"/>
    </row>
    <row r="69" spans="1:24" s="105" customFormat="1" ht="34.9" hidden="1" customHeight="1">
      <c r="A69" s="106"/>
      <c r="B69" s="141"/>
      <c r="C69" s="217">
        <v>43191</v>
      </c>
      <c r="D69" s="536">
        <f t="shared" si="1"/>
        <v>49965.532366107</v>
      </c>
      <c r="E69" s="536">
        <f t="shared" si="8"/>
        <v>8529.0157086440013</v>
      </c>
      <c r="F69" s="537">
        <v>82.156873924999999</v>
      </c>
      <c r="G69" s="537">
        <v>23.7177604</v>
      </c>
      <c r="H69" s="537">
        <v>75.00485359999999</v>
      </c>
      <c r="I69" s="537">
        <v>67.652097344000012</v>
      </c>
      <c r="J69" s="537">
        <v>8280.4841233750012</v>
      </c>
      <c r="K69" s="536">
        <f t="shared" si="9"/>
        <v>20544.86675668</v>
      </c>
      <c r="L69" s="537">
        <v>296.67030313500004</v>
      </c>
      <c r="M69" s="537">
        <v>61.543354899999997</v>
      </c>
      <c r="N69" s="537">
        <v>187.40734208000001</v>
      </c>
      <c r="O69" s="537">
        <v>1114.6046720000002</v>
      </c>
      <c r="P69" s="537">
        <v>18884.641084564999</v>
      </c>
      <c r="Q69" s="537">
        <v>986.88063102800004</v>
      </c>
      <c r="R69" s="537">
        <v>629.96154199599994</v>
      </c>
      <c r="S69" s="536">
        <v>6864.7170568829988</v>
      </c>
      <c r="T69" s="536">
        <v>5910.3491120750004</v>
      </c>
      <c r="U69" s="536">
        <v>6499.7415588010008</v>
      </c>
      <c r="V69" s="106"/>
      <c r="W69" s="106"/>
      <c r="X69" s="106"/>
    </row>
    <row r="70" spans="1:24" s="105" customFormat="1" ht="34.9" hidden="1" customHeight="1">
      <c r="A70" s="106"/>
      <c r="B70" s="141"/>
      <c r="C70" s="216">
        <v>43221</v>
      </c>
      <c r="D70" s="531">
        <f t="shared" si="1"/>
        <v>49876.171420482999</v>
      </c>
      <c r="E70" s="531">
        <f t="shared" si="8"/>
        <v>8414.7095586440009</v>
      </c>
      <c r="F70" s="532">
        <v>74.717246416000009</v>
      </c>
      <c r="G70" s="532">
        <v>30.6452882</v>
      </c>
      <c r="H70" s="532">
        <v>93.431559700000008</v>
      </c>
      <c r="I70" s="532">
        <v>72.154520644000016</v>
      </c>
      <c r="J70" s="532">
        <v>8143.7609436840003</v>
      </c>
      <c r="K70" s="531">
        <f t="shared" si="9"/>
        <v>20662.195781055001</v>
      </c>
      <c r="L70" s="532">
        <v>291.83510965199997</v>
      </c>
      <c r="M70" s="532">
        <v>59.907273700000005</v>
      </c>
      <c r="N70" s="532">
        <v>198.62682935499998</v>
      </c>
      <c r="O70" s="532">
        <v>1203.9328210000001</v>
      </c>
      <c r="P70" s="532">
        <v>18907.893747348</v>
      </c>
      <c r="Q70" s="532">
        <v>988.80345641000008</v>
      </c>
      <c r="R70" s="532">
        <v>691.97335163299999</v>
      </c>
      <c r="S70" s="531">
        <v>6912.0185417539997</v>
      </c>
      <c r="T70" s="531">
        <v>5851.3971146959993</v>
      </c>
      <c r="U70" s="531">
        <v>6355.0736162910007</v>
      </c>
      <c r="V70" s="106"/>
      <c r="W70" s="106"/>
      <c r="X70" s="106"/>
    </row>
    <row r="71" spans="1:24" s="105" customFormat="1" ht="34.9" hidden="1" customHeight="1">
      <c r="A71" s="106"/>
      <c r="B71" s="141"/>
      <c r="C71" s="217">
        <v>43252</v>
      </c>
      <c r="D71" s="536">
        <f t="shared" si="1"/>
        <v>49869.480345439006</v>
      </c>
      <c r="E71" s="536">
        <f t="shared" si="8"/>
        <v>8375.0574921000007</v>
      </c>
      <c r="F71" s="537">
        <v>72.029213504000012</v>
      </c>
      <c r="G71" s="537">
        <v>17.994915690000003</v>
      </c>
      <c r="H71" s="537">
        <v>67.695245670000006</v>
      </c>
      <c r="I71" s="537">
        <v>70.795071340000007</v>
      </c>
      <c r="J71" s="537">
        <v>8146.543045896</v>
      </c>
      <c r="K71" s="536">
        <f t="shared" si="9"/>
        <v>20578.363166228002</v>
      </c>
      <c r="L71" s="537">
        <v>289.33108966800006</v>
      </c>
      <c r="M71" s="537">
        <v>58.639569399999992</v>
      </c>
      <c r="N71" s="537">
        <v>211.09431632800002</v>
      </c>
      <c r="O71" s="537">
        <v>1098.7059790000001</v>
      </c>
      <c r="P71" s="537">
        <v>18920.592211832001</v>
      </c>
      <c r="Q71" s="537">
        <v>1032.5816436370001</v>
      </c>
      <c r="R71" s="537">
        <v>747.38609032099998</v>
      </c>
      <c r="S71" s="536">
        <v>6861.4426772540019</v>
      </c>
      <c r="T71" s="536">
        <v>5851.7588435260004</v>
      </c>
      <c r="U71" s="536">
        <v>6422.8904323729985</v>
      </c>
      <c r="V71" s="106"/>
      <c r="W71" s="106"/>
      <c r="X71" s="106"/>
    </row>
    <row r="72" spans="1:24" s="105" customFormat="1" ht="34.9" hidden="1" customHeight="1">
      <c r="A72" s="106"/>
      <c r="B72" s="141"/>
      <c r="C72" s="216">
        <v>43282</v>
      </c>
      <c r="D72" s="531">
        <f t="shared" si="1"/>
        <v>49850.76876038</v>
      </c>
      <c r="E72" s="531">
        <f t="shared" si="8"/>
        <v>8375.1256116509994</v>
      </c>
      <c r="F72" s="532">
        <v>67.578538616000003</v>
      </c>
      <c r="G72" s="532">
        <v>15.572118331</v>
      </c>
      <c r="H72" s="532">
        <v>79.210347780000006</v>
      </c>
      <c r="I72" s="532">
        <v>78.634515039999997</v>
      </c>
      <c r="J72" s="532">
        <v>8134.1300918839997</v>
      </c>
      <c r="K72" s="531">
        <f t="shared" si="9"/>
        <v>20590.087880038998</v>
      </c>
      <c r="L72" s="532">
        <v>290.28969042</v>
      </c>
      <c r="M72" s="532">
        <v>56.824557499999997</v>
      </c>
      <c r="N72" s="532">
        <v>207.421935639</v>
      </c>
      <c r="O72" s="532">
        <v>1103.9550360000001</v>
      </c>
      <c r="P72" s="532">
        <v>18931.596660479998</v>
      </c>
      <c r="Q72" s="532">
        <v>996.73704847700003</v>
      </c>
      <c r="R72" s="532">
        <v>741.17504947300006</v>
      </c>
      <c r="S72" s="531">
        <v>6710.782504228001</v>
      </c>
      <c r="T72" s="531">
        <v>5892.5670724400006</v>
      </c>
      <c r="U72" s="531">
        <v>6544.293594071999</v>
      </c>
      <c r="V72" s="106"/>
      <c r="W72" s="106"/>
      <c r="X72" s="106"/>
    </row>
    <row r="73" spans="1:24" s="105" customFormat="1" ht="34.9" hidden="1" customHeight="1">
      <c r="A73" s="106"/>
      <c r="B73" s="141"/>
      <c r="C73" s="217">
        <v>43313</v>
      </c>
      <c r="D73" s="536">
        <f t="shared" si="1"/>
        <v>50273.992689474995</v>
      </c>
      <c r="E73" s="536">
        <f t="shared" si="8"/>
        <v>8444.5776492479999</v>
      </c>
      <c r="F73" s="537">
        <v>64.352438413999991</v>
      </c>
      <c r="G73" s="537">
        <v>15.881382205999998</v>
      </c>
      <c r="H73" s="537">
        <v>92.548922099999999</v>
      </c>
      <c r="I73" s="537">
        <v>61.576561642000001</v>
      </c>
      <c r="J73" s="537">
        <v>8210.2183448859996</v>
      </c>
      <c r="K73" s="536">
        <f t="shared" si="9"/>
        <v>20660.961098690001</v>
      </c>
      <c r="L73" s="537">
        <v>284.14268389099999</v>
      </c>
      <c r="M73" s="537">
        <v>49.804847100000003</v>
      </c>
      <c r="N73" s="537">
        <v>206.19783679</v>
      </c>
      <c r="O73" s="537">
        <v>1174.9856300000001</v>
      </c>
      <c r="P73" s="537">
        <v>18945.830100908999</v>
      </c>
      <c r="Q73" s="537">
        <v>983.02622978499994</v>
      </c>
      <c r="R73" s="537">
        <v>779.38547945699986</v>
      </c>
      <c r="S73" s="536">
        <v>6888.3511052039994</v>
      </c>
      <c r="T73" s="536">
        <v>5928.3172528499999</v>
      </c>
      <c r="U73" s="536">
        <v>6589.3738742409996</v>
      </c>
      <c r="V73" s="106"/>
      <c r="W73" s="106"/>
      <c r="X73" s="106"/>
    </row>
    <row r="74" spans="1:24" s="105" customFormat="1" ht="34.9" hidden="1" customHeight="1">
      <c r="A74" s="106"/>
      <c r="B74" s="141"/>
      <c r="C74" s="216">
        <v>43344</v>
      </c>
      <c r="D74" s="531">
        <f t="shared" si="1"/>
        <v>50234.115236790996</v>
      </c>
      <c r="E74" s="531">
        <f t="shared" si="8"/>
        <v>8349.9756483089986</v>
      </c>
      <c r="F74" s="532">
        <v>64.994156806000007</v>
      </c>
      <c r="G74" s="532">
        <v>17.575180567</v>
      </c>
      <c r="H74" s="532">
        <v>78.355736700000008</v>
      </c>
      <c r="I74" s="532">
        <v>65.283312241999994</v>
      </c>
      <c r="J74" s="532">
        <v>8123.7672619939995</v>
      </c>
      <c r="K74" s="531">
        <f t="shared" si="9"/>
        <v>20649.332031400998</v>
      </c>
      <c r="L74" s="532">
        <v>285.08190087399998</v>
      </c>
      <c r="M74" s="532">
        <v>48.6609245</v>
      </c>
      <c r="N74" s="532">
        <v>192.958081201</v>
      </c>
      <c r="O74" s="532">
        <v>1144.7276160000001</v>
      </c>
      <c r="P74" s="532">
        <v>18977.903508825999</v>
      </c>
      <c r="Q74" s="532">
        <v>964.20396642500009</v>
      </c>
      <c r="R74" s="532">
        <v>809.39116714300008</v>
      </c>
      <c r="S74" s="531">
        <v>6891.7756324399998</v>
      </c>
      <c r="T74" s="531">
        <v>5973.2876100399999</v>
      </c>
      <c r="U74" s="531">
        <v>6596.149181032999</v>
      </c>
      <c r="V74" s="106"/>
      <c r="W74" s="106"/>
      <c r="X74" s="106"/>
    </row>
    <row r="75" spans="1:24" s="105" customFormat="1" ht="34.9" hidden="1" customHeight="1">
      <c r="A75" s="106"/>
      <c r="B75" s="141"/>
      <c r="C75" s="217">
        <v>43374</v>
      </c>
      <c r="D75" s="536">
        <f t="shared" si="1"/>
        <v>50576.600853990996</v>
      </c>
      <c r="E75" s="536">
        <f t="shared" si="8"/>
        <v>8080.2172820550004</v>
      </c>
      <c r="F75" s="537">
        <v>52.426726739999999</v>
      </c>
      <c r="G75" s="537">
        <v>13.617273553</v>
      </c>
      <c r="H75" s="537">
        <v>38.549397959999993</v>
      </c>
      <c r="I75" s="537">
        <v>39.196852542000002</v>
      </c>
      <c r="J75" s="537">
        <v>7936.4270312600001</v>
      </c>
      <c r="K75" s="536">
        <f t="shared" si="9"/>
        <v>20875.928851184999</v>
      </c>
      <c r="L75" s="537">
        <v>285.344381919</v>
      </c>
      <c r="M75" s="537">
        <v>48.828309100000006</v>
      </c>
      <c r="N75" s="537">
        <v>185.54693048499999</v>
      </c>
      <c r="O75" s="537">
        <v>1292.84772</v>
      </c>
      <c r="P75" s="537">
        <v>19063.361509680999</v>
      </c>
      <c r="Q75" s="537">
        <v>931.67687775000013</v>
      </c>
      <c r="R75" s="537">
        <v>753.88925562999998</v>
      </c>
      <c r="S75" s="536">
        <v>7319.1091257869994</v>
      </c>
      <c r="T75" s="536">
        <v>6024.0295115999998</v>
      </c>
      <c r="U75" s="536">
        <v>6591.7499499840014</v>
      </c>
      <c r="V75" s="106"/>
      <c r="W75" s="106"/>
      <c r="X75" s="106"/>
    </row>
    <row r="76" spans="1:24" s="105" customFormat="1" ht="34.9" hidden="1" customHeight="1">
      <c r="A76" s="106"/>
      <c r="B76" s="141"/>
      <c r="C76" s="216">
        <v>43405</v>
      </c>
      <c r="D76" s="531">
        <f t="shared" si="1"/>
        <v>50609.671911034995</v>
      </c>
      <c r="E76" s="531">
        <f t="shared" si="8"/>
        <v>8162.0435387140014</v>
      </c>
      <c r="F76" s="532">
        <v>74.745386644999996</v>
      </c>
      <c r="G76" s="532">
        <v>12.724014087</v>
      </c>
      <c r="H76" s="532">
        <v>39.755355990000005</v>
      </c>
      <c r="I76" s="532">
        <v>65.846184037</v>
      </c>
      <c r="J76" s="532">
        <v>7968.9725979550012</v>
      </c>
      <c r="K76" s="531">
        <f t="shared" si="9"/>
        <v>20705.683229735001</v>
      </c>
      <c r="L76" s="532">
        <v>276.94176925900001</v>
      </c>
      <c r="M76" s="532">
        <v>48.633813519</v>
      </c>
      <c r="N76" s="532">
        <v>183.52198431599999</v>
      </c>
      <c r="O76" s="532">
        <v>1186.0762929999999</v>
      </c>
      <c r="P76" s="532">
        <v>19010.509369641</v>
      </c>
      <c r="Q76" s="532">
        <v>919.11750498099991</v>
      </c>
      <c r="R76" s="532">
        <v>652.22256133499991</v>
      </c>
      <c r="S76" s="531">
        <v>7285.9622668929997</v>
      </c>
      <c r="T76" s="531">
        <v>5992.8134685269988</v>
      </c>
      <c r="U76" s="531">
        <v>6891.8293408499985</v>
      </c>
      <c r="V76" s="106"/>
      <c r="W76" s="106"/>
      <c r="X76" s="106"/>
    </row>
    <row r="77" spans="1:24" s="105" customFormat="1" ht="34.9" hidden="1" customHeight="1">
      <c r="A77" s="106"/>
      <c r="B77" s="141"/>
      <c r="C77" s="217">
        <v>43435</v>
      </c>
      <c r="D77" s="536">
        <f t="shared" si="1"/>
        <v>50917.751823066006</v>
      </c>
      <c r="E77" s="536">
        <f t="shared" si="8"/>
        <v>8052.0423223429998</v>
      </c>
      <c r="F77" s="537">
        <v>111.23105172400001</v>
      </c>
      <c r="G77" s="537">
        <v>25.269561940999999</v>
      </c>
      <c r="H77" s="537">
        <v>43.452786259999996</v>
      </c>
      <c r="I77" s="537">
        <v>73.443187441999996</v>
      </c>
      <c r="J77" s="537">
        <v>7798.6457349759994</v>
      </c>
      <c r="K77" s="536">
        <f t="shared" si="9"/>
        <v>21006.997559475003</v>
      </c>
      <c r="L77" s="537">
        <v>278.90492993599997</v>
      </c>
      <c r="M77" s="537">
        <v>50.713271464000002</v>
      </c>
      <c r="N77" s="537">
        <v>202.23904001100001</v>
      </c>
      <c r="O77" s="537">
        <v>1329.294369</v>
      </c>
      <c r="P77" s="537">
        <v>19145.845949064002</v>
      </c>
      <c r="Q77" s="537">
        <v>946.76766613099994</v>
      </c>
      <c r="R77" s="537">
        <v>753.84928803299999</v>
      </c>
      <c r="S77" s="536">
        <v>7315.0778370830003</v>
      </c>
      <c r="T77" s="536">
        <v>6057.2653879500003</v>
      </c>
      <c r="U77" s="536">
        <v>6785.7517620510007</v>
      </c>
      <c r="V77" s="106"/>
      <c r="W77" s="106"/>
      <c r="X77" s="106"/>
    </row>
    <row r="78" spans="1:24" s="105" customFormat="1" ht="34.9" hidden="1" customHeight="1">
      <c r="A78" s="106"/>
      <c r="B78" s="141"/>
      <c r="C78" s="635">
        <v>2019</v>
      </c>
      <c r="D78" s="636"/>
      <c r="E78" s="636"/>
      <c r="F78" s="637"/>
      <c r="G78" s="637"/>
      <c r="H78" s="637"/>
      <c r="I78" s="637"/>
      <c r="J78" s="637"/>
      <c r="K78" s="636"/>
      <c r="L78" s="637"/>
      <c r="M78" s="637"/>
      <c r="N78" s="637"/>
      <c r="O78" s="637"/>
      <c r="P78" s="637"/>
      <c r="Q78" s="637"/>
      <c r="R78" s="637"/>
      <c r="S78" s="636"/>
      <c r="T78" s="636"/>
      <c r="U78" s="636"/>
      <c r="V78" s="106"/>
      <c r="W78" s="106"/>
      <c r="X78" s="106"/>
    </row>
    <row r="79" spans="1:24" s="105" customFormat="1" ht="34.9" hidden="1" customHeight="1">
      <c r="A79" s="106"/>
      <c r="B79" s="141"/>
      <c r="C79" s="216">
        <v>43466</v>
      </c>
      <c r="D79" s="531">
        <f t="shared" si="1"/>
        <v>50702.886091323999</v>
      </c>
      <c r="E79" s="531">
        <f t="shared" ref="E79:E90" si="10">SUM(F79:J79)</f>
        <v>7891.9824369450007</v>
      </c>
      <c r="F79" s="532">
        <v>53.079446298000008</v>
      </c>
      <c r="G79" s="532">
        <v>23.052790981999998</v>
      </c>
      <c r="H79" s="532">
        <v>48.919550169999994</v>
      </c>
      <c r="I79" s="532">
        <v>82.110135193000005</v>
      </c>
      <c r="J79" s="532">
        <v>7684.8205143020004</v>
      </c>
      <c r="K79" s="531">
        <f t="shared" ref="K79:K90" si="11">SUM(L79:P79)</f>
        <v>21021.668347273997</v>
      </c>
      <c r="L79" s="532">
        <v>302.33153600399999</v>
      </c>
      <c r="M79" s="532">
        <v>47.816822973000001</v>
      </c>
      <c r="N79" s="532">
        <v>198.51393106099999</v>
      </c>
      <c r="O79" s="532">
        <v>1285.350993</v>
      </c>
      <c r="P79" s="532">
        <v>19187.655064235998</v>
      </c>
      <c r="Q79" s="532">
        <v>883.240072586</v>
      </c>
      <c r="R79" s="532">
        <v>691.66590168100004</v>
      </c>
      <c r="S79" s="531">
        <v>7441.9527522580001</v>
      </c>
      <c r="T79" s="531">
        <v>6000.283141889</v>
      </c>
      <c r="U79" s="531">
        <v>6772.0934386909994</v>
      </c>
      <c r="V79" s="106"/>
      <c r="W79" s="106"/>
      <c r="X79" s="106"/>
    </row>
    <row r="80" spans="1:24" s="105" customFormat="1" ht="34.9" hidden="1" customHeight="1">
      <c r="A80" s="106"/>
      <c r="B80" s="141"/>
      <c r="C80" s="217">
        <v>43497</v>
      </c>
      <c r="D80" s="536">
        <f t="shared" si="1"/>
        <v>51002.7776151</v>
      </c>
      <c r="E80" s="536">
        <f t="shared" si="10"/>
        <v>7871.0119661469998</v>
      </c>
      <c r="F80" s="537">
        <v>60.950850063999994</v>
      </c>
      <c r="G80" s="537">
        <v>17.758804467000001</v>
      </c>
      <c r="H80" s="537">
        <v>53.504914400000004</v>
      </c>
      <c r="I80" s="537">
        <v>60.693539380000004</v>
      </c>
      <c r="J80" s="537">
        <v>7678.1038578359994</v>
      </c>
      <c r="K80" s="536">
        <f t="shared" si="11"/>
        <v>21155.031561110001</v>
      </c>
      <c r="L80" s="537">
        <v>273.96463381299998</v>
      </c>
      <c r="M80" s="537">
        <v>48.051537072999999</v>
      </c>
      <c r="N80" s="537">
        <v>183.45351939700001</v>
      </c>
      <c r="O80" s="537">
        <v>1310.481884</v>
      </c>
      <c r="P80" s="537">
        <v>19339.079986827001</v>
      </c>
      <c r="Q80" s="537">
        <v>864.872109067</v>
      </c>
      <c r="R80" s="537">
        <v>695.67137712600004</v>
      </c>
      <c r="S80" s="536">
        <v>7440.5155766649996</v>
      </c>
      <c r="T80" s="536">
        <v>6054.5363901899991</v>
      </c>
      <c r="U80" s="536">
        <v>6921.1386347950001</v>
      </c>
      <c r="V80" s="106"/>
      <c r="W80" s="106"/>
      <c r="X80" s="106"/>
    </row>
    <row r="81" spans="1:24" s="105" customFormat="1" ht="34.9" hidden="1" customHeight="1">
      <c r="A81" s="106"/>
      <c r="B81" s="141"/>
      <c r="C81" s="216">
        <v>43525</v>
      </c>
      <c r="D81" s="531">
        <f t="shared" si="1"/>
        <v>51392.642321497995</v>
      </c>
      <c r="E81" s="531">
        <f t="shared" si="10"/>
        <v>7974.0605842610003</v>
      </c>
      <c r="F81" s="532">
        <v>56.680999623000005</v>
      </c>
      <c r="G81" s="532">
        <v>18.849666072999998</v>
      </c>
      <c r="H81" s="532">
        <v>48.001067710000001</v>
      </c>
      <c r="I81" s="532">
        <v>67.592085178000005</v>
      </c>
      <c r="J81" s="532">
        <v>7782.936765677</v>
      </c>
      <c r="K81" s="531">
        <f t="shared" si="11"/>
        <v>20964.190982636996</v>
      </c>
      <c r="L81" s="532">
        <v>275.91938920499996</v>
      </c>
      <c r="M81" s="532">
        <v>46.975963113999995</v>
      </c>
      <c r="N81" s="532">
        <v>178.444544823</v>
      </c>
      <c r="O81" s="532">
        <v>1091.250223</v>
      </c>
      <c r="P81" s="532">
        <v>19371.600862494997</v>
      </c>
      <c r="Q81" s="532">
        <v>945.09358343899999</v>
      </c>
      <c r="R81" s="532">
        <v>814.57137409399991</v>
      </c>
      <c r="S81" s="531">
        <v>7606.0836505959978</v>
      </c>
      <c r="T81" s="531">
        <v>6087.5182975879998</v>
      </c>
      <c r="U81" s="531">
        <v>7001.1238488830004</v>
      </c>
      <c r="V81" s="106"/>
      <c r="W81" s="106"/>
      <c r="X81" s="106"/>
    </row>
    <row r="82" spans="1:24" s="105" customFormat="1" ht="34.9" hidden="1" customHeight="1">
      <c r="A82" s="106"/>
      <c r="B82" s="141"/>
      <c r="C82" s="217">
        <v>43556</v>
      </c>
      <c r="D82" s="536">
        <f t="shared" si="1"/>
        <v>51416.953051671</v>
      </c>
      <c r="E82" s="536">
        <f t="shared" si="10"/>
        <v>7924.4315294879998</v>
      </c>
      <c r="F82" s="537">
        <v>63.677584877000001</v>
      </c>
      <c r="G82" s="537">
        <v>13.77257541</v>
      </c>
      <c r="H82" s="537">
        <v>40.604421200000004</v>
      </c>
      <c r="I82" s="537">
        <v>56.611107578000002</v>
      </c>
      <c r="J82" s="537">
        <v>7749.7658404229996</v>
      </c>
      <c r="K82" s="536">
        <f t="shared" si="11"/>
        <v>21152.010968581002</v>
      </c>
      <c r="L82" s="537">
        <v>279.187314351</v>
      </c>
      <c r="M82" s="537">
        <v>47.186673752999994</v>
      </c>
      <c r="N82" s="537">
        <v>173.07485341799998</v>
      </c>
      <c r="O82" s="537">
        <v>1225.7434660000001</v>
      </c>
      <c r="P82" s="537">
        <v>19426.818661059002</v>
      </c>
      <c r="Q82" s="537">
        <v>912.88662445199998</v>
      </c>
      <c r="R82" s="537">
        <v>708.73913095500018</v>
      </c>
      <c r="S82" s="536">
        <v>7678.3593897129986</v>
      </c>
      <c r="T82" s="536">
        <v>6024.9756445839994</v>
      </c>
      <c r="U82" s="536">
        <v>7015.5497638980014</v>
      </c>
      <c r="V82" s="106"/>
      <c r="W82" s="106"/>
      <c r="X82" s="106"/>
    </row>
    <row r="83" spans="1:24" s="105" customFormat="1" ht="34.9" hidden="1" customHeight="1">
      <c r="A83" s="106"/>
      <c r="B83" s="141"/>
      <c r="C83" s="216">
        <v>43586</v>
      </c>
      <c r="D83" s="531">
        <f t="shared" si="1"/>
        <v>51550.216833839993</v>
      </c>
      <c r="E83" s="531">
        <f t="shared" si="10"/>
        <v>8028.591946605</v>
      </c>
      <c r="F83" s="532">
        <v>64.782881577999987</v>
      </c>
      <c r="G83" s="532">
        <v>18.542127997000001</v>
      </c>
      <c r="H83" s="532">
        <v>51.334915930000001</v>
      </c>
      <c r="I83" s="532">
        <v>81.480308578000006</v>
      </c>
      <c r="J83" s="532">
        <v>7812.451712522</v>
      </c>
      <c r="K83" s="531">
        <f t="shared" si="11"/>
        <v>21180.986264153998</v>
      </c>
      <c r="L83" s="532">
        <v>279.83788590500001</v>
      </c>
      <c r="M83" s="532">
        <v>42.372926688999996</v>
      </c>
      <c r="N83" s="532">
        <v>165.279055715</v>
      </c>
      <c r="O83" s="532">
        <v>1216.2149160000001</v>
      </c>
      <c r="P83" s="532">
        <v>19477.281479844998</v>
      </c>
      <c r="Q83" s="532">
        <v>909.44545210699994</v>
      </c>
      <c r="R83" s="532">
        <v>748.15280195499997</v>
      </c>
      <c r="S83" s="531">
        <v>7672.8381385049997</v>
      </c>
      <c r="T83" s="531">
        <v>5929.6071072659997</v>
      </c>
      <c r="U83" s="531">
        <v>7080.5951232479983</v>
      </c>
      <c r="V83" s="106"/>
      <c r="W83" s="106"/>
      <c r="X83" s="106"/>
    </row>
    <row r="84" spans="1:24" s="105" customFormat="1" ht="34.9" hidden="1" customHeight="1">
      <c r="A84" s="106"/>
      <c r="B84" s="141"/>
      <c r="C84" s="217">
        <v>43617</v>
      </c>
      <c r="D84" s="536">
        <f t="shared" si="1"/>
        <v>51962.388777914995</v>
      </c>
      <c r="E84" s="536">
        <f t="shared" si="10"/>
        <v>8073.6045313180002</v>
      </c>
      <c r="F84" s="537">
        <v>56.588672676000002</v>
      </c>
      <c r="G84" s="537">
        <v>19.517697600000002</v>
      </c>
      <c r="H84" s="537">
        <v>47.256786739999995</v>
      </c>
      <c r="I84" s="537">
        <v>34.371370777999999</v>
      </c>
      <c r="J84" s="537">
        <v>7915.8700035239999</v>
      </c>
      <c r="K84" s="536">
        <f t="shared" si="11"/>
        <v>21247.273754303002</v>
      </c>
      <c r="L84" s="537">
        <v>279.30979338300006</v>
      </c>
      <c r="M84" s="537">
        <v>41.445610590999998</v>
      </c>
      <c r="N84" s="537">
        <v>158.67264797199999</v>
      </c>
      <c r="O84" s="537">
        <v>1262.9366870000001</v>
      </c>
      <c r="P84" s="537">
        <v>19504.909015357</v>
      </c>
      <c r="Q84" s="537">
        <v>927.95465371299997</v>
      </c>
      <c r="R84" s="537">
        <v>768.34021188999998</v>
      </c>
      <c r="S84" s="536">
        <v>7925.3224173070003</v>
      </c>
      <c r="T84" s="536">
        <v>5968.4967080509996</v>
      </c>
      <c r="U84" s="536">
        <v>7051.3965013329989</v>
      </c>
      <c r="V84" s="106"/>
      <c r="W84" s="106"/>
      <c r="X84" s="106"/>
    </row>
    <row r="85" spans="1:24" s="105" customFormat="1" ht="34.9" hidden="1" customHeight="1">
      <c r="A85" s="106"/>
      <c r="B85" s="141"/>
      <c r="C85" s="216">
        <v>43647</v>
      </c>
      <c r="D85" s="531">
        <f t="shared" si="1"/>
        <v>52194.335689471998</v>
      </c>
      <c r="E85" s="531">
        <f t="shared" si="10"/>
        <v>8155.1628788379994</v>
      </c>
      <c r="F85" s="532">
        <v>58.160111460999993</v>
      </c>
      <c r="G85" s="532">
        <v>17.334329627999999</v>
      </c>
      <c r="H85" s="532">
        <v>56.159682230000001</v>
      </c>
      <c r="I85" s="532">
        <v>89.937380079999997</v>
      </c>
      <c r="J85" s="532">
        <v>7933.571375438999</v>
      </c>
      <c r="K85" s="531">
        <f t="shared" si="11"/>
        <v>21520.291829766</v>
      </c>
      <c r="L85" s="532">
        <v>278.05974165800001</v>
      </c>
      <c r="M85" s="532">
        <v>35.957601904000001</v>
      </c>
      <c r="N85" s="532">
        <v>160.81463855200002</v>
      </c>
      <c r="O85" s="532">
        <v>1314.6243299999999</v>
      </c>
      <c r="P85" s="532">
        <v>19730.835517652002</v>
      </c>
      <c r="Q85" s="532">
        <v>918.75751320799986</v>
      </c>
      <c r="R85" s="532">
        <v>757.22725421899997</v>
      </c>
      <c r="S85" s="531">
        <v>7892.1052409240001</v>
      </c>
      <c r="T85" s="531">
        <v>6011.0461506319998</v>
      </c>
      <c r="U85" s="531">
        <v>6939.7448218849986</v>
      </c>
      <c r="V85" s="106"/>
      <c r="W85" s="106"/>
      <c r="X85" s="106"/>
    </row>
    <row r="86" spans="1:24" s="105" customFormat="1" ht="34.9" hidden="1" customHeight="1">
      <c r="A86" s="106"/>
      <c r="B86" s="141"/>
      <c r="C86" s="217">
        <v>43678</v>
      </c>
      <c r="D86" s="536">
        <f t="shared" si="1"/>
        <v>52554.131555379994</v>
      </c>
      <c r="E86" s="536">
        <f t="shared" si="10"/>
        <v>8281.2030036719989</v>
      </c>
      <c r="F86" s="537">
        <v>51.375748092000002</v>
      </c>
      <c r="G86" s="537">
        <v>17.303784514000004</v>
      </c>
      <c r="H86" s="537">
        <v>51.480827379999994</v>
      </c>
      <c r="I86" s="537">
        <v>62.298292877999998</v>
      </c>
      <c r="J86" s="537">
        <v>8098.7443508079996</v>
      </c>
      <c r="K86" s="536">
        <f t="shared" si="11"/>
        <v>21521.811522575001</v>
      </c>
      <c r="L86" s="537">
        <v>288.94392791400003</v>
      </c>
      <c r="M86" s="537">
        <v>32.884557067000003</v>
      </c>
      <c r="N86" s="537">
        <v>169.98075077799999</v>
      </c>
      <c r="O86" s="537">
        <v>1245.2241809999998</v>
      </c>
      <c r="P86" s="537">
        <v>19784.778105816</v>
      </c>
      <c r="Q86" s="537">
        <v>905.85446036100006</v>
      </c>
      <c r="R86" s="537">
        <v>832.74674599000002</v>
      </c>
      <c r="S86" s="536">
        <v>7961.5752430229995</v>
      </c>
      <c r="T86" s="536">
        <v>6073.3047128469998</v>
      </c>
      <c r="U86" s="536">
        <v>6977.6358669119982</v>
      </c>
      <c r="V86" s="106"/>
      <c r="W86" s="106"/>
      <c r="X86" s="106"/>
    </row>
    <row r="87" spans="1:24" s="105" customFormat="1" ht="34.9" hidden="1" customHeight="1">
      <c r="A87" s="106"/>
      <c r="B87" s="141"/>
      <c r="C87" s="216">
        <v>43709</v>
      </c>
      <c r="D87" s="531">
        <f t="shared" si="1"/>
        <v>52850.800977435996</v>
      </c>
      <c r="E87" s="531">
        <f t="shared" si="10"/>
        <v>8266.7848291379996</v>
      </c>
      <c r="F87" s="532">
        <v>64.208821775000004</v>
      </c>
      <c r="G87" s="532">
        <v>37.8242823</v>
      </c>
      <c r="H87" s="532">
        <v>73.089932360000006</v>
      </c>
      <c r="I87" s="532">
        <v>62.147039077999999</v>
      </c>
      <c r="J87" s="532">
        <v>8029.5147536249997</v>
      </c>
      <c r="K87" s="531">
        <f t="shared" si="11"/>
        <v>21777.913834531999</v>
      </c>
      <c r="L87" s="532">
        <v>308.60215994800001</v>
      </c>
      <c r="M87" s="532">
        <v>29.952290199999997</v>
      </c>
      <c r="N87" s="532">
        <v>158.88851789200001</v>
      </c>
      <c r="O87" s="532">
        <v>1415.8314459999999</v>
      </c>
      <c r="P87" s="532">
        <v>19864.639420492</v>
      </c>
      <c r="Q87" s="532">
        <v>951.89873337999984</v>
      </c>
      <c r="R87" s="532">
        <v>709.42277710199994</v>
      </c>
      <c r="S87" s="531">
        <v>7978.6737377499994</v>
      </c>
      <c r="T87" s="531">
        <v>6099.1518527620001</v>
      </c>
      <c r="U87" s="531">
        <v>7066.9552127719999</v>
      </c>
      <c r="V87" s="106"/>
      <c r="W87" s="106"/>
      <c r="X87" s="106"/>
    </row>
    <row r="88" spans="1:24" s="105" customFormat="1" ht="34.9" hidden="1" customHeight="1">
      <c r="A88" s="106"/>
      <c r="B88" s="141"/>
      <c r="C88" s="217">
        <v>43739</v>
      </c>
      <c r="D88" s="536">
        <f t="shared" si="1"/>
        <v>53302.235825209995</v>
      </c>
      <c r="E88" s="536">
        <f t="shared" si="10"/>
        <v>8232.4676815479997</v>
      </c>
      <c r="F88" s="537">
        <v>60.859221170000012</v>
      </c>
      <c r="G88" s="537">
        <v>12.543708499999999</v>
      </c>
      <c r="H88" s="537">
        <v>66.477801970000002</v>
      </c>
      <c r="I88" s="537">
        <v>58.965894778000006</v>
      </c>
      <c r="J88" s="537">
        <v>8033.6210551300001</v>
      </c>
      <c r="K88" s="536">
        <f t="shared" si="11"/>
        <v>22042.153299183003</v>
      </c>
      <c r="L88" s="537">
        <v>310.145282517</v>
      </c>
      <c r="M88" s="537">
        <v>44.094359500000003</v>
      </c>
      <c r="N88" s="537">
        <v>158.885204913</v>
      </c>
      <c r="O88" s="537">
        <v>1497.7933090000001</v>
      </c>
      <c r="P88" s="537">
        <v>20031.235143253001</v>
      </c>
      <c r="Q88" s="537">
        <v>919.30396118400006</v>
      </c>
      <c r="R88" s="537">
        <v>772.57963329999995</v>
      </c>
      <c r="S88" s="536">
        <v>8076.6645162599989</v>
      </c>
      <c r="T88" s="536">
        <v>6153.2609919749993</v>
      </c>
      <c r="U88" s="536">
        <v>7105.8057417600003</v>
      </c>
      <c r="V88" s="106"/>
      <c r="W88" s="106"/>
      <c r="X88" s="106"/>
    </row>
    <row r="89" spans="1:24" s="105" customFormat="1" ht="34.9" hidden="1" customHeight="1">
      <c r="A89" s="106"/>
      <c r="B89" s="141"/>
      <c r="C89" s="216">
        <v>43770</v>
      </c>
      <c r="D89" s="531">
        <f t="shared" si="1"/>
        <v>53314.670574653996</v>
      </c>
      <c r="E89" s="531">
        <f t="shared" si="10"/>
        <v>8190.1299564179999</v>
      </c>
      <c r="F89" s="532">
        <v>67.906017834000011</v>
      </c>
      <c r="G89" s="532">
        <v>13.3662796</v>
      </c>
      <c r="H89" s="532">
        <v>47.309481939999998</v>
      </c>
      <c r="I89" s="532">
        <v>48.896621078000003</v>
      </c>
      <c r="J89" s="532">
        <v>8012.6515559660002</v>
      </c>
      <c r="K89" s="531">
        <f t="shared" si="11"/>
        <v>21971.922900362002</v>
      </c>
      <c r="L89" s="532">
        <v>307.92276805099993</v>
      </c>
      <c r="M89" s="532">
        <v>40.7801665</v>
      </c>
      <c r="N89" s="532">
        <v>163.44274680199999</v>
      </c>
      <c r="O89" s="532">
        <v>1385.7639330000002</v>
      </c>
      <c r="P89" s="532">
        <v>20074.013286009002</v>
      </c>
      <c r="Q89" s="532">
        <v>931.49662335099993</v>
      </c>
      <c r="R89" s="532">
        <v>754.35555034599997</v>
      </c>
      <c r="S89" s="531">
        <v>8102.2134686159998</v>
      </c>
      <c r="T89" s="531">
        <v>6181.3259657799999</v>
      </c>
      <c r="U89" s="531">
        <v>7183.2261097809969</v>
      </c>
      <c r="V89" s="106"/>
      <c r="W89" s="106"/>
      <c r="X89" s="106"/>
    </row>
    <row r="90" spans="1:24" s="105" customFormat="1" ht="34.9" hidden="1" customHeight="1">
      <c r="A90" s="106"/>
      <c r="B90" s="141"/>
      <c r="C90" s="217">
        <v>43800</v>
      </c>
      <c r="D90" s="536">
        <f t="shared" si="1"/>
        <v>53642.047643878992</v>
      </c>
      <c r="E90" s="536">
        <f t="shared" si="10"/>
        <v>8226.3091396780001</v>
      </c>
      <c r="F90" s="537">
        <v>69.891319238000008</v>
      </c>
      <c r="G90" s="537">
        <v>12.731547000000001</v>
      </c>
      <c r="H90" s="537">
        <v>51.932649299999994</v>
      </c>
      <c r="I90" s="537">
        <v>50.982469178000002</v>
      </c>
      <c r="J90" s="537">
        <v>8040.7711549619999</v>
      </c>
      <c r="K90" s="536">
        <f t="shared" si="11"/>
        <v>22110.433120725</v>
      </c>
      <c r="L90" s="537">
        <v>309.188385289</v>
      </c>
      <c r="M90" s="537">
        <v>38.338711353000008</v>
      </c>
      <c r="N90" s="537">
        <v>183.305088592</v>
      </c>
      <c r="O90" s="537">
        <v>1328.2899630000002</v>
      </c>
      <c r="P90" s="537">
        <v>20251.310972490999</v>
      </c>
      <c r="Q90" s="537">
        <v>912.47437261899995</v>
      </c>
      <c r="R90" s="537">
        <v>880.17961530000002</v>
      </c>
      <c r="S90" s="536">
        <v>8031.0871132149987</v>
      </c>
      <c r="T90" s="536">
        <v>6168.9838149700008</v>
      </c>
      <c r="U90" s="536">
        <v>7312.5804673719986</v>
      </c>
      <c r="V90" s="106"/>
      <c r="W90" s="106"/>
      <c r="X90" s="106"/>
    </row>
    <row r="91" spans="1:24" s="105" customFormat="1" ht="34.9" hidden="1" customHeight="1">
      <c r="A91" s="106"/>
      <c r="B91" s="141"/>
      <c r="C91" s="635">
        <v>2020</v>
      </c>
      <c r="D91" s="636"/>
      <c r="E91" s="636"/>
      <c r="F91" s="637"/>
      <c r="G91" s="637"/>
      <c r="H91" s="637"/>
      <c r="I91" s="637"/>
      <c r="J91" s="637"/>
      <c r="K91" s="636"/>
      <c r="L91" s="637"/>
      <c r="M91" s="637"/>
      <c r="N91" s="637"/>
      <c r="O91" s="637"/>
      <c r="P91" s="637"/>
      <c r="Q91" s="637"/>
      <c r="R91" s="637"/>
      <c r="S91" s="636"/>
      <c r="T91" s="636"/>
      <c r="U91" s="636"/>
      <c r="V91" s="106"/>
      <c r="W91" s="106"/>
      <c r="X91" s="106"/>
    </row>
    <row r="92" spans="1:24" s="105" customFormat="1" ht="34.9" hidden="1" customHeight="1">
      <c r="A92" s="106"/>
      <c r="B92" s="141"/>
      <c r="C92" s="216">
        <v>43831</v>
      </c>
      <c r="D92" s="531">
        <f t="shared" ref="D92:D142" si="12">E92+Q92+R92+S92+T92+U92+K92</f>
        <v>53451.06068565599</v>
      </c>
      <c r="E92" s="531">
        <f t="shared" ref="E92:E103" si="13">SUM(F92:J92)</f>
        <v>8390.3225795899998</v>
      </c>
      <c r="F92" s="532">
        <v>99.208522267000006</v>
      </c>
      <c r="G92" s="532">
        <v>13.674507</v>
      </c>
      <c r="H92" s="532">
        <v>68.388732810000008</v>
      </c>
      <c r="I92" s="532">
        <v>69.564519879999992</v>
      </c>
      <c r="J92" s="532">
        <v>8139.4862976329996</v>
      </c>
      <c r="K92" s="531">
        <f t="shared" ref="K92:K103" si="14">SUM(L92:P92)</f>
        <v>21922.774787580998</v>
      </c>
      <c r="L92" s="532">
        <v>307.93308529699999</v>
      </c>
      <c r="M92" s="532">
        <v>33.427568756000007</v>
      </c>
      <c r="N92" s="532">
        <v>174.659740425</v>
      </c>
      <c r="O92" s="532">
        <v>1107.0267739999999</v>
      </c>
      <c r="P92" s="532">
        <v>20299.727619103</v>
      </c>
      <c r="Q92" s="532">
        <v>918.63654728999995</v>
      </c>
      <c r="R92" s="532">
        <v>906.9739356</v>
      </c>
      <c r="S92" s="531">
        <v>8096.2284697410005</v>
      </c>
      <c r="T92" s="531">
        <v>6237.1806025060005</v>
      </c>
      <c r="U92" s="531">
        <v>6978.9437633479984</v>
      </c>
      <c r="V92" s="106"/>
      <c r="W92" s="106"/>
      <c r="X92" s="106"/>
    </row>
    <row r="93" spans="1:24" s="105" customFormat="1" ht="34.9" hidden="1" customHeight="1">
      <c r="A93" s="106"/>
      <c r="B93" s="141"/>
      <c r="C93" s="217">
        <v>43862</v>
      </c>
      <c r="D93" s="536">
        <f t="shared" si="12"/>
        <v>53901.052149994997</v>
      </c>
      <c r="E93" s="536">
        <f t="shared" si="13"/>
        <v>8423.3873441779997</v>
      </c>
      <c r="F93" s="537">
        <v>58.875444766999998</v>
      </c>
      <c r="G93" s="537">
        <v>18.8912604</v>
      </c>
      <c r="H93" s="537">
        <v>57.856436899999999</v>
      </c>
      <c r="I93" s="537">
        <v>57.455489678000006</v>
      </c>
      <c r="J93" s="537">
        <v>8230.3087124329995</v>
      </c>
      <c r="K93" s="536">
        <f t="shared" si="14"/>
        <v>22209.023319985001</v>
      </c>
      <c r="L93" s="537">
        <v>321.99295134699997</v>
      </c>
      <c r="M93" s="537">
        <v>31.323647587</v>
      </c>
      <c r="N93" s="537">
        <v>179.88566165799998</v>
      </c>
      <c r="O93" s="537">
        <v>1274.490816</v>
      </c>
      <c r="P93" s="537">
        <v>20401.330243393</v>
      </c>
      <c r="Q93" s="537">
        <v>881.58444601100007</v>
      </c>
      <c r="R93" s="537">
        <v>803.95885005800005</v>
      </c>
      <c r="S93" s="536">
        <v>8244.2594715209998</v>
      </c>
      <c r="T93" s="536">
        <v>6268.5135000689997</v>
      </c>
      <c r="U93" s="536">
        <v>7070.3252181730004</v>
      </c>
      <c r="V93" s="106"/>
      <c r="W93" s="106"/>
      <c r="X93" s="106"/>
    </row>
    <row r="94" spans="1:24" s="105" customFormat="1" ht="34.9" hidden="1" customHeight="1">
      <c r="A94" s="106"/>
      <c r="B94" s="141"/>
      <c r="C94" s="216">
        <v>43891</v>
      </c>
      <c r="D94" s="531">
        <f t="shared" si="12"/>
        <v>54434.326544431002</v>
      </c>
      <c r="E94" s="531">
        <f t="shared" si="13"/>
        <v>8584.6970365480011</v>
      </c>
      <c r="F94" s="532">
        <v>72.223586882999996</v>
      </c>
      <c r="G94" s="532">
        <v>15.699362599999999</v>
      </c>
      <c r="H94" s="532">
        <v>87.078656670000001</v>
      </c>
      <c r="I94" s="532">
        <v>44.172674577999999</v>
      </c>
      <c r="J94" s="532">
        <v>8365.5227558170009</v>
      </c>
      <c r="K94" s="531">
        <f t="shared" si="14"/>
        <v>21772.786151187</v>
      </c>
      <c r="L94" s="532">
        <v>318.481416104</v>
      </c>
      <c r="M94" s="532">
        <v>29.395425199000002</v>
      </c>
      <c r="N94" s="532">
        <v>157.59591165800001</v>
      </c>
      <c r="O94" s="532">
        <v>1078.2898849999999</v>
      </c>
      <c r="P94" s="532">
        <v>20189.023513225999</v>
      </c>
      <c r="Q94" s="532">
        <v>915.21833932100003</v>
      </c>
      <c r="R94" s="532">
        <v>1709.1120715</v>
      </c>
      <c r="S94" s="531">
        <v>8020.1458082929994</v>
      </c>
      <c r="T94" s="531">
        <v>6261.0879393900004</v>
      </c>
      <c r="U94" s="531">
        <v>7171.2791981920009</v>
      </c>
      <c r="V94" s="106"/>
      <c r="W94" s="106"/>
      <c r="X94" s="106"/>
    </row>
    <row r="95" spans="1:24" s="105" customFormat="1" ht="34.9" hidden="1" customHeight="1">
      <c r="A95" s="106"/>
      <c r="B95" s="141"/>
      <c r="C95" s="217">
        <v>43922</v>
      </c>
      <c r="D95" s="536">
        <f t="shared" si="12"/>
        <v>53832.378469939998</v>
      </c>
      <c r="E95" s="536">
        <f t="shared" si="13"/>
        <v>8418.6543453679988</v>
      </c>
      <c r="F95" s="537">
        <v>64.508457187999994</v>
      </c>
      <c r="G95" s="537">
        <v>13.066080699999999</v>
      </c>
      <c r="H95" s="537">
        <v>74.331214990000007</v>
      </c>
      <c r="I95" s="537">
        <v>83.422893177999981</v>
      </c>
      <c r="J95" s="537">
        <v>8183.3256993119994</v>
      </c>
      <c r="K95" s="536">
        <f t="shared" si="14"/>
        <v>21549.484313286001</v>
      </c>
      <c r="L95" s="537">
        <v>336.05112388600003</v>
      </c>
      <c r="M95" s="537">
        <v>26.458168618000002</v>
      </c>
      <c r="N95" s="537">
        <v>157.18555785800001</v>
      </c>
      <c r="O95" s="537">
        <v>1089.2876630000001</v>
      </c>
      <c r="P95" s="537">
        <v>19940.501799924001</v>
      </c>
      <c r="Q95" s="537">
        <v>935.61532301199986</v>
      </c>
      <c r="R95" s="537">
        <v>1679.827319084</v>
      </c>
      <c r="S95" s="536">
        <v>8070.5385755509988</v>
      </c>
      <c r="T95" s="536">
        <v>6291.6674116800004</v>
      </c>
      <c r="U95" s="536">
        <v>6886.591181959001</v>
      </c>
      <c r="V95" s="106"/>
      <c r="W95" s="106"/>
      <c r="X95" s="106"/>
    </row>
    <row r="96" spans="1:24" s="105" customFormat="1" ht="34.9" hidden="1" customHeight="1">
      <c r="A96" s="106"/>
      <c r="B96" s="141"/>
      <c r="C96" s="216">
        <v>43952</v>
      </c>
      <c r="D96" s="531">
        <f t="shared" si="12"/>
        <v>53651.360694372997</v>
      </c>
      <c r="E96" s="531">
        <f>SUM(F96:J96)</f>
        <v>8453.335896818</v>
      </c>
      <c r="F96" s="532">
        <v>59.169659393000003</v>
      </c>
      <c r="G96" s="532">
        <v>16.095178000000001</v>
      </c>
      <c r="H96" s="532">
        <v>67.585502739999995</v>
      </c>
      <c r="I96" s="532">
        <v>75.926376877999985</v>
      </c>
      <c r="J96" s="532">
        <v>8234.559179807</v>
      </c>
      <c r="K96" s="531">
        <f t="shared" si="14"/>
        <v>21476.592998836</v>
      </c>
      <c r="L96" s="532">
        <v>336.22824997100003</v>
      </c>
      <c r="M96" s="532">
        <v>23.681316084000002</v>
      </c>
      <c r="N96" s="532">
        <v>168.36124792200002</v>
      </c>
      <c r="O96" s="532">
        <v>981.73161800000003</v>
      </c>
      <c r="P96" s="532">
        <v>19966.590566858998</v>
      </c>
      <c r="Q96" s="532">
        <v>917.37803360800012</v>
      </c>
      <c r="R96" s="532">
        <v>1331.8199397410001</v>
      </c>
      <c r="S96" s="531">
        <v>7975.858128683999</v>
      </c>
      <c r="T96" s="531">
        <v>6310.8457918100003</v>
      </c>
      <c r="U96" s="531">
        <v>7185.5299048760007</v>
      </c>
      <c r="V96" s="106"/>
      <c r="W96" s="106"/>
      <c r="X96" s="106"/>
    </row>
    <row r="97" spans="1:24" s="105" customFormat="1" ht="34.9" hidden="1" customHeight="1">
      <c r="A97" s="106"/>
      <c r="B97" s="141"/>
      <c r="C97" s="217">
        <v>43983</v>
      </c>
      <c r="D97" s="536">
        <f t="shared" si="12"/>
        <v>54108.352777186999</v>
      </c>
      <c r="E97" s="536">
        <f t="shared" si="13"/>
        <v>8507.9370956279981</v>
      </c>
      <c r="F97" s="537">
        <v>75.57263447599999</v>
      </c>
      <c r="G97" s="537">
        <v>11.8609224</v>
      </c>
      <c r="H97" s="537">
        <v>67.513714650000011</v>
      </c>
      <c r="I97" s="537">
        <v>96.520940177999989</v>
      </c>
      <c r="J97" s="537">
        <v>8256.4688839239989</v>
      </c>
      <c r="K97" s="536">
        <f t="shared" si="14"/>
        <v>21107.532793817998</v>
      </c>
      <c r="L97" s="537">
        <v>330.55399225700006</v>
      </c>
      <c r="M97" s="537">
        <v>22.018515955999998</v>
      </c>
      <c r="N97" s="537">
        <v>167.00307522200001</v>
      </c>
      <c r="O97" s="537">
        <v>991.31995999999992</v>
      </c>
      <c r="P97" s="537">
        <v>19596.637250382999</v>
      </c>
      <c r="Q97" s="537">
        <v>897.25839492300008</v>
      </c>
      <c r="R97" s="537">
        <v>1611.0924111219999</v>
      </c>
      <c r="S97" s="536">
        <v>8609.0028301849998</v>
      </c>
      <c r="T97" s="536">
        <v>6303.250556938</v>
      </c>
      <c r="U97" s="536">
        <v>7072.2786945730004</v>
      </c>
      <c r="V97" s="106"/>
      <c r="W97" s="106"/>
      <c r="X97" s="106"/>
    </row>
    <row r="98" spans="1:24" s="105" customFormat="1" ht="34.9" hidden="1" customHeight="1">
      <c r="A98" s="106"/>
      <c r="B98" s="141"/>
      <c r="C98" s="216">
        <v>44013</v>
      </c>
      <c r="D98" s="531">
        <f t="shared" si="12"/>
        <v>54826.053217364009</v>
      </c>
      <c r="E98" s="531">
        <f t="shared" si="13"/>
        <v>8515.4365252380012</v>
      </c>
      <c r="F98" s="532">
        <v>70.800681728000001</v>
      </c>
      <c r="G98" s="532">
        <v>10.8420518</v>
      </c>
      <c r="H98" s="532">
        <v>52.418931260000001</v>
      </c>
      <c r="I98" s="532">
        <v>71.501028577999989</v>
      </c>
      <c r="J98" s="532">
        <v>8309.8738318720007</v>
      </c>
      <c r="K98" s="531">
        <f t="shared" si="14"/>
        <v>21307.407813266003</v>
      </c>
      <c r="L98" s="532">
        <v>333.17009921700003</v>
      </c>
      <c r="M98" s="532">
        <v>20.732323304000001</v>
      </c>
      <c r="N98" s="532">
        <v>170.05860226199999</v>
      </c>
      <c r="O98" s="532">
        <v>1027.9572479999999</v>
      </c>
      <c r="P98" s="532">
        <v>19755.489540483002</v>
      </c>
      <c r="Q98" s="532">
        <v>843.1740926220001</v>
      </c>
      <c r="R98" s="532">
        <v>1830.364783043</v>
      </c>
      <c r="S98" s="531">
        <v>8764.6138989579995</v>
      </c>
      <c r="T98" s="531">
        <v>6347.5673326209999</v>
      </c>
      <c r="U98" s="531">
        <v>7217.4887716160001</v>
      </c>
      <c r="V98" s="106"/>
      <c r="W98" s="106"/>
      <c r="X98" s="106"/>
    </row>
    <row r="99" spans="1:24" s="105" customFormat="1" ht="34.9" hidden="1" customHeight="1">
      <c r="A99" s="106"/>
      <c r="B99" s="141"/>
      <c r="C99" s="217">
        <v>44044</v>
      </c>
      <c r="D99" s="536">
        <f t="shared" si="12"/>
        <v>55274.603788127999</v>
      </c>
      <c r="E99" s="536">
        <f t="shared" si="13"/>
        <v>8588.9287582079978</v>
      </c>
      <c r="F99" s="537">
        <v>69.561672873999996</v>
      </c>
      <c r="G99" s="537">
        <v>9.5624111700000007</v>
      </c>
      <c r="H99" s="537">
        <v>51.770620360000002</v>
      </c>
      <c r="I99" s="537">
        <v>94.010498777999999</v>
      </c>
      <c r="J99" s="537">
        <v>8364.0235550259986</v>
      </c>
      <c r="K99" s="536">
        <f t="shared" si="14"/>
        <v>21414.678650793998</v>
      </c>
      <c r="L99" s="537">
        <v>334.08486687599998</v>
      </c>
      <c r="M99" s="537">
        <v>20.039974852</v>
      </c>
      <c r="N99" s="537">
        <v>165.62057873200001</v>
      </c>
      <c r="O99" s="537">
        <v>1029.013234</v>
      </c>
      <c r="P99" s="537">
        <v>19865.919996334</v>
      </c>
      <c r="Q99" s="537">
        <v>887.28085764299999</v>
      </c>
      <c r="R99" s="537">
        <v>1851.195322457</v>
      </c>
      <c r="S99" s="536">
        <v>9021.7272922609991</v>
      </c>
      <c r="T99" s="536">
        <v>6371.1956974289997</v>
      </c>
      <c r="U99" s="536">
        <v>7139.5972093360015</v>
      </c>
      <c r="V99" s="106"/>
      <c r="W99" s="106"/>
      <c r="X99" s="106"/>
    </row>
    <row r="100" spans="1:24" s="105" customFormat="1" ht="34.9" hidden="1" customHeight="1">
      <c r="A100" s="106"/>
      <c r="B100" s="141"/>
      <c r="C100" s="216">
        <v>44075</v>
      </c>
      <c r="D100" s="531">
        <f t="shared" si="12"/>
        <v>55775.300860338</v>
      </c>
      <c r="E100" s="531">
        <f t="shared" si="13"/>
        <v>8745.7720490880001</v>
      </c>
      <c r="F100" s="532">
        <v>58.276818593999998</v>
      </c>
      <c r="G100" s="532">
        <v>9.7670250099999993</v>
      </c>
      <c r="H100" s="532">
        <v>60.477686900000009</v>
      </c>
      <c r="I100" s="532">
        <v>43.651523178000005</v>
      </c>
      <c r="J100" s="532">
        <v>8573.5989954060005</v>
      </c>
      <c r="K100" s="531">
        <f t="shared" si="14"/>
        <v>21692.101700633</v>
      </c>
      <c r="L100" s="532">
        <v>346.45267236300003</v>
      </c>
      <c r="M100" s="532">
        <v>19.188189543999997</v>
      </c>
      <c r="N100" s="532">
        <v>159.99683922899999</v>
      </c>
      <c r="O100" s="532">
        <v>1154.433708</v>
      </c>
      <c r="P100" s="532">
        <v>20012.030291497002</v>
      </c>
      <c r="Q100" s="532">
        <v>890.666614138</v>
      </c>
      <c r="R100" s="532">
        <v>1849.9385677670002</v>
      </c>
      <c r="S100" s="531">
        <v>9107.9142120519991</v>
      </c>
      <c r="T100" s="531">
        <v>6360.6958734490008</v>
      </c>
      <c r="U100" s="531">
        <v>7128.211843211001</v>
      </c>
      <c r="V100" s="106"/>
      <c r="W100" s="106"/>
      <c r="X100" s="106"/>
    </row>
    <row r="101" spans="1:24" s="105" customFormat="1" ht="34.9" hidden="1" customHeight="1">
      <c r="A101" s="106"/>
      <c r="B101" s="141"/>
      <c r="C101" s="217">
        <v>44105</v>
      </c>
      <c r="D101" s="536">
        <f t="shared" si="12"/>
        <v>55958.395285327999</v>
      </c>
      <c r="E101" s="536">
        <f t="shared" si="13"/>
        <v>8801.531523417998</v>
      </c>
      <c r="F101" s="537">
        <v>55.500500434999999</v>
      </c>
      <c r="G101" s="537">
        <v>10.260852099999999</v>
      </c>
      <c r="H101" s="537">
        <v>71.079478039999998</v>
      </c>
      <c r="I101" s="537">
        <v>59.177404478</v>
      </c>
      <c r="J101" s="537">
        <v>8605.5132883649985</v>
      </c>
      <c r="K101" s="536">
        <f t="shared" si="14"/>
        <v>21853.023386312001</v>
      </c>
      <c r="L101" s="537">
        <v>365.25659399000006</v>
      </c>
      <c r="M101" s="537">
        <v>18.975390843</v>
      </c>
      <c r="N101" s="537">
        <v>166.65800062900001</v>
      </c>
      <c r="O101" s="537">
        <v>1195.63717</v>
      </c>
      <c r="P101" s="537">
        <v>20106.49623085</v>
      </c>
      <c r="Q101" s="537">
        <v>914.51543849899986</v>
      </c>
      <c r="R101" s="537">
        <v>1732.4217520030002</v>
      </c>
      <c r="S101" s="536">
        <v>9108.1775613369991</v>
      </c>
      <c r="T101" s="536">
        <v>6379.1582653240002</v>
      </c>
      <c r="U101" s="536">
        <v>7169.5673584350006</v>
      </c>
      <c r="V101" s="106"/>
      <c r="W101" s="106"/>
      <c r="X101" s="106"/>
    </row>
    <row r="102" spans="1:24" s="105" customFormat="1" ht="34.9" hidden="1" customHeight="1">
      <c r="A102" s="106"/>
      <c r="B102" s="141"/>
      <c r="C102" s="216">
        <v>44136</v>
      </c>
      <c r="D102" s="531">
        <f t="shared" si="12"/>
        <v>56502.343711185997</v>
      </c>
      <c r="E102" s="531">
        <f t="shared" si="13"/>
        <v>8791.7378142779999</v>
      </c>
      <c r="F102" s="532">
        <v>63.566954901000003</v>
      </c>
      <c r="G102" s="532">
        <v>8.482302970000001</v>
      </c>
      <c r="H102" s="532">
        <v>55.869351129999998</v>
      </c>
      <c r="I102" s="532">
        <v>84.095037477999995</v>
      </c>
      <c r="J102" s="532">
        <v>8579.7241677990005</v>
      </c>
      <c r="K102" s="531">
        <f t="shared" si="14"/>
        <v>21858.189618773002</v>
      </c>
      <c r="L102" s="532">
        <v>360.80694293399995</v>
      </c>
      <c r="M102" s="532">
        <v>18.602622970999995</v>
      </c>
      <c r="N102" s="532">
        <v>161.71143717200002</v>
      </c>
      <c r="O102" s="532">
        <v>1354.8627469999999</v>
      </c>
      <c r="P102" s="532">
        <v>19962.205868696001</v>
      </c>
      <c r="Q102" s="532">
        <v>929.16284457899997</v>
      </c>
      <c r="R102" s="532">
        <v>1674.1989214510002</v>
      </c>
      <c r="S102" s="531">
        <v>9404.1285437569986</v>
      </c>
      <c r="T102" s="531">
        <v>6440.3362613139998</v>
      </c>
      <c r="U102" s="531">
        <v>7404.5897070340006</v>
      </c>
      <c r="V102" s="106"/>
      <c r="W102" s="106"/>
      <c r="X102" s="106"/>
    </row>
    <row r="103" spans="1:24" s="105" customFormat="1" ht="34.9" hidden="1" customHeight="1">
      <c r="A103" s="106"/>
      <c r="B103" s="141"/>
      <c r="C103" s="217">
        <v>44166</v>
      </c>
      <c r="D103" s="536">
        <f t="shared" si="12"/>
        <v>57037.962653431998</v>
      </c>
      <c r="E103" s="536">
        <f t="shared" si="13"/>
        <v>9069.3575218279984</v>
      </c>
      <c r="F103" s="537">
        <v>71.593305462000004</v>
      </c>
      <c r="G103" s="537">
        <v>9.7397844899999999</v>
      </c>
      <c r="H103" s="537">
        <v>90.993349460000005</v>
      </c>
      <c r="I103" s="537">
        <v>143.23576207800002</v>
      </c>
      <c r="J103" s="537">
        <v>8753.7953203379984</v>
      </c>
      <c r="K103" s="536">
        <f t="shared" si="14"/>
        <v>21998.359620502</v>
      </c>
      <c r="L103" s="537">
        <v>339.73143162200006</v>
      </c>
      <c r="M103" s="537">
        <v>18.821118968</v>
      </c>
      <c r="N103" s="537">
        <v>172.414630714</v>
      </c>
      <c r="O103" s="537">
        <v>1370.0778949999999</v>
      </c>
      <c r="P103" s="537">
        <v>20097.314544198001</v>
      </c>
      <c r="Q103" s="537">
        <v>944.93322587800003</v>
      </c>
      <c r="R103" s="537">
        <v>1622.888693248</v>
      </c>
      <c r="S103" s="536">
        <v>9519.8162187569997</v>
      </c>
      <c r="T103" s="536">
        <v>6428.6966422329997</v>
      </c>
      <c r="U103" s="536">
        <v>7453.910730986001</v>
      </c>
      <c r="V103" s="106"/>
      <c r="W103" s="106"/>
      <c r="X103" s="106"/>
    </row>
    <row r="104" spans="1:24" s="105" customFormat="1" ht="34.9" hidden="1" customHeight="1">
      <c r="A104" s="106"/>
      <c r="B104" s="141"/>
      <c r="C104" s="635">
        <v>2021</v>
      </c>
      <c r="D104" s="636"/>
      <c r="E104" s="636"/>
      <c r="F104" s="637"/>
      <c r="G104" s="637"/>
      <c r="H104" s="637"/>
      <c r="I104" s="637"/>
      <c r="J104" s="637"/>
      <c r="K104" s="636"/>
      <c r="L104" s="637"/>
      <c r="M104" s="637"/>
      <c r="N104" s="637"/>
      <c r="O104" s="637"/>
      <c r="P104" s="637"/>
      <c r="Q104" s="637"/>
      <c r="R104" s="637"/>
      <c r="S104" s="636"/>
      <c r="T104" s="636"/>
      <c r="U104" s="636"/>
      <c r="V104" s="106"/>
      <c r="W104" s="106"/>
      <c r="X104" s="106"/>
    </row>
    <row r="105" spans="1:24" s="105" customFormat="1" ht="34.9" hidden="1" customHeight="1">
      <c r="A105" s="106"/>
      <c r="B105" s="141"/>
      <c r="C105" s="216">
        <v>44197</v>
      </c>
      <c r="D105" s="531">
        <f t="shared" si="12"/>
        <v>57061.19229347998</v>
      </c>
      <c r="E105" s="531">
        <f t="shared" ref="E105:E116" si="15">SUM(F105:J105)</f>
        <v>9092.9504293599985</v>
      </c>
      <c r="F105" s="532">
        <v>56.831380980999995</v>
      </c>
      <c r="G105" s="532">
        <v>10.869049</v>
      </c>
      <c r="H105" s="532">
        <v>63.232133779999998</v>
      </c>
      <c r="I105" s="532">
        <v>115.74072208</v>
      </c>
      <c r="J105" s="532">
        <v>8846.2771435189989</v>
      </c>
      <c r="K105" s="531">
        <f t="shared" ref="K105:K116" si="16">SUM(L105:P105)</f>
        <v>22120.277334723996</v>
      </c>
      <c r="L105" s="532">
        <v>321.115220475</v>
      </c>
      <c r="M105" s="532">
        <v>20.433795800000002</v>
      </c>
      <c r="N105" s="532">
        <v>183.949758414</v>
      </c>
      <c r="O105" s="532">
        <v>1388.4709799999998</v>
      </c>
      <c r="P105" s="532">
        <v>20206.307580034998</v>
      </c>
      <c r="Q105" s="532">
        <v>933.68173371300009</v>
      </c>
      <c r="R105" s="532">
        <v>1530.1850047999999</v>
      </c>
      <c r="S105" s="531">
        <v>9457.0536054559961</v>
      </c>
      <c r="T105" s="531">
        <v>6512.6481417799996</v>
      </c>
      <c r="U105" s="531">
        <v>7414.3960436469988</v>
      </c>
      <c r="V105" s="106"/>
      <c r="W105" s="106"/>
      <c r="X105" s="106"/>
    </row>
    <row r="106" spans="1:24" s="105" customFormat="1" ht="34.9" hidden="1" customHeight="1">
      <c r="A106" s="106"/>
      <c r="B106" s="141"/>
      <c r="C106" s="217">
        <v>44228</v>
      </c>
      <c r="D106" s="536">
        <f t="shared" si="12"/>
        <v>57427.54630681601</v>
      </c>
      <c r="E106" s="536">
        <f t="shared" si="15"/>
        <v>9313.9429550779987</v>
      </c>
      <c r="F106" s="537">
        <v>80.071942250000006</v>
      </c>
      <c r="G106" s="537">
        <v>9.8655729100000009</v>
      </c>
      <c r="H106" s="537">
        <v>75.512608090000001</v>
      </c>
      <c r="I106" s="537">
        <v>113.22243907799999</v>
      </c>
      <c r="J106" s="537">
        <v>9035.2703927499988</v>
      </c>
      <c r="K106" s="536">
        <f t="shared" si="16"/>
        <v>22147.881358696002</v>
      </c>
      <c r="L106" s="537">
        <v>310.556375613</v>
      </c>
      <c r="M106" s="537">
        <v>20.687110263999998</v>
      </c>
      <c r="N106" s="537">
        <v>190.32204661200001</v>
      </c>
      <c r="O106" s="537">
        <v>1375.7316089999999</v>
      </c>
      <c r="P106" s="537">
        <v>20250.584217207001</v>
      </c>
      <c r="Q106" s="537">
        <v>934.289532603</v>
      </c>
      <c r="R106" s="537">
        <v>1526.6307749000002</v>
      </c>
      <c r="S106" s="536">
        <v>9467.8281245360013</v>
      </c>
      <c r="T106" s="536">
        <v>6532.4123092669997</v>
      </c>
      <c r="U106" s="536">
        <v>7504.5612517360032</v>
      </c>
      <c r="V106" s="106"/>
      <c r="W106" s="106"/>
      <c r="X106" s="106"/>
    </row>
    <row r="107" spans="1:24" s="105" customFormat="1" ht="34.9" hidden="1" customHeight="1">
      <c r="A107" s="106"/>
      <c r="B107" s="141"/>
      <c r="C107" s="216">
        <v>44256</v>
      </c>
      <c r="D107" s="531">
        <f t="shared" si="12"/>
        <v>57258.908693371006</v>
      </c>
      <c r="E107" s="531">
        <f t="shared" si="15"/>
        <v>9202.1837393879996</v>
      </c>
      <c r="F107" s="532">
        <v>76.268547833</v>
      </c>
      <c r="G107" s="532">
        <v>8.2744588099999987</v>
      </c>
      <c r="H107" s="532">
        <v>60.239140800000001</v>
      </c>
      <c r="I107" s="532">
        <v>112.77188307799999</v>
      </c>
      <c r="J107" s="532">
        <v>8944.6297088669999</v>
      </c>
      <c r="K107" s="531">
        <f t="shared" si="16"/>
        <v>22140.692596925001</v>
      </c>
      <c r="L107" s="532">
        <v>319.34107336400001</v>
      </c>
      <c r="M107" s="532">
        <v>20.414103482999998</v>
      </c>
      <c r="N107" s="532">
        <v>193.21858556200002</v>
      </c>
      <c r="O107" s="532">
        <v>1327.5813889999999</v>
      </c>
      <c r="P107" s="532">
        <v>20280.137445516</v>
      </c>
      <c r="Q107" s="532">
        <v>917.04429919299992</v>
      </c>
      <c r="R107" s="532">
        <v>1511.0567006180001</v>
      </c>
      <c r="S107" s="531">
        <v>9415.3771370490012</v>
      </c>
      <c r="T107" s="531">
        <v>6527.8330871909993</v>
      </c>
      <c r="U107" s="531">
        <v>7544.7211330070022</v>
      </c>
      <c r="V107" s="106"/>
      <c r="W107" s="106"/>
      <c r="X107" s="106"/>
    </row>
    <row r="108" spans="1:24" s="105" customFormat="1" ht="34.9" hidden="1" customHeight="1">
      <c r="A108" s="106"/>
      <c r="B108" s="141"/>
      <c r="C108" s="217">
        <v>44287</v>
      </c>
      <c r="D108" s="536">
        <f t="shared" si="12"/>
        <v>57340.850994553999</v>
      </c>
      <c r="E108" s="536">
        <f t="shared" si="15"/>
        <v>9278.6842677679997</v>
      </c>
      <c r="F108" s="537">
        <v>69.080024414000007</v>
      </c>
      <c r="G108" s="537">
        <v>7.4165792399999999</v>
      </c>
      <c r="H108" s="537">
        <v>47.347618650000008</v>
      </c>
      <c r="I108" s="537">
        <v>89.457488978000001</v>
      </c>
      <c r="J108" s="537">
        <v>9065.3825564859999</v>
      </c>
      <c r="K108" s="536">
        <f t="shared" si="16"/>
        <v>22123.951865765001</v>
      </c>
      <c r="L108" s="537">
        <v>323.72250311900001</v>
      </c>
      <c r="M108" s="537">
        <v>19.240652492999999</v>
      </c>
      <c r="N108" s="537">
        <v>195.16506876199998</v>
      </c>
      <c r="O108" s="537">
        <v>1279.3060589999998</v>
      </c>
      <c r="P108" s="537">
        <v>20306.517582390999</v>
      </c>
      <c r="Q108" s="537">
        <v>964.69265306099999</v>
      </c>
      <c r="R108" s="537">
        <v>1468.8904228910001</v>
      </c>
      <c r="S108" s="536">
        <v>9684.0147995810003</v>
      </c>
      <c r="T108" s="536">
        <v>6452.7841929200004</v>
      </c>
      <c r="U108" s="536">
        <v>7367.8327925679987</v>
      </c>
      <c r="V108" s="106"/>
      <c r="W108" s="106"/>
      <c r="X108" s="106"/>
    </row>
    <row r="109" spans="1:24" s="105" customFormat="1" ht="34.9" hidden="1" customHeight="1">
      <c r="A109" s="106"/>
      <c r="B109" s="141"/>
      <c r="C109" s="216">
        <v>44317</v>
      </c>
      <c r="D109" s="531">
        <f t="shared" si="12"/>
        <v>57530.683066313999</v>
      </c>
      <c r="E109" s="531">
        <f t="shared" si="15"/>
        <v>9257.1741708879981</v>
      </c>
      <c r="F109" s="532">
        <v>57.303616187999992</v>
      </c>
      <c r="G109" s="532">
        <v>6.2639094599999998</v>
      </c>
      <c r="H109" s="532">
        <v>60.959937850000003</v>
      </c>
      <c r="I109" s="532">
        <v>72.515659177999993</v>
      </c>
      <c r="J109" s="532">
        <v>9060.1310482119989</v>
      </c>
      <c r="K109" s="531">
        <f t="shared" si="16"/>
        <v>22004.356160122003</v>
      </c>
      <c r="L109" s="532">
        <v>333.13223621699996</v>
      </c>
      <c r="M109" s="532">
        <v>18.957950371999999</v>
      </c>
      <c r="N109" s="532">
        <v>166.10105876200001</v>
      </c>
      <c r="O109" s="532">
        <v>1172.2107979999998</v>
      </c>
      <c r="P109" s="532">
        <v>20313.954116771001</v>
      </c>
      <c r="Q109" s="532">
        <v>956.71091695299992</v>
      </c>
      <c r="R109" s="532">
        <v>1728.2201511559999</v>
      </c>
      <c r="S109" s="531">
        <v>9673.2865180070003</v>
      </c>
      <c r="T109" s="531">
        <v>6447.7022451500006</v>
      </c>
      <c r="U109" s="531">
        <v>7463.2329040380009</v>
      </c>
      <c r="V109" s="106"/>
      <c r="W109" s="106"/>
      <c r="X109" s="106"/>
    </row>
    <row r="110" spans="1:24" s="105" customFormat="1" ht="34.9" hidden="1" customHeight="1">
      <c r="A110" s="106"/>
      <c r="B110" s="141"/>
      <c r="C110" s="217">
        <v>44348</v>
      </c>
      <c r="D110" s="536">
        <f t="shared" si="12"/>
        <v>58189.066413495995</v>
      </c>
      <c r="E110" s="536">
        <f t="shared" si="15"/>
        <v>9483.3903230479991</v>
      </c>
      <c r="F110" s="537">
        <v>56.871743965999997</v>
      </c>
      <c r="G110" s="537">
        <v>6.8113548799999997</v>
      </c>
      <c r="H110" s="537">
        <v>76.561717689999995</v>
      </c>
      <c r="I110" s="537">
        <v>80.581915077999994</v>
      </c>
      <c r="J110" s="537">
        <v>9262.563591434</v>
      </c>
      <c r="K110" s="536">
        <f t="shared" si="16"/>
        <v>22127.525980228998</v>
      </c>
      <c r="L110" s="537">
        <v>347.53732766899998</v>
      </c>
      <c r="M110" s="537">
        <v>19.562889708000004</v>
      </c>
      <c r="N110" s="537">
        <v>177.86471815199999</v>
      </c>
      <c r="O110" s="537">
        <v>1137.0944379999999</v>
      </c>
      <c r="P110" s="537">
        <v>20445.4666067</v>
      </c>
      <c r="Q110" s="537">
        <v>1008.1457423040001</v>
      </c>
      <c r="R110" s="537">
        <v>1662.9352745019999</v>
      </c>
      <c r="S110" s="536">
        <v>9733.6927825570001</v>
      </c>
      <c r="T110" s="536">
        <v>6497.38480282</v>
      </c>
      <c r="U110" s="536">
        <v>7675.9915080360015</v>
      </c>
      <c r="V110" s="106"/>
      <c r="W110" s="106"/>
      <c r="X110" s="106"/>
    </row>
    <row r="111" spans="1:24" s="105" customFormat="1" ht="34.9" hidden="1" customHeight="1">
      <c r="A111" s="106"/>
      <c r="B111" s="141"/>
      <c r="C111" s="216">
        <v>44378</v>
      </c>
      <c r="D111" s="531">
        <f t="shared" si="12"/>
        <v>58498.448350888997</v>
      </c>
      <c r="E111" s="531">
        <f t="shared" si="15"/>
        <v>9564.062980228</v>
      </c>
      <c r="F111" s="532">
        <v>55.724142915000009</v>
      </c>
      <c r="G111" s="532">
        <v>6.4396595799999998</v>
      </c>
      <c r="H111" s="532">
        <v>58.836282770000004</v>
      </c>
      <c r="I111" s="532">
        <v>108.807823078</v>
      </c>
      <c r="J111" s="532">
        <v>9334.2550718849998</v>
      </c>
      <c r="K111" s="531">
        <f t="shared" si="16"/>
        <v>22268.178902035001</v>
      </c>
      <c r="L111" s="532">
        <v>350.76284068299998</v>
      </c>
      <c r="M111" s="532">
        <v>19.192181009000002</v>
      </c>
      <c r="N111" s="532">
        <v>190.18240359500001</v>
      </c>
      <c r="O111" s="532">
        <v>1160.030285</v>
      </c>
      <c r="P111" s="532">
        <v>20548.011191747999</v>
      </c>
      <c r="Q111" s="532">
        <v>993.08532917499997</v>
      </c>
      <c r="R111" s="532">
        <v>1494.0758049649999</v>
      </c>
      <c r="S111" s="531">
        <v>9884.8908092189995</v>
      </c>
      <c r="T111" s="531">
        <v>6498.0203009500001</v>
      </c>
      <c r="U111" s="531">
        <v>7796.1342243169993</v>
      </c>
      <c r="V111" s="106"/>
      <c r="W111" s="106"/>
      <c r="X111" s="106"/>
    </row>
    <row r="112" spans="1:24" s="105" customFormat="1" ht="34.9" hidden="1" customHeight="1">
      <c r="A112" s="106"/>
      <c r="B112" s="141"/>
      <c r="C112" s="217">
        <v>44409</v>
      </c>
      <c r="D112" s="536">
        <f t="shared" si="12"/>
        <v>58743.056260997</v>
      </c>
      <c r="E112" s="536">
        <f t="shared" si="15"/>
        <v>9656.4147687700006</v>
      </c>
      <c r="F112" s="537">
        <v>61.81944715800001</v>
      </c>
      <c r="G112" s="537">
        <v>6.2826825099999999</v>
      </c>
      <c r="H112" s="537">
        <v>57.665582030000003</v>
      </c>
      <c r="I112" s="537">
        <v>103.13927053</v>
      </c>
      <c r="J112" s="537">
        <v>9427.5077865420008</v>
      </c>
      <c r="K112" s="536">
        <f t="shared" si="16"/>
        <v>22423.713614585002</v>
      </c>
      <c r="L112" s="537">
        <v>345.54054817500003</v>
      </c>
      <c r="M112" s="537">
        <v>18.682088924999999</v>
      </c>
      <c r="N112" s="537">
        <v>183.414413647</v>
      </c>
      <c r="O112" s="537">
        <v>1204.3474629999998</v>
      </c>
      <c r="P112" s="537">
        <v>20671.729100838002</v>
      </c>
      <c r="Q112" s="537">
        <v>991.69644068699995</v>
      </c>
      <c r="R112" s="537">
        <v>1500.03406552</v>
      </c>
      <c r="S112" s="536">
        <v>9953.4247188070021</v>
      </c>
      <c r="T112" s="536">
        <v>6438.1480441499989</v>
      </c>
      <c r="U112" s="536">
        <v>7779.6246084779987</v>
      </c>
      <c r="V112" s="106"/>
      <c r="W112" s="106"/>
      <c r="X112" s="106"/>
    </row>
    <row r="113" spans="1:24" s="105" customFormat="1" ht="34.9" hidden="1" customHeight="1">
      <c r="A113" s="106"/>
      <c r="B113" s="141"/>
      <c r="C113" s="216">
        <v>44440</v>
      </c>
      <c r="D113" s="531">
        <f t="shared" si="12"/>
        <v>59354.154640424997</v>
      </c>
      <c r="E113" s="531">
        <f t="shared" si="15"/>
        <v>9633.3585049379999</v>
      </c>
      <c r="F113" s="532">
        <v>64.478398511999998</v>
      </c>
      <c r="G113" s="532">
        <v>6.1277788600000003</v>
      </c>
      <c r="H113" s="532">
        <v>57.882711599999993</v>
      </c>
      <c r="I113" s="532">
        <v>59.871400178000002</v>
      </c>
      <c r="J113" s="532">
        <v>9444.9982157880004</v>
      </c>
      <c r="K113" s="531">
        <f t="shared" si="16"/>
        <v>22671.925430015002</v>
      </c>
      <c r="L113" s="532">
        <v>358.59653145500005</v>
      </c>
      <c r="M113" s="532">
        <v>18.753623646999998</v>
      </c>
      <c r="N113" s="532">
        <v>180.63814169500003</v>
      </c>
      <c r="O113" s="532">
        <v>1255.019814</v>
      </c>
      <c r="P113" s="532">
        <v>20858.917319218002</v>
      </c>
      <c r="Q113" s="532">
        <v>980.47591717499984</v>
      </c>
      <c r="R113" s="532">
        <v>1432.6870871619999</v>
      </c>
      <c r="S113" s="531">
        <v>10348.693019642998</v>
      </c>
      <c r="T113" s="531">
        <v>6550.2497161000001</v>
      </c>
      <c r="U113" s="531">
        <v>7736.7649653919998</v>
      </c>
      <c r="V113" s="106"/>
      <c r="W113" s="106"/>
      <c r="X113" s="106"/>
    </row>
    <row r="114" spans="1:24" s="105" customFormat="1" ht="34.9" hidden="1" customHeight="1">
      <c r="A114" s="106"/>
      <c r="B114" s="141"/>
      <c r="C114" s="217">
        <v>44470</v>
      </c>
      <c r="D114" s="536">
        <f t="shared" si="12"/>
        <v>59827.430290443997</v>
      </c>
      <c r="E114" s="536">
        <f t="shared" si="15"/>
        <v>9685.4292941500007</v>
      </c>
      <c r="F114" s="537">
        <v>61.429443299999996</v>
      </c>
      <c r="G114" s="537">
        <v>6.15922532</v>
      </c>
      <c r="H114" s="537">
        <v>78.454799949999995</v>
      </c>
      <c r="I114" s="537">
        <v>88.445391579999992</v>
      </c>
      <c r="J114" s="537">
        <v>9450.9404340000001</v>
      </c>
      <c r="K114" s="536">
        <f t="shared" si="16"/>
        <v>22815.580326722</v>
      </c>
      <c r="L114" s="537">
        <v>365.97576104699999</v>
      </c>
      <c r="M114" s="537">
        <v>18.566346202000002</v>
      </c>
      <c r="N114" s="537">
        <v>189.400833447</v>
      </c>
      <c r="O114" s="537">
        <v>1303.0914269999998</v>
      </c>
      <c r="P114" s="537">
        <v>20938.545959026</v>
      </c>
      <c r="Q114" s="537">
        <v>998.81884091000006</v>
      </c>
      <c r="R114" s="537">
        <v>1547.0091907890001</v>
      </c>
      <c r="S114" s="536">
        <v>10438.180850762999</v>
      </c>
      <c r="T114" s="536">
        <v>6591.3939481500001</v>
      </c>
      <c r="U114" s="536">
        <v>7751.0178389600005</v>
      </c>
      <c r="V114" s="106"/>
      <c r="W114" s="106"/>
      <c r="X114" s="106"/>
    </row>
    <row r="115" spans="1:24" s="105" customFormat="1" ht="34.9" hidden="1" customHeight="1">
      <c r="A115" s="106"/>
      <c r="B115" s="141"/>
      <c r="C115" s="216">
        <v>44501</v>
      </c>
      <c r="D115" s="531">
        <f t="shared" si="12"/>
        <v>60191.316849584997</v>
      </c>
      <c r="E115" s="531">
        <f t="shared" si="15"/>
        <v>9703.6264515980001</v>
      </c>
      <c r="F115" s="532">
        <v>76.475566093000012</v>
      </c>
      <c r="G115" s="532">
        <v>4.6808752599999996</v>
      </c>
      <c r="H115" s="532">
        <v>59.501820660000007</v>
      </c>
      <c r="I115" s="532">
        <v>63.240028678000002</v>
      </c>
      <c r="J115" s="532">
        <v>9499.7281609069996</v>
      </c>
      <c r="K115" s="531">
        <f t="shared" si="16"/>
        <v>23103.381300968002</v>
      </c>
      <c r="L115" s="532">
        <v>379.42400789200002</v>
      </c>
      <c r="M115" s="532">
        <v>19.267692004000001</v>
      </c>
      <c r="N115" s="532">
        <v>196.81829034699999</v>
      </c>
      <c r="O115" s="532">
        <v>1339.6523249999998</v>
      </c>
      <c r="P115" s="532">
        <v>21168.218985725001</v>
      </c>
      <c r="Q115" s="532">
        <v>981.9456257280001</v>
      </c>
      <c r="R115" s="532">
        <v>1615.6328175399999</v>
      </c>
      <c r="S115" s="531">
        <v>10344.428001839997</v>
      </c>
      <c r="T115" s="531">
        <v>6617.4426330470005</v>
      </c>
      <c r="U115" s="531">
        <v>7824.8600188639994</v>
      </c>
      <c r="V115" s="106"/>
      <c r="W115" s="106"/>
      <c r="X115" s="106"/>
    </row>
    <row r="116" spans="1:24" s="105" customFormat="1" ht="34.9" hidden="1" customHeight="1">
      <c r="A116" s="106"/>
      <c r="B116" s="141"/>
      <c r="C116" s="217">
        <v>44531</v>
      </c>
      <c r="D116" s="536">
        <f t="shared" si="12"/>
        <v>61057.72379482101</v>
      </c>
      <c r="E116" s="536">
        <f t="shared" si="15"/>
        <v>9940.6978710679996</v>
      </c>
      <c r="F116" s="537">
        <v>57.803193647999997</v>
      </c>
      <c r="G116" s="537">
        <v>5.26352932</v>
      </c>
      <c r="H116" s="537">
        <v>93.599721670000008</v>
      </c>
      <c r="I116" s="537">
        <v>117.454645078</v>
      </c>
      <c r="J116" s="537">
        <v>9666.5767813519997</v>
      </c>
      <c r="K116" s="536">
        <f t="shared" si="16"/>
        <v>23329.399644155001</v>
      </c>
      <c r="L116" s="537">
        <v>404.605109287</v>
      </c>
      <c r="M116" s="537">
        <v>19.552978864999996</v>
      </c>
      <c r="N116" s="537">
        <v>185.646384286</v>
      </c>
      <c r="O116" s="537">
        <v>1397.95355</v>
      </c>
      <c r="P116" s="537">
        <v>21321.641621717001</v>
      </c>
      <c r="Q116" s="537">
        <v>985.86440162700001</v>
      </c>
      <c r="R116" s="537">
        <v>1737.2259182799999</v>
      </c>
      <c r="S116" s="536">
        <v>10592.581956034001</v>
      </c>
      <c r="T116" s="536">
        <v>6593.2547832999999</v>
      </c>
      <c r="U116" s="536">
        <v>7878.6992203570016</v>
      </c>
      <c r="V116" s="106"/>
      <c r="W116" s="106"/>
      <c r="X116" s="106"/>
    </row>
    <row r="117" spans="1:24" s="128" customFormat="1" ht="34.9" hidden="1" customHeight="1">
      <c r="A117" s="269"/>
      <c r="B117" s="270"/>
      <c r="C117" s="635">
        <v>2022</v>
      </c>
      <c r="D117" s="636"/>
      <c r="E117" s="636"/>
      <c r="F117" s="637"/>
      <c r="G117" s="637"/>
      <c r="H117" s="637"/>
      <c r="I117" s="637"/>
      <c r="J117" s="637"/>
      <c r="K117" s="636"/>
      <c r="L117" s="637"/>
      <c r="M117" s="637"/>
      <c r="N117" s="637"/>
      <c r="O117" s="637"/>
      <c r="P117" s="637"/>
      <c r="Q117" s="637"/>
      <c r="R117" s="637"/>
      <c r="S117" s="636"/>
      <c r="T117" s="636"/>
      <c r="U117" s="636"/>
      <c r="V117" s="269"/>
      <c r="W117" s="269"/>
      <c r="X117" s="269"/>
    </row>
    <row r="118" spans="1:24" s="105" customFormat="1" ht="34.9" hidden="1" customHeight="1">
      <c r="A118" s="106"/>
      <c r="B118" s="141"/>
      <c r="C118" s="216">
        <v>44562</v>
      </c>
      <c r="D118" s="531">
        <f t="shared" si="12"/>
        <v>60815.358273990001</v>
      </c>
      <c r="E118" s="531">
        <f t="shared" ref="E118:E129" si="17">SUM(F118:J118)</f>
        <v>9881.7893809239995</v>
      </c>
      <c r="F118" s="532">
        <v>124.49234052200002</v>
      </c>
      <c r="G118" s="532">
        <v>7.2949554959999992</v>
      </c>
      <c r="H118" s="532">
        <v>67.981858950000003</v>
      </c>
      <c r="I118" s="532">
        <v>179.51949307800001</v>
      </c>
      <c r="J118" s="532">
        <v>9502.5007328779993</v>
      </c>
      <c r="K118" s="531">
        <f t="shared" ref="K118:K129" si="18">SUM(L118:P118)</f>
        <v>23497.097256778001</v>
      </c>
      <c r="L118" s="532">
        <v>347.44973909699996</v>
      </c>
      <c r="M118" s="532">
        <v>19.957187757</v>
      </c>
      <c r="N118" s="532">
        <v>183.67850028599997</v>
      </c>
      <c r="O118" s="532">
        <v>1335.8349859999998</v>
      </c>
      <c r="P118" s="532">
        <v>21610.176843638001</v>
      </c>
      <c r="Q118" s="532">
        <v>988.46059610099996</v>
      </c>
      <c r="R118" s="532">
        <v>1611.83551504</v>
      </c>
      <c r="S118" s="531">
        <v>10507.023752343001</v>
      </c>
      <c r="T118" s="531">
        <v>6635.4959767219998</v>
      </c>
      <c r="U118" s="531">
        <v>7693.6557960820028</v>
      </c>
      <c r="V118" s="106"/>
      <c r="W118" s="106"/>
      <c r="X118" s="106"/>
    </row>
    <row r="119" spans="1:24" s="105" customFormat="1" ht="34.9" hidden="1" customHeight="1">
      <c r="A119" s="106"/>
      <c r="B119" s="141"/>
      <c r="C119" s="217">
        <v>44593</v>
      </c>
      <c r="D119" s="536">
        <f t="shared" si="12"/>
        <v>60834.820832263998</v>
      </c>
      <c r="E119" s="536">
        <f t="shared" si="17"/>
        <v>9806.4646452880006</v>
      </c>
      <c r="F119" s="537">
        <v>71.068252844</v>
      </c>
      <c r="G119" s="537">
        <v>7.5230232699999995</v>
      </c>
      <c r="H119" s="537">
        <v>68.946320139999997</v>
      </c>
      <c r="I119" s="537">
        <v>69.265556978000006</v>
      </c>
      <c r="J119" s="537">
        <v>9589.6614920560005</v>
      </c>
      <c r="K119" s="536">
        <f t="shared" si="18"/>
        <v>23543.350463865001</v>
      </c>
      <c r="L119" s="537">
        <v>396.225040202</v>
      </c>
      <c r="M119" s="537">
        <v>20.092990586999996</v>
      </c>
      <c r="N119" s="537">
        <v>206.62232754199999</v>
      </c>
      <c r="O119" s="537">
        <v>1364.1854559999999</v>
      </c>
      <c r="P119" s="537">
        <v>21556.224649534</v>
      </c>
      <c r="Q119" s="537">
        <v>995.03980173799982</v>
      </c>
      <c r="R119" s="537">
        <v>1575.41970883</v>
      </c>
      <c r="S119" s="536">
        <v>10486.151719733001</v>
      </c>
      <c r="T119" s="536">
        <v>6719.6156903499996</v>
      </c>
      <c r="U119" s="536">
        <v>7708.7788024600031</v>
      </c>
      <c r="V119" s="106"/>
      <c r="W119" s="106"/>
      <c r="X119" s="106"/>
    </row>
    <row r="120" spans="1:24" s="105" customFormat="1" ht="34.9" hidden="1" customHeight="1">
      <c r="A120" s="106"/>
      <c r="B120" s="141"/>
      <c r="C120" s="216">
        <v>44621</v>
      </c>
      <c r="D120" s="531">
        <f t="shared" si="12"/>
        <v>61538.741924734</v>
      </c>
      <c r="E120" s="531">
        <f t="shared" si="17"/>
        <v>10125.943946871001</v>
      </c>
      <c r="F120" s="532">
        <v>135.60798605000002</v>
      </c>
      <c r="G120" s="532">
        <v>7.609236933</v>
      </c>
      <c r="H120" s="532">
        <v>79.960863560000007</v>
      </c>
      <c r="I120" s="532">
        <v>207.92447007800001</v>
      </c>
      <c r="J120" s="532">
        <v>9694.8413902499997</v>
      </c>
      <c r="K120" s="531">
        <f t="shared" si="18"/>
        <v>23687.808810073999</v>
      </c>
      <c r="L120" s="532">
        <v>332.35793150799998</v>
      </c>
      <c r="M120" s="532">
        <v>19.886721413</v>
      </c>
      <c r="N120" s="532">
        <v>202.43938808600001</v>
      </c>
      <c r="O120" s="532">
        <v>1320.475612</v>
      </c>
      <c r="P120" s="532">
        <v>21812.649157067</v>
      </c>
      <c r="Q120" s="532">
        <v>1003.5907003249999</v>
      </c>
      <c r="R120" s="532">
        <v>1634.5609832600001</v>
      </c>
      <c r="S120" s="531">
        <v>10357.151654197</v>
      </c>
      <c r="T120" s="531">
        <v>6617.7521238379995</v>
      </c>
      <c r="U120" s="531">
        <v>8111.9337061690012</v>
      </c>
      <c r="V120" s="106"/>
      <c r="W120" s="106"/>
      <c r="X120" s="106"/>
    </row>
    <row r="121" spans="1:24" s="105" customFormat="1" ht="34.9" hidden="1" customHeight="1">
      <c r="A121" s="106"/>
      <c r="B121" s="141"/>
      <c r="C121" s="217">
        <v>44652</v>
      </c>
      <c r="D121" s="536">
        <f t="shared" si="12"/>
        <v>61511.453521274998</v>
      </c>
      <c r="E121" s="536">
        <f t="shared" si="17"/>
        <v>10034.045652213001</v>
      </c>
      <c r="F121" s="537">
        <v>69.888582834000005</v>
      </c>
      <c r="G121" s="537">
        <v>6.4654066449999998</v>
      </c>
      <c r="H121" s="537">
        <v>55.173106789999999</v>
      </c>
      <c r="I121" s="537">
        <v>73.501683577999998</v>
      </c>
      <c r="J121" s="537">
        <v>9829.0168723660008</v>
      </c>
      <c r="K121" s="536">
        <f t="shared" si="18"/>
        <v>23919.123001305001</v>
      </c>
      <c r="L121" s="537">
        <v>381.47135245600003</v>
      </c>
      <c r="M121" s="537">
        <v>19.380796386999997</v>
      </c>
      <c r="N121" s="537">
        <v>211.59536828200004</v>
      </c>
      <c r="O121" s="537">
        <v>1493.9228629999998</v>
      </c>
      <c r="P121" s="537">
        <v>21812.75262118</v>
      </c>
      <c r="Q121" s="537">
        <v>1024.2991437830001</v>
      </c>
      <c r="R121" s="537">
        <v>1603.815415391</v>
      </c>
      <c r="S121" s="536">
        <v>10481.125147241002</v>
      </c>
      <c r="T121" s="536">
        <v>6511.4599540499994</v>
      </c>
      <c r="U121" s="536">
        <v>7937.5852072919988</v>
      </c>
      <c r="V121" s="106"/>
      <c r="W121" s="106"/>
      <c r="X121" s="106"/>
    </row>
    <row r="122" spans="1:24" s="105" customFormat="1" ht="34.9" hidden="1" customHeight="1">
      <c r="A122" s="106"/>
      <c r="B122" s="141"/>
      <c r="C122" s="216">
        <v>44682</v>
      </c>
      <c r="D122" s="531">
        <f t="shared" si="12"/>
        <v>61950.459909075013</v>
      </c>
      <c r="E122" s="531">
        <f t="shared" si="17"/>
        <v>9984.1777550799998</v>
      </c>
      <c r="F122" s="532">
        <v>103.318068152</v>
      </c>
      <c r="G122" s="532">
        <v>8.961289872</v>
      </c>
      <c r="H122" s="532">
        <v>73.349603330000008</v>
      </c>
      <c r="I122" s="532">
        <v>191.532129078</v>
      </c>
      <c r="J122" s="532">
        <v>9607.0166646479993</v>
      </c>
      <c r="K122" s="531">
        <f t="shared" si="18"/>
        <v>24154.552693907004</v>
      </c>
      <c r="L122" s="532">
        <v>344.543076638</v>
      </c>
      <c r="M122" s="532">
        <v>18.874815140999999</v>
      </c>
      <c r="N122" s="532">
        <v>228.038468292</v>
      </c>
      <c r="O122" s="532">
        <v>1533.5576279999998</v>
      </c>
      <c r="P122" s="532">
        <v>22029.538705836003</v>
      </c>
      <c r="Q122" s="532">
        <v>1021.5895768170001</v>
      </c>
      <c r="R122" s="532">
        <v>1598.6686278</v>
      </c>
      <c r="S122" s="531">
        <v>10761.968837472001</v>
      </c>
      <c r="T122" s="531">
        <v>6494.3863979400003</v>
      </c>
      <c r="U122" s="531">
        <v>7935.1160200590029</v>
      </c>
      <c r="V122" s="106"/>
      <c r="W122" s="106"/>
      <c r="X122" s="106"/>
    </row>
    <row r="123" spans="1:24" s="105" customFormat="1" ht="34.9" hidden="1" customHeight="1">
      <c r="A123" s="106"/>
      <c r="B123" s="141"/>
      <c r="C123" s="217">
        <v>44713</v>
      </c>
      <c r="D123" s="536">
        <f t="shared" si="12"/>
        <v>62547.333029536996</v>
      </c>
      <c r="E123" s="536">
        <f t="shared" si="17"/>
        <v>10099.618482525</v>
      </c>
      <c r="F123" s="537">
        <v>63.108766147999994</v>
      </c>
      <c r="G123" s="537">
        <v>9.5738018770000011</v>
      </c>
      <c r="H123" s="537">
        <v>66.749788670000001</v>
      </c>
      <c r="I123" s="537">
        <v>69.833837377999984</v>
      </c>
      <c r="J123" s="537">
        <v>9890.3522884520007</v>
      </c>
      <c r="K123" s="536">
        <f t="shared" si="18"/>
        <v>24355.408506270996</v>
      </c>
      <c r="L123" s="537">
        <v>397.50839053699997</v>
      </c>
      <c r="M123" s="537">
        <v>16.938279351999999</v>
      </c>
      <c r="N123" s="537">
        <v>217.10118867200003</v>
      </c>
      <c r="O123" s="537">
        <v>1596.3977369999998</v>
      </c>
      <c r="P123" s="537">
        <v>22127.462910709997</v>
      </c>
      <c r="Q123" s="537">
        <v>1028.5603443370001</v>
      </c>
      <c r="R123" s="537">
        <v>1693.0539830999999</v>
      </c>
      <c r="S123" s="536">
        <v>10558.109313455001</v>
      </c>
      <c r="T123" s="536">
        <v>6674.66565188</v>
      </c>
      <c r="U123" s="536">
        <v>8137.9167479689986</v>
      </c>
      <c r="V123" s="106"/>
      <c r="W123" s="106"/>
      <c r="X123" s="106"/>
    </row>
    <row r="124" spans="1:24" s="105" customFormat="1" ht="34.9" hidden="1" customHeight="1">
      <c r="A124" s="106"/>
      <c r="B124" s="141"/>
      <c r="C124" s="216">
        <v>44743</v>
      </c>
      <c r="D124" s="531">
        <f t="shared" si="12"/>
        <v>62428.242404140998</v>
      </c>
      <c r="E124" s="531">
        <f t="shared" si="17"/>
        <v>10166.787240252001</v>
      </c>
      <c r="F124" s="532">
        <v>63.013819954000006</v>
      </c>
      <c r="G124" s="532">
        <v>9.0481995439999992</v>
      </c>
      <c r="H124" s="532">
        <v>68.258817430000008</v>
      </c>
      <c r="I124" s="532">
        <v>59.075474578000005</v>
      </c>
      <c r="J124" s="532">
        <v>9967.390928746001</v>
      </c>
      <c r="K124" s="531">
        <f t="shared" si="18"/>
        <v>24561.065249783001</v>
      </c>
      <c r="L124" s="532">
        <v>402.47180760200001</v>
      </c>
      <c r="M124" s="532">
        <v>16.263276269000002</v>
      </c>
      <c r="N124" s="532">
        <v>218.08383595199999</v>
      </c>
      <c r="O124" s="532">
        <v>1641.624382</v>
      </c>
      <c r="P124" s="532">
        <v>22282.62194796</v>
      </c>
      <c r="Q124" s="532">
        <v>993.89752603700003</v>
      </c>
      <c r="R124" s="532">
        <v>1612.9432261019999</v>
      </c>
      <c r="S124" s="531">
        <v>10349.450824767</v>
      </c>
      <c r="T124" s="531">
        <v>6710.4914070100003</v>
      </c>
      <c r="U124" s="531">
        <v>8033.6069301900015</v>
      </c>
      <c r="V124" s="106"/>
      <c r="W124" s="106"/>
      <c r="X124" s="106"/>
    </row>
    <row r="125" spans="1:24" s="105" customFormat="1" ht="34.9" hidden="1" customHeight="1">
      <c r="A125" s="106"/>
      <c r="B125" s="141"/>
      <c r="C125" s="217">
        <v>44774</v>
      </c>
      <c r="D125" s="536">
        <f t="shared" si="12"/>
        <v>62859.783762552004</v>
      </c>
      <c r="E125" s="536">
        <f t="shared" si="17"/>
        <v>10288.957840536999</v>
      </c>
      <c r="F125" s="537">
        <v>56.240567457000004</v>
      </c>
      <c r="G125" s="537">
        <v>9.1834775490000009</v>
      </c>
      <c r="H125" s="537">
        <v>67.250762449999982</v>
      </c>
      <c r="I125" s="537">
        <v>55.914562478000001</v>
      </c>
      <c r="J125" s="537">
        <v>10100.368470603</v>
      </c>
      <c r="K125" s="536">
        <f t="shared" si="18"/>
        <v>24695.880981970997</v>
      </c>
      <c r="L125" s="537">
        <v>416.00080774100002</v>
      </c>
      <c r="M125" s="537">
        <v>14.539087575</v>
      </c>
      <c r="N125" s="537">
        <v>235.768335842</v>
      </c>
      <c r="O125" s="537">
        <v>1629.3215619999999</v>
      </c>
      <c r="P125" s="537">
        <v>22400.251188812996</v>
      </c>
      <c r="Q125" s="537">
        <v>1037.5223913509999</v>
      </c>
      <c r="R125" s="537">
        <v>1558.4231626600001</v>
      </c>
      <c r="S125" s="536">
        <v>10402.260516586002</v>
      </c>
      <c r="T125" s="536">
        <v>6763.5916686199998</v>
      </c>
      <c r="U125" s="536">
        <v>8113.1472008269993</v>
      </c>
      <c r="V125" s="106"/>
      <c r="W125" s="106"/>
      <c r="X125" s="106"/>
    </row>
    <row r="126" spans="1:24" s="128" customFormat="1" ht="34.9" hidden="1" customHeight="1">
      <c r="A126" s="269"/>
      <c r="B126" s="270"/>
      <c r="C126" s="216">
        <v>44805</v>
      </c>
      <c r="D126" s="531">
        <f t="shared" si="12"/>
        <v>63131.908351505001</v>
      </c>
      <c r="E126" s="531">
        <f t="shared" si="17"/>
        <v>10135.842979513</v>
      </c>
      <c r="F126" s="532">
        <v>53.911194617</v>
      </c>
      <c r="G126" s="532">
        <v>8.4168275349999995</v>
      </c>
      <c r="H126" s="532">
        <v>70.158432099999999</v>
      </c>
      <c r="I126" s="532">
        <v>35.730878378</v>
      </c>
      <c r="J126" s="532">
        <v>9967.6256468829997</v>
      </c>
      <c r="K126" s="531">
        <f t="shared" si="18"/>
        <v>25151.328599724995</v>
      </c>
      <c r="L126" s="532">
        <v>421.46711056300001</v>
      </c>
      <c r="M126" s="532">
        <v>15.350754446999998</v>
      </c>
      <c r="N126" s="532">
        <v>235.51816944199999</v>
      </c>
      <c r="O126" s="532">
        <v>1651.029548</v>
      </c>
      <c r="P126" s="532">
        <v>22827.963017272996</v>
      </c>
      <c r="Q126" s="532">
        <v>1082.8098672030001</v>
      </c>
      <c r="R126" s="532">
        <v>1533.4073683400002</v>
      </c>
      <c r="S126" s="531">
        <v>10340.879549498004</v>
      </c>
      <c r="T126" s="531">
        <v>6670.2587636000007</v>
      </c>
      <c r="U126" s="531">
        <v>8217.3812236259982</v>
      </c>
      <c r="V126" s="269"/>
      <c r="W126" s="269"/>
      <c r="X126" s="269"/>
    </row>
    <row r="127" spans="1:24" s="128" customFormat="1" ht="34.9" hidden="1" customHeight="1">
      <c r="A127" s="269"/>
      <c r="B127" s="270"/>
      <c r="C127" s="217">
        <v>44835</v>
      </c>
      <c r="D127" s="536">
        <f t="shared" si="12"/>
        <v>63307.004113389004</v>
      </c>
      <c r="E127" s="536">
        <f t="shared" si="17"/>
        <v>10111.622837562001</v>
      </c>
      <c r="F127" s="537">
        <v>65.195953751000005</v>
      </c>
      <c r="G127" s="537">
        <v>7.6709408139999997</v>
      </c>
      <c r="H127" s="537">
        <v>61.360470769999999</v>
      </c>
      <c r="I127" s="537">
        <v>81.129966077999995</v>
      </c>
      <c r="J127" s="537">
        <v>9896.2655061490004</v>
      </c>
      <c r="K127" s="536">
        <f t="shared" si="18"/>
        <v>25300.748910495</v>
      </c>
      <c r="L127" s="537">
        <v>437.10495818000004</v>
      </c>
      <c r="M127" s="537">
        <v>15.887420212999999</v>
      </c>
      <c r="N127" s="537">
        <v>265.00921114200003</v>
      </c>
      <c r="O127" s="537">
        <v>1534.2727889999999</v>
      </c>
      <c r="P127" s="537">
        <v>23048.474531960001</v>
      </c>
      <c r="Q127" s="537">
        <v>1074.7284155259999</v>
      </c>
      <c r="R127" s="537">
        <v>1535.8372165400001</v>
      </c>
      <c r="S127" s="536">
        <v>10319.693321886001</v>
      </c>
      <c r="T127" s="536">
        <v>6728.8615839000013</v>
      </c>
      <c r="U127" s="536">
        <v>8235.5118274800006</v>
      </c>
      <c r="V127" s="269"/>
      <c r="W127" s="269"/>
      <c r="X127" s="269"/>
    </row>
    <row r="128" spans="1:24" s="128" customFormat="1" ht="34.9" hidden="1" customHeight="1">
      <c r="A128" s="269"/>
      <c r="B128" s="270"/>
      <c r="C128" s="216">
        <v>44866</v>
      </c>
      <c r="D128" s="531">
        <f t="shared" si="12"/>
        <v>63692.405349509994</v>
      </c>
      <c r="E128" s="531">
        <f t="shared" si="17"/>
        <v>10147.001169435</v>
      </c>
      <c r="F128" s="532">
        <v>72.80824920900001</v>
      </c>
      <c r="G128" s="532">
        <v>7.9277778569999997</v>
      </c>
      <c r="H128" s="532">
        <v>67.2568579</v>
      </c>
      <c r="I128" s="532">
        <v>94.910798478000004</v>
      </c>
      <c r="J128" s="532">
        <v>9904.0974859910002</v>
      </c>
      <c r="K128" s="531">
        <f t="shared" si="18"/>
        <v>25344.235145808998</v>
      </c>
      <c r="L128" s="532">
        <v>416.62993499499999</v>
      </c>
      <c r="M128" s="532">
        <v>15.483897777000001</v>
      </c>
      <c r="N128" s="532">
        <v>244.680951652</v>
      </c>
      <c r="O128" s="532">
        <v>1478.722538</v>
      </c>
      <c r="P128" s="532">
        <v>23188.717823384999</v>
      </c>
      <c r="Q128" s="532">
        <v>1141.6866903360001</v>
      </c>
      <c r="R128" s="532">
        <v>1476.81338471</v>
      </c>
      <c r="S128" s="531">
        <v>10428.111822671999</v>
      </c>
      <c r="T128" s="531">
        <v>6797.8493436999997</v>
      </c>
      <c r="U128" s="531">
        <v>8356.7077928479976</v>
      </c>
      <c r="V128" s="269"/>
      <c r="W128" s="269"/>
      <c r="X128" s="269"/>
    </row>
    <row r="129" spans="1:24" s="128" customFormat="1" ht="34.9" hidden="1" customHeight="1">
      <c r="A129" s="269"/>
      <c r="B129" s="270"/>
      <c r="C129" s="217">
        <v>44896</v>
      </c>
      <c r="D129" s="536">
        <f t="shared" si="12"/>
        <v>64145.305314949008</v>
      </c>
      <c r="E129" s="536">
        <f t="shared" si="17"/>
        <v>9999.7308289590019</v>
      </c>
      <c r="F129" s="537">
        <v>69.558284611000005</v>
      </c>
      <c r="G129" s="537">
        <v>8.2067833009999998</v>
      </c>
      <c r="H129" s="537">
        <v>56.107983080000004</v>
      </c>
      <c r="I129" s="537">
        <v>64.376684377999993</v>
      </c>
      <c r="J129" s="537">
        <v>9801.4810935890018</v>
      </c>
      <c r="K129" s="536">
        <f t="shared" si="18"/>
        <v>25634.347399746002</v>
      </c>
      <c r="L129" s="537">
        <v>408.20880804000001</v>
      </c>
      <c r="M129" s="537">
        <v>15.582484022000001</v>
      </c>
      <c r="N129" s="537">
        <v>234.70822735199999</v>
      </c>
      <c r="O129" s="537">
        <v>1571.0844909999998</v>
      </c>
      <c r="P129" s="537">
        <v>23404.763389332002</v>
      </c>
      <c r="Q129" s="537">
        <v>1174.6413124609999</v>
      </c>
      <c r="R129" s="537">
        <v>1690.5783010800001</v>
      </c>
      <c r="S129" s="536">
        <v>10387.334776115002</v>
      </c>
      <c r="T129" s="536">
        <v>6755.8160194100001</v>
      </c>
      <c r="U129" s="536">
        <v>8502.8566771780024</v>
      </c>
      <c r="V129" s="269"/>
      <c r="W129" s="269"/>
      <c r="X129" s="269"/>
    </row>
    <row r="130" spans="1:24" s="128" customFormat="1" ht="34.9" hidden="1" customHeight="1">
      <c r="A130" s="269"/>
      <c r="B130" s="270"/>
      <c r="C130" s="635">
        <v>2023</v>
      </c>
      <c r="D130" s="636"/>
      <c r="E130" s="636"/>
      <c r="F130" s="637"/>
      <c r="G130" s="637"/>
      <c r="H130" s="637"/>
      <c r="I130" s="637"/>
      <c r="J130" s="637"/>
      <c r="K130" s="636"/>
      <c r="L130" s="637"/>
      <c r="M130" s="637"/>
      <c r="N130" s="637"/>
      <c r="O130" s="637"/>
      <c r="P130" s="637"/>
      <c r="Q130" s="637"/>
      <c r="R130" s="637"/>
      <c r="S130" s="636"/>
      <c r="T130" s="636"/>
      <c r="U130" s="636"/>
      <c r="V130" s="269"/>
      <c r="W130" s="269"/>
      <c r="X130" s="269"/>
    </row>
    <row r="131" spans="1:24" s="128" customFormat="1" ht="34.9" hidden="1" customHeight="1">
      <c r="A131" s="269"/>
      <c r="B131" s="270"/>
      <c r="C131" s="216">
        <v>44927</v>
      </c>
      <c r="D131" s="531">
        <f t="shared" si="12"/>
        <v>64087.024052626002</v>
      </c>
      <c r="E131" s="531">
        <f t="shared" ref="E131:E142" si="19">SUM(F131:J131)</f>
        <v>9872.1022585730007</v>
      </c>
      <c r="F131" s="532">
        <v>74.303154634999999</v>
      </c>
      <c r="G131" s="532">
        <v>7.7589719229999998</v>
      </c>
      <c r="H131" s="532">
        <v>64.995690370000005</v>
      </c>
      <c r="I131" s="532">
        <v>85.494648980000008</v>
      </c>
      <c r="J131" s="532">
        <v>9639.5497926650005</v>
      </c>
      <c r="K131" s="531">
        <f t="shared" ref="K131:K141" si="20">SUM(L131:P131)</f>
        <v>25701.281082777001</v>
      </c>
      <c r="L131" s="532">
        <v>407.46579781500003</v>
      </c>
      <c r="M131" s="532">
        <v>16.133894697999999</v>
      </c>
      <c r="N131" s="532">
        <v>240.76654243199999</v>
      </c>
      <c r="O131" s="532">
        <v>1417.4738580000001</v>
      </c>
      <c r="P131" s="532">
        <v>23619.440989832001</v>
      </c>
      <c r="Q131" s="532">
        <v>1184.4607875940001</v>
      </c>
      <c r="R131" s="532">
        <v>1368.9324922950002</v>
      </c>
      <c r="S131" s="531">
        <v>10562.9950563</v>
      </c>
      <c r="T131" s="531">
        <v>6821.1675693999996</v>
      </c>
      <c r="U131" s="531">
        <v>8576.084805687</v>
      </c>
      <c r="V131" s="269"/>
      <c r="W131" s="269"/>
      <c r="X131" s="269"/>
    </row>
    <row r="132" spans="1:24" s="128" customFormat="1" ht="34.9" hidden="1" customHeight="1">
      <c r="A132" s="269"/>
      <c r="B132" s="270"/>
      <c r="C132" s="217">
        <v>44958</v>
      </c>
      <c r="D132" s="536">
        <f t="shared" si="12"/>
        <v>64014.006803728</v>
      </c>
      <c r="E132" s="536">
        <f t="shared" si="19"/>
        <v>9588.673821239001</v>
      </c>
      <c r="F132" s="537">
        <v>77.621501724999987</v>
      </c>
      <c r="G132" s="537">
        <v>8.1431253409999993</v>
      </c>
      <c r="H132" s="537">
        <v>64.440415920000007</v>
      </c>
      <c r="I132" s="537">
        <v>83.578532077999995</v>
      </c>
      <c r="J132" s="537">
        <v>9354.8902461750004</v>
      </c>
      <c r="K132" s="536">
        <f t="shared" si="20"/>
        <v>25957.231580790998</v>
      </c>
      <c r="L132" s="537">
        <v>409.30499541500001</v>
      </c>
      <c r="M132" s="537">
        <v>15.542980077999999</v>
      </c>
      <c r="N132" s="537">
        <v>257.41536501000002</v>
      </c>
      <c r="O132" s="537">
        <v>1608.708208</v>
      </c>
      <c r="P132" s="537">
        <v>23666.260032287999</v>
      </c>
      <c r="Q132" s="537">
        <v>1210.7467034460001</v>
      </c>
      <c r="R132" s="537">
        <v>1282.2860287850001</v>
      </c>
      <c r="S132" s="536">
        <v>10637.752934236001</v>
      </c>
      <c r="T132" s="536">
        <v>6897.2202943000002</v>
      </c>
      <c r="U132" s="536">
        <v>8440.0954409309979</v>
      </c>
      <c r="V132" s="269"/>
      <c r="W132" s="269"/>
      <c r="X132" s="269"/>
    </row>
    <row r="133" spans="1:24" s="128" customFormat="1" ht="34.9" hidden="1" customHeight="1">
      <c r="A133" s="269"/>
      <c r="B133" s="270"/>
      <c r="C133" s="216">
        <v>44986</v>
      </c>
      <c r="D133" s="531">
        <f t="shared" si="12"/>
        <v>64259.644008176998</v>
      </c>
      <c r="E133" s="531">
        <f t="shared" si="19"/>
        <v>9791.0685992729977</v>
      </c>
      <c r="F133" s="532">
        <v>77.605726402999991</v>
      </c>
      <c r="G133" s="532">
        <v>8.8384432349999997</v>
      </c>
      <c r="H133" s="532">
        <v>67.686341459999994</v>
      </c>
      <c r="I133" s="532">
        <v>117.85539307799999</v>
      </c>
      <c r="J133" s="532">
        <v>9519.0826950969986</v>
      </c>
      <c r="K133" s="531">
        <f t="shared" si="20"/>
        <v>25958.987953896001</v>
      </c>
      <c r="L133" s="532">
        <v>420.481483626</v>
      </c>
      <c r="M133" s="532">
        <v>13.142284500000001</v>
      </c>
      <c r="N133" s="532">
        <v>255.94109574999999</v>
      </c>
      <c r="O133" s="532">
        <v>1585.4554560000001</v>
      </c>
      <c r="P133" s="532">
        <v>23683.967634020002</v>
      </c>
      <c r="Q133" s="532">
        <v>1186.944481538</v>
      </c>
      <c r="R133" s="532">
        <v>1287.84690705</v>
      </c>
      <c r="S133" s="531">
        <v>10679.041998875002</v>
      </c>
      <c r="T133" s="531">
        <v>6858.8395756999989</v>
      </c>
      <c r="U133" s="531">
        <v>8496.914491845002</v>
      </c>
      <c r="V133" s="269"/>
      <c r="W133" s="269"/>
      <c r="X133" s="269"/>
    </row>
    <row r="134" spans="1:24" s="128" customFormat="1" ht="34.9" hidden="1" customHeight="1">
      <c r="A134" s="269"/>
      <c r="B134" s="270"/>
      <c r="C134" s="217">
        <v>45017</v>
      </c>
      <c r="D134" s="536">
        <f t="shared" si="12"/>
        <v>64251.817623544994</v>
      </c>
      <c r="E134" s="536">
        <f t="shared" si="19"/>
        <v>9732.0094317219991</v>
      </c>
      <c r="F134" s="537">
        <v>81.936003547999988</v>
      </c>
      <c r="G134" s="537">
        <v>7.8272639139999995</v>
      </c>
      <c r="H134" s="537">
        <v>54.469573029999999</v>
      </c>
      <c r="I134" s="537">
        <v>69.231529877999989</v>
      </c>
      <c r="J134" s="537">
        <v>9518.5450613519988</v>
      </c>
      <c r="K134" s="536">
        <f t="shared" si="20"/>
        <v>25918.807892709003</v>
      </c>
      <c r="L134" s="537">
        <v>428.82900444899997</v>
      </c>
      <c r="M134" s="537">
        <v>12.3783862</v>
      </c>
      <c r="N134" s="537">
        <v>247.38927415000001</v>
      </c>
      <c r="O134" s="537">
        <v>1658.434186</v>
      </c>
      <c r="P134" s="537">
        <v>23571.777041910002</v>
      </c>
      <c r="Q134" s="537">
        <v>1156.3527840740001</v>
      </c>
      <c r="R134" s="537">
        <v>1295.0739371059999</v>
      </c>
      <c r="S134" s="536">
        <v>10852.049503287</v>
      </c>
      <c r="T134" s="536">
        <v>6703.3916469000005</v>
      </c>
      <c r="U134" s="536">
        <v>8594.1324277469957</v>
      </c>
      <c r="V134" s="269"/>
      <c r="W134" s="269"/>
      <c r="X134" s="269"/>
    </row>
    <row r="135" spans="1:24" s="128" customFormat="1" ht="34.9" hidden="1" customHeight="1">
      <c r="A135" s="269"/>
      <c r="B135" s="270"/>
      <c r="C135" s="216">
        <v>45047</v>
      </c>
      <c r="D135" s="531">
        <f t="shared" si="12"/>
        <v>64047.888370233006</v>
      </c>
      <c r="E135" s="531">
        <f t="shared" si="19"/>
        <v>9514.6207689980019</v>
      </c>
      <c r="F135" s="532">
        <v>76.114269224000012</v>
      </c>
      <c r="G135" s="532">
        <v>7.4441097679999988</v>
      </c>
      <c r="H135" s="532">
        <v>66.457964849999996</v>
      </c>
      <c r="I135" s="532">
        <v>92.110034780000007</v>
      </c>
      <c r="J135" s="532">
        <v>9272.4943903760013</v>
      </c>
      <c r="K135" s="531">
        <f t="shared" si="20"/>
        <v>26004.743617279</v>
      </c>
      <c r="L135" s="532">
        <v>431.52104107999997</v>
      </c>
      <c r="M135" s="532">
        <v>10.29592324</v>
      </c>
      <c r="N135" s="532">
        <v>286.82985894900003</v>
      </c>
      <c r="O135" s="532">
        <v>1728.752389</v>
      </c>
      <c r="P135" s="532">
        <v>23547.344405010001</v>
      </c>
      <c r="Q135" s="532">
        <v>1210.1711600259998</v>
      </c>
      <c r="R135" s="532">
        <v>1210.9574339639998</v>
      </c>
      <c r="S135" s="531">
        <v>10871.260673715002</v>
      </c>
      <c r="T135" s="531">
        <v>6732.0485151799994</v>
      </c>
      <c r="U135" s="531">
        <v>8504.0862010709989</v>
      </c>
      <c r="V135" s="269"/>
      <c r="W135" s="269"/>
      <c r="X135" s="269"/>
    </row>
    <row r="136" spans="1:24" s="128" customFormat="1" ht="34.9" hidden="1" customHeight="1">
      <c r="A136" s="269"/>
      <c r="B136" s="270"/>
      <c r="C136" s="217">
        <v>45078</v>
      </c>
      <c r="D136" s="536">
        <f t="shared" si="12"/>
        <v>64653.354668971006</v>
      </c>
      <c r="E136" s="536">
        <f t="shared" si="19"/>
        <v>9510.6997114780006</v>
      </c>
      <c r="F136" s="537">
        <v>87.704609856000005</v>
      </c>
      <c r="G136" s="537">
        <v>6.797289039999999</v>
      </c>
      <c r="H136" s="537">
        <v>55.250778359999998</v>
      </c>
      <c r="I136" s="537">
        <v>59.929844377999999</v>
      </c>
      <c r="J136" s="537">
        <v>9301.0171898440003</v>
      </c>
      <c r="K136" s="536">
        <f t="shared" si="20"/>
        <v>26188.968276069998</v>
      </c>
      <c r="L136" s="537">
        <v>420.98728851800001</v>
      </c>
      <c r="M136" s="537">
        <v>9.9157144200000005</v>
      </c>
      <c r="N136" s="537">
        <v>286.78370700200003</v>
      </c>
      <c r="O136" s="537">
        <v>1689.4206589999999</v>
      </c>
      <c r="P136" s="537">
        <v>23781.860907129998</v>
      </c>
      <c r="Q136" s="537">
        <v>1217.8054832160001</v>
      </c>
      <c r="R136" s="537">
        <v>1429.7078464990002</v>
      </c>
      <c r="S136" s="536">
        <v>10731.732734724003</v>
      </c>
      <c r="T136" s="536">
        <v>6887.236989</v>
      </c>
      <c r="U136" s="536">
        <v>8687.2036279840013</v>
      </c>
      <c r="V136" s="269"/>
      <c r="W136" s="269"/>
      <c r="X136" s="269"/>
    </row>
    <row r="137" spans="1:24" s="128" customFormat="1" ht="34.9" hidden="1" customHeight="1">
      <c r="A137" s="269"/>
      <c r="B137" s="270"/>
      <c r="C137" s="216">
        <v>45108</v>
      </c>
      <c r="D137" s="531">
        <f t="shared" si="12"/>
        <v>64618.931681615999</v>
      </c>
      <c r="E137" s="531">
        <f t="shared" si="19"/>
        <v>9650.1051640309997</v>
      </c>
      <c r="F137" s="532">
        <v>103.72718906599999</v>
      </c>
      <c r="G137" s="532">
        <v>7.2984093030000006</v>
      </c>
      <c r="H137" s="532">
        <v>62.64617295</v>
      </c>
      <c r="I137" s="532">
        <v>68.168028077999992</v>
      </c>
      <c r="J137" s="532">
        <v>9408.2653646340004</v>
      </c>
      <c r="K137" s="531">
        <f t="shared" si="20"/>
        <v>26397.584960724998</v>
      </c>
      <c r="L137" s="532">
        <v>419.80778953099997</v>
      </c>
      <c r="M137" s="532">
        <v>8.5236866899999999</v>
      </c>
      <c r="N137" s="532">
        <v>310.48658533500003</v>
      </c>
      <c r="O137" s="532">
        <v>1637.26107</v>
      </c>
      <c r="P137" s="532">
        <v>24021.505829169</v>
      </c>
      <c r="Q137" s="532">
        <v>1187.4759579409999</v>
      </c>
      <c r="R137" s="532">
        <v>1247.8592876390003</v>
      </c>
      <c r="S137" s="531">
        <v>10736.310977624002</v>
      </c>
      <c r="T137" s="531">
        <v>6944.7783695900007</v>
      </c>
      <c r="U137" s="531">
        <v>8454.816964065998</v>
      </c>
      <c r="V137" s="269"/>
      <c r="W137" s="269"/>
      <c r="X137" s="269"/>
    </row>
    <row r="138" spans="1:24" s="128" customFormat="1" ht="34.9" hidden="1" customHeight="1">
      <c r="A138" s="269"/>
      <c r="B138" s="270"/>
      <c r="C138" s="217">
        <v>45139</v>
      </c>
      <c r="D138" s="536">
        <f t="shared" si="12"/>
        <v>64568.297737340006</v>
      </c>
      <c r="E138" s="536">
        <f t="shared" si="19"/>
        <v>9601.5965821270001</v>
      </c>
      <c r="F138" s="537">
        <v>84.98960057699999</v>
      </c>
      <c r="G138" s="537">
        <v>6.4356164390000004</v>
      </c>
      <c r="H138" s="537">
        <v>63.192323610000003</v>
      </c>
      <c r="I138" s="537">
        <v>75.908471677999984</v>
      </c>
      <c r="J138" s="537">
        <v>9371.0705698229995</v>
      </c>
      <c r="K138" s="536">
        <f t="shared" si="20"/>
        <v>26684.950965625001</v>
      </c>
      <c r="L138" s="537">
        <v>430.95302672899999</v>
      </c>
      <c r="M138" s="537">
        <v>8.2815567000000012</v>
      </c>
      <c r="N138" s="537">
        <v>327.62245983500003</v>
      </c>
      <c r="O138" s="537">
        <v>1520.6048229999999</v>
      </c>
      <c r="P138" s="537">
        <v>24397.489099361002</v>
      </c>
      <c r="Q138" s="537">
        <v>1238.1517213470001</v>
      </c>
      <c r="R138" s="537">
        <v>1257.1323754399998</v>
      </c>
      <c r="S138" s="536">
        <v>10484.309804447001</v>
      </c>
      <c r="T138" s="536">
        <v>6938.7323161000004</v>
      </c>
      <c r="U138" s="536">
        <v>8363.4239722540005</v>
      </c>
      <c r="V138" s="269"/>
      <c r="W138" s="269"/>
      <c r="X138" s="269"/>
    </row>
    <row r="139" spans="1:24" s="128" customFormat="1" ht="34.9" hidden="1" customHeight="1">
      <c r="A139" s="269"/>
      <c r="B139" s="270"/>
      <c r="C139" s="216">
        <v>45170</v>
      </c>
      <c r="D139" s="531">
        <f t="shared" si="12"/>
        <v>65295.622903620999</v>
      </c>
      <c r="E139" s="531">
        <f t="shared" si="19"/>
        <v>9785.2669313820006</v>
      </c>
      <c r="F139" s="532">
        <v>83.161788448999985</v>
      </c>
      <c r="G139" s="532">
        <v>5.9662524040000005</v>
      </c>
      <c r="H139" s="532">
        <v>67.890721299999996</v>
      </c>
      <c r="I139" s="532">
        <v>89.904442478000007</v>
      </c>
      <c r="J139" s="532">
        <v>9538.3437267509998</v>
      </c>
      <c r="K139" s="531">
        <f t="shared" si="20"/>
        <v>26729.184652901993</v>
      </c>
      <c r="L139" s="532">
        <v>437.83579936800004</v>
      </c>
      <c r="M139" s="532">
        <v>7.6254813360000009</v>
      </c>
      <c r="N139" s="532">
        <v>326.24190689099999</v>
      </c>
      <c r="O139" s="532">
        <v>1484.330791185</v>
      </c>
      <c r="P139" s="532">
        <v>24473.150674121993</v>
      </c>
      <c r="Q139" s="532">
        <v>1177.870178269</v>
      </c>
      <c r="R139" s="532">
        <v>1453.317390188</v>
      </c>
      <c r="S139" s="531">
        <v>10617.92596787</v>
      </c>
      <c r="T139" s="531">
        <v>6995.409262481</v>
      </c>
      <c r="U139" s="531">
        <v>8536.6485205289991</v>
      </c>
      <c r="V139" s="269"/>
      <c r="W139" s="269"/>
      <c r="X139" s="269"/>
    </row>
    <row r="140" spans="1:24" s="128" customFormat="1" ht="34.5" hidden="1" customHeight="1">
      <c r="A140" s="269"/>
      <c r="B140" s="270"/>
      <c r="C140" s="217">
        <v>45201</v>
      </c>
      <c r="D140" s="536">
        <f t="shared" si="12"/>
        <v>65255.359179812993</v>
      </c>
      <c r="E140" s="536">
        <f t="shared" si="19"/>
        <v>9455.0196583830002</v>
      </c>
      <c r="F140" s="537">
        <v>79.792921267000011</v>
      </c>
      <c r="G140" s="537">
        <v>4.9684851749999996</v>
      </c>
      <c r="H140" s="537">
        <v>55.69644383</v>
      </c>
      <c r="I140" s="537">
        <v>88.419467877999992</v>
      </c>
      <c r="J140" s="537">
        <v>9226.1423402330001</v>
      </c>
      <c r="K140" s="536">
        <f t="shared" si="20"/>
        <v>27094.589612987998</v>
      </c>
      <c r="L140" s="537">
        <v>433.40550289800001</v>
      </c>
      <c r="M140" s="537">
        <v>6.3500444659999999</v>
      </c>
      <c r="N140" s="537">
        <v>332.21140366000003</v>
      </c>
      <c r="O140" s="537">
        <v>1589.2003156119999</v>
      </c>
      <c r="P140" s="537">
        <v>24733.422346351999</v>
      </c>
      <c r="Q140" s="537">
        <v>1169.6937063959999</v>
      </c>
      <c r="R140" s="537">
        <v>1263.4826318700002</v>
      </c>
      <c r="S140" s="536">
        <v>10548.629221967998</v>
      </c>
      <c r="T140" s="536">
        <v>7281.0477999799996</v>
      </c>
      <c r="U140" s="536">
        <v>8442.896548228</v>
      </c>
      <c r="V140" s="269"/>
      <c r="W140" s="269"/>
      <c r="X140" s="269"/>
    </row>
    <row r="141" spans="1:24" s="128" customFormat="1" ht="34.9" hidden="1" customHeight="1">
      <c r="A141" s="269"/>
      <c r="B141" s="270"/>
      <c r="C141" s="216">
        <v>45233</v>
      </c>
      <c r="D141" s="531">
        <f t="shared" si="12"/>
        <v>65518.414250087997</v>
      </c>
      <c r="E141" s="531">
        <f t="shared" si="19"/>
        <v>9309.1514946320003</v>
      </c>
      <c r="F141" s="532">
        <v>103.094452721</v>
      </c>
      <c r="G141" s="532">
        <v>4.7835847240000007</v>
      </c>
      <c r="H141" s="532">
        <v>41.646545429999996</v>
      </c>
      <c r="I141" s="532">
        <v>68.998081577999997</v>
      </c>
      <c r="J141" s="532">
        <v>9090.6288301790009</v>
      </c>
      <c r="K141" s="531">
        <f t="shared" si="20"/>
        <v>27167.365606326002</v>
      </c>
      <c r="L141" s="532">
        <v>422.52016173000004</v>
      </c>
      <c r="M141" s="532">
        <v>6.1496861340000004</v>
      </c>
      <c r="N141" s="532">
        <v>298.45539651000001</v>
      </c>
      <c r="O141" s="532">
        <v>1561.2406936120001</v>
      </c>
      <c r="P141" s="532">
        <v>24878.999668340002</v>
      </c>
      <c r="Q141" s="532">
        <v>1154.136776954</v>
      </c>
      <c r="R141" s="532">
        <v>1260.0383008349997</v>
      </c>
      <c r="S141" s="531">
        <v>10628.773259774</v>
      </c>
      <c r="T141" s="531">
        <v>7346.5716062000001</v>
      </c>
      <c r="U141" s="531">
        <v>8652.3772053670018</v>
      </c>
      <c r="V141" s="269"/>
      <c r="W141" s="269"/>
      <c r="X141" s="269"/>
    </row>
    <row r="142" spans="1:24" s="128" customFormat="1" ht="34.5" hidden="1" customHeight="1">
      <c r="A142" s="269"/>
      <c r="B142" s="270"/>
      <c r="C142" s="217">
        <v>45264</v>
      </c>
      <c r="D142" s="536">
        <f t="shared" si="12"/>
        <v>66175.777832231004</v>
      </c>
      <c r="E142" s="536">
        <f t="shared" si="19"/>
        <v>9450.755033323001</v>
      </c>
      <c r="F142" s="537">
        <v>109.21644175599999</v>
      </c>
      <c r="G142" s="537">
        <v>6.0817184069999994</v>
      </c>
      <c r="H142" s="537">
        <v>52.56998754</v>
      </c>
      <c r="I142" s="537">
        <v>79.681778875999981</v>
      </c>
      <c r="J142" s="537">
        <v>9203.2051067440007</v>
      </c>
      <c r="K142" s="536">
        <f>SUM(L142:P142)</f>
        <v>27376.502773624001</v>
      </c>
      <c r="L142" s="537">
        <v>403.93066469300004</v>
      </c>
      <c r="M142" s="537">
        <v>5.65455474</v>
      </c>
      <c r="N142" s="537">
        <v>285.80910904199999</v>
      </c>
      <c r="O142" s="537">
        <v>1721.361624612</v>
      </c>
      <c r="P142" s="537">
        <v>24959.746820537002</v>
      </c>
      <c r="Q142" s="537">
        <v>1215.7206193900001</v>
      </c>
      <c r="R142" s="537">
        <v>1459.0251548809999</v>
      </c>
      <c r="S142" s="536">
        <v>10661.407336590002</v>
      </c>
      <c r="T142" s="536">
        <v>7263.8723439999994</v>
      </c>
      <c r="U142" s="536">
        <v>8748.4945704229995</v>
      </c>
      <c r="V142" s="269"/>
      <c r="W142" s="269"/>
      <c r="X142" s="269"/>
    </row>
    <row r="143" spans="1:24" s="128" customFormat="1" ht="34.9" hidden="1" customHeight="1">
      <c r="A143" s="269"/>
      <c r="B143" s="270"/>
      <c r="C143" s="1017">
        <v>2024</v>
      </c>
      <c r="D143" s="1020"/>
      <c r="E143" s="1020"/>
      <c r="F143" s="1021"/>
      <c r="G143" s="1021"/>
      <c r="H143" s="1021"/>
      <c r="I143" s="1021"/>
      <c r="J143" s="1021"/>
      <c r="K143" s="1020"/>
      <c r="L143" s="1021"/>
      <c r="M143" s="1021"/>
      <c r="N143" s="1021"/>
      <c r="O143" s="1021"/>
      <c r="P143" s="1021"/>
      <c r="Q143" s="1021"/>
      <c r="R143" s="1021"/>
      <c r="S143" s="1020"/>
      <c r="T143" s="1020"/>
      <c r="U143" s="1020"/>
      <c r="V143" s="269"/>
      <c r="W143" s="930"/>
      <c r="X143" s="269"/>
    </row>
    <row r="144" spans="1:24" s="128" customFormat="1" ht="34.9" hidden="1" customHeight="1">
      <c r="A144" s="269"/>
      <c r="B144" s="270"/>
      <c r="C144" s="216">
        <v>45292</v>
      </c>
      <c r="D144" s="531">
        <f>E144+Q144+R144+S144+T144+U144+K144</f>
        <v>66320.744711000007</v>
      </c>
      <c r="E144" s="531">
        <f>SUM(F144:J144)</f>
        <v>9406.2371436199992</v>
      </c>
      <c r="F144" s="532">
        <v>105.064671237</v>
      </c>
      <c r="G144" s="532">
        <v>7.0347267920000007</v>
      </c>
      <c r="H144" s="532">
        <v>57.713198349999999</v>
      </c>
      <c r="I144" s="532">
        <v>85.894082978</v>
      </c>
      <c r="J144" s="532">
        <v>9150.5304642629999</v>
      </c>
      <c r="K144" s="531">
        <f>SUM(L144:P144)</f>
        <v>27573.176139736002</v>
      </c>
      <c r="L144" s="532">
        <v>405.90221157900004</v>
      </c>
      <c r="M144" s="532">
        <v>6.4967407170000007</v>
      </c>
      <c r="N144" s="532">
        <v>289.12399046500002</v>
      </c>
      <c r="O144" s="532">
        <v>1759.2506002739999</v>
      </c>
      <c r="P144" s="532">
        <v>25112.402596701002</v>
      </c>
      <c r="Q144" s="532">
        <v>1251.091561745</v>
      </c>
      <c r="R144" s="532">
        <v>1250.6581054000001</v>
      </c>
      <c r="S144" s="531">
        <v>10685.923374700002</v>
      </c>
      <c r="T144" s="531">
        <v>7334.3593405000001</v>
      </c>
      <c r="U144" s="531">
        <v>8819.2990452990052</v>
      </c>
      <c r="V144" s="269"/>
      <c r="W144" s="269"/>
      <c r="X144" s="269"/>
    </row>
    <row r="145" spans="1:24" s="128" customFormat="1" ht="34.5" hidden="1" customHeight="1">
      <c r="A145" s="269"/>
      <c r="B145" s="270"/>
      <c r="C145" s="217">
        <v>45323</v>
      </c>
      <c r="D145" s="536">
        <f>E145+Q145+R145+S145+T145+U145+K145</f>
        <v>66854.272609306994</v>
      </c>
      <c r="E145" s="536">
        <f>SUM(F145:J145)</f>
        <v>9445.299217492</v>
      </c>
      <c r="F145" s="537">
        <v>107.49834902099998</v>
      </c>
      <c r="G145" s="537">
        <v>6.6291308540000005</v>
      </c>
      <c r="H145" s="537">
        <v>58.716725259999997</v>
      </c>
      <c r="I145" s="537">
        <v>56.954540778000002</v>
      </c>
      <c r="J145" s="537">
        <v>9215.5004715790001</v>
      </c>
      <c r="K145" s="536">
        <f>SUM(L145:P145)</f>
        <v>27791.317437403995</v>
      </c>
      <c r="L145" s="537">
        <v>392.94031031400004</v>
      </c>
      <c r="M145" s="537">
        <v>7.1888264530000008</v>
      </c>
      <c r="N145" s="537">
        <v>311.67003417699993</v>
      </c>
      <c r="O145" s="537">
        <v>1862.0556562739998</v>
      </c>
      <c r="P145" s="537">
        <v>25217.462610185998</v>
      </c>
      <c r="Q145" s="537">
        <v>1260.5654051610002</v>
      </c>
      <c r="R145" s="537">
        <v>1255.682012515</v>
      </c>
      <c r="S145" s="536">
        <v>10935.759163639001</v>
      </c>
      <c r="T145" s="536">
        <v>7401.1609733000005</v>
      </c>
      <c r="U145" s="536">
        <v>8764.4883997960005</v>
      </c>
      <c r="V145" s="269"/>
      <c r="W145" s="269"/>
      <c r="X145" s="269"/>
    </row>
    <row r="146" spans="1:24" s="128" customFormat="1" ht="34.9" hidden="1" customHeight="1">
      <c r="A146" s="269"/>
      <c r="B146" s="270"/>
      <c r="C146" s="216">
        <v>45352</v>
      </c>
      <c r="D146" s="531">
        <f>E146+Q146+R146+S146+T146+U146+K146</f>
        <v>67054.096676000001</v>
      </c>
      <c r="E146" s="531">
        <f>SUM(F146:J146)</f>
        <v>9555.141733698998</v>
      </c>
      <c r="F146" s="532">
        <v>107.97819102699999</v>
      </c>
      <c r="G146" s="532">
        <v>6.4419322010000002</v>
      </c>
      <c r="H146" s="532">
        <v>61.097037920000005</v>
      </c>
      <c r="I146" s="532">
        <v>65.013389778000004</v>
      </c>
      <c r="J146" s="532">
        <v>9314.6111827729983</v>
      </c>
      <c r="K146" s="531">
        <f>SUM(L146:P146)</f>
        <v>27705.351018286998</v>
      </c>
      <c r="L146" s="532">
        <v>410.56406803200002</v>
      </c>
      <c r="M146" s="532">
        <v>7.3641776249999999</v>
      </c>
      <c r="N146" s="532">
        <v>297.50989978799998</v>
      </c>
      <c r="O146" s="532">
        <v>1716.1523152739999</v>
      </c>
      <c r="P146" s="532">
        <v>25273.760557567999</v>
      </c>
      <c r="Q146" s="532">
        <v>1254.8291599639999</v>
      </c>
      <c r="R146" s="532">
        <v>1260.1805625</v>
      </c>
      <c r="S146" s="531">
        <v>10958.445764780001</v>
      </c>
      <c r="T146" s="531">
        <v>7304.1456281999999</v>
      </c>
      <c r="U146" s="531">
        <v>9016.0028085700105</v>
      </c>
      <c r="V146" s="269"/>
      <c r="W146" s="269"/>
      <c r="X146" s="269"/>
    </row>
    <row r="147" spans="1:24" s="128" customFormat="1" ht="34.9" hidden="1" customHeight="1">
      <c r="A147" s="269"/>
      <c r="B147" s="270"/>
      <c r="C147" s="217">
        <v>45383</v>
      </c>
      <c r="D147" s="536">
        <f>E147+Q147+R147+S147+T147+U147+K147</f>
        <v>66922.428341000006</v>
      </c>
      <c r="E147" s="536">
        <f>SUM(F147:J147)</f>
        <v>9502.7713189160004</v>
      </c>
      <c r="F147" s="537">
        <v>100.91484532600001</v>
      </c>
      <c r="G147" s="537">
        <v>5.1571873080000001</v>
      </c>
      <c r="H147" s="537">
        <v>67.779834280000003</v>
      </c>
      <c r="I147" s="537">
        <v>97.426021477999996</v>
      </c>
      <c r="J147" s="537">
        <v>9231.4934305240004</v>
      </c>
      <c r="K147" s="536">
        <f>SUM(L147:P147)</f>
        <v>27511.670643802001</v>
      </c>
      <c r="L147" s="537">
        <v>418.95363570800004</v>
      </c>
      <c r="M147" s="537">
        <v>6.8730813800000004</v>
      </c>
      <c r="N147" s="537">
        <v>286.45420556300002</v>
      </c>
      <c r="O147" s="537">
        <v>1562.549413129</v>
      </c>
      <c r="P147" s="537">
        <v>25236.840308022001</v>
      </c>
      <c r="Q147" s="537">
        <v>1266.7081380830002</v>
      </c>
      <c r="R147" s="537">
        <v>1274.5022558000001</v>
      </c>
      <c r="S147" s="536">
        <v>11186.01699941</v>
      </c>
      <c r="T147" s="536">
        <v>7163.8620649000004</v>
      </c>
      <c r="U147" s="536">
        <v>9016.8969200890078</v>
      </c>
      <c r="V147" s="269"/>
      <c r="W147" s="269"/>
      <c r="X147" s="269"/>
    </row>
    <row r="148" spans="1:24" s="128" customFormat="1" ht="34.9" hidden="1" customHeight="1">
      <c r="A148" s="269"/>
      <c r="B148" s="270"/>
      <c r="C148" s="216">
        <v>45413</v>
      </c>
      <c r="D148" s="531">
        <f>E148+Q148+R148+S148+T148+U148+K148</f>
        <v>67221.702657000002</v>
      </c>
      <c r="E148" s="531">
        <f>SUM(F148:J148)</f>
        <v>9800.6301019760012</v>
      </c>
      <c r="F148" s="532">
        <v>99.169831004000002</v>
      </c>
      <c r="G148" s="532">
        <v>7.9893112679999989</v>
      </c>
      <c r="H148" s="532">
        <v>54.655046129999995</v>
      </c>
      <c r="I148" s="532">
        <v>93.148185478000002</v>
      </c>
      <c r="J148" s="532">
        <v>9545.6677280960012</v>
      </c>
      <c r="K148" s="531">
        <f>SUM(L148:P148)</f>
        <v>27719.846402464002</v>
      </c>
      <c r="L148" s="532">
        <v>424.62983396300001</v>
      </c>
      <c r="M148" s="532">
        <v>5.5672353189999999</v>
      </c>
      <c r="N148" s="532">
        <v>298.49298864599996</v>
      </c>
      <c r="O148" s="532">
        <v>1737.4882971289999</v>
      </c>
      <c r="P148" s="532">
        <v>25253.668047407002</v>
      </c>
      <c r="Q148" s="532">
        <v>1270.7481719039997</v>
      </c>
      <c r="R148" s="532">
        <v>1283.101392</v>
      </c>
      <c r="S148" s="531">
        <v>11281.168075950001</v>
      </c>
      <c r="T148" s="531">
        <v>7208.8500495400003</v>
      </c>
      <c r="U148" s="531">
        <v>8657.3584631660015</v>
      </c>
      <c r="V148" s="269"/>
      <c r="W148" s="269"/>
      <c r="X148" s="269"/>
    </row>
    <row r="149" spans="1:24" s="128" customFormat="1" ht="34.9" hidden="1" customHeight="1">
      <c r="A149" s="269"/>
      <c r="B149" s="270"/>
      <c r="C149" s="217">
        <v>45445</v>
      </c>
      <c r="D149" s="536">
        <v>67675.8</v>
      </c>
      <c r="E149" s="536">
        <v>9703.6</v>
      </c>
      <c r="F149" s="537">
        <v>99.3</v>
      </c>
      <c r="G149" s="537">
        <v>6.4</v>
      </c>
      <c r="H149" s="537">
        <v>61.4</v>
      </c>
      <c r="I149" s="537">
        <v>71.099999999999994</v>
      </c>
      <c r="J149" s="537">
        <v>9465.4</v>
      </c>
      <c r="K149" s="536">
        <v>27939</v>
      </c>
      <c r="L149" s="537">
        <v>423.7</v>
      </c>
      <c r="M149" s="537">
        <v>5</v>
      </c>
      <c r="N149" s="537">
        <v>293.3</v>
      </c>
      <c r="O149" s="537">
        <v>1782.3</v>
      </c>
      <c r="P149" s="537">
        <v>25434.6</v>
      </c>
      <c r="Q149" s="537">
        <v>1281.9000000000001</v>
      </c>
      <c r="R149" s="537">
        <v>1282.5999999999999</v>
      </c>
      <c r="S149" s="536">
        <v>11247.2</v>
      </c>
      <c r="T149" s="536">
        <v>7264.8</v>
      </c>
      <c r="U149" s="536">
        <v>8956.7000000000007</v>
      </c>
      <c r="V149" s="269"/>
      <c r="W149" s="269"/>
      <c r="X149" s="269"/>
    </row>
    <row r="150" spans="1:24" s="128" customFormat="1" ht="34.9" hidden="1" customHeight="1">
      <c r="A150" s="269"/>
      <c r="B150" s="270"/>
      <c r="C150" s="216" t="s">
        <v>1036</v>
      </c>
      <c r="D150" s="531">
        <f>E150+Q150+R150+S150+T150+U150+K150</f>
        <v>68307.269</v>
      </c>
      <c r="E150" s="531">
        <f>SUM(F150:J150)</f>
        <v>9729.2219999999998</v>
      </c>
      <c r="F150" s="532">
        <v>100.324</v>
      </c>
      <c r="G150" s="532">
        <v>7.45</v>
      </c>
      <c r="H150" s="532">
        <v>56.23</v>
      </c>
      <c r="I150" s="532">
        <v>68.123999999999995</v>
      </c>
      <c r="J150" s="532">
        <v>9497.0939999999991</v>
      </c>
      <c r="K150" s="531">
        <f>SUM(L150:P150)</f>
        <v>28607.103999999999</v>
      </c>
      <c r="L150" s="532">
        <v>424.66199999999998</v>
      </c>
      <c r="M150" s="532">
        <v>5.1970000000000001</v>
      </c>
      <c r="N150" s="532">
        <v>295.05</v>
      </c>
      <c r="O150" s="532">
        <v>1850.6659999999999</v>
      </c>
      <c r="P150" s="532">
        <v>26031.528999999999</v>
      </c>
      <c r="Q150" s="532">
        <v>1235.08</v>
      </c>
      <c r="R150" s="532">
        <v>1297.1980000000001</v>
      </c>
      <c r="S150" s="531">
        <v>11334.021000000001</v>
      </c>
      <c r="T150" s="531">
        <v>7299.308</v>
      </c>
      <c r="U150" s="531">
        <v>8805.3359999999993</v>
      </c>
      <c r="V150" s="269"/>
      <c r="W150" s="269"/>
      <c r="X150" s="269"/>
    </row>
    <row r="151" spans="1:24" s="128" customFormat="1" ht="34.9" hidden="1" customHeight="1">
      <c r="A151" s="269"/>
      <c r="B151" s="270"/>
      <c r="C151" s="217">
        <v>45506</v>
      </c>
      <c r="D151" s="536">
        <v>68828.471541999999</v>
      </c>
      <c r="E151" s="536">
        <v>9827.093405597001</v>
      </c>
      <c r="F151" s="537">
        <v>78.748388002999988</v>
      </c>
      <c r="G151" s="537">
        <v>7.6465833790000008</v>
      </c>
      <c r="H151" s="537">
        <v>61.376428140000002</v>
      </c>
      <c r="I151" s="537">
        <v>82.579061277999998</v>
      </c>
      <c r="J151" s="537">
        <v>9596.7429447970007</v>
      </c>
      <c r="K151" s="536">
        <v>28906.117093283996</v>
      </c>
      <c r="L151" s="537">
        <v>429.36278560199997</v>
      </c>
      <c r="M151" s="537">
        <v>4.7321596670000003</v>
      </c>
      <c r="N151" s="537">
        <v>288.18820499600002</v>
      </c>
      <c r="O151" s="537">
        <v>1963.9244181609999</v>
      </c>
      <c r="P151" s="537">
        <v>26219.909524857998</v>
      </c>
      <c r="Q151" s="537">
        <v>1372.6175463950001</v>
      </c>
      <c r="R151" s="537">
        <v>1313.9389590000001</v>
      </c>
      <c r="S151" s="536">
        <v>11357.396591070001</v>
      </c>
      <c r="T151" s="536">
        <v>7352.6947528000001</v>
      </c>
      <c r="U151" s="536">
        <v>8698.6131938540057</v>
      </c>
      <c r="V151" s="269"/>
      <c r="W151" s="269"/>
      <c r="X151" s="269"/>
    </row>
    <row r="152" spans="1:24" s="128" customFormat="1" ht="34.9" hidden="1" customHeight="1">
      <c r="A152" s="269"/>
      <c r="B152" s="270"/>
      <c r="C152" s="216">
        <v>45559</v>
      </c>
      <c r="D152" s="531">
        <f>E152+Q152+R152+S152+T152+U152+K152</f>
        <v>69077.120246000006</v>
      </c>
      <c r="E152" s="531">
        <f>SUM(F152:J152)</f>
        <v>9721.5813596499993</v>
      </c>
      <c r="F152" s="532">
        <v>86.133728199999993</v>
      </c>
      <c r="G152" s="532">
        <v>6.147653042</v>
      </c>
      <c r="H152" s="532">
        <v>79.57412703</v>
      </c>
      <c r="I152" s="532">
        <v>72.773195078000001</v>
      </c>
      <c r="J152" s="532">
        <v>9476.9526562999999</v>
      </c>
      <c r="K152" s="531">
        <f>SUM(L152:P152)</f>
        <v>29060.063433767995</v>
      </c>
      <c r="L152" s="532">
        <v>423.98625135399999</v>
      </c>
      <c r="M152" s="532">
        <v>4.3877345999999999</v>
      </c>
      <c r="N152" s="532">
        <v>290.10318839900003</v>
      </c>
      <c r="O152" s="532">
        <v>1861.210011161</v>
      </c>
      <c r="P152" s="532">
        <v>26480.376248253997</v>
      </c>
      <c r="Q152" s="532">
        <v>1359.1240465049998</v>
      </c>
      <c r="R152" s="532">
        <v>1304.8805910000001</v>
      </c>
      <c r="S152" s="531">
        <v>11457.173099809999</v>
      </c>
      <c r="T152" s="531">
        <v>7421.5240946000004</v>
      </c>
      <c r="U152" s="531">
        <v>8752.7736206670088</v>
      </c>
      <c r="V152" s="269"/>
      <c r="W152" s="269"/>
      <c r="X152" s="269"/>
    </row>
    <row r="153" spans="1:24" s="128" customFormat="1" ht="34.9" hidden="1" customHeight="1">
      <c r="A153" s="269"/>
      <c r="B153" s="270"/>
      <c r="C153" s="217">
        <v>45589</v>
      </c>
      <c r="D153" s="536">
        <v>69111.547724000004</v>
      </c>
      <c r="E153" s="536">
        <v>9720.7705289250007</v>
      </c>
      <c r="F153" s="537">
        <v>108.48217826899999</v>
      </c>
      <c r="G153" s="537">
        <v>9.7709806050000001</v>
      </c>
      <c r="H153" s="537">
        <v>58.973691219999999</v>
      </c>
      <c r="I153" s="537">
        <v>72.111273499999996</v>
      </c>
      <c r="J153" s="537">
        <v>9471.4324053310011</v>
      </c>
      <c r="K153" s="536">
        <v>28758.168181754998</v>
      </c>
      <c r="L153" s="537">
        <v>423.59371198399998</v>
      </c>
      <c r="M153" s="537">
        <v>3.9703856580000001</v>
      </c>
      <c r="N153" s="537">
        <v>308.309206733</v>
      </c>
      <c r="O153" s="537">
        <v>1478.436534514</v>
      </c>
      <c r="P153" s="537">
        <v>26543.858342865999</v>
      </c>
      <c r="Q153" s="537">
        <v>1333.4938693920003</v>
      </c>
      <c r="R153" s="537">
        <v>1306.0495900000001</v>
      </c>
      <c r="S153" s="536">
        <v>11348.21593348</v>
      </c>
      <c r="T153" s="536">
        <v>7477.9922644000007</v>
      </c>
      <c r="U153" s="536">
        <v>9166.8573560479999</v>
      </c>
      <c r="V153" s="269"/>
      <c r="W153" s="269"/>
      <c r="X153" s="269"/>
    </row>
    <row r="154" spans="1:24" s="128" customFormat="1" ht="34.5" hidden="1" customHeight="1">
      <c r="A154" s="269"/>
      <c r="B154" s="270"/>
      <c r="C154" s="216">
        <v>45620</v>
      </c>
      <c r="D154" s="531">
        <f>E154+Q154+R154+S154+T154+U154+K154</f>
        <v>69729.110488000006</v>
      </c>
      <c r="E154" s="531">
        <f>SUM(F154:J154)</f>
        <v>9993.1007028550011</v>
      </c>
      <c r="F154" s="532">
        <v>109.72059123099999</v>
      </c>
      <c r="G154" s="532">
        <v>8.751346625</v>
      </c>
      <c r="H154" s="532">
        <v>49.32340233</v>
      </c>
      <c r="I154" s="532">
        <v>59.769137000000001</v>
      </c>
      <c r="J154" s="532">
        <v>9765.5362256690005</v>
      </c>
      <c r="K154" s="531">
        <f>SUM(L154:P154)</f>
        <v>28896.333716649002</v>
      </c>
      <c r="L154" s="532">
        <v>432.52294607300007</v>
      </c>
      <c r="M154" s="532">
        <v>3.3786469139999999</v>
      </c>
      <c r="N154" s="532">
        <v>287.00578604100002</v>
      </c>
      <c r="O154" s="532">
        <v>1425.814449514</v>
      </c>
      <c r="P154" s="532">
        <v>26747.611888107</v>
      </c>
      <c r="Q154" s="532">
        <v>1329.141613578</v>
      </c>
      <c r="R154" s="532">
        <v>1308.888099</v>
      </c>
      <c r="S154" s="531">
        <v>11407.264702799999</v>
      </c>
      <c r="T154" s="531">
        <v>7638.2882645</v>
      </c>
      <c r="U154" s="531">
        <v>9156.093388618001</v>
      </c>
      <c r="V154" s="269"/>
      <c r="W154" s="269"/>
      <c r="X154" s="269"/>
    </row>
    <row r="155" spans="1:24" s="128" customFormat="1" ht="34.9" hidden="1" customHeight="1">
      <c r="A155" s="269"/>
      <c r="B155" s="270"/>
      <c r="C155" s="553">
        <v>45651</v>
      </c>
      <c r="D155" s="611">
        <v>69853.313936999999</v>
      </c>
      <c r="E155" s="611">
        <v>9698.6745066910007</v>
      </c>
      <c r="F155" s="610">
        <v>114.70198779500001</v>
      </c>
      <c r="G155" s="610">
        <v>9.7533900090000003</v>
      </c>
      <c r="H155" s="610">
        <v>55.088231450000002</v>
      </c>
      <c r="I155" s="610">
        <v>67.491259732000003</v>
      </c>
      <c r="J155" s="610">
        <v>9451.6396377050005</v>
      </c>
      <c r="K155" s="611">
        <v>29439.837799159999</v>
      </c>
      <c r="L155" s="610">
        <v>451.69988843599998</v>
      </c>
      <c r="M155" s="610">
        <v>1.9184147540000001</v>
      </c>
      <c r="N155" s="610">
        <v>283.64279419199994</v>
      </c>
      <c r="O155" s="610">
        <v>1849.786425514</v>
      </c>
      <c r="P155" s="610">
        <v>26852.790276264001</v>
      </c>
      <c r="Q155" s="610">
        <v>1326.4943385419999</v>
      </c>
      <c r="R155" s="610">
        <v>1387.5145580000001</v>
      </c>
      <c r="S155" s="611">
        <v>11435.59541426</v>
      </c>
      <c r="T155" s="611">
        <v>7555.68299243</v>
      </c>
      <c r="U155" s="611">
        <v>9009.5143279169952</v>
      </c>
      <c r="V155" s="269"/>
      <c r="W155" s="269"/>
      <c r="X155" s="269"/>
    </row>
    <row r="156" spans="1:24" s="128" customFormat="1" ht="34.9" customHeight="1">
      <c r="A156" s="269"/>
      <c r="B156" s="270"/>
      <c r="C156" s="1017">
        <v>2025</v>
      </c>
      <c r="D156" s="1020"/>
      <c r="E156" s="1020"/>
      <c r="F156" s="1021"/>
      <c r="G156" s="1021"/>
      <c r="H156" s="1021"/>
      <c r="I156" s="1021"/>
      <c r="J156" s="1021"/>
      <c r="K156" s="1020"/>
      <c r="L156" s="1021"/>
      <c r="M156" s="1021"/>
      <c r="N156" s="1021"/>
      <c r="O156" s="1021"/>
      <c r="P156" s="1021"/>
      <c r="Q156" s="1021"/>
      <c r="R156" s="1021"/>
      <c r="S156" s="1020"/>
      <c r="T156" s="1020"/>
      <c r="U156" s="1020"/>
      <c r="V156" s="269"/>
      <c r="W156" s="930"/>
      <c r="X156" s="269"/>
    </row>
    <row r="157" spans="1:24" s="128" customFormat="1" ht="34.9" hidden="1" customHeight="1">
      <c r="A157" s="269"/>
      <c r="B157" s="270"/>
      <c r="C157" s="216">
        <v>45658</v>
      </c>
      <c r="D157" s="531">
        <f>E157+Q157+R157+S157+T157+U157+K157</f>
        <v>70195.216</v>
      </c>
      <c r="E157" s="531">
        <f>SUM(F157:J157)</f>
        <v>9827.3719999999994</v>
      </c>
      <c r="F157" s="532">
        <v>128.69300000000001</v>
      </c>
      <c r="G157" s="532">
        <v>11.801</v>
      </c>
      <c r="H157" s="532">
        <v>56.343000000000004</v>
      </c>
      <c r="I157" s="532">
        <v>75.483000000000004</v>
      </c>
      <c r="J157" s="532">
        <v>9555.0519999999997</v>
      </c>
      <c r="K157" s="531">
        <f>SUM(L157:P157)</f>
        <v>29582.447</v>
      </c>
      <c r="L157" s="532">
        <v>452.73700000000002</v>
      </c>
      <c r="M157" s="532">
        <v>3.887</v>
      </c>
      <c r="N157" s="532">
        <v>279.12900000000002</v>
      </c>
      <c r="O157" s="532">
        <v>1808.345</v>
      </c>
      <c r="P157" s="532">
        <v>27038.348999999998</v>
      </c>
      <c r="Q157" s="532">
        <v>1348.3230000000001</v>
      </c>
      <c r="R157" s="532">
        <v>1297.8789999999999</v>
      </c>
      <c r="S157" s="531">
        <v>11472.835999999999</v>
      </c>
      <c r="T157" s="531">
        <v>7618.5879999999997</v>
      </c>
      <c r="U157" s="531">
        <v>9047.7710000000006</v>
      </c>
      <c r="V157" s="269"/>
      <c r="W157" s="269"/>
      <c r="X157" s="269"/>
    </row>
    <row r="158" spans="1:24" s="128" customFormat="1" ht="34.9" hidden="1" customHeight="1">
      <c r="A158" s="269"/>
      <c r="B158" s="270"/>
      <c r="C158" s="217">
        <v>45690</v>
      </c>
      <c r="D158" s="536">
        <v>70793.306838999997</v>
      </c>
      <c r="E158" s="536">
        <v>9950.0125157370021</v>
      </c>
      <c r="F158" s="537">
        <v>135.94240118000002</v>
      </c>
      <c r="G158" s="537">
        <v>15.243927678999999</v>
      </c>
      <c r="H158" s="537">
        <v>61.171220179999992</v>
      </c>
      <c r="I158" s="537">
        <v>80.143662677999984</v>
      </c>
      <c r="J158" s="537">
        <v>9657.5113040200013</v>
      </c>
      <c r="K158" s="536">
        <v>29795.787847088999</v>
      </c>
      <c r="L158" s="537">
        <v>491.26716414500004</v>
      </c>
      <c r="M158" s="537">
        <v>4.0618635140000006</v>
      </c>
      <c r="N158" s="537">
        <v>306.64855122500001</v>
      </c>
      <c r="O158" s="537">
        <v>1786.3249374499999</v>
      </c>
      <c r="P158" s="537">
        <v>27207.485330755</v>
      </c>
      <c r="Q158" s="537">
        <v>1348.275927293</v>
      </c>
      <c r="R158" s="537">
        <v>1303.7540819999999</v>
      </c>
      <c r="S158" s="536">
        <v>11761.27931211</v>
      </c>
      <c r="T158" s="536">
        <v>7670.1583492300006</v>
      </c>
      <c r="U158" s="536">
        <v>8964.0388055409912</v>
      </c>
      <c r="V158" s="269"/>
      <c r="W158" s="269"/>
      <c r="X158" s="269"/>
    </row>
    <row r="159" spans="1:24" s="128" customFormat="1" ht="34.9" hidden="1" customHeight="1">
      <c r="A159" s="269"/>
      <c r="B159" s="270"/>
      <c r="C159" s="216">
        <v>45717</v>
      </c>
      <c r="D159" s="531">
        <v>70811.984779999999</v>
      </c>
      <c r="E159" s="531">
        <v>9796.736275305002</v>
      </c>
      <c r="F159" s="532">
        <v>146.999205652</v>
      </c>
      <c r="G159" s="532">
        <v>6.8842768650000004</v>
      </c>
      <c r="H159" s="532">
        <v>47.075903262000004</v>
      </c>
      <c r="I159" s="532">
        <v>75.588175677999985</v>
      </c>
      <c r="J159" s="532">
        <v>9520.1887138480015</v>
      </c>
      <c r="K159" s="531">
        <v>29743.262875500997</v>
      </c>
      <c r="L159" s="532">
        <v>492.08966346500006</v>
      </c>
      <c r="M159" s="532">
        <v>3.54207655</v>
      </c>
      <c r="N159" s="532">
        <v>297.71343440100003</v>
      </c>
      <c r="O159" s="532">
        <v>1765.62335545</v>
      </c>
      <c r="P159" s="532">
        <v>27184.294345634997</v>
      </c>
      <c r="Q159" s="532">
        <v>1447.5015095029999</v>
      </c>
      <c r="R159" s="532">
        <v>1304.1943329999999</v>
      </c>
      <c r="S159" s="531">
        <v>11962.823737740002</v>
      </c>
      <c r="T159" s="531">
        <v>7676.4944720999993</v>
      </c>
      <c r="U159" s="531">
        <v>8880.9715768509959</v>
      </c>
      <c r="V159" s="269"/>
      <c r="W159" s="269"/>
      <c r="X159" s="269"/>
    </row>
    <row r="160" spans="1:24" s="128" customFormat="1" ht="34.9" hidden="1" customHeight="1">
      <c r="A160" s="269"/>
      <c r="B160" s="270"/>
      <c r="C160" s="217">
        <v>45748</v>
      </c>
      <c r="D160" s="536">
        <f>E160+Q160+R160+S160+T160+U160+K160</f>
        <v>70697.615999999995</v>
      </c>
      <c r="E160" s="536">
        <f>SUM(F160:J160)</f>
        <v>9751.6610000000001</v>
      </c>
      <c r="F160" s="537">
        <v>135.62299999999999</v>
      </c>
      <c r="G160" s="537">
        <v>9.468</v>
      </c>
      <c r="H160" s="537">
        <v>63.393999999999998</v>
      </c>
      <c r="I160" s="537">
        <v>71.001999999999995</v>
      </c>
      <c r="J160" s="537">
        <v>9472.1740000000009</v>
      </c>
      <c r="K160" s="536">
        <f>SUM(L160:P160)</f>
        <v>29601.594999999998</v>
      </c>
      <c r="L160" s="537">
        <v>495.50700000000001</v>
      </c>
      <c r="M160" s="537">
        <v>3.5979999999999999</v>
      </c>
      <c r="N160" s="537">
        <v>277.51400000000001</v>
      </c>
      <c r="O160" s="537">
        <v>1845.037</v>
      </c>
      <c r="P160" s="537">
        <v>26979.938999999998</v>
      </c>
      <c r="Q160" s="537">
        <v>1473.53</v>
      </c>
      <c r="R160" s="537">
        <v>1310.0340000000001</v>
      </c>
      <c r="S160" s="536">
        <v>12033.615</v>
      </c>
      <c r="T160" s="536">
        <v>7569.3710000000001</v>
      </c>
      <c r="U160" s="536">
        <v>8957.81</v>
      </c>
      <c r="V160" s="269"/>
      <c r="W160" s="269"/>
      <c r="X160" s="269"/>
    </row>
    <row r="161" spans="1:24" s="128" customFormat="1" ht="34.9" hidden="1" customHeight="1">
      <c r="A161" s="269"/>
      <c r="B161" s="270"/>
      <c r="C161" s="216">
        <v>45778</v>
      </c>
      <c r="D161" s="531">
        <f>E161+Q161+R161+S161+T161+U161+K161</f>
        <v>71050.669871000006</v>
      </c>
      <c r="E161" s="531">
        <f>SUM(F161:J161)</f>
        <v>9989.8956100930009</v>
      </c>
      <c r="F161" s="532">
        <v>150.78829450500004</v>
      </c>
      <c r="G161" s="532">
        <v>6.2849147949999997</v>
      </c>
      <c r="H161" s="532">
        <v>58.507933320000006</v>
      </c>
      <c r="I161" s="532">
        <v>106.199630078</v>
      </c>
      <c r="J161" s="532">
        <v>9668.114837395</v>
      </c>
      <c r="K161" s="531">
        <f>SUM(L161:P161)</f>
        <v>29719.059503577995</v>
      </c>
      <c r="L161" s="532">
        <v>503.10062121200002</v>
      </c>
      <c r="M161" s="532">
        <v>3.3814811730000001</v>
      </c>
      <c r="N161" s="532">
        <v>259.47789980699997</v>
      </c>
      <c r="O161" s="532">
        <v>1885.990043198</v>
      </c>
      <c r="P161" s="532">
        <v>27067.109458187995</v>
      </c>
      <c r="Q161" s="532">
        <v>1497.2257798109999</v>
      </c>
      <c r="R161" s="532">
        <v>1331.0925420000001</v>
      </c>
      <c r="S161" s="531">
        <v>12055.473938360001</v>
      </c>
      <c r="T161" s="531">
        <v>7549.2039896219994</v>
      </c>
      <c r="U161" s="531">
        <v>8908.7185075360121</v>
      </c>
      <c r="V161" s="269"/>
      <c r="W161" s="269"/>
      <c r="X161" s="269"/>
    </row>
    <row r="162" spans="1:24" s="128" customFormat="1" ht="34.5" hidden="1" customHeight="1">
      <c r="A162" s="269"/>
      <c r="B162" s="270"/>
      <c r="C162" s="217">
        <v>45809</v>
      </c>
      <c r="D162" s="536">
        <f>E162+Q162+R162+S162+T162+U162+K162</f>
        <v>71417.277000000002</v>
      </c>
      <c r="E162" s="536">
        <f>SUM(F162:J162)</f>
        <v>10032.496999999999</v>
      </c>
      <c r="F162" s="537">
        <v>143.21299999999999</v>
      </c>
      <c r="G162" s="537">
        <v>5.6360000000000001</v>
      </c>
      <c r="H162" s="537">
        <v>138.399</v>
      </c>
      <c r="I162" s="537">
        <v>67.369</v>
      </c>
      <c r="J162" s="537">
        <v>9677.8799999999992</v>
      </c>
      <c r="K162" s="536">
        <f>SUM(L162:P162)</f>
        <v>29916.703999999998</v>
      </c>
      <c r="L162" s="537">
        <v>489.35500000000002</v>
      </c>
      <c r="M162" s="537">
        <v>3.19</v>
      </c>
      <c r="N162" s="537">
        <v>252.92400000000001</v>
      </c>
      <c r="O162" s="537">
        <v>1902.3130000000001</v>
      </c>
      <c r="P162" s="537">
        <v>27268.921999999999</v>
      </c>
      <c r="Q162" s="537">
        <v>1506.03</v>
      </c>
      <c r="R162" s="537">
        <v>1309.212</v>
      </c>
      <c r="S162" s="536">
        <v>12040.513999999999</v>
      </c>
      <c r="T162" s="536">
        <v>7672.8509999999997</v>
      </c>
      <c r="U162" s="536">
        <v>8939.4689999999991</v>
      </c>
      <c r="V162" s="269"/>
      <c r="W162" s="269"/>
      <c r="X162" s="269"/>
    </row>
    <row r="163" spans="1:24" s="128" customFormat="1" ht="34.9" hidden="1" customHeight="1">
      <c r="A163" s="269"/>
      <c r="B163" s="270"/>
      <c r="C163" s="216">
        <v>45863</v>
      </c>
      <c r="D163" s="531">
        <f>E163+Q163+R163+S163+T163+U163+K163</f>
        <v>71612.543669999999</v>
      </c>
      <c r="E163" s="531">
        <f>SUM(F163:J163)</f>
        <v>9923.0592972470004</v>
      </c>
      <c r="F163" s="532">
        <v>134.62200788299998</v>
      </c>
      <c r="G163" s="532">
        <v>5.2973006889999992</v>
      </c>
      <c r="H163" s="532">
        <v>67.669172180000004</v>
      </c>
      <c r="I163" s="532">
        <v>62.489151178</v>
      </c>
      <c r="J163" s="532">
        <v>9652.9816653170001</v>
      </c>
      <c r="K163" s="531">
        <f>SUM(L163:P163)</f>
        <v>30075.125742483</v>
      </c>
      <c r="L163" s="532">
        <v>500.80780043799996</v>
      </c>
      <c r="M163" s="532">
        <v>3.2403820619999997</v>
      </c>
      <c r="N163" s="532">
        <v>314.19589296999999</v>
      </c>
      <c r="O163" s="532">
        <v>1856.656903051</v>
      </c>
      <c r="P163" s="532">
        <v>27400.224763962</v>
      </c>
      <c r="Q163" s="532">
        <v>1584.0349420999999</v>
      </c>
      <c r="R163" s="532">
        <v>1314.0628220000001</v>
      </c>
      <c r="S163" s="531">
        <v>12039.20263494</v>
      </c>
      <c r="T163" s="531">
        <v>7865.6286546219999</v>
      </c>
      <c r="U163" s="531">
        <v>8811.4295766079958</v>
      </c>
      <c r="V163" s="269"/>
      <c r="W163" s="269"/>
      <c r="X163" s="269"/>
    </row>
    <row r="164" spans="1:24" s="128" customFormat="1" ht="34.9" customHeight="1">
      <c r="A164" s="269"/>
      <c r="B164" s="270"/>
      <c r="C164" s="217">
        <v>45870</v>
      </c>
      <c r="D164" s="536">
        <v>72618.454754000006</v>
      </c>
      <c r="E164" s="536">
        <v>10146.877752754001</v>
      </c>
      <c r="F164" s="537">
        <v>151.672756034</v>
      </c>
      <c r="G164" s="537">
        <v>6.2516795959999998</v>
      </c>
      <c r="H164" s="537">
        <v>71.658349879999989</v>
      </c>
      <c r="I164" s="537">
        <v>55.619927378</v>
      </c>
      <c r="J164" s="537">
        <v>9861.6750398660006</v>
      </c>
      <c r="K164" s="536">
        <v>30304.913555115003</v>
      </c>
      <c r="L164" s="537">
        <v>494.87977863699996</v>
      </c>
      <c r="M164" s="537">
        <v>2.6809092879999996</v>
      </c>
      <c r="N164" s="537">
        <v>328.56568027599997</v>
      </c>
      <c r="O164" s="537">
        <v>1779.7639520509999</v>
      </c>
      <c r="P164" s="537">
        <v>27699.023234863002</v>
      </c>
      <c r="Q164" s="537">
        <v>1545.0931616309999</v>
      </c>
      <c r="R164" s="537">
        <v>1314.926281</v>
      </c>
      <c r="S164" s="536">
        <v>12185.925959980001</v>
      </c>
      <c r="T164" s="536">
        <v>7926.6934436219999</v>
      </c>
      <c r="U164" s="536">
        <v>9194.0245998980026</v>
      </c>
      <c r="V164" s="269"/>
      <c r="W164" s="269"/>
      <c r="X164" s="269"/>
    </row>
    <row r="165" spans="1:24" s="128" customFormat="1" ht="34.9" customHeight="1">
      <c r="A165" s="269"/>
      <c r="B165" s="270"/>
      <c r="C165" s="216">
        <v>45924</v>
      </c>
      <c r="D165" s="531">
        <f>E165+Q165+R165+S165+T165+U165+K165</f>
        <v>72899.341765999998</v>
      </c>
      <c r="E165" s="531">
        <f>SUM(F165:J165)</f>
        <v>10321.558434411998</v>
      </c>
      <c r="F165" s="532">
        <v>151.17047434199998</v>
      </c>
      <c r="G165" s="532">
        <v>5.3087460039999996</v>
      </c>
      <c r="H165" s="532">
        <v>81.667818629999999</v>
      </c>
      <c r="I165" s="532">
        <v>47.469287278000003</v>
      </c>
      <c r="J165" s="532">
        <v>10035.942108157999</v>
      </c>
      <c r="K165" s="531">
        <f>SUM(L165:P165)</f>
        <v>30346.950474424004</v>
      </c>
      <c r="L165" s="532">
        <v>513.21772640899997</v>
      </c>
      <c r="M165" s="532">
        <v>2.9623767170000002</v>
      </c>
      <c r="N165" s="532">
        <v>335.73401525600002</v>
      </c>
      <c r="O165" s="532">
        <v>1723.9763530509999</v>
      </c>
      <c r="P165" s="532">
        <v>27771.060002991002</v>
      </c>
      <c r="Q165" s="532">
        <v>1619.1938079470001</v>
      </c>
      <c r="R165" s="532">
        <v>1340.056949</v>
      </c>
      <c r="S165" s="531">
        <v>12150.06141267</v>
      </c>
      <c r="T165" s="531">
        <v>8095.0912806219994</v>
      </c>
      <c r="U165" s="531">
        <v>9026.4294069249936</v>
      </c>
      <c r="V165" s="269"/>
      <c r="W165" s="269"/>
      <c r="X165" s="269"/>
    </row>
    <row r="166" spans="1:24" s="128" customFormat="1" ht="34.9" customHeight="1">
      <c r="A166" s="269"/>
      <c r="B166" s="270"/>
      <c r="C166" s="217">
        <v>45954</v>
      </c>
      <c r="D166" s="1205">
        <f>E166+Q166+R166+S166+T166+U166+K166</f>
        <v>73153.453999999998</v>
      </c>
      <c r="E166" s="1205">
        <f>SUM(F166:J166)</f>
        <v>10239.112999999999</v>
      </c>
      <c r="F166" s="537">
        <v>157.15899999999999</v>
      </c>
      <c r="G166" s="537">
        <v>4.7969999999999997</v>
      </c>
      <c r="H166" s="537">
        <v>60.856000000000002</v>
      </c>
      <c r="I166" s="537">
        <v>63.658999999999999</v>
      </c>
      <c r="J166" s="537">
        <v>9952.6419999999998</v>
      </c>
      <c r="K166" s="1205">
        <f>SUM(L166:P166)</f>
        <v>30585.285</v>
      </c>
      <c r="L166" s="537">
        <v>526.08100000000002</v>
      </c>
      <c r="M166" s="537">
        <v>2.7389999999999999</v>
      </c>
      <c r="N166" s="537">
        <v>333.928</v>
      </c>
      <c r="O166" s="537">
        <v>1788.402</v>
      </c>
      <c r="P166" s="537">
        <v>27934.134999999998</v>
      </c>
      <c r="Q166" s="537">
        <v>1609.17</v>
      </c>
      <c r="R166" s="537">
        <v>1352.9390000000001</v>
      </c>
      <c r="S166" s="536">
        <v>12187.445</v>
      </c>
      <c r="T166" s="536">
        <v>8151.7569999999996</v>
      </c>
      <c r="U166" s="536">
        <v>9027.7450000000008</v>
      </c>
      <c r="V166" s="269"/>
      <c r="W166" s="269"/>
      <c r="X166" s="269"/>
    </row>
    <row r="167" spans="1:24" s="128" customFormat="1" ht="34.9" customHeight="1">
      <c r="A167" s="269"/>
      <c r="B167" s="270"/>
      <c r="C167" s="216">
        <v>45985</v>
      </c>
      <c r="D167" s="531">
        <f>E167+Q167+R167+S167+T167+U167+K167</f>
        <v>73728.418000000005</v>
      </c>
      <c r="E167" s="531">
        <f>SUM(F167:J167)</f>
        <v>10509.262000000001</v>
      </c>
      <c r="F167" s="532">
        <v>177.017</v>
      </c>
      <c r="G167" s="532">
        <v>5.5590000000000002</v>
      </c>
      <c r="H167" s="532">
        <v>67.567999999999998</v>
      </c>
      <c r="I167" s="532">
        <v>61.18</v>
      </c>
      <c r="J167" s="532">
        <v>10197.938</v>
      </c>
      <c r="K167" s="531">
        <f>SUM(L167:P167)</f>
        <v>30671.688000000002</v>
      </c>
      <c r="L167" s="532">
        <v>526.553</v>
      </c>
      <c r="M167" s="532">
        <v>2.5339999999999998</v>
      </c>
      <c r="N167" s="532">
        <v>324.03699999999998</v>
      </c>
      <c r="O167" s="532">
        <v>1768.098</v>
      </c>
      <c r="P167" s="532">
        <v>28050.466</v>
      </c>
      <c r="Q167" s="532">
        <v>1608.6849999999999</v>
      </c>
      <c r="R167" s="532">
        <v>1344.038</v>
      </c>
      <c r="S167" s="531">
        <v>12230.288</v>
      </c>
      <c r="T167" s="531">
        <v>8210.357</v>
      </c>
      <c r="U167" s="531">
        <v>9154.1</v>
      </c>
      <c r="V167" s="269"/>
      <c r="W167" s="269"/>
      <c r="X167" s="269"/>
    </row>
    <row r="168" spans="1:24" s="128" customFormat="1" ht="34.9" customHeight="1">
      <c r="A168" s="269"/>
      <c r="B168" s="270"/>
      <c r="C168" s="1212">
        <v>45994</v>
      </c>
      <c r="D168" s="1211">
        <f>E168+Q168+R168+S168+T168+U168+K168</f>
        <v>74112.341</v>
      </c>
      <c r="E168" s="1211">
        <f>SUM(F168:J168)</f>
        <v>10346.612000000001</v>
      </c>
      <c r="F168" s="610">
        <v>190.03</v>
      </c>
      <c r="G168" s="610">
        <v>9.3529999999999998</v>
      </c>
      <c r="H168" s="610">
        <v>83.888000000000005</v>
      </c>
      <c r="I168" s="610">
        <v>84.661000000000001</v>
      </c>
      <c r="J168" s="610">
        <v>9978.68</v>
      </c>
      <c r="K168" s="1211">
        <f>SUM(L168:P168)</f>
        <v>30959.871999999999</v>
      </c>
      <c r="L168" s="610">
        <v>539.17999999999995</v>
      </c>
      <c r="M168" s="610">
        <v>3.665</v>
      </c>
      <c r="N168" s="610">
        <v>337.34699999999998</v>
      </c>
      <c r="O168" s="610">
        <v>1728.721</v>
      </c>
      <c r="P168" s="610">
        <v>28350.958999999999</v>
      </c>
      <c r="Q168" s="610">
        <v>1635.155</v>
      </c>
      <c r="R168" s="610">
        <v>1444.7860000000001</v>
      </c>
      <c r="S168" s="611">
        <v>12430.754999999999</v>
      </c>
      <c r="T168" s="611">
        <v>7992.1480000000001</v>
      </c>
      <c r="U168" s="611">
        <v>9303.0130000000008</v>
      </c>
      <c r="V168" s="269"/>
      <c r="W168" s="269"/>
      <c r="X168" s="269"/>
    </row>
    <row r="169" spans="1:24" s="128" customFormat="1" ht="34.9" customHeight="1">
      <c r="A169" s="269"/>
      <c r="B169" s="270"/>
      <c r="C169" s="1017">
        <v>2026</v>
      </c>
      <c r="D169" s="1020"/>
      <c r="E169" s="1020"/>
      <c r="F169" s="1021"/>
      <c r="G169" s="1021"/>
      <c r="H169" s="1021"/>
      <c r="I169" s="1021"/>
      <c r="J169" s="1021"/>
      <c r="K169" s="1020"/>
      <c r="L169" s="1021"/>
      <c r="M169" s="1021"/>
      <c r="N169" s="1021"/>
      <c r="O169" s="1021"/>
      <c r="P169" s="1021"/>
      <c r="Q169" s="1021"/>
      <c r="R169" s="1021"/>
      <c r="S169" s="1020"/>
      <c r="T169" s="1020"/>
      <c r="U169" s="1020"/>
      <c r="V169" s="269"/>
      <c r="W169" s="930"/>
      <c r="X169" s="269"/>
    </row>
    <row r="170" spans="1:24" s="128" customFormat="1" ht="34.9" customHeight="1">
      <c r="A170" s="269"/>
      <c r="B170" s="270"/>
      <c r="C170" s="216">
        <v>46023</v>
      </c>
      <c r="D170" s="531">
        <f t="shared" ref="D170:D175" si="21">E170+Q170+R170+S170+T170+U170+K170</f>
        <v>74922.152000000002</v>
      </c>
      <c r="E170" s="531">
        <f t="shared" ref="E170:E175" si="22">SUM(F170:J170)</f>
        <v>10465.834999999999</v>
      </c>
      <c r="F170" s="532">
        <v>206.30199999999999</v>
      </c>
      <c r="G170" s="532">
        <v>8.2319999999999993</v>
      </c>
      <c r="H170" s="532">
        <v>72.927000000000007</v>
      </c>
      <c r="I170" s="532">
        <v>95.561999999999998</v>
      </c>
      <c r="J170" s="532">
        <v>10082.812</v>
      </c>
      <c r="K170" s="531">
        <f t="shared" ref="K170:K176" si="23">SUM(L170:P170)</f>
        <v>31156.567000000003</v>
      </c>
      <c r="L170" s="532">
        <v>539.10799999999995</v>
      </c>
      <c r="M170" s="532">
        <v>3.536</v>
      </c>
      <c r="N170" s="532">
        <v>320.584</v>
      </c>
      <c r="O170" s="532">
        <v>1638.192</v>
      </c>
      <c r="P170" s="532">
        <v>28655.147000000001</v>
      </c>
      <c r="Q170" s="532">
        <v>1746.8009999999999</v>
      </c>
      <c r="R170" s="532">
        <v>1355.1289999999999</v>
      </c>
      <c r="S170" s="531">
        <v>12798.128000000001</v>
      </c>
      <c r="T170" s="531">
        <v>8103.625</v>
      </c>
      <c r="U170" s="531">
        <v>9296.0669999999991</v>
      </c>
      <c r="V170" s="269"/>
      <c r="W170" s="269"/>
      <c r="X170" s="269"/>
    </row>
    <row r="171" spans="1:24" s="128" customFormat="1" ht="34.9" customHeight="1">
      <c r="A171" s="269"/>
      <c r="B171" s="270"/>
      <c r="C171" s="217">
        <v>46055</v>
      </c>
      <c r="D171" s="536">
        <f t="shared" si="21"/>
        <v>75836.752999999997</v>
      </c>
      <c r="E171" s="536">
        <f t="shared" si="22"/>
        <v>10669.293</v>
      </c>
      <c r="F171" s="537">
        <v>224.453</v>
      </c>
      <c r="G171" s="537">
        <v>8.5890000000000004</v>
      </c>
      <c r="H171" s="537">
        <v>86.619</v>
      </c>
      <c r="I171" s="537">
        <v>87.16</v>
      </c>
      <c r="J171" s="537">
        <v>10262.472</v>
      </c>
      <c r="K171" s="536">
        <f t="shared" si="23"/>
        <v>31328.06</v>
      </c>
      <c r="L171" s="537">
        <v>539.12</v>
      </c>
      <c r="M171" s="537">
        <v>3.4129999999999998</v>
      </c>
      <c r="N171" s="537">
        <v>336.55099999999999</v>
      </c>
      <c r="O171" s="537">
        <v>1516.7550000000001</v>
      </c>
      <c r="P171" s="537">
        <v>28932.221000000001</v>
      </c>
      <c r="Q171" s="537">
        <v>1738.2719999999999</v>
      </c>
      <c r="R171" s="537">
        <v>1412.701</v>
      </c>
      <c r="S171" s="536">
        <v>13010.76</v>
      </c>
      <c r="T171" s="536">
        <v>8098.0609999999997</v>
      </c>
      <c r="U171" s="536">
        <v>9579.6059999999998</v>
      </c>
      <c r="V171" s="269"/>
      <c r="W171" s="269"/>
      <c r="X171" s="269"/>
    </row>
    <row r="172" spans="1:24" s="128" customFormat="1" ht="34.5" customHeight="1">
      <c r="A172" s="269"/>
      <c r="B172" s="270"/>
      <c r="C172" s="216">
        <v>46083</v>
      </c>
      <c r="D172" s="531">
        <f t="shared" si="21"/>
        <v>75429.245192000002</v>
      </c>
      <c r="E172" s="531">
        <f t="shared" si="22"/>
        <v>10113.542308774999</v>
      </c>
      <c r="F172" s="532">
        <v>236.10180006299998</v>
      </c>
      <c r="G172" s="532">
        <v>9.7719815839999988</v>
      </c>
      <c r="H172" s="532">
        <v>68.29098892399999</v>
      </c>
      <c r="I172" s="532">
        <v>76.338870467000007</v>
      </c>
      <c r="J172" s="532">
        <v>9723.0386677369988</v>
      </c>
      <c r="K172" s="531">
        <f t="shared" si="23"/>
        <v>31467.411179119001</v>
      </c>
      <c r="L172" s="532">
        <v>559.37800166</v>
      </c>
      <c r="M172" s="532">
        <v>4.3772982569999996</v>
      </c>
      <c r="N172" s="532">
        <v>370.62252789000001</v>
      </c>
      <c r="O172" s="532">
        <v>1498.4923609719999</v>
      </c>
      <c r="P172" s="532">
        <v>29034.54099034</v>
      </c>
      <c r="Q172" s="532">
        <v>1696.0289860300002</v>
      </c>
      <c r="R172" s="532">
        <v>1397.2861820000001</v>
      </c>
      <c r="S172" s="531">
        <v>12969.797894700001</v>
      </c>
      <c r="T172" s="531">
        <v>8086.5746773999999</v>
      </c>
      <c r="U172" s="531">
        <v>9698.603963976002</v>
      </c>
      <c r="V172" s="269"/>
      <c r="W172" s="269"/>
      <c r="X172" s="269"/>
    </row>
    <row r="173" spans="1:24" s="128" customFormat="1" ht="34.5" customHeight="1">
      <c r="A173" s="269"/>
      <c r="B173" s="270"/>
      <c r="C173" s="217">
        <v>46114</v>
      </c>
      <c r="D173" s="536">
        <f t="shared" si="21"/>
        <v>75942.548999999999</v>
      </c>
      <c r="E173" s="536">
        <f t="shared" si="22"/>
        <v>10527.427</v>
      </c>
      <c r="F173" s="537">
        <v>223.333</v>
      </c>
      <c r="G173" s="537">
        <v>7.2830000000000004</v>
      </c>
      <c r="H173" s="537">
        <v>79.239000000000004</v>
      </c>
      <c r="I173" s="537">
        <v>59.109000000000002</v>
      </c>
      <c r="J173" s="537">
        <v>10158.463</v>
      </c>
      <c r="K173" s="536">
        <f t="shared" si="23"/>
        <v>31392.130999999998</v>
      </c>
      <c r="L173" s="537">
        <v>571.62</v>
      </c>
      <c r="M173" s="537">
        <v>4.0819999999999999</v>
      </c>
      <c r="N173" s="537">
        <v>356.69499999999999</v>
      </c>
      <c r="O173" s="537">
        <v>1525.579</v>
      </c>
      <c r="P173" s="537">
        <v>28934.154999999999</v>
      </c>
      <c r="Q173" s="537">
        <v>1799.279</v>
      </c>
      <c r="R173" s="537">
        <v>1381.3679999999999</v>
      </c>
      <c r="S173" s="536">
        <v>13143.088</v>
      </c>
      <c r="T173" s="536">
        <v>7988.8609999999999</v>
      </c>
      <c r="U173" s="536">
        <v>9710.3950000000004</v>
      </c>
      <c r="V173" s="269"/>
      <c r="W173" s="269"/>
      <c r="X173" s="269"/>
    </row>
    <row r="174" spans="1:24" s="128" customFormat="1" ht="34.9" customHeight="1">
      <c r="A174" s="269"/>
      <c r="B174" s="270"/>
      <c r="C174" s="216">
        <v>46143</v>
      </c>
      <c r="D174" s="531">
        <f t="shared" si="21"/>
        <v>77015.53</v>
      </c>
      <c r="E174" s="531">
        <f t="shared" si="22"/>
        <v>10717.039000000001</v>
      </c>
      <c r="F174" s="532">
        <v>127.727</v>
      </c>
      <c r="G174" s="532">
        <v>7.2050000000000001</v>
      </c>
      <c r="H174" s="532">
        <v>95.965999999999994</v>
      </c>
      <c r="I174" s="532">
        <v>63.406999999999996</v>
      </c>
      <c r="J174" s="532">
        <v>10422.734</v>
      </c>
      <c r="K174" s="531">
        <f t="shared" si="23"/>
        <v>31624.324000000001</v>
      </c>
      <c r="L174" s="532">
        <v>677.51700000000005</v>
      </c>
      <c r="M174" s="532">
        <v>3.5979999999999999</v>
      </c>
      <c r="N174" s="532">
        <v>361.471</v>
      </c>
      <c r="O174" s="532">
        <v>1560.078</v>
      </c>
      <c r="P174" s="532">
        <v>29021.66</v>
      </c>
      <c r="Q174" s="532">
        <v>1772.8440000000001</v>
      </c>
      <c r="R174" s="532">
        <v>1421.7860000000001</v>
      </c>
      <c r="S174" s="531">
        <v>13330.478999999999</v>
      </c>
      <c r="T174" s="531">
        <v>7980.4660000000003</v>
      </c>
      <c r="U174" s="531">
        <v>10168.592000000001</v>
      </c>
      <c r="V174" s="269"/>
      <c r="W174" s="269"/>
      <c r="X174" s="269"/>
    </row>
    <row r="175" spans="1:24" s="128" customFormat="1" ht="34.9" customHeight="1">
      <c r="A175" s="269"/>
      <c r="B175" s="270"/>
      <c r="C175" s="217">
        <v>46203</v>
      </c>
      <c r="D175" s="536">
        <f t="shared" si="21"/>
        <v>77760.573999999993</v>
      </c>
      <c r="E175" s="536">
        <f t="shared" si="22"/>
        <v>10482.780000000001</v>
      </c>
      <c r="F175" s="537">
        <v>139.80099999999999</v>
      </c>
      <c r="G175" s="537">
        <v>8.31</v>
      </c>
      <c r="H175" s="537">
        <v>85.894999999999996</v>
      </c>
      <c r="I175" s="537">
        <v>40.226999999999997</v>
      </c>
      <c r="J175" s="537">
        <v>10208.547</v>
      </c>
      <c r="K175" s="536">
        <f t="shared" si="23"/>
        <v>31886.576000000001</v>
      </c>
      <c r="L175" s="537">
        <v>691.02800000000002</v>
      </c>
      <c r="M175" s="537">
        <v>4.109</v>
      </c>
      <c r="N175" s="537">
        <v>380.78</v>
      </c>
      <c r="O175" s="537">
        <v>1601.712</v>
      </c>
      <c r="P175" s="537">
        <v>29208.947</v>
      </c>
      <c r="Q175" s="537">
        <v>1821.2139999999999</v>
      </c>
      <c r="R175" s="537">
        <v>1583.1690000000001</v>
      </c>
      <c r="S175" s="536">
        <v>13612.741</v>
      </c>
      <c r="T175" s="536">
        <v>8077.308</v>
      </c>
      <c r="U175" s="536">
        <v>10296.786</v>
      </c>
      <c r="V175" s="269"/>
      <c r="W175" s="269"/>
      <c r="X175" s="269"/>
    </row>
    <row r="176" spans="1:24" s="128" customFormat="1" ht="34.5" customHeight="1">
      <c r="A176" s="269"/>
      <c r="B176" s="270"/>
      <c r="C176" s="216">
        <v>46229</v>
      </c>
      <c r="D176" s="531">
        <f t="shared" ref="D176" si="24">E176+Q176+R176+S176+T176+U176+K176</f>
        <v>78228.909000000014</v>
      </c>
      <c r="E176" s="531">
        <f t="shared" ref="E176" si="25">SUM(F176:J176)</f>
        <v>10575.833000000001</v>
      </c>
      <c r="F176" s="532">
        <v>127.78400000000001</v>
      </c>
      <c r="G176" s="532">
        <v>6.625</v>
      </c>
      <c r="H176" s="532">
        <v>92.79</v>
      </c>
      <c r="I176" s="532">
        <v>51.133000000000003</v>
      </c>
      <c r="J176" s="532">
        <v>10297.501</v>
      </c>
      <c r="K176" s="531">
        <f t="shared" si="23"/>
        <v>32314.521000000001</v>
      </c>
      <c r="L176" s="532">
        <v>706.45699999999999</v>
      </c>
      <c r="M176" s="532">
        <v>4.2009999999999996</v>
      </c>
      <c r="N176" s="532">
        <v>371.733</v>
      </c>
      <c r="O176" s="532">
        <v>1684.9870000000001</v>
      </c>
      <c r="P176" s="532">
        <v>29547.143</v>
      </c>
      <c r="Q176" s="532">
        <v>1785.163</v>
      </c>
      <c r="R176" s="532">
        <v>1477.412</v>
      </c>
      <c r="S176" s="531">
        <v>13688.261</v>
      </c>
      <c r="T176" s="531">
        <v>8143.665</v>
      </c>
      <c r="U176" s="531">
        <v>10244.054</v>
      </c>
      <c r="V176" s="269"/>
      <c r="W176" s="269"/>
      <c r="X176" s="269"/>
    </row>
    <row r="177" spans="1:25" s="128" customFormat="1" ht="34.9" customHeight="1">
      <c r="A177" s="269"/>
      <c r="B177" s="270"/>
      <c r="C177" s="553">
        <v>46235</v>
      </c>
      <c r="D177" s="611">
        <f t="shared" ref="D177" si="26">E177+Q177+R177+S177+T177+U177+K177</f>
        <v>78461.828142000013</v>
      </c>
      <c r="E177" s="611">
        <f t="shared" ref="E177" si="27">SUM(F177:J177)</f>
        <v>10793.033317758</v>
      </c>
      <c r="F177" s="610">
        <v>141.27522310799998</v>
      </c>
      <c r="G177" s="610">
        <v>5.6692695300000002</v>
      </c>
      <c r="H177" s="610">
        <v>87.317798330000002</v>
      </c>
      <c r="I177" s="610">
        <v>44.611041298000004</v>
      </c>
      <c r="J177" s="610">
        <v>10514.159985492</v>
      </c>
      <c r="K177" s="611">
        <f t="shared" ref="K177" si="28">SUM(L177:P177)</f>
        <v>32395.620941688001</v>
      </c>
      <c r="L177" s="610">
        <v>701.51086866499998</v>
      </c>
      <c r="M177" s="610">
        <v>3.4811032500000003</v>
      </c>
      <c r="N177" s="610">
        <v>380.46896860999999</v>
      </c>
      <c r="O177" s="610">
        <v>1715.4922278280001</v>
      </c>
      <c r="P177" s="610">
        <v>29594.667773335001</v>
      </c>
      <c r="Q177" s="610">
        <v>1729.095900093</v>
      </c>
      <c r="R177" s="610">
        <v>1450.256298</v>
      </c>
      <c r="S177" s="611">
        <v>13420.025837860001</v>
      </c>
      <c r="T177" s="611">
        <v>8195.6772042119992</v>
      </c>
      <c r="U177" s="611">
        <v>10478.118642389001</v>
      </c>
      <c r="V177" s="269"/>
      <c r="W177" s="269"/>
      <c r="X177" s="269"/>
    </row>
    <row r="178" spans="1:25">
      <c r="D178" s="929"/>
      <c r="E178" s="929"/>
      <c r="F178" s="929"/>
      <c r="G178" s="929"/>
      <c r="H178" s="929"/>
      <c r="I178" s="929"/>
      <c r="J178" s="929"/>
      <c r="K178" s="929"/>
      <c r="L178" s="929"/>
      <c r="M178" s="929"/>
      <c r="N178" s="929"/>
      <c r="O178" s="929"/>
      <c r="P178" s="929"/>
      <c r="Q178" s="929"/>
      <c r="R178" s="929"/>
      <c r="S178" s="929"/>
      <c r="T178" s="929"/>
      <c r="U178" s="929"/>
    </row>
    <row r="179" spans="1:25" s="43" customFormat="1" ht="24.75" customHeight="1">
      <c r="C179" s="1268" t="s">
        <v>1095</v>
      </c>
      <c r="D179" s="1213"/>
      <c r="E179" s="1210"/>
      <c r="F179" s="1210"/>
      <c r="G179" s="1210"/>
      <c r="H179" s="1210"/>
      <c r="I179" s="1210"/>
      <c r="J179" s="1210"/>
      <c r="N179" s="490"/>
      <c r="P179" s="490"/>
      <c r="R179" s="490"/>
      <c r="U179" s="1215" t="s">
        <v>1103</v>
      </c>
      <c r="V179" s="1214"/>
      <c r="W179" s="1214"/>
      <c r="X179" s="1214"/>
      <c r="Y179" s="1214"/>
    </row>
    <row r="180" spans="1:25" ht="27.75" customHeight="1">
      <c r="C180" s="1531" t="s">
        <v>1105</v>
      </c>
      <c r="D180" s="1531"/>
      <c r="E180" s="1531"/>
      <c r="F180" s="1531"/>
      <c r="G180" s="1531"/>
      <c r="H180" s="1531"/>
      <c r="I180" s="1531"/>
      <c r="N180" s="1532" t="s">
        <v>1104</v>
      </c>
      <c r="O180" s="1532"/>
      <c r="P180" s="1532"/>
      <c r="Q180" s="1532"/>
      <c r="R180" s="1532"/>
      <c r="S180" s="1532"/>
      <c r="T180" s="1532"/>
      <c r="U180" s="1532"/>
    </row>
    <row r="181" spans="1:25">
      <c r="C181" s="1520"/>
      <c r="D181" s="1520"/>
      <c r="E181" s="1520"/>
      <c r="F181" s="1520"/>
      <c r="G181" s="1520"/>
      <c r="H181" s="1520"/>
      <c r="I181" s="1520"/>
      <c r="N181" s="1532"/>
      <c r="O181" s="1532"/>
      <c r="P181" s="1532"/>
      <c r="Q181" s="1532"/>
      <c r="R181" s="1532"/>
      <c r="S181" s="1532"/>
      <c r="T181" s="1532"/>
      <c r="U181" s="1532"/>
    </row>
    <row r="182" spans="1:25">
      <c r="D182"/>
      <c r="E182"/>
      <c r="F182"/>
      <c r="G182"/>
      <c r="H182"/>
      <c r="I182"/>
      <c r="J182"/>
      <c r="K182"/>
      <c r="L182"/>
      <c r="M182"/>
      <c r="N182" s="1532"/>
      <c r="O182" s="1532"/>
      <c r="P182" s="1532"/>
      <c r="Q182" s="1532"/>
      <c r="R182" s="1532"/>
      <c r="S182" s="1532"/>
      <c r="T182" s="1532"/>
      <c r="U182" s="1532"/>
    </row>
    <row r="183" spans="1:25">
      <c r="D183" s="929"/>
      <c r="E183" s="929"/>
      <c r="F183" s="929"/>
      <c r="G183" s="929"/>
      <c r="H183" s="929"/>
      <c r="I183"/>
      <c r="J183"/>
      <c r="K183" s="929"/>
      <c r="L183" s="929"/>
      <c r="M183" s="929"/>
      <c r="N183" s="929"/>
      <c r="O183" s="929"/>
      <c r="P183" s="929"/>
      <c r="Q183" s="929"/>
      <c r="R183" s="929"/>
      <c r="S183" s="929"/>
      <c r="T183" s="929"/>
      <c r="U183" s="929"/>
    </row>
    <row r="184" spans="1:25">
      <c r="D184" s="929"/>
      <c r="E184" s="929"/>
      <c r="F184" s="929"/>
      <c r="G184" s="929"/>
      <c r="H184" s="929"/>
      <c r="I184"/>
      <c r="J184"/>
      <c r="K184" s="929"/>
      <c r="L184" s="929"/>
      <c r="M184" s="929"/>
      <c r="N184" s="929"/>
      <c r="O184" s="103"/>
      <c r="P184" s="103"/>
      <c r="Q184" s="134"/>
      <c r="R184" s="929"/>
      <c r="S184" s="929"/>
      <c r="T184" s="929"/>
      <c r="U184" s="929"/>
    </row>
    <row r="185" spans="1:25">
      <c r="I185"/>
      <c r="J185"/>
      <c r="K185"/>
      <c r="L185"/>
      <c r="M185"/>
      <c r="N185"/>
      <c r="O185"/>
      <c r="P185"/>
      <c r="Q185"/>
      <c r="R185"/>
      <c r="S185"/>
      <c r="T185"/>
      <c r="U185"/>
      <c r="V185"/>
    </row>
    <row r="186" spans="1:25">
      <c r="I186"/>
      <c r="J186"/>
      <c r="K186"/>
      <c r="L186"/>
      <c r="M186"/>
      <c r="N186"/>
      <c r="O186"/>
      <c r="P186"/>
      <c r="Q186"/>
      <c r="R186"/>
      <c r="S186"/>
      <c r="T186"/>
      <c r="U186"/>
      <c r="V186"/>
    </row>
    <row r="187" spans="1:25">
      <c r="I187"/>
      <c r="J187"/>
      <c r="K187"/>
      <c r="L187"/>
      <c r="M187"/>
      <c r="N187"/>
      <c r="O187"/>
      <c r="P187"/>
      <c r="Q187"/>
      <c r="R187"/>
      <c r="S187"/>
      <c r="T187"/>
      <c r="U187"/>
      <c r="V187"/>
    </row>
    <row r="188" spans="1:25" ht="30.75">
      <c r="D188" s="1192"/>
      <c r="E188" s="1192"/>
      <c r="F188" s="1192"/>
      <c r="G188" s="1192"/>
      <c r="H188" s="1192"/>
      <c r="I188" s="1192"/>
      <c r="J188" s="1192"/>
      <c r="K188" s="1192"/>
      <c r="L188" s="1192"/>
      <c r="M188" s="1192"/>
      <c r="N188" s="1192"/>
      <c r="O188" s="1192"/>
      <c r="P188" s="1192"/>
      <c r="Q188" s="1192"/>
      <c r="R188" s="1192"/>
      <c r="S188" s="1192"/>
      <c r="T188" s="1192"/>
      <c r="U188" s="1192"/>
      <c r="V188"/>
    </row>
    <row r="189" spans="1:25" ht="30.75">
      <c r="D189" s="134"/>
      <c r="E189" s="1192"/>
      <c r="F189" s="1192"/>
      <c r="G189" s="1192"/>
      <c r="H189" s="1192"/>
      <c r="I189" s="1192"/>
      <c r="J189"/>
      <c r="K189"/>
      <c r="L189"/>
      <c r="M189"/>
      <c r="N189"/>
      <c r="O189"/>
      <c r="P189"/>
      <c r="Q189"/>
      <c r="R189"/>
      <c r="S189"/>
      <c r="T189"/>
      <c r="U189"/>
      <c r="V189"/>
    </row>
    <row r="190" spans="1:25">
      <c r="D190" s="492"/>
      <c r="E190" s="492"/>
      <c r="F190" s="492"/>
      <c r="G190" s="492"/>
      <c r="H190" s="492"/>
      <c r="I190"/>
      <c r="J190"/>
      <c r="K190"/>
      <c r="L190"/>
      <c r="M190"/>
      <c r="N190"/>
      <c r="O190"/>
      <c r="P190"/>
      <c r="Q190"/>
      <c r="R190"/>
      <c r="S190"/>
      <c r="T190"/>
      <c r="U190"/>
      <c r="V190"/>
    </row>
    <row r="191" spans="1:25">
      <c r="D191" s="492"/>
      <c r="E191" s="492"/>
      <c r="F191" s="492"/>
      <c r="G191" s="492"/>
      <c r="H191" s="492"/>
      <c r="I191"/>
      <c r="J191"/>
      <c r="K191"/>
      <c r="L191"/>
      <c r="M191"/>
      <c r="N191"/>
      <c r="O191"/>
      <c r="P191"/>
      <c r="Q191"/>
      <c r="R191"/>
      <c r="S191"/>
      <c r="T191"/>
      <c r="U191"/>
      <c r="V191"/>
    </row>
    <row r="192" spans="1:25">
      <c r="D192" s="492"/>
      <c r="E192" s="492"/>
      <c r="F192" s="492"/>
      <c r="G192" s="492"/>
      <c r="H192" s="492"/>
      <c r="I192"/>
      <c r="J192"/>
      <c r="K192"/>
      <c r="L192"/>
      <c r="M192"/>
      <c r="N192"/>
      <c r="O192"/>
      <c r="P192"/>
      <c r="Q192"/>
      <c r="R192"/>
      <c r="S192"/>
      <c r="T192"/>
      <c r="U192"/>
      <c r="V192"/>
    </row>
    <row r="193" spans="4:21">
      <c r="D193" s="492"/>
      <c r="E193" s="492"/>
      <c r="F193" s="492"/>
      <c r="G193" s="492"/>
      <c r="H193" s="492"/>
      <c r="I193" s="492"/>
      <c r="J193" s="492"/>
      <c r="K193" s="492"/>
      <c r="L193" s="492"/>
      <c r="M193" s="492"/>
      <c r="N193" s="492"/>
      <c r="O193" s="492"/>
      <c r="P193" s="492"/>
      <c r="Q193" s="492"/>
      <c r="R193" s="492"/>
      <c r="S193" s="492"/>
      <c r="T193" s="492"/>
      <c r="U193" s="492"/>
    </row>
    <row r="194" spans="4:21" ht="26.25">
      <c r="D194" s="1204"/>
      <c r="E194" s="1204"/>
      <c r="F194" s="1204"/>
      <c r="G194" s="1204"/>
      <c r="H194" s="1204"/>
      <c r="I194" s="1204"/>
      <c r="J194" s="1204"/>
      <c r="K194" s="1204"/>
      <c r="L194" s="1204"/>
      <c r="M194" s="1204"/>
      <c r="N194" s="1204"/>
      <c r="O194" s="1204"/>
      <c r="P194" s="1204"/>
      <c r="Q194" s="1204"/>
      <c r="R194" s="1204"/>
      <c r="S194" s="1204"/>
      <c r="T194" s="1204"/>
      <c r="U194" s="1204"/>
    </row>
    <row r="195" spans="4:21" ht="26.25">
      <c r="D195" s="1204"/>
      <c r="E195" s="1204"/>
      <c r="F195" s="1204"/>
      <c r="G195" s="1204"/>
      <c r="H195" s="1204"/>
      <c r="I195" s="1204"/>
      <c r="J195" s="1204"/>
      <c r="K195" s="1204"/>
      <c r="L195" s="1204"/>
      <c r="M195" s="1204"/>
      <c r="N195" s="1204"/>
      <c r="O195" s="1204"/>
      <c r="P195" s="1204"/>
      <c r="Q195" s="1204"/>
      <c r="R195" s="1204"/>
      <c r="S195" s="1204"/>
      <c r="T195" s="1204"/>
      <c r="U195" s="1204"/>
    </row>
    <row r="196" spans="4:21">
      <c r="D196" s="492"/>
      <c r="E196" s="492"/>
      <c r="F196" s="492"/>
      <c r="G196" s="492"/>
      <c r="H196" s="492"/>
      <c r="I196" s="492"/>
      <c r="J196" s="492"/>
      <c r="K196" s="492"/>
      <c r="L196" s="492"/>
      <c r="M196" s="492"/>
      <c r="N196" s="492"/>
      <c r="O196" s="492"/>
      <c r="P196" s="492"/>
      <c r="Q196" s="492"/>
      <c r="R196" s="492"/>
      <c r="S196" s="492"/>
      <c r="T196" s="492"/>
      <c r="U196" s="492"/>
    </row>
    <row r="197" spans="4:21">
      <c r="D197" s="492"/>
      <c r="E197" s="492"/>
      <c r="F197" s="492"/>
      <c r="G197" s="492"/>
      <c r="H197" s="492"/>
      <c r="I197" s="492"/>
      <c r="J197" s="492"/>
      <c r="K197" s="492"/>
      <c r="L197" s="492"/>
      <c r="M197" s="492"/>
      <c r="N197" s="492"/>
      <c r="O197" s="492"/>
      <c r="P197" s="492"/>
      <c r="Q197" s="492"/>
      <c r="R197" s="492"/>
      <c r="S197" s="492"/>
      <c r="T197" s="492"/>
      <c r="U197" s="492"/>
    </row>
    <row r="198" spans="4:21">
      <c r="D198" s="492"/>
      <c r="E198" s="492"/>
      <c r="F198" s="492"/>
      <c r="G198" s="492"/>
      <c r="H198" s="492"/>
      <c r="I198" s="492"/>
      <c r="J198" s="492"/>
      <c r="K198" s="492"/>
      <c r="L198" s="492"/>
      <c r="M198" s="492"/>
      <c r="N198" s="492"/>
      <c r="O198" s="492"/>
      <c r="P198" s="492"/>
      <c r="Q198" s="492"/>
      <c r="R198" s="492"/>
      <c r="S198" s="492"/>
      <c r="T198" s="492"/>
      <c r="U198" s="492"/>
    </row>
    <row r="199" spans="4:21">
      <c r="D199" s="492"/>
      <c r="E199" s="492"/>
      <c r="F199" s="492"/>
      <c r="G199" s="492"/>
      <c r="H199" s="492"/>
      <c r="I199" s="492"/>
      <c r="J199" s="492"/>
      <c r="K199" s="492"/>
      <c r="L199" s="492"/>
      <c r="M199" s="492"/>
      <c r="N199" s="492"/>
      <c r="O199" s="492"/>
      <c r="P199" s="492"/>
      <c r="Q199" s="492"/>
      <c r="R199" s="492"/>
      <c r="S199" s="492"/>
      <c r="T199" s="492"/>
      <c r="U199" s="492"/>
    </row>
    <row r="200" spans="4:21">
      <c r="D200" s="492"/>
      <c r="E200" s="492"/>
      <c r="F200" s="492"/>
      <c r="G200" s="492"/>
      <c r="H200" s="492"/>
      <c r="I200" s="492"/>
      <c r="J200" s="492"/>
      <c r="K200" s="492"/>
      <c r="L200" s="492"/>
      <c r="M200" s="492"/>
      <c r="N200" s="492"/>
      <c r="O200" s="492"/>
      <c r="P200" s="492"/>
      <c r="Q200" s="492"/>
      <c r="R200" s="492"/>
      <c r="S200" s="492"/>
      <c r="T200" s="492"/>
      <c r="U200" s="492"/>
    </row>
    <row r="201" spans="4:21">
      <c r="D201" s="492"/>
      <c r="E201" s="492"/>
      <c r="F201" s="492"/>
      <c r="G201" s="492"/>
      <c r="H201" s="492"/>
      <c r="I201" s="492"/>
      <c r="J201" s="492"/>
      <c r="K201" s="492"/>
      <c r="L201" s="492"/>
      <c r="M201" s="492"/>
      <c r="N201" s="492"/>
      <c r="O201" s="492"/>
      <c r="P201" s="492"/>
      <c r="Q201" s="492"/>
      <c r="R201" s="492"/>
      <c r="S201" s="492"/>
      <c r="T201" s="492"/>
      <c r="U201" s="492"/>
    </row>
    <row r="202" spans="4:21">
      <c r="D202" s="492"/>
      <c r="E202" s="492"/>
      <c r="F202" s="492"/>
      <c r="G202" s="492"/>
      <c r="H202" s="492"/>
      <c r="I202" s="492"/>
      <c r="J202" s="492"/>
      <c r="K202" s="492"/>
      <c r="L202" s="492"/>
      <c r="M202" s="492"/>
      <c r="N202" s="492"/>
      <c r="O202" s="492"/>
      <c r="P202" s="492"/>
      <c r="Q202" s="492"/>
      <c r="R202" s="492"/>
      <c r="S202" s="492"/>
      <c r="T202" s="492"/>
      <c r="U202" s="492"/>
    </row>
    <row r="203" spans="4:21">
      <c r="D203" s="492"/>
      <c r="E203" s="492"/>
      <c r="F203" s="492"/>
      <c r="G203" s="492"/>
      <c r="H203" s="492"/>
      <c r="I203" s="492"/>
      <c r="J203" s="492"/>
      <c r="K203" s="492"/>
      <c r="L203" s="492"/>
      <c r="M203" s="492"/>
      <c r="N203" s="492"/>
      <c r="O203" s="492"/>
      <c r="P203" s="492"/>
      <c r="Q203" s="492"/>
      <c r="R203" s="492"/>
      <c r="S203" s="492"/>
      <c r="T203" s="492"/>
      <c r="U203" s="492"/>
    </row>
    <row r="204" spans="4:21">
      <c r="D204" s="492"/>
      <c r="E204" s="492"/>
      <c r="F204" s="492"/>
      <c r="G204" s="492"/>
      <c r="H204" s="492"/>
      <c r="I204" s="492"/>
      <c r="J204" s="492"/>
      <c r="K204" s="492"/>
      <c r="L204" s="492"/>
      <c r="M204" s="492"/>
      <c r="N204" s="492"/>
      <c r="O204" s="492"/>
      <c r="P204" s="492"/>
      <c r="Q204" s="492"/>
      <c r="R204" s="492"/>
      <c r="S204" s="492"/>
      <c r="T204" s="492"/>
      <c r="U204" s="492"/>
    </row>
    <row r="205" spans="4:21">
      <c r="D205" s="492"/>
      <c r="E205" s="492"/>
      <c r="F205" s="492"/>
      <c r="G205" s="492"/>
      <c r="H205" s="492"/>
      <c r="I205" s="492"/>
      <c r="J205" s="492"/>
      <c r="K205" s="492"/>
      <c r="L205" s="492"/>
      <c r="M205" s="492"/>
      <c r="N205" s="492"/>
      <c r="O205" s="492"/>
      <c r="P205" s="492"/>
      <c r="Q205" s="492"/>
      <c r="R205" s="492"/>
      <c r="S205" s="492"/>
      <c r="T205" s="492"/>
      <c r="U205" s="492"/>
    </row>
  </sheetData>
  <mergeCells count="18">
    <mergeCell ref="C180:I181"/>
    <mergeCell ref="N180:U182"/>
    <mergeCell ref="S6:S8"/>
    <mergeCell ref="T6:T8"/>
    <mergeCell ref="U6:U8"/>
    <mergeCell ref="E7:J7"/>
    <mergeCell ref="K7:P7"/>
    <mergeCell ref="E8:E10"/>
    <mergeCell ref="D6:D8"/>
    <mergeCell ref="E6:J6"/>
    <mergeCell ref="K6:P6"/>
    <mergeCell ref="Q6:Q8"/>
    <mergeCell ref="R6:R8"/>
    <mergeCell ref="C2:F2"/>
    <mergeCell ref="H2:Q2"/>
    <mergeCell ref="R2:U2"/>
    <mergeCell ref="H3:Q3"/>
    <mergeCell ref="H4:Q4"/>
  </mergeCells>
  <printOptions horizontalCentered="1" verticalCentered="1"/>
  <pageMargins left="0.196850393700787" right="0.196850393700787" top="0.196850393700787" bottom="0.196850393700787" header="0.511811023622047" footer="0.511811023622047"/>
  <pageSetup paperSize="9" scale="4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Y467"/>
  <sheetViews>
    <sheetView rightToLeft="1" topLeftCell="A17" zoomScale="40" zoomScaleNormal="40" workbookViewId="0">
      <selection activeCell="E2" sqref="E2:L2"/>
    </sheetView>
  </sheetViews>
  <sheetFormatPr defaultColWidth="8.85546875" defaultRowHeight="15"/>
  <cols>
    <col min="1" max="1" width="10.7109375" customWidth="1"/>
    <col min="2" max="2" width="21.85546875" style="10" customWidth="1"/>
    <col min="3" max="9" width="40.7109375" style="10" customWidth="1"/>
    <col min="10" max="10" width="16.5703125" style="10" bestFit="1" customWidth="1"/>
    <col min="11" max="11" width="12.42578125" style="10" bestFit="1" customWidth="1"/>
    <col min="12" max="16384" width="8.85546875" style="10"/>
  </cols>
  <sheetData>
    <row r="1" spans="1:23" ht="18" customHeight="1">
      <c r="A1" s="10"/>
    </row>
    <row r="2" spans="1:23" s="641" customFormat="1" ht="40.15" customHeight="1">
      <c r="B2" s="1539" t="s">
        <v>854</v>
      </c>
      <c r="C2" s="1539"/>
      <c r="D2" s="1539"/>
      <c r="E2" s="1431" t="s">
        <v>1165</v>
      </c>
      <c r="F2" s="1431"/>
      <c r="G2" s="1431"/>
      <c r="H2" s="458"/>
      <c r="I2" s="642" t="s">
        <v>688</v>
      </c>
      <c r="J2" s="643"/>
      <c r="K2" s="643"/>
      <c r="L2" s="643"/>
      <c r="M2" s="643"/>
      <c r="N2" s="643"/>
      <c r="O2" s="643"/>
      <c r="P2" s="643"/>
      <c r="Q2" s="643"/>
    </row>
    <row r="3" spans="1:23" s="641" customFormat="1" ht="40.15" customHeight="1">
      <c r="A3" s="92"/>
      <c r="B3" s="171"/>
      <c r="D3" s="271"/>
      <c r="E3" s="1540" t="s">
        <v>1108</v>
      </c>
      <c r="F3" s="1541"/>
      <c r="G3" s="1542"/>
      <c r="H3" s="271"/>
      <c r="I3" s="646"/>
    </row>
    <row r="4" spans="1:23" s="641" customFormat="1" ht="40.15" customHeight="1">
      <c r="A4" s="92"/>
      <c r="B4" s="172"/>
      <c r="D4" s="1543" t="s">
        <v>1109</v>
      </c>
      <c r="E4" s="1544"/>
      <c r="F4" s="1544"/>
      <c r="G4" s="1544"/>
      <c r="H4" s="1545"/>
      <c r="I4" s="646" t="s">
        <v>49</v>
      </c>
    </row>
    <row r="5" spans="1:23" s="641" customFormat="1" ht="10.15" customHeight="1">
      <c r="A5" s="92"/>
      <c r="B5" s="548"/>
      <c r="D5" s="644"/>
      <c r="E5" s="644"/>
      <c r="F5" s="644"/>
      <c r="G5" s="644"/>
      <c r="H5" s="644"/>
      <c r="I5" s="645"/>
    </row>
    <row r="6" spans="1:23" s="14" customFormat="1" ht="122.25" customHeight="1">
      <c r="A6"/>
      <c r="B6" s="183"/>
      <c r="C6" s="206" t="s">
        <v>1004</v>
      </c>
      <c r="D6" s="206" t="s">
        <v>48</v>
      </c>
      <c r="E6" s="206" t="s">
        <v>47</v>
      </c>
      <c r="F6" s="206" t="s">
        <v>46</v>
      </c>
      <c r="G6" s="206" t="s">
        <v>45</v>
      </c>
      <c r="H6" s="206" t="s">
        <v>44</v>
      </c>
      <c r="I6" s="1273" t="s">
        <v>196</v>
      </c>
    </row>
    <row r="7" spans="1:23" s="14" customFormat="1" ht="25.9" customHeight="1">
      <c r="A7"/>
      <c r="B7" s="184"/>
      <c r="C7" s="186"/>
      <c r="D7" s="186"/>
      <c r="E7" s="186"/>
      <c r="F7" s="186"/>
      <c r="G7" s="186"/>
      <c r="H7" s="186"/>
      <c r="I7" s="207"/>
    </row>
    <row r="8" spans="1:23" s="14" customFormat="1" ht="105.75" customHeight="1">
      <c r="A8"/>
      <c r="B8" s="184"/>
      <c r="C8" s="205" t="s">
        <v>42</v>
      </c>
      <c r="D8" s="205" t="s">
        <v>41</v>
      </c>
      <c r="E8" s="205" t="s">
        <v>40</v>
      </c>
      <c r="F8" s="205" t="s">
        <v>39</v>
      </c>
      <c r="G8" s="205" t="s">
        <v>38</v>
      </c>
      <c r="H8" s="205" t="s">
        <v>37</v>
      </c>
      <c r="I8" s="208" t="s">
        <v>36</v>
      </c>
    </row>
    <row r="9" spans="1:23" s="14" customFormat="1" ht="40.15" customHeight="1">
      <c r="A9"/>
      <c r="B9" s="78" t="s">
        <v>2</v>
      </c>
      <c r="C9" s="12"/>
      <c r="D9" s="12"/>
      <c r="E9" s="12"/>
      <c r="F9" s="12"/>
      <c r="G9" s="12"/>
      <c r="H9" s="12"/>
      <c r="I9" s="12"/>
    </row>
    <row r="10" spans="1:23" s="70" customFormat="1" ht="34.9" hidden="1" customHeight="1">
      <c r="B10" s="436">
        <v>2014</v>
      </c>
      <c r="C10" s="570">
        <f t="shared" ref="C10:C19" si="0">D10+E10+F10+G10+H10+I10</f>
        <v>8744.6</v>
      </c>
      <c r="D10" s="569">
        <v>210.5</v>
      </c>
      <c r="E10" s="569">
        <v>732.8</v>
      </c>
      <c r="F10" s="569">
        <v>3662</v>
      </c>
      <c r="G10" s="569">
        <v>1399.2</v>
      </c>
      <c r="H10" s="569">
        <v>2496.5</v>
      </c>
      <c r="I10" s="569">
        <v>243.6</v>
      </c>
      <c r="Q10" s="640"/>
      <c r="R10" s="640"/>
      <c r="S10" s="640"/>
      <c r="T10" s="640"/>
      <c r="U10" s="640"/>
      <c r="V10" s="640"/>
      <c r="W10" s="640"/>
    </row>
    <row r="11" spans="1:23" s="70" customFormat="1" ht="34.9" hidden="1" customHeight="1">
      <c r="B11" s="437">
        <v>2015</v>
      </c>
      <c r="C11" s="676">
        <f t="shared" si="0"/>
        <v>8894.8000000000011</v>
      </c>
      <c r="D11" s="638">
        <v>184.2</v>
      </c>
      <c r="E11" s="638">
        <v>611.5</v>
      </c>
      <c r="F11" s="638">
        <v>3721.4</v>
      </c>
      <c r="G11" s="638">
        <v>1415.6</v>
      </c>
      <c r="H11" s="638">
        <v>2750.5</v>
      </c>
      <c r="I11" s="638">
        <v>211.6</v>
      </c>
      <c r="Q11" s="640"/>
      <c r="R11" s="640"/>
      <c r="S11" s="640"/>
      <c r="T11" s="640"/>
      <c r="U11" s="640"/>
      <c r="V11" s="640"/>
      <c r="W11" s="640"/>
    </row>
    <row r="12" spans="1:23" s="70" customFormat="1" ht="34.9" hidden="1" customHeight="1">
      <c r="B12" s="212">
        <v>2016</v>
      </c>
      <c r="C12" s="574">
        <f t="shared" si="0"/>
        <v>9777.2999999999993</v>
      </c>
      <c r="D12" s="573">
        <v>174.5</v>
      </c>
      <c r="E12" s="573">
        <v>731.5</v>
      </c>
      <c r="F12" s="573">
        <v>4375.3999999999996</v>
      </c>
      <c r="G12" s="573">
        <v>1522.9</v>
      </c>
      <c r="H12" s="573">
        <v>2647.9</v>
      </c>
      <c r="I12" s="573">
        <v>325.10000000000002</v>
      </c>
      <c r="Q12" s="640"/>
      <c r="R12" s="640"/>
      <c r="S12" s="640"/>
      <c r="T12" s="640"/>
      <c r="U12" s="640"/>
      <c r="V12" s="640"/>
      <c r="W12" s="640"/>
    </row>
    <row r="13" spans="1:23" s="70" customFormat="1" ht="34.9" hidden="1" customHeight="1">
      <c r="B13" s="437">
        <v>2017</v>
      </c>
      <c r="C13" s="676">
        <f t="shared" si="0"/>
        <v>10163.9</v>
      </c>
      <c r="D13" s="638">
        <v>201.6</v>
      </c>
      <c r="E13" s="638">
        <v>840.1</v>
      </c>
      <c r="F13" s="638">
        <v>4454.5</v>
      </c>
      <c r="G13" s="638">
        <v>1883.6</v>
      </c>
      <c r="H13" s="638">
        <v>2524.5</v>
      </c>
      <c r="I13" s="638">
        <v>259.60000000000002</v>
      </c>
      <c r="Q13" s="640"/>
      <c r="R13" s="640"/>
      <c r="S13" s="640"/>
      <c r="T13" s="640"/>
      <c r="U13" s="640"/>
      <c r="V13" s="640"/>
      <c r="W13" s="640"/>
    </row>
    <row r="14" spans="1:23" s="87" customFormat="1" ht="34.9" hidden="1" customHeight="1">
      <c r="B14" s="212">
        <v>2018</v>
      </c>
      <c r="C14" s="574">
        <f t="shared" si="0"/>
        <v>10691.4</v>
      </c>
      <c r="D14" s="573">
        <v>241.7</v>
      </c>
      <c r="E14" s="573">
        <v>857.5</v>
      </c>
      <c r="F14" s="573">
        <v>4086</v>
      </c>
      <c r="G14" s="573">
        <v>2371.3000000000002</v>
      </c>
      <c r="H14" s="573">
        <v>2840.5</v>
      </c>
      <c r="I14" s="573">
        <v>294.39999999999998</v>
      </c>
      <c r="Q14" s="560"/>
      <c r="R14" s="560"/>
      <c r="S14" s="560"/>
      <c r="T14" s="560"/>
      <c r="U14" s="560"/>
      <c r="V14" s="560"/>
      <c r="W14" s="560"/>
    </row>
    <row r="15" spans="1:23" s="87" customFormat="1" ht="34.9" hidden="1" customHeight="1">
      <c r="B15" s="437">
        <v>2019</v>
      </c>
      <c r="C15" s="676">
        <f t="shared" si="0"/>
        <v>11123.699999999999</v>
      </c>
      <c r="D15" s="638">
        <v>207.2</v>
      </c>
      <c r="E15" s="638">
        <v>763.8</v>
      </c>
      <c r="F15" s="638">
        <v>4033.4</v>
      </c>
      <c r="G15" s="638">
        <v>2667.3</v>
      </c>
      <c r="H15" s="638">
        <v>3158.2</v>
      </c>
      <c r="I15" s="638">
        <v>293.8</v>
      </c>
      <c r="Q15" s="560"/>
      <c r="R15" s="560"/>
      <c r="S15" s="560"/>
      <c r="T15" s="560"/>
      <c r="U15" s="560"/>
      <c r="V15" s="560"/>
      <c r="W15" s="560"/>
    </row>
    <row r="16" spans="1:23" s="87" customFormat="1" ht="34.9" hidden="1" customHeight="1">
      <c r="B16" s="212">
        <v>2020</v>
      </c>
      <c r="C16" s="574">
        <f t="shared" si="0"/>
        <v>12261.1</v>
      </c>
      <c r="D16" s="573">
        <v>283.8</v>
      </c>
      <c r="E16" s="573">
        <v>734.1</v>
      </c>
      <c r="F16" s="573">
        <v>4688.8999999999996</v>
      </c>
      <c r="G16" s="573">
        <v>2872.2</v>
      </c>
      <c r="H16" s="573">
        <v>3389.4</v>
      </c>
      <c r="I16" s="573">
        <v>292.7</v>
      </c>
      <c r="Q16" s="560"/>
      <c r="R16" s="560"/>
      <c r="S16" s="560"/>
      <c r="T16" s="560"/>
      <c r="U16" s="560"/>
      <c r="V16" s="560"/>
      <c r="W16" s="560"/>
    </row>
    <row r="17" spans="2:23" s="87" customFormat="1" ht="34.9" customHeight="1">
      <c r="B17" s="437">
        <v>2021</v>
      </c>
      <c r="C17" s="676">
        <f t="shared" si="0"/>
        <v>12820.3</v>
      </c>
      <c r="D17" s="638">
        <v>260.10000000000002</v>
      </c>
      <c r="E17" s="638">
        <v>704.3</v>
      </c>
      <c r="F17" s="638">
        <v>4650.2</v>
      </c>
      <c r="G17" s="638">
        <v>3308.3</v>
      </c>
      <c r="H17" s="638">
        <v>3589.9</v>
      </c>
      <c r="I17" s="638">
        <v>307.5</v>
      </c>
      <c r="Q17" s="560"/>
      <c r="R17" s="560"/>
      <c r="S17" s="560"/>
      <c r="T17" s="560"/>
      <c r="U17" s="560"/>
      <c r="V17" s="560"/>
      <c r="W17" s="560"/>
    </row>
    <row r="18" spans="2:23" s="87" customFormat="1" ht="34.9" customHeight="1">
      <c r="B18" s="212">
        <v>2022</v>
      </c>
      <c r="C18" s="574">
        <f t="shared" si="0"/>
        <v>12949.7</v>
      </c>
      <c r="D18" s="573">
        <v>272.39999999999998</v>
      </c>
      <c r="E18" s="573">
        <v>649</v>
      </c>
      <c r="F18" s="573">
        <v>3924.4</v>
      </c>
      <c r="G18" s="573">
        <v>3797.3</v>
      </c>
      <c r="H18" s="573">
        <v>4010.5</v>
      </c>
      <c r="I18" s="573">
        <v>296.10000000000002</v>
      </c>
      <c r="Q18" s="560"/>
      <c r="R18" s="560"/>
      <c r="S18" s="560"/>
      <c r="T18" s="560"/>
      <c r="U18" s="560"/>
      <c r="V18" s="560"/>
      <c r="W18" s="560"/>
    </row>
    <row r="19" spans="2:23" s="87" customFormat="1" ht="34.9" customHeight="1">
      <c r="B19" s="437">
        <v>2023</v>
      </c>
      <c r="C19" s="676">
        <f t="shared" si="0"/>
        <v>13293.592000000001</v>
      </c>
      <c r="D19" s="638">
        <v>247.46299999999999</v>
      </c>
      <c r="E19" s="638">
        <v>666.03</v>
      </c>
      <c r="F19" s="638">
        <v>4069.069</v>
      </c>
      <c r="G19" s="638">
        <v>4107.8710000000001</v>
      </c>
      <c r="H19" s="638">
        <v>3848.6149999999998</v>
      </c>
      <c r="I19" s="638">
        <v>354.54399999999998</v>
      </c>
      <c r="K19" s="560"/>
      <c r="Q19" s="560"/>
      <c r="R19" s="560"/>
      <c r="S19" s="560"/>
      <c r="T19" s="560"/>
      <c r="U19" s="560"/>
      <c r="V19" s="560"/>
      <c r="W19" s="560"/>
    </row>
    <row r="20" spans="2:23" s="87" customFormat="1" ht="34.9" customHeight="1">
      <c r="B20" s="212">
        <v>2024</v>
      </c>
      <c r="C20" s="574">
        <f t="shared" ref="C20:I20" si="1">C153</f>
        <v>14177.775</v>
      </c>
      <c r="D20" s="573">
        <f t="shared" si="1"/>
        <v>258.87900000000002</v>
      </c>
      <c r="E20" s="573">
        <f t="shared" si="1"/>
        <v>678.25699999999995</v>
      </c>
      <c r="F20" s="573">
        <f t="shared" si="1"/>
        <v>3978.252</v>
      </c>
      <c r="G20" s="573">
        <f t="shared" si="1"/>
        <v>4694.76</v>
      </c>
      <c r="H20" s="573">
        <f t="shared" si="1"/>
        <v>4222.5420000000004</v>
      </c>
      <c r="I20" s="573">
        <f t="shared" si="1"/>
        <v>345.08499999999998</v>
      </c>
    </row>
    <row r="21" spans="2:23" s="87" customFormat="1" ht="34.9" customHeight="1">
      <c r="B21" s="437" t="s">
        <v>1094</v>
      </c>
      <c r="C21" s="914">
        <f>D21+E21+F21+G21+H21+I21</f>
        <v>15837.579</v>
      </c>
      <c r="D21" s="638">
        <f t="shared" ref="D21:I21" si="2">D166</f>
        <v>353.41800000000001</v>
      </c>
      <c r="E21" s="638">
        <f t="shared" si="2"/>
        <v>691.93600000000004</v>
      </c>
      <c r="F21" s="638">
        <f t="shared" si="2"/>
        <v>5210.4750000000004</v>
      </c>
      <c r="G21" s="638">
        <f t="shared" si="2"/>
        <v>5179.8789999999999</v>
      </c>
      <c r="H21" s="638">
        <f t="shared" si="2"/>
        <v>4089.2190000000001</v>
      </c>
      <c r="I21" s="638">
        <f t="shared" si="2"/>
        <v>312.65199999999999</v>
      </c>
      <c r="K21" s="560"/>
      <c r="Q21" s="560"/>
      <c r="R21" s="560"/>
      <c r="S21" s="560"/>
      <c r="T21" s="560"/>
      <c r="U21" s="560"/>
      <c r="V21" s="560"/>
      <c r="W21" s="560"/>
    </row>
    <row r="22" spans="2:23" s="70" customFormat="1" ht="34.9" hidden="1" customHeight="1">
      <c r="B22" s="215">
        <v>2014</v>
      </c>
      <c r="C22" s="679"/>
      <c r="D22" s="679"/>
      <c r="E22" s="679"/>
      <c r="F22" s="679"/>
      <c r="G22" s="679"/>
      <c r="H22" s="679"/>
      <c r="I22" s="679"/>
    </row>
    <row r="23" spans="2:23" s="70" customFormat="1" ht="34.9" hidden="1" customHeight="1">
      <c r="B23" s="216">
        <v>41974</v>
      </c>
      <c r="C23" s="574">
        <v>8744.6</v>
      </c>
      <c r="D23" s="573">
        <v>210.5</v>
      </c>
      <c r="E23" s="573">
        <v>732.8</v>
      </c>
      <c r="F23" s="573">
        <v>3662</v>
      </c>
      <c r="G23" s="573">
        <v>1399.2</v>
      </c>
      <c r="H23" s="573">
        <v>2496.5</v>
      </c>
      <c r="I23" s="573">
        <v>243.6</v>
      </c>
    </row>
    <row r="24" spans="2:23" s="70" customFormat="1" ht="34.9" hidden="1" customHeight="1">
      <c r="B24" s="635">
        <v>2015</v>
      </c>
      <c r="C24" s="679"/>
      <c r="D24" s="679"/>
      <c r="E24" s="679"/>
      <c r="F24" s="679"/>
      <c r="G24" s="679"/>
      <c r="H24" s="679"/>
      <c r="I24" s="679"/>
    </row>
    <row r="25" spans="2:23" s="70" customFormat="1" ht="34.9" hidden="1" customHeight="1">
      <c r="B25" s="216">
        <v>42005</v>
      </c>
      <c r="C25" s="574">
        <v>8681.7999999999993</v>
      </c>
      <c r="D25" s="573">
        <v>208.3</v>
      </c>
      <c r="E25" s="573">
        <v>733</v>
      </c>
      <c r="F25" s="573">
        <v>3489.2</v>
      </c>
      <c r="G25" s="573">
        <v>1396.5</v>
      </c>
      <c r="H25" s="573">
        <v>2657.1</v>
      </c>
      <c r="I25" s="573">
        <v>197.7</v>
      </c>
    </row>
    <row r="26" spans="2:23" s="70" customFormat="1" ht="34.9" hidden="1" customHeight="1">
      <c r="B26" s="217">
        <v>42036</v>
      </c>
      <c r="C26" s="676">
        <v>8788.9</v>
      </c>
      <c r="D26" s="638">
        <v>183.2</v>
      </c>
      <c r="E26" s="638">
        <v>803.1</v>
      </c>
      <c r="F26" s="638">
        <v>3635.6</v>
      </c>
      <c r="G26" s="638">
        <v>1407.6</v>
      </c>
      <c r="H26" s="638">
        <v>2554.4</v>
      </c>
      <c r="I26" s="638">
        <v>205</v>
      </c>
    </row>
    <row r="27" spans="2:23" s="70" customFormat="1" ht="34.9" hidden="1" customHeight="1">
      <c r="B27" s="216">
        <v>42064</v>
      </c>
      <c r="C27" s="574">
        <v>8727.2000000000007</v>
      </c>
      <c r="D27" s="573">
        <v>200.2</v>
      </c>
      <c r="E27" s="573">
        <v>704.8</v>
      </c>
      <c r="F27" s="573">
        <v>3635</v>
      </c>
      <c r="G27" s="573">
        <v>1434.3</v>
      </c>
      <c r="H27" s="573">
        <v>2593.1</v>
      </c>
      <c r="I27" s="573">
        <v>159.80000000000001</v>
      </c>
    </row>
    <row r="28" spans="2:23" s="70" customFormat="1" ht="34.9" hidden="1" customHeight="1">
      <c r="B28" s="217">
        <v>42095</v>
      </c>
      <c r="C28" s="676">
        <v>8824.9</v>
      </c>
      <c r="D28" s="638">
        <v>190.1</v>
      </c>
      <c r="E28" s="638">
        <v>752.7</v>
      </c>
      <c r="F28" s="638">
        <v>3650.5</v>
      </c>
      <c r="G28" s="638">
        <v>1457.6</v>
      </c>
      <c r="H28" s="638">
        <v>2606</v>
      </c>
      <c r="I28" s="638">
        <v>168</v>
      </c>
    </row>
    <row r="29" spans="2:23" s="70" customFormat="1" ht="34.9" hidden="1" customHeight="1">
      <c r="B29" s="216">
        <v>42125</v>
      </c>
      <c r="C29" s="574">
        <v>8827.4</v>
      </c>
      <c r="D29" s="573">
        <v>221.2</v>
      </c>
      <c r="E29" s="573">
        <v>753.3</v>
      </c>
      <c r="F29" s="573">
        <v>3457</v>
      </c>
      <c r="G29" s="573">
        <v>1477.9</v>
      </c>
      <c r="H29" s="573">
        <v>2741</v>
      </c>
      <c r="I29" s="573">
        <v>177</v>
      </c>
    </row>
    <row r="30" spans="2:23" s="70" customFormat="1" ht="34.9" hidden="1" customHeight="1">
      <c r="B30" s="217">
        <v>42156</v>
      </c>
      <c r="C30" s="676">
        <v>8991.6</v>
      </c>
      <c r="D30" s="638">
        <v>186.2</v>
      </c>
      <c r="E30" s="638">
        <v>867.6</v>
      </c>
      <c r="F30" s="638">
        <v>3447.2</v>
      </c>
      <c r="G30" s="638">
        <v>1487</v>
      </c>
      <c r="H30" s="638">
        <v>2810.2</v>
      </c>
      <c r="I30" s="638">
        <v>193.4</v>
      </c>
    </row>
    <row r="31" spans="2:23" s="70" customFormat="1" ht="34.9" hidden="1" customHeight="1">
      <c r="B31" s="216">
        <v>42186</v>
      </c>
      <c r="C31" s="574">
        <v>9160.7999999999993</v>
      </c>
      <c r="D31" s="573">
        <v>199.8</v>
      </c>
      <c r="E31" s="573">
        <v>803.4</v>
      </c>
      <c r="F31" s="573">
        <v>3554.7</v>
      </c>
      <c r="G31" s="573">
        <v>1464.2</v>
      </c>
      <c r="H31" s="573">
        <v>2949.6</v>
      </c>
      <c r="I31" s="573">
        <v>189.1</v>
      </c>
    </row>
    <row r="32" spans="2:23" s="70" customFormat="1" ht="34.9" hidden="1" customHeight="1">
      <c r="B32" s="217">
        <v>42217</v>
      </c>
      <c r="C32" s="676">
        <v>8961.39</v>
      </c>
      <c r="D32" s="638">
        <v>192.64</v>
      </c>
      <c r="E32" s="638">
        <v>727.59</v>
      </c>
      <c r="F32" s="638">
        <v>3393.85</v>
      </c>
      <c r="G32" s="638">
        <v>1482.09</v>
      </c>
      <c r="H32" s="638">
        <v>3006.25</v>
      </c>
      <c r="I32" s="638">
        <v>158.97</v>
      </c>
    </row>
    <row r="33" spans="2:9" s="70" customFormat="1" ht="34.9" hidden="1" customHeight="1">
      <c r="B33" s="216">
        <v>42248</v>
      </c>
      <c r="C33" s="574">
        <v>8968.7999999999993</v>
      </c>
      <c r="D33" s="573">
        <v>205.3</v>
      </c>
      <c r="E33" s="573">
        <v>622.20000000000005</v>
      </c>
      <c r="F33" s="573">
        <v>3504.1</v>
      </c>
      <c r="G33" s="573">
        <v>1486</v>
      </c>
      <c r="H33" s="573">
        <v>3001.2</v>
      </c>
      <c r="I33" s="573">
        <v>150</v>
      </c>
    </row>
    <row r="34" spans="2:9" s="70" customFormat="1" ht="34.9" hidden="1" customHeight="1">
      <c r="B34" s="217">
        <v>42278</v>
      </c>
      <c r="C34" s="676">
        <v>8691.4</v>
      </c>
      <c r="D34" s="638">
        <v>166.6</v>
      </c>
      <c r="E34" s="638">
        <v>637.79999999999995</v>
      </c>
      <c r="F34" s="638">
        <v>3313.6</v>
      </c>
      <c r="G34" s="638">
        <v>1470.2</v>
      </c>
      <c r="H34" s="638">
        <v>2942.9</v>
      </c>
      <c r="I34" s="638">
        <v>160.30000000000001</v>
      </c>
    </row>
    <row r="35" spans="2:9" s="70" customFormat="1" ht="34.9" hidden="1" customHeight="1">
      <c r="B35" s="216">
        <v>42309</v>
      </c>
      <c r="C35" s="574">
        <v>8886.7999999999993</v>
      </c>
      <c r="D35" s="573">
        <v>185.3</v>
      </c>
      <c r="E35" s="573">
        <v>675.7</v>
      </c>
      <c r="F35" s="573">
        <v>3580.7</v>
      </c>
      <c r="G35" s="573">
        <v>1425.1</v>
      </c>
      <c r="H35" s="573">
        <v>2858.8</v>
      </c>
      <c r="I35" s="573">
        <v>161.19999999999999</v>
      </c>
    </row>
    <row r="36" spans="2:9" s="70" customFormat="1" ht="34.9" hidden="1" customHeight="1">
      <c r="B36" s="217">
        <v>42339</v>
      </c>
      <c r="C36" s="676">
        <v>8894.7999999999993</v>
      </c>
      <c r="D36" s="638">
        <v>184.2</v>
      </c>
      <c r="E36" s="638">
        <v>611.5</v>
      </c>
      <c r="F36" s="638">
        <v>3721.4</v>
      </c>
      <c r="G36" s="638">
        <v>1415.6</v>
      </c>
      <c r="H36" s="638">
        <v>2750.5</v>
      </c>
      <c r="I36" s="638">
        <v>211.6</v>
      </c>
    </row>
    <row r="37" spans="2:9" s="70" customFormat="1" ht="34.9" hidden="1" customHeight="1">
      <c r="B37" s="635">
        <v>2016</v>
      </c>
      <c r="C37" s="679"/>
      <c r="D37" s="679"/>
      <c r="E37" s="679"/>
      <c r="F37" s="679"/>
      <c r="G37" s="679"/>
      <c r="H37" s="679"/>
      <c r="I37" s="679"/>
    </row>
    <row r="38" spans="2:9" s="70" customFormat="1" ht="34.9" hidden="1" customHeight="1">
      <c r="B38" s="216">
        <v>42370</v>
      </c>
      <c r="C38" s="574">
        <v>8975.2000000000007</v>
      </c>
      <c r="D38" s="573">
        <v>199.4</v>
      </c>
      <c r="E38" s="573">
        <v>663.8</v>
      </c>
      <c r="F38" s="573">
        <v>3704.7</v>
      </c>
      <c r="G38" s="573">
        <v>1424.7</v>
      </c>
      <c r="H38" s="573">
        <v>2801.9</v>
      </c>
      <c r="I38" s="573">
        <v>180.7</v>
      </c>
    </row>
    <row r="39" spans="2:9" s="70" customFormat="1" ht="34.9" hidden="1" customHeight="1">
      <c r="B39" s="217">
        <v>42401</v>
      </c>
      <c r="C39" s="676">
        <v>8796.1</v>
      </c>
      <c r="D39" s="638">
        <v>178.1</v>
      </c>
      <c r="E39" s="638">
        <v>635.5</v>
      </c>
      <c r="F39" s="638">
        <v>3590.1</v>
      </c>
      <c r="G39" s="638">
        <v>1470.6</v>
      </c>
      <c r="H39" s="638">
        <v>2768.5</v>
      </c>
      <c r="I39" s="638">
        <v>153.30000000000001</v>
      </c>
    </row>
    <row r="40" spans="2:9" s="70" customFormat="1" ht="34.9" hidden="1" customHeight="1">
      <c r="B40" s="216">
        <v>42430</v>
      </c>
      <c r="C40" s="574">
        <v>8895.5</v>
      </c>
      <c r="D40" s="573">
        <v>161.6</v>
      </c>
      <c r="E40" s="573">
        <v>626.4</v>
      </c>
      <c r="F40" s="573">
        <v>3703.2</v>
      </c>
      <c r="G40" s="573">
        <v>1474.4</v>
      </c>
      <c r="H40" s="573">
        <v>2777</v>
      </c>
      <c r="I40" s="573">
        <v>152.9</v>
      </c>
    </row>
    <row r="41" spans="2:9" s="70" customFormat="1" ht="34.9" hidden="1" customHeight="1">
      <c r="B41" s="217">
        <v>42461</v>
      </c>
      <c r="C41" s="676">
        <v>8934.1</v>
      </c>
      <c r="D41" s="638">
        <v>162.5</v>
      </c>
      <c r="E41" s="638">
        <v>595.1</v>
      </c>
      <c r="F41" s="638">
        <v>3683.7</v>
      </c>
      <c r="G41" s="638">
        <v>1486</v>
      </c>
      <c r="H41" s="638">
        <v>2771.7</v>
      </c>
      <c r="I41" s="638">
        <v>235.1</v>
      </c>
    </row>
    <row r="42" spans="2:9" s="70" customFormat="1" ht="34.9" hidden="1" customHeight="1">
      <c r="B42" s="216">
        <v>42491</v>
      </c>
      <c r="C42" s="574">
        <v>9025.7000000000007</v>
      </c>
      <c r="D42" s="573">
        <v>175.1</v>
      </c>
      <c r="E42" s="573">
        <v>611.6</v>
      </c>
      <c r="F42" s="573">
        <v>3716.1</v>
      </c>
      <c r="G42" s="573">
        <v>1478</v>
      </c>
      <c r="H42" s="573">
        <v>2807.1</v>
      </c>
      <c r="I42" s="573">
        <v>237.8</v>
      </c>
    </row>
    <row r="43" spans="2:9" s="70" customFormat="1" ht="34.9" hidden="1" customHeight="1">
      <c r="B43" s="217">
        <v>42522</v>
      </c>
      <c r="C43" s="676">
        <v>9292.9</v>
      </c>
      <c r="D43" s="638">
        <v>180.2</v>
      </c>
      <c r="E43" s="638">
        <v>726.9</v>
      </c>
      <c r="F43" s="638">
        <v>3856.4</v>
      </c>
      <c r="G43" s="638">
        <v>1475.7</v>
      </c>
      <c r="H43" s="638">
        <v>2800</v>
      </c>
      <c r="I43" s="638">
        <v>253.7</v>
      </c>
    </row>
    <row r="44" spans="2:9" s="70" customFormat="1" ht="34.9" hidden="1" customHeight="1">
      <c r="B44" s="216">
        <v>42552</v>
      </c>
      <c r="C44" s="574">
        <v>9272.7999999999993</v>
      </c>
      <c r="D44" s="573">
        <v>227.6</v>
      </c>
      <c r="E44" s="573">
        <v>637.4</v>
      </c>
      <c r="F44" s="573">
        <v>3876.8</v>
      </c>
      <c r="G44" s="573">
        <v>1488.1</v>
      </c>
      <c r="H44" s="573">
        <v>2771.6</v>
      </c>
      <c r="I44" s="573">
        <v>271.3</v>
      </c>
    </row>
    <row r="45" spans="2:9" s="70" customFormat="1" ht="34.9" hidden="1" customHeight="1">
      <c r="B45" s="217">
        <v>42583</v>
      </c>
      <c r="C45" s="676">
        <v>9302.5</v>
      </c>
      <c r="D45" s="638">
        <v>199.4</v>
      </c>
      <c r="E45" s="638">
        <v>674.4</v>
      </c>
      <c r="F45" s="638">
        <v>3934.9</v>
      </c>
      <c r="G45" s="638">
        <v>1483.2</v>
      </c>
      <c r="H45" s="638">
        <v>2731.2</v>
      </c>
      <c r="I45" s="638">
        <v>279.39999999999998</v>
      </c>
    </row>
    <row r="46" spans="2:9" s="70" customFormat="1" ht="34.9" hidden="1" customHeight="1">
      <c r="B46" s="216">
        <v>42614</v>
      </c>
      <c r="C46" s="574">
        <v>9430.4</v>
      </c>
      <c r="D46" s="573">
        <v>174.4</v>
      </c>
      <c r="E46" s="573">
        <v>679.6</v>
      </c>
      <c r="F46" s="573">
        <v>3983.4</v>
      </c>
      <c r="G46" s="573">
        <v>1532.1</v>
      </c>
      <c r="H46" s="573">
        <v>2788.3</v>
      </c>
      <c r="I46" s="573">
        <v>272.60000000000002</v>
      </c>
    </row>
    <row r="47" spans="2:9" s="70" customFormat="1" ht="34.9" hidden="1" customHeight="1">
      <c r="B47" s="217">
        <v>42644</v>
      </c>
      <c r="C47" s="676">
        <v>9200.1</v>
      </c>
      <c r="D47" s="638">
        <v>179.2</v>
      </c>
      <c r="E47" s="638">
        <v>685.1</v>
      </c>
      <c r="F47" s="638">
        <v>3813.9</v>
      </c>
      <c r="G47" s="638">
        <v>1516.3</v>
      </c>
      <c r="H47" s="638">
        <v>2709.4</v>
      </c>
      <c r="I47" s="638">
        <v>296.2</v>
      </c>
    </row>
    <row r="48" spans="2:9" s="70" customFormat="1" ht="34.9" hidden="1" customHeight="1">
      <c r="B48" s="216">
        <v>42675</v>
      </c>
      <c r="C48" s="574">
        <v>9403.4</v>
      </c>
      <c r="D48" s="573">
        <v>172.8</v>
      </c>
      <c r="E48" s="573">
        <v>712.3</v>
      </c>
      <c r="F48" s="573">
        <v>4012.8</v>
      </c>
      <c r="G48" s="573">
        <v>1523</v>
      </c>
      <c r="H48" s="573">
        <v>2687.6</v>
      </c>
      <c r="I48" s="573">
        <v>294.89999999999998</v>
      </c>
    </row>
    <row r="49" spans="2:9" s="70" customFormat="1" ht="34.9" hidden="1" customHeight="1">
      <c r="B49" s="217">
        <v>42705</v>
      </c>
      <c r="C49" s="676">
        <v>9777.2999999999993</v>
      </c>
      <c r="D49" s="638">
        <v>174.5</v>
      </c>
      <c r="E49" s="638">
        <v>731.5</v>
      </c>
      <c r="F49" s="638">
        <v>4375.3999999999996</v>
      </c>
      <c r="G49" s="638">
        <v>1522.9</v>
      </c>
      <c r="H49" s="638">
        <v>2647.9</v>
      </c>
      <c r="I49" s="638">
        <v>325.10000000000002</v>
      </c>
    </row>
    <row r="50" spans="2:9" s="70" customFormat="1" ht="34.9" hidden="1" customHeight="1">
      <c r="B50" s="635">
        <v>2017</v>
      </c>
      <c r="C50" s="679"/>
      <c r="D50" s="679"/>
      <c r="E50" s="679"/>
      <c r="F50" s="679"/>
      <c r="G50" s="679"/>
      <c r="H50" s="679"/>
      <c r="I50" s="679"/>
    </row>
    <row r="51" spans="2:9" s="70" customFormat="1" ht="34.9" hidden="1" customHeight="1">
      <c r="B51" s="216">
        <v>42736</v>
      </c>
      <c r="C51" s="574">
        <v>9791.2000000000007</v>
      </c>
      <c r="D51" s="573">
        <v>170.5</v>
      </c>
      <c r="E51" s="573">
        <v>660</v>
      </c>
      <c r="F51" s="573">
        <v>4528.1000000000004</v>
      </c>
      <c r="G51" s="573">
        <v>1523.5</v>
      </c>
      <c r="H51" s="573">
        <v>2698.6</v>
      </c>
      <c r="I51" s="573">
        <v>210.5</v>
      </c>
    </row>
    <row r="52" spans="2:9" s="70" customFormat="1" ht="34.9" hidden="1" customHeight="1">
      <c r="B52" s="217">
        <v>42767</v>
      </c>
      <c r="C52" s="676">
        <v>9646.1</v>
      </c>
      <c r="D52" s="638">
        <v>176.9</v>
      </c>
      <c r="E52" s="638">
        <v>721.2</v>
      </c>
      <c r="F52" s="638">
        <v>4361.2</v>
      </c>
      <c r="G52" s="638">
        <v>1529.1</v>
      </c>
      <c r="H52" s="638">
        <v>2664.1</v>
      </c>
      <c r="I52" s="638">
        <v>193.6</v>
      </c>
    </row>
    <row r="53" spans="2:9" s="70" customFormat="1" ht="34.9" hidden="1" customHeight="1">
      <c r="B53" s="216">
        <v>42795</v>
      </c>
      <c r="C53" s="574">
        <v>9866.7999999999993</v>
      </c>
      <c r="D53" s="573">
        <v>194.1</v>
      </c>
      <c r="E53" s="573">
        <v>777.6</v>
      </c>
      <c r="F53" s="573">
        <v>4190.6000000000004</v>
      </c>
      <c r="G53" s="573">
        <v>1875</v>
      </c>
      <c r="H53" s="573">
        <v>2618.1999999999998</v>
      </c>
      <c r="I53" s="573">
        <v>211.3</v>
      </c>
    </row>
    <row r="54" spans="2:9" s="70" customFormat="1" ht="34.9" hidden="1" customHeight="1">
      <c r="B54" s="217">
        <v>42826</v>
      </c>
      <c r="C54" s="676">
        <v>9954.6</v>
      </c>
      <c r="D54" s="638">
        <v>177.2</v>
      </c>
      <c r="E54" s="638">
        <v>742.4</v>
      </c>
      <c r="F54" s="638">
        <v>4281.8999999999996</v>
      </c>
      <c r="G54" s="638">
        <v>1894.3</v>
      </c>
      <c r="H54" s="638">
        <v>2663.9</v>
      </c>
      <c r="I54" s="638">
        <v>194.9</v>
      </c>
    </row>
    <row r="55" spans="2:9" s="70" customFormat="1" ht="34.9" hidden="1" customHeight="1">
      <c r="B55" s="216">
        <v>42856</v>
      </c>
      <c r="C55" s="574">
        <v>10042.1</v>
      </c>
      <c r="D55" s="573">
        <v>172.6</v>
      </c>
      <c r="E55" s="573">
        <v>796.4</v>
      </c>
      <c r="F55" s="573">
        <v>4336.3</v>
      </c>
      <c r="G55" s="573">
        <v>1904.6</v>
      </c>
      <c r="H55" s="573">
        <v>2630.3</v>
      </c>
      <c r="I55" s="573">
        <v>201.9</v>
      </c>
    </row>
    <row r="56" spans="2:9" s="70" customFormat="1" ht="34.9" hidden="1" customHeight="1">
      <c r="B56" s="217">
        <v>42887</v>
      </c>
      <c r="C56" s="676">
        <v>10232.9</v>
      </c>
      <c r="D56" s="638">
        <v>202.9</v>
      </c>
      <c r="E56" s="638">
        <v>822.2</v>
      </c>
      <c r="F56" s="638">
        <v>4596.8</v>
      </c>
      <c r="G56" s="638">
        <v>1882.1</v>
      </c>
      <c r="H56" s="638">
        <v>2515.8000000000002</v>
      </c>
      <c r="I56" s="638">
        <v>213.1</v>
      </c>
    </row>
    <row r="57" spans="2:9" s="70" customFormat="1" ht="34.9" hidden="1" customHeight="1">
      <c r="B57" s="216">
        <v>42917</v>
      </c>
      <c r="C57" s="574">
        <v>10035.4</v>
      </c>
      <c r="D57" s="573">
        <v>213.2</v>
      </c>
      <c r="E57" s="573">
        <v>801.7</v>
      </c>
      <c r="F57" s="573">
        <v>4381.5</v>
      </c>
      <c r="G57" s="573">
        <v>1888.2</v>
      </c>
      <c r="H57" s="573">
        <v>2510</v>
      </c>
      <c r="I57" s="573">
        <v>240.8</v>
      </c>
    </row>
    <row r="58" spans="2:9" s="70" customFormat="1" ht="34.9" hidden="1" customHeight="1">
      <c r="B58" s="217">
        <v>42948</v>
      </c>
      <c r="C58" s="676">
        <v>10037.5</v>
      </c>
      <c r="D58" s="638">
        <v>241.3</v>
      </c>
      <c r="E58" s="638">
        <v>801.2</v>
      </c>
      <c r="F58" s="638">
        <v>4354.5</v>
      </c>
      <c r="G58" s="638">
        <v>1883.1</v>
      </c>
      <c r="H58" s="638">
        <v>2552.3000000000002</v>
      </c>
      <c r="I58" s="638">
        <v>205.1</v>
      </c>
    </row>
    <row r="59" spans="2:9" s="70" customFormat="1" ht="34.9" hidden="1" customHeight="1">
      <c r="B59" s="216">
        <v>42979</v>
      </c>
      <c r="C59" s="574">
        <v>9985.9</v>
      </c>
      <c r="D59" s="573">
        <v>231.4</v>
      </c>
      <c r="E59" s="573">
        <v>831.1</v>
      </c>
      <c r="F59" s="573">
        <v>4322.3</v>
      </c>
      <c r="G59" s="573">
        <v>1870</v>
      </c>
      <c r="H59" s="573">
        <v>2500.1999999999998</v>
      </c>
      <c r="I59" s="573">
        <v>230.9</v>
      </c>
    </row>
    <row r="60" spans="2:9" s="70" customFormat="1" ht="34.9" hidden="1" customHeight="1">
      <c r="B60" s="217">
        <v>43009</v>
      </c>
      <c r="C60" s="676">
        <v>10137.1</v>
      </c>
      <c r="D60" s="638">
        <v>183.3</v>
      </c>
      <c r="E60" s="638">
        <v>832.9</v>
      </c>
      <c r="F60" s="638">
        <v>4447.7</v>
      </c>
      <c r="G60" s="638">
        <v>1861.3</v>
      </c>
      <c r="H60" s="638">
        <v>2571.1999999999998</v>
      </c>
      <c r="I60" s="638">
        <v>240.7</v>
      </c>
    </row>
    <row r="61" spans="2:9" s="70" customFormat="1" ht="34.9" hidden="1" customHeight="1">
      <c r="B61" s="216">
        <v>43040</v>
      </c>
      <c r="C61" s="574">
        <v>9931</v>
      </c>
      <c r="D61" s="573">
        <v>200</v>
      </c>
      <c r="E61" s="573">
        <v>833.4</v>
      </c>
      <c r="F61" s="573">
        <v>4189.7</v>
      </c>
      <c r="G61" s="573">
        <v>1849.7</v>
      </c>
      <c r="H61" s="573">
        <v>2625.1</v>
      </c>
      <c r="I61" s="573">
        <v>233.1</v>
      </c>
    </row>
    <row r="62" spans="2:9" s="70" customFormat="1" ht="34.9" hidden="1" customHeight="1">
      <c r="B62" s="217">
        <v>43070</v>
      </c>
      <c r="C62" s="676">
        <v>10163.9</v>
      </c>
      <c r="D62" s="638">
        <v>201.6</v>
      </c>
      <c r="E62" s="638">
        <v>840.1</v>
      </c>
      <c r="F62" s="638">
        <v>4454.5</v>
      </c>
      <c r="G62" s="638">
        <v>1883.6</v>
      </c>
      <c r="H62" s="638">
        <v>2524.5</v>
      </c>
      <c r="I62" s="638">
        <v>259.60000000000002</v>
      </c>
    </row>
    <row r="63" spans="2:9" s="70" customFormat="1" ht="34.9" hidden="1" customHeight="1">
      <c r="B63" s="635">
        <v>2018</v>
      </c>
      <c r="C63" s="678"/>
      <c r="D63" s="679"/>
      <c r="E63" s="679"/>
      <c r="F63" s="679"/>
      <c r="G63" s="679"/>
      <c r="H63" s="679"/>
      <c r="I63" s="679"/>
    </row>
    <row r="64" spans="2:9" s="70" customFormat="1" ht="34.9" hidden="1" customHeight="1">
      <c r="B64" s="216">
        <v>43101</v>
      </c>
      <c r="C64" s="574">
        <v>10006.799999999999</v>
      </c>
      <c r="D64" s="573">
        <v>175.1</v>
      </c>
      <c r="E64" s="573">
        <v>794.4</v>
      </c>
      <c r="F64" s="573">
        <v>4354.1000000000004</v>
      </c>
      <c r="G64" s="573">
        <v>1861.9</v>
      </c>
      <c r="H64" s="573">
        <v>2617.1</v>
      </c>
      <c r="I64" s="573">
        <v>204.2</v>
      </c>
    </row>
    <row r="65" spans="2:9" s="70" customFormat="1" ht="34.9" hidden="1" customHeight="1">
      <c r="B65" s="217">
        <v>43132</v>
      </c>
      <c r="C65" s="676">
        <v>9900.2999999999993</v>
      </c>
      <c r="D65" s="638">
        <v>182.8</v>
      </c>
      <c r="E65" s="638">
        <v>822</v>
      </c>
      <c r="F65" s="638">
        <v>4166.7</v>
      </c>
      <c r="G65" s="638">
        <v>1893.7</v>
      </c>
      <c r="H65" s="638">
        <v>2634.4</v>
      </c>
      <c r="I65" s="638">
        <v>200.7</v>
      </c>
    </row>
    <row r="66" spans="2:9" s="70" customFormat="1" ht="34.9" hidden="1" customHeight="1">
      <c r="B66" s="216">
        <v>43160</v>
      </c>
      <c r="C66" s="574">
        <v>10049</v>
      </c>
      <c r="D66" s="573">
        <v>194.2</v>
      </c>
      <c r="E66" s="573">
        <v>818.3</v>
      </c>
      <c r="F66" s="573">
        <v>4326.1000000000004</v>
      </c>
      <c r="G66" s="573">
        <v>1873</v>
      </c>
      <c r="H66" s="573">
        <v>2615.6</v>
      </c>
      <c r="I66" s="573">
        <v>221.8</v>
      </c>
    </row>
    <row r="67" spans="2:9" s="70" customFormat="1" ht="34.9" hidden="1" customHeight="1">
      <c r="B67" s="217">
        <v>43191</v>
      </c>
      <c r="C67" s="676">
        <v>10122</v>
      </c>
      <c r="D67" s="638">
        <v>210.7</v>
      </c>
      <c r="E67" s="638">
        <v>840.6</v>
      </c>
      <c r="F67" s="638">
        <v>4251.1000000000004</v>
      </c>
      <c r="G67" s="638">
        <v>1880.9</v>
      </c>
      <c r="H67" s="638">
        <v>2712.5</v>
      </c>
      <c r="I67" s="638">
        <v>226.2</v>
      </c>
    </row>
    <row r="68" spans="2:9" s="70" customFormat="1" ht="34.9" hidden="1" customHeight="1">
      <c r="B68" s="216">
        <v>43221</v>
      </c>
      <c r="C68" s="574">
        <v>9919.6</v>
      </c>
      <c r="D68" s="573">
        <v>177.2</v>
      </c>
      <c r="E68" s="573">
        <v>807.1</v>
      </c>
      <c r="F68" s="573">
        <v>4100.3</v>
      </c>
      <c r="G68" s="573">
        <v>1887.3</v>
      </c>
      <c r="H68" s="573">
        <v>2727.1</v>
      </c>
      <c r="I68" s="573">
        <v>220.6</v>
      </c>
    </row>
    <row r="69" spans="2:9" s="70" customFormat="1" ht="34.9" hidden="1" customHeight="1">
      <c r="B69" s="217">
        <v>43252</v>
      </c>
      <c r="C69" s="676">
        <v>9701.7999999999993</v>
      </c>
      <c r="D69" s="638">
        <v>216</v>
      </c>
      <c r="E69" s="638">
        <v>837.7</v>
      </c>
      <c r="F69" s="638">
        <v>3767.5</v>
      </c>
      <c r="G69" s="638">
        <v>1864.8</v>
      </c>
      <c r="H69" s="638">
        <v>2749.6</v>
      </c>
      <c r="I69" s="638">
        <v>266.2</v>
      </c>
    </row>
    <row r="70" spans="2:9" s="70" customFormat="1" ht="34.9" hidden="1" customHeight="1">
      <c r="B70" s="216">
        <v>43282</v>
      </c>
      <c r="C70" s="574">
        <v>9823</v>
      </c>
      <c r="D70" s="573">
        <v>203.1</v>
      </c>
      <c r="E70" s="573">
        <v>790.5</v>
      </c>
      <c r="F70" s="573">
        <v>3893.7</v>
      </c>
      <c r="G70" s="573">
        <v>1882.6</v>
      </c>
      <c r="H70" s="573">
        <v>2807.3</v>
      </c>
      <c r="I70" s="573">
        <v>245.8</v>
      </c>
    </row>
    <row r="71" spans="2:9" s="70" customFormat="1" ht="34.9" hidden="1" customHeight="1">
      <c r="B71" s="217">
        <v>43313</v>
      </c>
      <c r="C71" s="676">
        <v>9962.2999999999993</v>
      </c>
      <c r="D71" s="638">
        <v>211.5</v>
      </c>
      <c r="E71" s="638">
        <v>829.3</v>
      </c>
      <c r="F71" s="638">
        <v>3935.2</v>
      </c>
      <c r="G71" s="638">
        <v>1882.8</v>
      </c>
      <c r="H71" s="638">
        <v>2862.4</v>
      </c>
      <c r="I71" s="638">
        <v>241.1</v>
      </c>
    </row>
    <row r="72" spans="2:9" s="70" customFormat="1" ht="34.9" hidden="1" customHeight="1">
      <c r="B72" s="216">
        <v>43344</v>
      </c>
      <c r="C72" s="574">
        <v>9932.7999999999993</v>
      </c>
      <c r="D72" s="573">
        <v>207</v>
      </c>
      <c r="E72" s="573">
        <v>831.7</v>
      </c>
      <c r="F72" s="573">
        <v>4053.8</v>
      </c>
      <c r="G72" s="573">
        <v>1864</v>
      </c>
      <c r="H72" s="573">
        <v>2733</v>
      </c>
      <c r="I72" s="573">
        <v>243.3</v>
      </c>
    </row>
    <row r="73" spans="2:9" s="70" customFormat="1" ht="34.9" hidden="1" customHeight="1">
      <c r="B73" s="217">
        <v>43374</v>
      </c>
      <c r="C73" s="676">
        <v>10313</v>
      </c>
      <c r="D73" s="638">
        <v>179.2</v>
      </c>
      <c r="E73" s="638">
        <v>810.7</v>
      </c>
      <c r="F73" s="638">
        <v>3923.7</v>
      </c>
      <c r="G73" s="638">
        <v>2333.6999999999998</v>
      </c>
      <c r="H73" s="638">
        <v>2807.9</v>
      </c>
      <c r="I73" s="638">
        <v>257.8</v>
      </c>
    </row>
    <row r="74" spans="2:9" s="70" customFormat="1" ht="34.9" hidden="1" customHeight="1">
      <c r="B74" s="216">
        <v>43405</v>
      </c>
      <c r="C74" s="574">
        <v>10387.9</v>
      </c>
      <c r="D74" s="573">
        <v>207.8</v>
      </c>
      <c r="E74" s="573">
        <v>810.8</v>
      </c>
      <c r="F74" s="573">
        <v>3814.5</v>
      </c>
      <c r="G74" s="573">
        <v>2348.8000000000002</v>
      </c>
      <c r="H74" s="573">
        <v>2910.1</v>
      </c>
      <c r="I74" s="573">
        <v>295.89999999999998</v>
      </c>
    </row>
    <row r="75" spans="2:9" s="70" customFormat="1" ht="34.9" hidden="1" customHeight="1">
      <c r="B75" s="217">
        <v>43435</v>
      </c>
      <c r="C75" s="676">
        <v>10691.4</v>
      </c>
      <c r="D75" s="638">
        <v>241.7</v>
      </c>
      <c r="E75" s="638">
        <v>857.5</v>
      </c>
      <c r="F75" s="638">
        <v>4086</v>
      </c>
      <c r="G75" s="638">
        <v>2371.3000000000002</v>
      </c>
      <c r="H75" s="638">
        <v>2840.5</v>
      </c>
      <c r="I75" s="638">
        <v>294.39999999999998</v>
      </c>
    </row>
    <row r="76" spans="2:9" s="70" customFormat="1" ht="34.9" hidden="1" customHeight="1">
      <c r="B76" s="635">
        <v>2019</v>
      </c>
      <c r="C76" s="678"/>
      <c r="D76" s="679"/>
      <c r="E76" s="679"/>
      <c r="F76" s="679"/>
      <c r="G76" s="679"/>
      <c r="H76" s="679"/>
      <c r="I76" s="679"/>
    </row>
    <row r="77" spans="2:9" s="70" customFormat="1" ht="34.9" hidden="1" customHeight="1">
      <c r="B77" s="216">
        <v>43466</v>
      </c>
      <c r="C77" s="574">
        <v>10654.5</v>
      </c>
      <c r="D77" s="573">
        <v>209.3</v>
      </c>
      <c r="E77" s="573">
        <v>793.1</v>
      </c>
      <c r="F77" s="573">
        <v>4042.6</v>
      </c>
      <c r="G77" s="573">
        <v>2342.9</v>
      </c>
      <c r="H77" s="573">
        <v>2993.5</v>
      </c>
      <c r="I77" s="573">
        <v>273.10000000000002</v>
      </c>
    </row>
    <row r="78" spans="2:9" s="70" customFormat="1" ht="34.9" hidden="1" customHeight="1">
      <c r="B78" s="217">
        <v>43497</v>
      </c>
      <c r="C78" s="676">
        <v>10695.2</v>
      </c>
      <c r="D78" s="638">
        <v>217.3</v>
      </c>
      <c r="E78" s="638">
        <v>796.1</v>
      </c>
      <c r="F78" s="638">
        <v>3996.2</v>
      </c>
      <c r="G78" s="638">
        <v>2349.8000000000002</v>
      </c>
      <c r="H78" s="638">
        <v>3063.9</v>
      </c>
      <c r="I78" s="638">
        <v>271.89999999999998</v>
      </c>
    </row>
    <row r="79" spans="2:9" s="70" customFormat="1" ht="34.9" hidden="1" customHeight="1">
      <c r="B79" s="216">
        <v>43525</v>
      </c>
      <c r="C79" s="574">
        <v>10833.8</v>
      </c>
      <c r="D79" s="573">
        <v>232.5</v>
      </c>
      <c r="E79" s="573">
        <v>771.2</v>
      </c>
      <c r="F79" s="573">
        <v>4175</v>
      </c>
      <c r="G79" s="573">
        <v>2385.6</v>
      </c>
      <c r="H79" s="573">
        <v>2999.1</v>
      </c>
      <c r="I79" s="573">
        <v>270.39999999999998</v>
      </c>
    </row>
    <row r="80" spans="2:9" s="70" customFormat="1" ht="34.9" hidden="1" customHeight="1">
      <c r="B80" s="217">
        <v>43556</v>
      </c>
      <c r="C80" s="676">
        <v>10862.8</v>
      </c>
      <c r="D80" s="638">
        <v>222</v>
      </c>
      <c r="E80" s="638">
        <v>747.3</v>
      </c>
      <c r="F80" s="638">
        <v>4148.5</v>
      </c>
      <c r="G80" s="638">
        <v>2399.6</v>
      </c>
      <c r="H80" s="638">
        <v>3086</v>
      </c>
      <c r="I80" s="638">
        <v>259.39999999999998</v>
      </c>
    </row>
    <row r="81" spans="2:9" s="70" customFormat="1" ht="34.9" hidden="1" customHeight="1">
      <c r="B81" s="216">
        <v>43586</v>
      </c>
      <c r="C81" s="574">
        <v>10780.2</v>
      </c>
      <c r="D81" s="573">
        <v>213.4</v>
      </c>
      <c r="E81" s="573">
        <v>680.8</v>
      </c>
      <c r="F81" s="573">
        <v>4030.8</v>
      </c>
      <c r="G81" s="573">
        <v>2398.3000000000002</v>
      </c>
      <c r="H81" s="573">
        <v>3192.5</v>
      </c>
      <c r="I81" s="573">
        <v>264.39999999999998</v>
      </c>
    </row>
    <row r="82" spans="2:9" s="70" customFormat="1" ht="34.9" hidden="1" customHeight="1">
      <c r="B82" s="217">
        <v>43617</v>
      </c>
      <c r="C82" s="676">
        <v>10940.3</v>
      </c>
      <c r="D82" s="638">
        <v>245.4</v>
      </c>
      <c r="E82" s="638">
        <v>704</v>
      </c>
      <c r="F82" s="638">
        <v>3951.5</v>
      </c>
      <c r="G82" s="638">
        <v>2673.6</v>
      </c>
      <c r="H82" s="638">
        <v>3073.4</v>
      </c>
      <c r="I82" s="638">
        <v>292.39999999999998</v>
      </c>
    </row>
    <row r="83" spans="2:9" s="70" customFormat="1" ht="34.9" hidden="1" customHeight="1">
      <c r="B83" s="216">
        <v>43647</v>
      </c>
      <c r="C83" s="574">
        <v>10996</v>
      </c>
      <c r="D83" s="573">
        <v>246.9</v>
      </c>
      <c r="E83" s="573">
        <v>711</v>
      </c>
      <c r="F83" s="573">
        <v>3994.9</v>
      </c>
      <c r="G83" s="573">
        <v>2697.4</v>
      </c>
      <c r="H83" s="573">
        <v>3029.6</v>
      </c>
      <c r="I83" s="573">
        <v>316.2</v>
      </c>
    </row>
    <row r="84" spans="2:9" s="70" customFormat="1" ht="34.9" hidden="1" customHeight="1">
      <c r="B84" s="217">
        <v>43678</v>
      </c>
      <c r="C84" s="676">
        <v>11085.8</v>
      </c>
      <c r="D84" s="638">
        <v>241.3</v>
      </c>
      <c r="E84" s="638">
        <v>689.9</v>
      </c>
      <c r="F84" s="638">
        <v>3995</v>
      </c>
      <c r="G84" s="638">
        <v>2711.6</v>
      </c>
      <c r="H84" s="638">
        <v>3130.8</v>
      </c>
      <c r="I84" s="638">
        <v>317.2</v>
      </c>
    </row>
    <row r="85" spans="2:9" s="70" customFormat="1" ht="34.9" hidden="1" customHeight="1">
      <c r="B85" s="216">
        <v>43709</v>
      </c>
      <c r="C85" s="574">
        <v>10878</v>
      </c>
      <c r="D85" s="573">
        <v>213</v>
      </c>
      <c r="E85" s="573">
        <v>680.5</v>
      </c>
      <c r="F85" s="573">
        <v>3939.9</v>
      </c>
      <c r="G85" s="573">
        <v>2716.8</v>
      </c>
      <c r="H85" s="573">
        <v>3044</v>
      </c>
      <c r="I85" s="573">
        <v>283.8</v>
      </c>
    </row>
    <row r="86" spans="2:9" s="70" customFormat="1" ht="34.9" hidden="1" customHeight="1">
      <c r="B86" s="217">
        <v>43739</v>
      </c>
      <c r="C86" s="676">
        <v>11126.2</v>
      </c>
      <c r="D86" s="638">
        <v>176.7</v>
      </c>
      <c r="E86" s="638">
        <v>708</v>
      </c>
      <c r="F86" s="638">
        <v>4130.6000000000004</v>
      </c>
      <c r="G86" s="638">
        <v>2683.6</v>
      </c>
      <c r="H86" s="638">
        <v>3155.2</v>
      </c>
      <c r="I86" s="638">
        <v>272.10000000000002</v>
      </c>
    </row>
    <row r="87" spans="2:9" s="70" customFormat="1" ht="34.9" hidden="1" customHeight="1">
      <c r="B87" s="216">
        <v>43770</v>
      </c>
      <c r="C87" s="574">
        <v>11008.9</v>
      </c>
      <c r="D87" s="573">
        <v>214.9</v>
      </c>
      <c r="E87" s="573">
        <v>741</v>
      </c>
      <c r="F87" s="573">
        <v>3976</v>
      </c>
      <c r="G87" s="573">
        <v>2661.8</v>
      </c>
      <c r="H87" s="573">
        <v>3146.2</v>
      </c>
      <c r="I87" s="573">
        <v>269</v>
      </c>
    </row>
    <row r="88" spans="2:9" s="70" customFormat="1" ht="34.9" hidden="1" customHeight="1">
      <c r="B88" s="217">
        <v>43800</v>
      </c>
      <c r="C88" s="676">
        <v>11123.7</v>
      </c>
      <c r="D88" s="638">
        <v>207.2</v>
      </c>
      <c r="E88" s="638">
        <v>763.8</v>
      </c>
      <c r="F88" s="638">
        <v>4033.4</v>
      </c>
      <c r="G88" s="638">
        <v>2667.3</v>
      </c>
      <c r="H88" s="638">
        <v>3158.2</v>
      </c>
      <c r="I88" s="638">
        <v>293.8</v>
      </c>
    </row>
    <row r="89" spans="2:9" s="70" customFormat="1" ht="34.9" hidden="1" customHeight="1">
      <c r="B89" s="635">
        <v>2020</v>
      </c>
      <c r="C89" s="678"/>
      <c r="D89" s="679"/>
      <c r="E89" s="679"/>
      <c r="F89" s="679"/>
      <c r="G89" s="679"/>
      <c r="H89" s="679"/>
      <c r="I89" s="679"/>
    </row>
    <row r="90" spans="2:9" s="70" customFormat="1" ht="34.9" hidden="1" customHeight="1">
      <c r="B90" s="216">
        <v>43831</v>
      </c>
      <c r="C90" s="574">
        <v>11118.7</v>
      </c>
      <c r="D90" s="573">
        <v>179.3</v>
      </c>
      <c r="E90" s="573">
        <v>726.2</v>
      </c>
      <c r="F90" s="573">
        <v>3961</v>
      </c>
      <c r="G90" s="573">
        <v>2665.1</v>
      </c>
      <c r="H90" s="573">
        <v>3295.1</v>
      </c>
      <c r="I90" s="573">
        <v>292</v>
      </c>
    </row>
    <row r="91" spans="2:9" s="70" customFormat="1" ht="34.9" hidden="1" customHeight="1">
      <c r="B91" s="217">
        <v>43862</v>
      </c>
      <c r="C91" s="676">
        <v>11401.4</v>
      </c>
      <c r="D91" s="638">
        <v>216.3</v>
      </c>
      <c r="E91" s="638">
        <v>708.8</v>
      </c>
      <c r="F91" s="638">
        <v>4133</v>
      </c>
      <c r="G91" s="638">
        <v>2678</v>
      </c>
      <c r="H91" s="638">
        <v>3361.3</v>
      </c>
      <c r="I91" s="638">
        <v>304</v>
      </c>
    </row>
    <row r="92" spans="2:9" s="70" customFormat="1" ht="34.9" hidden="1" customHeight="1">
      <c r="B92" s="216">
        <v>43891</v>
      </c>
      <c r="C92" s="574">
        <v>11345.3</v>
      </c>
      <c r="D92" s="573">
        <v>201.4</v>
      </c>
      <c r="E92" s="573">
        <v>760.2</v>
      </c>
      <c r="F92" s="573">
        <v>4007.8</v>
      </c>
      <c r="G92" s="573">
        <v>2684.6</v>
      </c>
      <c r="H92" s="573">
        <v>3367.5</v>
      </c>
      <c r="I92" s="573">
        <v>323.8</v>
      </c>
    </row>
    <row r="93" spans="2:9" s="70" customFormat="1" ht="34.9" hidden="1" customHeight="1">
      <c r="B93" s="217">
        <v>43922</v>
      </c>
      <c r="C93" s="676">
        <v>11292.8</v>
      </c>
      <c r="D93" s="638">
        <v>236.7</v>
      </c>
      <c r="E93" s="638">
        <v>760.6</v>
      </c>
      <c r="F93" s="638">
        <v>3822.8</v>
      </c>
      <c r="G93" s="638">
        <v>2680.2</v>
      </c>
      <c r="H93" s="638">
        <v>3474.7</v>
      </c>
      <c r="I93" s="638">
        <v>317.8</v>
      </c>
    </row>
    <row r="94" spans="2:9" s="70" customFormat="1" ht="34.9" hidden="1" customHeight="1">
      <c r="B94" s="216">
        <v>43952</v>
      </c>
      <c r="C94" s="574">
        <v>11431.6</v>
      </c>
      <c r="D94" s="573">
        <v>204.5</v>
      </c>
      <c r="E94" s="573">
        <v>702.4</v>
      </c>
      <c r="F94" s="573">
        <v>4036.6</v>
      </c>
      <c r="G94" s="573">
        <v>2656</v>
      </c>
      <c r="H94" s="573">
        <v>3512.8</v>
      </c>
      <c r="I94" s="573">
        <v>319.3</v>
      </c>
    </row>
    <row r="95" spans="2:9" s="70" customFormat="1" ht="34.9" hidden="1" customHeight="1">
      <c r="B95" s="217">
        <v>43983</v>
      </c>
      <c r="C95" s="676">
        <v>11412.7</v>
      </c>
      <c r="D95" s="638">
        <v>187.9</v>
      </c>
      <c r="E95" s="638">
        <v>668.8</v>
      </c>
      <c r="F95" s="638">
        <v>3865</v>
      </c>
      <c r="G95" s="638">
        <v>2922.2</v>
      </c>
      <c r="H95" s="638">
        <v>3445.9</v>
      </c>
      <c r="I95" s="638">
        <v>322.89999999999998</v>
      </c>
    </row>
    <row r="96" spans="2:9" s="70" customFormat="1" ht="34.9" hidden="1" customHeight="1">
      <c r="B96" s="216">
        <v>44013</v>
      </c>
      <c r="C96" s="574">
        <v>11651.9</v>
      </c>
      <c r="D96" s="573">
        <v>188.5</v>
      </c>
      <c r="E96" s="573">
        <v>651</v>
      </c>
      <c r="F96" s="573">
        <v>4008.7</v>
      </c>
      <c r="G96" s="573">
        <v>2957.6</v>
      </c>
      <c r="H96" s="573">
        <v>3506.4</v>
      </c>
      <c r="I96" s="573">
        <v>339.7</v>
      </c>
    </row>
    <row r="97" spans="2:9" s="70" customFormat="1" ht="34.9" hidden="1" customHeight="1">
      <c r="B97" s="217">
        <v>44044</v>
      </c>
      <c r="C97" s="676">
        <v>11763.9</v>
      </c>
      <c r="D97" s="638">
        <v>203.6</v>
      </c>
      <c r="E97" s="638">
        <v>641.4</v>
      </c>
      <c r="F97" s="638">
        <v>4098</v>
      </c>
      <c r="G97" s="638">
        <v>2968.5</v>
      </c>
      <c r="H97" s="638">
        <v>3525.2</v>
      </c>
      <c r="I97" s="638">
        <v>327.2</v>
      </c>
    </row>
    <row r="98" spans="2:9" s="70" customFormat="1" ht="34.9" hidden="1" customHeight="1">
      <c r="B98" s="216">
        <v>44075</v>
      </c>
      <c r="C98" s="574">
        <v>11953.5</v>
      </c>
      <c r="D98" s="573">
        <v>211.8</v>
      </c>
      <c r="E98" s="573">
        <v>689.5</v>
      </c>
      <c r="F98" s="573">
        <v>4267.3999999999996</v>
      </c>
      <c r="G98" s="573">
        <v>2992.4</v>
      </c>
      <c r="H98" s="573">
        <v>3486.2</v>
      </c>
      <c r="I98" s="573">
        <v>306.2</v>
      </c>
    </row>
    <row r="99" spans="2:9" s="70" customFormat="1" ht="34.9" hidden="1" customHeight="1">
      <c r="B99" s="217">
        <v>44105</v>
      </c>
      <c r="C99" s="676">
        <v>11809.2</v>
      </c>
      <c r="D99" s="638">
        <v>228.7</v>
      </c>
      <c r="E99" s="638">
        <v>687.5</v>
      </c>
      <c r="F99" s="638">
        <v>4184.8999999999996</v>
      </c>
      <c r="G99" s="638">
        <v>2989.7</v>
      </c>
      <c r="H99" s="638">
        <v>3418.4</v>
      </c>
      <c r="I99" s="638">
        <v>300</v>
      </c>
    </row>
    <row r="100" spans="2:9" s="70" customFormat="1" ht="34.9" hidden="1" customHeight="1">
      <c r="B100" s="216">
        <v>44136</v>
      </c>
      <c r="C100" s="574">
        <v>12144</v>
      </c>
      <c r="D100" s="573">
        <v>264.7</v>
      </c>
      <c r="E100" s="573">
        <v>727.7</v>
      </c>
      <c r="F100" s="573">
        <v>4358</v>
      </c>
      <c r="G100" s="573">
        <v>2992.2</v>
      </c>
      <c r="H100" s="573">
        <v>3519</v>
      </c>
      <c r="I100" s="573">
        <v>282.39999999999998</v>
      </c>
    </row>
    <row r="101" spans="2:9" s="70" customFormat="1" ht="34.9" hidden="1" customHeight="1">
      <c r="B101" s="217">
        <v>44166</v>
      </c>
      <c r="C101" s="676">
        <v>12261.1</v>
      </c>
      <c r="D101" s="638">
        <v>283.8</v>
      </c>
      <c r="E101" s="638">
        <v>734.1</v>
      </c>
      <c r="F101" s="638">
        <v>4688.8999999999996</v>
      </c>
      <c r="G101" s="638">
        <v>2872.2</v>
      </c>
      <c r="H101" s="638">
        <v>3389.4</v>
      </c>
      <c r="I101" s="638">
        <v>292.7</v>
      </c>
    </row>
    <row r="102" spans="2:9" s="70" customFormat="1" ht="34.9" hidden="1" customHeight="1">
      <c r="B102" s="215">
        <v>2021</v>
      </c>
      <c r="C102" s="678"/>
      <c r="D102" s="679"/>
      <c r="E102" s="679"/>
      <c r="F102" s="679"/>
      <c r="G102" s="679"/>
      <c r="H102" s="679"/>
      <c r="I102" s="679"/>
    </row>
    <row r="103" spans="2:9" s="70" customFormat="1" ht="34.9" hidden="1" customHeight="1">
      <c r="B103" s="216">
        <v>44197</v>
      </c>
      <c r="C103" s="574">
        <v>12198.7</v>
      </c>
      <c r="D103" s="573">
        <v>279.7</v>
      </c>
      <c r="E103" s="573">
        <v>785.6</v>
      </c>
      <c r="F103" s="573">
        <v>4499.2</v>
      </c>
      <c r="G103" s="573">
        <v>2920.9</v>
      </c>
      <c r="H103" s="573">
        <v>3409.4</v>
      </c>
      <c r="I103" s="573">
        <v>303.89999999999998</v>
      </c>
    </row>
    <row r="104" spans="2:9" s="70" customFormat="1" ht="34.9" hidden="1" customHeight="1">
      <c r="B104" s="217">
        <v>44228</v>
      </c>
      <c r="C104" s="676">
        <v>12144.5</v>
      </c>
      <c r="D104" s="638">
        <v>256.60000000000002</v>
      </c>
      <c r="E104" s="638">
        <v>761</v>
      </c>
      <c r="F104" s="638">
        <v>4440.3999999999996</v>
      </c>
      <c r="G104" s="638">
        <v>2960.1</v>
      </c>
      <c r="H104" s="638">
        <v>3414</v>
      </c>
      <c r="I104" s="638">
        <v>312.39999999999998</v>
      </c>
    </row>
    <row r="105" spans="2:9" s="70" customFormat="1" ht="34.9" hidden="1" customHeight="1">
      <c r="B105" s="216">
        <v>44256</v>
      </c>
      <c r="C105" s="574">
        <v>11664.7</v>
      </c>
      <c r="D105" s="573">
        <v>239.9</v>
      </c>
      <c r="E105" s="573">
        <v>765.7</v>
      </c>
      <c r="F105" s="573">
        <v>4056.6</v>
      </c>
      <c r="G105" s="573">
        <v>2946.9</v>
      </c>
      <c r="H105" s="573">
        <v>3345.4</v>
      </c>
      <c r="I105" s="573">
        <v>310.2</v>
      </c>
    </row>
    <row r="106" spans="2:9" s="70" customFormat="1" ht="34.9" hidden="1" customHeight="1">
      <c r="B106" s="217">
        <v>44287</v>
      </c>
      <c r="C106" s="676">
        <v>11734.5</v>
      </c>
      <c r="D106" s="638">
        <v>238.1</v>
      </c>
      <c r="E106" s="638">
        <v>733.7</v>
      </c>
      <c r="F106" s="638">
        <v>4125.7</v>
      </c>
      <c r="G106" s="638">
        <v>2966.3</v>
      </c>
      <c r="H106" s="638">
        <v>3364.9</v>
      </c>
      <c r="I106" s="638">
        <v>305.8</v>
      </c>
    </row>
    <row r="107" spans="2:9" s="70" customFormat="1" ht="34.9" hidden="1" customHeight="1">
      <c r="B107" s="216">
        <v>44317</v>
      </c>
      <c r="C107" s="574">
        <v>11809.8</v>
      </c>
      <c r="D107" s="573">
        <v>308.5</v>
      </c>
      <c r="E107" s="573">
        <v>787.8</v>
      </c>
      <c r="F107" s="573">
        <v>3998.8</v>
      </c>
      <c r="G107" s="573">
        <v>3011.2</v>
      </c>
      <c r="H107" s="573">
        <v>3378.1</v>
      </c>
      <c r="I107" s="573">
        <v>325.39999999999998</v>
      </c>
    </row>
    <row r="108" spans="2:9" s="70" customFormat="1" ht="34.9" hidden="1" customHeight="1">
      <c r="B108" s="217">
        <v>44348</v>
      </c>
      <c r="C108" s="676">
        <v>11973.2</v>
      </c>
      <c r="D108" s="638">
        <v>234.1</v>
      </c>
      <c r="E108" s="638">
        <v>699.7</v>
      </c>
      <c r="F108" s="638">
        <v>4250.8999999999996</v>
      </c>
      <c r="G108" s="638">
        <v>3091.6</v>
      </c>
      <c r="H108" s="638">
        <v>3420.4</v>
      </c>
      <c r="I108" s="638">
        <v>276.5</v>
      </c>
    </row>
    <row r="109" spans="2:9" s="70" customFormat="1" ht="34.9" hidden="1" customHeight="1">
      <c r="B109" s="216">
        <v>44378</v>
      </c>
      <c r="C109" s="574">
        <v>12273.6</v>
      </c>
      <c r="D109" s="573">
        <v>256.3</v>
      </c>
      <c r="E109" s="573">
        <v>722.7</v>
      </c>
      <c r="F109" s="573">
        <v>4386.1000000000004</v>
      </c>
      <c r="G109" s="573">
        <v>3117.2</v>
      </c>
      <c r="H109" s="573">
        <v>3476.6</v>
      </c>
      <c r="I109" s="573">
        <v>314.7</v>
      </c>
    </row>
    <row r="110" spans="2:9" s="70" customFormat="1" ht="34.9" hidden="1" customHeight="1">
      <c r="B110" s="217">
        <v>44409</v>
      </c>
      <c r="C110" s="676">
        <v>12373.5</v>
      </c>
      <c r="D110" s="638">
        <v>287.39999999999998</v>
      </c>
      <c r="E110" s="638">
        <v>756.6</v>
      </c>
      <c r="F110" s="638">
        <v>4361.1000000000004</v>
      </c>
      <c r="G110" s="638">
        <v>3222.7</v>
      </c>
      <c r="H110" s="638">
        <v>3455.7</v>
      </c>
      <c r="I110" s="638">
        <v>290</v>
      </c>
    </row>
    <row r="111" spans="2:9" s="70" customFormat="1" ht="34.9" hidden="1" customHeight="1">
      <c r="B111" s="216">
        <v>44440</v>
      </c>
      <c r="C111" s="574">
        <v>12578.8</v>
      </c>
      <c r="D111" s="573">
        <v>238.2</v>
      </c>
      <c r="E111" s="573">
        <v>703.8</v>
      </c>
      <c r="F111" s="573">
        <v>4629.3</v>
      </c>
      <c r="G111" s="573">
        <v>3257.7</v>
      </c>
      <c r="H111" s="573">
        <v>3453.5</v>
      </c>
      <c r="I111" s="573">
        <v>296.3</v>
      </c>
    </row>
    <row r="112" spans="2:9" s="70" customFormat="1" ht="34.9" hidden="1" customHeight="1">
      <c r="B112" s="217">
        <v>44470</v>
      </c>
      <c r="C112" s="676">
        <v>12603.9</v>
      </c>
      <c r="D112" s="638">
        <v>301.8</v>
      </c>
      <c r="E112" s="638">
        <v>762.7</v>
      </c>
      <c r="F112" s="638">
        <v>4451.3999999999996</v>
      </c>
      <c r="G112" s="638">
        <v>3362</v>
      </c>
      <c r="H112" s="638">
        <v>3444.8</v>
      </c>
      <c r="I112" s="638">
        <v>281.2</v>
      </c>
    </row>
    <row r="113" spans="2:9" s="70" customFormat="1" ht="34.9" hidden="1" customHeight="1">
      <c r="B113" s="216">
        <v>44501</v>
      </c>
      <c r="C113" s="574">
        <v>12563.8</v>
      </c>
      <c r="D113" s="573">
        <v>248.3</v>
      </c>
      <c r="E113" s="573">
        <v>757.3</v>
      </c>
      <c r="F113" s="573">
        <v>4436.3</v>
      </c>
      <c r="G113" s="573">
        <v>3308.3</v>
      </c>
      <c r="H113" s="573">
        <v>3523.4</v>
      </c>
      <c r="I113" s="573">
        <v>290.2</v>
      </c>
    </row>
    <row r="114" spans="2:9" s="70" customFormat="1" ht="34.9" hidden="1" customHeight="1">
      <c r="B114" s="217">
        <v>44531</v>
      </c>
      <c r="C114" s="676">
        <v>12820.3</v>
      </c>
      <c r="D114" s="638">
        <v>260.10000000000002</v>
      </c>
      <c r="E114" s="638">
        <v>704.3</v>
      </c>
      <c r="F114" s="638">
        <v>4650.2</v>
      </c>
      <c r="G114" s="638">
        <v>3308.3</v>
      </c>
      <c r="H114" s="638">
        <v>3589.9</v>
      </c>
      <c r="I114" s="638">
        <v>307.5</v>
      </c>
    </row>
    <row r="115" spans="2:9" s="87" customFormat="1" ht="34.9" hidden="1" customHeight="1">
      <c r="B115" s="215">
        <v>2022</v>
      </c>
      <c r="C115" s="678"/>
      <c r="D115" s="679"/>
      <c r="E115" s="679"/>
      <c r="F115" s="679"/>
      <c r="G115" s="679"/>
      <c r="H115" s="679"/>
      <c r="I115" s="679"/>
    </row>
    <row r="116" spans="2:9" s="70" customFormat="1" ht="34.9" hidden="1" customHeight="1">
      <c r="B116" s="216">
        <v>44562</v>
      </c>
      <c r="C116" s="574">
        <v>12709.8</v>
      </c>
      <c r="D116" s="573">
        <v>274.2</v>
      </c>
      <c r="E116" s="573">
        <v>726.8</v>
      </c>
      <c r="F116" s="573">
        <v>4385.3999999999996</v>
      </c>
      <c r="G116" s="573">
        <v>3347.7</v>
      </c>
      <c r="H116" s="573">
        <v>3677.6</v>
      </c>
      <c r="I116" s="573">
        <v>298.10000000000002</v>
      </c>
    </row>
    <row r="117" spans="2:9" s="70" customFormat="1" ht="34.9" hidden="1" customHeight="1">
      <c r="B117" s="217">
        <v>44593</v>
      </c>
      <c r="C117" s="676">
        <v>12554.5</v>
      </c>
      <c r="D117" s="638">
        <v>259.60000000000002</v>
      </c>
      <c r="E117" s="638">
        <v>762.2</v>
      </c>
      <c r="F117" s="638">
        <v>4120.1000000000004</v>
      </c>
      <c r="G117" s="638">
        <v>3350.1</v>
      </c>
      <c r="H117" s="638">
        <v>3778.9</v>
      </c>
      <c r="I117" s="638">
        <v>283.60000000000002</v>
      </c>
    </row>
    <row r="118" spans="2:9" s="70" customFormat="1" ht="34.9" hidden="1" customHeight="1">
      <c r="B118" s="216">
        <v>44621</v>
      </c>
      <c r="C118" s="574">
        <v>12587.1</v>
      </c>
      <c r="D118" s="573">
        <v>266.10000000000002</v>
      </c>
      <c r="E118" s="573">
        <v>765.1</v>
      </c>
      <c r="F118" s="573">
        <v>4061</v>
      </c>
      <c r="G118" s="573">
        <v>3383.3</v>
      </c>
      <c r="H118" s="573">
        <v>3812.3</v>
      </c>
      <c r="I118" s="573">
        <v>299.3</v>
      </c>
    </row>
    <row r="119" spans="2:9" s="70" customFormat="1" ht="34.9" hidden="1" customHeight="1">
      <c r="B119" s="217">
        <v>44652</v>
      </c>
      <c r="C119" s="676">
        <v>12504.5</v>
      </c>
      <c r="D119" s="638">
        <v>255.7</v>
      </c>
      <c r="E119" s="638">
        <v>816.8</v>
      </c>
      <c r="F119" s="638">
        <v>3794.6</v>
      </c>
      <c r="G119" s="638">
        <v>3342.7</v>
      </c>
      <c r="H119" s="638">
        <v>3998.2</v>
      </c>
      <c r="I119" s="638">
        <v>296.5</v>
      </c>
    </row>
    <row r="120" spans="2:9" s="70" customFormat="1" ht="34.9" hidden="1" customHeight="1">
      <c r="B120" s="216">
        <v>44682</v>
      </c>
      <c r="C120" s="574">
        <v>12801.4</v>
      </c>
      <c r="D120" s="573">
        <v>247</v>
      </c>
      <c r="E120" s="573">
        <v>713.7</v>
      </c>
      <c r="F120" s="573">
        <v>3963</v>
      </c>
      <c r="G120" s="573">
        <v>3355.4</v>
      </c>
      <c r="H120" s="573">
        <v>4209.8999999999996</v>
      </c>
      <c r="I120" s="573">
        <v>312.39999999999998</v>
      </c>
    </row>
    <row r="121" spans="2:9" s="70" customFormat="1" ht="34.9" hidden="1" customHeight="1">
      <c r="B121" s="217">
        <v>44713</v>
      </c>
      <c r="C121" s="676">
        <v>12716.9</v>
      </c>
      <c r="D121" s="638">
        <v>274.8</v>
      </c>
      <c r="E121" s="638">
        <v>690.3</v>
      </c>
      <c r="F121" s="638">
        <v>3953.3</v>
      </c>
      <c r="G121" s="638">
        <v>3372.6</v>
      </c>
      <c r="H121" s="638">
        <v>4113.2</v>
      </c>
      <c r="I121" s="638">
        <v>312.7</v>
      </c>
    </row>
    <row r="122" spans="2:9" s="87" customFormat="1" ht="34.9" hidden="1" customHeight="1">
      <c r="B122" s="216">
        <v>44743</v>
      </c>
      <c r="C122" s="574">
        <v>12875.5</v>
      </c>
      <c r="D122" s="573">
        <v>248</v>
      </c>
      <c r="E122" s="573">
        <v>757.7</v>
      </c>
      <c r="F122" s="573">
        <v>3788.8</v>
      </c>
      <c r="G122" s="573">
        <v>3665.7</v>
      </c>
      <c r="H122" s="573">
        <v>4084.6</v>
      </c>
      <c r="I122" s="573">
        <v>330.7</v>
      </c>
    </row>
    <row r="123" spans="2:9" s="87" customFormat="1" ht="34.9" hidden="1" customHeight="1">
      <c r="B123" s="217">
        <v>44774</v>
      </c>
      <c r="C123" s="676">
        <v>13046.1</v>
      </c>
      <c r="D123" s="638">
        <v>260.7</v>
      </c>
      <c r="E123" s="638">
        <v>718</v>
      </c>
      <c r="F123" s="638">
        <v>3753.4</v>
      </c>
      <c r="G123" s="638">
        <v>3728.9</v>
      </c>
      <c r="H123" s="638">
        <v>4223.3</v>
      </c>
      <c r="I123" s="638">
        <v>361.8</v>
      </c>
    </row>
    <row r="124" spans="2:9" s="87" customFormat="1" ht="34.9" hidden="1" customHeight="1">
      <c r="B124" s="216">
        <v>44805</v>
      </c>
      <c r="C124" s="574">
        <v>12822.4</v>
      </c>
      <c r="D124" s="573">
        <v>276.2</v>
      </c>
      <c r="E124" s="573">
        <v>676.9</v>
      </c>
      <c r="F124" s="573">
        <v>3563.2</v>
      </c>
      <c r="G124" s="573">
        <v>3753.2</v>
      </c>
      <c r="H124" s="573">
        <v>4200.1000000000004</v>
      </c>
      <c r="I124" s="573">
        <v>352.8</v>
      </c>
    </row>
    <row r="125" spans="2:9" s="87" customFormat="1" ht="34.9" hidden="1" customHeight="1">
      <c r="B125" s="217">
        <v>44835</v>
      </c>
      <c r="C125" s="676">
        <v>13074.1</v>
      </c>
      <c r="D125" s="638">
        <v>285.2</v>
      </c>
      <c r="E125" s="638">
        <v>641.20000000000005</v>
      </c>
      <c r="F125" s="638">
        <v>3924.3</v>
      </c>
      <c r="G125" s="638">
        <v>3778.4</v>
      </c>
      <c r="H125" s="638">
        <v>4125.7</v>
      </c>
      <c r="I125" s="638">
        <v>319.3</v>
      </c>
    </row>
    <row r="126" spans="2:9" s="87" customFormat="1" ht="34.9" hidden="1" customHeight="1">
      <c r="B126" s="216">
        <v>44866</v>
      </c>
      <c r="C126" s="574">
        <v>13250.4</v>
      </c>
      <c r="D126" s="573">
        <v>307.39999999999998</v>
      </c>
      <c r="E126" s="573">
        <v>634.6</v>
      </c>
      <c r="F126" s="573">
        <v>4056.7</v>
      </c>
      <c r="G126" s="573">
        <v>3818</v>
      </c>
      <c r="H126" s="573">
        <v>4086.1</v>
      </c>
      <c r="I126" s="573">
        <v>347.6</v>
      </c>
    </row>
    <row r="127" spans="2:9" s="87" customFormat="1" ht="34.9" hidden="1" customHeight="1">
      <c r="B127" s="217">
        <v>44896</v>
      </c>
      <c r="C127" s="676">
        <v>12949.7</v>
      </c>
      <c r="D127" s="638">
        <v>272.39999999999998</v>
      </c>
      <c r="E127" s="638">
        <v>649</v>
      </c>
      <c r="F127" s="638">
        <v>3924.4</v>
      </c>
      <c r="G127" s="638">
        <v>3797.3</v>
      </c>
      <c r="H127" s="638">
        <v>4010.5</v>
      </c>
      <c r="I127" s="638">
        <v>296.10000000000002</v>
      </c>
    </row>
    <row r="128" spans="2:9" s="87" customFormat="1" ht="34.9" hidden="1" customHeight="1">
      <c r="B128" s="215">
        <v>2023</v>
      </c>
      <c r="C128" s="678"/>
      <c r="D128" s="679"/>
      <c r="E128" s="679"/>
      <c r="F128" s="679"/>
      <c r="G128" s="679"/>
      <c r="H128" s="679"/>
      <c r="I128" s="679"/>
    </row>
    <row r="129" spans="2:10" s="87" customFormat="1" ht="34.9" hidden="1" customHeight="1">
      <c r="B129" s="216">
        <v>44927</v>
      </c>
      <c r="C129" s="574">
        <v>13085.3</v>
      </c>
      <c r="D129" s="573">
        <v>274.89999999999998</v>
      </c>
      <c r="E129" s="573">
        <v>679.9</v>
      </c>
      <c r="F129" s="573">
        <v>3955.7</v>
      </c>
      <c r="G129" s="573">
        <v>3806</v>
      </c>
      <c r="H129" s="573">
        <v>4082.4</v>
      </c>
      <c r="I129" s="573">
        <v>286.39999999999998</v>
      </c>
    </row>
    <row r="130" spans="2:10" s="87" customFormat="1" ht="34.9" hidden="1" customHeight="1">
      <c r="B130" s="217">
        <v>44958</v>
      </c>
      <c r="C130" s="676">
        <f t="shared" ref="C130:C140" si="3">D130+E130+F130+G130+H130+I130</f>
        <v>12976.5</v>
      </c>
      <c r="D130" s="638">
        <v>252.2</v>
      </c>
      <c r="E130" s="638">
        <v>635.9</v>
      </c>
      <c r="F130" s="638">
        <v>3880.1</v>
      </c>
      <c r="G130" s="638">
        <v>3811.5</v>
      </c>
      <c r="H130" s="638">
        <v>4112</v>
      </c>
      <c r="I130" s="638">
        <v>284.8</v>
      </c>
    </row>
    <row r="131" spans="2:10" s="87" customFormat="1" ht="34.9" hidden="1" customHeight="1">
      <c r="B131" s="216">
        <v>44986</v>
      </c>
      <c r="C131" s="574">
        <f t="shared" si="3"/>
        <v>13286.999999999998</v>
      </c>
      <c r="D131" s="573">
        <v>281.89999999999998</v>
      </c>
      <c r="E131" s="573">
        <v>630.9</v>
      </c>
      <c r="F131" s="573">
        <v>3958.4</v>
      </c>
      <c r="G131" s="573">
        <v>3959.7</v>
      </c>
      <c r="H131" s="573">
        <v>4084.7</v>
      </c>
      <c r="I131" s="573">
        <v>371.4</v>
      </c>
    </row>
    <row r="132" spans="2:10" s="87" customFormat="1" ht="34.9" hidden="1" customHeight="1">
      <c r="B132" s="217">
        <v>45017</v>
      </c>
      <c r="C132" s="676">
        <f t="shared" si="3"/>
        <v>13591.5</v>
      </c>
      <c r="D132" s="638">
        <v>222.9</v>
      </c>
      <c r="E132" s="638">
        <v>658.2</v>
      </c>
      <c r="F132" s="638">
        <v>4245.6000000000004</v>
      </c>
      <c r="G132" s="638">
        <v>3972.6</v>
      </c>
      <c r="H132" s="638">
        <v>4134.3999999999996</v>
      </c>
      <c r="I132" s="638">
        <v>357.8</v>
      </c>
    </row>
    <row r="133" spans="2:10" s="87" customFormat="1" ht="34.9" hidden="1" customHeight="1">
      <c r="B133" s="216">
        <v>45047</v>
      </c>
      <c r="C133" s="574">
        <f t="shared" si="3"/>
        <v>13417.1</v>
      </c>
      <c r="D133" s="573">
        <v>255.8</v>
      </c>
      <c r="E133" s="573">
        <v>667.6</v>
      </c>
      <c r="F133" s="573">
        <v>3998.6</v>
      </c>
      <c r="G133" s="573">
        <v>4014.3</v>
      </c>
      <c r="H133" s="573">
        <v>4099.2</v>
      </c>
      <c r="I133" s="573">
        <v>381.6</v>
      </c>
    </row>
    <row r="134" spans="2:10" s="87" customFormat="1" ht="34.9" hidden="1" customHeight="1">
      <c r="B134" s="217">
        <v>45078</v>
      </c>
      <c r="C134" s="676">
        <f t="shared" si="3"/>
        <v>13293.8</v>
      </c>
      <c r="D134" s="638">
        <v>247.1</v>
      </c>
      <c r="E134" s="638">
        <v>617.6</v>
      </c>
      <c r="F134" s="638">
        <v>4110.1000000000004</v>
      </c>
      <c r="G134" s="638">
        <v>3952.2</v>
      </c>
      <c r="H134" s="638">
        <v>3988.5</v>
      </c>
      <c r="I134" s="638">
        <v>378.3</v>
      </c>
    </row>
    <row r="135" spans="2:10" s="87" customFormat="1" ht="34.9" hidden="1" customHeight="1">
      <c r="B135" s="216">
        <v>45108</v>
      </c>
      <c r="C135" s="574">
        <f t="shared" si="3"/>
        <v>13617.970000000001</v>
      </c>
      <c r="D135" s="573">
        <v>215.8</v>
      </c>
      <c r="E135" s="573">
        <v>653.61</v>
      </c>
      <c r="F135" s="573">
        <v>4405.62</v>
      </c>
      <c r="G135" s="573">
        <v>3971.06</v>
      </c>
      <c r="H135" s="573">
        <v>3995.85</v>
      </c>
      <c r="I135" s="573">
        <v>376.03</v>
      </c>
    </row>
    <row r="136" spans="2:10" s="87" customFormat="1" ht="34.9" hidden="1" customHeight="1">
      <c r="B136" s="217">
        <v>45139</v>
      </c>
      <c r="C136" s="676">
        <f t="shared" si="3"/>
        <v>13339.156999999999</v>
      </c>
      <c r="D136" s="638">
        <v>277.00200000000001</v>
      </c>
      <c r="E136" s="638">
        <v>670.73599999999999</v>
      </c>
      <c r="F136" s="638">
        <v>4111.2939999999999</v>
      </c>
      <c r="G136" s="638">
        <v>3989.9749999999999</v>
      </c>
      <c r="H136" s="638">
        <v>3916.0189999999998</v>
      </c>
      <c r="I136" s="638">
        <v>374.1309999999994</v>
      </c>
    </row>
    <row r="137" spans="2:10" s="87" customFormat="1" ht="34.9" hidden="1" customHeight="1">
      <c r="B137" s="216">
        <v>45170</v>
      </c>
      <c r="C137" s="574">
        <f t="shared" si="3"/>
        <v>13270.647000000001</v>
      </c>
      <c r="D137" s="573">
        <v>310.97399999999999</v>
      </c>
      <c r="E137" s="573">
        <v>627.56600000000003</v>
      </c>
      <c r="F137" s="573">
        <v>4128.7370000000001</v>
      </c>
      <c r="G137" s="573">
        <v>3967.0569999999998</v>
      </c>
      <c r="H137" s="573">
        <v>3838.6840000000002</v>
      </c>
      <c r="I137" s="573">
        <v>397.62900000000081</v>
      </c>
    </row>
    <row r="138" spans="2:10" s="87" customFormat="1" ht="34.9" hidden="1" customHeight="1">
      <c r="B138" s="217">
        <v>45201</v>
      </c>
      <c r="C138" s="676">
        <f t="shared" si="3"/>
        <v>13109</v>
      </c>
      <c r="D138" s="638">
        <v>246.285</v>
      </c>
      <c r="E138" s="638">
        <v>596.78700000000003</v>
      </c>
      <c r="F138" s="638">
        <v>4087.712</v>
      </c>
      <c r="G138" s="638">
        <v>4025.8829999999998</v>
      </c>
      <c r="H138" s="638">
        <v>3791.6329999999998</v>
      </c>
      <c r="I138" s="638">
        <v>360.7</v>
      </c>
    </row>
    <row r="139" spans="2:10" s="87" customFormat="1" ht="34.9" hidden="1" customHeight="1">
      <c r="B139" s="216">
        <v>45233</v>
      </c>
      <c r="C139" s="574">
        <f t="shared" si="3"/>
        <v>13414.287999999999</v>
      </c>
      <c r="D139" s="573">
        <v>246.53399999999999</v>
      </c>
      <c r="E139" s="573">
        <v>627.34100000000001</v>
      </c>
      <c r="F139" s="573">
        <v>4181.7839999999997</v>
      </c>
      <c r="G139" s="573">
        <v>4109.5349999999999</v>
      </c>
      <c r="H139" s="573">
        <v>3871.049</v>
      </c>
      <c r="I139" s="573">
        <v>378.04500000000002</v>
      </c>
    </row>
    <row r="140" spans="2:10" s="87" customFormat="1" ht="34.9" hidden="1" customHeight="1">
      <c r="B140" s="575">
        <v>45264</v>
      </c>
      <c r="C140" s="914">
        <f t="shared" si="3"/>
        <v>13293.592000000001</v>
      </c>
      <c r="D140" s="639">
        <v>247.46299999999999</v>
      </c>
      <c r="E140" s="639">
        <v>666.03</v>
      </c>
      <c r="F140" s="639">
        <v>4069.069</v>
      </c>
      <c r="G140" s="639">
        <v>4107.8710000000001</v>
      </c>
      <c r="H140" s="639">
        <v>3848.6149999999998</v>
      </c>
      <c r="I140" s="639">
        <v>354.54399999999998</v>
      </c>
      <c r="J140" s="932"/>
    </row>
    <row r="141" spans="2:10" s="87" customFormat="1" ht="34.9" hidden="1" customHeight="1">
      <c r="B141" s="1009">
        <v>2024</v>
      </c>
      <c r="C141" s="1023"/>
      <c r="D141" s="1024"/>
      <c r="E141" s="1024"/>
      <c r="F141" s="1024"/>
      <c r="G141" s="1024"/>
      <c r="H141" s="1024"/>
      <c r="I141" s="1024"/>
      <c r="J141" s="932"/>
    </row>
    <row r="142" spans="2:10" s="87" customFormat="1" ht="34.9" hidden="1" customHeight="1">
      <c r="B142" s="216">
        <v>45292</v>
      </c>
      <c r="C142" s="574">
        <f t="shared" ref="C142:C150" si="4">D142+E142+F142+G142+H142+I142</f>
        <v>13418.306000000002</v>
      </c>
      <c r="D142" s="573">
        <v>222.44300000000001</v>
      </c>
      <c r="E142" s="573">
        <v>625.04</v>
      </c>
      <c r="F142" s="573">
        <v>4184.2459999999992</v>
      </c>
      <c r="G142" s="573">
        <v>4130.5039999999999</v>
      </c>
      <c r="H142" s="573">
        <v>3950.1509999999998</v>
      </c>
      <c r="I142" s="573">
        <v>305.92200000000201</v>
      </c>
    </row>
    <row r="143" spans="2:10" s="87" customFormat="1" ht="34.9" hidden="1" customHeight="1">
      <c r="B143" s="217">
        <v>45323</v>
      </c>
      <c r="C143" s="676">
        <f t="shared" si="4"/>
        <v>13513.062</v>
      </c>
      <c r="D143" s="638">
        <v>240.24600000000001</v>
      </c>
      <c r="E143" s="638">
        <v>634.00199999999995</v>
      </c>
      <c r="F143" s="638">
        <v>4148.5110000000004</v>
      </c>
      <c r="G143" s="638">
        <v>4158.6540000000005</v>
      </c>
      <c r="H143" s="638">
        <v>4006.0659999999998</v>
      </c>
      <c r="I143" s="638">
        <v>325.58300000000003</v>
      </c>
    </row>
    <row r="144" spans="2:10" s="87" customFormat="1" ht="34.9" hidden="1" customHeight="1">
      <c r="B144" s="216">
        <v>45352</v>
      </c>
      <c r="C144" s="574">
        <f t="shared" si="4"/>
        <v>13617.092000000001</v>
      </c>
      <c r="D144" s="573">
        <v>234.072</v>
      </c>
      <c r="E144" s="573">
        <v>639.005</v>
      </c>
      <c r="F144" s="573">
        <v>3954.8209999999999</v>
      </c>
      <c r="G144" s="573">
        <v>4213.8689999999997</v>
      </c>
      <c r="H144" s="573">
        <v>4058.0039999999999</v>
      </c>
      <c r="I144" s="573">
        <v>517.32100000000003</v>
      </c>
    </row>
    <row r="145" spans="2:10" s="87" customFormat="1" ht="34.9" hidden="1" customHeight="1">
      <c r="B145" s="217">
        <v>45383</v>
      </c>
      <c r="C145" s="676">
        <f t="shared" si="4"/>
        <v>13540.27</v>
      </c>
      <c r="D145" s="638">
        <v>221.14599999999999</v>
      </c>
      <c r="E145" s="638">
        <v>634.86199999999997</v>
      </c>
      <c r="F145" s="638">
        <v>4117.402</v>
      </c>
      <c r="G145" s="638">
        <v>4240.3779999999997</v>
      </c>
      <c r="H145" s="638">
        <v>4051.69</v>
      </c>
      <c r="I145" s="638">
        <v>274.79199999999997</v>
      </c>
    </row>
    <row r="146" spans="2:10" s="87" customFormat="1" ht="34.9" hidden="1" customHeight="1">
      <c r="B146" s="216">
        <v>45413</v>
      </c>
      <c r="C146" s="574">
        <f t="shared" si="4"/>
        <v>13653.348999999998</v>
      </c>
      <c r="D146" s="573">
        <v>259.28500000000003</v>
      </c>
      <c r="E146" s="573">
        <v>656.51599999999996</v>
      </c>
      <c r="F146" s="573">
        <v>4201.116</v>
      </c>
      <c r="G146" s="573">
        <v>4270.0280000000002</v>
      </c>
      <c r="H146" s="573">
        <v>3954.0839999999998</v>
      </c>
      <c r="I146" s="573">
        <v>312.32</v>
      </c>
    </row>
    <row r="147" spans="2:10" s="87" customFormat="1" ht="34.9" hidden="1" customHeight="1">
      <c r="B147" s="217">
        <v>45444</v>
      </c>
      <c r="C147" s="676">
        <f t="shared" si="4"/>
        <v>13763.093000000001</v>
      </c>
      <c r="D147" s="638">
        <v>274.29199999999997</v>
      </c>
      <c r="E147" s="638">
        <v>640.08100000000002</v>
      </c>
      <c r="F147" s="638">
        <v>4316.701</v>
      </c>
      <c r="G147" s="638">
        <v>4237.1540000000005</v>
      </c>
      <c r="H147" s="638">
        <v>3987.7190000000001</v>
      </c>
      <c r="I147" s="638">
        <v>307.14600000000002</v>
      </c>
    </row>
    <row r="148" spans="2:10" s="87" customFormat="1" ht="34.9" hidden="1" customHeight="1">
      <c r="B148" s="216">
        <v>45474</v>
      </c>
      <c r="C148" s="574">
        <f t="shared" si="4"/>
        <v>14373.053204000002</v>
      </c>
      <c r="D148" s="573">
        <v>250.841351</v>
      </c>
      <c r="E148" s="573">
        <v>631.72952899999996</v>
      </c>
      <c r="F148" s="573">
        <v>4448.7609469999998</v>
      </c>
      <c r="G148" s="573">
        <v>4244.4593530000002</v>
      </c>
      <c r="H148" s="573">
        <v>4515.342439</v>
      </c>
      <c r="I148" s="573">
        <v>281.91958500000146</v>
      </c>
    </row>
    <row r="149" spans="2:10" s="87" customFormat="1" ht="34.9" hidden="1" customHeight="1">
      <c r="B149" s="217">
        <v>45505</v>
      </c>
      <c r="C149" s="676">
        <v>14261.2</v>
      </c>
      <c r="D149" s="638">
        <v>282.959</v>
      </c>
      <c r="E149" s="638">
        <v>645.73900000000003</v>
      </c>
      <c r="F149" s="638">
        <v>4253.1260000000002</v>
      </c>
      <c r="G149" s="638">
        <v>4329.6850000000004</v>
      </c>
      <c r="H149" s="638">
        <v>4434.0529999999999</v>
      </c>
      <c r="I149" s="638">
        <v>315.63799999999998</v>
      </c>
    </row>
    <row r="150" spans="2:10" s="87" customFormat="1" ht="34.9" hidden="1" customHeight="1">
      <c r="B150" s="216">
        <v>45536</v>
      </c>
      <c r="C150" s="574">
        <f t="shared" si="4"/>
        <v>14355.328</v>
      </c>
      <c r="D150" s="573">
        <v>295.584</v>
      </c>
      <c r="E150" s="573">
        <v>618.57600000000002</v>
      </c>
      <c r="F150" s="573">
        <v>4150.6109999999999</v>
      </c>
      <c r="G150" s="573">
        <v>4487.0280000000002</v>
      </c>
      <c r="H150" s="573">
        <v>4443.6180000000004</v>
      </c>
      <c r="I150" s="573">
        <v>359.911</v>
      </c>
    </row>
    <row r="151" spans="2:10" s="87" customFormat="1" ht="34.9" hidden="1" customHeight="1">
      <c r="B151" s="217">
        <v>45566</v>
      </c>
      <c r="C151" s="676">
        <v>14069.093999999999</v>
      </c>
      <c r="D151" s="638">
        <v>314.73700000000002</v>
      </c>
      <c r="E151" s="638">
        <v>639.04899999999998</v>
      </c>
      <c r="F151" s="638">
        <v>3862.3780000000002</v>
      </c>
      <c r="G151" s="638">
        <v>4490.8429999999998</v>
      </c>
      <c r="H151" s="638">
        <v>4517.6469999999999</v>
      </c>
      <c r="I151" s="638">
        <v>244.44</v>
      </c>
    </row>
    <row r="152" spans="2:10" s="87" customFormat="1" ht="34.9" hidden="1" customHeight="1">
      <c r="B152" s="216">
        <v>45597</v>
      </c>
      <c r="C152" s="574">
        <v>14234.865</v>
      </c>
      <c r="D152" s="573">
        <v>311.66300000000001</v>
      </c>
      <c r="E152" s="573">
        <v>680.61900000000003</v>
      </c>
      <c r="F152" s="573">
        <v>3820.7950000000001</v>
      </c>
      <c r="G152" s="573">
        <v>4652.5959999999995</v>
      </c>
      <c r="H152" s="573">
        <v>4415.0600000000004</v>
      </c>
      <c r="I152" s="573">
        <v>354.13200000000001</v>
      </c>
    </row>
    <row r="153" spans="2:10" s="87" customFormat="1" ht="34.9" hidden="1" customHeight="1">
      <c r="B153" s="553">
        <v>45628</v>
      </c>
      <c r="C153" s="914">
        <v>14177.775</v>
      </c>
      <c r="D153" s="639">
        <v>258.87900000000002</v>
      </c>
      <c r="E153" s="639">
        <v>678.25699999999995</v>
      </c>
      <c r="F153" s="639">
        <v>3978.252</v>
      </c>
      <c r="G153" s="639">
        <v>4694.76</v>
      </c>
      <c r="H153" s="639">
        <v>4222.5420000000004</v>
      </c>
      <c r="I153" s="639">
        <v>345.08499999999998</v>
      </c>
    </row>
    <row r="154" spans="2:10" s="87" customFormat="1" ht="34.9" customHeight="1">
      <c r="B154" s="1009">
        <v>2025</v>
      </c>
      <c r="C154" s="1023"/>
      <c r="D154" s="1024"/>
      <c r="E154" s="1024"/>
      <c r="F154" s="1024"/>
      <c r="G154" s="1024"/>
      <c r="H154" s="1024"/>
      <c r="I154" s="1024"/>
      <c r="J154" s="932"/>
    </row>
    <row r="155" spans="2:10" s="87" customFormat="1" ht="34.9" hidden="1" customHeight="1">
      <c r="B155" s="216">
        <v>45658</v>
      </c>
      <c r="C155" s="574">
        <f t="shared" ref="C155:C163" si="5">D155+E155+F155+G155+H155+I155</f>
        <v>14397.504999999999</v>
      </c>
      <c r="D155" s="573">
        <v>286.76100000000002</v>
      </c>
      <c r="E155" s="573">
        <v>644.15899999999999</v>
      </c>
      <c r="F155" s="573">
        <v>4092.4569999999999</v>
      </c>
      <c r="G155" s="573">
        <v>4749.8190000000004</v>
      </c>
      <c r="H155" s="573">
        <v>4250.8519999999999</v>
      </c>
      <c r="I155" s="573">
        <v>373.45699999999999</v>
      </c>
    </row>
    <row r="156" spans="2:10" s="87" customFormat="1" ht="34.9" hidden="1" customHeight="1">
      <c r="B156" s="217">
        <v>45690</v>
      </c>
      <c r="C156" s="676">
        <f t="shared" si="5"/>
        <v>14777.245000000001</v>
      </c>
      <c r="D156" s="638">
        <v>268.75299999999999</v>
      </c>
      <c r="E156" s="638">
        <v>665.55700000000002</v>
      </c>
      <c r="F156" s="638">
        <v>4511.3969999999999</v>
      </c>
      <c r="G156" s="638">
        <v>4836.1899999999996</v>
      </c>
      <c r="H156" s="638">
        <v>4228.7479999999996</v>
      </c>
      <c r="I156" s="638">
        <v>266.60000000000002</v>
      </c>
    </row>
    <row r="157" spans="2:10" s="87" customFormat="1" ht="34.9" hidden="1" customHeight="1">
      <c r="B157" s="216">
        <v>45717</v>
      </c>
      <c r="C157" s="574">
        <f t="shared" si="5"/>
        <v>14798.098</v>
      </c>
      <c r="D157" s="573">
        <v>296.608</v>
      </c>
      <c r="E157" s="573">
        <v>709.79700000000003</v>
      </c>
      <c r="F157" s="573">
        <v>4106.0529999999999</v>
      </c>
      <c r="G157" s="573">
        <v>5191.3190000000004</v>
      </c>
      <c r="H157" s="573">
        <v>4213.7209999999995</v>
      </c>
      <c r="I157" s="573">
        <v>280.60000000000002</v>
      </c>
    </row>
    <row r="158" spans="2:10" s="87" customFormat="1" ht="34.9" hidden="1" customHeight="1">
      <c r="B158" s="217">
        <v>45749</v>
      </c>
      <c r="C158" s="676">
        <f t="shared" si="5"/>
        <v>14800.701999999999</v>
      </c>
      <c r="D158" s="638">
        <v>277.209</v>
      </c>
      <c r="E158" s="638">
        <v>678.577</v>
      </c>
      <c r="F158" s="638">
        <v>4200.1189999999997</v>
      </c>
      <c r="G158" s="638">
        <v>5176.5</v>
      </c>
      <c r="H158" s="638">
        <v>4187.2219999999998</v>
      </c>
      <c r="I158" s="638">
        <v>281.07499999999999</v>
      </c>
    </row>
    <row r="159" spans="2:10" s="87" customFormat="1" ht="34.9" hidden="1" customHeight="1">
      <c r="B159" s="216">
        <v>45778</v>
      </c>
      <c r="C159" s="574">
        <f t="shared" si="5"/>
        <v>14823.440999999999</v>
      </c>
      <c r="D159" s="573">
        <v>285.86500000000001</v>
      </c>
      <c r="E159" s="573">
        <v>689.73599999999999</v>
      </c>
      <c r="F159" s="573">
        <v>4273.0870000000004</v>
      </c>
      <c r="G159" s="573">
        <v>5135.8879999999999</v>
      </c>
      <c r="H159" s="573">
        <v>4144.6009999999997</v>
      </c>
      <c r="I159" s="573">
        <v>294.26400000000001</v>
      </c>
    </row>
    <row r="160" spans="2:10" s="87" customFormat="1" ht="34.9" hidden="1" customHeight="1">
      <c r="B160" s="217">
        <v>45809</v>
      </c>
      <c r="C160" s="676">
        <f t="shared" si="5"/>
        <v>15122.723000000002</v>
      </c>
      <c r="D160" s="638">
        <v>276.32799999999997</v>
      </c>
      <c r="E160" s="638">
        <v>623.78</v>
      </c>
      <c r="F160" s="638">
        <v>4611.6360000000004</v>
      </c>
      <c r="G160" s="638">
        <v>5187.1369999999997</v>
      </c>
      <c r="H160" s="638">
        <v>4136.9989999999998</v>
      </c>
      <c r="I160" s="638">
        <v>286.84300000000002</v>
      </c>
    </row>
    <row r="161" spans="2:10" s="87" customFormat="1" ht="34.9" hidden="1" customHeight="1">
      <c r="B161" s="216">
        <v>45839</v>
      </c>
      <c r="C161" s="574">
        <f t="shared" si="5"/>
        <v>15026.544</v>
      </c>
      <c r="D161" s="573">
        <v>266.66500000000002</v>
      </c>
      <c r="E161" s="573">
        <v>678.10900000000004</v>
      </c>
      <c r="F161" s="573">
        <v>4405.42</v>
      </c>
      <c r="G161" s="573">
        <v>5186.08</v>
      </c>
      <c r="H161" s="573">
        <v>4198.3689999999997</v>
      </c>
      <c r="I161" s="573">
        <v>291.90100000000001</v>
      </c>
    </row>
    <row r="162" spans="2:10" s="87" customFormat="1" ht="34.9" customHeight="1">
      <c r="B162" s="217">
        <v>45870</v>
      </c>
      <c r="C162" s="676">
        <v>15193.794</v>
      </c>
      <c r="D162" s="638">
        <v>291.62400000000002</v>
      </c>
      <c r="E162" s="638">
        <v>703.149</v>
      </c>
      <c r="F162" s="638">
        <v>4576.5069999999996</v>
      </c>
      <c r="G162" s="638">
        <v>5234.6109999999999</v>
      </c>
      <c r="H162" s="638">
        <v>4083.703</v>
      </c>
      <c r="I162" s="638">
        <v>304.2</v>
      </c>
    </row>
    <row r="163" spans="2:10" s="87" customFormat="1" ht="34.9" customHeight="1">
      <c r="B163" s="216">
        <v>45901</v>
      </c>
      <c r="C163" s="574">
        <f t="shared" si="5"/>
        <v>15236.271000000001</v>
      </c>
      <c r="D163" s="573">
        <v>297.88900000000001</v>
      </c>
      <c r="E163" s="573">
        <v>675.58100000000002</v>
      </c>
      <c r="F163" s="573">
        <v>4663.7120000000004</v>
      </c>
      <c r="G163" s="573">
        <v>5081.3519999999999</v>
      </c>
      <c r="H163" s="573">
        <v>4206.5730000000003</v>
      </c>
      <c r="I163" s="573">
        <v>311.16399999999999</v>
      </c>
    </row>
    <row r="164" spans="2:10" s="87" customFormat="1" ht="34.9" customHeight="1">
      <c r="B164" s="217">
        <v>45931</v>
      </c>
      <c r="C164" s="676">
        <v>15017.016</v>
      </c>
      <c r="D164" s="638">
        <v>321.48599999999999</v>
      </c>
      <c r="E164" s="638">
        <v>667.78800000000001</v>
      </c>
      <c r="F164" s="638">
        <v>4368.2250000000004</v>
      </c>
      <c r="G164" s="638">
        <v>5187.509</v>
      </c>
      <c r="H164" s="638">
        <v>4145.076</v>
      </c>
      <c r="I164" s="638">
        <v>326.93099999999998</v>
      </c>
    </row>
    <row r="165" spans="2:10" s="87" customFormat="1" ht="34.9" customHeight="1">
      <c r="B165" s="216">
        <v>45962</v>
      </c>
      <c r="C165" s="574">
        <f>D165+E165+F165+G165+H165+I165</f>
        <v>15304.897253999998</v>
      </c>
      <c r="D165" s="573">
        <v>327.84199999999998</v>
      </c>
      <c r="E165" s="573">
        <v>726.15099999999995</v>
      </c>
      <c r="F165" s="573">
        <v>4661.7089999999998</v>
      </c>
      <c r="G165" s="573">
        <v>5179.8090000000002</v>
      </c>
      <c r="H165" s="573">
        <v>4092.355</v>
      </c>
      <c r="I165" s="573">
        <v>317.03125399999885</v>
      </c>
    </row>
    <row r="166" spans="2:10" s="87" customFormat="1" ht="34.9" customHeight="1">
      <c r="B166" s="1212">
        <v>45994</v>
      </c>
      <c r="C166" s="914">
        <f>D166+E166+F166+G166+H166+I166</f>
        <v>15837.579</v>
      </c>
      <c r="D166" s="639">
        <v>353.41800000000001</v>
      </c>
      <c r="E166" s="639">
        <v>691.93600000000004</v>
      </c>
      <c r="F166" s="639">
        <v>5210.4750000000004</v>
      </c>
      <c r="G166" s="639">
        <v>5179.8789999999999</v>
      </c>
      <c r="H166" s="639">
        <v>4089.2190000000001</v>
      </c>
      <c r="I166" s="639">
        <v>312.65199999999999</v>
      </c>
    </row>
    <row r="167" spans="2:10" s="87" customFormat="1" ht="34.9" customHeight="1">
      <c r="B167" s="1009">
        <v>2026</v>
      </c>
      <c r="C167" s="1023"/>
      <c r="D167" s="1024"/>
      <c r="E167" s="1024"/>
      <c r="F167" s="1024"/>
      <c r="G167" s="1024"/>
      <c r="H167" s="1024"/>
      <c r="I167" s="1024"/>
      <c r="J167" s="932"/>
    </row>
    <row r="168" spans="2:10" s="87" customFormat="1" ht="34.9" customHeight="1">
      <c r="B168" s="216">
        <v>46023</v>
      </c>
      <c r="C168" s="574">
        <f>D168+E168+F168+G168+H168+I168</f>
        <v>16087.175000000001</v>
      </c>
      <c r="D168" s="573">
        <v>354.52499999999998</v>
      </c>
      <c r="E168" s="573">
        <v>683.82</v>
      </c>
      <c r="F168" s="573">
        <v>5318.6480000000001</v>
      </c>
      <c r="G168" s="573">
        <v>5232.9660000000003</v>
      </c>
      <c r="H168" s="573">
        <v>4141.9889999999996</v>
      </c>
      <c r="I168" s="573">
        <v>355.22699999999998</v>
      </c>
    </row>
    <row r="169" spans="2:10" s="87" customFormat="1" ht="34.9" customHeight="1">
      <c r="B169" s="217">
        <v>46055</v>
      </c>
      <c r="C169" s="676">
        <f t="shared" ref="C169" si="6">D169+E169+F169+G169+H169+I169</f>
        <v>16385.518</v>
      </c>
      <c r="D169" s="638">
        <v>353.173</v>
      </c>
      <c r="E169" s="638">
        <v>751.96299999999997</v>
      </c>
      <c r="F169" s="638">
        <v>5457.5010000000002</v>
      </c>
      <c r="G169" s="638">
        <v>5314.1620000000003</v>
      </c>
      <c r="H169" s="638">
        <v>4142.7060000000001</v>
      </c>
      <c r="I169" s="638">
        <v>366.01299999999998</v>
      </c>
    </row>
    <row r="170" spans="2:10" s="87" customFormat="1" ht="34.9" customHeight="1">
      <c r="B170" s="216">
        <v>46083</v>
      </c>
      <c r="C170" s="574">
        <f t="shared" ref="C170:C175" si="7">D170+E170+F170+G170+H170+I170</f>
        <v>16168.039000000001</v>
      </c>
      <c r="D170" s="573">
        <v>346.12599999999998</v>
      </c>
      <c r="E170" s="573">
        <v>761.3</v>
      </c>
      <c r="F170" s="573">
        <v>5138.29</v>
      </c>
      <c r="G170" s="573">
        <v>5378.8580000000002</v>
      </c>
      <c r="H170" s="573">
        <v>4180.6450000000004</v>
      </c>
      <c r="I170" s="573">
        <v>362.82</v>
      </c>
    </row>
    <row r="171" spans="2:10" s="87" customFormat="1" ht="34.9" customHeight="1">
      <c r="B171" s="217">
        <v>46114</v>
      </c>
      <c r="C171" s="676">
        <f t="shared" si="7"/>
        <v>16256.986999999999</v>
      </c>
      <c r="D171" s="638">
        <v>326.17399999999998</v>
      </c>
      <c r="E171" s="638">
        <v>722.44299999999998</v>
      </c>
      <c r="F171" s="638">
        <v>5270.7349999999997</v>
      </c>
      <c r="G171" s="638">
        <v>5379.5069999999996</v>
      </c>
      <c r="H171" s="638">
        <v>4205.1549999999997</v>
      </c>
      <c r="I171" s="638">
        <v>352.97300000000001</v>
      </c>
    </row>
    <row r="172" spans="2:10" s="87" customFormat="1" ht="34.9" customHeight="1">
      <c r="B172" s="216">
        <v>46143</v>
      </c>
      <c r="C172" s="574">
        <f t="shared" si="7"/>
        <v>16561.744999999999</v>
      </c>
      <c r="D172" s="573">
        <v>335.80599999999998</v>
      </c>
      <c r="E172" s="573">
        <v>649.97400000000005</v>
      </c>
      <c r="F172" s="573">
        <v>5485.73</v>
      </c>
      <c r="G172" s="573">
        <v>5407.8249999999998</v>
      </c>
      <c r="H172" s="573">
        <v>4284.8190000000004</v>
      </c>
      <c r="I172" s="573">
        <v>397.59100000000001</v>
      </c>
    </row>
    <row r="173" spans="2:10" s="87" customFormat="1" ht="34.9" customHeight="1">
      <c r="B173" s="217">
        <v>46203</v>
      </c>
      <c r="C173" s="676">
        <f t="shared" si="7"/>
        <v>16275.048000000001</v>
      </c>
      <c r="D173" s="638">
        <v>303.14999999999998</v>
      </c>
      <c r="E173" s="638">
        <v>580.92399999999998</v>
      </c>
      <c r="F173" s="638">
        <v>5462.335</v>
      </c>
      <c r="G173" s="638">
        <v>5412.8810000000003</v>
      </c>
      <c r="H173" s="638">
        <v>4164.1790000000001</v>
      </c>
      <c r="I173" s="638">
        <v>351.57900000000001</v>
      </c>
    </row>
    <row r="174" spans="2:10" s="87" customFormat="1" ht="34.9" customHeight="1">
      <c r="B174" s="216">
        <v>46232</v>
      </c>
      <c r="C174" s="574">
        <f t="shared" si="7"/>
        <v>16374.937999999998</v>
      </c>
      <c r="D174" s="573">
        <v>332.20299999999997</v>
      </c>
      <c r="E174" s="573">
        <v>575.79399999999998</v>
      </c>
      <c r="F174" s="573">
        <v>5386.9459999999999</v>
      </c>
      <c r="G174" s="573">
        <v>5421.2309999999998</v>
      </c>
      <c r="H174" s="573">
        <v>4278.1589999999997</v>
      </c>
      <c r="I174" s="573">
        <v>380.60500000000002</v>
      </c>
    </row>
    <row r="175" spans="2:10" s="87" customFormat="1" ht="34.9" customHeight="1">
      <c r="B175" s="553">
        <v>46235</v>
      </c>
      <c r="C175" s="914">
        <f t="shared" si="7"/>
        <v>16064.018</v>
      </c>
      <c r="D175" s="639">
        <v>294.67099999999999</v>
      </c>
      <c r="E175" s="639">
        <v>579.66399999999999</v>
      </c>
      <c r="F175" s="639">
        <v>5092.0110000000004</v>
      </c>
      <c r="G175" s="639">
        <v>5358.4620000000004</v>
      </c>
      <c r="H175" s="639">
        <v>4372.6049999999996</v>
      </c>
      <c r="I175" s="639">
        <v>366.60500000000002</v>
      </c>
    </row>
    <row r="177" spans="2:25" s="43" customFormat="1" ht="24.75" customHeight="1">
      <c r="B177" s="647" t="s">
        <v>1095</v>
      </c>
      <c r="C177" s="648"/>
      <c r="D177" s="648"/>
      <c r="E177" s="648"/>
      <c r="F177" s="648"/>
      <c r="G177" s="648"/>
      <c r="H177" s="648"/>
      <c r="I177" s="648" t="s">
        <v>1103</v>
      </c>
      <c r="J177" s="1210"/>
      <c r="N177" s="490"/>
      <c r="P177" s="490"/>
      <c r="R177" s="490"/>
      <c r="V177" s="1214"/>
      <c r="W177" s="1214"/>
      <c r="X177" s="1214"/>
      <c r="Y177" s="1214"/>
    </row>
    <row r="178" spans="2:25" s="539" customFormat="1" ht="30" customHeight="1">
      <c r="B178" s="647" t="s">
        <v>1106</v>
      </c>
      <c r="I178" s="648" t="s">
        <v>1107</v>
      </c>
    </row>
    <row r="179" spans="2:25" s="539" customFormat="1" ht="30" customHeight="1">
      <c r="B179" s="649" t="s">
        <v>862</v>
      </c>
      <c r="F179" s="931"/>
      <c r="I179" s="650" t="s">
        <v>858</v>
      </c>
    </row>
    <row r="184" spans="2:25">
      <c r="C184" s="39"/>
      <c r="D184" s="39"/>
      <c r="E184" s="39"/>
      <c r="F184" s="39"/>
      <c r="G184" s="39"/>
      <c r="H184" s="39"/>
      <c r="I184" s="39"/>
      <c r="J184" s="39"/>
    </row>
    <row r="185" spans="2:25">
      <c r="C185" s="39"/>
      <c r="D185" s="39"/>
      <c r="E185" s="39"/>
      <c r="F185" s="39"/>
      <c r="G185" s="39"/>
      <c r="H185" s="39"/>
      <c r="I185" s="39"/>
    </row>
    <row r="186" spans="2:25">
      <c r="C186" s="39"/>
      <c r="D186" s="39"/>
      <c r="E186" s="39"/>
      <c r="F186" s="39"/>
      <c r="G186" s="39"/>
      <c r="H186" s="39"/>
      <c r="I186" s="39"/>
    </row>
    <row r="187" spans="2:25">
      <c r="C187" s="39"/>
      <c r="D187" s="39"/>
      <c r="E187" s="39"/>
      <c r="F187" s="39"/>
      <c r="G187" s="39"/>
      <c r="H187" s="39"/>
      <c r="I187" s="39"/>
    </row>
    <row r="188" spans="2:25">
      <c r="C188" s="39"/>
      <c r="D188" s="39"/>
      <c r="E188" s="39"/>
      <c r="F188" s="39"/>
      <c r="G188" s="39"/>
      <c r="H188" s="39"/>
      <c r="I188" s="39"/>
    </row>
    <row r="189" spans="2:25">
      <c r="C189" s="39"/>
      <c r="D189" s="39"/>
      <c r="E189" s="39"/>
      <c r="F189" s="39"/>
      <c r="G189" s="39"/>
      <c r="H189" s="39"/>
      <c r="I189" s="39"/>
    </row>
    <row r="190" spans="2:25">
      <c r="C190" s="39"/>
      <c r="D190" s="39"/>
      <c r="E190" s="39"/>
      <c r="F190" s="39"/>
      <c r="G190" s="39"/>
      <c r="H190" s="39"/>
      <c r="I190" s="39"/>
    </row>
    <row r="191" spans="2:25">
      <c r="C191" s="39"/>
      <c r="D191" s="39"/>
      <c r="E191" s="39"/>
      <c r="F191" s="39"/>
      <c r="G191" s="39"/>
      <c r="H191" s="39"/>
      <c r="I191" s="39"/>
    </row>
    <row r="192" spans="2:25">
      <c r="C192" s="39"/>
      <c r="D192" s="39"/>
      <c r="E192" s="39"/>
      <c r="F192" s="39"/>
      <c r="G192" s="39"/>
      <c r="H192" s="39"/>
      <c r="I192" s="39"/>
    </row>
    <row r="193" spans="3:9">
      <c r="C193" s="39"/>
      <c r="D193" s="39"/>
      <c r="E193" s="39"/>
      <c r="F193" s="39"/>
      <c r="G193" s="39"/>
      <c r="H193" s="39"/>
      <c r="I193" s="39"/>
    </row>
    <row r="194" spans="3:9">
      <c r="C194" s="39"/>
      <c r="D194" s="39"/>
      <c r="E194" s="39"/>
      <c r="F194" s="39"/>
      <c r="G194" s="39"/>
      <c r="H194" s="39"/>
      <c r="I194" s="39"/>
    </row>
    <row r="195" spans="3:9">
      <c r="C195" s="39"/>
      <c r="D195" s="39"/>
      <c r="E195" s="39"/>
      <c r="F195" s="39"/>
      <c r="G195" s="39"/>
      <c r="H195" s="39"/>
      <c r="I195" s="39"/>
    </row>
    <row r="196" spans="3:9">
      <c r="C196" s="39"/>
      <c r="D196" s="39"/>
      <c r="E196" s="39"/>
      <c r="F196" s="39"/>
      <c r="G196" s="39"/>
      <c r="H196" s="39"/>
      <c r="I196" s="39"/>
    </row>
    <row r="197" spans="3:9">
      <c r="C197" s="39"/>
      <c r="D197" s="39"/>
      <c r="E197" s="39"/>
      <c r="F197" s="39"/>
      <c r="G197" s="39"/>
      <c r="H197" s="39"/>
      <c r="I197" s="39"/>
    </row>
    <row r="283" spans="3:9">
      <c r="C283" s="33"/>
      <c r="D283" s="33"/>
      <c r="E283" s="33"/>
      <c r="F283" s="33"/>
      <c r="G283" s="33"/>
      <c r="H283" s="33"/>
      <c r="I283" s="33"/>
    </row>
    <row r="284" spans="3:9">
      <c r="C284" s="33"/>
      <c r="D284" s="33"/>
      <c r="E284" s="33"/>
      <c r="F284" s="33"/>
      <c r="G284" s="33"/>
      <c r="H284" s="33"/>
      <c r="I284" s="33"/>
    </row>
    <row r="285" spans="3:9">
      <c r="C285" s="33"/>
      <c r="D285" s="33"/>
      <c r="E285" s="33"/>
      <c r="F285" s="33"/>
      <c r="G285" s="33"/>
      <c r="H285" s="33"/>
      <c r="I285" s="33"/>
    </row>
    <row r="286" spans="3:9">
      <c r="C286" s="33"/>
      <c r="D286" s="33"/>
      <c r="E286" s="33"/>
      <c r="F286" s="33"/>
      <c r="G286" s="33"/>
      <c r="H286" s="33"/>
      <c r="I286" s="33"/>
    </row>
    <row r="287" spans="3:9">
      <c r="C287" s="33"/>
      <c r="D287" s="33"/>
      <c r="E287" s="33"/>
      <c r="F287" s="33"/>
      <c r="G287" s="33"/>
      <c r="H287" s="33"/>
      <c r="I287" s="33"/>
    </row>
    <row r="288" spans="3:9">
      <c r="C288" s="33"/>
      <c r="D288" s="33"/>
      <c r="E288" s="33"/>
      <c r="F288" s="33"/>
      <c r="G288" s="33"/>
      <c r="H288" s="33"/>
      <c r="I288" s="33"/>
    </row>
    <row r="289" spans="3:9">
      <c r="C289" s="33"/>
      <c r="D289" s="33"/>
      <c r="E289" s="33"/>
      <c r="F289" s="33"/>
      <c r="G289" s="33"/>
      <c r="H289" s="33"/>
      <c r="I289" s="33"/>
    </row>
    <row r="290" spans="3:9">
      <c r="C290" s="33"/>
      <c r="D290" s="33"/>
      <c r="E290" s="33"/>
      <c r="F290" s="33"/>
      <c r="G290" s="33"/>
      <c r="H290" s="33"/>
      <c r="I290" s="33"/>
    </row>
    <row r="291" spans="3:9">
      <c r="C291" s="33"/>
      <c r="D291" s="33"/>
      <c r="E291" s="33"/>
      <c r="F291" s="33"/>
      <c r="G291" s="33"/>
      <c r="H291" s="33"/>
      <c r="I291" s="33"/>
    </row>
    <row r="292" spans="3:9">
      <c r="C292" s="33"/>
      <c r="D292" s="33"/>
      <c r="E292" s="33"/>
      <c r="F292" s="33"/>
      <c r="G292" s="33"/>
      <c r="H292" s="33"/>
      <c r="I292" s="33"/>
    </row>
    <row r="293" spans="3:9">
      <c r="C293" s="33"/>
      <c r="D293" s="33"/>
      <c r="E293" s="33"/>
      <c r="F293" s="33"/>
      <c r="G293" s="33"/>
      <c r="H293" s="33"/>
      <c r="I293" s="33"/>
    </row>
    <row r="294" spans="3:9">
      <c r="C294" s="33"/>
      <c r="D294" s="33"/>
      <c r="E294" s="33"/>
      <c r="F294" s="33"/>
      <c r="G294" s="33"/>
      <c r="H294" s="33"/>
      <c r="I294" s="33"/>
    </row>
    <row r="295" spans="3:9">
      <c r="C295" s="33"/>
      <c r="D295" s="33"/>
      <c r="E295" s="33"/>
      <c r="F295" s="33"/>
      <c r="G295" s="33"/>
      <c r="H295" s="33"/>
      <c r="I295" s="33"/>
    </row>
    <row r="296" spans="3:9">
      <c r="C296" s="33"/>
      <c r="D296" s="33"/>
      <c r="E296" s="33"/>
      <c r="F296" s="33"/>
      <c r="G296" s="33"/>
      <c r="H296" s="33"/>
      <c r="I296" s="33"/>
    </row>
    <row r="297" spans="3:9">
      <c r="C297" s="33"/>
      <c r="D297" s="33"/>
      <c r="E297" s="33"/>
      <c r="F297" s="33"/>
      <c r="G297" s="33"/>
      <c r="H297" s="33"/>
      <c r="I297" s="33"/>
    </row>
    <row r="298" spans="3:9">
      <c r="C298" s="33"/>
      <c r="D298" s="33"/>
      <c r="E298" s="33"/>
      <c r="F298" s="33"/>
      <c r="G298" s="33"/>
      <c r="H298" s="33"/>
      <c r="I298" s="33"/>
    </row>
    <row r="299" spans="3:9">
      <c r="C299" s="33"/>
      <c r="D299" s="33"/>
      <c r="E299" s="33"/>
      <c r="F299" s="33"/>
      <c r="G299" s="33"/>
      <c r="H299" s="33"/>
      <c r="I299" s="33"/>
    </row>
    <row r="300" spans="3:9">
      <c r="C300" s="33"/>
      <c r="D300" s="33"/>
      <c r="E300" s="33"/>
      <c r="F300" s="33"/>
      <c r="G300" s="33"/>
      <c r="H300" s="33"/>
      <c r="I300" s="33"/>
    </row>
    <row r="301" spans="3:9">
      <c r="C301" s="33"/>
      <c r="D301" s="33"/>
      <c r="E301" s="33"/>
      <c r="F301" s="33"/>
      <c r="G301" s="33"/>
      <c r="H301" s="33"/>
      <c r="I301" s="33"/>
    </row>
    <row r="302" spans="3:9">
      <c r="C302" s="33"/>
      <c r="D302" s="33"/>
      <c r="E302" s="33"/>
      <c r="F302" s="33"/>
      <c r="G302" s="33"/>
      <c r="H302" s="33"/>
      <c r="I302" s="33"/>
    </row>
    <row r="303" spans="3:9">
      <c r="C303" s="33"/>
      <c r="D303" s="33"/>
      <c r="E303" s="33"/>
      <c r="F303" s="33"/>
      <c r="G303" s="33"/>
      <c r="H303" s="33"/>
      <c r="I303" s="33"/>
    </row>
    <row r="304" spans="3:9">
      <c r="C304" s="33"/>
      <c r="D304" s="33"/>
      <c r="E304" s="33"/>
      <c r="F304" s="33"/>
      <c r="G304" s="33"/>
      <c r="H304" s="33"/>
      <c r="I304" s="33"/>
    </row>
    <row r="305" spans="3:9">
      <c r="C305" s="33"/>
      <c r="D305" s="33"/>
      <c r="E305" s="33"/>
      <c r="F305" s="33"/>
      <c r="G305" s="33"/>
      <c r="H305" s="33"/>
      <c r="I305" s="33"/>
    </row>
    <row r="306" spans="3:9">
      <c r="C306" s="33"/>
      <c r="D306" s="33"/>
      <c r="E306" s="33"/>
      <c r="F306" s="33"/>
      <c r="G306" s="33"/>
      <c r="H306" s="33"/>
      <c r="I306" s="33"/>
    </row>
    <row r="307" spans="3:9">
      <c r="C307" s="33"/>
      <c r="D307" s="33"/>
      <c r="E307" s="33"/>
      <c r="F307" s="33"/>
      <c r="G307" s="33"/>
      <c r="H307" s="33"/>
      <c r="I307" s="33"/>
    </row>
    <row r="308" spans="3:9">
      <c r="C308" s="33"/>
      <c r="D308" s="33"/>
      <c r="E308" s="33"/>
      <c r="F308" s="33"/>
      <c r="G308" s="33"/>
      <c r="H308" s="33"/>
      <c r="I308" s="33"/>
    </row>
    <row r="309" spans="3:9">
      <c r="C309" s="33"/>
      <c r="D309" s="33"/>
      <c r="E309" s="33"/>
      <c r="F309" s="33"/>
      <c r="G309" s="33"/>
      <c r="H309" s="33"/>
      <c r="I309" s="33"/>
    </row>
    <row r="310" spans="3:9">
      <c r="C310" s="33"/>
      <c r="D310" s="33"/>
      <c r="E310" s="33"/>
      <c r="F310" s="33"/>
      <c r="G310" s="33"/>
      <c r="H310" s="33"/>
      <c r="I310" s="33"/>
    </row>
    <row r="311" spans="3:9">
      <c r="C311" s="33"/>
      <c r="D311" s="33"/>
      <c r="E311" s="33"/>
      <c r="F311" s="33"/>
      <c r="G311" s="33"/>
      <c r="H311" s="33"/>
      <c r="I311" s="33"/>
    </row>
    <row r="312" spans="3:9">
      <c r="C312" s="33"/>
      <c r="D312" s="33"/>
      <c r="E312" s="33"/>
      <c r="F312" s="33"/>
      <c r="G312" s="33"/>
      <c r="H312" s="33"/>
      <c r="I312" s="33"/>
    </row>
    <row r="313" spans="3:9">
      <c r="C313" s="33"/>
      <c r="D313" s="33"/>
      <c r="E313" s="33"/>
      <c r="F313" s="33"/>
      <c r="G313" s="33"/>
      <c r="H313" s="33"/>
      <c r="I313" s="33"/>
    </row>
    <row r="314" spans="3:9">
      <c r="C314" s="33"/>
      <c r="D314" s="33"/>
      <c r="E314" s="33"/>
      <c r="F314" s="33"/>
      <c r="G314" s="33"/>
      <c r="H314" s="33"/>
      <c r="I314" s="33"/>
    </row>
    <row r="315" spans="3:9">
      <c r="C315" s="33"/>
      <c r="D315" s="33"/>
      <c r="E315" s="33"/>
      <c r="F315" s="33"/>
      <c r="G315" s="33"/>
      <c r="H315" s="33"/>
      <c r="I315" s="33"/>
    </row>
    <row r="316" spans="3:9">
      <c r="C316" s="33"/>
      <c r="D316" s="33"/>
      <c r="E316" s="33"/>
      <c r="F316" s="33"/>
      <c r="G316" s="33"/>
      <c r="H316" s="33"/>
      <c r="I316" s="33"/>
    </row>
    <row r="317" spans="3:9">
      <c r="C317" s="33"/>
      <c r="D317" s="33"/>
      <c r="E317" s="33"/>
      <c r="F317" s="33"/>
      <c r="G317" s="33"/>
      <c r="H317" s="33"/>
      <c r="I317" s="33"/>
    </row>
    <row r="318" spans="3:9">
      <c r="C318" s="33"/>
      <c r="D318" s="33"/>
      <c r="E318" s="33"/>
      <c r="F318" s="33"/>
      <c r="G318" s="33"/>
      <c r="H318" s="33"/>
      <c r="I318" s="33"/>
    </row>
    <row r="319" spans="3:9">
      <c r="C319" s="33"/>
      <c r="D319" s="33"/>
      <c r="E319" s="33"/>
      <c r="F319" s="33"/>
      <c r="G319" s="33"/>
      <c r="H319" s="33"/>
      <c r="I319" s="33"/>
    </row>
    <row r="320" spans="3:9">
      <c r="C320" s="33"/>
      <c r="D320" s="33"/>
      <c r="E320" s="33"/>
      <c r="F320" s="33"/>
      <c r="G320" s="33"/>
      <c r="H320" s="33"/>
      <c r="I320" s="33"/>
    </row>
    <row r="321" spans="3:9">
      <c r="C321" s="33"/>
      <c r="D321" s="33"/>
      <c r="E321" s="33"/>
      <c r="F321" s="33"/>
      <c r="G321" s="33"/>
      <c r="H321" s="33"/>
      <c r="I321" s="33"/>
    </row>
    <row r="322" spans="3:9">
      <c r="C322" s="33"/>
      <c r="D322" s="33"/>
      <c r="E322" s="33"/>
      <c r="F322" s="33"/>
      <c r="G322" s="33"/>
      <c r="H322" s="33"/>
      <c r="I322" s="33"/>
    </row>
    <row r="323" spans="3:9">
      <c r="C323" s="33"/>
      <c r="D323" s="33"/>
      <c r="E323" s="33"/>
      <c r="F323" s="33"/>
      <c r="G323" s="33"/>
      <c r="H323" s="33"/>
      <c r="I323" s="33"/>
    </row>
    <row r="324" spans="3:9">
      <c r="C324" s="33"/>
      <c r="D324" s="33"/>
      <c r="E324" s="33"/>
      <c r="F324" s="33"/>
      <c r="G324" s="33"/>
      <c r="H324" s="33"/>
      <c r="I324" s="33"/>
    </row>
    <row r="325" spans="3:9">
      <c r="C325" s="33"/>
      <c r="D325" s="33"/>
      <c r="E325" s="33"/>
      <c r="F325" s="33"/>
      <c r="G325" s="33"/>
      <c r="H325" s="33"/>
      <c r="I325" s="33"/>
    </row>
    <row r="326" spans="3:9">
      <c r="C326" s="33"/>
      <c r="D326" s="33"/>
      <c r="E326" s="33"/>
      <c r="F326" s="33"/>
      <c r="G326" s="33"/>
      <c r="H326" s="33"/>
      <c r="I326" s="33"/>
    </row>
    <row r="327" spans="3:9">
      <c r="C327" s="33"/>
      <c r="D327" s="33"/>
      <c r="E327" s="33"/>
      <c r="F327" s="33"/>
      <c r="G327" s="33"/>
      <c r="H327" s="33"/>
      <c r="I327" s="33"/>
    </row>
    <row r="328" spans="3:9">
      <c r="C328" s="33"/>
      <c r="D328" s="33"/>
      <c r="E328" s="33"/>
      <c r="F328" s="33"/>
      <c r="G328" s="33"/>
      <c r="H328" s="33"/>
      <c r="I328" s="33"/>
    </row>
    <row r="329" spans="3:9">
      <c r="C329" s="33"/>
      <c r="D329" s="33"/>
      <c r="E329" s="33"/>
      <c r="F329" s="33"/>
      <c r="G329" s="33"/>
      <c r="H329" s="33"/>
      <c r="I329" s="33"/>
    </row>
    <row r="330" spans="3:9">
      <c r="C330" s="33"/>
      <c r="D330" s="33"/>
      <c r="E330" s="33"/>
      <c r="F330" s="33"/>
      <c r="G330" s="33"/>
      <c r="H330" s="33"/>
      <c r="I330" s="33"/>
    </row>
    <row r="331" spans="3:9">
      <c r="C331" s="33"/>
      <c r="D331" s="33"/>
      <c r="E331" s="33"/>
      <c r="F331" s="33"/>
      <c r="G331" s="33"/>
      <c r="H331" s="33"/>
      <c r="I331" s="33"/>
    </row>
    <row r="332" spans="3:9">
      <c r="C332" s="33"/>
      <c r="D332" s="33"/>
      <c r="E332" s="33"/>
      <c r="F332" s="33"/>
      <c r="G332" s="33"/>
      <c r="H332" s="33"/>
      <c r="I332" s="33"/>
    </row>
    <row r="333" spans="3:9">
      <c r="C333" s="33"/>
      <c r="D333" s="33"/>
      <c r="E333" s="33"/>
      <c r="F333" s="33"/>
      <c r="G333" s="33"/>
      <c r="H333" s="33"/>
      <c r="I333" s="33"/>
    </row>
    <row r="334" spans="3:9">
      <c r="C334" s="33"/>
      <c r="D334" s="33"/>
      <c r="E334" s="33"/>
      <c r="F334" s="33"/>
      <c r="G334" s="33"/>
      <c r="H334" s="33"/>
      <c r="I334" s="33"/>
    </row>
    <row r="335" spans="3:9">
      <c r="C335" s="33"/>
      <c r="D335" s="33"/>
      <c r="E335" s="33"/>
      <c r="F335" s="33"/>
      <c r="G335" s="33"/>
      <c r="H335" s="33"/>
      <c r="I335" s="33"/>
    </row>
    <row r="336" spans="3:9">
      <c r="C336" s="33"/>
      <c r="D336" s="33"/>
      <c r="E336" s="33"/>
      <c r="F336" s="33"/>
      <c r="G336" s="33"/>
      <c r="H336" s="33"/>
      <c r="I336" s="33"/>
    </row>
    <row r="337" spans="3:9">
      <c r="C337" s="33"/>
      <c r="D337" s="33"/>
      <c r="E337" s="33"/>
      <c r="F337" s="33"/>
      <c r="G337" s="33"/>
      <c r="H337" s="33"/>
      <c r="I337" s="33"/>
    </row>
    <row r="338" spans="3:9">
      <c r="C338" s="33"/>
      <c r="D338" s="33"/>
      <c r="E338" s="33"/>
      <c r="F338" s="33"/>
      <c r="G338" s="33"/>
      <c r="H338" s="33"/>
      <c r="I338" s="33"/>
    </row>
    <row r="339" spans="3:9">
      <c r="C339" s="33"/>
      <c r="D339" s="33"/>
      <c r="E339" s="33"/>
      <c r="F339" s="33"/>
      <c r="G339" s="33"/>
      <c r="H339" s="33"/>
      <c r="I339" s="33"/>
    </row>
    <row r="340" spans="3:9">
      <c r="C340" s="33"/>
      <c r="D340" s="33"/>
      <c r="E340" s="33"/>
      <c r="F340" s="33"/>
      <c r="G340" s="33"/>
      <c r="H340" s="33"/>
      <c r="I340" s="33"/>
    </row>
    <row r="341" spans="3:9">
      <c r="C341" s="33"/>
      <c r="D341" s="33"/>
      <c r="E341" s="33"/>
      <c r="F341" s="33"/>
      <c r="G341" s="33"/>
      <c r="H341" s="33"/>
      <c r="I341" s="33"/>
    </row>
    <row r="342" spans="3:9">
      <c r="C342" s="33"/>
      <c r="D342" s="33"/>
      <c r="E342" s="33"/>
      <c r="F342" s="33"/>
      <c r="G342" s="33"/>
      <c r="H342" s="33"/>
      <c r="I342" s="33"/>
    </row>
    <row r="343" spans="3:9">
      <c r="C343" s="33"/>
      <c r="D343" s="33"/>
      <c r="E343" s="33"/>
      <c r="F343" s="33"/>
      <c r="G343" s="33"/>
      <c r="H343" s="33"/>
      <c r="I343" s="33"/>
    </row>
    <row r="344" spans="3:9">
      <c r="C344" s="33"/>
      <c r="D344" s="33"/>
      <c r="E344" s="33"/>
      <c r="F344" s="33"/>
      <c r="G344" s="33"/>
      <c r="H344" s="33"/>
      <c r="I344" s="33"/>
    </row>
    <row r="345" spans="3:9">
      <c r="C345" s="33"/>
      <c r="D345" s="33"/>
      <c r="E345" s="33"/>
      <c r="F345" s="33"/>
      <c r="G345" s="33"/>
      <c r="H345" s="33"/>
      <c r="I345" s="33"/>
    </row>
    <row r="346" spans="3:9">
      <c r="C346" s="33"/>
      <c r="D346" s="33"/>
      <c r="E346" s="33"/>
      <c r="F346" s="33"/>
      <c r="G346" s="33"/>
      <c r="H346" s="33"/>
      <c r="I346" s="33"/>
    </row>
    <row r="347" spans="3:9">
      <c r="C347" s="33"/>
      <c r="D347" s="33"/>
      <c r="E347" s="33"/>
      <c r="F347" s="33"/>
      <c r="G347" s="33"/>
      <c r="H347" s="33"/>
      <c r="I347" s="33"/>
    </row>
    <row r="348" spans="3:9">
      <c r="C348" s="33"/>
      <c r="D348" s="33"/>
      <c r="E348" s="33"/>
      <c r="F348" s="33"/>
      <c r="G348" s="33"/>
      <c r="H348" s="33"/>
      <c r="I348" s="33"/>
    </row>
    <row r="349" spans="3:9">
      <c r="C349" s="33"/>
      <c r="D349" s="33"/>
      <c r="E349" s="33"/>
      <c r="F349" s="33"/>
      <c r="G349" s="33"/>
      <c r="H349" s="33"/>
      <c r="I349" s="33"/>
    </row>
    <row r="350" spans="3:9">
      <c r="C350" s="33"/>
      <c r="D350" s="33"/>
      <c r="E350" s="33"/>
      <c r="F350" s="33"/>
      <c r="G350" s="33"/>
      <c r="H350" s="33"/>
      <c r="I350" s="33"/>
    </row>
    <row r="351" spans="3:9">
      <c r="C351" s="33"/>
      <c r="D351" s="33"/>
      <c r="E351" s="33"/>
      <c r="F351" s="33"/>
      <c r="G351" s="33"/>
      <c r="H351" s="33"/>
      <c r="I351" s="33"/>
    </row>
    <row r="352" spans="3:9">
      <c r="C352" s="33"/>
      <c r="D352" s="33"/>
      <c r="E352" s="33"/>
      <c r="F352" s="33"/>
      <c r="G352" s="33"/>
      <c r="H352" s="33"/>
      <c r="I352" s="33"/>
    </row>
    <row r="353" spans="3:9">
      <c r="C353" s="33"/>
      <c r="D353" s="33"/>
      <c r="E353" s="33"/>
      <c r="F353" s="33"/>
      <c r="G353" s="33"/>
      <c r="H353" s="33"/>
      <c r="I353" s="33"/>
    </row>
    <row r="354" spans="3:9">
      <c r="C354" s="33"/>
      <c r="D354" s="33"/>
      <c r="E354" s="33"/>
      <c r="F354" s="33"/>
      <c r="G354" s="33"/>
      <c r="H354" s="33"/>
      <c r="I354" s="33"/>
    </row>
    <row r="355" spans="3:9">
      <c r="C355" s="33"/>
      <c r="D355" s="33"/>
      <c r="E355" s="33"/>
      <c r="F355" s="33"/>
      <c r="G355" s="33"/>
      <c r="H355" s="33"/>
      <c r="I355" s="33"/>
    </row>
    <row r="356" spans="3:9">
      <c r="C356" s="33"/>
      <c r="D356" s="33"/>
      <c r="E356" s="33"/>
      <c r="F356" s="33"/>
      <c r="G356" s="33"/>
      <c r="H356" s="33"/>
      <c r="I356" s="33"/>
    </row>
    <row r="357" spans="3:9">
      <c r="C357" s="33"/>
      <c r="D357" s="33"/>
      <c r="E357" s="33"/>
      <c r="F357" s="33"/>
      <c r="G357" s="33"/>
      <c r="H357" s="33"/>
      <c r="I357" s="33"/>
    </row>
    <row r="358" spans="3:9">
      <c r="C358" s="33"/>
      <c r="D358" s="33"/>
      <c r="E358" s="33"/>
      <c r="F358" s="33"/>
      <c r="G358" s="33"/>
      <c r="H358" s="33"/>
      <c r="I358" s="33"/>
    </row>
    <row r="359" spans="3:9">
      <c r="C359" s="33"/>
      <c r="D359" s="33"/>
      <c r="E359" s="33"/>
      <c r="F359" s="33"/>
      <c r="G359" s="33"/>
      <c r="H359" s="33"/>
      <c r="I359" s="33"/>
    </row>
    <row r="360" spans="3:9">
      <c r="C360" s="33"/>
      <c r="D360" s="33"/>
      <c r="E360" s="33"/>
      <c r="F360" s="33"/>
      <c r="G360" s="33"/>
      <c r="H360" s="33"/>
      <c r="I360" s="33"/>
    </row>
    <row r="361" spans="3:9">
      <c r="C361" s="33"/>
      <c r="D361" s="33"/>
      <c r="E361" s="33"/>
      <c r="F361" s="33"/>
      <c r="G361" s="33"/>
      <c r="H361" s="33"/>
      <c r="I361" s="33"/>
    </row>
    <row r="362" spans="3:9">
      <c r="C362" s="33"/>
      <c r="D362" s="33"/>
      <c r="E362" s="33"/>
      <c r="F362" s="33"/>
      <c r="G362" s="33"/>
      <c r="H362" s="33"/>
      <c r="I362" s="33"/>
    </row>
    <row r="363" spans="3:9">
      <c r="C363" s="33"/>
      <c r="D363" s="33"/>
      <c r="E363" s="33"/>
      <c r="F363" s="33"/>
      <c r="G363" s="33"/>
      <c r="H363" s="33"/>
      <c r="I363" s="33"/>
    </row>
    <row r="364" spans="3:9">
      <c r="C364" s="33"/>
      <c r="D364" s="33"/>
      <c r="E364" s="33"/>
      <c r="F364" s="33"/>
      <c r="G364" s="33"/>
      <c r="H364" s="33"/>
      <c r="I364" s="33"/>
    </row>
    <row r="365" spans="3:9">
      <c r="C365" s="33"/>
      <c r="D365" s="33"/>
      <c r="E365" s="33"/>
      <c r="F365" s="33"/>
      <c r="G365" s="33"/>
      <c r="H365" s="33"/>
      <c r="I365" s="33"/>
    </row>
    <row r="366" spans="3:9">
      <c r="C366" s="33"/>
      <c r="D366" s="33"/>
      <c r="E366" s="33"/>
      <c r="F366" s="33"/>
      <c r="G366" s="33"/>
      <c r="H366" s="33"/>
      <c r="I366" s="33"/>
    </row>
    <row r="367" spans="3:9">
      <c r="C367" s="33"/>
      <c r="D367" s="33"/>
      <c r="E367" s="33"/>
      <c r="F367" s="33"/>
      <c r="G367" s="33"/>
      <c r="H367" s="33"/>
      <c r="I367" s="33"/>
    </row>
    <row r="368" spans="3:9">
      <c r="C368" s="33"/>
      <c r="D368" s="33"/>
      <c r="E368" s="33"/>
      <c r="F368" s="33"/>
      <c r="G368" s="33"/>
      <c r="H368" s="33"/>
      <c r="I368" s="33"/>
    </row>
    <row r="369" spans="3:9">
      <c r="C369" s="33"/>
      <c r="D369" s="33"/>
      <c r="E369" s="33"/>
      <c r="F369" s="33"/>
      <c r="G369" s="33"/>
      <c r="H369" s="33"/>
      <c r="I369" s="33"/>
    </row>
    <row r="370" spans="3:9">
      <c r="C370" s="33"/>
      <c r="D370" s="33"/>
      <c r="E370" s="33"/>
      <c r="F370" s="33"/>
      <c r="G370" s="33"/>
      <c r="H370" s="33"/>
      <c r="I370" s="33"/>
    </row>
    <row r="371" spans="3:9">
      <c r="C371" s="33"/>
      <c r="D371" s="33"/>
      <c r="E371" s="33"/>
      <c r="F371" s="33"/>
      <c r="G371" s="33"/>
      <c r="H371" s="33"/>
      <c r="I371" s="33"/>
    </row>
    <row r="372" spans="3:9">
      <c r="C372" s="33"/>
      <c r="D372" s="33"/>
      <c r="E372" s="33"/>
      <c r="F372" s="33"/>
      <c r="G372" s="33"/>
      <c r="H372" s="33"/>
      <c r="I372" s="33"/>
    </row>
    <row r="373" spans="3:9">
      <c r="C373" s="33"/>
      <c r="D373" s="33"/>
      <c r="E373" s="33"/>
      <c r="F373" s="33"/>
      <c r="G373" s="33"/>
      <c r="H373" s="33"/>
      <c r="I373" s="33"/>
    </row>
    <row r="374" spans="3:9">
      <c r="C374" s="33"/>
      <c r="D374" s="33"/>
      <c r="E374" s="33"/>
      <c r="F374" s="33"/>
      <c r="G374" s="33"/>
      <c r="H374" s="33"/>
      <c r="I374" s="33"/>
    </row>
    <row r="375" spans="3:9">
      <c r="C375" s="33"/>
      <c r="D375" s="33"/>
      <c r="E375" s="33"/>
      <c r="F375" s="33"/>
      <c r="G375" s="33"/>
      <c r="H375" s="33"/>
      <c r="I375" s="33"/>
    </row>
    <row r="376" spans="3:9">
      <c r="C376" s="33"/>
      <c r="D376" s="33"/>
      <c r="E376" s="33"/>
      <c r="F376" s="33"/>
      <c r="G376" s="33"/>
      <c r="H376" s="33"/>
      <c r="I376" s="33"/>
    </row>
    <row r="377" spans="3:9">
      <c r="C377" s="33"/>
      <c r="D377" s="33"/>
      <c r="E377" s="33"/>
      <c r="F377" s="33"/>
      <c r="G377" s="33"/>
      <c r="H377" s="33"/>
      <c r="I377" s="33"/>
    </row>
    <row r="378" spans="3:9">
      <c r="C378" s="33"/>
      <c r="D378" s="33"/>
      <c r="E378" s="33"/>
      <c r="F378" s="33"/>
      <c r="G378" s="33"/>
      <c r="H378" s="33"/>
      <c r="I378" s="33"/>
    </row>
    <row r="379" spans="3:9">
      <c r="C379" s="33"/>
      <c r="D379" s="33"/>
      <c r="E379" s="33"/>
      <c r="F379" s="33"/>
      <c r="G379" s="33"/>
      <c r="H379" s="33"/>
      <c r="I379" s="33"/>
    </row>
    <row r="380" spans="3:9">
      <c r="C380" s="33"/>
      <c r="D380" s="33"/>
      <c r="E380" s="33"/>
      <c r="F380" s="33"/>
      <c r="G380" s="33"/>
      <c r="H380" s="33"/>
      <c r="I380" s="33"/>
    </row>
    <row r="381" spans="3:9">
      <c r="C381" s="33"/>
      <c r="D381" s="33"/>
      <c r="E381" s="33"/>
      <c r="F381" s="33"/>
      <c r="G381" s="33"/>
      <c r="H381" s="33"/>
      <c r="I381" s="33"/>
    </row>
    <row r="382" spans="3:9">
      <c r="C382" s="33"/>
      <c r="D382" s="33"/>
      <c r="E382" s="33"/>
      <c r="F382" s="33"/>
      <c r="G382" s="33"/>
      <c r="H382" s="33"/>
      <c r="I382" s="33"/>
    </row>
    <row r="383" spans="3:9">
      <c r="C383" s="33"/>
      <c r="D383" s="33"/>
      <c r="E383" s="33"/>
      <c r="F383" s="33"/>
      <c r="G383" s="33"/>
      <c r="H383" s="33"/>
      <c r="I383" s="33"/>
    </row>
    <row r="384" spans="3:9">
      <c r="C384" s="33"/>
      <c r="D384" s="33"/>
      <c r="E384" s="33"/>
      <c r="F384" s="33"/>
      <c r="G384" s="33"/>
      <c r="H384" s="33"/>
      <c r="I384" s="33"/>
    </row>
    <row r="385" spans="3:9">
      <c r="C385" s="33"/>
      <c r="D385" s="33"/>
      <c r="E385" s="33"/>
      <c r="F385" s="33"/>
      <c r="G385" s="33"/>
      <c r="H385" s="33"/>
      <c r="I385" s="33"/>
    </row>
    <row r="386" spans="3:9">
      <c r="C386" s="33"/>
      <c r="D386" s="33"/>
      <c r="E386" s="33"/>
      <c r="F386" s="33"/>
      <c r="G386" s="33"/>
      <c r="H386" s="33"/>
      <c r="I386" s="33"/>
    </row>
    <row r="387" spans="3:9">
      <c r="C387" s="33"/>
      <c r="D387" s="33"/>
      <c r="E387" s="33"/>
      <c r="F387" s="33"/>
      <c r="G387" s="33"/>
      <c r="H387" s="33"/>
      <c r="I387" s="33"/>
    </row>
    <row r="388" spans="3:9">
      <c r="C388" s="33"/>
      <c r="D388" s="33"/>
      <c r="E388" s="33"/>
      <c r="F388" s="33"/>
      <c r="G388" s="33"/>
      <c r="H388" s="33"/>
      <c r="I388" s="33"/>
    </row>
    <row r="389" spans="3:9">
      <c r="C389" s="33"/>
      <c r="D389" s="33"/>
      <c r="E389" s="33"/>
      <c r="F389" s="33"/>
      <c r="G389" s="33"/>
      <c r="H389" s="33"/>
      <c r="I389" s="33"/>
    </row>
    <row r="390" spans="3:9">
      <c r="C390" s="33"/>
      <c r="D390" s="33"/>
      <c r="E390" s="33"/>
      <c r="F390" s="33"/>
      <c r="G390" s="33"/>
      <c r="H390" s="33"/>
      <c r="I390" s="33"/>
    </row>
    <row r="391" spans="3:9">
      <c r="C391" s="33"/>
      <c r="D391" s="33"/>
      <c r="E391" s="33"/>
      <c r="F391" s="33"/>
      <c r="G391" s="33"/>
      <c r="H391" s="33"/>
      <c r="I391" s="33"/>
    </row>
    <row r="392" spans="3:9">
      <c r="C392" s="33"/>
      <c r="D392" s="33"/>
      <c r="E392" s="33"/>
      <c r="F392" s="33"/>
      <c r="G392" s="33"/>
      <c r="H392" s="33"/>
      <c r="I392" s="33"/>
    </row>
    <row r="393" spans="3:9">
      <c r="C393" s="33"/>
      <c r="D393" s="33"/>
      <c r="E393" s="33"/>
      <c r="F393" s="33"/>
      <c r="G393" s="33"/>
      <c r="H393" s="33"/>
      <c r="I393" s="33"/>
    </row>
    <row r="394" spans="3:9">
      <c r="C394" s="33"/>
      <c r="D394" s="33"/>
      <c r="E394" s="33"/>
      <c r="F394" s="33"/>
      <c r="G394" s="33"/>
      <c r="H394" s="33"/>
      <c r="I394" s="33"/>
    </row>
    <row r="395" spans="3:9">
      <c r="C395" s="33"/>
      <c r="D395" s="33"/>
      <c r="E395" s="33"/>
      <c r="F395" s="33"/>
      <c r="G395" s="33"/>
      <c r="H395" s="33"/>
      <c r="I395" s="33"/>
    </row>
    <row r="396" spans="3:9">
      <c r="C396" s="33"/>
      <c r="D396" s="33"/>
      <c r="E396" s="33"/>
      <c r="F396" s="33"/>
      <c r="G396" s="33"/>
      <c r="H396" s="33"/>
      <c r="I396" s="33"/>
    </row>
    <row r="397" spans="3:9">
      <c r="C397" s="33"/>
      <c r="D397" s="33"/>
      <c r="E397" s="33"/>
      <c r="F397" s="33"/>
      <c r="G397" s="33"/>
      <c r="H397" s="33"/>
      <c r="I397" s="33"/>
    </row>
    <row r="398" spans="3:9">
      <c r="C398" s="33"/>
      <c r="D398" s="33"/>
      <c r="E398" s="33"/>
      <c r="F398" s="33"/>
      <c r="G398" s="33"/>
      <c r="H398" s="33"/>
      <c r="I398" s="33"/>
    </row>
    <row r="399" spans="3:9">
      <c r="C399" s="33"/>
      <c r="D399" s="33"/>
      <c r="E399" s="33"/>
      <c r="F399" s="33"/>
      <c r="G399" s="33"/>
      <c r="H399" s="33"/>
      <c r="I399" s="33"/>
    </row>
    <row r="400" spans="3:9">
      <c r="C400" s="33"/>
      <c r="D400" s="33"/>
      <c r="E400" s="33"/>
      <c r="F400" s="33"/>
      <c r="G400" s="33"/>
      <c r="H400" s="33"/>
      <c r="I400" s="33"/>
    </row>
    <row r="401" spans="3:9">
      <c r="C401" s="33"/>
      <c r="D401" s="33"/>
      <c r="E401" s="33"/>
      <c r="F401" s="33"/>
      <c r="G401" s="33"/>
      <c r="H401" s="33"/>
      <c r="I401" s="33"/>
    </row>
    <row r="402" spans="3:9">
      <c r="C402" s="33"/>
      <c r="D402" s="33"/>
      <c r="E402" s="33"/>
      <c r="F402" s="33"/>
      <c r="G402" s="33"/>
      <c r="H402" s="33"/>
      <c r="I402" s="33"/>
    </row>
    <row r="403" spans="3:9">
      <c r="C403" s="33"/>
      <c r="D403" s="33"/>
      <c r="E403" s="33"/>
      <c r="F403" s="33"/>
      <c r="G403" s="33"/>
      <c r="H403" s="33"/>
      <c r="I403" s="33"/>
    </row>
    <row r="404" spans="3:9">
      <c r="C404" s="33"/>
      <c r="D404" s="33"/>
      <c r="E404" s="33"/>
      <c r="F404" s="33"/>
      <c r="G404" s="33"/>
      <c r="H404" s="33"/>
      <c r="I404" s="33"/>
    </row>
    <row r="405" spans="3:9">
      <c r="C405" s="33"/>
      <c r="D405" s="33"/>
      <c r="E405" s="33"/>
      <c r="F405" s="33"/>
      <c r="G405" s="33"/>
      <c r="H405" s="33"/>
      <c r="I405" s="33"/>
    </row>
    <row r="406" spans="3:9">
      <c r="C406" s="33"/>
      <c r="D406" s="33"/>
      <c r="E406" s="33"/>
      <c r="F406" s="33"/>
      <c r="G406" s="33"/>
      <c r="H406" s="33"/>
      <c r="I406" s="33"/>
    </row>
    <row r="407" spans="3:9">
      <c r="C407" s="33"/>
      <c r="D407" s="33"/>
      <c r="E407" s="33"/>
      <c r="F407" s="33"/>
      <c r="G407" s="33"/>
      <c r="H407" s="33"/>
      <c r="I407" s="33"/>
    </row>
    <row r="408" spans="3:9">
      <c r="C408" s="33"/>
      <c r="D408" s="33"/>
      <c r="E408" s="33"/>
      <c r="F408" s="33"/>
      <c r="G408" s="33"/>
      <c r="H408" s="33"/>
      <c r="I408" s="33"/>
    </row>
    <row r="409" spans="3:9">
      <c r="C409" s="33"/>
      <c r="D409" s="33"/>
      <c r="E409" s="33"/>
      <c r="F409" s="33"/>
      <c r="G409" s="33"/>
      <c r="H409" s="33"/>
      <c r="I409" s="33"/>
    </row>
    <row r="410" spans="3:9">
      <c r="C410" s="33"/>
      <c r="D410" s="33"/>
      <c r="E410" s="33"/>
      <c r="F410" s="33"/>
      <c r="G410" s="33"/>
      <c r="H410" s="33"/>
      <c r="I410" s="33"/>
    </row>
    <row r="411" spans="3:9">
      <c r="C411" s="33"/>
      <c r="D411" s="33"/>
      <c r="E411" s="33"/>
      <c r="F411" s="33"/>
      <c r="G411" s="33"/>
      <c r="H411" s="33"/>
      <c r="I411" s="33"/>
    </row>
    <row r="412" spans="3:9">
      <c r="C412" s="33"/>
      <c r="D412" s="33"/>
      <c r="E412" s="33"/>
      <c r="F412" s="33"/>
      <c r="G412" s="33"/>
      <c r="H412" s="33"/>
      <c r="I412" s="33"/>
    </row>
    <row r="413" spans="3:9">
      <c r="C413" s="33"/>
      <c r="D413" s="33"/>
      <c r="E413" s="33"/>
      <c r="F413" s="33"/>
      <c r="G413" s="33"/>
      <c r="H413" s="33"/>
      <c r="I413" s="33"/>
    </row>
    <row r="414" spans="3:9">
      <c r="C414" s="33"/>
      <c r="D414" s="33"/>
      <c r="E414" s="33"/>
      <c r="F414" s="33"/>
      <c r="G414" s="33"/>
      <c r="H414" s="33"/>
      <c r="I414" s="33"/>
    </row>
    <row r="415" spans="3:9">
      <c r="C415" s="33"/>
      <c r="D415" s="33"/>
      <c r="E415" s="33"/>
      <c r="F415" s="33"/>
      <c r="G415" s="33"/>
      <c r="H415" s="33"/>
      <c r="I415" s="33"/>
    </row>
    <row r="416" spans="3:9">
      <c r="C416" s="33"/>
      <c r="D416" s="33"/>
      <c r="E416" s="33"/>
      <c r="F416" s="33"/>
      <c r="G416" s="33"/>
      <c r="H416" s="33"/>
      <c r="I416" s="33"/>
    </row>
    <row r="417" spans="3:9">
      <c r="C417" s="33"/>
      <c r="D417" s="33"/>
      <c r="E417" s="33"/>
      <c r="F417" s="33"/>
      <c r="G417" s="33"/>
      <c r="H417" s="33"/>
      <c r="I417" s="33"/>
    </row>
    <row r="418" spans="3:9">
      <c r="C418" s="33"/>
      <c r="D418" s="33"/>
      <c r="E418" s="33"/>
      <c r="F418" s="33"/>
      <c r="G418" s="33"/>
      <c r="H418" s="33"/>
      <c r="I418" s="33"/>
    </row>
    <row r="419" spans="3:9">
      <c r="C419" s="33"/>
      <c r="D419" s="33"/>
      <c r="E419" s="33"/>
      <c r="F419" s="33"/>
      <c r="G419" s="33"/>
      <c r="H419" s="33"/>
      <c r="I419" s="33"/>
    </row>
    <row r="420" spans="3:9">
      <c r="C420" s="33"/>
      <c r="D420" s="33"/>
      <c r="E420" s="33"/>
      <c r="F420" s="33"/>
      <c r="G420" s="33"/>
      <c r="H420" s="33"/>
      <c r="I420" s="33"/>
    </row>
    <row r="421" spans="3:9">
      <c r="C421" s="33"/>
      <c r="D421" s="33"/>
      <c r="E421" s="33"/>
      <c r="F421" s="33"/>
      <c r="G421" s="33"/>
      <c r="H421" s="33"/>
      <c r="I421" s="33"/>
    </row>
    <row r="422" spans="3:9">
      <c r="C422" s="33"/>
      <c r="D422" s="33"/>
      <c r="E422" s="33"/>
      <c r="F422" s="33"/>
      <c r="G422" s="33"/>
      <c r="H422" s="33"/>
      <c r="I422" s="33"/>
    </row>
    <row r="423" spans="3:9">
      <c r="C423" s="33"/>
      <c r="D423" s="33"/>
      <c r="E423" s="33"/>
      <c r="F423" s="33"/>
      <c r="G423" s="33"/>
      <c r="H423" s="33"/>
      <c r="I423" s="33"/>
    </row>
    <row r="424" spans="3:9">
      <c r="C424" s="33"/>
      <c r="D424" s="33"/>
      <c r="E424" s="33"/>
      <c r="F424" s="33"/>
      <c r="G424" s="33"/>
      <c r="H424" s="33"/>
      <c r="I424" s="33"/>
    </row>
    <row r="425" spans="3:9">
      <c r="C425" s="33"/>
      <c r="D425" s="33"/>
      <c r="E425" s="33"/>
      <c r="F425" s="33"/>
      <c r="G425" s="33"/>
      <c r="H425" s="33"/>
      <c r="I425" s="33"/>
    </row>
    <row r="426" spans="3:9">
      <c r="C426" s="33"/>
      <c r="D426" s="33"/>
      <c r="E426" s="33"/>
      <c r="F426" s="33"/>
      <c r="G426" s="33"/>
      <c r="H426" s="33"/>
      <c r="I426" s="33"/>
    </row>
    <row r="427" spans="3:9">
      <c r="C427" s="33"/>
      <c r="D427" s="33"/>
      <c r="E427" s="33"/>
      <c r="F427" s="33"/>
      <c r="G427" s="33"/>
      <c r="H427" s="33"/>
      <c r="I427" s="33"/>
    </row>
    <row r="428" spans="3:9">
      <c r="C428" s="33"/>
      <c r="D428" s="33"/>
      <c r="E428" s="33"/>
      <c r="F428" s="33"/>
      <c r="G428" s="33"/>
      <c r="H428" s="33"/>
      <c r="I428" s="33"/>
    </row>
    <row r="429" spans="3:9">
      <c r="C429" s="33"/>
      <c r="D429" s="33"/>
      <c r="E429" s="33"/>
      <c r="F429" s="33"/>
      <c r="G429" s="33"/>
      <c r="H429" s="33"/>
      <c r="I429" s="33"/>
    </row>
    <row r="430" spans="3:9">
      <c r="C430" s="33"/>
      <c r="D430" s="33"/>
      <c r="E430" s="33"/>
      <c r="F430" s="33"/>
      <c r="G430" s="33"/>
      <c r="H430" s="33"/>
      <c r="I430" s="33"/>
    </row>
    <row r="431" spans="3:9">
      <c r="C431" s="33"/>
      <c r="D431" s="33"/>
      <c r="E431" s="33"/>
      <c r="F431" s="33"/>
      <c r="G431" s="33"/>
      <c r="H431" s="33"/>
      <c r="I431" s="33"/>
    </row>
    <row r="432" spans="3:9">
      <c r="C432" s="33"/>
      <c r="D432" s="33"/>
      <c r="E432" s="33"/>
      <c r="F432" s="33"/>
      <c r="G432" s="33"/>
      <c r="H432" s="33"/>
      <c r="I432" s="33"/>
    </row>
    <row r="433" spans="3:9">
      <c r="C433" s="33"/>
      <c r="D433" s="33"/>
      <c r="E433" s="33"/>
      <c r="F433" s="33"/>
      <c r="G433" s="33"/>
      <c r="H433" s="33"/>
      <c r="I433" s="33"/>
    </row>
    <row r="434" spans="3:9">
      <c r="C434" s="33"/>
      <c r="D434" s="33"/>
      <c r="E434" s="33"/>
      <c r="F434" s="33"/>
      <c r="G434" s="33"/>
      <c r="H434" s="33"/>
      <c r="I434" s="33"/>
    </row>
    <row r="435" spans="3:9">
      <c r="C435" s="33"/>
      <c r="D435" s="33"/>
      <c r="E435" s="33"/>
      <c r="F435" s="33"/>
      <c r="G435" s="33"/>
      <c r="H435" s="33"/>
      <c r="I435" s="33"/>
    </row>
    <row r="436" spans="3:9">
      <c r="C436" s="33"/>
      <c r="D436" s="33"/>
      <c r="E436" s="33"/>
      <c r="F436" s="33"/>
      <c r="G436" s="33"/>
      <c r="H436" s="33"/>
      <c r="I436" s="33"/>
    </row>
    <row r="437" spans="3:9">
      <c r="C437" s="33"/>
      <c r="D437" s="33"/>
      <c r="E437" s="33"/>
      <c r="F437" s="33"/>
      <c r="G437" s="33"/>
      <c r="H437" s="33"/>
      <c r="I437" s="33"/>
    </row>
    <row r="438" spans="3:9">
      <c r="C438" s="33"/>
      <c r="D438" s="33"/>
      <c r="E438" s="33"/>
      <c r="F438" s="33"/>
      <c r="G438" s="33"/>
      <c r="H438" s="33"/>
      <c r="I438" s="33"/>
    </row>
    <row r="439" spans="3:9">
      <c r="C439" s="33"/>
      <c r="D439" s="33"/>
      <c r="E439" s="33"/>
      <c r="F439" s="33"/>
      <c r="G439" s="33"/>
      <c r="H439" s="33"/>
      <c r="I439" s="33"/>
    </row>
    <row r="440" spans="3:9">
      <c r="C440" s="33"/>
      <c r="D440" s="33"/>
      <c r="E440" s="33"/>
      <c r="F440" s="33"/>
      <c r="G440" s="33"/>
      <c r="H440" s="33"/>
      <c r="I440" s="33"/>
    </row>
    <row r="441" spans="3:9">
      <c r="C441" s="33"/>
      <c r="D441" s="33"/>
      <c r="E441" s="33"/>
      <c r="F441" s="33"/>
      <c r="G441" s="33"/>
      <c r="H441" s="33"/>
      <c r="I441" s="33"/>
    </row>
    <row r="442" spans="3:9">
      <c r="C442" s="33"/>
      <c r="D442" s="33"/>
      <c r="E442" s="33"/>
      <c r="F442" s="33"/>
      <c r="G442" s="33"/>
      <c r="H442" s="33"/>
      <c r="I442" s="33"/>
    </row>
    <row r="443" spans="3:9">
      <c r="C443" s="33"/>
      <c r="D443" s="33"/>
      <c r="E443" s="33"/>
      <c r="F443" s="33"/>
      <c r="G443" s="33"/>
      <c r="H443" s="33"/>
      <c r="I443" s="33"/>
    </row>
    <row r="444" spans="3:9">
      <c r="C444" s="33"/>
      <c r="D444" s="33"/>
      <c r="E444" s="33"/>
      <c r="F444" s="33"/>
      <c r="G444" s="33"/>
      <c r="H444" s="33"/>
      <c r="I444" s="33"/>
    </row>
    <row r="445" spans="3:9">
      <c r="C445" s="33"/>
      <c r="D445" s="33"/>
      <c r="E445" s="33"/>
      <c r="F445" s="33"/>
      <c r="G445" s="33"/>
      <c r="H445" s="33"/>
      <c r="I445" s="33"/>
    </row>
    <row r="446" spans="3:9">
      <c r="C446" s="33"/>
      <c r="D446" s="33"/>
      <c r="E446" s="33"/>
      <c r="F446" s="33"/>
      <c r="G446" s="33"/>
      <c r="H446" s="33"/>
      <c r="I446" s="33"/>
    </row>
    <row r="447" spans="3:9">
      <c r="C447" s="33"/>
      <c r="D447" s="33"/>
      <c r="E447" s="33"/>
      <c r="F447" s="33"/>
      <c r="G447" s="33"/>
      <c r="H447" s="33"/>
      <c r="I447" s="33"/>
    </row>
    <row r="448" spans="3:9">
      <c r="C448" s="33"/>
      <c r="D448" s="33"/>
      <c r="E448" s="33"/>
      <c r="F448" s="33"/>
      <c r="G448" s="33"/>
      <c r="H448" s="33"/>
      <c r="I448" s="33"/>
    </row>
    <row r="449" spans="3:9">
      <c r="C449" s="33"/>
      <c r="D449" s="33"/>
      <c r="E449" s="33"/>
      <c r="F449" s="33"/>
      <c r="G449" s="33"/>
      <c r="H449" s="33"/>
      <c r="I449" s="33"/>
    </row>
    <row r="450" spans="3:9">
      <c r="C450" s="33"/>
      <c r="D450" s="33"/>
      <c r="E450" s="33"/>
      <c r="F450" s="33"/>
      <c r="G450" s="33"/>
      <c r="H450" s="33"/>
      <c r="I450" s="33"/>
    </row>
    <row r="451" spans="3:9">
      <c r="C451" s="33"/>
      <c r="D451" s="33"/>
      <c r="E451" s="33"/>
      <c r="F451" s="33"/>
      <c r="G451" s="33"/>
      <c r="H451" s="33"/>
      <c r="I451" s="33"/>
    </row>
    <row r="452" spans="3:9">
      <c r="C452" s="33"/>
      <c r="D452" s="33"/>
      <c r="E452" s="33"/>
      <c r="F452" s="33"/>
      <c r="G452" s="33"/>
      <c r="H452" s="33"/>
      <c r="I452" s="33"/>
    </row>
    <row r="453" spans="3:9">
      <c r="C453" s="33"/>
      <c r="D453" s="33"/>
      <c r="E453" s="33"/>
      <c r="F453" s="33"/>
      <c r="G453" s="33"/>
      <c r="H453" s="33"/>
      <c r="I453" s="33"/>
    </row>
    <row r="454" spans="3:9">
      <c r="C454" s="33"/>
      <c r="D454" s="33"/>
      <c r="E454" s="33"/>
      <c r="F454" s="33"/>
      <c r="G454" s="33"/>
      <c r="H454" s="33"/>
      <c r="I454" s="33"/>
    </row>
    <row r="455" spans="3:9">
      <c r="C455" s="33"/>
      <c r="D455" s="33"/>
      <c r="E455" s="33"/>
      <c r="F455" s="33"/>
      <c r="G455" s="33"/>
      <c r="H455" s="33"/>
      <c r="I455" s="33"/>
    </row>
    <row r="456" spans="3:9">
      <c r="C456" s="33"/>
      <c r="D456" s="33"/>
      <c r="E456" s="33"/>
      <c r="F456" s="33"/>
      <c r="G456" s="33"/>
      <c r="H456" s="33"/>
      <c r="I456" s="33"/>
    </row>
    <row r="457" spans="3:9">
      <c r="C457" s="33"/>
      <c r="D457" s="33"/>
      <c r="E457" s="33"/>
      <c r="F457" s="33"/>
      <c r="G457" s="33"/>
      <c r="H457" s="33"/>
      <c r="I457" s="33"/>
    </row>
    <row r="458" spans="3:9">
      <c r="C458" s="33"/>
      <c r="D458" s="33"/>
      <c r="E458" s="33"/>
      <c r="F458" s="33"/>
      <c r="G458" s="33"/>
      <c r="H458" s="33"/>
      <c r="I458" s="33"/>
    </row>
    <row r="459" spans="3:9">
      <c r="C459" s="33"/>
      <c r="D459" s="33"/>
      <c r="E459" s="33"/>
      <c r="F459" s="33"/>
      <c r="G459" s="33"/>
      <c r="H459" s="33"/>
      <c r="I459" s="33"/>
    </row>
    <row r="460" spans="3:9">
      <c r="C460" s="33"/>
      <c r="D460" s="33"/>
      <c r="E460" s="33"/>
      <c r="F460" s="33"/>
      <c r="G460" s="33"/>
      <c r="H460" s="33"/>
      <c r="I460" s="33"/>
    </row>
    <row r="461" spans="3:9">
      <c r="C461" s="33"/>
      <c r="D461" s="33"/>
      <c r="E461" s="33"/>
      <c r="F461" s="33"/>
      <c r="G461" s="33"/>
      <c r="H461" s="33"/>
      <c r="I461" s="33"/>
    </row>
    <row r="462" spans="3:9">
      <c r="C462" s="33"/>
      <c r="D462" s="33"/>
      <c r="E462" s="33"/>
      <c r="F462" s="33"/>
      <c r="G462" s="33"/>
      <c r="H462" s="33"/>
      <c r="I462" s="33"/>
    </row>
    <row r="463" spans="3:9">
      <c r="C463" s="33"/>
      <c r="D463" s="33"/>
      <c r="E463" s="33"/>
      <c r="F463" s="33"/>
      <c r="G463" s="33"/>
      <c r="H463" s="33"/>
      <c r="I463" s="33"/>
    </row>
    <row r="464" spans="3:9">
      <c r="C464" s="33"/>
      <c r="D464" s="33"/>
      <c r="E464" s="33"/>
      <c r="F464" s="33"/>
      <c r="G464" s="33"/>
      <c r="H464" s="33"/>
      <c r="I464" s="33"/>
    </row>
    <row r="465" spans="3:9">
      <c r="C465" s="33"/>
      <c r="D465" s="33"/>
      <c r="E465" s="33"/>
      <c r="F465" s="33"/>
      <c r="G465" s="33"/>
      <c r="H465" s="33"/>
      <c r="I465" s="33"/>
    </row>
    <row r="466" spans="3:9">
      <c r="C466" s="33"/>
      <c r="D466" s="33"/>
      <c r="E466" s="33"/>
      <c r="F466" s="33"/>
      <c r="G466" s="33"/>
      <c r="H466" s="33"/>
      <c r="I466" s="33"/>
    </row>
    <row r="467" spans="3:9">
      <c r="C467" s="33"/>
      <c r="D467" s="33"/>
      <c r="E467" s="33"/>
      <c r="F467" s="33"/>
      <c r="G467" s="33"/>
      <c r="H467" s="33"/>
      <c r="I467" s="33"/>
    </row>
  </sheetData>
  <mergeCells count="4">
    <mergeCell ref="B2:D2"/>
    <mergeCell ref="E2:G2"/>
    <mergeCell ref="E3:G3"/>
    <mergeCell ref="D4:H4"/>
  </mergeCells>
  <printOptions horizontalCentered="1" verticalCentered="1"/>
  <pageMargins left="0.196850393700787" right="0.196850393700787" top="0.196850393700787" bottom="0.196850393700787" header="0.511811023622047" footer="0.511811023622047"/>
  <pageSetup paperSize="9" scale="46"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F411"/>
  <sheetViews>
    <sheetView rightToLeft="1" zoomScale="40" zoomScaleNormal="40" workbookViewId="0">
      <selection activeCell="E2" sqref="E2:L2"/>
    </sheetView>
  </sheetViews>
  <sheetFormatPr defaultRowHeight="15"/>
  <cols>
    <col min="1" max="1" width="10.7109375" customWidth="1"/>
    <col min="2" max="2" width="21.85546875" style="10" customWidth="1"/>
    <col min="3" max="12" width="32.7109375" customWidth="1"/>
  </cols>
  <sheetData>
    <row r="1" spans="1:32" ht="18" customHeight="1">
      <c r="B1"/>
    </row>
    <row r="2" spans="1:32" ht="40.15" customHeight="1">
      <c r="B2" s="1404" t="s">
        <v>854</v>
      </c>
      <c r="C2" s="1404"/>
      <c r="D2" s="265"/>
      <c r="E2" s="1431" t="s">
        <v>1166</v>
      </c>
      <c r="F2" s="1431"/>
      <c r="G2" s="1431"/>
      <c r="H2" s="1431"/>
      <c r="I2" s="1431"/>
      <c r="J2" s="1431"/>
      <c r="K2" s="169"/>
      <c r="L2" s="1361" t="s">
        <v>688</v>
      </c>
    </row>
    <row r="3" spans="1:32" ht="40.15" customHeight="1">
      <c r="B3" s="171"/>
      <c r="C3" s="1034"/>
      <c r="D3" s="273"/>
      <c r="E3" s="1540" t="s">
        <v>1111</v>
      </c>
      <c r="F3" s="1541"/>
      <c r="G3" s="1541"/>
      <c r="H3" s="1541"/>
      <c r="I3" s="1541"/>
      <c r="J3" s="1542"/>
      <c r="K3" s="273"/>
      <c r="L3" s="653"/>
    </row>
    <row r="4" spans="1:32" ht="40.15" customHeight="1">
      <c r="B4" s="172"/>
      <c r="C4" s="1034"/>
      <c r="D4" s="272"/>
      <c r="E4" s="1543" t="s">
        <v>1112</v>
      </c>
      <c r="F4" s="1544"/>
      <c r="G4" s="1544"/>
      <c r="H4" s="1544"/>
      <c r="I4" s="1544"/>
      <c r="J4" s="1545"/>
      <c r="K4" s="272"/>
      <c r="L4" s="653" t="s">
        <v>49</v>
      </c>
    </row>
    <row r="5" spans="1:32" ht="10.15" customHeight="1">
      <c r="B5" s="548"/>
      <c r="D5" s="651"/>
      <c r="E5" s="521"/>
      <c r="F5" s="521"/>
      <c r="G5" s="521"/>
      <c r="H5" s="521"/>
      <c r="I5" s="521"/>
      <c r="J5" s="521"/>
      <c r="K5" s="651"/>
      <c r="L5" s="652"/>
    </row>
    <row r="6" spans="1:32" ht="30" customHeight="1">
      <c r="B6" s="183"/>
      <c r="C6" s="1546" t="s">
        <v>1005</v>
      </c>
      <c r="D6" s="1523" t="s">
        <v>61</v>
      </c>
      <c r="E6" s="1524"/>
      <c r="F6" s="1524"/>
      <c r="G6" s="1524"/>
      <c r="H6" s="1525"/>
      <c r="I6" s="1524" t="s">
        <v>58</v>
      </c>
      <c r="J6" s="1546" t="s">
        <v>57</v>
      </c>
      <c r="K6" s="1546" t="s">
        <v>43</v>
      </c>
      <c r="L6" s="1549" t="s">
        <v>1006</v>
      </c>
    </row>
    <row r="7" spans="1:32" ht="30" customHeight="1">
      <c r="B7" s="184"/>
      <c r="C7" s="1443"/>
      <c r="D7" s="1440"/>
      <c r="E7" s="1547"/>
      <c r="F7" s="1547"/>
      <c r="G7" s="1547"/>
      <c r="H7" s="1548"/>
      <c r="I7" s="1547"/>
      <c r="J7" s="1443"/>
      <c r="K7" s="1443"/>
      <c r="L7" s="1550"/>
    </row>
    <row r="8" spans="1:32" s="13" customFormat="1" ht="25.5">
      <c r="A8"/>
      <c r="B8" s="184"/>
      <c r="C8" s="1443"/>
      <c r="D8" s="1551" t="s">
        <v>55</v>
      </c>
      <c r="E8" s="1552"/>
      <c r="F8" s="1552"/>
      <c r="G8" s="1552"/>
      <c r="H8" s="1553"/>
      <c r="I8" s="1547"/>
      <c r="J8" s="1443"/>
      <c r="K8" s="1443"/>
      <c r="L8" s="1550"/>
    </row>
    <row r="9" spans="1:32" s="13" customFormat="1" ht="63" customHeight="1">
      <c r="A9"/>
      <c r="B9" s="184"/>
      <c r="C9" s="1443"/>
      <c r="D9" s="210"/>
      <c r="E9" s="204" t="s">
        <v>60</v>
      </c>
      <c r="F9" s="204" t="s">
        <v>59</v>
      </c>
      <c r="G9" s="204" t="s">
        <v>481</v>
      </c>
      <c r="H9" s="204" t="s">
        <v>369</v>
      </c>
      <c r="I9" s="1547" t="s">
        <v>52</v>
      </c>
      <c r="J9" s="1443" t="s">
        <v>51</v>
      </c>
      <c r="K9" s="1443" t="s">
        <v>36</v>
      </c>
      <c r="L9" s="1555" t="s">
        <v>50</v>
      </c>
    </row>
    <row r="10" spans="1:32" s="13" customFormat="1" ht="115.5" customHeight="1">
      <c r="A10"/>
      <c r="B10" s="184"/>
      <c r="C10" s="205" t="s">
        <v>56</v>
      </c>
      <c r="D10" s="209"/>
      <c r="E10" s="1274" t="s">
        <v>32</v>
      </c>
      <c r="F10" s="1274" t="s">
        <v>54</v>
      </c>
      <c r="G10" s="1274" t="s">
        <v>33</v>
      </c>
      <c r="H10" s="1274" t="s">
        <v>53</v>
      </c>
      <c r="I10" s="1547"/>
      <c r="J10" s="1554"/>
      <c r="K10" s="1554"/>
      <c r="L10" s="1556"/>
    </row>
    <row r="11" spans="1:32" s="13" customFormat="1" ht="40.15" customHeight="1">
      <c r="A11"/>
      <c r="B11" s="78" t="s">
        <v>2</v>
      </c>
      <c r="C11" s="12"/>
      <c r="D11" s="12"/>
      <c r="E11" s="12"/>
      <c r="F11" s="12"/>
      <c r="G11" s="12"/>
      <c r="H11" s="12"/>
      <c r="I11" s="12"/>
      <c r="J11" s="12"/>
      <c r="K11" s="12"/>
      <c r="L11" s="12"/>
    </row>
    <row r="12" spans="1:32" s="70" customFormat="1" ht="34.9" hidden="1" customHeight="1">
      <c r="B12" s="436">
        <v>2014</v>
      </c>
      <c r="C12" s="570">
        <v>8735.1</v>
      </c>
      <c r="D12" s="570">
        <v>6247.9</v>
      </c>
      <c r="E12" s="569">
        <v>7.2</v>
      </c>
      <c r="F12" s="569">
        <v>16.600000000000001</v>
      </c>
      <c r="G12" s="569">
        <v>40.9</v>
      </c>
      <c r="H12" s="569">
        <v>6183.2</v>
      </c>
      <c r="I12" s="569">
        <v>383</v>
      </c>
      <c r="J12" s="569">
        <v>1894.1</v>
      </c>
      <c r="K12" s="569">
        <v>210.1</v>
      </c>
      <c r="L12" s="569">
        <v>9.5</v>
      </c>
      <c r="W12" s="71"/>
      <c r="X12" s="71"/>
      <c r="Y12" s="71"/>
      <c r="Z12" s="71"/>
      <c r="AA12" s="71"/>
      <c r="AB12" s="71"/>
      <c r="AC12" s="71"/>
      <c r="AD12" s="71"/>
      <c r="AE12" s="71"/>
      <c r="AF12" s="71"/>
    </row>
    <row r="13" spans="1:32" s="70" customFormat="1" ht="34.9" hidden="1" customHeight="1">
      <c r="B13" s="437">
        <v>2015</v>
      </c>
      <c r="C13" s="676">
        <v>8720.7000000000007</v>
      </c>
      <c r="D13" s="676">
        <v>6584</v>
      </c>
      <c r="E13" s="638">
        <v>30.6</v>
      </c>
      <c r="F13" s="638">
        <v>18.100000000000001</v>
      </c>
      <c r="G13" s="638">
        <v>52.6</v>
      </c>
      <c r="H13" s="638">
        <v>6482.7</v>
      </c>
      <c r="I13" s="638">
        <v>356.5</v>
      </c>
      <c r="J13" s="638">
        <v>1582.1</v>
      </c>
      <c r="K13" s="638">
        <v>198.1</v>
      </c>
      <c r="L13" s="638">
        <v>174.1</v>
      </c>
      <c r="W13" s="71"/>
      <c r="X13" s="71"/>
      <c r="Y13" s="71"/>
      <c r="Z13" s="71"/>
      <c r="AA13" s="71"/>
      <c r="AB13" s="71"/>
      <c r="AC13" s="71"/>
      <c r="AD13" s="71"/>
      <c r="AE13" s="71"/>
      <c r="AF13" s="71"/>
    </row>
    <row r="14" spans="1:32" s="70" customFormat="1" ht="34.9" hidden="1" customHeight="1">
      <c r="B14" s="212">
        <v>2016</v>
      </c>
      <c r="C14" s="574">
        <v>9655.2999999999993</v>
      </c>
      <c r="D14" s="574">
        <v>6931.8</v>
      </c>
      <c r="E14" s="573">
        <v>137.4</v>
      </c>
      <c r="F14" s="573">
        <v>15.5</v>
      </c>
      <c r="G14" s="573">
        <v>22</v>
      </c>
      <c r="H14" s="573">
        <v>6756.9</v>
      </c>
      <c r="I14" s="573">
        <v>421.4</v>
      </c>
      <c r="J14" s="573">
        <v>2022.7</v>
      </c>
      <c r="K14" s="573">
        <v>279.39999999999998</v>
      </c>
      <c r="L14" s="573">
        <v>122</v>
      </c>
      <c r="W14" s="71"/>
      <c r="X14" s="71"/>
      <c r="Y14" s="71"/>
      <c r="Z14" s="71"/>
      <c r="AA14" s="71"/>
      <c r="AB14" s="71"/>
      <c r="AC14" s="71"/>
      <c r="AD14" s="71"/>
      <c r="AE14" s="71"/>
      <c r="AF14" s="71"/>
    </row>
    <row r="15" spans="1:32" s="70" customFormat="1" ht="34.9" hidden="1" customHeight="1">
      <c r="B15" s="437">
        <v>2017</v>
      </c>
      <c r="C15" s="676">
        <v>10259.5</v>
      </c>
      <c r="D15" s="676">
        <v>7555.5</v>
      </c>
      <c r="E15" s="638">
        <v>121.1</v>
      </c>
      <c r="F15" s="638">
        <v>21.3</v>
      </c>
      <c r="G15" s="638">
        <v>17</v>
      </c>
      <c r="H15" s="638">
        <v>7396.1</v>
      </c>
      <c r="I15" s="638">
        <v>432.5</v>
      </c>
      <c r="J15" s="638">
        <v>1957.6</v>
      </c>
      <c r="K15" s="638">
        <v>313.89999999999998</v>
      </c>
      <c r="L15" s="638">
        <v>-95.6</v>
      </c>
      <c r="W15" s="71"/>
      <c r="X15" s="71"/>
      <c r="Y15" s="71"/>
      <c r="Z15" s="71"/>
      <c r="AA15" s="71"/>
      <c r="AB15" s="71"/>
      <c r="AC15" s="71"/>
      <c r="AD15" s="71"/>
      <c r="AE15" s="71"/>
      <c r="AF15" s="71"/>
    </row>
    <row r="16" spans="1:32" s="87" customFormat="1" ht="34.9" hidden="1" customHeight="1">
      <c r="B16" s="212">
        <v>2018</v>
      </c>
      <c r="C16" s="574">
        <v>11253.2</v>
      </c>
      <c r="D16" s="574">
        <v>8180.5</v>
      </c>
      <c r="E16" s="573">
        <v>122.9</v>
      </c>
      <c r="F16" s="573">
        <v>42.4</v>
      </c>
      <c r="G16" s="573">
        <v>27.9</v>
      </c>
      <c r="H16" s="573">
        <v>7987.3</v>
      </c>
      <c r="I16" s="573">
        <v>519.6</v>
      </c>
      <c r="J16" s="573">
        <v>2190.3000000000002</v>
      </c>
      <c r="K16" s="573">
        <v>362.8</v>
      </c>
      <c r="L16" s="573">
        <v>-561.79999999999995</v>
      </c>
      <c r="W16" s="88"/>
      <c r="X16" s="88"/>
      <c r="Y16" s="88"/>
      <c r="Z16" s="88"/>
      <c r="AA16" s="88"/>
      <c r="AB16" s="88"/>
      <c r="AC16" s="88"/>
      <c r="AD16" s="88"/>
      <c r="AE16" s="88"/>
      <c r="AF16" s="88"/>
    </row>
    <row r="17" spans="2:32" s="87" customFormat="1" ht="34.9" hidden="1" customHeight="1">
      <c r="B17" s="437">
        <v>2019</v>
      </c>
      <c r="C17" s="676">
        <f>D17+I17+J17+K17</f>
        <v>11630.8</v>
      </c>
      <c r="D17" s="676">
        <f>E17+F17+G17+H17</f>
        <v>8198</v>
      </c>
      <c r="E17" s="638">
        <v>60.8</v>
      </c>
      <c r="F17" s="638">
        <v>44.3</v>
      </c>
      <c r="G17" s="638">
        <v>44.3</v>
      </c>
      <c r="H17" s="638">
        <v>8048.6</v>
      </c>
      <c r="I17" s="638">
        <v>535.29999999999995</v>
      </c>
      <c r="J17" s="638">
        <v>2488.6999999999998</v>
      </c>
      <c r="K17" s="638">
        <v>408.8</v>
      </c>
      <c r="L17" s="638">
        <v>-507.1</v>
      </c>
      <c r="W17" s="88"/>
      <c r="X17" s="88"/>
      <c r="Y17" s="88"/>
      <c r="Z17" s="88"/>
      <c r="AA17" s="88"/>
      <c r="AB17" s="88"/>
      <c r="AC17" s="88"/>
      <c r="AD17" s="88"/>
      <c r="AE17" s="88"/>
      <c r="AF17" s="88"/>
    </row>
    <row r="18" spans="2:32" s="87" customFormat="1" ht="34.9" hidden="1" customHeight="1">
      <c r="B18" s="212">
        <v>2020</v>
      </c>
      <c r="C18" s="574">
        <f>D18+I18+J18+K18</f>
        <v>12439.3</v>
      </c>
      <c r="D18" s="574">
        <f>E18+F18+G18+H18</f>
        <v>8555.1999999999989</v>
      </c>
      <c r="E18" s="573">
        <v>61.1</v>
      </c>
      <c r="F18" s="573">
        <v>41.9</v>
      </c>
      <c r="G18" s="573">
        <v>35.9</v>
      </c>
      <c r="H18" s="573">
        <v>8416.2999999999993</v>
      </c>
      <c r="I18" s="573">
        <v>462.7</v>
      </c>
      <c r="J18" s="573">
        <v>2767.4</v>
      </c>
      <c r="K18" s="573">
        <v>654</v>
      </c>
      <c r="L18" s="573">
        <v>-178.2</v>
      </c>
      <c r="W18" s="88"/>
      <c r="X18" s="88"/>
      <c r="Y18" s="88"/>
      <c r="Z18" s="88"/>
      <c r="AA18" s="88"/>
      <c r="AB18" s="88"/>
      <c r="AC18" s="88"/>
      <c r="AD18" s="88"/>
      <c r="AE18" s="88"/>
      <c r="AF18" s="88"/>
    </row>
    <row r="19" spans="2:32" s="87" customFormat="1" ht="34.9" customHeight="1">
      <c r="B19" s="437">
        <v>2021</v>
      </c>
      <c r="C19" s="676">
        <f>D19+I19+J19+K19</f>
        <v>13163</v>
      </c>
      <c r="D19" s="676">
        <f>E19+F19+G19+H19</f>
        <v>8837.6999999999989</v>
      </c>
      <c r="E19" s="638">
        <v>60.6</v>
      </c>
      <c r="F19" s="638">
        <v>43.2</v>
      </c>
      <c r="G19" s="638">
        <v>19.100000000000001</v>
      </c>
      <c r="H19" s="638">
        <v>8714.7999999999993</v>
      </c>
      <c r="I19" s="638">
        <v>535.1</v>
      </c>
      <c r="J19" s="638">
        <v>2927</v>
      </c>
      <c r="K19" s="638">
        <v>863.2</v>
      </c>
      <c r="L19" s="638">
        <v>-342.7</v>
      </c>
      <c r="W19" s="88"/>
      <c r="X19" s="88"/>
      <c r="Y19" s="88"/>
      <c r="Z19" s="88"/>
      <c r="AA19" s="88"/>
      <c r="AB19" s="88"/>
      <c r="AC19" s="88"/>
      <c r="AD19" s="88"/>
      <c r="AE19" s="88"/>
      <c r="AF19" s="88"/>
    </row>
    <row r="20" spans="2:32" s="87" customFormat="1" ht="34.9" customHeight="1">
      <c r="B20" s="212">
        <v>2022</v>
      </c>
      <c r="C20" s="574">
        <f>D20+I20+J20+K20</f>
        <v>13522.1</v>
      </c>
      <c r="D20" s="574">
        <f>E20+F20+G20+H20</f>
        <v>9265.2000000000007</v>
      </c>
      <c r="E20" s="573">
        <v>222.6</v>
      </c>
      <c r="F20" s="573">
        <v>30.6</v>
      </c>
      <c r="G20" s="573">
        <v>16.899999999999999</v>
      </c>
      <c r="H20" s="573">
        <v>8995.1</v>
      </c>
      <c r="I20" s="573">
        <v>585</v>
      </c>
      <c r="J20" s="573">
        <v>2422</v>
      </c>
      <c r="K20" s="573">
        <v>1249.9000000000001</v>
      </c>
      <c r="L20" s="573">
        <v>-572.4</v>
      </c>
      <c r="W20" s="88"/>
      <c r="X20" s="88"/>
      <c r="Y20" s="88"/>
      <c r="Z20" s="88"/>
      <c r="AA20" s="88"/>
      <c r="AB20" s="88"/>
      <c r="AC20" s="88"/>
      <c r="AD20" s="88"/>
      <c r="AE20" s="88"/>
      <c r="AF20" s="88"/>
    </row>
    <row r="21" spans="2:32" s="87" customFormat="1" ht="34.9" customHeight="1">
      <c r="B21" s="437">
        <v>2023</v>
      </c>
      <c r="C21" s="676">
        <f>D21+I21+J21+K21</f>
        <v>13864.312999999998</v>
      </c>
      <c r="D21" s="676">
        <v>9275.4290000000001</v>
      </c>
      <c r="E21" s="638">
        <v>162.57400000000001</v>
      </c>
      <c r="F21" s="638">
        <v>28.86</v>
      </c>
      <c r="G21" s="638">
        <v>21.748000000000001</v>
      </c>
      <c r="H21" s="638">
        <v>9062.2469999999994</v>
      </c>
      <c r="I21" s="638">
        <v>605.61300000000006</v>
      </c>
      <c r="J21" s="638">
        <v>2562.712</v>
      </c>
      <c r="K21" s="638">
        <v>1420.559</v>
      </c>
      <c r="L21" s="638">
        <v>-570.72199999999998</v>
      </c>
      <c r="W21" s="88"/>
      <c r="X21" s="88"/>
      <c r="Y21" s="88"/>
      <c r="Z21" s="88"/>
      <c r="AA21" s="88"/>
      <c r="AB21" s="88"/>
      <c r="AC21" s="88"/>
      <c r="AD21" s="88"/>
      <c r="AE21" s="88"/>
      <c r="AF21" s="88"/>
    </row>
    <row r="22" spans="2:32" s="87" customFormat="1" ht="34.9" customHeight="1">
      <c r="B22" s="212">
        <v>2024</v>
      </c>
      <c r="C22" s="574">
        <f t="shared" ref="C22:L22" si="0">C155</f>
        <v>14729.332</v>
      </c>
      <c r="D22" s="574">
        <f t="shared" si="0"/>
        <v>9998.5540000000001</v>
      </c>
      <c r="E22" s="573">
        <f t="shared" si="0"/>
        <v>59.165999999999997</v>
      </c>
      <c r="F22" s="573">
        <f t="shared" si="0"/>
        <v>23.934000000000001</v>
      </c>
      <c r="G22" s="573">
        <f t="shared" si="0"/>
        <v>24.596</v>
      </c>
      <c r="H22" s="573">
        <f t="shared" si="0"/>
        <v>9890.8590000000004</v>
      </c>
      <c r="I22" s="573">
        <f t="shared" si="0"/>
        <v>746.54600000000005</v>
      </c>
      <c r="J22" s="573">
        <f t="shared" si="0"/>
        <v>2453.0810000000001</v>
      </c>
      <c r="K22" s="573">
        <f t="shared" si="0"/>
        <v>1531.1510000000001</v>
      </c>
      <c r="L22" s="573">
        <f t="shared" si="0"/>
        <v>-551.55700000000002</v>
      </c>
    </row>
    <row r="23" spans="2:32" s="87" customFormat="1" ht="34.9" customHeight="1">
      <c r="B23" s="437" t="s">
        <v>1094</v>
      </c>
      <c r="C23" s="914">
        <f>D23+I23+J23+K23</f>
        <v>15762.44</v>
      </c>
      <c r="D23" s="914">
        <f>E23+F23+G23+H23</f>
        <v>10763.756000000001</v>
      </c>
      <c r="E23" s="638">
        <f t="shared" ref="E23:L23" si="1">E168</f>
        <v>172.566</v>
      </c>
      <c r="F23" s="638">
        <f t="shared" si="1"/>
        <v>39.436999999999998</v>
      </c>
      <c r="G23" s="638">
        <f t="shared" si="1"/>
        <v>16.349</v>
      </c>
      <c r="H23" s="638">
        <f t="shared" si="1"/>
        <v>10535.404</v>
      </c>
      <c r="I23" s="638">
        <f t="shared" si="1"/>
        <v>925.96500000000003</v>
      </c>
      <c r="J23" s="638">
        <f t="shared" si="1"/>
        <v>2407.2759999999998</v>
      </c>
      <c r="K23" s="638">
        <f t="shared" si="1"/>
        <v>1665.443</v>
      </c>
      <c r="L23" s="638">
        <f t="shared" si="1"/>
        <v>75.138999999999996</v>
      </c>
      <c r="W23" s="88"/>
      <c r="X23" s="88"/>
      <c r="Y23" s="88"/>
      <c r="Z23" s="88"/>
      <c r="AA23" s="88"/>
      <c r="AB23" s="88"/>
      <c r="AC23" s="88"/>
      <c r="AD23" s="88"/>
      <c r="AE23" s="88"/>
      <c r="AF23" s="88"/>
    </row>
    <row r="24" spans="2:32" s="70" customFormat="1" ht="34.9" hidden="1" customHeight="1">
      <c r="B24" s="215">
        <v>2014</v>
      </c>
      <c r="C24" s="679"/>
      <c r="D24" s="679"/>
      <c r="E24" s="679"/>
      <c r="F24" s="679"/>
      <c r="G24" s="679"/>
      <c r="H24" s="679"/>
      <c r="I24" s="679"/>
      <c r="J24" s="679"/>
      <c r="K24" s="679"/>
      <c r="L24" s="679"/>
    </row>
    <row r="25" spans="2:32" s="70" customFormat="1" ht="34.9" hidden="1" customHeight="1">
      <c r="B25" s="216">
        <v>41974</v>
      </c>
      <c r="C25" s="574">
        <v>8735.1</v>
      </c>
      <c r="D25" s="574">
        <v>6247.9</v>
      </c>
      <c r="E25" s="573">
        <v>7.2</v>
      </c>
      <c r="F25" s="573">
        <v>16.600000000000001</v>
      </c>
      <c r="G25" s="573">
        <v>40.9</v>
      </c>
      <c r="H25" s="573">
        <v>6183.2</v>
      </c>
      <c r="I25" s="573">
        <v>383</v>
      </c>
      <c r="J25" s="573">
        <v>1894.1</v>
      </c>
      <c r="K25" s="573">
        <v>210.1</v>
      </c>
      <c r="L25" s="573">
        <v>9.5</v>
      </c>
    </row>
    <row r="26" spans="2:32" s="70" customFormat="1" ht="34.9" hidden="1" customHeight="1">
      <c r="B26" s="635">
        <v>2015</v>
      </c>
      <c r="C26" s="679"/>
      <c r="D26" s="679"/>
      <c r="E26" s="679"/>
      <c r="F26" s="679"/>
      <c r="G26" s="679"/>
      <c r="H26" s="679"/>
      <c r="I26" s="679"/>
      <c r="J26" s="679"/>
      <c r="K26" s="679"/>
      <c r="L26" s="679"/>
    </row>
    <row r="27" spans="2:32" s="70" customFormat="1" ht="34.9" hidden="1" customHeight="1">
      <c r="B27" s="216">
        <v>42005</v>
      </c>
      <c r="C27" s="574">
        <v>8524.2999999999993</v>
      </c>
      <c r="D27" s="574">
        <v>6382.5</v>
      </c>
      <c r="E27" s="573">
        <v>7.1</v>
      </c>
      <c r="F27" s="573">
        <v>29.7</v>
      </c>
      <c r="G27" s="573">
        <v>25.8</v>
      </c>
      <c r="H27" s="573">
        <v>6319.9</v>
      </c>
      <c r="I27" s="573">
        <v>365.5</v>
      </c>
      <c r="J27" s="573">
        <v>1595.9</v>
      </c>
      <c r="K27" s="573">
        <v>180.4</v>
      </c>
      <c r="L27" s="573">
        <v>157.5</v>
      </c>
    </row>
    <row r="28" spans="2:32" s="70" customFormat="1" ht="34.9" hidden="1" customHeight="1">
      <c r="B28" s="217">
        <v>42036</v>
      </c>
      <c r="C28" s="676">
        <v>8568.7000000000007</v>
      </c>
      <c r="D28" s="676">
        <v>6277.9</v>
      </c>
      <c r="E28" s="638">
        <v>7.6</v>
      </c>
      <c r="F28" s="638">
        <v>25.1</v>
      </c>
      <c r="G28" s="638">
        <v>33.4</v>
      </c>
      <c r="H28" s="638">
        <v>6211.8</v>
      </c>
      <c r="I28" s="638">
        <v>365.1</v>
      </c>
      <c r="J28" s="638">
        <v>1679.2</v>
      </c>
      <c r="K28" s="638">
        <v>246.5</v>
      </c>
      <c r="L28" s="638">
        <v>220.2</v>
      </c>
    </row>
    <row r="29" spans="2:32" s="70" customFormat="1" ht="34.9" hidden="1" customHeight="1">
      <c r="B29" s="216">
        <v>42064</v>
      </c>
      <c r="C29" s="574">
        <v>8525.6</v>
      </c>
      <c r="D29" s="574">
        <v>6312.2</v>
      </c>
      <c r="E29" s="573">
        <v>18.8</v>
      </c>
      <c r="F29" s="573">
        <v>23.2</v>
      </c>
      <c r="G29" s="573">
        <v>42.2</v>
      </c>
      <c r="H29" s="573">
        <v>6228</v>
      </c>
      <c r="I29" s="573">
        <v>355.5</v>
      </c>
      <c r="J29" s="573">
        <v>1665.7</v>
      </c>
      <c r="K29" s="573">
        <v>192.2</v>
      </c>
      <c r="L29" s="573">
        <v>201.6</v>
      </c>
    </row>
    <row r="30" spans="2:32" s="70" customFormat="1" ht="34.9" hidden="1" customHeight="1">
      <c r="B30" s="217">
        <v>42095</v>
      </c>
      <c r="C30" s="676">
        <v>8563</v>
      </c>
      <c r="D30" s="676">
        <v>6319.2</v>
      </c>
      <c r="E30" s="638">
        <v>9.6999999999999993</v>
      </c>
      <c r="F30" s="638">
        <v>29.3</v>
      </c>
      <c r="G30" s="638">
        <v>36.6</v>
      </c>
      <c r="H30" s="638">
        <v>6243.6</v>
      </c>
      <c r="I30" s="638">
        <v>355.1</v>
      </c>
      <c r="J30" s="638">
        <v>1641.3</v>
      </c>
      <c r="K30" s="638">
        <v>247.4</v>
      </c>
      <c r="L30" s="638">
        <v>261.89999999999998</v>
      </c>
    </row>
    <row r="31" spans="2:32" s="70" customFormat="1" ht="34.9" hidden="1" customHeight="1">
      <c r="B31" s="216">
        <v>42125</v>
      </c>
      <c r="C31" s="574">
        <v>8627.7999999999993</v>
      </c>
      <c r="D31" s="574">
        <v>6433.3</v>
      </c>
      <c r="E31" s="573">
        <v>9.1999999999999993</v>
      </c>
      <c r="F31" s="573">
        <v>19.600000000000001</v>
      </c>
      <c r="G31" s="573">
        <v>34.4</v>
      </c>
      <c r="H31" s="573">
        <v>6370.1</v>
      </c>
      <c r="I31" s="573">
        <v>359.1</v>
      </c>
      <c r="J31" s="573">
        <v>1619.6</v>
      </c>
      <c r="K31" s="573">
        <v>215.8</v>
      </c>
      <c r="L31" s="573">
        <v>199.6</v>
      </c>
    </row>
    <row r="32" spans="2:32" s="70" customFormat="1" ht="34.9" hidden="1" customHeight="1">
      <c r="B32" s="217">
        <v>42156</v>
      </c>
      <c r="C32" s="676">
        <v>8817.7999999999993</v>
      </c>
      <c r="D32" s="676">
        <v>6466.7</v>
      </c>
      <c r="E32" s="638">
        <v>9</v>
      </c>
      <c r="F32" s="638">
        <v>21.3</v>
      </c>
      <c r="G32" s="638">
        <v>36.5</v>
      </c>
      <c r="H32" s="638">
        <v>6399.9</v>
      </c>
      <c r="I32" s="638">
        <v>362.5</v>
      </c>
      <c r="J32" s="638">
        <v>1783.3</v>
      </c>
      <c r="K32" s="638">
        <v>205.3</v>
      </c>
      <c r="L32" s="638">
        <v>173.8</v>
      </c>
    </row>
    <row r="33" spans="2:12" s="70" customFormat="1" ht="34.9" hidden="1" customHeight="1">
      <c r="B33" s="216">
        <v>42186</v>
      </c>
      <c r="C33" s="574">
        <v>8890.7000000000007</v>
      </c>
      <c r="D33" s="574">
        <v>6498.6</v>
      </c>
      <c r="E33" s="573">
        <v>10.199999999999999</v>
      </c>
      <c r="F33" s="573">
        <v>17.399999999999999</v>
      </c>
      <c r="G33" s="573">
        <v>29.9</v>
      </c>
      <c r="H33" s="573">
        <v>6441.1</v>
      </c>
      <c r="I33" s="573">
        <v>364.1</v>
      </c>
      <c r="J33" s="573">
        <v>1829.3</v>
      </c>
      <c r="K33" s="573">
        <v>198.7</v>
      </c>
      <c r="L33" s="573">
        <v>270.10000000000002</v>
      </c>
    </row>
    <row r="34" spans="2:12" s="70" customFormat="1" ht="34.9" hidden="1" customHeight="1">
      <c r="B34" s="217">
        <v>42217</v>
      </c>
      <c r="C34" s="676">
        <v>8771.2000000000007</v>
      </c>
      <c r="D34" s="676">
        <v>6429.25</v>
      </c>
      <c r="E34" s="638">
        <v>9.86</v>
      </c>
      <c r="F34" s="638">
        <v>14.55</v>
      </c>
      <c r="G34" s="638">
        <v>44.77</v>
      </c>
      <c r="H34" s="638">
        <v>6360.08</v>
      </c>
      <c r="I34" s="638">
        <v>413.6</v>
      </c>
      <c r="J34" s="638">
        <v>1727.96</v>
      </c>
      <c r="K34" s="638">
        <v>200.39</v>
      </c>
      <c r="L34" s="638">
        <v>190.19</v>
      </c>
    </row>
    <row r="35" spans="2:12" s="70" customFormat="1" ht="34.9" hidden="1" customHeight="1">
      <c r="B35" s="216">
        <v>42248</v>
      </c>
      <c r="C35" s="574">
        <v>8866.25</v>
      </c>
      <c r="D35" s="574">
        <v>6409.25</v>
      </c>
      <c r="E35" s="573">
        <v>13.82</v>
      </c>
      <c r="F35" s="573">
        <v>13.83</v>
      </c>
      <c r="G35" s="573">
        <v>28.8</v>
      </c>
      <c r="H35" s="573">
        <v>6352.8</v>
      </c>
      <c r="I35" s="573">
        <v>370.5</v>
      </c>
      <c r="J35" s="573">
        <v>1879.7</v>
      </c>
      <c r="K35" s="573">
        <v>206.8</v>
      </c>
      <c r="L35" s="573">
        <v>102.55</v>
      </c>
    </row>
    <row r="36" spans="2:12" s="70" customFormat="1" ht="34.9" hidden="1" customHeight="1">
      <c r="B36" s="217">
        <v>42278</v>
      </c>
      <c r="C36" s="676">
        <v>8634.77</v>
      </c>
      <c r="D36" s="676">
        <v>6362.98</v>
      </c>
      <c r="E36" s="638">
        <v>13.6</v>
      </c>
      <c r="F36" s="638">
        <v>13.98</v>
      </c>
      <c r="G36" s="638">
        <v>35.799999999999997</v>
      </c>
      <c r="H36" s="638">
        <v>6299.6</v>
      </c>
      <c r="I36" s="638">
        <v>354.99</v>
      </c>
      <c r="J36" s="638">
        <v>1748.1</v>
      </c>
      <c r="K36" s="638">
        <v>168.7</v>
      </c>
      <c r="L36" s="638">
        <v>56.63</v>
      </c>
    </row>
    <row r="37" spans="2:12" s="70" customFormat="1" ht="34.9" hidden="1" customHeight="1">
      <c r="B37" s="216">
        <v>42309</v>
      </c>
      <c r="C37" s="574">
        <v>8696.0499999999993</v>
      </c>
      <c r="D37" s="574">
        <v>6460.75</v>
      </c>
      <c r="E37" s="573">
        <v>9</v>
      </c>
      <c r="F37" s="573">
        <v>17.05</v>
      </c>
      <c r="G37" s="573">
        <v>41.3</v>
      </c>
      <c r="H37" s="573">
        <v>6393.4</v>
      </c>
      <c r="I37" s="573">
        <v>347.8</v>
      </c>
      <c r="J37" s="573">
        <v>1686.8</v>
      </c>
      <c r="K37" s="573">
        <v>200.7</v>
      </c>
      <c r="L37" s="573">
        <v>190.75</v>
      </c>
    </row>
    <row r="38" spans="2:12" s="70" customFormat="1" ht="34.9" hidden="1" customHeight="1">
      <c r="B38" s="217">
        <v>42339</v>
      </c>
      <c r="C38" s="676">
        <v>8720.7000000000007</v>
      </c>
      <c r="D38" s="676">
        <v>6584</v>
      </c>
      <c r="E38" s="638">
        <v>30.6</v>
      </c>
      <c r="F38" s="638">
        <v>18.100000000000001</v>
      </c>
      <c r="G38" s="638">
        <v>52.6</v>
      </c>
      <c r="H38" s="638">
        <v>6482.7</v>
      </c>
      <c r="I38" s="638">
        <v>356.5</v>
      </c>
      <c r="J38" s="638">
        <v>1582.1</v>
      </c>
      <c r="K38" s="638">
        <v>198.1</v>
      </c>
      <c r="L38" s="638">
        <v>174.1</v>
      </c>
    </row>
    <row r="39" spans="2:12" s="70" customFormat="1" ht="34.9" hidden="1" customHeight="1">
      <c r="B39" s="635">
        <v>2016</v>
      </c>
      <c r="C39" s="678"/>
      <c r="D39" s="678"/>
      <c r="E39" s="679"/>
      <c r="F39" s="679"/>
      <c r="G39" s="679"/>
      <c r="H39" s="679"/>
      <c r="I39" s="679"/>
      <c r="J39" s="679"/>
      <c r="K39" s="679"/>
      <c r="L39" s="679"/>
    </row>
    <row r="40" spans="2:12" s="70" customFormat="1" ht="34.9" hidden="1" customHeight="1">
      <c r="B40" s="216">
        <v>42370</v>
      </c>
      <c r="C40" s="574">
        <v>8717.3799999999992</v>
      </c>
      <c r="D40" s="574">
        <v>6568.78</v>
      </c>
      <c r="E40" s="573">
        <v>31.2</v>
      </c>
      <c r="F40" s="573">
        <v>22.44</v>
      </c>
      <c r="G40" s="573">
        <v>40.1</v>
      </c>
      <c r="H40" s="573">
        <v>6475.04</v>
      </c>
      <c r="I40" s="573">
        <v>347.2</v>
      </c>
      <c r="J40" s="573">
        <v>1590.8</v>
      </c>
      <c r="K40" s="573">
        <v>210.6</v>
      </c>
      <c r="L40" s="573">
        <v>257.82</v>
      </c>
    </row>
    <row r="41" spans="2:12" s="70" customFormat="1" ht="34.9" hidden="1" customHeight="1">
      <c r="B41" s="217">
        <v>42401</v>
      </c>
      <c r="C41" s="676">
        <v>8642.98</v>
      </c>
      <c r="D41" s="676">
        <v>6573.78</v>
      </c>
      <c r="E41" s="638">
        <v>27.2</v>
      </c>
      <c r="F41" s="638">
        <v>19.88</v>
      </c>
      <c r="G41" s="638">
        <v>28</v>
      </c>
      <c r="H41" s="638">
        <v>6498.7</v>
      </c>
      <c r="I41" s="638">
        <v>351</v>
      </c>
      <c r="J41" s="638">
        <v>1538.5</v>
      </c>
      <c r="K41" s="638">
        <v>179.7</v>
      </c>
      <c r="L41" s="638">
        <v>153.12</v>
      </c>
    </row>
    <row r="42" spans="2:12" s="70" customFormat="1" ht="34.9" hidden="1" customHeight="1">
      <c r="B42" s="216">
        <v>42430</v>
      </c>
      <c r="C42" s="574">
        <v>8733.1</v>
      </c>
      <c r="D42" s="574">
        <v>6692.2</v>
      </c>
      <c r="E42" s="573">
        <v>57.8</v>
      </c>
      <c r="F42" s="573">
        <v>50.4</v>
      </c>
      <c r="G42" s="573">
        <v>35.5</v>
      </c>
      <c r="H42" s="573">
        <v>6548.5</v>
      </c>
      <c r="I42" s="573">
        <v>367.1</v>
      </c>
      <c r="J42" s="573">
        <v>1523.3</v>
      </c>
      <c r="K42" s="573">
        <v>150.5</v>
      </c>
      <c r="L42" s="573">
        <v>162.4</v>
      </c>
    </row>
    <row r="43" spans="2:12" s="70" customFormat="1" ht="34.9" hidden="1" customHeight="1">
      <c r="B43" s="217">
        <v>42461</v>
      </c>
      <c r="C43" s="676">
        <v>8774.7000000000007</v>
      </c>
      <c r="D43" s="676">
        <v>6665.5</v>
      </c>
      <c r="E43" s="638">
        <v>57.4</v>
      </c>
      <c r="F43" s="638">
        <v>40.5</v>
      </c>
      <c r="G43" s="638">
        <v>28.3</v>
      </c>
      <c r="H43" s="638">
        <v>6539.3</v>
      </c>
      <c r="I43" s="638">
        <v>427</v>
      </c>
      <c r="J43" s="638">
        <v>1480.8</v>
      </c>
      <c r="K43" s="638">
        <v>201.4</v>
      </c>
      <c r="L43" s="638">
        <v>159.4</v>
      </c>
    </row>
    <row r="44" spans="2:12" s="70" customFormat="1" ht="34.9" hidden="1" customHeight="1">
      <c r="B44" s="216">
        <v>42491</v>
      </c>
      <c r="C44" s="574">
        <v>8900.5</v>
      </c>
      <c r="D44" s="574">
        <v>6665.8</v>
      </c>
      <c r="E44" s="573">
        <v>53.9</v>
      </c>
      <c r="F44" s="573">
        <v>36.5</v>
      </c>
      <c r="G44" s="573">
        <v>25.6</v>
      </c>
      <c r="H44" s="573">
        <v>6549.8</v>
      </c>
      <c r="I44" s="573">
        <v>435.7</v>
      </c>
      <c r="J44" s="573">
        <v>1577.6</v>
      </c>
      <c r="K44" s="573">
        <v>221.4</v>
      </c>
      <c r="L44" s="573">
        <v>125.2</v>
      </c>
    </row>
    <row r="45" spans="2:12" s="70" customFormat="1" ht="34.9" hidden="1" customHeight="1">
      <c r="B45" s="217">
        <v>42522</v>
      </c>
      <c r="C45" s="676">
        <v>9134.7000000000007</v>
      </c>
      <c r="D45" s="676">
        <v>6793.5</v>
      </c>
      <c r="E45" s="638">
        <v>215.9</v>
      </c>
      <c r="F45" s="638">
        <v>41.3</v>
      </c>
      <c r="G45" s="638">
        <v>28</v>
      </c>
      <c r="H45" s="638">
        <v>6508.3</v>
      </c>
      <c r="I45" s="638">
        <v>413.6</v>
      </c>
      <c r="J45" s="638">
        <v>1668.9</v>
      </c>
      <c r="K45" s="638">
        <v>258.7</v>
      </c>
      <c r="L45" s="638">
        <v>158.19999999999999</v>
      </c>
    </row>
    <row r="46" spans="2:12" s="70" customFormat="1" ht="34.9" hidden="1" customHeight="1">
      <c r="B46" s="216">
        <v>42552</v>
      </c>
      <c r="C46" s="574">
        <v>9135.5</v>
      </c>
      <c r="D46" s="574">
        <v>6873.4</v>
      </c>
      <c r="E46" s="573">
        <v>217.8</v>
      </c>
      <c r="F46" s="573">
        <v>42</v>
      </c>
      <c r="G46" s="573">
        <v>21.9</v>
      </c>
      <c r="H46" s="573">
        <v>6591.7</v>
      </c>
      <c r="I46" s="573">
        <v>414.6</v>
      </c>
      <c r="J46" s="573">
        <v>1606.6</v>
      </c>
      <c r="K46" s="573">
        <v>240.9</v>
      </c>
      <c r="L46" s="573">
        <v>137.30000000000001</v>
      </c>
    </row>
    <row r="47" spans="2:12" s="70" customFormat="1" ht="34.9" hidden="1" customHeight="1">
      <c r="B47" s="217">
        <v>42583</v>
      </c>
      <c r="C47" s="676">
        <v>9091.7000000000007</v>
      </c>
      <c r="D47" s="676">
        <v>6913.6</v>
      </c>
      <c r="E47" s="638">
        <v>147.5</v>
      </c>
      <c r="F47" s="638">
        <v>36.700000000000003</v>
      </c>
      <c r="G47" s="638">
        <v>23.6</v>
      </c>
      <c r="H47" s="638">
        <v>6705.8</v>
      </c>
      <c r="I47" s="638">
        <v>421.2</v>
      </c>
      <c r="J47" s="638">
        <v>1528.7</v>
      </c>
      <c r="K47" s="638">
        <v>228.2</v>
      </c>
      <c r="L47" s="638">
        <v>210.8</v>
      </c>
    </row>
    <row r="48" spans="2:12" s="70" customFormat="1" ht="34.9" hidden="1" customHeight="1">
      <c r="B48" s="216">
        <v>42614</v>
      </c>
      <c r="C48" s="574">
        <v>9228.2999999999993</v>
      </c>
      <c r="D48" s="574">
        <v>6873.5</v>
      </c>
      <c r="E48" s="573">
        <v>147.5</v>
      </c>
      <c r="F48" s="573">
        <v>26.2</v>
      </c>
      <c r="G48" s="573">
        <v>26.6</v>
      </c>
      <c r="H48" s="573">
        <v>6673.2</v>
      </c>
      <c r="I48" s="573">
        <v>409.5</v>
      </c>
      <c r="J48" s="573">
        <v>1717.6</v>
      </c>
      <c r="K48" s="573">
        <v>227.7</v>
      </c>
      <c r="L48" s="573">
        <v>202.1</v>
      </c>
    </row>
    <row r="49" spans="2:12" s="70" customFormat="1" ht="34.9" hidden="1" customHeight="1">
      <c r="B49" s="217">
        <v>42644</v>
      </c>
      <c r="C49" s="676">
        <v>9171.1</v>
      </c>
      <c r="D49" s="676">
        <v>6847</v>
      </c>
      <c r="E49" s="638">
        <v>139.6</v>
      </c>
      <c r="F49" s="638">
        <v>23.7</v>
      </c>
      <c r="G49" s="638">
        <v>22</v>
      </c>
      <c r="H49" s="638">
        <v>6661.7</v>
      </c>
      <c r="I49" s="638">
        <v>395.3</v>
      </c>
      <c r="J49" s="638">
        <v>1718.3</v>
      </c>
      <c r="K49" s="638">
        <v>210.5</v>
      </c>
      <c r="L49" s="638">
        <v>29</v>
      </c>
    </row>
    <row r="50" spans="2:12" s="70" customFormat="1" ht="34.9" hidden="1" customHeight="1">
      <c r="B50" s="216">
        <v>42675</v>
      </c>
      <c r="C50" s="574">
        <v>9282.4</v>
      </c>
      <c r="D50" s="574">
        <v>6873.5</v>
      </c>
      <c r="E50" s="573">
        <v>139.4</v>
      </c>
      <c r="F50" s="573">
        <v>21.9</v>
      </c>
      <c r="G50" s="573">
        <v>32.6</v>
      </c>
      <c r="H50" s="573">
        <v>6679.6</v>
      </c>
      <c r="I50" s="573">
        <v>415.4</v>
      </c>
      <c r="J50" s="573">
        <v>1714.3</v>
      </c>
      <c r="K50" s="573">
        <v>279.2</v>
      </c>
      <c r="L50" s="573">
        <v>121</v>
      </c>
    </row>
    <row r="51" spans="2:12" s="70" customFormat="1" ht="34.9" hidden="1" customHeight="1">
      <c r="B51" s="217">
        <v>42705</v>
      </c>
      <c r="C51" s="676">
        <v>9655.2999999999993</v>
      </c>
      <c r="D51" s="676">
        <v>6931.8</v>
      </c>
      <c r="E51" s="638">
        <v>137.4</v>
      </c>
      <c r="F51" s="638">
        <v>15.5</v>
      </c>
      <c r="G51" s="638">
        <v>22</v>
      </c>
      <c r="H51" s="638">
        <v>6756.9</v>
      </c>
      <c r="I51" s="638">
        <v>421.4</v>
      </c>
      <c r="J51" s="638">
        <v>2022.7</v>
      </c>
      <c r="K51" s="638">
        <v>279.39999999999998</v>
      </c>
      <c r="L51" s="638">
        <v>122</v>
      </c>
    </row>
    <row r="52" spans="2:12" s="70" customFormat="1" ht="34.9" hidden="1" customHeight="1">
      <c r="B52" s="635">
        <v>2017</v>
      </c>
      <c r="C52" s="678"/>
      <c r="D52" s="678"/>
      <c r="E52" s="679"/>
      <c r="F52" s="679"/>
      <c r="G52" s="679"/>
      <c r="H52" s="679"/>
      <c r="I52" s="679"/>
      <c r="J52" s="679"/>
      <c r="K52" s="679"/>
      <c r="L52" s="679"/>
    </row>
    <row r="53" spans="2:12" s="70" customFormat="1" ht="34.9" hidden="1" customHeight="1">
      <c r="B53" s="216">
        <v>42736</v>
      </c>
      <c r="C53" s="574">
        <v>9747.2999999999993</v>
      </c>
      <c r="D53" s="574">
        <v>7392.8</v>
      </c>
      <c r="E53" s="573">
        <v>109</v>
      </c>
      <c r="F53" s="573">
        <v>24.5</v>
      </c>
      <c r="G53" s="573">
        <v>27.3</v>
      </c>
      <c r="H53" s="573">
        <v>7232</v>
      </c>
      <c r="I53" s="573">
        <v>428.3</v>
      </c>
      <c r="J53" s="573">
        <v>1746.9</v>
      </c>
      <c r="K53" s="573">
        <v>179.3</v>
      </c>
      <c r="L53" s="573">
        <v>43.9</v>
      </c>
    </row>
    <row r="54" spans="2:12" s="70" customFormat="1" ht="34.9" hidden="1" customHeight="1">
      <c r="B54" s="217">
        <v>42767</v>
      </c>
      <c r="C54" s="676">
        <v>9575.5</v>
      </c>
      <c r="D54" s="676">
        <v>7124.9</v>
      </c>
      <c r="E54" s="638">
        <v>108.2</v>
      </c>
      <c r="F54" s="638">
        <v>22</v>
      </c>
      <c r="G54" s="638">
        <v>21.2</v>
      </c>
      <c r="H54" s="638">
        <v>6973.5</v>
      </c>
      <c r="I54" s="638">
        <v>409.1</v>
      </c>
      <c r="J54" s="638">
        <v>1861.6</v>
      </c>
      <c r="K54" s="638">
        <v>179.9</v>
      </c>
      <c r="L54" s="638">
        <v>70.599999999999994</v>
      </c>
    </row>
    <row r="55" spans="2:12" s="70" customFormat="1" ht="34.9" hidden="1" customHeight="1">
      <c r="B55" s="216">
        <v>42795</v>
      </c>
      <c r="C55" s="574">
        <v>9819.7999999999993</v>
      </c>
      <c r="D55" s="574">
        <v>7247.2</v>
      </c>
      <c r="E55" s="573">
        <v>116.6</v>
      </c>
      <c r="F55" s="573">
        <v>21.9</v>
      </c>
      <c r="G55" s="573">
        <v>22.1</v>
      </c>
      <c r="H55" s="573">
        <v>7086.6</v>
      </c>
      <c r="I55" s="573">
        <v>401.8</v>
      </c>
      <c r="J55" s="573">
        <v>1965.4</v>
      </c>
      <c r="K55" s="573">
        <v>205.4</v>
      </c>
      <c r="L55" s="573">
        <v>47</v>
      </c>
    </row>
    <row r="56" spans="2:12" s="70" customFormat="1" ht="34.9" hidden="1" customHeight="1">
      <c r="B56" s="217">
        <v>42826</v>
      </c>
      <c r="C56" s="676">
        <v>9861.2000000000007</v>
      </c>
      <c r="D56" s="676">
        <v>7213.2</v>
      </c>
      <c r="E56" s="638">
        <v>117.9</v>
      </c>
      <c r="F56" s="638">
        <v>13.3</v>
      </c>
      <c r="G56" s="638">
        <v>20.399999999999999</v>
      </c>
      <c r="H56" s="638">
        <v>7061.6</v>
      </c>
      <c r="I56" s="638">
        <v>428</v>
      </c>
      <c r="J56" s="638">
        <v>1928.9</v>
      </c>
      <c r="K56" s="638">
        <v>291.10000000000002</v>
      </c>
      <c r="L56" s="638">
        <v>93.4</v>
      </c>
    </row>
    <row r="57" spans="2:12" s="70" customFormat="1" ht="34.9" hidden="1" customHeight="1">
      <c r="B57" s="216">
        <v>42856</v>
      </c>
      <c r="C57" s="574">
        <v>9931.2999999999993</v>
      </c>
      <c r="D57" s="574">
        <v>7219.4</v>
      </c>
      <c r="E57" s="573">
        <v>118.8</v>
      </c>
      <c r="F57" s="573">
        <v>17.100000000000001</v>
      </c>
      <c r="G57" s="573">
        <v>30.2</v>
      </c>
      <c r="H57" s="573">
        <v>7053.3</v>
      </c>
      <c r="I57" s="573">
        <v>429.7</v>
      </c>
      <c r="J57" s="573">
        <v>2010.8</v>
      </c>
      <c r="K57" s="573">
        <v>271.39999999999998</v>
      </c>
      <c r="L57" s="573">
        <v>110.8</v>
      </c>
    </row>
    <row r="58" spans="2:12" s="70" customFormat="1" ht="34.9" hidden="1" customHeight="1">
      <c r="B58" s="217">
        <v>42887</v>
      </c>
      <c r="C58" s="676">
        <v>10110.4</v>
      </c>
      <c r="D58" s="676">
        <v>7324</v>
      </c>
      <c r="E58" s="638">
        <v>108.8</v>
      </c>
      <c r="F58" s="638">
        <v>18.399999999999999</v>
      </c>
      <c r="G58" s="638">
        <v>24.5</v>
      </c>
      <c r="H58" s="638">
        <v>7172.3</v>
      </c>
      <c r="I58" s="638">
        <v>423.6</v>
      </c>
      <c r="J58" s="638">
        <v>2062.9</v>
      </c>
      <c r="K58" s="638">
        <v>299.89999999999998</v>
      </c>
      <c r="L58" s="638">
        <v>122.5</v>
      </c>
    </row>
    <row r="59" spans="2:12" s="70" customFormat="1" ht="34.9" hidden="1" customHeight="1">
      <c r="B59" s="216">
        <v>42917</v>
      </c>
      <c r="C59" s="574">
        <v>9888.1</v>
      </c>
      <c r="D59" s="574">
        <v>7246.3</v>
      </c>
      <c r="E59" s="573">
        <v>114.3</v>
      </c>
      <c r="F59" s="573">
        <v>16.100000000000001</v>
      </c>
      <c r="G59" s="573">
        <v>18.7</v>
      </c>
      <c r="H59" s="573">
        <v>7097.2</v>
      </c>
      <c r="I59" s="573">
        <v>406.8</v>
      </c>
      <c r="J59" s="573">
        <v>1954.7</v>
      </c>
      <c r="K59" s="573">
        <v>280.3</v>
      </c>
      <c r="L59" s="573">
        <v>147.30000000000001</v>
      </c>
    </row>
    <row r="60" spans="2:12" s="70" customFormat="1" ht="34.9" hidden="1" customHeight="1">
      <c r="B60" s="217">
        <v>42948</v>
      </c>
      <c r="C60" s="676">
        <v>9911.5</v>
      </c>
      <c r="D60" s="676">
        <v>7297.9</v>
      </c>
      <c r="E60" s="638">
        <v>114.5</v>
      </c>
      <c r="F60" s="638">
        <v>15.5</v>
      </c>
      <c r="G60" s="638">
        <v>17.100000000000001</v>
      </c>
      <c r="H60" s="638">
        <v>7150.8</v>
      </c>
      <c r="I60" s="638">
        <v>419.1</v>
      </c>
      <c r="J60" s="638">
        <v>1923.6</v>
      </c>
      <c r="K60" s="638">
        <v>270.89999999999998</v>
      </c>
      <c r="L60" s="638">
        <v>126</v>
      </c>
    </row>
    <row r="61" spans="2:12" s="70" customFormat="1" ht="34.9" hidden="1" customHeight="1">
      <c r="B61" s="216">
        <v>42979</v>
      </c>
      <c r="C61" s="574">
        <v>9881.6</v>
      </c>
      <c r="D61" s="574">
        <v>7252.8</v>
      </c>
      <c r="E61" s="573">
        <v>112.2</v>
      </c>
      <c r="F61" s="573">
        <v>22.5</v>
      </c>
      <c r="G61" s="573">
        <v>16.600000000000001</v>
      </c>
      <c r="H61" s="573">
        <v>7101.5</v>
      </c>
      <c r="I61" s="573">
        <v>434.4</v>
      </c>
      <c r="J61" s="573">
        <v>1904.4</v>
      </c>
      <c r="K61" s="573">
        <v>290</v>
      </c>
      <c r="L61" s="573">
        <v>104.3</v>
      </c>
    </row>
    <row r="62" spans="2:12" s="70" customFormat="1" ht="34.9" hidden="1" customHeight="1">
      <c r="B62" s="217">
        <v>43009</v>
      </c>
      <c r="C62" s="676">
        <v>10003.200000000001</v>
      </c>
      <c r="D62" s="676">
        <v>7301.4</v>
      </c>
      <c r="E62" s="638">
        <v>106.5</v>
      </c>
      <c r="F62" s="638">
        <v>17.8</v>
      </c>
      <c r="G62" s="638">
        <v>22.9</v>
      </c>
      <c r="H62" s="638">
        <v>7154.2</v>
      </c>
      <c r="I62" s="638">
        <v>478.5</v>
      </c>
      <c r="J62" s="638">
        <v>1901.2</v>
      </c>
      <c r="K62" s="638">
        <v>322.10000000000002</v>
      </c>
      <c r="L62" s="638">
        <v>133.9</v>
      </c>
    </row>
    <row r="63" spans="2:12" s="70" customFormat="1" ht="34.9" hidden="1" customHeight="1">
      <c r="B63" s="216">
        <v>43040</v>
      </c>
      <c r="C63" s="574">
        <v>9982.2000000000007</v>
      </c>
      <c r="D63" s="574">
        <v>7371.1</v>
      </c>
      <c r="E63" s="573">
        <v>118.7</v>
      </c>
      <c r="F63" s="573">
        <v>13.7</v>
      </c>
      <c r="G63" s="573">
        <v>19</v>
      </c>
      <c r="H63" s="573">
        <v>7219.7</v>
      </c>
      <c r="I63" s="573">
        <v>432.7</v>
      </c>
      <c r="J63" s="573">
        <v>1910.4</v>
      </c>
      <c r="K63" s="573">
        <v>268</v>
      </c>
      <c r="L63" s="573">
        <v>-51.2</v>
      </c>
    </row>
    <row r="64" spans="2:12" s="70" customFormat="1" ht="34.9" hidden="1" customHeight="1">
      <c r="B64" s="217">
        <v>43070</v>
      </c>
      <c r="C64" s="676">
        <v>10259.5</v>
      </c>
      <c r="D64" s="676">
        <v>7555.5</v>
      </c>
      <c r="E64" s="638">
        <v>121.1</v>
      </c>
      <c r="F64" s="638">
        <v>21.3</v>
      </c>
      <c r="G64" s="638">
        <v>17</v>
      </c>
      <c r="H64" s="638">
        <v>7396.1</v>
      </c>
      <c r="I64" s="638">
        <v>432.5</v>
      </c>
      <c r="J64" s="638">
        <v>1957.6</v>
      </c>
      <c r="K64" s="638">
        <v>313.89999999999998</v>
      </c>
      <c r="L64" s="638">
        <v>-95.6</v>
      </c>
    </row>
    <row r="65" spans="2:12" s="70" customFormat="1" ht="34.9" hidden="1" customHeight="1">
      <c r="B65" s="635">
        <v>2018</v>
      </c>
      <c r="C65" s="678"/>
      <c r="D65" s="678"/>
      <c r="E65" s="679"/>
      <c r="F65" s="679"/>
      <c r="G65" s="679"/>
      <c r="H65" s="679"/>
      <c r="I65" s="679"/>
      <c r="J65" s="679"/>
      <c r="K65" s="679"/>
      <c r="L65" s="679"/>
    </row>
    <row r="66" spans="2:12" s="70" customFormat="1" ht="34.9" hidden="1" customHeight="1">
      <c r="B66" s="216">
        <v>43101</v>
      </c>
      <c r="C66" s="574">
        <v>10067</v>
      </c>
      <c r="D66" s="574">
        <v>7659.8</v>
      </c>
      <c r="E66" s="573">
        <v>122.2</v>
      </c>
      <c r="F66" s="573">
        <v>28.6</v>
      </c>
      <c r="G66" s="573">
        <v>22.9</v>
      </c>
      <c r="H66" s="573">
        <v>7486.1</v>
      </c>
      <c r="I66" s="573">
        <v>391.6</v>
      </c>
      <c r="J66" s="573">
        <v>1794.9</v>
      </c>
      <c r="K66" s="573">
        <v>220.7</v>
      </c>
      <c r="L66" s="573">
        <v>-60.2</v>
      </c>
    </row>
    <row r="67" spans="2:12" s="70" customFormat="1" ht="34.9" hidden="1" customHeight="1">
      <c r="B67" s="217">
        <v>43132</v>
      </c>
      <c r="C67" s="676">
        <v>10038.799999999999</v>
      </c>
      <c r="D67" s="676">
        <v>7670.8</v>
      </c>
      <c r="E67" s="638">
        <v>112.7</v>
      </c>
      <c r="F67" s="638">
        <v>32.1</v>
      </c>
      <c r="G67" s="638">
        <v>23.8</v>
      </c>
      <c r="H67" s="638">
        <v>7502.2</v>
      </c>
      <c r="I67" s="638">
        <v>400</v>
      </c>
      <c r="J67" s="638">
        <v>1756.2</v>
      </c>
      <c r="K67" s="638">
        <v>211.8</v>
      </c>
      <c r="L67" s="638">
        <v>-138.5</v>
      </c>
    </row>
    <row r="68" spans="2:12" s="70" customFormat="1" ht="34.9" hidden="1" customHeight="1">
      <c r="B68" s="216">
        <v>43160</v>
      </c>
      <c r="C68" s="574">
        <v>10088.1</v>
      </c>
      <c r="D68" s="574">
        <v>7696.3</v>
      </c>
      <c r="E68" s="573">
        <v>115.9</v>
      </c>
      <c r="F68" s="573">
        <v>29.1</v>
      </c>
      <c r="G68" s="573">
        <v>21.3</v>
      </c>
      <c r="H68" s="573">
        <v>7530</v>
      </c>
      <c r="I68" s="573">
        <v>413.4</v>
      </c>
      <c r="J68" s="573">
        <v>1719.9</v>
      </c>
      <c r="K68" s="573">
        <v>258.5</v>
      </c>
      <c r="L68" s="573">
        <v>-39.1</v>
      </c>
    </row>
    <row r="69" spans="2:12" s="70" customFormat="1" ht="34.9" hidden="1" customHeight="1">
      <c r="B69" s="217">
        <v>43191</v>
      </c>
      <c r="C69" s="676">
        <v>10098</v>
      </c>
      <c r="D69" s="676">
        <v>7779.5</v>
      </c>
      <c r="E69" s="638">
        <v>135.19999999999999</v>
      </c>
      <c r="F69" s="638">
        <v>30.2</v>
      </c>
      <c r="G69" s="638">
        <v>47.8</v>
      </c>
      <c r="H69" s="638">
        <v>7566.3</v>
      </c>
      <c r="I69" s="638">
        <v>401.6</v>
      </c>
      <c r="J69" s="638">
        <v>1678.5</v>
      </c>
      <c r="K69" s="638">
        <v>238.4</v>
      </c>
      <c r="L69" s="638">
        <v>24</v>
      </c>
    </row>
    <row r="70" spans="2:12" s="70" customFormat="1" ht="34.9" hidden="1" customHeight="1">
      <c r="B70" s="216">
        <v>43221</v>
      </c>
      <c r="C70" s="574">
        <v>10019.5</v>
      </c>
      <c r="D70" s="574">
        <v>7784</v>
      </c>
      <c r="E70" s="573">
        <v>145</v>
      </c>
      <c r="F70" s="573">
        <v>33.700000000000003</v>
      </c>
      <c r="G70" s="573">
        <v>22.9</v>
      </c>
      <c r="H70" s="573">
        <v>7582.4</v>
      </c>
      <c r="I70" s="573">
        <v>400.1</v>
      </c>
      <c r="J70" s="573">
        <v>1596.9</v>
      </c>
      <c r="K70" s="573">
        <v>238.5</v>
      </c>
      <c r="L70" s="573">
        <v>-99.9</v>
      </c>
    </row>
    <row r="71" spans="2:12" s="70" customFormat="1" ht="34.9" hidden="1" customHeight="1">
      <c r="B71" s="217">
        <v>43252</v>
      </c>
      <c r="C71" s="676">
        <v>10564.4</v>
      </c>
      <c r="D71" s="676">
        <v>7963.9</v>
      </c>
      <c r="E71" s="638">
        <v>147.5</v>
      </c>
      <c r="F71" s="638">
        <v>34.4</v>
      </c>
      <c r="G71" s="638">
        <v>19.5</v>
      </c>
      <c r="H71" s="638">
        <v>7762.5</v>
      </c>
      <c r="I71" s="638">
        <v>485.6</v>
      </c>
      <c r="J71" s="638">
        <v>1822.1</v>
      </c>
      <c r="K71" s="638">
        <v>292.8</v>
      </c>
      <c r="L71" s="638">
        <v>-862.6</v>
      </c>
    </row>
    <row r="72" spans="2:12" s="70" customFormat="1" ht="34.9" hidden="1" customHeight="1">
      <c r="B72" s="216">
        <v>43282</v>
      </c>
      <c r="C72" s="574">
        <v>10468.1</v>
      </c>
      <c r="D72" s="574">
        <v>8054.3</v>
      </c>
      <c r="E72" s="573">
        <v>161.80000000000001</v>
      </c>
      <c r="F72" s="573">
        <v>38</v>
      </c>
      <c r="G72" s="573">
        <v>20.399999999999999</v>
      </c>
      <c r="H72" s="573">
        <v>7834.1</v>
      </c>
      <c r="I72" s="573">
        <v>469.2</v>
      </c>
      <c r="J72" s="573">
        <v>1720.4</v>
      </c>
      <c r="K72" s="573">
        <v>224.2</v>
      </c>
      <c r="L72" s="573">
        <v>-645.1</v>
      </c>
    </row>
    <row r="73" spans="2:12" s="70" customFormat="1" ht="34.9" hidden="1" customHeight="1">
      <c r="B73" s="217">
        <v>43313</v>
      </c>
      <c r="C73" s="676">
        <v>10553.7</v>
      </c>
      <c r="D73" s="676">
        <v>8138.4</v>
      </c>
      <c r="E73" s="638">
        <v>168.2</v>
      </c>
      <c r="F73" s="638">
        <v>44.3</v>
      </c>
      <c r="G73" s="638">
        <v>17.899999999999999</v>
      </c>
      <c r="H73" s="638">
        <v>7908</v>
      </c>
      <c r="I73" s="638">
        <v>468.8</v>
      </c>
      <c r="J73" s="638">
        <v>1746.1</v>
      </c>
      <c r="K73" s="638">
        <v>200.4</v>
      </c>
      <c r="L73" s="638">
        <v>-591.4</v>
      </c>
    </row>
    <row r="74" spans="2:12" s="70" customFormat="1" ht="34.9" hidden="1" customHeight="1">
      <c r="B74" s="216">
        <v>43344</v>
      </c>
      <c r="C74" s="574">
        <v>10646.9</v>
      </c>
      <c r="D74" s="574">
        <v>8143.3</v>
      </c>
      <c r="E74" s="573">
        <v>136.1</v>
      </c>
      <c r="F74" s="573">
        <v>46</v>
      </c>
      <c r="G74" s="573">
        <v>23.4</v>
      </c>
      <c r="H74" s="573">
        <v>7937.8</v>
      </c>
      <c r="I74" s="573">
        <v>460.1</v>
      </c>
      <c r="J74" s="573">
        <v>1760.6</v>
      </c>
      <c r="K74" s="573">
        <v>282.89999999999998</v>
      </c>
      <c r="L74" s="573">
        <v>-714.1</v>
      </c>
    </row>
    <row r="75" spans="2:12" s="70" customFormat="1" ht="34.9" hidden="1" customHeight="1">
      <c r="B75" s="217">
        <v>43374</v>
      </c>
      <c r="C75" s="676">
        <v>10984.5</v>
      </c>
      <c r="D75" s="676">
        <v>8077.3</v>
      </c>
      <c r="E75" s="638">
        <v>128.19999999999999</v>
      </c>
      <c r="F75" s="638">
        <v>16.899999999999999</v>
      </c>
      <c r="G75" s="638">
        <v>25.4</v>
      </c>
      <c r="H75" s="638">
        <v>7906.8</v>
      </c>
      <c r="I75" s="638">
        <v>471.1</v>
      </c>
      <c r="J75" s="638">
        <v>2149.5</v>
      </c>
      <c r="K75" s="638">
        <v>286.60000000000002</v>
      </c>
      <c r="L75" s="638">
        <v>-671.5</v>
      </c>
    </row>
    <row r="76" spans="2:12" s="70" customFormat="1" ht="34.9" hidden="1" customHeight="1">
      <c r="B76" s="216">
        <v>43405</v>
      </c>
      <c r="C76" s="574">
        <v>11116.4</v>
      </c>
      <c r="D76" s="574">
        <v>8175.4</v>
      </c>
      <c r="E76" s="573">
        <v>121.4</v>
      </c>
      <c r="F76" s="573">
        <v>13</v>
      </c>
      <c r="G76" s="573">
        <v>23.2</v>
      </c>
      <c r="H76" s="573">
        <v>8017.8</v>
      </c>
      <c r="I76" s="573">
        <v>509.5</v>
      </c>
      <c r="J76" s="573">
        <v>2108.6</v>
      </c>
      <c r="K76" s="573">
        <v>322.89999999999998</v>
      </c>
      <c r="L76" s="573">
        <v>-728.5</v>
      </c>
    </row>
    <row r="77" spans="2:12" s="70" customFormat="1" ht="34.9" hidden="1" customHeight="1">
      <c r="B77" s="217">
        <v>43435</v>
      </c>
      <c r="C77" s="676">
        <v>11253.2</v>
      </c>
      <c r="D77" s="676">
        <v>8180.5</v>
      </c>
      <c r="E77" s="638">
        <v>122.9</v>
      </c>
      <c r="F77" s="638">
        <v>42.4</v>
      </c>
      <c r="G77" s="638">
        <v>27.9</v>
      </c>
      <c r="H77" s="638">
        <v>7987.3</v>
      </c>
      <c r="I77" s="638">
        <v>519.6</v>
      </c>
      <c r="J77" s="638">
        <v>2190.3000000000002</v>
      </c>
      <c r="K77" s="638">
        <v>362.8</v>
      </c>
      <c r="L77" s="638">
        <v>-561.79999999999995</v>
      </c>
    </row>
    <row r="78" spans="2:12" s="70" customFormat="1" ht="34.9" hidden="1" customHeight="1">
      <c r="B78" s="635">
        <v>2019</v>
      </c>
      <c r="C78" s="678"/>
      <c r="D78" s="678"/>
      <c r="E78" s="679"/>
      <c r="F78" s="679"/>
      <c r="G78" s="679"/>
      <c r="H78" s="679"/>
      <c r="I78" s="679"/>
      <c r="J78" s="679"/>
      <c r="K78" s="679"/>
      <c r="L78" s="679"/>
    </row>
    <row r="79" spans="2:12" s="70" customFormat="1" ht="34.9" hidden="1" customHeight="1">
      <c r="B79" s="216">
        <v>43466</v>
      </c>
      <c r="C79" s="574">
        <v>11211.8</v>
      </c>
      <c r="D79" s="574">
        <v>8135.3</v>
      </c>
      <c r="E79" s="573">
        <v>115</v>
      </c>
      <c r="F79" s="573">
        <v>50.3</v>
      </c>
      <c r="G79" s="573">
        <v>19.7</v>
      </c>
      <c r="H79" s="573">
        <v>7950.3</v>
      </c>
      <c r="I79" s="573">
        <v>520.6</v>
      </c>
      <c r="J79" s="573">
        <v>2179.8000000000002</v>
      </c>
      <c r="K79" s="573">
        <v>376.1</v>
      </c>
      <c r="L79" s="573">
        <v>-557.29999999999995</v>
      </c>
    </row>
    <row r="80" spans="2:12" s="70" customFormat="1" ht="34.9" hidden="1" customHeight="1">
      <c r="B80" s="217">
        <v>43497</v>
      </c>
      <c r="C80" s="676">
        <v>11225.4</v>
      </c>
      <c r="D80" s="676">
        <v>8120.1</v>
      </c>
      <c r="E80" s="638">
        <v>98.8</v>
      </c>
      <c r="F80" s="638">
        <v>59.9</v>
      </c>
      <c r="G80" s="638">
        <v>23.6</v>
      </c>
      <c r="H80" s="638">
        <v>7937.8</v>
      </c>
      <c r="I80" s="638">
        <v>524</v>
      </c>
      <c r="J80" s="638">
        <v>2244.1</v>
      </c>
      <c r="K80" s="638">
        <v>337.2</v>
      </c>
      <c r="L80" s="638">
        <v>-530.20000000000005</v>
      </c>
    </row>
    <row r="81" spans="2:12" s="70" customFormat="1" ht="34.9" hidden="1" customHeight="1">
      <c r="B81" s="216">
        <v>43525</v>
      </c>
      <c r="C81" s="574">
        <v>11326.4</v>
      </c>
      <c r="D81" s="574">
        <v>8074.2</v>
      </c>
      <c r="E81" s="573">
        <v>102.7</v>
      </c>
      <c r="F81" s="573">
        <v>49.6</v>
      </c>
      <c r="G81" s="573">
        <v>22.4</v>
      </c>
      <c r="H81" s="573">
        <v>7899.5</v>
      </c>
      <c r="I81" s="573">
        <v>542.20000000000005</v>
      </c>
      <c r="J81" s="573">
        <v>2309.6</v>
      </c>
      <c r="K81" s="573">
        <v>400.4</v>
      </c>
      <c r="L81" s="573">
        <v>-492.6</v>
      </c>
    </row>
    <row r="82" spans="2:12" s="70" customFormat="1" ht="34.9" hidden="1" customHeight="1">
      <c r="B82" s="217">
        <v>43556</v>
      </c>
      <c r="C82" s="676">
        <v>11338.6</v>
      </c>
      <c r="D82" s="676">
        <v>8109.6</v>
      </c>
      <c r="E82" s="638">
        <v>95.3</v>
      </c>
      <c r="F82" s="638">
        <v>47.3</v>
      </c>
      <c r="G82" s="638">
        <v>28.8</v>
      </c>
      <c r="H82" s="638">
        <v>7938.2</v>
      </c>
      <c r="I82" s="638">
        <v>542.20000000000005</v>
      </c>
      <c r="J82" s="638">
        <v>2288.5</v>
      </c>
      <c r="K82" s="638">
        <v>398.3</v>
      </c>
      <c r="L82" s="638">
        <v>-475.8</v>
      </c>
    </row>
    <row r="83" spans="2:12" s="70" customFormat="1" ht="34.9" hidden="1" customHeight="1">
      <c r="B83" s="216">
        <v>43586</v>
      </c>
      <c r="C83" s="574">
        <v>11424.3</v>
      </c>
      <c r="D83" s="574">
        <v>8105.1</v>
      </c>
      <c r="E83" s="573">
        <v>114.9</v>
      </c>
      <c r="F83" s="573">
        <v>54.6</v>
      </c>
      <c r="G83" s="573">
        <v>29.8</v>
      </c>
      <c r="H83" s="573">
        <v>7905.8</v>
      </c>
      <c r="I83" s="573">
        <v>549.29999999999995</v>
      </c>
      <c r="J83" s="573">
        <v>2408.1</v>
      </c>
      <c r="K83" s="573">
        <v>361.8</v>
      </c>
      <c r="L83" s="573">
        <v>-644.1</v>
      </c>
    </row>
    <row r="84" spans="2:12" s="70" customFormat="1" ht="34.9" hidden="1" customHeight="1">
      <c r="B84" s="217">
        <v>43617</v>
      </c>
      <c r="C84" s="676">
        <v>11616.4</v>
      </c>
      <c r="D84" s="676">
        <v>8104.9</v>
      </c>
      <c r="E84" s="638">
        <v>119.3</v>
      </c>
      <c r="F84" s="638">
        <v>49</v>
      </c>
      <c r="G84" s="638">
        <v>22.4</v>
      </c>
      <c r="H84" s="638">
        <v>7914.2</v>
      </c>
      <c r="I84" s="638">
        <v>551.4</v>
      </c>
      <c r="J84" s="638">
        <v>2623.9</v>
      </c>
      <c r="K84" s="638">
        <v>336.2</v>
      </c>
      <c r="L84" s="638">
        <v>-676.1</v>
      </c>
    </row>
    <row r="85" spans="2:12" s="70" customFormat="1" ht="34.9" hidden="1" customHeight="1">
      <c r="B85" s="216">
        <v>43647</v>
      </c>
      <c r="C85" s="574">
        <v>11527.4</v>
      </c>
      <c r="D85" s="574">
        <v>8115.6</v>
      </c>
      <c r="E85" s="573">
        <v>122.7</v>
      </c>
      <c r="F85" s="573">
        <v>54.8</v>
      </c>
      <c r="G85" s="573">
        <v>25</v>
      </c>
      <c r="H85" s="573">
        <v>7913.1</v>
      </c>
      <c r="I85" s="573">
        <v>557</v>
      </c>
      <c r="J85" s="573">
        <v>2460.8000000000002</v>
      </c>
      <c r="K85" s="573">
        <v>394</v>
      </c>
      <c r="L85" s="573">
        <v>-531.4</v>
      </c>
    </row>
    <row r="86" spans="2:12" s="70" customFormat="1" ht="34.9" hidden="1" customHeight="1">
      <c r="B86" s="217">
        <v>43678</v>
      </c>
      <c r="C86" s="676">
        <v>11658.6</v>
      </c>
      <c r="D86" s="676">
        <v>8116.1</v>
      </c>
      <c r="E86" s="638">
        <v>112</v>
      </c>
      <c r="F86" s="638">
        <v>64.900000000000006</v>
      </c>
      <c r="G86" s="638">
        <v>22.3</v>
      </c>
      <c r="H86" s="638">
        <v>7916.9</v>
      </c>
      <c r="I86" s="638">
        <v>535</v>
      </c>
      <c r="J86" s="638">
        <v>2613.1999999999998</v>
      </c>
      <c r="K86" s="638">
        <v>394.3</v>
      </c>
      <c r="L86" s="638">
        <v>-572.79999999999995</v>
      </c>
    </row>
    <row r="87" spans="2:12" s="70" customFormat="1" ht="34.9" hidden="1" customHeight="1">
      <c r="B87" s="216">
        <v>43709</v>
      </c>
      <c r="C87" s="574">
        <v>11571</v>
      </c>
      <c r="D87" s="574">
        <v>8192.6</v>
      </c>
      <c r="E87" s="573">
        <v>125.1</v>
      </c>
      <c r="F87" s="573">
        <v>84.3</v>
      </c>
      <c r="G87" s="573">
        <v>27.6</v>
      </c>
      <c r="H87" s="573">
        <v>7955.6</v>
      </c>
      <c r="I87" s="573">
        <v>533.9</v>
      </c>
      <c r="J87" s="573">
        <v>2444.6999999999998</v>
      </c>
      <c r="K87" s="573">
        <v>399.8</v>
      </c>
      <c r="L87" s="573">
        <v>-693</v>
      </c>
    </row>
    <row r="88" spans="2:12" s="70" customFormat="1" ht="34.9" hidden="1" customHeight="1">
      <c r="B88" s="217">
        <v>43739</v>
      </c>
      <c r="C88" s="676">
        <v>11675.2</v>
      </c>
      <c r="D88" s="676">
        <v>8180.3</v>
      </c>
      <c r="E88" s="638">
        <v>112.4</v>
      </c>
      <c r="F88" s="638">
        <v>45.6</v>
      </c>
      <c r="G88" s="638">
        <v>30.5</v>
      </c>
      <c r="H88" s="638">
        <v>7991.8</v>
      </c>
      <c r="I88" s="638">
        <v>545.6</v>
      </c>
      <c r="J88" s="638">
        <v>2561.9</v>
      </c>
      <c r="K88" s="638">
        <v>387.4</v>
      </c>
      <c r="L88" s="638">
        <v>-549</v>
      </c>
    </row>
    <row r="89" spans="2:12" s="70" customFormat="1" ht="34.9" hidden="1" customHeight="1">
      <c r="B89" s="216">
        <v>43770</v>
      </c>
      <c r="C89" s="574">
        <v>11715.7</v>
      </c>
      <c r="D89" s="574">
        <v>8223.4</v>
      </c>
      <c r="E89" s="573">
        <v>126.9</v>
      </c>
      <c r="F89" s="573">
        <v>46.2</v>
      </c>
      <c r="G89" s="573">
        <v>30.1</v>
      </c>
      <c r="H89" s="573">
        <v>8020.2</v>
      </c>
      <c r="I89" s="573">
        <v>544.79999999999995</v>
      </c>
      <c r="J89" s="573">
        <v>2551.6999999999998</v>
      </c>
      <c r="K89" s="573">
        <v>395.8</v>
      </c>
      <c r="L89" s="573">
        <v>-706.8</v>
      </c>
    </row>
    <row r="90" spans="2:12" s="70" customFormat="1" ht="34.9" hidden="1" customHeight="1">
      <c r="B90" s="217">
        <v>43800</v>
      </c>
      <c r="C90" s="676">
        <v>11630.8</v>
      </c>
      <c r="D90" s="676">
        <v>8198</v>
      </c>
      <c r="E90" s="638">
        <v>60.8</v>
      </c>
      <c r="F90" s="638">
        <v>44.3</v>
      </c>
      <c r="G90" s="638">
        <v>44.3</v>
      </c>
      <c r="H90" s="638">
        <v>8048.6</v>
      </c>
      <c r="I90" s="638">
        <v>535.29999999999995</v>
      </c>
      <c r="J90" s="638">
        <v>2488.6999999999998</v>
      </c>
      <c r="K90" s="638">
        <v>408.8</v>
      </c>
      <c r="L90" s="638">
        <v>-507.1</v>
      </c>
    </row>
    <row r="91" spans="2:12" s="70" customFormat="1" ht="34.9" hidden="1" customHeight="1">
      <c r="B91" s="635">
        <v>2020</v>
      </c>
      <c r="C91" s="678"/>
      <c r="D91" s="678"/>
      <c r="E91" s="679"/>
      <c r="F91" s="679"/>
      <c r="G91" s="679"/>
      <c r="H91" s="679"/>
      <c r="I91" s="679"/>
      <c r="J91" s="679"/>
      <c r="K91" s="679"/>
      <c r="L91" s="679"/>
    </row>
    <row r="92" spans="2:12" s="70" customFormat="1" ht="34.9" hidden="1" customHeight="1">
      <c r="B92" s="216">
        <v>43831</v>
      </c>
      <c r="C92" s="574">
        <v>11526.4</v>
      </c>
      <c r="D92" s="574">
        <v>8299.4</v>
      </c>
      <c r="E92" s="573">
        <v>47.6</v>
      </c>
      <c r="F92" s="573">
        <v>55.1</v>
      </c>
      <c r="G92" s="573">
        <v>25.1</v>
      </c>
      <c r="H92" s="573">
        <v>8171.6</v>
      </c>
      <c r="I92" s="573">
        <v>472.1</v>
      </c>
      <c r="J92" s="573">
        <v>2340.8000000000002</v>
      </c>
      <c r="K92" s="573">
        <v>414.1</v>
      </c>
      <c r="L92" s="573">
        <v>-407.7</v>
      </c>
    </row>
    <row r="93" spans="2:12" s="70" customFormat="1" ht="34.9" hidden="1" customHeight="1">
      <c r="B93" s="217">
        <v>43862</v>
      </c>
      <c r="C93" s="676">
        <v>11761.1</v>
      </c>
      <c r="D93" s="676">
        <v>8474.7999999999993</v>
      </c>
      <c r="E93" s="638">
        <v>49.1</v>
      </c>
      <c r="F93" s="638">
        <v>103.7</v>
      </c>
      <c r="G93" s="638">
        <v>25.9</v>
      </c>
      <c r="H93" s="638">
        <v>8296.1</v>
      </c>
      <c r="I93" s="638">
        <v>477.1</v>
      </c>
      <c r="J93" s="638">
        <v>2383.9</v>
      </c>
      <c r="K93" s="638">
        <v>425.3</v>
      </c>
      <c r="L93" s="638">
        <v>-359.7</v>
      </c>
    </row>
    <row r="94" spans="2:12" s="70" customFormat="1" ht="34.9" hidden="1" customHeight="1">
      <c r="B94" s="216">
        <v>43891</v>
      </c>
      <c r="C94" s="574">
        <v>11760.5</v>
      </c>
      <c r="D94" s="574">
        <v>8497.9</v>
      </c>
      <c r="E94" s="573">
        <v>87.9</v>
      </c>
      <c r="F94" s="573">
        <v>55.5</v>
      </c>
      <c r="G94" s="573">
        <v>38.799999999999997</v>
      </c>
      <c r="H94" s="573">
        <v>8315.7000000000007</v>
      </c>
      <c r="I94" s="573">
        <v>455</v>
      </c>
      <c r="J94" s="573">
        <v>2359.8000000000002</v>
      </c>
      <c r="K94" s="573">
        <v>447.8</v>
      </c>
      <c r="L94" s="573">
        <v>-415.2</v>
      </c>
    </row>
    <row r="95" spans="2:12" s="70" customFormat="1" ht="34.9" hidden="1" customHeight="1">
      <c r="B95" s="217">
        <v>43922</v>
      </c>
      <c r="C95" s="676">
        <v>11685.2</v>
      </c>
      <c r="D95" s="676">
        <v>8339.6</v>
      </c>
      <c r="E95" s="638">
        <v>104.3</v>
      </c>
      <c r="F95" s="638">
        <v>45</v>
      </c>
      <c r="G95" s="638">
        <v>30.8</v>
      </c>
      <c r="H95" s="638">
        <v>8159.5</v>
      </c>
      <c r="I95" s="638">
        <v>469.1</v>
      </c>
      <c r="J95" s="638">
        <v>2337.6</v>
      </c>
      <c r="K95" s="638">
        <v>538.9</v>
      </c>
      <c r="L95" s="638">
        <v>-392.4</v>
      </c>
    </row>
    <row r="96" spans="2:12" s="70" customFormat="1" ht="34.9" hidden="1" customHeight="1">
      <c r="B96" s="216">
        <v>43952</v>
      </c>
      <c r="C96" s="574">
        <v>11829.1</v>
      </c>
      <c r="D96" s="574">
        <v>8276.7999999999993</v>
      </c>
      <c r="E96" s="573">
        <v>99</v>
      </c>
      <c r="F96" s="573">
        <v>46.3</v>
      </c>
      <c r="G96" s="573">
        <v>23.8</v>
      </c>
      <c r="H96" s="573">
        <v>8107.7</v>
      </c>
      <c r="I96" s="573">
        <v>454.9</v>
      </c>
      <c r="J96" s="573">
        <v>2530.3000000000002</v>
      </c>
      <c r="K96" s="573">
        <v>567.1</v>
      </c>
      <c r="L96" s="573">
        <v>-397.5</v>
      </c>
    </row>
    <row r="97" spans="2:12" s="70" customFormat="1" ht="34.9" hidden="1" customHeight="1">
      <c r="B97" s="217">
        <v>43983</v>
      </c>
      <c r="C97" s="676">
        <v>11836.6</v>
      </c>
      <c r="D97" s="676">
        <v>8208.9</v>
      </c>
      <c r="E97" s="638">
        <v>46</v>
      </c>
      <c r="F97" s="638">
        <v>43.2</v>
      </c>
      <c r="G97" s="638">
        <v>27.8</v>
      </c>
      <c r="H97" s="638">
        <v>8091.9</v>
      </c>
      <c r="I97" s="638">
        <v>445.3</v>
      </c>
      <c r="J97" s="638">
        <v>2616.6</v>
      </c>
      <c r="K97" s="638">
        <v>565.79999999999995</v>
      </c>
      <c r="L97" s="638">
        <v>-423.9</v>
      </c>
    </row>
    <row r="98" spans="2:12" s="70" customFormat="1" ht="34.9" hidden="1" customHeight="1">
      <c r="B98" s="216">
        <v>44013</v>
      </c>
      <c r="C98" s="574">
        <v>11881.6</v>
      </c>
      <c r="D98" s="574">
        <v>8161.2</v>
      </c>
      <c r="E98" s="573">
        <v>48.7</v>
      </c>
      <c r="F98" s="573">
        <v>37.299999999999997</v>
      </c>
      <c r="G98" s="573">
        <v>26.1</v>
      </c>
      <c r="H98" s="573">
        <v>8049.1</v>
      </c>
      <c r="I98" s="573">
        <v>447.6</v>
      </c>
      <c r="J98" s="573">
        <v>2703.1</v>
      </c>
      <c r="K98" s="573">
        <v>569.70000000000005</v>
      </c>
      <c r="L98" s="573">
        <v>-229.7</v>
      </c>
    </row>
    <row r="99" spans="2:12" s="70" customFormat="1" ht="34.9" hidden="1" customHeight="1">
      <c r="B99" s="217">
        <v>44044</v>
      </c>
      <c r="C99" s="676">
        <v>11960.9</v>
      </c>
      <c r="D99" s="676">
        <v>8223.2000000000007</v>
      </c>
      <c r="E99" s="638">
        <v>47.7</v>
      </c>
      <c r="F99" s="638">
        <v>32.200000000000003</v>
      </c>
      <c r="G99" s="638">
        <v>24.6</v>
      </c>
      <c r="H99" s="638">
        <v>8118.7</v>
      </c>
      <c r="I99" s="638">
        <v>482.3</v>
      </c>
      <c r="J99" s="638">
        <v>2655.8</v>
      </c>
      <c r="K99" s="638">
        <v>599.6</v>
      </c>
      <c r="L99" s="638">
        <v>-197</v>
      </c>
    </row>
    <row r="100" spans="2:12" s="70" customFormat="1" ht="34.9" hidden="1" customHeight="1">
      <c r="B100" s="216">
        <v>44075</v>
      </c>
      <c r="C100" s="574">
        <v>12223.7</v>
      </c>
      <c r="D100" s="574">
        <v>8381.2000000000007</v>
      </c>
      <c r="E100" s="573">
        <v>55.2</v>
      </c>
      <c r="F100" s="573">
        <v>46</v>
      </c>
      <c r="G100" s="573">
        <v>29.9</v>
      </c>
      <c r="H100" s="573">
        <v>8250.1</v>
      </c>
      <c r="I100" s="573">
        <v>489.3</v>
      </c>
      <c r="J100" s="573">
        <v>2717.3</v>
      </c>
      <c r="K100" s="573">
        <v>635.9</v>
      </c>
      <c r="L100" s="573">
        <v>-270.2</v>
      </c>
    </row>
    <row r="101" spans="2:12" s="70" customFormat="1" ht="34.9" hidden="1" customHeight="1">
      <c r="B101" s="217">
        <v>44105</v>
      </c>
      <c r="C101" s="676">
        <v>12093.9</v>
      </c>
      <c r="D101" s="676">
        <v>8402.2000000000007</v>
      </c>
      <c r="E101" s="638">
        <v>52.8</v>
      </c>
      <c r="F101" s="638">
        <v>48.5</v>
      </c>
      <c r="G101" s="638">
        <v>25.4</v>
      </c>
      <c r="H101" s="638">
        <v>8275.5</v>
      </c>
      <c r="I101" s="638">
        <v>471.5</v>
      </c>
      <c r="J101" s="638">
        <v>2608</v>
      </c>
      <c r="K101" s="638">
        <v>612.20000000000005</v>
      </c>
      <c r="L101" s="638">
        <v>-284.7</v>
      </c>
    </row>
    <row r="102" spans="2:12" s="70" customFormat="1" ht="34.9" hidden="1" customHeight="1">
      <c r="B102" s="216">
        <v>44136</v>
      </c>
      <c r="C102" s="574">
        <v>12288.2</v>
      </c>
      <c r="D102" s="574">
        <v>8492</v>
      </c>
      <c r="E102" s="573">
        <v>56.4</v>
      </c>
      <c r="F102" s="573">
        <v>46.3</v>
      </c>
      <c r="G102" s="573">
        <v>32.200000000000003</v>
      </c>
      <c r="H102" s="573">
        <v>8357.1</v>
      </c>
      <c r="I102" s="573">
        <v>533.6</v>
      </c>
      <c r="J102" s="573">
        <v>2612.1999999999998</v>
      </c>
      <c r="K102" s="573">
        <v>650.4</v>
      </c>
      <c r="L102" s="573">
        <v>-144.19999999999999</v>
      </c>
    </row>
    <row r="103" spans="2:12" s="70" customFormat="1" ht="34.9" hidden="1" customHeight="1">
      <c r="B103" s="217">
        <v>44166</v>
      </c>
      <c r="C103" s="676">
        <v>12439.3</v>
      </c>
      <c r="D103" s="676">
        <v>8555.2000000000007</v>
      </c>
      <c r="E103" s="638">
        <v>61.1</v>
      </c>
      <c r="F103" s="638">
        <v>41.9</v>
      </c>
      <c r="G103" s="638">
        <v>35.9</v>
      </c>
      <c r="H103" s="638">
        <v>8416.2999999999993</v>
      </c>
      <c r="I103" s="638">
        <v>462.7</v>
      </c>
      <c r="J103" s="638">
        <v>2767.4</v>
      </c>
      <c r="K103" s="638">
        <v>654</v>
      </c>
      <c r="L103" s="638">
        <v>-178.2</v>
      </c>
    </row>
    <row r="104" spans="2:12" s="70" customFormat="1" ht="34.9" hidden="1" customHeight="1">
      <c r="B104" s="215">
        <v>2021</v>
      </c>
      <c r="C104" s="678"/>
      <c r="D104" s="678"/>
      <c r="E104" s="679"/>
      <c r="F104" s="679"/>
      <c r="G104" s="679"/>
      <c r="H104" s="679"/>
      <c r="I104" s="679"/>
      <c r="J104" s="679"/>
      <c r="K104" s="679"/>
      <c r="L104" s="679"/>
    </row>
    <row r="105" spans="2:12" s="70" customFormat="1" ht="34.9" hidden="1" customHeight="1">
      <c r="B105" s="216">
        <v>44197</v>
      </c>
      <c r="C105" s="574">
        <v>12167.4</v>
      </c>
      <c r="D105" s="574">
        <v>8577.6</v>
      </c>
      <c r="E105" s="573">
        <v>58.2</v>
      </c>
      <c r="F105" s="573">
        <v>41.8</v>
      </c>
      <c r="G105" s="573">
        <v>25.5</v>
      </c>
      <c r="H105" s="573">
        <v>8452.1</v>
      </c>
      <c r="I105" s="573">
        <v>456.3</v>
      </c>
      <c r="J105" s="573">
        <v>2476.8000000000002</v>
      </c>
      <c r="K105" s="573">
        <v>656.7</v>
      </c>
      <c r="L105" s="573">
        <v>31.3</v>
      </c>
    </row>
    <row r="106" spans="2:12" s="70" customFormat="1" ht="34.9" hidden="1" customHeight="1">
      <c r="B106" s="217">
        <v>44228</v>
      </c>
      <c r="C106" s="676">
        <v>12180.7</v>
      </c>
      <c r="D106" s="676">
        <v>8603.2000000000007</v>
      </c>
      <c r="E106" s="638">
        <v>55.8</v>
      </c>
      <c r="F106" s="638">
        <v>49.5</v>
      </c>
      <c r="G106" s="638">
        <v>24.3</v>
      </c>
      <c r="H106" s="638">
        <v>8473.6</v>
      </c>
      <c r="I106" s="638">
        <v>465.1</v>
      </c>
      <c r="J106" s="638">
        <v>2451.4</v>
      </c>
      <c r="K106" s="638">
        <v>661</v>
      </c>
      <c r="L106" s="638">
        <v>-36.200000000000003</v>
      </c>
    </row>
    <row r="107" spans="2:12" s="70" customFormat="1" ht="34.9" hidden="1" customHeight="1">
      <c r="B107" s="216">
        <v>44256</v>
      </c>
      <c r="C107" s="574">
        <v>11920.8</v>
      </c>
      <c r="D107" s="574">
        <v>8504</v>
      </c>
      <c r="E107" s="573">
        <v>57.7</v>
      </c>
      <c r="F107" s="573">
        <v>53.1</v>
      </c>
      <c r="G107" s="573">
        <v>31.1</v>
      </c>
      <c r="H107" s="573">
        <v>8362.1</v>
      </c>
      <c r="I107" s="573">
        <v>488.1</v>
      </c>
      <c r="J107" s="573">
        <v>2279.6</v>
      </c>
      <c r="K107" s="573">
        <v>649.1</v>
      </c>
      <c r="L107" s="573">
        <v>-256.10000000000002</v>
      </c>
    </row>
    <row r="108" spans="2:12" s="70" customFormat="1" ht="34.9" hidden="1" customHeight="1">
      <c r="B108" s="217">
        <v>44287</v>
      </c>
      <c r="C108" s="676">
        <v>12077.2</v>
      </c>
      <c r="D108" s="676">
        <v>8541.4</v>
      </c>
      <c r="E108" s="638">
        <v>62.1</v>
      </c>
      <c r="F108" s="638">
        <v>38</v>
      </c>
      <c r="G108" s="638">
        <v>24.9</v>
      </c>
      <c r="H108" s="638">
        <v>8416.4</v>
      </c>
      <c r="I108" s="638">
        <v>475.8</v>
      </c>
      <c r="J108" s="638">
        <v>2355.6999999999998</v>
      </c>
      <c r="K108" s="638">
        <v>704.3</v>
      </c>
      <c r="L108" s="638">
        <v>-342.7</v>
      </c>
    </row>
    <row r="109" spans="2:12" s="70" customFormat="1" ht="34.9" hidden="1" customHeight="1">
      <c r="B109" s="216">
        <v>44317</v>
      </c>
      <c r="C109" s="574">
        <v>12131.7</v>
      </c>
      <c r="D109" s="574">
        <v>8546</v>
      </c>
      <c r="E109" s="573">
        <v>54.6</v>
      </c>
      <c r="F109" s="573">
        <v>55.9</v>
      </c>
      <c r="G109" s="573">
        <v>28</v>
      </c>
      <c r="H109" s="573">
        <v>8407.5</v>
      </c>
      <c r="I109" s="573">
        <v>474.2</v>
      </c>
      <c r="J109" s="573">
        <v>2429</v>
      </c>
      <c r="K109" s="573">
        <v>682.5</v>
      </c>
      <c r="L109" s="573">
        <v>-321.89999999999998</v>
      </c>
    </row>
    <row r="110" spans="2:12" s="70" customFormat="1" ht="34.9" hidden="1" customHeight="1">
      <c r="B110" s="217">
        <v>44348</v>
      </c>
      <c r="C110" s="676">
        <v>12325.2</v>
      </c>
      <c r="D110" s="676">
        <v>8562</v>
      </c>
      <c r="E110" s="638">
        <v>58.2</v>
      </c>
      <c r="F110" s="638">
        <v>41.6</v>
      </c>
      <c r="G110" s="638">
        <v>30.5</v>
      </c>
      <c r="H110" s="638">
        <v>8431.7000000000007</v>
      </c>
      <c r="I110" s="638">
        <v>492.9</v>
      </c>
      <c r="J110" s="638">
        <v>2539</v>
      </c>
      <c r="K110" s="638">
        <v>731.3</v>
      </c>
      <c r="L110" s="638">
        <v>-352</v>
      </c>
    </row>
    <row r="111" spans="2:12" s="70" customFormat="1" ht="34.9" hidden="1" customHeight="1">
      <c r="B111" s="216">
        <v>44378</v>
      </c>
      <c r="C111" s="574">
        <v>12368.8</v>
      </c>
      <c r="D111" s="574">
        <v>8537.6</v>
      </c>
      <c r="E111" s="573">
        <v>52</v>
      </c>
      <c r="F111" s="573">
        <v>44.4</v>
      </c>
      <c r="G111" s="573">
        <v>29.2</v>
      </c>
      <c r="H111" s="573">
        <v>8412</v>
      </c>
      <c r="I111" s="573">
        <v>544.9</v>
      </c>
      <c r="J111" s="573">
        <v>2551.8000000000002</v>
      </c>
      <c r="K111" s="573">
        <v>734.5</v>
      </c>
      <c r="L111" s="573">
        <v>-95.2</v>
      </c>
    </row>
    <row r="112" spans="2:12" s="70" customFormat="1" ht="34.9" hidden="1" customHeight="1">
      <c r="B112" s="217">
        <v>44409</v>
      </c>
      <c r="C112" s="676">
        <v>12475.1</v>
      </c>
      <c r="D112" s="676">
        <v>8591.7999999999993</v>
      </c>
      <c r="E112" s="638">
        <v>55.6</v>
      </c>
      <c r="F112" s="638">
        <v>38.6</v>
      </c>
      <c r="G112" s="638">
        <v>29.7</v>
      </c>
      <c r="H112" s="638">
        <v>8467.9</v>
      </c>
      <c r="I112" s="638">
        <v>562.9</v>
      </c>
      <c r="J112" s="638">
        <v>2602.8000000000002</v>
      </c>
      <c r="K112" s="638">
        <v>717.6</v>
      </c>
      <c r="L112" s="638">
        <v>-101.6</v>
      </c>
    </row>
    <row r="113" spans="2:12" s="70" customFormat="1" ht="34.9" hidden="1" customHeight="1">
      <c r="B113" s="216">
        <v>44440</v>
      </c>
      <c r="C113" s="574">
        <v>12681.8</v>
      </c>
      <c r="D113" s="574">
        <v>8648.6</v>
      </c>
      <c r="E113" s="573">
        <v>74.2</v>
      </c>
      <c r="F113" s="573">
        <v>38.5</v>
      </c>
      <c r="G113" s="573">
        <v>28.8</v>
      </c>
      <c r="H113" s="573">
        <v>8507.1</v>
      </c>
      <c r="I113" s="573">
        <v>565.79999999999995</v>
      </c>
      <c r="J113" s="573">
        <v>2646.6</v>
      </c>
      <c r="K113" s="573">
        <v>820.8</v>
      </c>
      <c r="L113" s="573">
        <v>-103</v>
      </c>
    </row>
    <row r="114" spans="2:12" s="70" customFormat="1" ht="34.9" hidden="1" customHeight="1">
      <c r="B114" s="217">
        <v>44470</v>
      </c>
      <c r="C114" s="676">
        <v>12723.2</v>
      </c>
      <c r="D114" s="676">
        <v>8668.7000000000007</v>
      </c>
      <c r="E114" s="638">
        <v>61.7</v>
      </c>
      <c r="F114" s="638">
        <v>40</v>
      </c>
      <c r="G114" s="638">
        <v>24.6</v>
      </c>
      <c r="H114" s="638">
        <v>8542.4</v>
      </c>
      <c r="I114" s="638">
        <v>542.1</v>
      </c>
      <c r="J114" s="638">
        <v>2667.3</v>
      </c>
      <c r="K114" s="638">
        <v>845.1</v>
      </c>
      <c r="L114" s="638">
        <v>-119.3</v>
      </c>
    </row>
    <row r="115" spans="2:12" s="70" customFormat="1" ht="34.9" hidden="1" customHeight="1">
      <c r="B115" s="216">
        <v>44501</v>
      </c>
      <c r="C115" s="574">
        <v>12759.7</v>
      </c>
      <c r="D115" s="574">
        <v>8818.1</v>
      </c>
      <c r="E115" s="573">
        <v>56.7</v>
      </c>
      <c r="F115" s="573">
        <v>48.1</v>
      </c>
      <c r="G115" s="573">
        <v>30.7</v>
      </c>
      <c r="H115" s="573">
        <v>8682.6</v>
      </c>
      <c r="I115" s="573">
        <v>536.5</v>
      </c>
      <c r="J115" s="573">
        <v>2562.1999999999998</v>
      </c>
      <c r="K115" s="573">
        <v>842.9</v>
      </c>
      <c r="L115" s="573">
        <v>-195.9</v>
      </c>
    </row>
    <row r="116" spans="2:12" s="70" customFormat="1" ht="34.9" hidden="1" customHeight="1">
      <c r="B116" s="217">
        <v>44531</v>
      </c>
      <c r="C116" s="676">
        <v>13163</v>
      </c>
      <c r="D116" s="676">
        <v>8837.7000000000007</v>
      </c>
      <c r="E116" s="638">
        <v>60.6</v>
      </c>
      <c r="F116" s="638">
        <v>43.2</v>
      </c>
      <c r="G116" s="638">
        <v>19.100000000000001</v>
      </c>
      <c r="H116" s="638">
        <v>8714.7999999999993</v>
      </c>
      <c r="I116" s="638">
        <v>535.1</v>
      </c>
      <c r="J116" s="638">
        <v>2927</v>
      </c>
      <c r="K116" s="638">
        <v>863.2</v>
      </c>
      <c r="L116" s="638">
        <v>-342.7</v>
      </c>
    </row>
    <row r="117" spans="2:12" s="87" customFormat="1" ht="34.9" hidden="1" customHeight="1">
      <c r="B117" s="215">
        <v>2022</v>
      </c>
      <c r="C117" s="678"/>
      <c r="D117" s="678"/>
      <c r="E117" s="679"/>
      <c r="F117" s="679"/>
      <c r="G117" s="679"/>
      <c r="H117" s="679"/>
      <c r="I117" s="679"/>
      <c r="J117" s="679"/>
      <c r="K117" s="679"/>
      <c r="L117" s="679"/>
    </row>
    <row r="118" spans="2:12" s="70" customFormat="1" ht="34.9" hidden="1" customHeight="1">
      <c r="B118" s="216">
        <v>44562</v>
      </c>
      <c r="C118" s="574">
        <v>12942.1</v>
      </c>
      <c r="D118" s="574">
        <v>8892.4</v>
      </c>
      <c r="E118" s="573">
        <v>61.1</v>
      </c>
      <c r="F118" s="573">
        <v>44.6</v>
      </c>
      <c r="G118" s="573">
        <v>30.3</v>
      </c>
      <c r="H118" s="573">
        <v>8756.4</v>
      </c>
      <c r="I118" s="573">
        <v>576.5</v>
      </c>
      <c r="J118" s="573">
        <v>2603.6</v>
      </c>
      <c r="K118" s="573">
        <v>869.6</v>
      </c>
      <c r="L118" s="573">
        <v>-232.3</v>
      </c>
    </row>
    <row r="119" spans="2:12" s="70" customFormat="1" ht="34.9" hidden="1" customHeight="1">
      <c r="B119" s="217">
        <v>44593</v>
      </c>
      <c r="C119" s="676">
        <v>13004.9</v>
      </c>
      <c r="D119" s="676">
        <v>8857.6</v>
      </c>
      <c r="E119" s="638">
        <v>60</v>
      </c>
      <c r="F119" s="638">
        <v>47.2</v>
      </c>
      <c r="G119" s="638">
        <v>22</v>
      </c>
      <c r="H119" s="638">
        <v>8728.4</v>
      </c>
      <c r="I119" s="638">
        <v>588</v>
      </c>
      <c r="J119" s="638">
        <v>2617.9</v>
      </c>
      <c r="K119" s="638">
        <v>941.4</v>
      </c>
      <c r="L119" s="638">
        <v>-450.4</v>
      </c>
    </row>
    <row r="120" spans="2:12" s="70" customFormat="1" ht="34.9" hidden="1" customHeight="1">
      <c r="B120" s="216">
        <v>44621</v>
      </c>
      <c r="C120" s="574">
        <v>13246.2</v>
      </c>
      <c r="D120" s="574">
        <v>9071.9</v>
      </c>
      <c r="E120" s="573">
        <v>60.5</v>
      </c>
      <c r="F120" s="573">
        <v>44.5</v>
      </c>
      <c r="G120" s="573">
        <v>21</v>
      </c>
      <c r="H120" s="573">
        <v>8945.9</v>
      </c>
      <c r="I120" s="573">
        <v>748.9</v>
      </c>
      <c r="J120" s="573">
        <v>2477.8000000000002</v>
      </c>
      <c r="K120" s="573">
        <v>947.6</v>
      </c>
      <c r="L120" s="573">
        <v>-659.1</v>
      </c>
    </row>
    <row r="121" spans="2:12" s="70" customFormat="1" ht="34.9" hidden="1" customHeight="1">
      <c r="B121" s="217">
        <v>44652</v>
      </c>
      <c r="C121" s="676">
        <v>13111.3</v>
      </c>
      <c r="D121" s="676">
        <v>8970.4</v>
      </c>
      <c r="E121" s="638">
        <v>70.099999999999994</v>
      </c>
      <c r="F121" s="638">
        <v>38.200000000000003</v>
      </c>
      <c r="G121" s="638">
        <v>16.8</v>
      </c>
      <c r="H121" s="638">
        <v>8845.2999999999993</v>
      </c>
      <c r="I121" s="638">
        <v>635.20000000000005</v>
      </c>
      <c r="J121" s="638">
        <v>2517.9</v>
      </c>
      <c r="K121" s="638">
        <v>987.8</v>
      </c>
      <c r="L121" s="638">
        <v>-606.79999999999995</v>
      </c>
    </row>
    <row r="122" spans="2:12" s="70" customFormat="1" ht="34.9" hidden="1" customHeight="1">
      <c r="B122" s="216">
        <v>44682</v>
      </c>
      <c r="C122" s="574">
        <v>13398.8</v>
      </c>
      <c r="D122" s="574">
        <v>8980.2999999999993</v>
      </c>
      <c r="E122" s="573">
        <v>69.900000000000006</v>
      </c>
      <c r="F122" s="573">
        <v>42.9</v>
      </c>
      <c r="G122" s="573">
        <v>16.3</v>
      </c>
      <c r="H122" s="573">
        <v>8851.2000000000007</v>
      </c>
      <c r="I122" s="573">
        <v>637.9</v>
      </c>
      <c r="J122" s="573">
        <v>2746.5</v>
      </c>
      <c r="K122" s="573">
        <v>1034.0999999999999</v>
      </c>
      <c r="L122" s="573">
        <v>-597.4</v>
      </c>
    </row>
    <row r="123" spans="2:12" s="70" customFormat="1" ht="34.9" hidden="1" customHeight="1">
      <c r="B123" s="217">
        <v>44713</v>
      </c>
      <c r="C123" s="676">
        <v>13368.4</v>
      </c>
      <c r="D123" s="676">
        <v>9098</v>
      </c>
      <c r="E123" s="638">
        <v>81.900000000000006</v>
      </c>
      <c r="F123" s="638">
        <v>37.700000000000003</v>
      </c>
      <c r="G123" s="638">
        <v>20.399999999999999</v>
      </c>
      <c r="H123" s="638">
        <v>8958</v>
      </c>
      <c r="I123" s="638">
        <v>647.1</v>
      </c>
      <c r="J123" s="638">
        <v>2460.1999999999998</v>
      </c>
      <c r="K123" s="638">
        <v>1163.0999999999999</v>
      </c>
      <c r="L123" s="638">
        <v>-651.5</v>
      </c>
    </row>
    <row r="124" spans="2:12" s="87" customFormat="1" ht="34.9" hidden="1" customHeight="1">
      <c r="B124" s="216">
        <v>44743</v>
      </c>
      <c r="C124" s="574">
        <v>13318.7</v>
      </c>
      <c r="D124" s="574">
        <v>9258.9</v>
      </c>
      <c r="E124" s="573">
        <v>77.8</v>
      </c>
      <c r="F124" s="573">
        <v>44.5</v>
      </c>
      <c r="G124" s="573">
        <v>18.600000000000001</v>
      </c>
      <c r="H124" s="573">
        <v>9118</v>
      </c>
      <c r="I124" s="573">
        <v>619.20000000000005</v>
      </c>
      <c r="J124" s="573">
        <v>2300.1</v>
      </c>
      <c r="K124" s="573">
        <v>1140.5</v>
      </c>
      <c r="L124" s="573">
        <v>-443.2</v>
      </c>
    </row>
    <row r="125" spans="2:12" s="87" customFormat="1" ht="34.9" hidden="1" customHeight="1">
      <c r="B125" s="217">
        <v>44774</v>
      </c>
      <c r="C125" s="676">
        <v>13353.4</v>
      </c>
      <c r="D125" s="676">
        <v>9268.9</v>
      </c>
      <c r="E125" s="638">
        <v>91.6</v>
      </c>
      <c r="F125" s="638">
        <v>36.4</v>
      </c>
      <c r="G125" s="638">
        <v>19.5</v>
      </c>
      <c r="H125" s="638">
        <v>9121.4</v>
      </c>
      <c r="I125" s="638">
        <v>612.9</v>
      </c>
      <c r="J125" s="638">
        <v>2293.8000000000002</v>
      </c>
      <c r="K125" s="638">
        <v>1177.8</v>
      </c>
      <c r="L125" s="638">
        <v>-307.3</v>
      </c>
    </row>
    <row r="126" spans="2:12" s="87" customFormat="1" ht="34.9" hidden="1" customHeight="1">
      <c r="B126" s="216">
        <v>44805</v>
      </c>
      <c r="C126" s="574">
        <v>13434.4</v>
      </c>
      <c r="D126" s="574">
        <v>9218.5</v>
      </c>
      <c r="E126" s="573">
        <v>151.69999999999999</v>
      </c>
      <c r="F126" s="573">
        <v>37.700000000000003</v>
      </c>
      <c r="G126" s="573">
        <v>15.9</v>
      </c>
      <c r="H126" s="573">
        <v>9013.2000000000007</v>
      </c>
      <c r="I126" s="573">
        <v>603.6</v>
      </c>
      <c r="J126" s="573">
        <v>2456.1999999999998</v>
      </c>
      <c r="K126" s="573">
        <v>1156.0999999999999</v>
      </c>
      <c r="L126" s="573">
        <v>-612</v>
      </c>
    </row>
    <row r="127" spans="2:12" s="87" customFormat="1" ht="34.9" hidden="1" customHeight="1">
      <c r="B127" s="217">
        <v>44835</v>
      </c>
      <c r="C127" s="676">
        <v>13462.2</v>
      </c>
      <c r="D127" s="676">
        <v>9351.7999999999993</v>
      </c>
      <c r="E127" s="638">
        <v>142.69999999999999</v>
      </c>
      <c r="F127" s="638">
        <v>33.4</v>
      </c>
      <c r="G127" s="638">
        <v>19.5</v>
      </c>
      <c r="H127" s="638">
        <v>9156.2000000000007</v>
      </c>
      <c r="I127" s="638">
        <v>589.29999999999995</v>
      </c>
      <c r="J127" s="638">
        <v>2324.1999999999998</v>
      </c>
      <c r="K127" s="638">
        <v>1196.9000000000001</v>
      </c>
      <c r="L127" s="638">
        <v>-388.1</v>
      </c>
    </row>
    <row r="128" spans="2:12" s="87" customFormat="1" ht="34.9" hidden="1" customHeight="1">
      <c r="B128" s="216">
        <v>44866</v>
      </c>
      <c r="C128" s="574">
        <v>13605.6</v>
      </c>
      <c r="D128" s="574">
        <v>9382</v>
      </c>
      <c r="E128" s="573">
        <v>191</v>
      </c>
      <c r="F128" s="573">
        <v>45.4</v>
      </c>
      <c r="G128" s="573">
        <v>26.8</v>
      </c>
      <c r="H128" s="573">
        <v>9118.7999999999993</v>
      </c>
      <c r="I128" s="573">
        <v>608.9</v>
      </c>
      <c r="J128" s="573">
        <v>2420.6</v>
      </c>
      <c r="K128" s="573">
        <v>1194.0999999999999</v>
      </c>
      <c r="L128" s="573">
        <v>-355.2</v>
      </c>
    </row>
    <row r="129" spans="2:12" s="87" customFormat="1" ht="34.9" hidden="1" customHeight="1">
      <c r="B129" s="217">
        <v>44896</v>
      </c>
      <c r="C129" s="676">
        <v>13522.1</v>
      </c>
      <c r="D129" s="676">
        <v>9265.2000000000007</v>
      </c>
      <c r="E129" s="638">
        <v>222.6</v>
      </c>
      <c r="F129" s="638">
        <v>30.6</v>
      </c>
      <c r="G129" s="638">
        <v>16.899999999999999</v>
      </c>
      <c r="H129" s="638">
        <v>8995.1</v>
      </c>
      <c r="I129" s="638">
        <v>585</v>
      </c>
      <c r="J129" s="638">
        <v>2422</v>
      </c>
      <c r="K129" s="638">
        <v>1249.9000000000001</v>
      </c>
      <c r="L129" s="638">
        <v>-572.4</v>
      </c>
    </row>
    <row r="130" spans="2:12" s="87" customFormat="1" ht="34.9" hidden="1" customHeight="1">
      <c r="B130" s="215">
        <v>2023</v>
      </c>
      <c r="C130" s="678"/>
      <c r="D130" s="678"/>
      <c r="E130" s="679"/>
      <c r="F130" s="679"/>
      <c r="G130" s="679"/>
      <c r="H130" s="679"/>
      <c r="I130" s="679"/>
      <c r="J130" s="679"/>
      <c r="K130" s="679"/>
      <c r="L130" s="679"/>
    </row>
    <row r="131" spans="2:12" s="87" customFormat="1" ht="34.9" hidden="1" customHeight="1">
      <c r="B131" s="216">
        <v>44927</v>
      </c>
      <c r="C131" s="574">
        <f t="shared" ref="C131:C142" si="2">D131+I131+J131+K131</f>
        <v>13666.6</v>
      </c>
      <c r="D131" s="574">
        <f t="shared" ref="D131:D141" si="3">E131+F131+G131+H131</f>
        <v>9201.5</v>
      </c>
      <c r="E131" s="573">
        <v>216.6</v>
      </c>
      <c r="F131" s="573">
        <v>35.5</v>
      </c>
      <c r="G131" s="573">
        <v>21.9</v>
      </c>
      <c r="H131" s="573">
        <v>8927.5</v>
      </c>
      <c r="I131" s="573">
        <v>659.2</v>
      </c>
      <c r="J131" s="573">
        <v>2614</v>
      </c>
      <c r="K131" s="573">
        <v>1191.9000000000001</v>
      </c>
      <c r="L131" s="573">
        <v>-581.29999999999995</v>
      </c>
    </row>
    <row r="132" spans="2:12" s="87" customFormat="1" ht="34.9" hidden="1" customHeight="1">
      <c r="B132" s="217">
        <v>44958</v>
      </c>
      <c r="C132" s="676">
        <f t="shared" si="2"/>
        <v>13684.9</v>
      </c>
      <c r="D132" s="676">
        <f t="shared" si="3"/>
        <v>9257.2000000000007</v>
      </c>
      <c r="E132" s="638">
        <v>238.1</v>
      </c>
      <c r="F132" s="638">
        <v>40</v>
      </c>
      <c r="G132" s="638">
        <v>21.1</v>
      </c>
      <c r="H132" s="638">
        <v>8958</v>
      </c>
      <c r="I132" s="638">
        <v>631.4</v>
      </c>
      <c r="J132" s="638">
        <v>2604.6999999999998</v>
      </c>
      <c r="K132" s="638">
        <v>1191.5999999999999</v>
      </c>
      <c r="L132" s="638">
        <v>-708.4</v>
      </c>
    </row>
    <row r="133" spans="2:12" s="87" customFormat="1" ht="34.9" hidden="1" customHeight="1">
      <c r="B133" s="216">
        <v>44986</v>
      </c>
      <c r="C133" s="574">
        <f t="shared" si="2"/>
        <v>13966.5</v>
      </c>
      <c r="D133" s="574">
        <f t="shared" si="3"/>
        <v>9459.1</v>
      </c>
      <c r="E133" s="573">
        <v>203.4</v>
      </c>
      <c r="F133" s="573">
        <v>49.4</v>
      </c>
      <c r="G133" s="573">
        <v>20.2</v>
      </c>
      <c r="H133" s="573">
        <v>9186.1</v>
      </c>
      <c r="I133" s="573">
        <v>632.5</v>
      </c>
      <c r="J133" s="573">
        <v>2685.2</v>
      </c>
      <c r="K133" s="573">
        <v>1189.7</v>
      </c>
      <c r="L133" s="573">
        <v>-679.5</v>
      </c>
    </row>
    <row r="134" spans="2:12" s="87" customFormat="1" ht="34.9" hidden="1" customHeight="1">
      <c r="B134" s="217">
        <v>45017</v>
      </c>
      <c r="C134" s="676">
        <f t="shared" si="2"/>
        <v>13904.199999999999</v>
      </c>
      <c r="D134" s="676">
        <f t="shared" si="3"/>
        <v>9347</v>
      </c>
      <c r="E134" s="638">
        <v>159.5</v>
      </c>
      <c r="F134" s="638">
        <v>36.200000000000003</v>
      </c>
      <c r="G134" s="638">
        <v>24.8</v>
      </c>
      <c r="H134" s="638">
        <v>9126.5</v>
      </c>
      <c r="I134" s="638">
        <v>648.29999999999995</v>
      </c>
      <c r="J134" s="638">
        <v>2689.3</v>
      </c>
      <c r="K134" s="638">
        <v>1219.5999999999999</v>
      </c>
      <c r="L134" s="638">
        <v>-312.7</v>
      </c>
    </row>
    <row r="135" spans="2:12" s="87" customFormat="1" ht="34.9" hidden="1" customHeight="1">
      <c r="B135" s="216">
        <v>45047</v>
      </c>
      <c r="C135" s="574">
        <f t="shared" si="2"/>
        <v>13959.2</v>
      </c>
      <c r="D135" s="574">
        <f t="shared" si="3"/>
        <v>9229</v>
      </c>
      <c r="E135" s="573">
        <v>221.1</v>
      </c>
      <c r="F135" s="573">
        <v>39.9</v>
      </c>
      <c r="G135" s="573">
        <v>17.2</v>
      </c>
      <c r="H135" s="573">
        <v>8950.7999999999993</v>
      </c>
      <c r="I135" s="573">
        <v>677.1</v>
      </c>
      <c r="J135" s="573">
        <v>2822.6</v>
      </c>
      <c r="K135" s="573">
        <v>1230.5</v>
      </c>
      <c r="L135" s="573">
        <v>-542.1</v>
      </c>
    </row>
    <row r="136" spans="2:12" s="87" customFormat="1" ht="34.9" hidden="1" customHeight="1">
      <c r="B136" s="217">
        <v>45078</v>
      </c>
      <c r="C136" s="676">
        <f t="shared" si="2"/>
        <v>13705.6</v>
      </c>
      <c r="D136" s="676">
        <f t="shared" si="3"/>
        <v>9264.1</v>
      </c>
      <c r="E136" s="638">
        <v>229.6</v>
      </c>
      <c r="F136" s="638">
        <v>35.299999999999997</v>
      </c>
      <c r="G136" s="638">
        <v>25.1</v>
      </c>
      <c r="H136" s="638">
        <v>8974.1</v>
      </c>
      <c r="I136" s="638">
        <v>677.1</v>
      </c>
      <c r="J136" s="638">
        <v>2563.3000000000002</v>
      </c>
      <c r="K136" s="638">
        <v>1201.0999999999999</v>
      </c>
      <c r="L136" s="638">
        <v>-411.8</v>
      </c>
    </row>
    <row r="137" spans="2:12" s="87" customFormat="1" ht="34.9" hidden="1" customHeight="1">
      <c r="B137" s="216">
        <v>45108</v>
      </c>
      <c r="C137" s="574">
        <f t="shared" si="2"/>
        <v>13856.220000000001</v>
      </c>
      <c r="D137" s="574">
        <f t="shared" si="3"/>
        <v>9350.9500000000007</v>
      </c>
      <c r="E137" s="573">
        <v>199.34</v>
      </c>
      <c r="F137" s="573">
        <v>37.6</v>
      </c>
      <c r="G137" s="573">
        <v>28.01</v>
      </c>
      <c r="H137" s="573">
        <v>9086</v>
      </c>
      <c r="I137" s="573">
        <v>683.74</v>
      </c>
      <c r="J137" s="573">
        <v>2612.58</v>
      </c>
      <c r="K137" s="573">
        <v>1208.95</v>
      </c>
      <c r="L137" s="573">
        <v>-238.25</v>
      </c>
    </row>
    <row r="138" spans="2:12" s="87" customFormat="1" ht="34.9" hidden="1" customHeight="1">
      <c r="B138" s="217">
        <v>45139</v>
      </c>
      <c r="C138" s="676">
        <f t="shared" si="2"/>
        <v>13676.112999999999</v>
      </c>
      <c r="D138" s="676">
        <f t="shared" si="3"/>
        <v>9281.6750000000011</v>
      </c>
      <c r="E138" s="638">
        <v>216.71899999999999</v>
      </c>
      <c r="F138" s="638">
        <v>40.676000000000002</v>
      </c>
      <c r="G138" s="638">
        <v>17.962</v>
      </c>
      <c r="H138" s="638">
        <v>9006.3180000000011</v>
      </c>
      <c r="I138" s="638">
        <v>679.60299999999995</v>
      </c>
      <c r="J138" s="638">
        <v>2521.279</v>
      </c>
      <c r="K138" s="638">
        <v>1193.5559999999987</v>
      </c>
      <c r="L138" s="638">
        <v>-336.95600000000013</v>
      </c>
    </row>
    <row r="139" spans="2:12" s="87" customFormat="1" ht="34.9" hidden="1" customHeight="1">
      <c r="B139" s="216">
        <v>45170</v>
      </c>
      <c r="C139" s="574">
        <f t="shared" si="2"/>
        <v>13889.299000000001</v>
      </c>
      <c r="D139" s="574">
        <f t="shared" si="3"/>
        <v>9348.1670000000013</v>
      </c>
      <c r="E139" s="573">
        <v>173.77099999999999</v>
      </c>
      <c r="F139" s="573">
        <v>38.873000000000005</v>
      </c>
      <c r="G139" s="573">
        <v>20.089999999999996</v>
      </c>
      <c r="H139" s="573">
        <v>9115.4330000000009</v>
      </c>
      <c r="I139" s="573">
        <v>648.24400000000003</v>
      </c>
      <c r="J139" s="573">
        <v>2584.8879999999999</v>
      </c>
      <c r="K139" s="573">
        <v>1307.9999999999982</v>
      </c>
      <c r="L139" s="573">
        <v>-618.65200000000004</v>
      </c>
    </row>
    <row r="140" spans="2:12" s="87" customFormat="1" ht="34.9" hidden="1" customHeight="1">
      <c r="B140" s="217">
        <v>45201</v>
      </c>
      <c r="C140" s="676">
        <f t="shared" si="2"/>
        <v>13903.833000000002</v>
      </c>
      <c r="D140" s="676">
        <f t="shared" si="3"/>
        <v>9232.3900000000012</v>
      </c>
      <c r="E140" s="638">
        <v>170.64</v>
      </c>
      <c r="F140" s="638">
        <v>27.86</v>
      </c>
      <c r="G140" s="638">
        <v>17.780999999999999</v>
      </c>
      <c r="H140" s="638">
        <v>9016.1090000000004</v>
      </c>
      <c r="I140" s="638">
        <v>628.96799999999996</v>
      </c>
      <c r="J140" s="638">
        <v>2628.875</v>
      </c>
      <c r="K140" s="638">
        <v>1413.6</v>
      </c>
      <c r="L140" s="638">
        <v>-794.83300000000236</v>
      </c>
    </row>
    <row r="141" spans="2:12" s="87" customFormat="1" ht="34.9" hidden="1" customHeight="1">
      <c r="B141" s="216">
        <v>45233</v>
      </c>
      <c r="C141" s="574">
        <f t="shared" si="2"/>
        <v>14024.616000000002</v>
      </c>
      <c r="D141" s="574">
        <f t="shared" si="3"/>
        <v>9219.2039999999997</v>
      </c>
      <c r="E141" s="573">
        <v>156.03800000000001</v>
      </c>
      <c r="F141" s="573">
        <v>25.434999999999999</v>
      </c>
      <c r="G141" s="573">
        <v>22.832000000000001</v>
      </c>
      <c r="H141" s="573">
        <v>9014.8989999999994</v>
      </c>
      <c r="I141" s="573">
        <v>585.93200000000002</v>
      </c>
      <c r="J141" s="573">
        <v>2824.4490000000001</v>
      </c>
      <c r="K141" s="573">
        <v>1395.0309999999999</v>
      </c>
      <c r="L141" s="573">
        <f>'7a'!C139-'7b'!C141</f>
        <v>-610.32800000000316</v>
      </c>
    </row>
    <row r="142" spans="2:12" s="87" customFormat="1" ht="34.9" hidden="1" customHeight="1">
      <c r="B142" s="575">
        <v>45264</v>
      </c>
      <c r="C142" s="914">
        <f t="shared" si="2"/>
        <v>13864.312999999998</v>
      </c>
      <c r="D142" s="914">
        <v>9275.4290000000001</v>
      </c>
      <c r="E142" s="639">
        <v>162.57400000000001</v>
      </c>
      <c r="F142" s="639">
        <v>28.86</v>
      </c>
      <c r="G142" s="639">
        <v>21.748000000000001</v>
      </c>
      <c r="H142" s="639">
        <v>9062.2469999999994</v>
      </c>
      <c r="I142" s="639">
        <v>605.61300000000006</v>
      </c>
      <c r="J142" s="639">
        <v>2562.712</v>
      </c>
      <c r="K142" s="639">
        <v>1420.559</v>
      </c>
      <c r="L142" s="639">
        <v>-570.72199999999998</v>
      </c>
    </row>
    <row r="143" spans="2:12" s="87" customFormat="1" ht="34.9" hidden="1" customHeight="1">
      <c r="B143" s="1009">
        <v>2024</v>
      </c>
      <c r="C143" s="1023"/>
      <c r="D143" s="1023"/>
      <c r="E143" s="1024"/>
      <c r="F143" s="1024"/>
      <c r="G143" s="1024"/>
      <c r="H143" s="1024"/>
      <c r="I143" s="1024"/>
      <c r="J143" s="1024"/>
      <c r="K143" s="1024"/>
      <c r="L143" s="1024"/>
    </row>
    <row r="144" spans="2:12" s="87" customFormat="1" ht="34.9" hidden="1" customHeight="1">
      <c r="B144" s="216">
        <v>45292</v>
      </c>
      <c r="C144" s="574">
        <f t="shared" ref="C144:C150" si="4">D144+I144+J144+K144</f>
        <v>13816.749000000002</v>
      </c>
      <c r="D144" s="574">
        <f>E144+F144+G144+H144</f>
        <v>9275.3850000000002</v>
      </c>
      <c r="E144" s="573">
        <v>127.90100000000001</v>
      </c>
      <c r="F144" s="573">
        <v>30.365000000000002</v>
      </c>
      <c r="G144" s="573">
        <v>26.393999999999998</v>
      </c>
      <c r="H144" s="573">
        <v>9090.7250000000004</v>
      </c>
      <c r="I144" s="573">
        <v>595.02200000000005</v>
      </c>
      <c r="J144" s="573">
        <v>2605.4070000000002</v>
      </c>
      <c r="K144" s="573">
        <v>1340.9349999999995</v>
      </c>
      <c r="L144" s="573">
        <f>'7a'!C142-'7b'!C144</f>
        <v>-398.4429999999993</v>
      </c>
    </row>
    <row r="145" spans="2:12" s="87" customFormat="1" ht="34.9" hidden="1" customHeight="1">
      <c r="B145" s="217">
        <v>45323</v>
      </c>
      <c r="C145" s="676">
        <f t="shared" si="4"/>
        <v>13955.646000000001</v>
      </c>
      <c r="D145" s="676">
        <f>E145+F145+G145+H145</f>
        <v>9289.0660000000007</v>
      </c>
      <c r="E145" s="638">
        <v>112.53400000000001</v>
      </c>
      <c r="F145" s="638">
        <v>26.151</v>
      </c>
      <c r="G145" s="638">
        <v>25.565999999999999</v>
      </c>
      <c r="H145" s="638">
        <v>9124.8150000000005</v>
      </c>
      <c r="I145" s="638">
        <v>602.98699999999997</v>
      </c>
      <c r="J145" s="638">
        <v>2709.5909999999999</v>
      </c>
      <c r="K145" s="638">
        <v>1354.002</v>
      </c>
      <c r="L145" s="638">
        <f>'7a'!C143-'7b'!C145</f>
        <v>-442.58400000000074</v>
      </c>
    </row>
    <row r="146" spans="2:12" s="87" customFormat="1" ht="34.9" hidden="1" customHeight="1">
      <c r="B146" s="216">
        <v>45352</v>
      </c>
      <c r="C146" s="574">
        <f t="shared" si="4"/>
        <v>13905.734</v>
      </c>
      <c r="D146" s="574">
        <f>E146+F146+G146+H146</f>
        <v>9334.0470000000005</v>
      </c>
      <c r="E146" s="573">
        <v>122.803</v>
      </c>
      <c r="F146" s="573">
        <v>25.748999999999999</v>
      </c>
      <c r="G146" s="573">
        <v>24.338999999999999</v>
      </c>
      <c r="H146" s="573">
        <v>9161.1560000000009</v>
      </c>
      <c r="I146" s="573">
        <v>657.95100000000002</v>
      </c>
      <c r="J146" s="573">
        <v>2553.7689999999998</v>
      </c>
      <c r="K146" s="573">
        <v>1359.9670000000001</v>
      </c>
      <c r="L146" s="573">
        <v>-288.642</v>
      </c>
    </row>
    <row r="147" spans="2:12" s="87" customFormat="1" ht="34.9" hidden="1" customHeight="1">
      <c r="B147" s="217">
        <v>45383</v>
      </c>
      <c r="C147" s="676">
        <f t="shared" si="4"/>
        <v>14053.341</v>
      </c>
      <c r="D147" s="676">
        <f>E147+F147+G147+H147</f>
        <v>9391.259</v>
      </c>
      <c r="E147" s="638">
        <v>129.19900000000001</v>
      </c>
      <c r="F147" s="638">
        <v>25.29</v>
      </c>
      <c r="G147" s="638">
        <v>18.994</v>
      </c>
      <c r="H147" s="638">
        <v>9217.7759999999998</v>
      </c>
      <c r="I147" s="638">
        <v>734.24699999999996</v>
      </c>
      <c r="J147" s="638">
        <v>2523.3490000000002</v>
      </c>
      <c r="K147" s="638">
        <v>1404.4860000000001</v>
      </c>
      <c r="L147" s="638">
        <v>-513.07000000000005</v>
      </c>
    </row>
    <row r="148" spans="2:12" s="87" customFormat="1" ht="34.9" hidden="1" customHeight="1">
      <c r="B148" s="216">
        <v>45413</v>
      </c>
      <c r="C148" s="574">
        <f t="shared" si="4"/>
        <v>14066.2</v>
      </c>
      <c r="D148" s="574">
        <f>E148+F148+G148+H148</f>
        <v>9425.4580000000005</v>
      </c>
      <c r="E148" s="573">
        <v>123.503</v>
      </c>
      <c r="F148" s="573">
        <v>26.989000000000001</v>
      </c>
      <c r="G148" s="573">
        <v>23.99</v>
      </c>
      <c r="H148" s="573">
        <v>9250.9760000000006</v>
      </c>
      <c r="I148" s="573">
        <v>759.53700000000003</v>
      </c>
      <c r="J148" s="573">
        <v>2499.9140000000002</v>
      </c>
      <c r="K148" s="573">
        <v>1381.2909999999999</v>
      </c>
      <c r="L148" s="573">
        <v>-412.822</v>
      </c>
    </row>
    <row r="149" spans="2:12" s="87" customFormat="1" ht="34.9" hidden="1" customHeight="1">
      <c r="B149" s="217">
        <v>45444</v>
      </c>
      <c r="C149" s="676">
        <f t="shared" si="4"/>
        <v>14091.653000000002</v>
      </c>
      <c r="D149" s="676">
        <v>9475.4490000000005</v>
      </c>
      <c r="E149" s="638">
        <v>125.61499999999999</v>
      </c>
      <c r="F149" s="638">
        <v>21.571999999999999</v>
      </c>
      <c r="G149" s="638">
        <v>25.263999999999999</v>
      </c>
      <c r="H149" s="638">
        <v>9302.9989999999998</v>
      </c>
      <c r="I149" s="638">
        <v>776.14499999999998</v>
      </c>
      <c r="J149" s="638">
        <v>2474.9160000000002</v>
      </c>
      <c r="K149" s="638">
        <v>1365.143</v>
      </c>
      <c r="L149" s="638">
        <v>-328.55799999999999</v>
      </c>
    </row>
    <row r="150" spans="2:12" s="87" customFormat="1" ht="34.9" hidden="1" customHeight="1">
      <c r="B150" s="216">
        <v>45474</v>
      </c>
      <c r="C150" s="574">
        <f t="shared" si="4"/>
        <v>14529.88098</v>
      </c>
      <c r="D150" s="574">
        <f>E150+F150+G150+H150</f>
        <v>9925.7334570000003</v>
      </c>
      <c r="E150" s="573">
        <v>82.456884000000002</v>
      </c>
      <c r="F150" s="573">
        <v>23.263674999999999</v>
      </c>
      <c r="G150" s="573">
        <v>27.270288999999998</v>
      </c>
      <c r="H150" s="573">
        <v>9792.7426090000008</v>
      </c>
      <c r="I150" s="573">
        <v>748.87091399999997</v>
      </c>
      <c r="J150" s="573">
        <v>2429.9779159999998</v>
      </c>
      <c r="K150" s="573">
        <v>1425.298693</v>
      </c>
      <c r="L150" s="573">
        <v>-156.827775</v>
      </c>
    </row>
    <row r="151" spans="2:12" s="87" customFormat="1" ht="34.9" hidden="1" customHeight="1">
      <c r="B151" s="217">
        <v>45505</v>
      </c>
      <c r="C151" s="676">
        <v>14510.396000000001</v>
      </c>
      <c r="D151" s="676">
        <v>9817.6</v>
      </c>
      <c r="E151" s="638">
        <v>114</v>
      </c>
      <c r="F151" s="638">
        <v>20.8</v>
      </c>
      <c r="G151" s="638">
        <v>19.3</v>
      </c>
      <c r="H151" s="638">
        <v>9663.5</v>
      </c>
      <c r="I151" s="638">
        <v>754.31600000000003</v>
      </c>
      <c r="J151" s="638">
        <v>2505.732</v>
      </c>
      <c r="K151" s="638">
        <v>1432.8</v>
      </c>
      <c r="L151" s="638">
        <v>-249.196</v>
      </c>
    </row>
    <row r="152" spans="2:12" s="87" customFormat="1" ht="34.9" hidden="1" customHeight="1">
      <c r="B152" s="216">
        <v>45536</v>
      </c>
      <c r="C152" s="574">
        <f>D152+I152+J152+K152</f>
        <v>14497.817000000003</v>
      </c>
      <c r="D152" s="574">
        <f>E152+F152+G152+H152</f>
        <v>9846.5590000000011</v>
      </c>
      <c r="E152" s="573">
        <v>57.856999999999999</v>
      </c>
      <c r="F152" s="573">
        <v>28.407</v>
      </c>
      <c r="G152" s="573">
        <v>23.443999999999999</v>
      </c>
      <c r="H152" s="573">
        <v>9736.8510000000006</v>
      </c>
      <c r="I152" s="573">
        <v>715.00300000000004</v>
      </c>
      <c r="J152" s="573">
        <v>2480.9160000000002</v>
      </c>
      <c r="K152" s="573">
        <v>1455.3389999999999</v>
      </c>
      <c r="L152" s="573">
        <v>-142.488</v>
      </c>
    </row>
    <row r="153" spans="2:12" s="87" customFormat="1" ht="34.9" hidden="1" customHeight="1">
      <c r="B153" s="217">
        <v>45566</v>
      </c>
      <c r="C153" s="676">
        <v>14504.246999999999</v>
      </c>
      <c r="D153" s="676">
        <v>9766.3770000000004</v>
      </c>
      <c r="E153" s="638">
        <v>51.959000000000003</v>
      </c>
      <c r="F153" s="638">
        <v>21.391999999999999</v>
      </c>
      <c r="G153" s="638">
        <v>19.312999999999999</v>
      </c>
      <c r="H153" s="638">
        <v>9673.7119999999995</v>
      </c>
      <c r="I153" s="638">
        <v>746.65</v>
      </c>
      <c r="J153" s="638">
        <v>2539.1190000000001</v>
      </c>
      <c r="K153" s="638">
        <v>1452.1010000000001</v>
      </c>
      <c r="L153" s="638">
        <v>-435.15300000000002</v>
      </c>
    </row>
    <row r="154" spans="2:12" s="87" customFormat="1" ht="34.5" hidden="1" customHeight="1">
      <c r="B154" s="216">
        <v>45597</v>
      </c>
      <c r="C154" s="574">
        <v>14667.226000000001</v>
      </c>
      <c r="D154" s="574">
        <v>10000.539000000001</v>
      </c>
      <c r="E154" s="573">
        <v>44.948</v>
      </c>
      <c r="F154" s="573">
        <v>24.879000000000001</v>
      </c>
      <c r="G154" s="573">
        <v>16.501000000000001</v>
      </c>
      <c r="H154" s="573">
        <v>9914.2119999999995</v>
      </c>
      <c r="I154" s="573">
        <v>694.84500000000003</v>
      </c>
      <c r="J154" s="573">
        <v>2469.6860000000001</v>
      </c>
      <c r="K154" s="573">
        <v>1502.1559999999999</v>
      </c>
      <c r="L154" s="573">
        <v>-432.36200000000002</v>
      </c>
    </row>
    <row r="155" spans="2:12" s="87" customFormat="1" ht="34.9" hidden="1" customHeight="1">
      <c r="B155" s="553">
        <v>45628</v>
      </c>
      <c r="C155" s="914">
        <v>14729.332</v>
      </c>
      <c r="D155" s="914">
        <v>9998.5540000000001</v>
      </c>
      <c r="E155" s="639">
        <v>59.165999999999997</v>
      </c>
      <c r="F155" s="639">
        <v>23.934000000000001</v>
      </c>
      <c r="G155" s="639">
        <v>24.596</v>
      </c>
      <c r="H155" s="639">
        <v>9890.8590000000004</v>
      </c>
      <c r="I155" s="639">
        <v>746.54600000000005</v>
      </c>
      <c r="J155" s="639">
        <v>2453.0810000000001</v>
      </c>
      <c r="K155" s="639">
        <v>1531.1510000000001</v>
      </c>
      <c r="L155" s="639">
        <v>-551.55700000000002</v>
      </c>
    </row>
    <row r="156" spans="2:12" s="87" customFormat="1" ht="34.9" customHeight="1">
      <c r="B156" s="1009">
        <v>2025</v>
      </c>
      <c r="C156" s="1023"/>
      <c r="D156" s="1023"/>
      <c r="E156" s="1024"/>
      <c r="F156" s="1024"/>
      <c r="G156" s="1024"/>
      <c r="H156" s="1024"/>
      <c r="I156" s="1024"/>
      <c r="J156" s="1024"/>
      <c r="K156" s="1024"/>
      <c r="L156" s="1024"/>
    </row>
    <row r="157" spans="2:12" s="87" customFormat="1" ht="34.9" hidden="1" customHeight="1">
      <c r="B157" s="216">
        <v>45658</v>
      </c>
      <c r="C157" s="574">
        <f>D157+I157+J157+K157</f>
        <v>14521.544000000002</v>
      </c>
      <c r="D157" s="574">
        <v>10090.004000000001</v>
      </c>
      <c r="E157" s="573">
        <v>58.933999999999997</v>
      </c>
      <c r="F157" s="573">
        <v>28.474</v>
      </c>
      <c r="G157" s="573">
        <v>24.562000000000001</v>
      </c>
      <c r="H157" s="573">
        <v>9978.0349999999999</v>
      </c>
      <c r="I157" s="573">
        <v>732.25199999999995</v>
      </c>
      <c r="J157" s="573">
        <v>2409.1770000000001</v>
      </c>
      <c r="K157" s="573">
        <v>1290.1110000000001</v>
      </c>
      <c r="L157" s="573">
        <v>-124.041</v>
      </c>
    </row>
    <row r="158" spans="2:12" s="87" customFormat="1" ht="34.9" hidden="1" customHeight="1">
      <c r="B158" s="217">
        <v>45690</v>
      </c>
      <c r="C158" s="676">
        <v>15034.884</v>
      </c>
      <c r="D158" s="676">
        <v>10366.554</v>
      </c>
      <c r="E158" s="638">
        <v>58.279000000000003</v>
      </c>
      <c r="F158" s="638">
        <v>28.974</v>
      </c>
      <c r="G158" s="638">
        <v>28.399000000000001</v>
      </c>
      <c r="H158" s="638">
        <v>10250.902</v>
      </c>
      <c r="I158" s="638">
        <v>756.04300000000001</v>
      </c>
      <c r="J158" s="638">
        <v>2643.4769999999999</v>
      </c>
      <c r="K158" s="638">
        <v>1268.81</v>
      </c>
      <c r="L158" s="638">
        <v>-257.63900000000001</v>
      </c>
    </row>
    <row r="159" spans="2:12" s="87" customFormat="1" ht="34.9" hidden="1" customHeight="1">
      <c r="B159" s="216">
        <v>45717</v>
      </c>
      <c r="C159" s="574">
        <v>14931.593000000001</v>
      </c>
      <c r="D159" s="574">
        <v>10337.628000000001</v>
      </c>
      <c r="E159" s="573">
        <v>196.40899999999999</v>
      </c>
      <c r="F159" s="573">
        <v>25.936</v>
      </c>
      <c r="G159" s="573">
        <v>28.391999999999999</v>
      </c>
      <c r="H159" s="573">
        <v>10086.891</v>
      </c>
      <c r="I159" s="573">
        <v>751.92700000000002</v>
      </c>
      <c r="J159" s="573">
        <v>2530.67</v>
      </c>
      <c r="K159" s="573">
        <v>1311.3679999999999</v>
      </c>
      <c r="L159" s="573">
        <v>-133.49299999999999</v>
      </c>
    </row>
    <row r="160" spans="2:12" s="87" customFormat="1" ht="34.9" hidden="1" customHeight="1">
      <c r="B160" s="217">
        <v>45749</v>
      </c>
      <c r="C160" s="676">
        <v>15227.633</v>
      </c>
      <c r="D160" s="676">
        <v>10349.963</v>
      </c>
      <c r="E160" s="638">
        <v>200.952</v>
      </c>
      <c r="F160" s="638">
        <v>26.664000000000001</v>
      </c>
      <c r="G160" s="638">
        <v>19.859000000000002</v>
      </c>
      <c r="H160" s="638">
        <v>10102.486999999999</v>
      </c>
      <c r="I160" s="638">
        <v>842.18499999999995</v>
      </c>
      <c r="J160" s="638">
        <v>2625.7510000000002</v>
      </c>
      <c r="K160" s="638">
        <v>1409.7339999999999</v>
      </c>
      <c r="L160" s="638">
        <v>-426.93200000000002</v>
      </c>
    </row>
    <row r="161" spans="2:12" s="87" customFormat="1" ht="34.9" hidden="1" customHeight="1">
      <c r="B161" s="216">
        <v>45778</v>
      </c>
      <c r="C161" s="574">
        <f t="shared" ref="C161:C167" si="5">D161+I161+J161+K161</f>
        <v>15285.976798</v>
      </c>
      <c r="D161" s="574">
        <f>E161+F161+G161+H161</f>
        <v>10379.821946800999</v>
      </c>
      <c r="E161" s="573">
        <v>197.02160485800002</v>
      </c>
      <c r="F161" s="573">
        <v>20.869215943</v>
      </c>
      <c r="G161" s="573">
        <v>22.123263884</v>
      </c>
      <c r="H161" s="573">
        <v>10139.807862115998</v>
      </c>
      <c r="I161" s="573">
        <v>829.82351600000004</v>
      </c>
      <c r="J161" s="573">
        <v>2663.5393789999998</v>
      </c>
      <c r="K161" s="573">
        <v>1412.7919561990011</v>
      </c>
      <c r="L161" s="573">
        <v>-462.53679799999918</v>
      </c>
    </row>
    <row r="162" spans="2:12" s="87" customFormat="1" ht="34.9" hidden="1" customHeight="1">
      <c r="B162" s="217">
        <v>45809</v>
      </c>
      <c r="C162" s="676">
        <f t="shared" si="5"/>
        <v>15302.045999999998</v>
      </c>
      <c r="D162" s="676">
        <f>E162+F162+G162+H162</f>
        <v>10680.244000000001</v>
      </c>
      <c r="E162" s="638">
        <v>189.626</v>
      </c>
      <c r="F162" s="638">
        <v>54.887</v>
      </c>
      <c r="G162" s="638">
        <v>27.122</v>
      </c>
      <c r="H162" s="638">
        <v>10408.609</v>
      </c>
      <c r="I162" s="638">
        <v>824.51499999999999</v>
      </c>
      <c r="J162" s="638">
        <v>2420.5239999999999</v>
      </c>
      <c r="K162" s="638">
        <v>1376.7629999999999</v>
      </c>
      <c r="L162" s="638">
        <v>-179.32400000000001</v>
      </c>
    </row>
    <row r="163" spans="2:12" s="87" customFormat="1" ht="34.9" hidden="1" customHeight="1">
      <c r="B163" s="216">
        <v>45839</v>
      </c>
      <c r="C163" s="574">
        <f t="shared" si="5"/>
        <v>15149.503000000001</v>
      </c>
      <c r="D163" s="574">
        <f>E163+F163+G163+H163</f>
        <v>10536.125</v>
      </c>
      <c r="E163" s="573">
        <v>161.97499999999999</v>
      </c>
      <c r="F163" s="573">
        <v>52.002000000000002</v>
      </c>
      <c r="G163" s="573">
        <v>16.452999999999999</v>
      </c>
      <c r="H163" s="573">
        <v>10305.695</v>
      </c>
      <c r="I163" s="573">
        <v>793.36400000000003</v>
      </c>
      <c r="J163" s="573">
        <v>2430.6909999999998</v>
      </c>
      <c r="K163" s="573">
        <v>1389.3230000000001</v>
      </c>
      <c r="L163" s="573">
        <v>-122.958</v>
      </c>
    </row>
    <row r="164" spans="2:12" s="87" customFormat="1" ht="34.5" customHeight="1">
      <c r="B164" s="217">
        <v>45870</v>
      </c>
      <c r="C164" s="676">
        <v>15429.448</v>
      </c>
      <c r="D164" s="676">
        <v>10589.120999999999</v>
      </c>
      <c r="E164" s="638">
        <v>154.03100000000001</v>
      </c>
      <c r="F164" s="638">
        <v>56.823999999999998</v>
      </c>
      <c r="G164" s="638">
        <v>26.652999999999999</v>
      </c>
      <c r="H164" s="638">
        <v>10351.614</v>
      </c>
      <c r="I164" s="638">
        <v>766.74699999999996</v>
      </c>
      <c r="J164" s="638">
        <v>2610.73</v>
      </c>
      <c r="K164" s="638">
        <v>1462.85</v>
      </c>
      <c r="L164" s="638">
        <v>-235.654</v>
      </c>
    </row>
    <row r="165" spans="2:12" s="87" customFormat="1" ht="34.5" customHeight="1">
      <c r="B165" s="216">
        <v>45901</v>
      </c>
      <c r="C165" s="574">
        <f t="shared" si="5"/>
        <v>15596.274000000001</v>
      </c>
      <c r="D165" s="574">
        <f>E165+F165+G165+H165</f>
        <v>10706.061000000002</v>
      </c>
      <c r="E165" s="573">
        <v>158.96899999999999</v>
      </c>
      <c r="F165" s="573">
        <v>26.957999999999998</v>
      </c>
      <c r="G165" s="573">
        <v>21.791</v>
      </c>
      <c r="H165" s="573">
        <v>10498.343000000001</v>
      </c>
      <c r="I165" s="573">
        <v>810.26700000000005</v>
      </c>
      <c r="J165" s="573">
        <v>2548.4859999999999</v>
      </c>
      <c r="K165" s="573">
        <v>1531.46</v>
      </c>
      <c r="L165" s="573">
        <v>-360.00400000000002</v>
      </c>
    </row>
    <row r="166" spans="2:12" s="87" customFormat="1" ht="34.9" customHeight="1">
      <c r="B166" s="217">
        <v>45931</v>
      </c>
      <c r="C166" s="676">
        <v>15376.869000000001</v>
      </c>
      <c r="D166" s="676">
        <v>10645.665999999999</v>
      </c>
      <c r="E166" s="638">
        <v>155.316</v>
      </c>
      <c r="F166" s="638">
        <v>26.678999999999998</v>
      </c>
      <c r="G166" s="638">
        <v>20.515999999999998</v>
      </c>
      <c r="H166" s="638">
        <v>10443.155000000001</v>
      </c>
      <c r="I166" s="638">
        <v>835.22500000000002</v>
      </c>
      <c r="J166" s="638">
        <v>2488.471</v>
      </c>
      <c r="K166" s="638">
        <v>1407.5070000000001</v>
      </c>
      <c r="L166" s="638">
        <v>-359.85300000000001</v>
      </c>
    </row>
    <row r="167" spans="2:12" s="87" customFormat="1" ht="34.5" customHeight="1">
      <c r="B167" s="216">
        <v>45962</v>
      </c>
      <c r="C167" s="574">
        <f t="shared" si="5"/>
        <v>15732.503000000001</v>
      </c>
      <c r="D167" s="574">
        <f>E167+F167+G167+H167</f>
        <v>10904.855000000001</v>
      </c>
      <c r="E167" s="573">
        <v>162.01300000000001</v>
      </c>
      <c r="F167" s="573">
        <v>26.172000000000001</v>
      </c>
      <c r="G167" s="573">
        <v>30.63</v>
      </c>
      <c r="H167" s="573">
        <v>10686.04</v>
      </c>
      <c r="I167" s="573">
        <v>904.82899999999995</v>
      </c>
      <c r="J167" s="573">
        <v>2453.5430000000001</v>
      </c>
      <c r="K167" s="573">
        <v>1469.2760000000001</v>
      </c>
      <c r="L167" s="573">
        <v>-427.60500000000002</v>
      </c>
    </row>
    <row r="168" spans="2:12" s="87" customFormat="1" ht="34.9" customHeight="1">
      <c r="B168" s="1212">
        <v>45994</v>
      </c>
      <c r="C168" s="914">
        <f>D168+I168+J168+K168</f>
        <v>15762.44</v>
      </c>
      <c r="D168" s="914">
        <f>E168+F168+G168+H168</f>
        <v>10763.756000000001</v>
      </c>
      <c r="E168" s="639">
        <v>172.566</v>
      </c>
      <c r="F168" s="639">
        <v>39.436999999999998</v>
      </c>
      <c r="G168" s="639">
        <v>16.349</v>
      </c>
      <c r="H168" s="639">
        <v>10535.404</v>
      </c>
      <c r="I168" s="639">
        <v>925.96500000000003</v>
      </c>
      <c r="J168" s="639">
        <v>2407.2759999999998</v>
      </c>
      <c r="K168" s="639">
        <v>1665.443</v>
      </c>
      <c r="L168" s="639">
        <v>75.138999999999996</v>
      </c>
    </row>
    <row r="169" spans="2:12" s="87" customFormat="1" ht="34.9" customHeight="1">
      <c r="B169" s="1009">
        <v>2026</v>
      </c>
      <c r="C169" s="1023"/>
      <c r="D169" s="1023"/>
      <c r="E169" s="1024"/>
      <c r="F169" s="1024"/>
      <c r="G169" s="1024"/>
      <c r="H169" s="1024"/>
      <c r="I169" s="1024"/>
      <c r="J169" s="1024"/>
      <c r="K169" s="1024"/>
      <c r="L169" s="1024"/>
    </row>
    <row r="170" spans="2:12" s="87" customFormat="1" ht="34.9" customHeight="1">
      <c r="B170" s="216">
        <v>46023</v>
      </c>
      <c r="C170" s="574">
        <f>D170+I170+J170+K170</f>
        <v>16079.047</v>
      </c>
      <c r="D170" s="574">
        <f>E170+F170+G170+H170</f>
        <v>11004.487999999999</v>
      </c>
      <c r="E170" s="573">
        <v>245.71899999999999</v>
      </c>
      <c r="F170" s="573">
        <v>33.079000000000001</v>
      </c>
      <c r="G170" s="573">
        <v>17.745999999999999</v>
      </c>
      <c r="H170" s="573">
        <v>10707.944</v>
      </c>
      <c r="I170" s="573">
        <v>950.32100000000003</v>
      </c>
      <c r="J170" s="573">
        <v>2510.6570000000002</v>
      </c>
      <c r="K170" s="573">
        <v>1613.5809999999999</v>
      </c>
      <c r="L170" s="573">
        <v>8.1289999999999996</v>
      </c>
    </row>
    <row r="171" spans="2:12" s="87" customFormat="1" ht="34.9" customHeight="1">
      <c r="B171" s="217">
        <v>46055</v>
      </c>
      <c r="C171" s="676">
        <f>D171+I171+J171+K171</f>
        <v>16209.108</v>
      </c>
      <c r="D171" s="676">
        <v>11005.055</v>
      </c>
      <c r="E171" s="638">
        <v>178.12299999999999</v>
      </c>
      <c r="F171" s="638">
        <v>111.473</v>
      </c>
      <c r="G171" s="638">
        <v>21.87</v>
      </c>
      <c r="H171" s="638">
        <v>10693.59</v>
      </c>
      <c r="I171" s="638">
        <v>928.73400000000004</v>
      </c>
      <c r="J171" s="638">
        <v>2656.6889999999999</v>
      </c>
      <c r="K171" s="638">
        <v>1618.63</v>
      </c>
      <c r="L171" s="638">
        <v>176.41</v>
      </c>
    </row>
    <row r="172" spans="2:12" s="87" customFormat="1" ht="34.9" customHeight="1">
      <c r="B172" s="216">
        <v>46083</v>
      </c>
      <c r="C172" s="574">
        <f>D172+I172+J172+K172</f>
        <v>15904.018</v>
      </c>
      <c r="D172" s="574">
        <v>10877.72</v>
      </c>
      <c r="E172" s="573">
        <v>166.393</v>
      </c>
      <c r="F172" s="573">
        <v>108.04900000000001</v>
      </c>
      <c r="G172" s="573">
        <v>23.399000000000001</v>
      </c>
      <c r="H172" s="573">
        <v>10579.88</v>
      </c>
      <c r="I172" s="573">
        <v>933.904</v>
      </c>
      <c r="J172" s="573">
        <v>2459.2420000000002</v>
      </c>
      <c r="K172" s="573">
        <v>1633.152</v>
      </c>
      <c r="L172" s="573">
        <v>264.01900000000001</v>
      </c>
    </row>
    <row r="173" spans="2:12" s="87" customFormat="1" ht="34.9" customHeight="1">
      <c r="B173" s="217">
        <v>46114</v>
      </c>
      <c r="C173" s="676">
        <v>15975.619000000001</v>
      </c>
      <c r="D173" s="676">
        <v>10892.403</v>
      </c>
      <c r="E173" s="638">
        <v>128.94</v>
      </c>
      <c r="F173" s="638">
        <v>122.535</v>
      </c>
      <c r="G173" s="638">
        <v>18.478999999999999</v>
      </c>
      <c r="H173" s="638">
        <v>10622.449000000001</v>
      </c>
      <c r="I173" s="638">
        <v>908.25199999999995</v>
      </c>
      <c r="J173" s="638">
        <v>2535.1529999999998</v>
      </c>
      <c r="K173" s="638">
        <v>1639.8119999999999</v>
      </c>
      <c r="L173" s="638">
        <v>281.36799999999999</v>
      </c>
    </row>
    <row r="174" spans="2:12" s="87" customFormat="1" ht="34.9" customHeight="1">
      <c r="B174" s="216">
        <v>46143</v>
      </c>
      <c r="C174" s="574">
        <f t="shared" ref="C174" si="6">D174+I174+J174+K174</f>
        <v>16197.007</v>
      </c>
      <c r="D174" s="574">
        <f>E174+F174+G174+H174</f>
        <v>10879.063</v>
      </c>
      <c r="E174" s="573">
        <v>107.02200000000001</v>
      </c>
      <c r="F174" s="573">
        <v>124.09399999999999</v>
      </c>
      <c r="G174" s="573">
        <v>19.155999999999999</v>
      </c>
      <c r="H174" s="573">
        <v>10628.790999999999</v>
      </c>
      <c r="I174" s="573">
        <v>1065.604</v>
      </c>
      <c r="J174" s="573">
        <v>2607.5100000000002</v>
      </c>
      <c r="K174" s="573">
        <v>1644.83</v>
      </c>
      <c r="L174" s="573">
        <v>364.73899999999998</v>
      </c>
    </row>
    <row r="175" spans="2:12" s="87" customFormat="1" ht="34.9" customHeight="1">
      <c r="B175" s="217">
        <v>46203</v>
      </c>
      <c r="C175" s="676">
        <f t="shared" ref="C175" si="7">D175+I175+J175+K175</f>
        <v>16137.937</v>
      </c>
      <c r="D175" s="676">
        <f>E175+F175+G175+H175</f>
        <v>10696.891</v>
      </c>
      <c r="E175" s="638">
        <v>144.13200000000001</v>
      </c>
      <c r="F175" s="638">
        <v>111.67100000000001</v>
      </c>
      <c r="G175" s="638">
        <v>27.89</v>
      </c>
      <c r="H175" s="638">
        <v>10413.198</v>
      </c>
      <c r="I175" s="638">
        <v>1104.133</v>
      </c>
      <c r="J175" s="638">
        <v>2649.056</v>
      </c>
      <c r="K175" s="638">
        <v>1687.857</v>
      </c>
      <c r="L175" s="638">
        <v>137.11000000000001</v>
      </c>
    </row>
    <row r="176" spans="2:12" s="87" customFormat="1" ht="34.5" customHeight="1">
      <c r="B176" s="216">
        <v>46232</v>
      </c>
      <c r="C176" s="574">
        <f>D176+I176+J176+K176</f>
        <v>16089.850999999999</v>
      </c>
      <c r="D176" s="574">
        <f>E176+F176+G176+H176</f>
        <v>10546.991</v>
      </c>
      <c r="E176" s="573">
        <v>76.257999999999996</v>
      </c>
      <c r="F176" s="573">
        <v>115.52200000000001</v>
      </c>
      <c r="G176" s="573">
        <v>20.934000000000001</v>
      </c>
      <c r="H176" s="573">
        <v>10334.277</v>
      </c>
      <c r="I176" s="573">
        <v>1101.8399999999999</v>
      </c>
      <c r="J176" s="573">
        <v>2705.88</v>
      </c>
      <c r="K176" s="573">
        <v>1735.14</v>
      </c>
      <c r="L176" s="573">
        <v>285.09100000000001</v>
      </c>
    </row>
    <row r="177" spans="2:25" s="87" customFormat="1" ht="34.5" customHeight="1">
      <c r="B177" s="553">
        <v>46235</v>
      </c>
      <c r="C177" s="914">
        <f>D177+I177+J177+K177</f>
        <v>16043.003000000001</v>
      </c>
      <c r="D177" s="914">
        <f>E177+F177+G177+H177</f>
        <v>10507.414000000001</v>
      </c>
      <c r="E177" s="639">
        <v>74.335999999999999</v>
      </c>
      <c r="F177" s="639">
        <v>84.42</v>
      </c>
      <c r="G177" s="639">
        <v>21.556999999999999</v>
      </c>
      <c r="H177" s="639">
        <v>10327.101000000001</v>
      </c>
      <c r="I177" s="639">
        <v>1120.3230000000001</v>
      </c>
      <c r="J177" s="639">
        <v>2583.681</v>
      </c>
      <c r="K177" s="639">
        <v>1831.585</v>
      </c>
      <c r="L177" s="639">
        <v>21.015000000000001</v>
      </c>
    </row>
    <row r="178" spans="2:25">
      <c r="K178" s="967"/>
      <c r="L178" s="967"/>
    </row>
    <row r="179" spans="2:25" s="43" customFormat="1" ht="24.75" customHeight="1">
      <c r="B179" s="647" t="s">
        <v>1095</v>
      </c>
      <c r="C179" s="648"/>
      <c r="D179" s="648"/>
      <c r="E179" s="648"/>
      <c r="F179" s="648"/>
      <c r="G179" s="648"/>
      <c r="H179" s="648"/>
      <c r="J179" s="1210"/>
      <c r="L179" s="648" t="s">
        <v>1103</v>
      </c>
      <c r="N179" s="490"/>
      <c r="P179" s="490"/>
      <c r="R179" s="490"/>
      <c r="V179" s="1214"/>
      <c r="W179" s="1214"/>
      <c r="X179" s="1214"/>
      <c r="Y179" s="1214"/>
    </row>
    <row r="180" spans="2:25" s="539" customFormat="1" ht="30" customHeight="1">
      <c r="B180" s="647" t="s">
        <v>1110</v>
      </c>
      <c r="D180" s="960"/>
      <c r="L180" s="648" t="s">
        <v>1107</v>
      </c>
    </row>
    <row r="181" spans="2:25" s="539" customFormat="1" ht="30" customHeight="1">
      <c r="B181" s="649" t="s">
        <v>863</v>
      </c>
      <c r="L181" s="650" t="s">
        <v>858</v>
      </c>
    </row>
    <row r="182" spans="2:25" s="22" customFormat="1" ht="15.75">
      <c r="D182"/>
    </row>
    <row r="183" spans="2:25">
      <c r="K183" s="967"/>
      <c r="L183" s="967"/>
    </row>
    <row r="189" spans="2:25" ht="18.75">
      <c r="C189" s="97"/>
      <c r="D189" s="97"/>
      <c r="E189" s="97"/>
      <c r="F189" s="97"/>
      <c r="G189" s="97"/>
      <c r="H189" s="97"/>
      <c r="I189" s="97"/>
      <c r="J189" s="97"/>
      <c r="K189" s="97"/>
      <c r="L189" s="97"/>
    </row>
    <row r="190" spans="2:25" ht="18.75">
      <c r="C190" s="97"/>
      <c r="D190" s="97"/>
      <c r="E190" s="97"/>
      <c r="F190" s="97"/>
      <c r="G190" s="97"/>
      <c r="H190" s="97"/>
      <c r="I190" s="97"/>
      <c r="J190" s="97"/>
      <c r="K190" s="97"/>
      <c r="L190" s="97"/>
    </row>
    <row r="191" spans="2:25" ht="18.75">
      <c r="C191" s="97"/>
      <c r="D191" s="97"/>
      <c r="E191" s="97"/>
      <c r="F191" s="97"/>
      <c r="G191" s="97"/>
      <c r="H191" s="97"/>
      <c r="I191" s="97"/>
      <c r="J191" s="97"/>
      <c r="K191" s="97"/>
      <c r="L191" s="97"/>
    </row>
    <row r="192" spans="2:25" ht="18.75">
      <c r="C192" s="97"/>
      <c r="D192" s="97"/>
      <c r="E192" s="97"/>
      <c r="F192" s="97"/>
      <c r="G192" s="97"/>
      <c r="H192" s="97"/>
      <c r="I192" s="97"/>
      <c r="J192" s="97"/>
      <c r="K192" s="97"/>
      <c r="L192" s="97"/>
    </row>
    <row r="193" spans="3:12" ht="18.75">
      <c r="C193" s="97"/>
      <c r="D193" s="97"/>
      <c r="E193" s="97"/>
      <c r="F193" s="97"/>
      <c r="G193" s="97"/>
      <c r="H193" s="97"/>
      <c r="I193" s="97"/>
      <c r="J193" s="97"/>
      <c r="K193" s="97"/>
      <c r="L193" s="97"/>
    </row>
    <row r="194" spans="3:12" ht="18.75">
      <c r="C194" s="97"/>
      <c r="D194" s="97"/>
      <c r="E194" s="97"/>
      <c r="F194" s="97"/>
      <c r="G194" s="97"/>
      <c r="H194" s="97"/>
      <c r="I194" s="97"/>
      <c r="J194" s="97"/>
      <c r="K194" s="97"/>
      <c r="L194" s="97"/>
    </row>
    <row r="195" spans="3:12" ht="18.75">
      <c r="C195" s="97"/>
      <c r="D195" s="97"/>
      <c r="E195" s="97"/>
      <c r="F195" s="97"/>
      <c r="G195" s="97"/>
      <c r="H195" s="97"/>
      <c r="I195" s="97"/>
      <c r="J195" s="97"/>
      <c r="K195" s="97"/>
      <c r="L195" s="97"/>
    </row>
    <row r="196" spans="3:12" ht="18.75">
      <c r="C196" s="97"/>
      <c r="D196" s="97"/>
      <c r="E196" s="97"/>
      <c r="F196" s="97"/>
      <c r="G196" s="97"/>
      <c r="H196" s="97"/>
      <c r="I196" s="97"/>
      <c r="J196" s="97"/>
      <c r="K196" s="97"/>
      <c r="L196" s="97"/>
    </row>
    <row r="197" spans="3:12" ht="18.75">
      <c r="C197" s="97"/>
      <c r="D197" s="97"/>
      <c r="E197" s="97"/>
      <c r="F197" s="97"/>
      <c r="G197" s="97"/>
      <c r="H197" s="97"/>
      <c r="I197" s="97"/>
      <c r="J197" s="97"/>
      <c r="K197" s="97"/>
      <c r="L197" s="97"/>
    </row>
    <row r="198" spans="3:12" ht="18.75">
      <c r="C198" s="97"/>
      <c r="D198" s="97"/>
      <c r="E198" s="97"/>
      <c r="F198" s="97"/>
      <c r="G198" s="97"/>
      <c r="H198" s="97"/>
      <c r="I198" s="97"/>
      <c r="J198" s="97"/>
      <c r="K198" s="97"/>
      <c r="L198" s="97"/>
    </row>
    <row r="199" spans="3:12" ht="18.75">
      <c r="C199" s="97"/>
      <c r="D199" s="97"/>
      <c r="E199" s="97"/>
      <c r="F199" s="97"/>
      <c r="G199" s="97"/>
      <c r="H199" s="97"/>
      <c r="I199" s="97"/>
      <c r="J199" s="97"/>
      <c r="K199" s="97"/>
      <c r="L199" s="97"/>
    </row>
    <row r="200" spans="3:12" ht="18.75">
      <c r="C200" s="97"/>
      <c r="D200" s="97"/>
      <c r="E200" s="97"/>
      <c r="F200" s="97"/>
      <c r="G200" s="97"/>
      <c r="H200" s="97"/>
      <c r="I200" s="97"/>
      <c r="J200" s="97"/>
      <c r="K200" s="97"/>
      <c r="L200" s="97"/>
    </row>
    <row r="201" spans="3:12" ht="18.75">
      <c r="C201" s="97"/>
      <c r="D201" s="97"/>
      <c r="E201" s="97"/>
      <c r="F201" s="97"/>
      <c r="G201" s="97"/>
      <c r="H201" s="97"/>
      <c r="I201" s="97"/>
      <c r="J201" s="97"/>
      <c r="K201" s="97"/>
      <c r="L201" s="97"/>
    </row>
    <row r="202" spans="3:12" ht="18.75">
      <c r="C202" s="97"/>
      <c r="D202" s="97"/>
      <c r="E202" s="97"/>
      <c r="F202" s="97"/>
      <c r="G202" s="97"/>
      <c r="H202" s="97"/>
      <c r="I202" s="97"/>
      <c r="J202" s="97"/>
      <c r="K202" s="97"/>
      <c r="L202" s="97"/>
    </row>
    <row r="203" spans="3:12" ht="18.75">
      <c r="C203" s="97"/>
      <c r="D203" s="97"/>
      <c r="E203" s="97"/>
      <c r="F203" s="97"/>
      <c r="G203" s="97"/>
      <c r="H203" s="97"/>
      <c r="I203" s="97"/>
      <c r="J203" s="97"/>
      <c r="K203" s="97"/>
      <c r="L203" s="97"/>
    </row>
    <row r="204" spans="3:12">
      <c r="C204" s="46"/>
      <c r="D204" s="46"/>
      <c r="E204" s="46"/>
      <c r="F204" s="46"/>
      <c r="G204" s="46"/>
      <c r="H204" s="46"/>
      <c r="I204" s="46"/>
      <c r="J204" s="46"/>
      <c r="K204" s="46"/>
      <c r="L204" s="46"/>
    </row>
    <row r="205" spans="3:12">
      <c r="C205" s="46"/>
      <c r="D205" s="46"/>
      <c r="E205" s="46"/>
      <c r="F205" s="46"/>
      <c r="G205" s="46"/>
      <c r="H205" s="46"/>
      <c r="I205" s="46"/>
      <c r="J205" s="46"/>
      <c r="K205" s="46"/>
      <c r="L205" s="46"/>
    </row>
    <row r="287" spans="3:12">
      <c r="C287" s="34"/>
      <c r="D287" s="34"/>
      <c r="E287" s="34"/>
      <c r="F287" s="34"/>
      <c r="G287" s="34"/>
      <c r="H287" s="34"/>
      <c r="I287" s="34"/>
      <c r="J287" s="34"/>
      <c r="K287" s="34"/>
      <c r="L287" s="34"/>
    </row>
    <row r="288" spans="3:12">
      <c r="C288" s="34"/>
      <c r="D288" s="34"/>
      <c r="E288" s="34"/>
      <c r="F288" s="34"/>
      <c r="G288" s="34"/>
      <c r="H288" s="34"/>
      <c r="I288" s="34"/>
      <c r="J288" s="34"/>
      <c r="K288" s="34"/>
      <c r="L288" s="34"/>
    </row>
    <row r="289" spans="3:12">
      <c r="C289" s="34"/>
      <c r="D289" s="34"/>
      <c r="E289" s="34"/>
      <c r="F289" s="34"/>
      <c r="G289" s="34"/>
      <c r="H289" s="34"/>
      <c r="I289" s="34"/>
      <c r="J289" s="34"/>
      <c r="K289" s="34"/>
      <c r="L289" s="34"/>
    </row>
    <row r="290" spans="3:12">
      <c r="C290" s="34"/>
      <c r="D290" s="34"/>
      <c r="E290" s="34"/>
      <c r="F290" s="34"/>
      <c r="G290" s="34"/>
      <c r="H290" s="34"/>
      <c r="I290" s="34"/>
      <c r="J290" s="34"/>
      <c r="K290" s="34"/>
      <c r="L290" s="34"/>
    </row>
    <row r="291" spans="3:12">
      <c r="C291" s="34"/>
      <c r="D291" s="34"/>
      <c r="E291" s="34"/>
      <c r="F291" s="34"/>
      <c r="G291" s="34"/>
      <c r="H291" s="34"/>
      <c r="I291" s="34"/>
      <c r="J291" s="34"/>
      <c r="K291" s="34"/>
      <c r="L291" s="34"/>
    </row>
    <row r="292" spans="3:12">
      <c r="C292" s="34"/>
      <c r="D292" s="34"/>
      <c r="E292" s="34"/>
      <c r="F292" s="34"/>
      <c r="G292" s="34"/>
      <c r="H292" s="34"/>
      <c r="I292" s="34"/>
      <c r="J292" s="34"/>
      <c r="K292" s="34"/>
      <c r="L292" s="34"/>
    </row>
    <row r="293" spans="3:12">
      <c r="C293" s="34"/>
      <c r="D293" s="34"/>
      <c r="E293" s="34"/>
      <c r="F293" s="34"/>
      <c r="G293" s="34"/>
      <c r="H293" s="34"/>
      <c r="I293" s="34"/>
      <c r="J293" s="34"/>
      <c r="K293" s="34"/>
      <c r="L293" s="34"/>
    </row>
    <row r="294" spans="3:12">
      <c r="C294" s="34"/>
      <c r="D294" s="34"/>
      <c r="E294" s="34"/>
      <c r="F294" s="34"/>
      <c r="G294" s="34"/>
      <c r="H294" s="34"/>
      <c r="I294" s="34"/>
      <c r="J294" s="34"/>
      <c r="K294" s="34"/>
      <c r="L294" s="34"/>
    </row>
    <row r="295" spans="3:12">
      <c r="C295" s="34"/>
      <c r="D295" s="34"/>
      <c r="E295" s="34"/>
      <c r="F295" s="34"/>
      <c r="G295" s="34"/>
      <c r="H295" s="34"/>
      <c r="I295" s="34"/>
      <c r="J295" s="34"/>
      <c r="K295" s="34"/>
      <c r="L295" s="34"/>
    </row>
    <row r="296" spans="3:12">
      <c r="C296" s="34"/>
      <c r="D296" s="34"/>
      <c r="E296" s="34"/>
      <c r="F296" s="34"/>
      <c r="G296" s="34"/>
      <c r="H296" s="34"/>
      <c r="I296" s="34"/>
      <c r="J296" s="34"/>
      <c r="K296" s="34"/>
      <c r="L296" s="34"/>
    </row>
    <row r="297" spans="3:12">
      <c r="C297" s="34"/>
      <c r="D297" s="34"/>
      <c r="E297" s="34"/>
      <c r="F297" s="34"/>
      <c r="G297" s="34"/>
      <c r="H297" s="34"/>
      <c r="I297" s="34"/>
      <c r="J297" s="34"/>
      <c r="K297" s="34"/>
      <c r="L297" s="34"/>
    </row>
    <row r="298" spans="3:12">
      <c r="C298" s="34"/>
      <c r="D298" s="34"/>
      <c r="E298" s="34"/>
      <c r="F298" s="34"/>
      <c r="G298" s="34"/>
      <c r="H298" s="34"/>
      <c r="I298" s="34"/>
      <c r="J298" s="34"/>
      <c r="K298" s="34"/>
      <c r="L298" s="34"/>
    </row>
    <row r="299" spans="3:12">
      <c r="C299" s="34"/>
      <c r="D299" s="34"/>
      <c r="E299" s="34"/>
      <c r="F299" s="34"/>
      <c r="G299" s="34"/>
      <c r="H299" s="34"/>
      <c r="I299" s="34"/>
      <c r="J299" s="34"/>
      <c r="K299" s="34"/>
      <c r="L299" s="34"/>
    </row>
    <row r="300" spans="3:12">
      <c r="C300" s="34"/>
      <c r="D300" s="34"/>
      <c r="E300" s="34"/>
      <c r="F300" s="34"/>
      <c r="G300" s="34"/>
      <c r="H300" s="34"/>
      <c r="I300" s="34"/>
      <c r="J300" s="34"/>
      <c r="K300" s="34"/>
      <c r="L300" s="34"/>
    </row>
    <row r="301" spans="3:12">
      <c r="C301" s="34"/>
      <c r="D301" s="34"/>
      <c r="E301" s="34"/>
      <c r="F301" s="34"/>
      <c r="G301" s="34"/>
      <c r="H301" s="34"/>
      <c r="I301" s="34"/>
      <c r="J301" s="34"/>
      <c r="K301" s="34"/>
      <c r="L301" s="34"/>
    </row>
    <row r="302" spans="3:12">
      <c r="C302" s="34"/>
      <c r="D302" s="34"/>
      <c r="E302" s="34"/>
      <c r="F302" s="34"/>
      <c r="G302" s="34"/>
      <c r="H302" s="34"/>
      <c r="I302" s="34"/>
      <c r="J302" s="34"/>
      <c r="K302" s="34"/>
      <c r="L302" s="34"/>
    </row>
    <row r="303" spans="3:12">
      <c r="C303" s="34"/>
      <c r="D303" s="34"/>
      <c r="E303" s="34"/>
      <c r="F303" s="34"/>
      <c r="G303" s="34"/>
      <c r="H303" s="34"/>
      <c r="I303" s="34"/>
      <c r="J303" s="34"/>
      <c r="K303" s="34"/>
      <c r="L303" s="34"/>
    </row>
    <row r="304" spans="3:12">
      <c r="C304" s="34"/>
      <c r="D304" s="34"/>
      <c r="E304" s="34"/>
      <c r="F304" s="34"/>
      <c r="G304" s="34"/>
      <c r="H304" s="34"/>
      <c r="I304" s="34"/>
      <c r="J304" s="34"/>
      <c r="K304" s="34"/>
      <c r="L304" s="34"/>
    </row>
    <row r="305" spans="3:12">
      <c r="C305" s="34"/>
      <c r="D305" s="34"/>
      <c r="E305" s="34"/>
      <c r="F305" s="34"/>
      <c r="G305" s="34"/>
      <c r="H305" s="34"/>
      <c r="I305" s="34"/>
      <c r="J305" s="34"/>
      <c r="K305" s="34"/>
      <c r="L305" s="34"/>
    </row>
    <row r="306" spans="3:12">
      <c r="C306" s="34"/>
      <c r="D306" s="34"/>
      <c r="E306" s="34"/>
      <c r="F306" s="34"/>
      <c r="G306" s="34"/>
      <c r="H306" s="34"/>
      <c r="I306" s="34"/>
      <c r="J306" s="34"/>
      <c r="K306" s="34"/>
      <c r="L306" s="34"/>
    </row>
    <row r="307" spans="3:12">
      <c r="C307" s="34"/>
      <c r="D307" s="34"/>
      <c r="E307" s="34"/>
      <c r="F307" s="34"/>
      <c r="G307" s="34"/>
      <c r="H307" s="34"/>
      <c r="I307" s="34"/>
      <c r="J307" s="34"/>
      <c r="K307" s="34"/>
      <c r="L307" s="34"/>
    </row>
    <row r="308" spans="3:12">
      <c r="C308" s="34"/>
      <c r="D308" s="34"/>
      <c r="E308" s="34"/>
      <c r="F308" s="34"/>
      <c r="G308" s="34"/>
      <c r="H308" s="34"/>
      <c r="I308" s="34"/>
      <c r="J308" s="34"/>
      <c r="K308" s="34"/>
      <c r="L308" s="34"/>
    </row>
    <row r="309" spans="3:12">
      <c r="C309" s="34"/>
      <c r="D309" s="34"/>
      <c r="E309" s="34"/>
      <c r="F309" s="34"/>
      <c r="G309" s="34"/>
      <c r="H309" s="34"/>
      <c r="I309" s="34"/>
      <c r="J309" s="34"/>
      <c r="K309" s="34"/>
      <c r="L309" s="34"/>
    </row>
    <row r="310" spans="3:12">
      <c r="C310" s="34"/>
      <c r="D310" s="34"/>
      <c r="E310" s="34"/>
      <c r="F310" s="34"/>
      <c r="G310" s="34"/>
      <c r="H310" s="34"/>
      <c r="I310" s="34"/>
      <c r="J310" s="34"/>
      <c r="K310" s="34"/>
      <c r="L310" s="34"/>
    </row>
    <row r="311" spans="3:12">
      <c r="C311" s="34"/>
      <c r="D311" s="34"/>
      <c r="E311" s="34"/>
      <c r="F311" s="34"/>
      <c r="G311" s="34"/>
      <c r="H311" s="34"/>
      <c r="I311" s="34"/>
      <c r="J311" s="34"/>
      <c r="K311" s="34"/>
      <c r="L311" s="34"/>
    </row>
    <row r="312" spans="3:12">
      <c r="C312" s="34"/>
      <c r="D312" s="34"/>
      <c r="E312" s="34"/>
      <c r="F312" s="34"/>
      <c r="G312" s="34"/>
      <c r="H312" s="34"/>
      <c r="I312" s="34"/>
      <c r="J312" s="34"/>
      <c r="K312" s="34"/>
      <c r="L312" s="34"/>
    </row>
    <row r="313" spans="3:12">
      <c r="C313" s="34"/>
      <c r="D313" s="34"/>
      <c r="E313" s="34"/>
      <c r="F313" s="34"/>
      <c r="G313" s="34"/>
      <c r="H313" s="34"/>
      <c r="I313" s="34"/>
      <c r="J313" s="34"/>
      <c r="K313" s="34"/>
      <c r="L313" s="34"/>
    </row>
    <row r="314" spans="3:12">
      <c r="C314" s="34"/>
      <c r="D314" s="34"/>
      <c r="E314" s="34"/>
      <c r="F314" s="34"/>
      <c r="G314" s="34"/>
      <c r="H314" s="34"/>
      <c r="I314" s="34"/>
      <c r="J314" s="34"/>
      <c r="K314" s="34"/>
      <c r="L314" s="34"/>
    </row>
    <row r="315" spans="3:12">
      <c r="C315" s="34"/>
      <c r="D315" s="34"/>
      <c r="E315" s="34"/>
      <c r="F315" s="34"/>
      <c r="G315" s="34"/>
      <c r="H315" s="34"/>
      <c r="I315" s="34"/>
      <c r="J315" s="34"/>
      <c r="K315" s="34"/>
      <c r="L315" s="34"/>
    </row>
    <row r="316" spans="3:12">
      <c r="C316" s="34"/>
      <c r="D316" s="34"/>
      <c r="E316" s="34"/>
      <c r="F316" s="34"/>
      <c r="G316" s="34"/>
      <c r="H316" s="34"/>
      <c r="I316" s="34"/>
      <c r="J316" s="34"/>
      <c r="K316" s="34"/>
      <c r="L316" s="34"/>
    </row>
    <row r="317" spans="3:12">
      <c r="C317" s="34"/>
      <c r="D317" s="34"/>
      <c r="E317" s="34"/>
      <c r="F317" s="34"/>
      <c r="G317" s="34"/>
      <c r="H317" s="34"/>
      <c r="I317" s="34"/>
      <c r="J317" s="34"/>
      <c r="K317" s="34"/>
      <c r="L317" s="34"/>
    </row>
    <row r="318" spans="3:12">
      <c r="C318" s="34"/>
      <c r="D318" s="34"/>
      <c r="E318" s="34"/>
      <c r="F318" s="34"/>
      <c r="G318" s="34"/>
      <c r="H318" s="34"/>
      <c r="I318" s="34"/>
      <c r="J318" s="34"/>
      <c r="K318" s="34"/>
      <c r="L318" s="34"/>
    </row>
    <row r="319" spans="3:12">
      <c r="C319" s="34"/>
      <c r="D319" s="34"/>
      <c r="E319" s="34"/>
      <c r="F319" s="34"/>
      <c r="G319" s="34"/>
      <c r="H319" s="34"/>
      <c r="I319" s="34"/>
      <c r="J319" s="34"/>
      <c r="K319" s="34"/>
      <c r="L319" s="34"/>
    </row>
    <row r="320" spans="3:12">
      <c r="C320" s="34"/>
      <c r="D320" s="34"/>
      <c r="E320" s="34"/>
      <c r="F320" s="34"/>
      <c r="G320" s="34"/>
      <c r="H320" s="34"/>
      <c r="I320" s="34"/>
      <c r="J320" s="34"/>
      <c r="K320" s="34"/>
      <c r="L320" s="34"/>
    </row>
    <row r="321" spans="3:12">
      <c r="C321" s="34"/>
      <c r="D321" s="34"/>
      <c r="E321" s="34"/>
      <c r="F321" s="34"/>
      <c r="G321" s="34"/>
      <c r="H321" s="34"/>
      <c r="I321" s="34"/>
      <c r="J321" s="34"/>
      <c r="K321" s="34"/>
      <c r="L321" s="34"/>
    </row>
    <row r="322" spans="3:12">
      <c r="C322" s="34"/>
      <c r="D322" s="34"/>
      <c r="E322" s="34"/>
      <c r="F322" s="34"/>
      <c r="G322" s="34"/>
      <c r="H322" s="34"/>
      <c r="I322" s="34"/>
      <c r="J322" s="34"/>
      <c r="K322" s="34"/>
      <c r="L322" s="34"/>
    </row>
    <row r="323" spans="3:12">
      <c r="C323" s="34"/>
      <c r="D323" s="34"/>
      <c r="E323" s="34"/>
      <c r="F323" s="34"/>
      <c r="G323" s="34"/>
      <c r="H323" s="34"/>
      <c r="I323" s="34"/>
      <c r="J323" s="34"/>
      <c r="K323" s="34"/>
      <c r="L323" s="34"/>
    </row>
    <row r="324" spans="3:12">
      <c r="C324" s="34"/>
      <c r="D324" s="34"/>
      <c r="E324" s="34"/>
      <c r="F324" s="34"/>
      <c r="G324" s="34"/>
      <c r="H324" s="34"/>
      <c r="I324" s="34"/>
      <c r="J324" s="34"/>
      <c r="K324" s="34"/>
      <c r="L324" s="34"/>
    </row>
    <row r="325" spans="3:12">
      <c r="C325" s="34"/>
      <c r="D325" s="34"/>
      <c r="E325" s="34"/>
      <c r="F325" s="34"/>
      <c r="G325" s="34"/>
      <c r="H325" s="34"/>
      <c r="I325" s="34"/>
      <c r="J325" s="34"/>
      <c r="K325" s="34"/>
      <c r="L325" s="34"/>
    </row>
    <row r="326" spans="3:12">
      <c r="C326" s="34"/>
      <c r="D326" s="34"/>
      <c r="E326" s="34"/>
      <c r="F326" s="34"/>
      <c r="G326" s="34"/>
      <c r="H326" s="34"/>
      <c r="I326" s="34"/>
      <c r="J326" s="34"/>
      <c r="K326" s="34"/>
      <c r="L326" s="34"/>
    </row>
    <row r="327" spans="3:12">
      <c r="C327" s="34"/>
      <c r="D327" s="34"/>
      <c r="E327" s="34"/>
      <c r="F327" s="34"/>
      <c r="G327" s="34"/>
      <c r="H327" s="34"/>
      <c r="I327" s="34"/>
      <c r="J327" s="34"/>
      <c r="K327" s="34"/>
      <c r="L327" s="34"/>
    </row>
    <row r="328" spans="3:12">
      <c r="C328" s="34"/>
      <c r="D328" s="34"/>
      <c r="E328" s="34"/>
      <c r="F328" s="34"/>
      <c r="G328" s="34"/>
      <c r="H328" s="34"/>
      <c r="I328" s="34"/>
      <c r="J328" s="34"/>
      <c r="K328" s="34"/>
      <c r="L328" s="34"/>
    </row>
    <row r="329" spans="3:12">
      <c r="C329" s="34"/>
      <c r="D329" s="34"/>
      <c r="E329" s="34"/>
      <c r="F329" s="34"/>
      <c r="G329" s="34"/>
      <c r="H329" s="34"/>
      <c r="I329" s="34"/>
      <c r="J329" s="34"/>
      <c r="K329" s="34"/>
      <c r="L329" s="34"/>
    </row>
    <row r="330" spans="3:12">
      <c r="C330" s="34"/>
      <c r="D330" s="34"/>
      <c r="E330" s="34"/>
      <c r="F330" s="34"/>
      <c r="G330" s="34"/>
      <c r="H330" s="34"/>
      <c r="I330" s="34"/>
      <c r="J330" s="34"/>
      <c r="K330" s="34"/>
      <c r="L330" s="34"/>
    </row>
    <row r="331" spans="3:12">
      <c r="C331" s="34"/>
      <c r="D331" s="34"/>
      <c r="E331" s="34"/>
      <c r="F331" s="34"/>
      <c r="G331" s="34"/>
      <c r="H331" s="34"/>
      <c r="I331" s="34"/>
      <c r="J331" s="34"/>
      <c r="K331" s="34"/>
      <c r="L331" s="34"/>
    </row>
    <row r="332" spans="3:12">
      <c r="C332" s="34"/>
      <c r="D332" s="34"/>
      <c r="E332" s="34"/>
      <c r="F332" s="34"/>
      <c r="G332" s="34"/>
      <c r="H332" s="34"/>
      <c r="I332" s="34"/>
      <c r="J332" s="34"/>
      <c r="K332" s="34"/>
      <c r="L332" s="34"/>
    </row>
    <row r="333" spans="3:12">
      <c r="C333" s="34"/>
      <c r="D333" s="34"/>
      <c r="E333" s="34"/>
      <c r="F333" s="34"/>
      <c r="G333" s="34"/>
      <c r="H333" s="34"/>
      <c r="I333" s="34"/>
      <c r="J333" s="34"/>
      <c r="K333" s="34"/>
      <c r="L333" s="34"/>
    </row>
    <row r="334" spans="3:12">
      <c r="C334" s="34"/>
      <c r="D334" s="34"/>
      <c r="E334" s="34"/>
      <c r="F334" s="34"/>
      <c r="G334" s="34"/>
      <c r="H334" s="34"/>
      <c r="I334" s="34"/>
      <c r="J334" s="34"/>
      <c r="K334" s="34"/>
      <c r="L334" s="34"/>
    </row>
    <row r="335" spans="3:12">
      <c r="C335" s="34"/>
      <c r="D335" s="34"/>
      <c r="E335" s="34"/>
      <c r="F335" s="34"/>
      <c r="G335" s="34"/>
      <c r="H335" s="34"/>
      <c r="I335" s="34"/>
      <c r="J335" s="34"/>
      <c r="K335" s="34"/>
      <c r="L335" s="34"/>
    </row>
    <row r="336" spans="3:12">
      <c r="C336" s="34"/>
      <c r="D336" s="34"/>
      <c r="E336" s="34"/>
      <c r="F336" s="34"/>
      <c r="G336" s="34"/>
      <c r="H336" s="34"/>
      <c r="I336" s="34"/>
      <c r="J336" s="34"/>
      <c r="K336" s="34"/>
      <c r="L336" s="34"/>
    </row>
    <row r="337" spans="3:12">
      <c r="C337" s="34"/>
      <c r="D337" s="34"/>
      <c r="E337" s="34"/>
      <c r="F337" s="34"/>
      <c r="G337" s="34"/>
      <c r="H337" s="34"/>
      <c r="I337" s="34"/>
      <c r="J337" s="34"/>
      <c r="K337" s="34"/>
      <c r="L337" s="34"/>
    </row>
    <row r="338" spans="3:12">
      <c r="C338" s="34"/>
      <c r="D338" s="34"/>
      <c r="E338" s="34"/>
      <c r="F338" s="34"/>
      <c r="G338" s="34"/>
      <c r="H338" s="34"/>
      <c r="I338" s="34"/>
      <c r="J338" s="34"/>
      <c r="K338" s="34"/>
      <c r="L338" s="34"/>
    </row>
    <row r="339" spans="3:12">
      <c r="C339" s="34"/>
      <c r="D339" s="34"/>
      <c r="E339" s="34"/>
      <c r="F339" s="34"/>
      <c r="G339" s="34"/>
      <c r="H339" s="34"/>
      <c r="I339" s="34"/>
      <c r="J339" s="34"/>
      <c r="K339" s="34"/>
      <c r="L339" s="34"/>
    </row>
    <row r="340" spans="3:12">
      <c r="C340" s="34"/>
      <c r="D340" s="34"/>
      <c r="E340" s="34"/>
      <c r="F340" s="34"/>
      <c r="G340" s="34"/>
      <c r="H340" s="34"/>
      <c r="I340" s="34"/>
      <c r="J340" s="34"/>
      <c r="K340" s="34"/>
      <c r="L340" s="34"/>
    </row>
    <row r="341" spans="3:12">
      <c r="C341" s="34"/>
      <c r="D341" s="34"/>
      <c r="E341" s="34"/>
      <c r="F341" s="34"/>
      <c r="G341" s="34"/>
      <c r="H341" s="34"/>
      <c r="I341" s="34"/>
      <c r="J341" s="34"/>
      <c r="K341" s="34"/>
      <c r="L341" s="34"/>
    </row>
    <row r="342" spans="3:12">
      <c r="C342" s="34"/>
      <c r="D342" s="34"/>
      <c r="E342" s="34"/>
      <c r="F342" s="34"/>
      <c r="G342" s="34"/>
      <c r="H342" s="34"/>
      <c r="I342" s="34"/>
      <c r="J342" s="34"/>
      <c r="K342" s="34"/>
      <c r="L342" s="34"/>
    </row>
    <row r="343" spans="3:12">
      <c r="C343" s="34"/>
      <c r="D343" s="34"/>
      <c r="E343" s="34"/>
      <c r="F343" s="34"/>
      <c r="G343" s="34"/>
      <c r="H343" s="34"/>
      <c r="I343" s="34"/>
      <c r="J343" s="34"/>
      <c r="K343" s="34"/>
      <c r="L343" s="34"/>
    </row>
    <row r="344" spans="3:12">
      <c r="C344" s="34"/>
      <c r="D344" s="34"/>
      <c r="E344" s="34"/>
      <c r="F344" s="34"/>
      <c r="G344" s="34"/>
      <c r="H344" s="34"/>
      <c r="I344" s="34"/>
      <c r="J344" s="34"/>
      <c r="K344" s="34"/>
      <c r="L344" s="34"/>
    </row>
    <row r="345" spans="3:12">
      <c r="C345" s="34"/>
      <c r="D345" s="34"/>
      <c r="E345" s="34"/>
      <c r="F345" s="34"/>
      <c r="G345" s="34"/>
      <c r="H345" s="34"/>
      <c r="I345" s="34"/>
      <c r="J345" s="34"/>
      <c r="K345" s="34"/>
      <c r="L345" s="34"/>
    </row>
    <row r="346" spans="3:12">
      <c r="C346" s="34"/>
      <c r="D346" s="34"/>
      <c r="E346" s="34"/>
      <c r="F346" s="34"/>
      <c r="G346" s="34"/>
      <c r="H346" s="34"/>
      <c r="I346" s="34"/>
      <c r="J346" s="34"/>
      <c r="K346" s="34"/>
      <c r="L346" s="34"/>
    </row>
    <row r="347" spans="3:12">
      <c r="C347" s="34"/>
      <c r="D347" s="34"/>
      <c r="E347" s="34"/>
      <c r="F347" s="34"/>
      <c r="G347" s="34"/>
      <c r="H347" s="34"/>
      <c r="I347" s="34"/>
      <c r="J347" s="34"/>
      <c r="K347" s="34"/>
      <c r="L347" s="34"/>
    </row>
    <row r="348" spans="3:12">
      <c r="C348" s="34"/>
      <c r="D348" s="34"/>
      <c r="E348" s="34"/>
      <c r="F348" s="34"/>
      <c r="G348" s="34"/>
      <c r="H348" s="34"/>
      <c r="I348" s="34"/>
      <c r="J348" s="34"/>
      <c r="K348" s="34"/>
      <c r="L348" s="34"/>
    </row>
    <row r="349" spans="3:12">
      <c r="C349" s="34"/>
      <c r="D349" s="34"/>
      <c r="E349" s="34"/>
      <c r="F349" s="34"/>
      <c r="G349" s="34"/>
      <c r="H349" s="34"/>
      <c r="I349" s="34"/>
      <c r="J349" s="34"/>
      <c r="K349" s="34"/>
      <c r="L349" s="34"/>
    </row>
    <row r="350" spans="3:12">
      <c r="C350" s="34"/>
      <c r="D350" s="34"/>
      <c r="E350" s="34"/>
      <c r="F350" s="34"/>
      <c r="G350" s="34"/>
      <c r="H350" s="34"/>
      <c r="I350" s="34"/>
      <c r="J350" s="34"/>
      <c r="K350" s="34"/>
      <c r="L350" s="34"/>
    </row>
    <row r="351" spans="3:12">
      <c r="C351" s="34"/>
      <c r="D351" s="34"/>
      <c r="E351" s="34"/>
      <c r="F351" s="34"/>
      <c r="G351" s="34"/>
      <c r="H351" s="34"/>
      <c r="I351" s="34"/>
      <c r="J351" s="34"/>
      <c r="K351" s="34"/>
      <c r="L351" s="34"/>
    </row>
    <row r="352" spans="3:12">
      <c r="C352" s="34"/>
      <c r="D352" s="34"/>
      <c r="E352" s="34"/>
      <c r="F352" s="34"/>
      <c r="G352" s="34"/>
      <c r="H352" s="34"/>
      <c r="I352" s="34"/>
      <c r="J352" s="34"/>
      <c r="K352" s="34"/>
      <c r="L352" s="34"/>
    </row>
    <row r="353" spans="3:12">
      <c r="C353" s="34"/>
      <c r="D353" s="34"/>
      <c r="E353" s="34"/>
      <c r="F353" s="34"/>
      <c r="G353" s="34"/>
      <c r="H353" s="34"/>
      <c r="I353" s="34"/>
      <c r="J353" s="34"/>
      <c r="K353" s="34"/>
      <c r="L353" s="34"/>
    </row>
    <row r="354" spans="3:12">
      <c r="C354" s="34"/>
      <c r="D354" s="34"/>
      <c r="E354" s="34"/>
      <c r="F354" s="34"/>
      <c r="G354" s="34"/>
      <c r="H354" s="34"/>
      <c r="I354" s="34"/>
      <c r="J354" s="34"/>
      <c r="K354" s="34"/>
      <c r="L354" s="34"/>
    </row>
    <row r="355" spans="3:12">
      <c r="C355" s="34"/>
      <c r="D355" s="34"/>
      <c r="E355" s="34"/>
      <c r="F355" s="34"/>
      <c r="G355" s="34"/>
      <c r="H355" s="34"/>
      <c r="I355" s="34"/>
      <c r="J355" s="34"/>
      <c r="K355" s="34"/>
      <c r="L355" s="34"/>
    </row>
    <row r="356" spans="3:12">
      <c r="C356" s="34"/>
      <c r="D356" s="34"/>
      <c r="E356" s="34"/>
      <c r="F356" s="34"/>
      <c r="G356" s="34"/>
      <c r="H356" s="34"/>
      <c r="I356" s="34"/>
      <c r="J356" s="34"/>
      <c r="K356" s="34"/>
      <c r="L356" s="34"/>
    </row>
    <row r="357" spans="3:12">
      <c r="C357" s="34"/>
      <c r="D357" s="34"/>
      <c r="E357" s="34"/>
      <c r="F357" s="34"/>
      <c r="G357" s="34"/>
      <c r="H357" s="34"/>
      <c r="I357" s="34"/>
      <c r="J357" s="34"/>
      <c r="K357" s="34"/>
      <c r="L357" s="34"/>
    </row>
    <row r="358" spans="3:12">
      <c r="C358" s="34"/>
      <c r="D358" s="34"/>
      <c r="E358" s="34"/>
      <c r="F358" s="34"/>
      <c r="G358" s="34"/>
      <c r="H358" s="34"/>
      <c r="I358" s="34"/>
      <c r="J358" s="34"/>
      <c r="K358" s="34"/>
      <c r="L358" s="34"/>
    </row>
    <row r="359" spans="3:12">
      <c r="C359" s="34"/>
      <c r="D359" s="34"/>
      <c r="E359" s="34"/>
      <c r="F359" s="34"/>
      <c r="G359" s="34"/>
      <c r="H359" s="34"/>
      <c r="I359" s="34"/>
      <c r="J359" s="34"/>
      <c r="K359" s="34"/>
      <c r="L359" s="34"/>
    </row>
    <row r="360" spans="3:12">
      <c r="C360" s="34"/>
      <c r="D360" s="34"/>
      <c r="E360" s="34"/>
      <c r="F360" s="34"/>
      <c r="G360" s="34"/>
      <c r="H360" s="34"/>
      <c r="I360" s="34"/>
      <c r="J360" s="34"/>
      <c r="K360" s="34"/>
      <c r="L360" s="34"/>
    </row>
    <row r="361" spans="3:12">
      <c r="C361" s="34"/>
      <c r="D361" s="34"/>
      <c r="E361" s="34"/>
      <c r="F361" s="34"/>
      <c r="G361" s="34"/>
      <c r="H361" s="34"/>
      <c r="I361" s="34"/>
      <c r="J361" s="34"/>
      <c r="K361" s="34"/>
      <c r="L361" s="34"/>
    </row>
    <row r="362" spans="3:12">
      <c r="C362" s="34"/>
      <c r="D362" s="34"/>
      <c r="E362" s="34"/>
      <c r="F362" s="34"/>
      <c r="G362" s="34"/>
      <c r="H362" s="34"/>
      <c r="I362" s="34"/>
      <c r="J362" s="34"/>
      <c r="K362" s="34"/>
      <c r="L362" s="34"/>
    </row>
    <row r="363" spans="3:12">
      <c r="C363" s="34"/>
      <c r="D363" s="34"/>
      <c r="E363" s="34"/>
      <c r="F363" s="34"/>
      <c r="G363" s="34"/>
      <c r="H363" s="34"/>
      <c r="I363" s="34"/>
      <c r="J363" s="34"/>
      <c r="K363" s="34"/>
      <c r="L363" s="34"/>
    </row>
    <row r="364" spans="3:12">
      <c r="C364" s="34"/>
      <c r="D364" s="34"/>
      <c r="E364" s="34"/>
      <c r="F364" s="34"/>
      <c r="G364" s="34"/>
      <c r="H364" s="34"/>
      <c r="I364" s="34"/>
      <c r="J364" s="34"/>
      <c r="K364" s="34"/>
      <c r="L364" s="34"/>
    </row>
    <row r="365" spans="3:12">
      <c r="C365" s="34"/>
      <c r="D365" s="34"/>
      <c r="E365" s="34"/>
      <c r="F365" s="34"/>
      <c r="G365" s="34"/>
      <c r="H365" s="34"/>
      <c r="I365" s="34"/>
      <c r="J365" s="34"/>
      <c r="K365" s="34"/>
      <c r="L365" s="34"/>
    </row>
    <row r="366" spans="3:12">
      <c r="C366" s="34"/>
      <c r="D366" s="34"/>
      <c r="E366" s="34"/>
      <c r="F366" s="34"/>
      <c r="G366" s="34"/>
      <c r="H366" s="34"/>
      <c r="I366" s="34"/>
      <c r="J366" s="34"/>
      <c r="K366" s="34"/>
      <c r="L366" s="34"/>
    </row>
    <row r="367" spans="3:12">
      <c r="C367" s="34"/>
      <c r="D367" s="34"/>
      <c r="E367" s="34"/>
      <c r="F367" s="34"/>
      <c r="G367" s="34"/>
      <c r="H367" s="34"/>
      <c r="I367" s="34"/>
      <c r="J367" s="34"/>
      <c r="K367" s="34"/>
      <c r="L367" s="34"/>
    </row>
    <row r="368" spans="3:12">
      <c r="C368" s="34"/>
      <c r="D368" s="34"/>
      <c r="E368" s="34"/>
      <c r="F368" s="34"/>
      <c r="G368" s="34"/>
      <c r="H368" s="34"/>
      <c r="I368" s="34"/>
      <c r="J368" s="34"/>
      <c r="K368" s="34"/>
      <c r="L368" s="34"/>
    </row>
    <row r="369" spans="3:12">
      <c r="C369" s="34"/>
      <c r="D369" s="34"/>
      <c r="E369" s="34"/>
      <c r="F369" s="34"/>
      <c r="G369" s="34"/>
      <c r="H369" s="34"/>
      <c r="I369" s="34"/>
      <c r="J369" s="34"/>
      <c r="K369" s="34"/>
      <c r="L369" s="34"/>
    </row>
    <row r="370" spans="3:12">
      <c r="C370" s="34"/>
      <c r="D370" s="34"/>
      <c r="E370" s="34"/>
      <c r="F370" s="34"/>
      <c r="G370" s="34"/>
      <c r="H370" s="34"/>
      <c r="I370" s="34"/>
      <c r="J370" s="34"/>
      <c r="K370" s="34"/>
      <c r="L370" s="34"/>
    </row>
    <row r="371" spans="3:12">
      <c r="C371" s="34"/>
      <c r="D371" s="34"/>
      <c r="E371" s="34"/>
      <c r="F371" s="34"/>
      <c r="G371" s="34"/>
      <c r="H371" s="34"/>
      <c r="I371" s="34"/>
      <c r="J371" s="34"/>
      <c r="K371" s="34"/>
      <c r="L371" s="34"/>
    </row>
    <row r="372" spans="3:12">
      <c r="C372" s="34"/>
      <c r="D372" s="34"/>
      <c r="E372" s="34"/>
      <c r="F372" s="34"/>
      <c r="G372" s="34"/>
      <c r="H372" s="34"/>
      <c r="I372" s="34"/>
      <c r="J372" s="34"/>
      <c r="K372" s="34"/>
      <c r="L372" s="34"/>
    </row>
    <row r="373" spans="3:12">
      <c r="C373" s="34"/>
      <c r="D373" s="34"/>
      <c r="E373" s="34"/>
      <c r="F373" s="34"/>
      <c r="G373" s="34"/>
      <c r="H373" s="34"/>
      <c r="I373" s="34"/>
      <c r="J373" s="34"/>
      <c r="K373" s="34"/>
      <c r="L373" s="34"/>
    </row>
    <row r="374" spans="3:12">
      <c r="C374" s="34"/>
      <c r="D374" s="34"/>
      <c r="E374" s="34"/>
      <c r="F374" s="34"/>
      <c r="G374" s="34"/>
      <c r="H374" s="34"/>
      <c r="I374" s="34"/>
      <c r="J374" s="34"/>
      <c r="K374" s="34"/>
      <c r="L374" s="34"/>
    </row>
    <row r="375" spans="3:12">
      <c r="C375" s="34"/>
      <c r="D375" s="34"/>
      <c r="E375" s="34"/>
      <c r="F375" s="34"/>
      <c r="G375" s="34"/>
      <c r="H375" s="34"/>
      <c r="I375" s="34"/>
      <c r="J375" s="34"/>
      <c r="K375" s="34"/>
      <c r="L375" s="34"/>
    </row>
    <row r="376" spans="3:12">
      <c r="C376" s="34"/>
      <c r="D376" s="34"/>
      <c r="E376" s="34"/>
      <c r="F376" s="34"/>
      <c r="G376" s="34"/>
      <c r="H376" s="34"/>
      <c r="I376" s="34"/>
      <c r="J376" s="34"/>
      <c r="K376" s="34"/>
      <c r="L376" s="34"/>
    </row>
    <row r="377" spans="3:12">
      <c r="C377" s="34"/>
      <c r="D377" s="34"/>
      <c r="E377" s="34"/>
      <c r="F377" s="34"/>
      <c r="G377" s="34"/>
      <c r="H377" s="34"/>
      <c r="I377" s="34"/>
      <c r="J377" s="34"/>
      <c r="K377" s="34"/>
      <c r="L377" s="34"/>
    </row>
    <row r="378" spans="3:12">
      <c r="C378" s="34"/>
      <c r="D378" s="34"/>
      <c r="E378" s="34"/>
      <c r="F378" s="34"/>
      <c r="G378" s="34"/>
      <c r="H378" s="34"/>
      <c r="I378" s="34"/>
      <c r="J378" s="34"/>
      <c r="K378" s="34"/>
      <c r="L378" s="34"/>
    </row>
    <row r="379" spans="3:12">
      <c r="C379" s="34"/>
      <c r="D379" s="34"/>
      <c r="E379" s="34"/>
      <c r="F379" s="34"/>
      <c r="G379" s="34"/>
      <c r="H379" s="34"/>
      <c r="I379" s="34"/>
      <c r="J379" s="34"/>
      <c r="K379" s="34"/>
      <c r="L379" s="34"/>
    </row>
    <row r="380" spans="3:12">
      <c r="C380" s="34"/>
      <c r="D380" s="34"/>
      <c r="E380" s="34"/>
      <c r="F380" s="34"/>
      <c r="G380" s="34"/>
      <c r="H380" s="34"/>
      <c r="I380" s="34"/>
      <c r="J380" s="34"/>
      <c r="K380" s="34"/>
      <c r="L380" s="34"/>
    </row>
    <row r="381" spans="3:12">
      <c r="C381" s="34"/>
      <c r="D381" s="34"/>
      <c r="E381" s="34"/>
      <c r="F381" s="34"/>
      <c r="G381" s="34"/>
      <c r="H381" s="34"/>
      <c r="I381" s="34"/>
      <c r="J381" s="34"/>
      <c r="K381" s="34"/>
      <c r="L381" s="34"/>
    </row>
    <row r="382" spans="3:12">
      <c r="C382" s="34"/>
      <c r="D382" s="34"/>
      <c r="E382" s="34"/>
      <c r="F382" s="34"/>
      <c r="G382" s="34"/>
      <c r="H382" s="34"/>
      <c r="I382" s="34"/>
      <c r="J382" s="34"/>
      <c r="K382" s="34"/>
      <c r="L382" s="34"/>
    </row>
    <row r="383" spans="3:12">
      <c r="C383" s="34"/>
      <c r="D383" s="34"/>
      <c r="E383" s="34"/>
      <c r="F383" s="34"/>
      <c r="G383" s="34"/>
      <c r="H383" s="34"/>
      <c r="I383" s="34"/>
      <c r="J383" s="34"/>
      <c r="K383" s="34"/>
      <c r="L383" s="34"/>
    </row>
    <row r="384" spans="3:12">
      <c r="C384" s="34"/>
      <c r="D384" s="34"/>
      <c r="E384" s="34"/>
      <c r="F384" s="34"/>
      <c r="G384" s="34"/>
      <c r="H384" s="34"/>
      <c r="I384" s="34"/>
      <c r="J384" s="34"/>
      <c r="K384" s="34"/>
      <c r="L384" s="34"/>
    </row>
    <row r="385" spans="3:12">
      <c r="C385" s="34"/>
      <c r="D385" s="34"/>
      <c r="E385" s="34"/>
      <c r="F385" s="34"/>
      <c r="G385" s="34"/>
      <c r="H385" s="34"/>
      <c r="I385" s="34"/>
      <c r="J385" s="34"/>
      <c r="K385" s="34"/>
      <c r="L385" s="34"/>
    </row>
    <row r="386" spans="3:12">
      <c r="C386" s="34"/>
      <c r="D386" s="34"/>
      <c r="E386" s="34"/>
      <c r="F386" s="34"/>
      <c r="G386" s="34"/>
      <c r="H386" s="34"/>
      <c r="I386" s="34"/>
      <c r="J386" s="34"/>
      <c r="K386" s="34"/>
      <c r="L386" s="34"/>
    </row>
    <row r="387" spans="3:12">
      <c r="C387" s="34"/>
      <c r="D387" s="34"/>
      <c r="E387" s="34"/>
      <c r="F387" s="34"/>
      <c r="G387" s="34"/>
      <c r="H387" s="34"/>
      <c r="I387" s="34"/>
      <c r="J387" s="34"/>
      <c r="K387" s="34"/>
      <c r="L387" s="34"/>
    </row>
    <row r="388" spans="3:12">
      <c r="C388" s="34"/>
      <c r="D388" s="34"/>
      <c r="E388" s="34"/>
      <c r="F388" s="34"/>
      <c r="G388" s="34"/>
      <c r="H388" s="34"/>
      <c r="I388" s="34"/>
      <c r="J388" s="34"/>
      <c r="K388" s="34"/>
      <c r="L388" s="34"/>
    </row>
    <row r="389" spans="3:12">
      <c r="C389" s="34"/>
      <c r="D389" s="34"/>
      <c r="E389" s="34"/>
      <c r="F389" s="34"/>
      <c r="G389" s="34"/>
      <c r="H389" s="34"/>
      <c r="I389" s="34"/>
      <c r="J389" s="34"/>
      <c r="K389" s="34"/>
      <c r="L389" s="34"/>
    </row>
    <row r="390" spans="3:12">
      <c r="C390" s="34"/>
      <c r="D390" s="34"/>
      <c r="E390" s="34"/>
      <c r="F390" s="34"/>
      <c r="G390" s="34"/>
      <c r="H390" s="34"/>
      <c r="I390" s="34"/>
      <c r="J390" s="34"/>
      <c r="K390" s="34"/>
      <c r="L390" s="34"/>
    </row>
    <row r="391" spans="3:12">
      <c r="C391" s="34"/>
      <c r="D391" s="34"/>
      <c r="E391" s="34"/>
      <c r="F391" s="34"/>
      <c r="G391" s="34"/>
      <c r="H391" s="34"/>
      <c r="I391" s="34"/>
      <c r="J391" s="34"/>
      <c r="K391" s="34"/>
      <c r="L391" s="34"/>
    </row>
    <row r="392" spans="3:12">
      <c r="C392" s="34"/>
      <c r="D392" s="34"/>
      <c r="E392" s="34"/>
      <c r="F392" s="34"/>
      <c r="G392" s="34"/>
      <c r="H392" s="34"/>
      <c r="I392" s="34"/>
      <c r="J392" s="34"/>
      <c r="K392" s="34"/>
      <c r="L392" s="34"/>
    </row>
    <row r="393" spans="3:12">
      <c r="C393" s="34"/>
      <c r="D393" s="34"/>
      <c r="E393" s="34"/>
      <c r="F393" s="34"/>
      <c r="G393" s="34"/>
      <c r="H393" s="34"/>
      <c r="I393" s="34"/>
      <c r="J393" s="34"/>
      <c r="K393" s="34"/>
      <c r="L393" s="34"/>
    </row>
    <row r="394" spans="3:12">
      <c r="C394" s="34"/>
      <c r="D394" s="34"/>
      <c r="E394" s="34"/>
      <c r="F394" s="34"/>
      <c r="G394" s="34"/>
      <c r="H394" s="34"/>
      <c r="I394" s="34"/>
      <c r="J394" s="34"/>
      <c r="K394" s="34"/>
      <c r="L394" s="34"/>
    </row>
    <row r="395" spans="3:12">
      <c r="C395" s="34"/>
      <c r="D395" s="34"/>
      <c r="E395" s="34"/>
      <c r="F395" s="34"/>
      <c r="G395" s="34"/>
      <c r="H395" s="34"/>
      <c r="I395" s="34"/>
      <c r="J395" s="34"/>
      <c r="K395" s="34"/>
      <c r="L395" s="34"/>
    </row>
    <row r="396" spans="3:12">
      <c r="C396" s="34"/>
      <c r="D396" s="34"/>
      <c r="E396" s="34"/>
      <c r="F396" s="34"/>
      <c r="G396" s="34"/>
      <c r="H396" s="34"/>
      <c r="I396" s="34"/>
      <c r="J396" s="34"/>
      <c r="K396" s="34"/>
      <c r="L396" s="34"/>
    </row>
    <row r="397" spans="3:12">
      <c r="C397" s="34"/>
      <c r="D397" s="34"/>
      <c r="E397" s="34"/>
      <c r="F397" s="34"/>
      <c r="G397" s="34"/>
      <c r="H397" s="34"/>
      <c r="I397" s="34"/>
      <c r="J397" s="34"/>
      <c r="K397" s="34"/>
      <c r="L397" s="34"/>
    </row>
    <row r="398" spans="3:12">
      <c r="C398" s="34"/>
      <c r="D398" s="34"/>
      <c r="E398" s="34"/>
      <c r="F398" s="34"/>
      <c r="G398" s="34"/>
      <c r="H398" s="34"/>
      <c r="I398" s="34"/>
      <c r="J398" s="34"/>
      <c r="K398" s="34"/>
      <c r="L398" s="34"/>
    </row>
    <row r="399" spans="3:12">
      <c r="C399" s="34"/>
      <c r="D399" s="34"/>
      <c r="E399" s="34"/>
      <c r="F399" s="34"/>
      <c r="G399" s="34"/>
      <c r="H399" s="34"/>
      <c r="I399" s="34"/>
      <c r="J399" s="34"/>
      <c r="K399" s="34"/>
      <c r="L399" s="34"/>
    </row>
    <row r="400" spans="3:12">
      <c r="C400" s="34"/>
      <c r="D400" s="34"/>
      <c r="E400" s="34"/>
      <c r="F400" s="34"/>
      <c r="G400" s="34"/>
      <c r="H400" s="34"/>
      <c r="I400" s="34"/>
      <c r="J400" s="34"/>
      <c r="K400" s="34"/>
      <c r="L400" s="34"/>
    </row>
    <row r="401" spans="3:12">
      <c r="C401" s="34"/>
      <c r="D401" s="34"/>
      <c r="E401" s="34"/>
      <c r="F401" s="34"/>
      <c r="G401" s="34"/>
      <c r="H401" s="34"/>
      <c r="I401" s="34"/>
      <c r="J401" s="34"/>
      <c r="K401" s="34"/>
      <c r="L401" s="34"/>
    </row>
    <row r="402" spans="3:12">
      <c r="C402" s="34"/>
      <c r="D402" s="34"/>
      <c r="E402" s="34"/>
      <c r="F402" s="34"/>
      <c r="G402" s="34"/>
      <c r="H402" s="34"/>
      <c r="I402" s="34"/>
      <c r="J402" s="34"/>
      <c r="K402" s="34"/>
      <c r="L402" s="34"/>
    </row>
    <row r="403" spans="3:12">
      <c r="C403" s="34"/>
      <c r="D403" s="34"/>
      <c r="E403" s="34"/>
      <c r="F403" s="34"/>
      <c r="G403" s="34"/>
      <c r="H403" s="34"/>
      <c r="I403" s="34"/>
      <c r="J403" s="34"/>
      <c r="K403" s="34"/>
      <c r="L403" s="34"/>
    </row>
    <row r="404" spans="3:12">
      <c r="C404" s="34"/>
      <c r="D404" s="34"/>
      <c r="E404" s="34"/>
      <c r="F404" s="34"/>
      <c r="G404" s="34"/>
      <c r="H404" s="34"/>
      <c r="I404" s="34"/>
      <c r="J404" s="34"/>
      <c r="K404" s="34"/>
      <c r="L404" s="34"/>
    </row>
    <row r="405" spans="3:12">
      <c r="C405" s="34"/>
      <c r="D405" s="34"/>
      <c r="E405" s="34"/>
      <c r="F405" s="34"/>
      <c r="G405" s="34"/>
      <c r="H405" s="34"/>
      <c r="I405" s="34"/>
      <c r="J405" s="34"/>
      <c r="K405" s="34"/>
      <c r="L405" s="34"/>
    </row>
    <row r="406" spans="3:12">
      <c r="C406" s="34"/>
      <c r="D406" s="34"/>
      <c r="E406" s="34"/>
      <c r="F406" s="34"/>
      <c r="G406" s="34"/>
      <c r="H406" s="34"/>
      <c r="I406" s="34"/>
      <c r="J406" s="34"/>
      <c r="K406" s="34"/>
      <c r="L406" s="34"/>
    </row>
    <row r="407" spans="3:12">
      <c r="C407" s="34"/>
      <c r="D407" s="34"/>
      <c r="E407" s="34"/>
      <c r="F407" s="34"/>
      <c r="G407" s="34"/>
      <c r="H407" s="34"/>
      <c r="I407" s="34"/>
      <c r="J407" s="34"/>
      <c r="K407" s="34"/>
      <c r="L407" s="34"/>
    </row>
    <row r="408" spans="3:12">
      <c r="C408" s="34"/>
      <c r="D408" s="34"/>
      <c r="E408" s="34"/>
      <c r="F408" s="34"/>
      <c r="G408" s="34"/>
      <c r="H408" s="34"/>
      <c r="I408" s="34"/>
      <c r="J408" s="34"/>
      <c r="K408" s="34"/>
      <c r="L408" s="34"/>
    </row>
    <row r="409" spans="3:12">
      <c r="C409" s="34"/>
      <c r="D409" s="34"/>
      <c r="E409" s="34"/>
      <c r="F409" s="34"/>
      <c r="G409" s="34"/>
      <c r="H409" s="34"/>
      <c r="I409" s="34"/>
      <c r="J409" s="34"/>
      <c r="K409" s="34"/>
      <c r="L409" s="34"/>
    </row>
    <row r="410" spans="3:12">
      <c r="C410" s="34"/>
      <c r="D410" s="34"/>
      <c r="E410" s="34"/>
      <c r="F410" s="34"/>
      <c r="G410" s="34"/>
      <c r="H410" s="34"/>
      <c r="I410" s="34"/>
      <c r="J410" s="34"/>
      <c r="K410" s="34"/>
      <c r="L410" s="34"/>
    </row>
    <row r="411" spans="3:12">
      <c r="C411" s="34"/>
      <c r="D411" s="34"/>
      <c r="E411" s="34"/>
      <c r="F411" s="34"/>
      <c r="G411" s="34"/>
      <c r="H411" s="34"/>
      <c r="I411" s="34"/>
      <c r="J411" s="34"/>
      <c r="K411" s="34"/>
      <c r="L411" s="34"/>
    </row>
  </sheetData>
  <mergeCells count="15">
    <mergeCell ref="K6:K8"/>
    <mergeCell ref="L6:L8"/>
    <mergeCell ref="D8:H8"/>
    <mergeCell ref="I9:I10"/>
    <mergeCell ref="J9:J10"/>
    <mergeCell ref="K9:K10"/>
    <mergeCell ref="L9:L10"/>
    <mergeCell ref="B2:C2"/>
    <mergeCell ref="E2:J2"/>
    <mergeCell ref="E3:J3"/>
    <mergeCell ref="E4:J4"/>
    <mergeCell ref="C6:C9"/>
    <mergeCell ref="D6:H7"/>
    <mergeCell ref="I6:I8"/>
    <mergeCell ref="J6:J8"/>
  </mergeCells>
  <printOptions horizontalCentered="1" verticalCentered="1"/>
  <pageMargins left="0.196850393700787" right="0.196850393700787" top="0.196850393700787" bottom="0.196850393700787" header="0.511811023622047" footer="0.511811023622047"/>
  <pageSetup paperSize="9" scale="41"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Y111"/>
  <sheetViews>
    <sheetView rightToLeft="1" topLeftCell="A86" zoomScale="50" zoomScaleNormal="50" workbookViewId="0">
      <selection activeCell="E2" sqref="E2:L2"/>
    </sheetView>
  </sheetViews>
  <sheetFormatPr defaultRowHeight="18.75"/>
  <cols>
    <col min="1" max="1" width="10.7109375" style="43" customWidth="1"/>
    <col min="2" max="2" width="21.85546875" style="1" customWidth="1"/>
    <col min="3" max="3" width="20.7109375" style="42" customWidth="1"/>
    <col min="4" max="4" width="18.7109375" style="42" customWidth="1"/>
    <col min="5" max="10" width="18.7109375" style="43" customWidth="1"/>
    <col min="11" max="11" width="18.7109375" style="42" customWidth="1"/>
    <col min="12" max="19" width="18.7109375" style="43" customWidth="1"/>
    <col min="20" max="20" width="13.7109375" bestFit="1" customWidth="1"/>
    <col min="21" max="21" width="12.85546875" customWidth="1"/>
    <col min="22" max="22" width="13.7109375" customWidth="1"/>
    <col min="23" max="23" width="12.85546875" customWidth="1"/>
    <col min="24" max="24" width="13.85546875" customWidth="1"/>
    <col min="25" max="25" width="12" customWidth="1"/>
    <col min="26" max="26" width="11.42578125" customWidth="1"/>
    <col min="27" max="27" width="12.42578125" customWidth="1"/>
    <col min="28" max="28" width="13.85546875" customWidth="1"/>
    <col min="29" max="29" width="12.85546875" customWidth="1"/>
    <col min="30" max="30" width="13.42578125" customWidth="1"/>
    <col min="31" max="31" width="13.140625" customWidth="1"/>
    <col min="32" max="39" width="12.28515625" customWidth="1"/>
    <col min="40" max="40" width="13.85546875" customWidth="1"/>
    <col min="41" max="41" width="12.85546875" customWidth="1"/>
    <col min="42" max="42" width="13.42578125" customWidth="1"/>
    <col min="43" max="43" width="13.140625" customWidth="1"/>
    <col min="44" max="51" width="12.28515625" customWidth="1"/>
    <col min="52" max="52" width="13.85546875" customWidth="1"/>
    <col min="53" max="53" width="12.85546875" customWidth="1"/>
    <col min="54" max="54" width="13.42578125" customWidth="1"/>
    <col min="55" max="55" width="13.140625" customWidth="1"/>
    <col min="56" max="56" width="12.28515625" bestFit="1" customWidth="1"/>
    <col min="57" max="59" width="13.28515625" customWidth="1"/>
    <col min="60" max="60" width="73.28515625" bestFit="1" customWidth="1"/>
  </cols>
  <sheetData>
    <row r="1" spans="1:24" ht="18" customHeight="1"/>
    <row r="2" spans="1:24" ht="40.15" customHeight="1">
      <c r="B2" s="1498" t="s">
        <v>1079</v>
      </c>
      <c r="C2" s="1557"/>
      <c r="D2" s="1557"/>
      <c r="E2" s="1557"/>
      <c r="F2" s="1558" t="s">
        <v>737</v>
      </c>
      <c r="G2" s="1431"/>
      <c r="H2" s="1431"/>
      <c r="I2" s="1431"/>
      <c r="J2" s="1431"/>
      <c r="K2" s="1431"/>
      <c r="L2" s="1431"/>
      <c r="M2" s="1431"/>
      <c r="N2" s="1431"/>
      <c r="O2" s="1559"/>
      <c r="P2" s="1002"/>
      <c r="Q2" s="1560" t="s">
        <v>688</v>
      </c>
      <c r="R2" s="1560"/>
      <c r="S2" s="1561"/>
    </row>
    <row r="3" spans="1:24" ht="40.15" customHeight="1">
      <c r="A3" s="103"/>
      <c r="B3" s="1562"/>
      <c r="D3" s="460"/>
      <c r="E3" s="1499" t="s">
        <v>738</v>
      </c>
      <c r="F3" s="1433"/>
      <c r="G3" s="1433"/>
      <c r="H3" s="1433"/>
      <c r="I3" s="1433"/>
      <c r="J3" s="1433"/>
      <c r="K3" s="1433"/>
      <c r="L3" s="1433"/>
      <c r="M3" s="1433"/>
      <c r="N3" s="1433"/>
      <c r="O3" s="1513"/>
      <c r="P3" s="460"/>
      <c r="Q3" s="460"/>
      <c r="R3" s="460"/>
      <c r="S3" s="1003"/>
    </row>
    <row r="4" spans="1:24" ht="40.15" customHeight="1">
      <c r="A4" s="103"/>
      <c r="B4" s="1563"/>
      <c r="D4" s="461"/>
      <c r="E4" s="461"/>
      <c r="F4" s="1514" t="s">
        <v>864</v>
      </c>
      <c r="G4" s="1515"/>
      <c r="H4" s="1515"/>
      <c r="I4" s="1515"/>
      <c r="J4" s="1515"/>
      <c r="K4" s="1515"/>
      <c r="L4" s="1515"/>
      <c r="M4" s="1515"/>
      <c r="N4" s="1515"/>
      <c r="O4" s="1515"/>
      <c r="P4" s="1516"/>
      <c r="Q4" s="461"/>
      <c r="R4" s="461"/>
      <c r="S4" s="1004" t="s">
        <v>49</v>
      </c>
    </row>
    <row r="5" spans="1:24" ht="10.15" customHeight="1">
      <c r="A5" s="103"/>
      <c r="B5" s="1005"/>
      <c r="C5" s="983"/>
      <c r="D5" s="984"/>
      <c r="E5" s="984"/>
      <c r="F5" s="985"/>
      <c r="G5" s="985"/>
      <c r="H5" s="985"/>
      <c r="I5" s="985"/>
      <c r="J5" s="985"/>
      <c r="K5" s="985"/>
      <c r="L5" s="985"/>
      <c r="M5" s="985"/>
      <c r="N5" s="985"/>
      <c r="O5" s="985"/>
      <c r="P5" s="985"/>
      <c r="Q5" s="984"/>
      <c r="R5" s="984"/>
      <c r="S5" s="1006"/>
    </row>
    <row r="6" spans="1:24" ht="37.5" customHeight="1">
      <c r="B6" s="1564"/>
      <c r="C6" s="1567" t="s">
        <v>520</v>
      </c>
      <c r="D6" s="1568" t="s">
        <v>605</v>
      </c>
      <c r="E6" s="1569"/>
      <c r="F6" s="1569"/>
      <c r="G6" s="1569"/>
      <c r="H6" s="1569"/>
      <c r="I6" s="1569"/>
      <c r="J6" s="1570"/>
      <c r="K6" s="1568" t="s">
        <v>519</v>
      </c>
      <c r="L6" s="1569"/>
      <c r="M6" s="1569"/>
      <c r="N6" s="1569"/>
      <c r="O6" s="1569"/>
      <c r="P6" s="1569"/>
      <c r="Q6" s="1569"/>
      <c r="R6" s="1569"/>
      <c r="S6" s="1571"/>
    </row>
    <row r="7" spans="1:24" ht="38.25" customHeight="1">
      <c r="B7" s="1565"/>
      <c r="C7" s="1534"/>
      <c r="D7" s="1527" t="s">
        <v>518</v>
      </c>
      <c r="E7" s="1528"/>
      <c r="F7" s="1528"/>
      <c r="G7" s="1528"/>
      <c r="H7" s="1528"/>
      <c r="I7" s="1528"/>
      <c r="J7" s="1529"/>
      <c r="K7" s="1527" t="s">
        <v>516</v>
      </c>
      <c r="L7" s="1528"/>
      <c r="M7" s="1528"/>
      <c r="N7" s="1528"/>
      <c r="O7" s="1528"/>
      <c r="P7" s="1528"/>
      <c r="Q7" s="1528"/>
      <c r="R7" s="1528"/>
      <c r="S7" s="1530"/>
    </row>
    <row r="8" spans="1:24" ht="105.75" customHeight="1">
      <c r="A8" s="113"/>
      <c r="B8" s="1565"/>
      <c r="C8" s="1534"/>
      <c r="D8" s="165"/>
      <c r="E8" s="518" t="s">
        <v>604</v>
      </c>
      <c r="F8" s="518" t="s">
        <v>603</v>
      </c>
      <c r="G8" s="518" t="s">
        <v>602</v>
      </c>
      <c r="H8" s="518" t="s">
        <v>628</v>
      </c>
      <c r="I8" s="518" t="s">
        <v>599</v>
      </c>
      <c r="J8" s="518" t="s">
        <v>598</v>
      </c>
      <c r="K8" s="165"/>
      <c r="L8" s="518" t="s">
        <v>597</v>
      </c>
      <c r="M8" s="518" t="s">
        <v>596</v>
      </c>
      <c r="N8" s="518" t="s">
        <v>595</v>
      </c>
      <c r="O8" s="518" t="s">
        <v>594</v>
      </c>
      <c r="P8" s="518" t="s">
        <v>593</v>
      </c>
      <c r="Q8" s="518" t="s">
        <v>592</v>
      </c>
      <c r="R8" s="518" t="s">
        <v>591</v>
      </c>
      <c r="S8" s="462" t="s">
        <v>590</v>
      </c>
    </row>
    <row r="9" spans="1:24" ht="30.75" customHeight="1">
      <c r="A9" s="113"/>
      <c r="B9" s="1565"/>
      <c r="C9" s="177"/>
      <c r="D9" s="181"/>
      <c r="E9" s="181"/>
      <c r="F9" s="181"/>
      <c r="G9" s="181"/>
      <c r="H9" s="181"/>
      <c r="I9" s="181"/>
      <c r="J9" s="181"/>
      <c r="K9" s="177"/>
      <c r="L9" s="181"/>
      <c r="M9" s="181"/>
      <c r="N9" s="181"/>
      <c r="O9" s="181"/>
      <c r="P9" s="181"/>
      <c r="Q9" s="181"/>
      <c r="R9" s="181"/>
      <c r="S9" s="463"/>
    </row>
    <row r="10" spans="1:24" ht="75">
      <c r="A10" s="113"/>
      <c r="B10" s="1566"/>
      <c r="C10" s="464" t="s">
        <v>505</v>
      </c>
      <c r="D10" s="356"/>
      <c r="E10" s="355" t="s">
        <v>589</v>
      </c>
      <c r="F10" s="355" t="s">
        <v>627</v>
      </c>
      <c r="G10" s="355" t="s">
        <v>587</v>
      </c>
      <c r="H10" s="355" t="s">
        <v>626</v>
      </c>
      <c r="I10" s="355" t="s">
        <v>625</v>
      </c>
      <c r="J10" s="355" t="s">
        <v>584</v>
      </c>
      <c r="K10" s="465"/>
      <c r="L10" s="355" t="s">
        <v>583</v>
      </c>
      <c r="M10" s="355" t="s">
        <v>582</v>
      </c>
      <c r="N10" s="355" t="s">
        <v>581</v>
      </c>
      <c r="O10" s="355" t="s">
        <v>580</v>
      </c>
      <c r="P10" s="355" t="s">
        <v>579</v>
      </c>
      <c r="Q10" s="355" t="s">
        <v>578</v>
      </c>
      <c r="R10" s="355" t="s">
        <v>577</v>
      </c>
      <c r="S10" s="466" t="s">
        <v>576</v>
      </c>
    </row>
    <row r="11" spans="1:24" ht="40.15" customHeight="1">
      <c r="A11" s="113"/>
      <c r="B11" s="162" t="s">
        <v>2</v>
      </c>
      <c r="C11" s="132"/>
      <c r="D11" s="132"/>
      <c r="E11" s="126"/>
      <c r="F11" s="126"/>
      <c r="G11" s="126"/>
      <c r="H11" s="126"/>
      <c r="I11" s="126"/>
      <c r="J11" s="126"/>
      <c r="K11" s="132"/>
      <c r="L11" s="126"/>
      <c r="M11" s="126"/>
      <c r="N11" s="126"/>
      <c r="O11" s="126"/>
      <c r="P11" s="126"/>
      <c r="Q11" s="126"/>
      <c r="R11" s="126"/>
      <c r="S11" s="126"/>
    </row>
    <row r="12" spans="1:24" ht="34.9" hidden="1" customHeight="1">
      <c r="A12" s="105"/>
      <c r="B12" s="633">
        <v>2018</v>
      </c>
      <c r="C12" s="531">
        <v>8259.0132255459994</v>
      </c>
      <c r="D12" s="531">
        <v>610.04706866399988</v>
      </c>
      <c r="E12" s="532">
        <v>41.682832099999999</v>
      </c>
      <c r="F12" s="532">
        <v>107.720139</v>
      </c>
      <c r="G12" s="532">
        <v>70.054395</v>
      </c>
      <c r="H12" s="532">
        <v>340.13545399999998</v>
      </c>
      <c r="I12" s="532">
        <v>49.8788257</v>
      </c>
      <c r="J12" s="532">
        <v>0.57542286399999998</v>
      </c>
      <c r="K12" s="531">
        <v>7648.9661568819993</v>
      </c>
      <c r="L12" s="532">
        <v>753.30198199999995</v>
      </c>
      <c r="M12" s="532">
        <v>0</v>
      </c>
      <c r="N12" s="532">
        <v>207.76660000000001</v>
      </c>
      <c r="O12" s="532">
        <v>75.35706350000001</v>
      </c>
      <c r="P12" s="532">
        <v>1422.5994771000001</v>
      </c>
      <c r="Q12" s="532">
        <v>4665.2577332000001</v>
      </c>
      <c r="R12" s="532">
        <v>175.15738099999999</v>
      </c>
      <c r="S12" s="532">
        <v>349.52592008199997</v>
      </c>
    </row>
    <row r="13" spans="1:24" ht="34.9" hidden="1" customHeight="1">
      <c r="A13" s="105"/>
      <c r="B13" s="632">
        <v>2019</v>
      </c>
      <c r="C13" s="536">
        <f>D13+K13</f>
        <v>9210.1882908379994</v>
      </c>
      <c r="D13" s="536">
        <v>571.68338182499997</v>
      </c>
      <c r="E13" s="537">
        <v>38.619667100000001</v>
      </c>
      <c r="F13" s="537">
        <v>104.231944</v>
      </c>
      <c r="G13" s="537">
        <v>55.123173000000001</v>
      </c>
      <c r="H13" s="537">
        <v>310.02772899999997</v>
      </c>
      <c r="I13" s="537">
        <v>63.302059200000002</v>
      </c>
      <c r="J13" s="537">
        <v>0.37880952500000004</v>
      </c>
      <c r="K13" s="536">
        <f t="shared" ref="K13:K58" si="0">L13+M13+N13+O13+Q13+P13+R13+S13</f>
        <v>8638.5049090129996</v>
      </c>
      <c r="L13" s="537">
        <v>844.60673300000008</v>
      </c>
      <c r="M13" s="537">
        <v>0</v>
      </c>
      <c r="N13" s="537">
        <v>294.37743499999999</v>
      </c>
      <c r="O13" s="537">
        <v>79.293029500000003</v>
      </c>
      <c r="P13" s="537">
        <v>1720.9761278999999</v>
      </c>
      <c r="Q13" s="537">
        <v>5087.9645110000001</v>
      </c>
      <c r="R13" s="537">
        <v>185.243054</v>
      </c>
      <c r="S13" s="537">
        <v>426.04401861300005</v>
      </c>
      <c r="V13" s="993"/>
      <c r="X13" s="994"/>
    </row>
    <row r="14" spans="1:24" ht="34.9" hidden="1" customHeight="1">
      <c r="A14" s="105"/>
      <c r="B14" s="633">
        <v>2020</v>
      </c>
      <c r="C14" s="531">
        <f>D14+K14</f>
        <v>10189.020056977999</v>
      </c>
      <c r="D14" s="531">
        <v>546.49649207100003</v>
      </c>
      <c r="E14" s="532">
        <v>44.9317165</v>
      </c>
      <c r="F14" s="532">
        <v>123.701365</v>
      </c>
      <c r="G14" s="532">
        <v>62.347135999999999</v>
      </c>
      <c r="H14" s="532">
        <v>245.61937400000002</v>
      </c>
      <c r="I14" s="532">
        <v>69.56920190000001</v>
      </c>
      <c r="J14" s="532">
        <v>0.327698671</v>
      </c>
      <c r="K14" s="531">
        <f t="shared" si="0"/>
        <v>9642.5235649069982</v>
      </c>
      <c r="L14" s="532">
        <v>1082.374593</v>
      </c>
      <c r="M14" s="532">
        <v>0</v>
      </c>
      <c r="N14" s="532">
        <v>300.98864800000001</v>
      </c>
      <c r="O14" s="532">
        <v>83.897673000000012</v>
      </c>
      <c r="P14" s="532">
        <v>1804.0148285</v>
      </c>
      <c r="Q14" s="532">
        <v>5719.9658689999997</v>
      </c>
      <c r="R14" s="532">
        <v>205.14670599999999</v>
      </c>
      <c r="S14" s="532">
        <v>446.13524740699995</v>
      </c>
      <c r="V14" s="993"/>
      <c r="X14" s="994"/>
    </row>
    <row r="15" spans="1:24" ht="34.9" customHeight="1">
      <c r="A15" s="105"/>
      <c r="B15" s="632">
        <v>2021</v>
      </c>
      <c r="C15" s="536">
        <f>D15+K15</f>
        <v>11560.916559877</v>
      </c>
      <c r="D15" s="536">
        <v>610.63914086600005</v>
      </c>
      <c r="E15" s="537">
        <v>38.547708799999995</v>
      </c>
      <c r="F15" s="537">
        <v>153.932278</v>
      </c>
      <c r="G15" s="537">
        <v>43.939743999999997</v>
      </c>
      <c r="H15" s="537">
        <v>299.71136300000001</v>
      </c>
      <c r="I15" s="537">
        <v>74.264107799999991</v>
      </c>
      <c r="J15" s="537">
        <v>0.24393926600000002</v>
      </c>
      <c r="K15" s="536">
        <f t="shared" si="0"/>
        <v>10950.277419010999</v>
      </c>
      <c r="L15" s="537">
        <v>1283.0309689999999</v>
      </c>
      <c r="M15" s="537">
        <v>0</v>
      </c>
      <c r="N15" s="537">
        <v>350.858699</v>
      </c>
      <c r="O15" s="537">
        <v>96.322868700000015</v>
      </c>
      <c r="P15" s="537">
        <v>1964.3309927</v>
      </c>
      <c r="Q15" s="537">
        <v>6447.0145230000007</v>
      </c>
      <c r="R15" s="537">
        <v>219.763926</v>
      </c>
      <c r="S15" s="537">
        <v>588.95544061099997</v>
      </c>
      <c r="V15" s="993"/>
      <c r="X15" s="994"/>
    </row>
    <row r="16" spans="1:24" ht="34.9" customHeight="1">
      <c r="A16" s="105"/>
      <c r="B16" s="633">
        <v>2022</v>
      </c>
      <c r="C16" s="531">
        <f>D16+K16</f>
        <v>12211.225179958998</v>
      </c>
      <c r="D16" s="531">
        <v>571.45487170000001</v>
      </c>
      <c r="E16" s="532">
        <v>47.348243799999999</v>
      </c>
      <c r="F16" s="532">
        <v>125.505754</v>
      </c>
      <c r="G16" s="532">
        <v>46.192442999999997</v>
      </c>
      <c r="H16" s="532">
        <v>279.365858</v>
      </c>
      <c r="I16" s="532">
        <v>71.904336999999998</v>
      </c>
      <c r="J16" s="532">
        <v>1.1382359</v>
      </c>
      <c r="K16" s="531">
        <f t="shared" si="0"/>
        <v>11639.770308258998</v>
      </c>
      <c r="L16" s="532">
        <v>1436.278249</v>
      </c>
      <c r="M16" s="532">
        <v>0</v>
      </c>
      <c r="N16" s="532">
        <v>760.76643799999999</v>
      </c>
      <c r="O16" s="532">
        <v>102.90152940000002</v>
      </c>
      <c r="P16" s="532">
        <v>1402.5602133</v>
      </c>
      <c r="Q16" s="532">
        <v>7224.7665219999999</v>
      </c>
      <c r="R16" s="532">
        <v>227.70792800000001</v>
      </c>
      <c r="S16" s="532">
        <v>484.78942855900004</v>
      </c>
      <c r="V16" s="993"/>
      <c r="X16" s="994"/>
    </row>
    <row r="17" spans="1:24" ht="34.9" customHeight="1">
      <c r="A17" s="105"/>
      <c r="B17" s="632">
        <v>2023</v>
      </c>
      <c r="C17" s="533">
        <f>D17+K17</f>
        <v>12934.736810056998</v>
      </c>
      <c r="D17" s="533">
        <v>792.26525872000002</v>
      </c>
      <c r="E17" s="534">
        <v>36.5639082</v>
      </c>
      <c r="F17" s="534">
        <v>181.566891</v>
      </c>
      <c r="G17" s="534">
        <v>87.840149999999994</v>
      </c>
      <c r="H17" s="534">
        <v>424.45769000000001</v>
      </c>
      <c r="I17" s="534">
        <v>60.370281799999994</v>
      </c>
      <c r="J17" s="534">
        <v>1.4663377200000001</v>
      </c>
      <c r="K17" s="533">
        <f t="shared" si="0"/>
        <v>12142.471551336999</v>
      </c>
      <c r="L17" s="534">
        <v>1322.369423329</v>
      </c>
      <c r="M17" s="534">
        <v>0</v>
      </c>
      <c r="N17" s="534">
        <v>999.17614400000002</v>
      </c>
      <c r="O17" s="534">
        <v>108.05840273999999</v>
      </c>
      <c r="P17" s="534">
        <v>1346.6038622000001</v>
      </c>
      <c r="Q17" s="534">
        <v>7572.569203</v>
      </c>
      <c r="R17" s="534">
        <v>223.07848899999999</v>
      </c>
      <c r="S17" s="534">
        <v>570.61602706799988</v>
      </c>
      <c r="V17" s="993"/>
      <c r="X17" s="994"/>
    </row>
    <row r="18" spans="1:24" ht="34.9" customHeight="1">
      <c r="A18" s="105"/>
      <c r="B18" s="633">
        <v>2024</v>
      </c>
      <c r="C18" s="531">
        <f t="shared" ref="C18:S18" si="1">C71</f>
        <v>14903.450999999999</v>
      </c>
      <c r="D18" s="531">
        <f t="shared" si="1"/>
        <v>1491.6990000000001</v>
      </c>
      <c r="E18" s="532">
        <f t="shared" si="1"/>
        <v>38.780999999999999</v>
      </c>
      <c r="F18" s="532">
        <f t="shared" si="1"/>
        <v>290.37099999999998</v>
      </c>
      <c r="G18" s="532">
        <f t="shared" si="1"/>
        <v>128.99199999999999</v>
      </c>
      <c r="H18" s="532">
        <f t="shared" si="1"/>
        <v>892.99800000000005</v>
      </c>
      <c r="I18" s="532">
        <f t="shared" si="1"/>
        <v>136.63999999999999</v>
      </c>
      <c r="J18" s="532">
        <f t="shared" si="1"/>
        <v>3.9169999999999998</v>
      </c>
      <c r="K18" s="531">
        <f t="shared" si="1"/>
        <v>13411.752</v>
      </c>
      <c r="L18" s="532">
        <f t="shared" si="1"/>
        <v>1324.43</v>
      </c>
      <c r="M18" s="532">
        <f t="shared" si="1"/>
        <v>0</v>
      </c>
      <c r="N18" s="532">
        <f t="shared" si="1"/>
        <v>1251.0329999999999</v>
      </c>
      <c r="O18" s="532">
        <f t="shared" si="1"/>
        <v>118.15</v>
      </c>
      <c r="P18" s="532">
        <f t="shared" si="1"/>
        <v>1494.326</v>
      </c>
      <c r="Q18" s="532">
        <f t="shared" si="1"/>
        <v>8217.67</v>
      </c>
      <c r="R18" s="532">
        <f t="shared" si="1"/>
        <v>241.041</v>
      </c>
      <c r="S18" s="532">
        <f t="shared" si="1"/>
        <v>765.10299999999995</v>
      </c>
      <c r="V18" s="993"/>
      <c r="X18" s="994"/>
    </row>
    <row r="19" spans="1:24" ht="34.9" customHeight="1">
      <c r="A19" s="105"/>
      <c r="B19" s="632" t="s">
        <v>1094</v>
      </c>
      <c r="C19" s="611">
        <f>D19+K19</f>
        <v>16846.940999999999</v>
      </c>
      <c r="D19" s="611">
        <f>J19+I19+H19+G19+F19+E19</f>
        <v>1866.8690000000001</v>
      </c>
      <c r="E19" s="534">
        <f t="shared" ref="E19:S19" si="2">E84</f>
        <v>42.786000000000001</v>
      </c>
      <c r="F19" s="534">
        <f t="shared" si="2"/>
        <v>346.35500000000002</v>
      </c>
      <c r="G19" s="534">
        <f t="shared" si="2"/>
        <v>157.72300000000001</v>
      </c>
      <c r="H19" s="534">
        <f t="shared" si="2"/>
        <v>915.86599999999999</v>
      </c>
      <c r="I19" s="534">
        <f t="shared" si="2"/>
        <v>400.65199999999999</v>
      </c>
      <c r="J19" s="534">
        <f t="shared" si="2"/>
        <v>3.4870000000000001</v>
      </c>
      <c r="K19" s="611">
        <f>L19+M19+N19+O19+Q19+P19+R19+S19</f>
        <v>14980.072</v>
      </c>
      <c r="L19" s="534">
        <f t="shared" si="2"/>
        <v>1800.9880000000001</v>
      </c>
      <c r="M19" s="534">
        <f t="shared" si="2"/>
        <v>0</v>
      </c>
      <c r="N19" s="534">
        <f t="shared" si="2"/>
        <v>1246.1130000000001</v>
      </c>
      <c r="O19" s="534">
        <f t="shared" si="2"/>
        <v>134.804</v>
      </c>
      <c r="P19" s="534">
        <f t="shared" si="2"/>
        <v>1745.0409999999999</v>
      </c>
      <c r="Q19" s="534">
        <f t="shared" si="2"/>
        <v>9191.9410000000007</v>
      </c>
      <c r="R19" s="534">
        <f t="shared" si="2"/>
        <v>245.131</v>
      </c>
      <c r="S19" s="534">
        <f t="shared" si="2"/>
        <v>616.05399999999997</v>
      </c>
      <c r="V19" s="993"/>
      <c r="X19" s="994"/>
    </row>
    <row r="20" spans="1:24" ht="26.25" hidden="1">
      <c r="A20" s="105"/>
      <c r="B20" s="635">
        <v>2021</v>
      </c>
      <c r="C20" s="636"/>
      <c r="D20" s="636"/>
      <c r="E20" s="637"/>
      <c r="F20" s="637"/>
      <c r="G20" s="637"/>
      <c r="H20" s="637"/>
      <c r="I20" s="637"/>
      <c r="J20" s="637"/>
      <c r="K20" s="636">
        <f t="shared" si="0"/>
        <v>0</v>
      </c>
      <c r="L20" s="637"/>
      <c r="M20" s="637"/>
      <c r="N20" s="637"/>
      <c r="O20" s="637"/>
      <c r="P20" s="637"/>
      <c r="Q20" s="637"/>
      <c r="R20" s="637"/>
      <c r="S20" s="637"/>
      <c r="V20" s="993"/>
      <c r="X20" s="994"/>
    </row>
    <row r="21" spans="1:24" ht="34.9" hidden="1" customHeight="1">
      <c r="A21" s="105"/>
      <c r="B21" s="216">
        <v>44197</v>
      </c>
      <c r="C21" s="531">
        <v>10314.967128158001</v>
      </c>
      <c r="D21" s="531">
        <v>612.769506127</v>
      </c>
      <c r="E21" s="532">
        <v>45.983297100000001</v>
      </c>
      <c r="F21" s="532">
        <v>168.14873399999999</v>
      </c>
      <c r="G21" s="532">
        <v>68.032184000000001</v>
      </c>
      <c r="H21" s="532">
        <v>263.160394</v>
      </c>
      <c r="I21" s="532">
        <v>67.062147499999995</v>
      </c>
      <c r="J21" s="532">
        <v>0.38274952699999998</v>
      </c>
      <c r="K21" s="531">
        <f t="shared" si="0"/>
        <v>9702.1976220310007</v>
      </c>
      <c r="L21" s="532">
        <v>1117.2503200000001</v>
      </c>
      <c r="M21" s="532">
        <v>0</v>
      </c>
      <c r="N21" s="532">
        <v>301.29780299999999</v>
      </c>
      <c r="O21" s="532">
        <v>89.925598190000002</v>
      </c>
      <c r="P21" s="532">
        <v>1767.1620680999997</v>
      </c>
      <c r="Q21" s="532">
        <v>5745.9113509999997</v>
      </c>
      <c r="R21" s="532">
        <v>201.79878199999999</v>
      </c>
      <c r="S21" s="532">
        <v>478.851699741</v>
      </c>
      <c r="V21" s="993"/>
      <c r="X21" s="994"/>
    </row>
    <row r="22" spans="1:24" ht="34.9" hidden="1" customHeight="1">
      <c r="A22" s="105"/>
      <c r="B22" s="217">
        <v>44228</v>
      </c>
      <c r="C22" s="536">
        <v>10529.658370689998</v>
      </c>
      <c r="D22" s="536">
        <v>608.04869432800012</v>
      </c>
      <c r="E22" s="537">
        <v>42.959125799999995</v>
      </c>
      <c r="F22" s="537">
        <v>163.530339</v>
      </c>
      <c r="G22" s="537">
        <v>68.043985000000006</v>
      </c>
      <c r="H22" s="537">
        <v>264.66165100000001</v>
      </c>
      <c r="I22" s="537">
        <v>68.433953599999995</v>
      </c>
      <c r="J22" s="537">
        <v>0.419639928</v>
      </c>
      <c r="K22" s="536">
        <f t="shared" si="0"/>
        <v>9921.6096763620008</v>
      </c>
      <c r="L22" s="537">
        <v>1134.6001659999999</v>
      </c>
      <c r="M22" s="537">
        <v>0</v>
      </c>
      <c r="N22" s="537">
        <v>301.52783499999998</v>
      </c>
      <c r="O22" s="537">
        <v>89.851442279999986</v>
      </c>
      <c r="P22" s="537">
        <v>1675.0500161999998</v>
      </c>
      <c r="Q22" s="537">
        <v>6009.954017</v>
      </c>
      <c r="R22" s="537">
        <v>221.03462999999999</v>
      </c>
      <c r="S22" s="537">
        <v>489.59156988200004</v>
      </c>
      <c r="V22" s="993"/>
      <c r="X22" s="994"/>
    </row>
    <row r="23" spans="1:24" ht="34.9" hidden="1" customHeight="1">
      <c r="A23" s="105"/>
      <c r="B23" s="216">
        <v>44256</v>
      </c>
      <c r="C23" s="531">
        <v>10599.707476624</v>
      </c>
      <c r="D23" s="531">
        <v>580.00049132799995</v>
      </c>
      <c r="E23" s="532">
        <v>36.949891600000001</v>
      </c>
      <c r="F23" s="532">
        <v>142.47837100000001</v>
      </c>
      <c r="G23" s="532">
        <v>68.828884000000002</v>
      </c>
      <c r="H23" s="532">
        <v>272.35119700000001</v>
      </c>
      <c r="I23" s="532">
        <v>59.057112700000005</v>
      </c>
      <c r="J23" s="532">
        <v>0.33503502800000001</v>
      </c>
      <c r="K23" s="531">
        <f t="shared" si="0"/>
        <v>10019.706985296001</v>
      </c>
      <c r="L23" s="532">
        <v>1138.0568060000001</v>
      </c>
      <c r="M23" s="532">
        <v>0</v>
      </c>
      <c r="N23" s="532">
        <v>301.67522600000001</v>
      </c>
      <c r="O23" s="532">
        <v>87.4305466</v>
      </c>
      <c r="P23" s="532">
        <v>1734.3393225999998</v>
      </c>
      <c r="Q23" s="532">
        <v>6055.6806209999995</v>
      </c>
      <c r="R23" s="532">
        <v>214.13066900000001</v>
      </c>
      <c r="S23" s="532">
        <v>488.39379409599997</v>
      </c>
      <c r="V23" s="993"/>
      <c r="X23" s="994"/>
    </row>
    <row r="24" spans="1:24" ht="34.9" hidden="1" customHeight="1">
      <c r="A24" s="105"/>
      <c r="B24" s="217">
        <v>44287</v>
      </c>
      <c r="C24" s="536">
        <v>10705.488592559001</v>
      </c>
      <c r="D24" s="536">
        <v>636.52053695500001</v>
      </c>
      <c r="E24" s="537">
        <v>39.501721200000006</v>
      </c>
      <c r="F24" s="537">
        <v>190.31475900000001</v>
      </c>
      <c r="G24" s="537">
        <v>68.801192</v>
      </c>
      <c r="H24" s="537">
        <v>275.77916400000004</v>
      </c>
      <c r="I24" s="537">
        <v>61.6923095</v>
      </c>
      <c r="J24" s="537">
        <v>0.43139125500000003</v>
      </c>
      <c r="K24" s="536">
        <f t="shared" si="0"/>
        <v>10068.968055603998</v>
      </c>
      <c r="L24" s="537">
        <v>1118.9473019999998</v>
      </c>
      <c r="M24" s="537">
        <v>0</v>
      </c>
      <c r="N24" s="537">
        <v>301.19766099999998</v>
      </c>
      <c r="O24" s="537">
        <v>94.425640909999984</v>
      </c>
      <c r="P24" s="537">
        <v>1710.7134180999999</v>
      </c>
      <c r="Q24" s="537">
        <v>6134.5946199999998</v>
      </c>
      <c r="R24" s="537">
        <v>209.51885200000001</v>
      </c>
      <c r="S24" s="537">
        <v>499.57056159400008</v>
      </c>
      <c r="V24" s="993"/>
      <c r="X24" s="994"/>
    </row>
    <row r="25" spans="1:24" ht="34.9" hidden="1" customHeight="1">
      <c r="A25" s="105"/>
      <c r="B25" s="216">
        <v>44317</v>
      </c>
      <c r="C25" s="531">
        <v>10740.725228341</v>
      </c>
      <c r="D25" s="531">
        <v>586.92561038700001</v>
      </c>
      <c r="E25" s="532">
        <v>39.620607200000002</v>
      </c>
      <c r="F25" s="532">
        <v>138.662781</v>
      </c>
      <c r="G25" s="532">
        <v>65.974579000000006</v>
      </c>
      <c r="H25" s="532">
        <v>285.08783600000004</v>
      </c>
      <c r="I25" s="532">
        <v>57.3164625</v>
      </c>
      <c r="J25" s="532">
        <v>0.26334468699999997</v>
      </c>
      <c r="K25" s="531">
        <f t="shared" si="0"/>
        <v>10153.799617953999</v>
      </c>
      <c r="L25" s="532">
        <v>1122.4281739999999</v>
      </c>
      <c r="M25" s="532">
        <v>0</v>
      </c>
      <c r="N25" s="532">
        <v>233.01499799999999</v>
      </c>
      <c r="O25" s="532">
        <v>97.377094260000007</v>
      </c>
      <c r="P25" s="532">
        <v>1837.2660703999998</v>
      </c>
      <c r="Q25" s="532">
        <v>6157.9417439999997</v>
      </c>
      <c r="R25" s="532">
        <v>217.88314199999999</v>
      </c>
      <c r="S25" s="532">
        <v>487.88839529400002</v>
      </c>
      <c r="V25" s="993"/>
      <c r="X25" s="994"/>
    </row>
    <row r="26" spans="1:24" ht="34.9" hidden="1" customHeight="1">
      <c r="A26" s="105"/>
      <c r="B26" s="217">
        <v>44348</v>
      </c>
      <c r="C26" s="536">
        <v>10962.660143758001</v>
      </c>
      <c r="D26" s="536">
        <v>593.80520133899984</v>
      </c>
      <c r="E26" s="537">
        <v>39.105129399999996</v>
      </c>
      <c r="F26" s="537">
        <v>161.90171699999999</v>
      </c>
      <c r="G26" s="537">
        <v>49.604261000000001</v>
      </c>
      <c r="H26" s="537">
        <v>279.15396199999998</v>
      </c>
      <c r="I26" s="537">
        <v>63.815371899999995</v>
      </c>
      <c r="J26" s="537">
        <v>0.22476003899999999</v>
      </c>
      <c r="K26" s="536">
        <f t="shared" si="0"/>
        <v>10368.854942419001</v>
      </c>
      <c r="L26" s="537">
        <v>1184.066867</v>
      </c>
      <c r="M26" s="537">
        <v>0</v>
      </c>
      <c r="N26" s="537">
        <v>233.29976399999998</v>
      </c>
      <c r="O26" s="537">
        <v>101.51968909999999</v>
      </c>
      <c r="P26" s="537">
        <v>1906.7538864000003</v>
      </c>
      <c r="Q26" s="537">
        <v>6231.3602240000009</v>
      </c>
      <c r="R26" s="537">
        <v>223.50382200000001</v>
      </c>
      <c r="S26" s="537">
        <v>488.35068991899993</v>
      </c>
      <c r="V26" s="993"/>
      <c r="X26" s="994"/>
    </row>
    <row r="27" spans="1:24" ht="34.9" hidden="1" customHeight="1">
      <c r="A27" s="105"/>
      <c r="B27" s="216">
        <v>44378</v>
      </c>
      <c r="C27" s="531">
        <v>11060.98294177</v>
      </c>
      <c r="D27" s="531">
        <v>646.58984327100006</v>
      </c>
      <c r="E27" s="532">
        <v>49.2755759</v>
      </c>
      <c r="F27" s="532">
        <v>183.62328299999999</v>
      </c>
      <c r="G27" s="532">
        <v>63.831898000000002</v>
      </c>
      <c r="H27" s="532">
        <v>289.97778499999998</v>
      </c>
      <c r="I27" s="532">
        <v>59.554915999999999</v>
      </c>
      <c r="J27" s="532">
        <v>0.32638537099999998</v>
      </c>
      <c r="K27" s="531">
        <f t="shared" si="0"/>
        <v>10414.393098499</v>
      </c>
      <c r="L27" s="532">
        <v>1226.1401979999998</v>
      </c>
      <c r="M27" s="532">
        <v>0</v>
      </c>
      <c r="N27" s="532">
        <v>232.72736199999997</v>
      </c>
      <c r="O27" s="532">
        <v>99.463139560000002</v>
      </c>
      <c r="P27" s="532">
        <v>1930.9034188000001</v>
      </c>
      <c r="Q27" s="532">
        <v>6211.7601409999997</v>
      </c>
      <c r="R27" s="532">
        <v>227.28481500000001</v>
      </c>
      <c r="S27" s="532">
        <v>486.11402413900004</v>
      </c>
      <c r="V27" s="993"/>
      <c r="X27" s="994"/>
    </row>
    <row r="28" spans="1:24" ht="34.9" hidden="1" customHeight="1">
      <c r="A28" s="105"/>
      <c r="B28" s="217">
        <v>44409</v>
      </c>
      <c r="C28" s="536">
        <v>11147.620029196001</v>
      </c>
      <c r="D28" s="536">
        <v>629.01776516600012</v>
      </c>
      <c r="E28" s="537">
        <v>39.0364304</v>
      </c>
      <c r="F28" s="537">
        <v>173.62625700000001</v>
      </c>
      <c r="G28" s="537">
        <v>63.821482000000003</v>
      </c>
      <c r="H28" s="537">
        <v>288.01971099999997</v>
      </c>
      <c r="I28" s="537">
        <v>64.143940999999998</v>
      </c>
      <c r="J28" s="537">
        <v>0.36994376600000001</v>
      </c>
      <c r="K28" s="536">
        <f t="shared" si="0"/>
        <v>10518.60226403</v>
      </c>
      <c r="L28" s="537">
        <v>1248.7332269999999</v>
      </c>
      <c r="M28" s="537">
        <v>0</v>
      </c>
      <c r="N28" s="537">
        <v>233.75896299999999</v>
      </c>
      <c r="O28" s="537">
        <v>97.036877149999995</v>
      </c>
      <c r="P28" s="537">
        <v>1921.3911522000003</v>
      </c>
      <c r="Q28" s="537">
        <v>6299.5849690000005</v>
      </c>
      <c r="R28" s="537">
        <v>217.42202399999999</v>
      </c>
      <c r="S28" s="537">
        <v>500.67505167999997</v>
      </c>
      <c r="V28" s="993"/>
      <c r="X28" s="994"/>
    </row>
    <row r="29" spans="1:24" ht="34.9" hidden="1" customHeight="1">
      <c r="A29" s="105"/>
      <c r="B29" s="216">
        <v>44440</v>
      </c>
      <c r="C29" s="531">
        <v>11192.615760867002</v>
      </c>
      <c r="D29" s="531">
        <v>623.28128620400014</v>
      </c>
      <c r="E29" s="532">
        <v>35.969498100000003</v>
      </c>
      <c r="F29" s="532">
        <v>183.253073</v>
      </c>
      <c r="G29" s="532">
        <v>63.856844000000002</v>
      </c>
      <c r="H29" s="532">
        <v>273.56269300000002</v>
      </c>
      <c r="I29" s="532">
        <v>66.242164599999995</v>
      </c>
      <c r="J29" s="532">
        <v>0.39701350400000002</v>
      </c>
      <c r="K29" s="531">
        <f t="shared" si="0"/>
        <v>10569.334474662999</v>
      </c>
      <c r="L29" s="532">
        <v>1248.0491419999998</v>
      </c>
      <c r="M29" s="532">
        <v>0</v>
      </c>
      <c r="N29" s="532">
        <v>234.07684599999999</v>
      </c>
      <c r="O29" s="532">
        <v>96.921057419999997</v>
      </c>
      <c r="P29" s="532">
        <v>1942.9397215000004</v>
      </c>
      <c r="Q29" s="532">
        <v>6334.3743269999995</v>
      </c>
      <c r="R29" s="532">
        <v>223.631935</v>
      </c>
      <c r="S29" s="532">
        <v>489.34144574300001</v>
      </c>
      <c r="V29" s="993"/>
      <c r="X29" s="994"/>
    </row>
    <row r="30" spans="1:24" ht="34.9" hidden="1" customHeight="1">
      <c r="A30" s="105"/>
      <c r="B30" s="217">
        <v>44470</v>
      </c>
      <c r="C30" s="536">
        <v>11268.914127657001</v>
      </c>
      <c r="D30" s="536">
        <v>625.18030332399996</v>
      </c>
      <c r="E30" s="537">
        <v>40.408925500000002</v>
      </c>
      <c r="F30" s="537">
        <v>156.36531600000001</v>
      </c>
      <c r="G30" s="537">
        <v>62.441223000000001</v>
      </c>
      <c r="H30" s="537">
        <v>295.46984600000002</v>
      </c>
      <c r="I30" s="537">
        <v>70.08190909999999</v>
      </c>
      <c r="J30" s="537">
        <v>0.41308372399999999</v>
      </c>
      <c r="K30" s="536">
        <f t="shared" si="0"/>
        <v>10643.733824333001</v>
      </c>
      <c r="L30" s="537">
        <v>1279.2445090000001</v>
      </c>
      <c r="M30" s="537">
        <v>0</v>
      </c>
      <c r="N30" s="537">
        <v>234.116311</v>
      </c>
      <c r="O30" s="537">
        <v>96.883193302999999</v>
      </c>
      <c r="P30" s="537">
        <v>1983.8340823000001</v>
      </c>
      <c r="Q30" s="537">
        <v>6327.170763000001</v>
      </c>
      <c r="R30" s="537">
        <v>228.17081200000001</v>
      </c>
      <c r="S30" s="537">
        <v>494.31415372999999</v>
      </c>
      <c r="V30" s="993"/>
      <c r="X30" s="994"/>
    </row>
    <row r="31" spans="1:24" ht="34.9" hidden="1" customHeight="1">
      <c r="A31" s="105"/>
      <c r="B31" s="216">
        <v>44501</v>
      </c>
      <c r="C31" s="531">
        <v>11362.335166252</v>
      </c>
      <c r="D31" s="531">
        <v>619.65623341700007</v>
      </c>
      <c r="E31" s="532">
        <v>41.579868700000006</v>
      </c>
      <c r="F31" s="532">
        <v>147.21751800000001</v>
      </c>
      <c r="G31" s="532">
        <v>58.905287999999999</v>
      </c>
      <c r="H31" s="532">
        <v>296.50328500000001</v>
      </c>
      <c r="I31" s="532">
        <v>75.110653400000004</v>
      </c>
      <c r="J31" s="532">
        <v>0.339620317</v>
      </c>
      <c r="K31" s="531">
        <f t="shared" si="0"/>
        <v>10742.678932835001</v>
      </c>
      <c r="L31" s="532">
        <v>1283.6895460000001</v>
      </c>
      <c r="M31" s="532">
        <v>0</v>
      </c>
      <c r="N31" s="532">
        <v>350.84226899999999</v>
      </c>
      <c r="O31" s="532">
        <v>96.404532165000006</v>
      </c>
      <c r="P31" s="532">
        <v>1858.2637457000003</v>
      </c>
      <c r="Q31" s="532">
        <v>6341.3372550000004</v>
      </c>
      <c r="R31" s="532">
        <v>233.174339</v>
      </c>
      <c r="S31" s="532">
        <v>578.96724597000002</v>
      </c>
      <c r="V31" s="993"/>
      <c r="X31" s="994"/>
    </row>
    <row r="32" spans="1:24" ht="34.9" hidden="1" customHeight="1">
      <c r="A32" s="105"/>
      <c r="B32" s="217">
        <v>44531</v>
      </c>
      <c r="C32" s="536">
        <v>11560.916559877</v>
      </c>
      <c r="D32" s="536">
        <v>610.63914086600005</v>
      </c>
      <c r="E32" s="537">
        <v>38.547708799999995</v>
      </c>
      <c r="F32" s="537">
        <v>153.932278</v>
      </c>
      <c r="G32" s="537">
        <v>43.939743999999997</v>
      </c>
      <c r="H32" s="537">
        <v>299.71136300000001</v>
      </c>
      <c r="I32" s="537">
        <v>74.264107799999991</v>
      </c>
      <c r="J32" s="537">
        <v>0.24393926600000002</v>
      </c>
      <c r="K32" s="536">
        <f t="shared" si="0"/>
        <v>10950.277419010999</v>
      </c>
      <c r="L32" s="537">
        <v>1283.0309689999999</v>
      </c>
      <c r="M32" s="537">
        <v>0</v>
      </c>
      <c r="N32" s="537">
        <v>350.858699</v>
      </c>
      <c r="O32" s="537">
        <v>96.322868700000015</v>
      </c>
      <c r="P32" s="537">
        <v>1964.3309927</v>
      </c>
      <c r="Q32" s="537">
        <v>6447.0145230000007</v>
      </c>
      <c r="R32" s="537">
        <v>219.763926</v>
      </c>
      <c r="S32" s="537">
        <v>588.95544061099997</v>
      </c>
      <c r="V32" s="993"/>
      <c r="X32" s="994"/>
    </row>
    <row r="33" spans="1:24" ht="26.25" hidden="1">
      <c r="A33" s="105"/>
      <c r="B33" s="635">
        <v>2022</v>
      </c>
      <c r="C33" s="636"/>
      <c r="D33" s="636"/>
      <c r="E33" s="637"/>
      <c r="F33" s="637"/>
      <c r="G33" s="637"/>
      <c r="H33" s="637"/>
      <c r="I33" s="637"/>
      <c r="J33" s="637"/>
      <c r="K33" s="636">
        <f t="shared" si="0"/>
        <v>0</v>
      </c>
      <c r="L33" s="637"/>
      <c r="M33" s="637"/>
      <c r="N33" s="637"/>
      <c r="O33" s="637"/>
      <c r="P33" s="637"/>
      <c r="Q33" s="637"/>
      <c r="R33" s="637"/>
      <c r="S33" s="637"/>
      <c r="V33" s="993"/>
      <c r="X33" s="994"/>
    </row>
    <row r="34" spans="1:24" ht="34.9" hidden="1" customHeight="1">
      <c r="A34" s="105"/>
      <c r="B34" s="216">
        <v>44562</v>
      </c>
      <c r="C34" s="531">
        <v>11564.436881360001</v>
      </c>
      <c r="D34" s="531">
        <v>639.55717188400001</v>
      </c>
      <c r="E34" s="532">
        <v>38.944318600000003</v>
      </c>
      <c r="F34" s="532">
        <v>180.23625000000001</v>
      </c>
      <c r="G34" s="532">
        <v>44.019984999999998</v>
      </c>
      <c r="H34" s="532">
        <v>302.37162699999999</v>
      </c>
      <c r="I34" s="532">
        <v>73.6440135</v>
      </c>
      <c r="J34" s="532">
        <v>0.34097778400000001</v>
      </c>
      <c r="K34" s="531">
        <f t="shared" si="0"/>
        <v>10924.879709476001</v>
      </c>
      <c r="L34" s="532">
        <v>1266.6647240000002</v>
      </c>
      <c r="M34" s="532">
        <v>0</v>
      </c>
      <c r="N34" s="532">
        <v>350.63856599999997</v>
      </c>
      <c r="O34" s="532">
        <v>101.35441552000002</v>
      </c>
      <c r="P34" s="532">
        <v>1922.1114218999999</v>
      </c>
      <c r="Q34" s="532">
        <v>6447.4233300000005</v>
      </c>
      <c r="R34" s="532">
        <v>240.87407099999999</v>
      </c>
      <c r="S34" s="532">
        <v>595.81318105600008</v>
      </c>
      <c r="V34" s="993"/>
      <c r="X34" s="994"/>
    </row>
    <row r="35" spans="1:24" ht="34.9" hidden="1" customHeight="1">
      <c r="A35" s="105"/>
      <c r="B35" s="217">
        <v>44593</v>
      </c>
      <c r="C35" s="536">
        <v>11616.970357551001</v>
      </c>
      <c r="D35" s="536">
        <v>641.640925391</v>
      </c>
      <c r="E35" s="537">
        <v>35.538339299999997</v>
      </c>
      <c r="F35" s="537">
        <v>184.28622300000001</v>
      </c>
      <c r="G35" s="537">
        <v>44.011358999999999</v>
      </c>
      <c r="H35" s="537">
        <v>308.61092300000001</v>
      </c>
      <c r="I35" s="537">
        <v>68.806695099999999</v>
      </c>
      <c r="J35" s="537">
        <v>0.38738599099999999</v>
      </c>
      <c r="K35" s="536">
        <f t="shared" si="0"/>
        <v>10975.329432160002</v>
      </c>
      <c r="L35" s="537">
        <v>1235.447228</v>
      </c>
      <c r="M35" s="537">
        <v>0</v>
      </c>
      <c r="N35" s="537">
        <v>351.25454199999996</v>
      </c>
      <c r="O35" s="537">
        <v>99.576742309999986</v>
      </c>
      <c r="P35" s="537">
        <v>1969.4897407000003</v>
      </c>
      <c r="Q35" s="537">
        <v>6493.3180780000012</v>
      </c>
      <c r="R35" s="537">
        <v>231.80276499999999</v>
      </c>
      <c r="S35" s="537">
        <v>594.44033615000001</v>
      </c>
      <c r="V35" s="993"/>
      <c r="X35" s="994"/>
    </row>
    <row r="36" spans="1:24" ht="34.9" hidden="1" customHeight="1">
      <c r="A36" s="105"/>
      <c r="B36" s="216">
        <v>44621</v>
      </c>
      <c r="C36" s="531">
        <v>11611.825911544001</v>
      </c>
      <c r="D36" s="531">
        <v>648.48471252599995</v>
      </c>
      <c r="E36" s="532">
        <v>43.860218799999998</v>
      </c>
      <c r="F36" s="532">
        <v>172.15185700000001</v>
      </c>
      <c r="G36" s="532">
        <v>43.998139000000002</v>
      </c>
      <c r="H36" s="532">
        <v>316.48512599999998</v>
      </c>
      <c r="I36" s="532">
        <v>71.5285741</v>
      </c>
      <c r="J36" s="532">
        <v>0.46079762600000002</v>
      </c>
      <c r="K36" s="531">
        <f t="shared" si="0"/>
        <v>10963.341199018001</v>
      </c>
      <c r="L36" s="532">
        <v>1223.0333560000001</v>
      </c>
      <c r="M36" s="532">
        <v>0</v>
      </c>
      <c r="N36" s="532">
        <v>275.97738199999998</v>
      </c>
      <c r="O36" s="532">
        <v>99.18416332999999</v>
      </c>
      <c r="P36" s="532">
        <v>1958.2833391000001</v>
      </c>
      <c r="Q36" s="532">
        <v>6587.5350340000014</v>
      </c>
      <c r="R36" s="532">
        <v>228.93544800000001</v>
      </c>
      <c r="S36" s="532">
        <v>590.39247658800002</v>
      </c>
      <c r="V36" s="993"/>
      <c r="X36" s="994"/>
    </row>
    <row r="37" spans="1:24" ht="34.9" hidden="1" customHeight="1">
      <c r="A37" s="105"/>
      <c r="B37" s="217">
        <v>44652</v>
      </c>
      <c r="C37" s="536">
        <v>11690.612213102999</v>
      </c>
      <c r="D37" s="536">
        <v>602.03290243000015</v>
      </c>
      <c r="E37" s="537">
        <v>37.473031299999995</v>
      </c>
      <c r="F37" s="537">
        <v>137.52768399999999</v>
      </c>
      <c r="G37" s="537">
        <v>44.009487999999997</v>
      </c>
      <c r="H37" s="537">
        <v>314.955467</v>
      </c>
      <c r="I37" s="537">
        <v>67.567987599999995</v>
      </c>
      <c r="J37" s="537">
        <v>0.49924453000000002</v>
      </c>
      <c r="K37" s="536">
        <f t="shared" si="0"/>
        <v>11088.579310673</v>
      </c>
      <c r="L37" s="537">
        <v>1305.1437989999999</v>
      </c>
      <c r="M37" s="537">
        <v>0</v>
      </c>
      <c r="N37" s="537">
        <v>366.159493</v>
      </c>
      <c r="O37" s="537">
        <v>105.49447088000001</v>
      </c>
      <c r="P37" s="537">
        <v>1836.2687013999998</v>
      </c>
      <c r="Q37" s="537">
        <v>6688.0299660000001</v>
      </c>
      <c r="R37" s="537">
        <v>287.34472899999997</v>
      </c>
      <c r="S37" s="537">
        <v>500.13815139299999</v>
      </c>
      <c r="V37" s="993"/>
      <c r="X37" s="994"/>
    </row>
    <row r="38" spans="1:24" ht="34.9" hidden="1" customHeight="1">
      <c r="A38" s="105"/>
      <c r="B38" s="216">
        <v>44682</v>
      </c>
      <c r="C38" s="531">
        <v>11688.275899341999</v>
      </c>
      <c r="D38" s="531">
        <v>590.01329517599993</v>
      </c>
      <c r="E38" s="532">
        <v>34.522758600000003</v>
      </c>
      <c r="F38" s="532">
        <v>137.89964599999999</v>
      </c>
      <c r="G38" s="532">
        <v>48.183605999999997</v>
      </c>
      <c r="H38" s="532">
        <v>306.75989099999998</v>
      </c>
      <c r="I38" s="532">
        <v>62.163252</v>
      </c>
      <c r="J38" s="532">
        <v>0.48414157600000002</v>
      </c>
      <c r="K38" s="531">
        <f t="shared" si="0"/>
        <v>11098.262604166001</v>
      </c>
      <c r="L38" s="532">
        <v>1307.6575680000001</v>
      </c>
      <c r="M38" s="532">
        <v>0</v>
      </c>
      <c r="N38" s="532">
        <v>366.06489499999998</v>
      </c>
      <c r="O38" s="532">
        <v>105.81617218999999</v>
      </c>
      <c r="P38" s="532">
        <v>1875.5745176</v>
      </c>
      <c r="Q38" s="532">
        <v>6731.7764939999997</v>
      </c>
      <c r="R38" s="532">
        <v>249.056635</v>
      </c>
      <c r="S38" s="532">
        <v>462.31632237599996</v>
      </c>
      <c r="V38" s="993"/>
      <c r="X38" s="994"/>
    </row>
    <row r="39" spans="1:24" ht="34.9" hidden="1" customHeight="1">
      <c r="A39" s="105"/>
      <c r="B39" s="217">
        <v>44713</v>
      </c>
      <c r="C39" s="536">
        <v>11834.819341476999</v>
      </c>
      <c r="D39" s="536">
        <v>584.93304930099998</v>
      </c>
      <c r="E39" s="537">
        <v>35.073833999999998</v>
      </c>
      <c r="F39" s="537">
        <v>165.421615</v>
      </c>
      <c r="G39" s="537">
        <v>46.761465000000001</v>
      </c>
      <c r="H39" s="537">
        <v>276.525127</v>
      </c>
      <c r="I39" s="537">
        <v>60.801383899999998</v>
      </c>
      <c r="J39" s="537">
        <v>0.34962440100000003</v>
      </c>
      <c r="K39" s="536">
        <f t="shared" si="0"/>
        <v>11249.886292175999</v>
      </c>
      <c r="L39" s="537">
        <v>1311.1888819999999</v>
      </c>
      <c r="M39" s="537">
        <v>0</v>
      </c>
      <c r="N39" s="537">
        <v>451.84846599999997</v>
      </c>
      <c r="O39" s="537">
        <v>105.11652466999999</v>
      </c>
      <c r="P39" s="537">
        <v>1827.1113823000001</v>
      </c>
      <c r="Q39" s="537">
        <v>6848.5702719999999</v>
      </c>
      <c r="R39" s="537">
        <v>239.22324699999999</v>
      </c>
      <c r="S39" s="537">
        <v>466.82751820600004</v>
      </c>
      <c r="V39" s="993"/>
      <c r="X39" s="994"/>
    </row>
    <row r="40" spans="1:24" ht="34.9" hidden="1" customHeight="1">
      <c r="A40" s="105"/>
      <c r="B40" s="216">
        <v>44743</v>
      </c>
      <c r="C40" s="531">
        <v>11907.736981828999</v>
      </c>
      <c r="D40" s="531">
        <v>578.78021139300006</v>
      </c>
      <c r="E40" s="532">
        <v>39.110044799999997</v>
      </c>
      <c r="F40" s="532">
        <v>163.134061</v>
      </c>
      <c r="G40" s="532">
        <v>51.671329999999998</v>
      </c>
      <c r="H40" s="532">
        <v>259.67430100000001</v>
      </c>
      <c r="I40" s="532">
        <v>64.609428700000009</v>
      </c>
      <c r="J40" s="532">
        <v>0.58104589300000009</v>
      </c>
      <c r="K40" s="531">
        <f t="shared" si="0"/>
        <v>11328.956770436</v>
      </c>
      <c r="L40" s="532">
        <v>1265.7675119999999</v>
      </c>
      <c r="M40" s="532">
        <v>0</v>
      </c>
      <c r="N40" s="532">
        <v>611.46701999999993</v>
      </c>
      <c r="O40" s="532">
        <v>104.87503851</v>
      </c>
      <c r="P40" s="532">
        <v>1665.6000754000002</v>
      </c>
      <c r="Q40" s="532">
        <v>6955.9214840000004</v>
      </c>
      <c r="R40" s="532">
        <v>257.17339099999998</v>
      </c>
      <c r="S40" s="532">
        <v>468.15224952599999</v>
      </c>
      <c r="V40" s="993"/>
      <c r="X40" s="994"/>
    </row>
    <row r="41" spans="1:24" ht="34.9" hidden="1" customHeight="1">
      <c r="A41" s="105"/>
      <c r="B41" s="217">
        <v>44774</v>
      </c>
      <c r="C41" s="536">
        <v>11918.543141676995</v>
      </c>
      <c r="D41" s="536">
        <v>589.27753213299991</v>
      </c>
      <c r="E41" s="537">
        <v>42.188702799999994</v>
      </c>
      <c r="F41" s="537">
        <v>148.69393700000001</v>
      </c>
      <c r="G41" s="537">
        <v>44.633735000000001</v>
      </c>
      <c r="H41" s="537">
        <v>283.50852199999997</v>
      </c>
      <c r="I41" s="537">
        <v>69.398972299999997</v>
      </c>
      <c r="J41" s="537">
        <v>0.85366303300000002</v>
      </c>
      <c r="K41" s="536">
        <f t="shared" si="0"/>
        <v>11329.265609544002</v>
      </c>
      <c r="L41" s="537">
        <v>1263.623505</v>
      </c>
      <c r="M41" s="537">
        <v>0</v>
      </c>
      <c r="N41" s="537">
        <v>637.71126199999992</v>
      </c>
      <c r="O41" s="537">
        <v>103.01034754000001</v>
      </c>
      <c r="P41" s="537">
        <v>1589.4316281000001</v>
      </c>
      <c r="Q41" s="537">
        <v>7030.9067299999997</v>
      </c>
      <c r="R41" s="537">
        <v>241.967761</v>
      </c>
      <c r="S41" s="537">
        <v>462.61437590399998</v>
      </c>
      <c r="V41" s="993"/>
      <c r="X41" s="994"/>
    </row>
    <row r="42" spans="1:24" ht="34.9" hidden="1" customHeight="1">
      <c r="A42" s="105"/>
      <c r="B42" s="216">
        <v>44805</v>
      </c>
      <c r="C42" s="531">
        <v>11961.162160560998</v>
      </c>
      <c r="D42" s="531">
        <v>558.66697853699998</v>
      </c>
      <c r="E42" s="532">
        <v>34.645766700000003</v>
      </c>
      <c r="F42" s="532">
        <v>124.579086</v>
      </c>
      <c r="G42" s="532">
        <v>48.243364999999997</v>
      </c>
      <c r="H42" s="532">
        <v>281.34747199999998</v>
      </c>
      <c r="I42" s="532">
        <v>68.969897799999998</v>
      </c>
      <c r="J42" s="532">
        <v>0.88139103699999999</v>
      </c>
      <c r="K42" s="531">
        <f t="shared" si="0"/>
        <v>11402.495182023998</v>
      </c>
      <c r="L42" s="532">
        <v>1258.1614420000001</v>
      </c>
      <c r="M42" s="532">
        <v>0</v>
      </c>
      <c r="N42" s="532">
        <v>705.08738099999994</v>
      </c>
      <c r="O42" s="532">
        <v>101.97668878</v>
      </c>
      <c r="P42" s="532">
        <v>1577.4190864</v>
      </c>
      <c r="Q42" s="532">
        <v>7069.1317629999994</v>
      </c>
      <c r="R42" s="532">
        <v>222.21535</v>
      </c>
      <c r="S42" s="532">
        <v>468.50347084399999</v>
      </c>
      <c r="V42" s="993"/>
      <c r="X42" s="994"/>
    </row>
    <row r="43" spans="1:24" ht="34.9" hidden="1" customHeight="1">
      <c r="A43" s="105"/>
      <c r="B43" s="217">
        <v>44835</v>
      </c>
      <c r="C43" s="536">
        <v>11986.24537572</v>
      </c>
      <c r="D43" s="536">
        <v>566.90534760000003</v>
      </c>
      <c r="E43" s="537">
        <v>40.548985100000003</v>
      </c>
      <c r="F43" s="537">
        <v>129.780339</v>
      </c>
      <c r="G43" s="537">
        <v>49.577613999999997</v>
      </c>
      <c r="H43" s="537">
        <v>277.24548399999998</v>
      </c>
      <c r="I43" s="537">
        <v>68.742015499999994</v>
      </c>
      <c r="J43" s="537">
        <v>1.01091</v>
      </c>
      <c r="K43" s="536">
        <f t="shared" si="0"/>
        <v>11419.340028119997</v>
      </c>
      <c r="L43" s="537">
        <v>1359.6643379999998</v>
      </c>
      <c r="M43" s="537">
        <v>0</v>
      </c>
      <c r="N43" s="537">
        <v>772.59139200000004</v>
      </c>
      <c r="O43" s="537">
        <v>101.85538921400001</v>
      </c>
      <c r="P43" s="537">
        <v>1392.6055021</v>
      </c>
      <c r="Q43" s="537">
        <v>7083.9611419999992</v>
      </c>
      <c r="R43" s="537">
        <v>239.145397</v>
      </c>
      <c r="S43" s="537">
        <v>469.51686780599999</v>
      </c>
      <c r="V43" s="993"/>
      <c r="X43" s="994"/>
    </row>
    <row r="44" spans="1:24" ht="34.9" hidden="1" customHeight="1">
      <c r="A44" s="105"/>
      <c r="B44" s="216">
        <v>44866</v>
      </c>
      <c r="C44" s="531">
        <v>12077.927428818999</v>
      </c>
      <c r="D44" s="531">
        <v>555.79534226999999</v>
      </c>
      <c r="E44" s="532">
        <v>50.382865000000002</v>
      </c>
      <c r="F44" s="532">
        <v>128.820336</v>
      </c>
      <c r="G44" s="532">
        <v>49.715542999999997</v>
      </c>
      <c r="H44" s="532">
        <v>258.85908499999999</v>
      </c>
      <c r="I44" s="532">
        <v>66.98428779999999</v>
      </c>
      <c r="J44" s="532">
        <v>1.0332254699999999</v>
      </c>
      <c r="K44" s="531">
        <f t="shared" si="0"/>
        <v>11522.132086549002</v>
      </c>
      <c r="L44" s="532">
        <v>1413.8948799999998</v>
      </c>
      <c r="M44" s="532">
        <v>0</v>
      </c>
      <c r="N44" s="532">
        <v>772.766435</v>
      </c>
      <c r="O44" s="532">
        <v>103.13568237600002</v>
      </c>
      <c r="P44" s="532">
        <v>1385.3677705000002</v>
      </c>
      <c r="Q44" s="532">
        <v>7142.8503799999999</v>
      </c>
      <c r="R44" s="532">
        <v>231.43316300000001</v>
      </c>
      <c r="S44" s="532">
        <v>472.68377567300001</v>
      </c>
      <c r="V44" s="993"/>
      <c r="X44" s="994"/>
    </row>
    <row r="45" spans="1:24" ht="34.9" hidden="1" customHeight="1">
      <c r="A45" s="105"/>
      <c r="B45" s="217">
        <v>44896</v>
      </c>
      <c r="C45" s="536">
        <v>12211.225179958998</v>
      </c>
      <c r="D45" s="536">
        <v>571.45487170000001</v>
      </c>
      <c r="E45" s="537">
        <v>47.348243799999999</v>
      </c>
      <c r="F45" s="537">
        <v>125.505754</v>
      </c>
      <c r="G45" s="537">
        <v>46.192442999999997</v>
      </c>
      <c r="H45" s="537">
        <v>279.365858</v>
      </c>
      <c r="I45" s="537">
        <v>71.904336999999998</v>
      </c>
      <c r="J45" s="537">
        <v>1.1382359</v>
      </c>
      <c r="K45" s="536">
        <f t="shared" si="0"/>
        <v>11639.770308258998</v>
      </c>
      <c r="L45" s="537">
        <v>1436.278249</v>
      </c>
      <c r="M45" s="537">
        <v>0</v>
      </c>
      <c r="N45" s="537">
        <v>760.76643799999999</v>
      </c>
      <c r="O45" s="537">
        <v>102.90152940000002</v>
      </c>
      <c r="P45" s="537">
        <v>1402.5602133</v>
      </c>
      <c r="Q45" s="537">
        <v>7224.7665219999999</v>
      </c>
      <c r="R45" s="537">
        <v>227.70792800000001</v>
      </c>
      <c r="S45" s="537">
        <v>484.78942855900004</v>
      </c>
      <c r="V45" s="993"/>
      <c r="X45" s="994"/>
    </row>
    <row r="46" spans="1:24" ht="34.9" hidden="1" customHeight="1">
      <c r="A46" s="105"/>
      <c r="B46" s="635">
        <v>2023</v>
      </c>
      <c r="C46" s="636"/>
      <c r="D46" s="636"/>
      <c r="E46" s="637"/>
      <c r="F46" s="637"/>
      <c r="G46" s="637"/>
      <c r="H46" s="637"/>
      <c r="I46" s="637"/>
      <c r="J46" s="637"/>
      <c r="K46" s="636"/>
      <c r="L46" s="637"/>
      <c r="M46" s="637"/>
      <c r="N46" s="637"/>
      <c r="O46" s="637"/>
      <c r="P46" s="637"/>
      <c r="Q46" s="637"/>
      <c r="R46" s="637"/>
      <c r="S46" s="637"/>
      <c r="V46" s="993"/>
      <c r="X46" s="994"/>
    </row>
    <row r="47" spans="1:24" ht="34.9" hidden="1" customHeight="1">
      <c r="A47" s="105"/>
      <c r="B47" s="216">
        <v>44927</v>
      </c>
      <c r="C47" s="531">
        <f t="shared" ref="C47:C58" si="3">D47+K47</f>
        <v>12169.080744994</v>
      </c>
      <c r="D47" s="531">
        <v>568.19980719</v>
      </c>
      <c r="E47" s="532">
        <v>52.121803499999999</v>
      </c>
      <c r="F47" s="532">
        <v>129.10646499999999</v>
      </c>
      <c r="G47" s="532">
        <v>48.324210000000001</v>
      </c>
      <c r="H47" s="532">
        <v>264.26167399999997</v>
      </c>
      <c r="I47" s="532">
        <v>73.117094199999997</v>
      </c>
      <c r="J47" s="532">
        <v>1.26856049</v>
      </c>
      <c r="K47" s="531">
        <f t="shared" si="0"/>
        <v>11600.880937804</v>
      </c>
      <c r="L47" s="532">
        <v>1435.1774065999998</v>
      </c>
      <c r="M47" s="532">
        <v>0</v>
      </c>
      <c r="N47" s="532">
        <v>733.29414200000008</v>
      </c>
      <c r="O47" s="532">
        <v>106.48344021</v>
      </c>
      <c r="P47" s="532">
        <v>1337.9000028</v>
      </c>
      <c r="Q47" s="532">
        <v>7262.4468560000005</v>
      </c>
      <c r="R47" s="532">
        <v>233.398313</v>
      </c>
      <c r="S47" s="532">
        <v>492.18077719400003</v>
      </c>
      <c r="V47" s="993"/>
      <c r="X47" s="994"/>
    </row>
    <row r="48" spans="1:24" ht="34.9" hidden="1" customHeight="1">
      <c r="A48" s="105"/>
      <c r="B48" s="217">
        <v>44958</v>
      </c>
      <c r="C48" s="536">
        <f t="shared" si="3"/>
        <v>12153.860194847</v>
      </c>
      <c r="D48" s="536">
        <v>574.43916038999998</v>
      </c>
      <c r="E48" s="537">
        <v>42.876984399999998</v>
      </c>
      <c r="F48" s="537">
        <v>122.20726500000001</v>
      </c>
      <c r="G48" s="537">
        <v>69.594210000000004</v>
      </c>
      <c r="H48" s="537">
        <v>268.00601</v>
      </c>
      <c r="I48" s="537">
        <v>70.455539400000006</v>
      </c>
      <c r="J48" s="537">
        <v>1.2991515900000001</v>
      </c>
      <c r="K48" s="536">
        <f t="shared" si="0"/>
        <v>11579.421034457</v>
      </c>
      <c r="L48" s="537">
        <v>1403.3811738999998</v>
      </c>
      <c r="M48" s="537">
        <v>0</v>
      </c>
      <c r="N48" s="537">
        <v>726.24064299999998</v>
      </c>
      <c r="O48" s="537">
        <v>104.10008827999999</v>
      </c>
      <c r="P48" s="537">
        <v>1366.2201034000002</v>
      </c>
      <c r="Q48" s="537">
        <v>7257.2559190000002</v>
      </c>
      <c r="R48" s="537">
        <v>228.88727</v>
      </c>
      <c r="S48" s="537">
        <v>493.33583687700008</v>
      </c>
      <c r="V48" s="993"/>
      <c r="X48" s="994"/>
    </row>
    <row r="49" spans="1:24" ht="34.9" hidden="1" customHeight="1">
      <c r="A49" s="105"/>
      <c r="B49" s="216">
        <v>44986</v>
      </c>
      <c r="C49" s="531">
        <f t="shared" si="3"/>
        <v>12271.586212564998</v>
      </c>
      <c r="D49" s="531">
        <v>603.44508727000004</v>
      </c>
      <c r="E49" s="532">
        <v>44.102534200000001</v>
      </c>
      <c r="F49" s="532">
        <v>132.078845</v>
      </c>
      <c r="G49" s="532">
        <v>73.123786999999993</v>
      </c>
      <c r="H49" s="532">
        <v>285.75065000000001</v>
      </c>
      <c r="I49" s="532">
        <v>67.009581600000004</v>
      </c>
      <c r="J49" s="532">
        <v>1.37968947</v>
      </c>
      <c r="K49" s="531">
        <f t="shared" si="0"/>
        <v>11668.141125294998</v>
      </c>
      <c r="L49" s="532">
        <v>1483.7067460000001</v>
      </c>
      <c r="M49" s="532">
        <v>0</v>
      </c>
      <c r="N49" s="532">
        <v>708.85426799999993</v>
      </c>
      <c r="O49" s="532">
        <v>102.92670661999999</v>
      </c>
      <c r="P49" s="532">
        <v>1246.4452489999999</v>
      </c>
      <c r="Q49" s="532">
        <v>7387.7940470000003</v>
      </c>
      <c r="R49" s="532">
        <v>238.651929</v>
      </c>
      <c r="S49" s="532">
        <v>499.76217967499997</v>
      </c>
      <c r="V49" s="993"/>
      <c r="X49" s="994"/>
    </row>
    <row r="50" spans="1:24" ht="34.9" hidden="1" customHeight="1">
      <c r="A50" s="105"/>
      <c r="B50" s="217">
        <v>45017</v>
      </c>
      <c r="C50" s="536">
        <f t="shared" si="3"/>
        <v>12356.898321807001</v>
      </c>
      <c r="D50" s="536">
        <v>670.70915623999997</v>
      </c>
      <c r="E50" s="537">
        <v>45.826579100000004</v>
      </c>
      <c r="F50" s="537">
        <v>138.185632</v>
      </c>
      <c r="G50" s="537">
        <v>73.062472</v>
      </c>
      <c r="H50" s="537">
        <v>346.23966100000001</v>
      </c>
      <c r="I50" s="537">
        <v>65.743806500000005</v>
      </c>
      <c r="J50" s="537">
        <v>1.6510056399999999</v>
      </c>
      <c r="K50" s="536">
        <f t="shared" si="0"/>
        <v>11686.189165567001</v>
      </c>
      <c r="L50" s="537">
        <v>1469.9205946</v>
      </c>
      <c r="M50" s="537">
        <v>0</v>
      </c>
      <c r="N50" s="537">
        <v>699.48513100000002</v>
      </c>
      <c r="O50" s="537">
        <v>101.80845201</v>
      </c>
      <c r="P50" s="537">
        <v>1297.0859129</v>
      </c>
      <c r="Q50" s="537">
        <v>7343.3395280000004</v>
      </c>
      <c r="R50" s="537">
        <v>262.93048399999998</v>
      </c>
      <c r="S50" s="537">
        <v>511.61906305700001</v>
      </c>
      <c r="V50" s="993"/>
      <c r="X50" s="994"/>
    </row>
    <row r="51" spans="1:24" ht="34.9" hidden="1" customHeight="1">
      <c r="A51" s="105"/>
      <c r="B51" s="216">
        <v>45047</v>
      </c>
      <c r="C51" s="531">
        <f t="shared" si="3"/>
        <v>12340.42607259</v>
      </c>
      <c r="D51" s="531">
        <v>651.25979668000002</v>
      </c>
      <c r="E51" s="532">
        <v>45.763922700000002</v>
      </c>
      <c r="F51" s="532">
        <v>152.72371799999999</v>
      </c>
      <c r="G51" s="532">
        <v>71.339770000000001</v>
      </c>
      <c r="H51" s="532">
        <v>315.93366000000003</v>
      </c>
      <c r="I51" s="532">
        <v>63.883644400000001</v>
      </c>
      <c r="J51" s="532">
        <v>1.61508158</v>
      </c>
      <c r="K51" s="531">
        <f t="shared" si="0"/>
        <v>11689.16627591</v>
      </c>
      <c r="L51" s="532">
        <v>1462.6155936</v>
      </c>
      <c r="M51" s="532">
        <v>0</v>
      </c>
      <c r="N51" s="532">
        <v>698.78456700000004</v>
      </c>
      <c r="O51" s="532">
        <v>103.91444297999999</v>
      </c>
      <c r="P51" s="532">
        <v>1305.1828218999999</v>
      </c>
      <c r="Q51" s="532">
        <v>7365.61715</v>
      </c>
      <c r="R51" s="532">
        <v>239.71767299999999</v>
      </c>
      <c r="S51" s="532">
        <v>513.33402742999999</v>
      </c>
      <c r="V51" s="993"/>
      <c r="X51" s="994"/>
    </row>
    <row r="52" spans="1:24" ht="34.9" hidden="1" customHeight="1">
      <c r="A52" s="105"/>
      <c r="B52" s="217">
        <v>45078</v>
      </c>
      <c r="C52" s="536">
        <f t="shared" si="3"/>
        <v>12453.464577964</v>
      </c>
      <c r="D52" s="536">
        <v>640.21247777999997</v>
      </c>
      <c r="E52" s="537">
        <v>48.247888400000001</v>
      </c>
      <c r="F52" s="537">
        <v>160.19830999999999</v>
      </c>
      <c r="G52" s="537">
        <v>75.165333000000004</v>
      </c>
      <c r="H52" s="537">
        <v>289.93984699999999</v>
      </c>
      <c r="I52" s="537">
        <v>65.529890399999999</v>
      </c>
      <c r="J52" s="537">
        <v>1.13120898</v>
      </c>
      <c r="K52" s="536">
        <f t="shared" si="0"/>
        <v>11813.252100184</v>
      </c>
      <c r="L52" s="537">
        <v>1465.8830406</v>
      </c>
      <c r="M52" s="537">
        <v>0</v>
      </c>
      <c r="N52" s="537">
        <v>686.51520300000004</v>
      </c>
      <c r="O52" s="537">
        <v>104.40534992000001</v>
      </c>
      <c r="P52" s="537">
        <v>1376.0061217999998</v>
      </c>
      <c r="Q52" s="537">
        <v>7383.607309</v>
      </c>
      <c r="R52" s="537">
        <v>259.93158599999998</v>
      </c>
      <c r="S52" s="537">
        <v>536.90348986399999</v>
      </c>
      <c r="T52" s="98"/>
      <c r="U52" s="98"/>
      <c r="V52" s="993"/>
      <c r="X52" s="994"/>
    </row>
    <row r="53" spans="1:24" ht="34.9" hidden="1" customHeight="1">
      <c r="A53" s="105"/>
      <c r="B53" s="216">
        <v>45108</v>
      </c>
      <c r="C53" s="531">
        <f t="shared" si="3"/>
        <v>12536.330049045999</v>
      </c>
      <c r="D53" s="531">
        <v>655.05468862999999</v>
      </c>
      <c r="E53" s="532">
        <v>41.7274824</v>
      </c>
      <c r="F53" s="532">
        <v>149.09160299999999</v>
      </c>
      <c r="G53" s="532">
        <v>88.878731000000002</v>
      </c>
      <c r="H53" s="532">
        <v>306.56635299999999</v>
      </c>
      <c r="I53" s="532">
        <v>67.65047340000001</v>
      </c>
      <c r="J53" s="532">
        <v>1.14004583</v>
      </c>
      <c r="K53" s="531">
        <f t="shared" si="0"/>
        <v>11881.275360415999</v>
      </c>
      <c r="L53" s="532">
        <v>1428.7851536999999</v>
      </c>
      <c r="M53" s="532">
        <v>0</v>
      </c>
      <c r="N53" s="532">
        <v>772.92971499999999</v>
      </c>
      <c r="O53" s="532">
        <v>109.05194985</v>
      </c>
      <c r="P53" s="532">
        <v>1443.7500791999998</v>
      </c>
      <c r="Q53" s="532">
        <v>7370.4573659999996</v>
      </c>
      <c r="R53" s="532">
        <v>216.94303500000001</v>
      </c>
      <c r="S53" s="532">
        <v>539.35806166600003</v>
      </c>
      <c r="T53" s="98"/>
      <c r="U53" s="98"/>
      <c r="V53" s="993"/>
      <c r="X53" s="994"/>
    </row>
    <row r="54" spans="1:24" ht="34.9" hidden="1" customHeight="1">
      <c r="A54" s="105"/>
      <c r="B54" s="217">
        <v>45139</v>
      </c>
      <c r="C54" s="536">
        <f t="shared" si="3"/>
        <v>12622.172464501</v>
      </c>
      <c r="D54" s="536">
        <v>674.90481748999991</v>
      </c>
      <c r="E54" s="537">
        <v>44.991225499999999</v>
      </c>
      <c r="F54" s="537">
        <v>157.39607899999999</v>
      </c>
      <c r="G54" s="537">
        <v>102.011999</v>
      </c>
      <c r="H54" s="537">
        <v>301.60993999999999</v>
      </c>
      <c r="I54" s="537">
        <v>67.488350400000002</v>
      </c>
      <c r="J54" s="537">
        <v>1.4072235900000001</v>
      </c>
      <c r="K54" s="536">
        <f t="shared" si="0"/>
        <v>11947.267647011</v>
      </c>
      <c r="L54" s="537">
        <v>1377.2575262999999</v>
      </c>
      <c r="M54" s="537">
        <v>0</v>
      </c>
      <c r="N54" s="537">
        <v>845.928404</v>
      </c>
      <c r="O54" s="537">
        <v>110.16276559000001</v>
      </c>
      <c r="P54" s="537">
        <v>1459.4409349999999</v>
      </c>
      <c r="Q54" s="537">
        <v>7398.3281809999999</v>
      </c>
      <c r="R54" s="537">
        <v>215.311375</v>
      </c>
      <c r="S54" s="537">
        <v>540.83846012100003</v>
      </c>
      <c r="T54" s="98"/>
      <c r="U54" s="98"/>
      <c r="V54" s="993"/>
      <c r="X54" s="994"/>
    </row>
    <row r="55" spans="1:24" ht="34.9" hidden="1" customHeight="1">
      <c r="A55" s="105"/>
      <c r="B55" s="216">
        <v>45170</v>
      </c>
      <c r="C55" s="531">
        <f t="shared" si="3"/>
        <v>12662.079046326997</v>
      </c>
      <c r="D55" s="531">
        <v>702.47101772000008</v>
      </c>
      <c r="E55" s="532">
        <v>49.4892824</v>
      </c>
      <c r="F55" s="532">
        <v>160.61068900000001</v>
      </c>
      <c r="G55" s="532">
        <v>102.272046</v>
      </c>
      <c r="H55" s="532">
        <v>322.31643780000002</v>
      </c>
      <c r="I55" s="532">
        <v>66.407994399999993</v>
      </c>
      <c r="J55" s="532">
        <v>1.3745681200000002</v>
      </c>
      <c r="K55" s="531">
        <f t="shared" si="0"/>
        <v>11959.608028606997</v>
      </c>
      <c r="L55" s="532">
        <v>1376.426357224</v>
      </c>
      <c r="M55" s="532">
        <v>0</v>
      </c>
      <c r="N55" s="532">
        <v>951.70534499999997</v>
      </c>
      <c r="O55" s="532">
        <v>111.60753584</v>
      </c>
      <c r="P55" s="532">
        <v>1296.8736848999999</v>
      </c>
      <c r="Q55" s="532">
        <v>7450.2611149999993</v>
      </c>
      <c r="R55" s="532">
        <v>223.304239</v>
      </c>
      <c r="S55" s="532">
        <v>549.42975164300003</v>
      </c>
      <c r="T55" s="98"/>
      <c r="U55" s="98"/>
      <c r="V55" s="993"/>
      <c r="X55" s="994"/>
    </row>
    <row r="56" spans="1:24" ht="34.9" hidden="1" customHeight="1">
      <c r="A56" s="105"/>
      <c r="B56" s="217">
        <v>45201</v>
      </c>
      <c r="C56" s="536">
        <f t="shared" si="3"/>
        <v>12639.716005155</v>
      </c>
      <c r="D56" s="536">
        <v>760.27200503999995</v>
      </c>
      <c r="E56" s="537">
        <v>32.263152599999998</v>
      </c>
      <c r="F56" s="537">
        <v>156.79053400000001</v>
      </c>
      <c r="G56" s="537">
        <v>101.585435</v>
      </c>
      <c r="H56" s="537">
        <v>405.96657399999998</v>
      </c>
      <c r="I56" s="537">
        <v>62.204973700000004</v>
      </c>
      <c r="J56" s="537">
        <v>1.46133574</v>
      </c>
      <c r="K56" s="536">
        <f t="shared" si="0"/>
        <v>11879.444000115</v>
      </c>
      <c r="L56" s="537">
        <v>1332.428650806</v>
      </c>
      <c r="M56" s="537">
        <v>0</v>
      </c>
      <c r="N56" s="537">
        <v>1012.342326</v>
      </c>
      <c r="O56" s="537">
        <v>110.153413935</v>
      </c>
      <c r="P56" s="537">
        <v>1148.5871044999999</v>
      </c>
      <c r="Q56" s="537">
        <v>7518.5129390000002</v>
      </c>
      <c r="R56" s="537">
        <v>212.000235</v>
      </c>
      <c r="S56" s="537">
        <v>545.41933087400002</v>
      </c>
      <c r="T56" s="98"/>
      <c r="U56" s="98"/>
      <c r="V56" s="993"/>
      <c r="X56" s="994"/>
    </row>
    <row r="57" spans="1:24" ht="34.9" hidden="1" customHeight="1">
      <c r="A57" s="105"/>
      <c r="B57" s="216">
        <v>45233</v>
      </c>
      <c r="C57" s="531">
        <f t="shared" si="3"/>
        <v>12751.97995171</v>
      </c>
      <c r="D57" s="531">
        <v>784.62977458</v>
      </c>
      <c r="E57" s="532">
        <v>34.224514299999996</v>
      </c>
      <c r="F57" s="532">
        <v>181.858676</v>
      </c>
      <c r="G57" s="532">
        <v>93.608573000000007</v>
      </c>
      <c r="H57" s="532">
        <v>411.457179</v>
      </c>
      <c r="I57" s="532">
        <v>62.0500015</v>
      </c>
      <c r="J57" s="532">
        <v>1.43083078</v>
      </c>
      <c r="K57" s="531">
        <f t="shared" si="0"/>
        <v>11967.35017713</v>
      </c>
      <c r="L57" s="532">
        <v>1331.775406466</v>
      </c>
      <c r="M57" s="532">
        <v>0</v>
      </c>
      <c r="N57" s="532">
        <v>1011.469663</v>
      </c>
      <c r="O57" s="532">
        <v>108.538435869</v>
      </c>
      <c r="P57" s="532">
        <v>1133.1505649999999</v>
      </c>
      <c r="Q57" s="532">
        <v>7621.5766379999995</v>
      </c>
      <c r="R57" s="532">
        <v>212.75579200000001</v>
      </c>
      <c r="S57" s="532">
        <v>548.08367679500009</v>
      </c>
      <c r="T57" s="98"/>
      <c r="U57" s="98"/>
      <c r="V57" s="993"/>
      <c r="X57" s="994"/>
    </row>
    <row r="58" spans="1:24" ht="34.9" hidden="1" customHeight="1">
      <c r="A58" s="105"/>
      <c r="B58" s="217">
        <v>45264</v>
      </c>
      <c r="C58" s="536">
        <f t="shared" si="3"/>
        <v>12934.736810056998</v>
      </c>
      <c r="D58" s="536">
        <v>792.26525872000002</v>
      </c>
      <c r="E58" s="537">
        <v>36.5639082</v>
      </c>
      <c r="F58" s="537">
        <v>181.566891</v>
      </c>
      <c r="G58" s="537">
        <v>87.840149999999994</v>
      </c>
      <c r="H58" s="537">
        <v>424.45769000000001</v>
      </c>
      <c r="I58" s="537">
        <v>60.370281799999994</v>
      </c>
      <c r="J58" s="537">
        <v>1.4663377200000001</v>
      </c>
      <c r="K58" s="536">
        <f t="shared" si="0"/>
        <v>12142.471551336999</v>
      </c>
      <c r="L58" s="537">
        <v>1322.369423329</v>
      </c>
      <c r="M58" s="537">
        <v>0</v>
      </c>
      <c r="N58" s="537">
        <v>999.17614400000002</v>
      </c>
      <c r="O58" s="537">
        <v>108.05840273999999</v>
      </c>
      <c r="P58" s="537">
        <v>1346.6038622000001</v>
      </c>
      <c r="Q58" s="537">
        <v>7572.569203</v>
      </c>
      <c r="R58" s="537">
        <v>223.07848899999999</v>
      </c>
      <c r="S58" s="537">
        <v>570.61602706799988</v>
      </c>
      <c r="T58" s="98"/>
      <c r="U58" s="98"/>
      <c r="V58" s="993"/>
      <c r="X58" s="994"/>
    </row>
    <row r="59" spans="1:24" ht="34.9" hidden="1" customHeight="1">
      <c r="B59" s="1017">
        <v>2024</v>
      </c>
      <c r="C59" s="1030"/>
      <c r="D59" s="1030"/>
      <c r="E59" s="1031"/>
      <c r="F59" s="1031"/>
      <c r="G59" s="1031"/>
      <c r="H59" s="1031"/>
      <c r="I59" s="1031"/>
      <c r="J59" s="1031"/>
      <c r="K59" s="1030"/>
      <c r="L59" s="1031"/>
      <c r="M59" s="1031"/>
      <c r="N59" s="1031"/>
      <c r="O59" s="1031"/>
      <c r="P59" s="1031"/>
      <c r="Q59" s="1031"/>
      <c r="R59" s="1031"/>
      <c r="S59" s="1031"/>
      <c r="V59" s="993"/>
      <c r="X59" s="994"/>
    </row>
    <row r="60" spans="1:24" ht="33" hidden="1" customHeight="1">
      <c r="A60" s="105"/>
      <c r="B60" s="216">
        <v>45292</v>
      </c>
      <c r="C60" s="531">
        <f t="shared" ref="C60:C65" si="4">D60+K60</f>
        <v>12967.605</v>
      </c>
      <c r="D60" s="531">
        <f t="shared" ref="D60:D66" si="5">J60+I60+H60+G60+F60+E60</f>
        <v>877.71900000000005</v>
      </c>
      <c r="E60" s="532">
        <v>34.552999999999997</v>
      </c>
      <c r="F60" s="532">
        <v>226.73599999999999</v>
      </c>
      <c r="G60" s="532">
        <v>110.21599999999999</v>
      </c>
      <c r="H60" s="532">
        <v>436.18200000000002</v>
      </c>
      <c r="I60" s="532">
        <v>68.772000000000006</v>
      </c>
      <c r="J60" s="532">
        <v>1.26</v>
      </c>
      <c r="K60" s="531">
        <f t="shared" ref="K60:K65" si="6">L60+M60+N60+O60+Q60+P60+R60+S60</f>
        <v>12089.885999999999</v>
      </c>
      <c r="L60" s="532">
        <v>1306.2819999999999</v>
      </c>
      <c r="M60" s="532">
        <v>0</v>
      </c>
      <c r="N60" s="532">
        <v>978.05100000000004</v>
      </c>
      <c r="O60" s="532">
        <v>107.38800000000001</v>
      </c>
      <c r="P60" s="532">
        <v>1252.635</v>
      </c>
      <c r="Q60" s="532">
        <v>7625.4989999999998</v>
      </c>
      <c r="R60" s="532">
        <v>212.46299999999999</v>
      </c>
      <c r="S60" s="532">
        <v>607.56799999999998</v>
      </c>
      <c r="V60" s="993"/>
      <c r="X60" s="994"/>
    </row>
    <row r="61" spans="1:24" ht="34.9" hidden="1" customHeight="1">
      <c r="A61" s="105"/>
      <c r="B61" s="217">
        <v>45323</v>
      </c>
      <c r="C61" s="536">
        <f t="shared" si="4"/>
        <v>12990.231</v>
      </c>
      <c r="D61" s="536">
        <f t="shared" si="5"/>
        <v>879.03800000000001</v>
      </c>
      <c r="E61" s="537">
        <v>36.875</v>
      </c>
      <c r="F61" s="537">
        <v>212.07499999999999</v>
      </c>
      <c r="G61" s="537">
        <v>117.248</v>
      </c>
      <c r="H61" s="537">
        <v>438.66699999999997</v>
      </c>
      <c r="I61" s="537">
        <v>72.600999999999999</v>
      </c>
      <c r="J61" s="537">
        <v>1.5720000000000001</v>
      </c>
      <c r="K61" s="536">
        <f t="shared" si="6"/>
        <v>12111.192999999999</v>
      </c>
      <c r="L61" s="537">
        <v>1336.7349999999999</v>
      </c>
      <c r="M61" s="537">
        <v>0</v>
      </c>
      <c r="N61" s="537">
        <v>971.78099999999995</v>
      </c>
      <c r="O61" s="537">
        <v>114.694</v>
      </c>
      <c r="P61" s="537">
        <v>1183.1510000000001</v>
      </c>
      <c r="Q61" s="537">
        <v>7673.14</v>
      </c>
      <c r="R61" s="537">
        <v>213.21299999999999</v>
      </c>
      <c r="S61" s="537">
        <v>618.47900000000004</v>
      </c>
      <c r="V61" s="993"/>
      <c r="X61" s="994"/>
    </row>
    <row r="62" spans="1:24" ht="33" hidden="1" customHeight="1">
      <c r="A62" s="105"/>
      <c r="B62" s="216">
        <v>45352</v>
      </c>
      <c r="C62" s="531">
        <f t="shared" si="4"/>
        <v>13096.277000000002</v>
      </c>
      <c r="D62" s="531">
        <f t="shared" si="5"/>
        <v>875.96799999999996</v>
      </c>
      <c r="E62" s="532">
        <v>35.298000000000002</v>
      </c>
      <c r="F62" s="532">
        <v>239.64400000000001</v>
      </c>
      <c r="G62" s="532">
        <v>117.29</v>
      </c>
      <c r="H62" s="532">
        <v>410.834</v>
      </c>
      <c r="I62" s="532">
        <v>71.227999999999994</v>
      </c>
      <c r="J62" s="532">
        <v>1.6739999999999999</v>
      </c>
      <c r="K62" s="531">
        <f t="shared" si="6"/>
        <v>12220.309000000001</v>
      </c>
      <c r="L62" s="532">
        <v>1338.808</v>
      </c>
      <c r="M62" s="532">
        <v>0</v>
      </c>
      <c r="N62" s="532">
        <v>961.48299999999995</v>
      </c>
      <c r="O62" s="532">
        <v>114.58499999999999</v>
      </c>
      <c r="P62" s="532">
        <v>1233.5540000000001</v>
      </c>
      <c r="Q62" s="532">
        <v>7696.2910000000002</v>
      </c>
      <c r="R62" s="532">
        <v>237.803</v>
      </c>
      <c r="S62" s="532">
        <v>637.78499999999997</v>
      </c>
      <c r="V62" s="993"/>
      <c r="X62" s="994"/>
    </row>
    <row r="63" spans="1:24" ht="34.9" hidden="1" customHeight="1">
      <c r="A63" s="105"/>
      <c r="B63" s="217">
        <v>45383</v>
      </c>
      <c r="C63" s="536">
        <f t="shared" si="4"/>
        <v>13223.483370000002</v>
      </c>
      <c r="D63" s="536">
        <f t="shared" si="5"/>
        <v>996.84236280000005</v>
      </c>
      <c r="E63" s="537">
        <v>38.859418900000001</v>
      </c>
      <c r="F63" s="537">
        <v>316.06063999999998</v>
      </c>
      <c r="G63" s="537">
        <v>104.249092</v>
      </c>
      <c r="H63" s="537">
        <v>453.096405</v>
      </c>
      <c r="I63" s="537">
        <v>82.711437500000002</v>
      </c>
      <c r="J63" s="537">
        <v>1.8653693999999998</v>
      </c>
      <c r="K63" s="536">
        <f t="shared" si="6"/>
        <v>12226.641007200002</v>
      </c>
      <c r="L63" s="537">
        <v>1307.98166879</v>
      </c>
      <c r="M63" s="537">
        <v>0</v>
      </c>
      <c r="N63" s="537">
        <v>951.63917700000002</v>
      </c>
      <c r="O63" s="537">
        <v>114.02232248</v>
      </c>
      <c r="P63" s="537">
        <v>1310.795018</v>
      </c>
      <c r="Q63" s="537">
        <v>7670.3212979999998</v>
      </c>
      <c r="R63" s="537">
        <v>226.955635</v>
      </c>
      <c r="S63" s="537">
        <v>644.92588793000027</v>
      </c>
      <c r="V63" s="993"/>
      <c r="X63" s="994"/>
    </row>
    <row r="64" spans="1:24" ht="33" hidden="1" customHeight="1">
      <c r="A64" s="105"/>
      <c r="B64" s="216">
        <v>45413</v>
      </c>
      <c r="C64" s="531">
        <f t="shared" si="4"/>
        <v>13227.341930999999</v>
      </c>
      <c r="D64" s="531">
        <f t="shared" si="5"/>
        <v>888.29740816000003</v>
      </c>
      <c r="E64" s="532">
        <v>36.282822100000004</v>
      </c>
      <c r="F64" s="532">
        <v>256.42561699999999</v>
      </c>
      <c r="G64" s="532">
        <v>114.256569</v>
      </c>
      <c r="H64" s="532">
        <v>396.67933900000003</v>
      </c>
      <c r="I64" s="532">
        <v>83.252559500000004</v>
      </c>
      <c r="J64" s="532">
        <v>1.4005015600000001</v>
      </c>
      <c r="K64" s="531">
        <f t="shared" si="6"/>
        <v>12339.044522839999</v>
      </c>
      <c r="L64" s="532">
        <v>1307.4451126699998</v>
      </c>
      <c r="M64" s="532">
        <v>0</v>
      </c>
      <c r="N64" s="532">
        <v>1042.8161769999999</v>
      </c>
      <c r="O64" s="532">
        <v>117.44860596000001</v>
      </c>
      <c r="P64" s="532">
        <v>1251.7551100000001</v>
      </c>
      <c r="Q64" s="532">
        <v>7726.4411399999999</v>
      </c>
      <c r="R64" s="532">
        <v>224.71768599999999</v>
      </c>
      <c r="S64" s="532">
        <v>668.42069120999906</v>
      </c>
      <c r="V64" s="993"/>
      <c r="X64" s="994"/>
    </row>
    <row r="65" spans="1:24" ht="34.9" hidden="1" customHeight="1">
      <c r="A65" s="105"/>
      <c r="B65" s="217">
        <v>45444</v>
      </c>
      <c r="C65" s="536">
        <f t="shared" si="4"/>
        <v>13443.742120000003</v>
      </c>
      <c r="D65" s="536">
        <f t="shared" si="5"/>
        <v>912.54050942999993</v>
      </c>
      <c r="E65" s="537">
        <v>43.530316799999994</v>
      </c>
      <c r="F65" s="537">
        <v>267.12146300000001</v>
      </c>
      <c r="G65" s="537">
        <v>109.771958</v>
      </c>
      <c r="H65" s="537">
        <v>409.89426099999997</v>
      </c>
      <c r="I65" s="537">
        <v>80.628737999999998</v>
      </c>
      <c r="J65" s="537">
        <v>1.5937726299999999</v>
      </c>
      <c r="K65" s="536">
        <f t="shared" si="6"/>
        <v>12531.201610570002</v>
      </c>
      <c r="L65" s="537">
        <v>1293.19132685</v>
      </c>
      <c r="M65" s="537">
        <v>0</v>
      </c>
      <c r="N65" s="537">
        <v>1030.567902</v>
      </c>
      <c r="O65" s="537">
        <v>116.71709413000001</v>
      </c>
      <c r="P65" s="537">
        <v>1402.7145909999999</v>
      </c>
      <c r="Q65" s="537">
        <v>7784.1897150000004</v>
      </c>
      <c r="R65" s="537">
        <v>252.708788</v>
      </c>
      <c r="S65" s="537">
        <v>651.11219359000017</v>
      </c>
      <c r="V65" s="993"/>
      <c r="X65" s="994"/>
    </row>
    <row r="66" spans="1:24" ht="33" hidden="1" customHeight="1">
      <c r="A66" s="105"/>
      <c r="B66" s="216" t="s">
        <v>1036</v>
      </c>
      <c r="C66" s="531">
        <f>D66+K66</f>
        <v>13994.574999999999</v>
      </c>
      <c r="D66" s="531">
        <f t="shared" si="5"/>
        <v>1378.864</v>
      </c>
      <c r="E66" s="532">
        <v>47.591999999999999</v>
      </c>
      <c r="F66" s="532">
        <v>224.91900000000001</v>
      </c>
      <c r="G66" s="532">
        <v>121.985</v>
      </c>
      <c r="H66" s="532">
        <v>897.88599999999997</v>
      </c>
      <c r="I66" s="532">
        <v>82.387</v>
      </c>
      <c r="J66" s="532">
        <v>4.0949999999999998</v>
      </c>
      <c r="K66" s="531">
        <f>L66+M66+N66+O66+Q66+P66+R66+S66</f>
        <v>12615.710999999999</v>
      </c>
      <c r="L66" s="532">
        <v>1263.672</v>
      </c>
      <c r="M66" s="532">
        <v>0</v>
      </c>
      <c r="N66" s="532">
        <v>1191.7159999999999</v>
      </c>
      <c r="O66" s="532">
        <v>115.828</v>
      </c>
      <c r="P66" s="532">
        <v>1310.3710000000001</v>
      </c>
      <c r="Q66" s="532">
        <v>7842.9260000000004</v>
      </c>
      <c r="R66" s="532">
        <v>220.30099999999999</v>
      </c>
      <c r="S66" s="532">
        <v>670.89700000000005</v>
      </c>
      <c r="V66" s="993"/>
      <c r="X66" s="994"/>
    </row>
    <row r="67" spans="1:24" ht="34.9" hidden="1" customHeight="1">
      <c r="A67" s="105"/>
      <c r="B67" s="217">
        <v>45505</v>
      </c>
      <c r="C67" s="536">
        <v>14248.76734</v>
      </c>
      <c r="D67" s="536">
        <v>1368.8059905800001</v>
      </c>
      <c r="E67" s="537">
        <v>47.463859399999997</v>
      </c>
      <c r="F67" s="537">
        <v>245.236797</v>
      </c>
      <c r="G67" s="537">
        <v>122.77461599999999</v>
      </c>
      <c r="H67" s="537">
        <v>861.295299</v>
      </c>
      <c r="I67" s="537">
        <v>87.766358799999992</v>
      </c>
      <c r="J67" s="537">
        <v>4.26906038</v>
      </c>
      <c r="K67" s="536">
        <v>12879.96134942</v>
      </c>
      <c r="L67" s="537">
        <v>1204.69554464</v>
      </c>
      <c r="M67" s="537">
        <v>2.0000000000000002E-5</v>
      </c>
      <c r="N67" s="537">
        <v>1187.7370069999999</v>
      </c>
      <c r="O67" s="537">
        <v>113.39957763999999</v>
      </c>
      <c r="P67" s="537">
        <v>1517.981456</v>
      </c>
      <c r="Q67" s="537">
        <v>7934.6526000000003</v>
      </c>
      <c r="R67" s="537">
        <v>222.05326099999999</v>
      </c>
      <c r="S67" s="537">
        <v>699.44188314000132</v>
      </c>
      <c r="V67" s="993"/>
      <c r="X67" s="994"/>
    </row>
    <row r="68" spans="1:24" ht="33" hidden="1" customHeight="1">
      <c r="A68" s="105"/>
      <c r="B68" s="216">
        <v>45559</v>
      </c>
      <c r="C68" s="531">
        <f>D68+K68</f>
        <v>14345.460945999999</v>
      </c>
      <c r="D68" s="531">
        <f>J68+I68+H68+G68+F68+E68</f>
        <v>1407.3727703500001</v>
      </c>
      <c r="E68" s="532">
        <v>38.928944100000002</v>
      </c>
      <c r="F68" s="532">
        <v>292.30445800000001</v>
      </c>
      <c r="G68" s="532">
        <v>130.73373699999999</v>
      </c>
      <c r="H68" s="532">
        <v>844.81432600000005</v>
      </c>
      <c r="I68" s="532">
        <v>97.141344400000008</v>
      </c>
      <c r="J68" s="532">
        <v>3.4499608500000001</v>
      </c>
      <c r="K68" s="531">
        <f>L68+M68+N68+O68+Q68+P68+R68+S68</f>
        <v>12938.088175649998</v>
      </c>
      <c r="L68" s="532">
        <v>1193.6137679399999</v>
      </c>
      <c r="M68" s="532">
        <v>4.0000000000000003E-5</v>
      </c>
      <c r="N68" s="532">
        <v>1177.6486870000001</v>
      </c>
      <c r="O68" s="532">
        <v>111.86902773</v>
      </c>
      <c r="P68" s="532">
        <v>1523.589418</v>
      </c>
      <c r="Q68" s="532">
        <v>8007.4127170000002</v>
      </c>
      <c r="R68" s="532">
        <v>229.75236899999999</v>
      </c>
      <c r="S68" s="532">
        <v>694.20214897999949</v>
      </c>
      <c r="V68" s="993"/>
      <c r="X68" s="994"/>
    </row>
    <row r="69" spans="1:24" ht="34.9" hidden="1" customHeight="1">
      <c r="A69" s="105"/>
      <c r="B69" s="217">
        <v>45589</v>
      </c>
      <c r="C69" s="536">
        <v>14477.093999999999</v>
      </c>
      <c r="D69" s="536">
        <v>1451.3430000000001</v>
      </c>
      <c r="E69" s="537">
        <v>51.331000000000003</v>
      </c>
      <c r="F69" s="537">
        <v>256.17700000000002</v>
      </c>
      <c r="G69" s="537">
        <v>157.84800000000001</v>
      </c>
      <c r="H69" s="537">
        <v>875.44299999999998</v>
      </c>
      <c r="I69" s="537">
        <v>106.51600000000001</v>
      </c>
      <c r="J69" s="537">
        <v>4.0270000000000001</v>
      </c>
      <c r="K69" s="536">
        <v>13025.752</v>
      </c>
      <c r="L69" s="537">
        <v>1156.5119999999999</v>
      </c>
      <c r="M69" s="537">
        <v>0</v>
      </c>
      <c r="N69" s="537">
        <v>1263.32</v>
      </c>
      <c r="O69" s="537">
        <v>110.735</v>
      </c>
      <c r="P69" s="537">
        <v>1422.8009999999999</v>
      </c>
      <c r="Q69" s="537">
        <v>8086.7950000000001</v>
      </c>
      <c r="R69" s="537">
        <v>214.267</v>
      </c>
      <c r="S69" s="537">
        <v>771.32100000000003</v>
      </c>
      <c r="V69" s="993"/>
      <c r="X69" s="994"/>
    </row>
    <row r="70" spans="1:24" ht="33" hidden="1" customHeight="1">
      <c r="A70" s="105"/>
      <c r="B70" s="216">
        <v>45620</v>
      </c>
      <c r="C70" s="531">
        <f>D70+K70</f>
        <v>14795.027</v>
      </c>
      <c r="D70" s="531">
        <f>J70+I70+H70+G70+F70+E70</f>
        <v>1551.65</v>
      </c>
      <c r="E70" s="532">
        <v>49.825000000000003</v>
      </c>
      <c r="F70" s="532">
        <v>328.77600000000001</v>
      </c>
      <c r="G70" s="532">
        <v>157.958</v>
      </c>
      <c r="H70" s="532">
        <v>884.00699999999995</v>
      </c>
      <c r="I70" s="532">
        <v>126.925</v>
      </c>
      <c r="J70" s="532">
        <v>4.1589999999999998</v>
      </c>
      <c r="K70" s="531">
        <f>L70+M70+N70+O70+Q70+P70+R70+S70</f>
        <v>13243.377</v>
      </c>
      <c r="L70" s="532">
        <v>1263.3579999999999</v>
      </c>
      <c r="M70" s="532">
        <v>0</v>
      </c>
      <c r="N70" s="532">
        <v>1263.32</v>
      </c>
      <c r="O70" s="532">
        <v>114.758</v>
      </c>
      <c r="P70" s="532">
        <v>1414.7950000000001</v>
      </c>
      <c r="Q70" s="532">
        <v>8187.3770000000004</v>
      </c>
      <c r="R70" s="532">
        <v>221.203</v>
      </c>
      <c r="S70" s="532">
        <v>778.56600000000003</v>
      </c>
      <c r="V70" s="993"/>
      <c r="X70" s="994"/>
    </row>
    <row r="71" spans="1:24" ht="33" hidden="1" customHeight="1">
      <c r="A71" s="105"/>
      <c r="B71" s="553">
        <v>45651</v>
      </c>
      <c r="C71" s="611">
        <v>14903.450999999999</v>
      </c>
      <c r="D71" s="611">
        <v>1491.6990000000001</v>
      </c>
      <c r="E71" s="610">
        <v>38.780999999999999</v>
      </c>
      <c r="F71" s="610">
        <v>290.37099999999998</v>
      </c>
      <c r="G71" s="610">
        <v>128.99199999999999</v>
      </c>
      <c r="H71" s="610">
        <v>892.99800000000005</v>
      </c>
      <c r="I71" s="610">
        <v>136.63999999999999</v>
      </c>
      <c r="J71" s="610">
        <v>3.9169999999999998</v>
      </c>
      <c r="K71" s="611">
        <v>13411.752</v>
      </c>
      <c r="L71" s="610">
        <v>1324.43</v>
      </c>
      <c r="M71" s="610">
        <v>0</v>
      </c>
      <c r="N71" s="610">
        <v>1251.0329999999999</v>
      </c>
      <c r="O71" s="610">
        <v>118.15</v>
      </c>
      <c r="P71" s="610">
        <v>1494.326</v>
      </c>
      <c r="Q71" s="610">
        <v>8217.67</v>
      </c>
      <c r="R71" s="610">
        <v>241.041</v>
      </c>
      <c r="S71" s="610">
        <v>765.10299999999995</v>
      </c>
      <c r="V71" s="993"/>
      <c r="X71" s="994"/>
    </row>
    <row r="72" spans="1:24" ht="34.9" customHeight="1">
      <c r="B72" s="1017">
        <v>2025</v>
      </c>
      <c r="C72" s="1030"/>
      <c r="D72" s="1030"/>
      <c r="E72" s="1031"/>
      <c r="F72" s="1031"/>
      <c r="G72" s="1031"/>
      <c r="H72" s="1031"/>
      <c r="I72" s="1031"/>
      <c r="J72" s="1031"/>
      <c r="K72" s="1030"/>
      <c r="L72" s="1031"/>
      <c r="M72" s="1031"/>
      <c r="N72" s="1031"/>
      <c r="O72" s="1031"/>
      <c r="P72" s="1031"/>
      <c r="Q72" s="1031"/>
      <c r="R72" s="1031"/>
      <c r="S72" s="1031"/>
      <c r="V72" s="993"/>
      <c r="X72" s="994"/>
    </row>
    <row r="73" spans="1:24" ht="33" hidden="1" customHeight="1">
      <c r="A73" s="105"/>
      <c r="B73" s="216">
        <v>45658</v>
      </c>
      <c r="C73" s="531">
        <f t="shared" ref="C73:C79" si="7">D73+K73</f>
        <v>14978.745999999999</v>
      </c>
      <c r="D73" s="531">
        <f>J73+I73+H73+G73+F73+E73</f>
        <v>1539.4599999999998</v>
      </c>
      <c r="E73" s="532">
        <v>35.616</v>
      </c>
      <c r="F73" s="532">
        <v>298.22199999999998</v>
      </c>
      <c r="G73" s="532">
        <v>150.261</v>
      </c>
      <c r="H73" s="532">
        <v>914.28399999999999</v>
      </c>
      <c r="I73" s="532">
        <v>136.708</v>
      </c>
      <c r="J73" s="532">
        <v>4.3689999999999998</v>
      </c>
      <c r="K73" s="531">
        <f t="shared" ref="K73:K79" si="8">L73+M73+N73+O73+Q73+P73+R73+S73</f>
        <v>13439.286</v>
      </c>
      <c r="L73" s="532">
        <v>1437.115</v>
      </c>
      <c r="M73" s="532">
        <v>0</v>
      </c>
      <c r="N73" s="532">
        <v>1234.088</v>
      </c>
      <c r="O73" s="532">
        <v>125.42400000000001</v>
      </c>
      <c r="P73" s="532">
        <v>1333.354</v>
      </c>
      <c r="Q73" s="532">
        <v>8247.7710000000006</v>
      </c>
      <c r="R73" s="532">
        <v>220.83</v>
      </c>
      <c r="S73" s="532">
        <v>840.70399999999995</v>
      </c>
      <c r="V73" s="993"/>
      <c r="X73" s="994"/>
    </row>
    <row r="74" spans="1:24" ht="33" hidden="1" customHeight="1">
      <c r="A74" s="105"/>
      <c r="B74" s="217">
        <v>45690</v>
      </c>
      <c r="C74" s="536">
        <f t="shared" si="7"/>
        <v>15137.369000000002</v>
      </c>
      <c r="D74" s="536">
        <f t="shared" ref="D74:D79" si="9">J74+I74+H74+G74+F74+E74</f>
        <v>1569.271</v>
      </c>
      <c r="E74" s="537">
        <v>36.088000000000001</v>
      </c>
      <c r="F74" s="537">
        <v>335.29700000000003</v>
      </c>
      <c r="G74" s="537">
        <v>157.351</v>
      </c>
      <c r="H74" s="537">
        <v>908.08500000000004</v>
      </c>
      <c r="I74" s="537">
        <v>128.08199999999999</v>
      </c>
      <c r="J74" s="537">
        <v>4.3680000000000003</v>
      </c>
      <c r="K74" s="536">
        <f t="shared" si="8"/>
        <v>13568.098000000002</v>
      </c>
      <c r="L74" s="537">
        <v>1433.9849999999999</v>
      </c>
      <c r="M74" s="537">
        <v>0</v>
      </c>
      <c r="N74" s="537">
        <v>1224.4670000000001</v>
      </c>
      <c r="O74" s="537">
        <v>124.631</v>
      </c>
      <c r="P74" s="537">
        <v>1463.221</v>
      </c>
      <c r="Q74" s="537">
        <v>8288.4060000000009</v>
      </c>
      <c r="R74" s="537">
        <v>215.47300000000001</v>
      </c>
      <c r="S74" s="537">
        <v>817.91499999999996</v>
      </c>
      <c r="V74" s="993"/>
      <c r="X74" s="994"/>
    </row>
    <row r="75" spans="1:24" ht="33" hidden="1" customHeight="1">
      <c r="A75" s="105"/>
      <c r="B75" s="216">
        <v>45717</v>
      </c>
      <c r="C75" s="531">
        <f t="shared" si="7"/>
        <v>15303.813000000002</v>
      </c>
      <c r="D75" s="531">
        <f t="shared" si="9"/>
        <v>1375.9010000000001</v>
      </c>
      <c r="E75" s="532">
        <v>37.174999999999997</v>
      </c>
      <c r="F75" s="532">
        <v>252.77600000000001</v>
      </c>
      <c r="G75" s="532">
        <v>129.37100000000001</v>
      </c>
      <c r="H75" s="532">
        <v>826.45399999999995</v>
      </c>
      <c r="I75" s="532">
        <v>125.822</v>
      </c>
      <c r="J75" s="532">
        <v>4.3029999999999999</v>
      </c>
      <c r="K75" s="531">
        <f t="shared" si="8"/>
        <v>13927.912000000002</v>
      </c>
      <c r="L75" s="532">
        <v>1609.684</v>
      </c>
      <c r="M75" s="532">
        <v>0</v>
      </c>
      <c r="N75" s="532">
        <v>1324.7840000000001</v>
      </c>
      <c r="O75" s="532">
        <v>123.71</v>
      </c>
      <c r="P75" s="532">
        <v>1489.924</v>
      </c>
      <c r="Q75" s="532">
        <v>8315.8700000000008</v>
      </c>
      <c r="R75" s="532">
        <v>257.38600000000002</v>
      </c>
      <c r="S75" s="532">
        <v>806.55399999999997</v>
      </c>
      <c r="V75" s="993"/>
      <c r="X75" s="994"/>
    </row>
    <row r="76" spans="1:24" ht="33" hidden="1" customHeight="1">
      <c r="A76" s="105"/>
      <c r="B76" s="217">
        <v>45749</v>
      </c>
      <c r="C76" s="536">
        <f t="shared" si="7"/>
        <v>15213.957999999997</v>
      </c>
      <c r="D76" s="536">
        <f t="shared" si="9"/>
        <v>1335.4209999999998</v>
      </c>
      <c r="E76" s="537">
        <v>37.811999999999998</v>
      </c>
      <c r="F76" s="537">
        <v>254.64</v>
      </c>
      <c r="G76" s="537">
        <v>111.646</v>
      </c>
      <c r="H76" s="537">
        <v>800.72</v>
      </c>
      <c r="I76" s="537">
        <v>127.133</v>
      </c>
      <c r="J76" s="537">
        <v>3.47</v>
      </c>
      <c r="K76" s="536">
        <f t="shared" si="8"/>
        <v>13878.536999999997</v>
      </c>
      <c r="L76" s="537">
        <v>1636.105</v>
      </c>
      <c r="M76" s="537">
        <v>0</v>
      </c>
      <c r="N76" s="537">
        <v>1315.7909999999999</v>
      </c>
      <c r="O76" s="537">
        <v>123.136</v>
      </c>
      <c r="P76" s="537">
        <v>1403.9359999999999</v>
      </c>
      <c r="Q76" s="537">
        <v>8372.4169999999995</v>
      </c>
      <c r="R76" s="537">
        <v>244.20099999999999</v>
      </c>
      <c r="S76" s="537">
        <v>782.95100000000002</v>
      </c>
      <c r="V76" s="993"/>
      <c r="X76" s="994"/>
    </row>
    <row r="77" spans="1:24" ht="33" hidden="1" customHeight="1">
      <c r="A77" s="105"/>
      <c r="B77" s="216">
        <v>45778</v>
      </c>
      <c r="C77" s="531">
        <f t="shared" si="7"/>
        <v>15428.001626999998</v>
      </c>
      <c r="D77" s="531">
        <f t="shared" si="9"/>
        <v>1366.26246909</v>
      </c>
      <c r="E77" s="532">
        <v>41.130819100000004</v>
      </c>
      <c r="F77" s="532">
        <v>229.12905799999999</v>
      </c>
      <c r="G77" s="532">
        <v>147.09635</v>
      </c>
      <c r="H77" s="532">
        <v>818.46594600000003</v>
      </c>
      <c r="I77" s="532">
        <v>127.448758</v>
      </c>
      <c r="J77" s="532">
        <v>2.9915379900000003</v>
      </c>
      <c r="K77" s="531">
        <f t="shared" si="8"/>
        <v>14061.739157909999</v>
      </c>
      <c r="L77" s="532">
        <v>1644.35427151</v>
      </c>
      <c r="M77" s="532">
        <v>0</v>
      </c>
      <c r="N77" s="532">
        <v>1315.7905089999999</v>
      </c>
      <c r="O77" s="532">
        <v>126.83826017</v>
      </c>
      <c r="P77" s="532">
        <v>1402.996607</v>
      </c>
      <c r="Q77" s="532">
        <v>8504.9104189999998</v>
      </c>
      <c r="R77" s="532">
        <v>234.09707</v>
      </c>
      <c r="S77" s="532">
        <v>832.75202122999951</v>
      </c>
      <c r="V77" s="993"/>
      <c r="X77" s="994"/>
    </row>
    <row r="78" spans="1:24" ht="33" hidden="1" customHeight="1">
      <c r="A78" s="105"/>
      <c r="B78" s="217">
        <v>45809</v>
      </c>
      <c r="C78" s="536">
        <f t="shared" si="7"/>
        <v>15605.118000000002</v>
      </c>
      <c r="D78" s="536">
        <f t="shared" si="9"/>
        <v>1394.0230000000001</v>
      </c>
      <c r="E78" s="537">
        <v>43.106000000000002</v>
      </c>
      <c r="F78" s="537">
        <v>245.28899999999999</v>
      </c>
      <c r="G78" s="537">
        <v>143.548</v>
      </c>
      <c r="H78" s="537">
        <v>833.18299999999999</v>
      </c>
      <c r="I78" s="537">
        <v>125.68</v>
      </c>
      <c r="J78" s="537">
        <v>3.2170000000000001</v>
      </c>
      <c r="K78" s="536">
        <f t="shared" si="8"/>
        <v>14211.095000000001</v>
      </c>
      <c r="L78" s="537">
        <v>1686.2860000000001</v>
      </c>
      <c r="M78" s="537">
        <v>0</v>
      </c>
      <c r="N78" s="537">
        <v>1303.5050000000001</v>
      </c>
      <c r="O78" s="537">
        <v>127.226</v>
      </c>
      <c r="P78" s="537">
        <v>1461.164</v>
      </c>
      <c r="Q78" s="537">
        <v>8566.7710000000006</v>
      </c>
      <c r="R78" s="537">
        <v>240.965</v>
      </c>
      <c r="S78" s="537">
        <v>825.178</v>
      </c>
      <c r="V78" s="993"/>
      <c r="X78" s="994"/>
    </row>
    <row r="79" spans="1:24" ht="33" hidden="1" customHeight="1">
      <c r="A79" s="105"/>
      <c r="B79" s="216">
        <v>45863</v>
      </c>
      <c r="C79" s="531">
        <f t="shared" si="7"/>
        <v>15777.573</v>
      </c>
      <c r="D79" s="531">
        <f t="shared" si="9"/>
        <v>1518.8370000000002</v>
      </c>
      <c r="E79" s="532">
        <v>44.283999999999999</v>
      </c>
      <c r="F79" s="532">
        <v>273.54700000000003</v>
      </c>
      <c r="G79" s="532">
        <v>174.035</v>
      </c>
      <c r="H79" s="532">
        <v>898.26099999999997</v>
      </c>
      <c r="I79" s="532">
        <v>124.678</v>
      </c>
      <c r="J79" s="532">
        <v>4.032</v>
      </c>
      <c r="K79" s="531">
        <f t="shared" si="8"/>
        <v>14258.736000000001</v>
      </c>
      <c r="L79" s="532">
        <v>1662.7380000000001</v>
      </c>
      <c r="M79" s="532">
        <v>0</v>
      </c>
      <c r="N79" s="532">
        <v>1282.818</v>
      </c>
      <c r="O79" s="532">
        <v>127.776</v>
      </c>
      <c r="P79" s="532">
        <v>1383.337</v>
      </c>
      <c r="Q79" s="532">
        <v>8712.5040000000008</v>
      </c>
      <c r="R79" s="532">
        <v>232.054</v>
      </c>
      <c r="S79" s="532">
        <v>857.50900000000001</v>
      </c>
      <c r="V79" s="993"/>
      <c r="X79" s="994"/>
    </row>
    <row r="80" spans="1:24" ht="33" customHeight="1">
      <c r="A80" s="105"/>
      <c r="B80" s="217">
        <v>45870</v>
      </c>
      <c r="C80" s="536">
        <v>16134.936</v>
      </c>
      <c r="D80" s="536">
        <v>1594.5419999999999</v>
      </c>
      <c r="E80" s="537">
        <v>47.706000000000003</v>
      </c>
      <c r="F80" s="537">
        <v>298.91300000000001</v>
      </c>
      <c r="G80" s="537">
        <v>161.982</v>
      </c>
      <c r="H80" s="537">
        <v>935.70699999999999</v>
      </c>
      <c r="I80" s="537">
        <v>145.458</v>
      </c>
      <c r="J80" s="537">
        <v>4.7759999999999998</v>
      </c>
      <c r="K80" s="536">
        <v>14540.395</v>
      </c>
      <c r="L80" s="537">
        <v>1648.5060000000001</v>
      </c>
      <c r="M80" s="537">
        <v>0</v>
      </c>
      <c r="N80" s="537">
        <v>1276.9490000000001</v>
      </c>
      <c r="O80" s="537">
        <v>127.295</v>
      </c>
      <c r="P80" s="537">
        <v>1489.8489999999999</v>
      </c>
      <c r="Q80" s="537">
        <v>8880.098</v>
      </c>
      <c r="R80" s="537">
        <v>237.29900000000001</v>
      </c>
      <c r="S80" s="537">
        <v>880.399</v>
      </c>
      <c r="V80" s="993"/>
      <c r="X80" s="994"/>
    </row>
    <row r="81" spans="1:25" ht="33" customHeight="1">
      <c r="A81" s="105"/>
      <c r="B81" s="216">
        <v>45924</v>
      </c>
      <c r="C81" s="531">
        <f>D81+K81</f>
        <v>16301.045</v>
      </c>
      <c r="D81" s="531">
        <f>J81+I81+H81+G81+F81+E81</f>
        <v>1592.9550000000002</v>
      </c>
      <c r="E81" s="532">
        <v>53.073999999999998</v>
      </c>
      <c r="F81" s="532">
        <v>313.40300000000002</v>
      </c>
      <c r="G81" s="532">
        <v>156.31299999999999</v>
      </c>
      <c r="H81" s="532">
        <v>917.46900000000005</v>
      </c>
      <c r="I81" s="532">
        <v>148.845</v>
      </c>
      <c r="J81" s="532">
        <v>3.851</v>
      </c>
      <c r="K81" s="531">
        <f>L81+M81+N81+O81+Q81+P81+R81+S81</f>
        <v>14708.09</v>
      </c>
      <c r="L81" s="532">
        <v>1665.6659999999999</v>
      </c>
      <c r="M81" s="532">
        <v>0</v>
      </c>
      <c r="N81" s="532">
        <v>1267.376</v>
      </c>
      <c r="O81" s="532">
        <v>141.21799999999999</v>
      </c>
      <c r="P81" s="532">
        <v>1590.6859999999999</v>
      </c>
      <c r="Q81" s="532">
        <v>8974.3220000000001</v>
      </c>
      <c r="R81" s="532">
        <v>235.31</v>
      </c>
      <c r="S81" s="532">
        <v>833.51199999999994</v>
      </c>
      <c r="V81" s="993"/>
      <c r="X81" s="994"/>
    </row>
    <row r="82" spans="1:25" ht="33" customHeight="1">
      <c r="A82" s="105"/>
      <c r="B82" s="217">
        <v>45954</v>
      </c>
      <c r="C82" s="536">
        <v>16437.321</v>
      </c>
      <c r="D82" s="536">
        <v>1560.056</v>
      </c>
      <c r="E82" s="537">
        <v>49.140999999999998</v>
      </c>
      <c r="F82" s="537">
        <v>251.78399999999999</v>
      </c>
      <c r="G82" s="537">
        <v>163.75700000000001</v>
      </c>
      <c r="H82" s="537">
        <v>931.11400000000003</v>
      </c>
      <c r="I82" s="537">
        <v>159.76900000000001</v>
      </c>
      <c r="J82" s="537">
        <v>4.4909999999999997</v>
      </c>
      <c r="K82" s="536">
        <v>14877.264999999999</v>
      </c>
      <c r="L82" s="537">
        <v>1691.857</v>
      </c>
      <c r="M82" s="537">
        <v>0</v>
      </c>
      <c r="N82" s="537">
        <v>1258.394</v>
      </c>
      <c r="O82" s="537">
        <v>141.90700000000001</v>
      </c>
      <c r="P82" s="537">
        <v>1579.6780000000001</v>
      </c>
      <c r="Q82" s="537">
        <v>9130.9889999999996</v>
      </c>
      <c r="R82" s="537">
        <v>228.87</v>
      </c>
      <c r="S82" s="537">
        <v>845.57100000000003</v>
      </c>
      <c r="V82" s="993"/>
      <c r="X82" s="994"/>
    </row>
    <row r="83" spans="1:25" ht="33" customHeight="1">
      <c r="A83" s="105"/>
      <c r="B83" s="216">
        <v>45985</v>
      </c>
      <c r="C83" s="531">
        <f>D83+K83</f>
        <v>16670.898000000001</v>
      </c>
      <c r="D83" s="531">
        <f>J83+I83+H83+G83+F83+E83</f>
        <v>1666.5310000000002</v>
      </c>
      <c r="E83" s="532">
        <v>53.985999999999997</v>
      </c>
      <c r="F83" s="532">
        <v>366.79300000000001</v>
      </c>
      <c r="G83" s="532">
        <v>183.964</v>
      </c>
      <c r="H83" s="532">
        <v>888.17</v>
      </c>
      <c r="I83" s="532">
        <v>170.02</v>
      </c>
      <c r="J83" s="532">
        <v>3.5979999999999999</v>
      </c>
      <c r="K83" s="531">
        <f>L83+M83+N83+O83+Q83+P83+R83+S83</f>
        <v>15004.367</v>
      </c>
      <c r="L83" s="532">
        <v>1721.9259999999999</v>
      </c>
      <c r="M83" s="532">
        <v>0</v>
      </c>
      <c r="N83" s="532">
        <v>1258.394</v>
      </c>
      <c r="O83" s="532">
        <v>145.13</v>
      </c>
      <c r="P83" s="532">
        <v>1549.069</v>
      </c>
      <c r="Q83" s="532">
        <v>9224.6270000000004</v>
      </c>
      <c r="R83" s="532">
        <v>241.32900000000001</v>
      </c>
      <c r="S83" s="532">
        <v>863.89200000000005</v>
      </c>
      <c r="V83" s="993"/>
      <c r="X83" s="994"/>
    </row>
    <row r="84" spans="1:25" ht="33" customHeight="1">
      <c r="A84" s="105"/>
      <c r="B84" s="1212">
        <v>45994</v>
      </c>
      <c r="C84" s="611">
        <f>D84+K84</f>
        <v>16846.940999999999</v>
      </c>
      <c r="D84" s="611">
        <f>J84+I84+H84+G84+F84+E84</f>
        <v>1866.8690000000001</v>
      </c>
      <c r="E84" s="610">
        <v>42.786000000000001</v>
      </c>
      <c r="F84" s="610">
        <v>346.35500000000002</v>
      </c>
      <c r="G84" s="610">
        <v>157.72300000000001</v>
      </c>
      <c r="H84" s="610">
        <v>915.86599999999999</v>
      </c>
      <c r="I84" s="610">
        <v>400.65199999999999</v>
      </c>
      <c r="J84" s="610">
        <v>3.4870000000000001</v>
      </c>
      <c r="K84" s="611">
        <f>L84+M84+N84+O84+Q84+P84+R84+S84</f>
        <v>14980.072</v>
      </c>
      <c r="L84" s="610">
        <v>1800.9880000000001</v>
      </c>
      <c r="M84" s="610">
        <v>0</v>
      </c>
      <c r="N84" s="610">
        <v>1246.1130000000001</v>
      </c>
      <c r="O84" s="610">
        <v>134.804</v>
      </c>
      <c r="P84" s="610">
        <v>1745.0409999999999</v>
      </c>
      <c r="Q84" s="610">
        <v>9191.9410000000007</v>
      </c>
      <c r="R84" s="610">
        <v>245.131</v>
      </c>
      <c r="S84" s="610">
        <v>616.05399999999997</v>
      </c>
      <c r="V84" s="993"/>
      <c r="X84" s="994"/>
    </row>
    <row r="85" spans="1:25" ht="34.9" customHeight="1">
      <c r="B85" s="1017">
        <v>2026</v>
      </c>
      <c r="C85" s="1030"/>
      <c r="D85" s="1030"/>
      <c r="E85" s="1031"/>
      <c r="F85" s="1031"/>
      <c r="G85" s="1031"/>
      <c r="H85" s="1031"/>
      <c r="I85" s="1031"/>
      <c r="J85" s="1031"/>
      <c r="K85" s="1030"/>
      <c r="L85" s="1031"/>
      <c r="M85" s="1031"/>
      <c r="N85" s="1031"/>
      <c r="O85" s="1031"/>
      <c r="P85" s="1031"/>
      <c r="Q85" s="1031"/>
      <c r="R85" s="1031"/>
      <c r="S85" s="1031"/>
      <c r="V85" s="993"/>
      <c r="X85" s="994"/>
    </row>
    <row r="86" spans="1:25" ht="33" customHeight="1">
      <c r="A86" s="105"/>
      <c r="B86" s="216">
        <v>46023</v>
      </c>
      <c r="C86" s="531">
        <f>D86+K86</f>
        <v>17095.464</v>
      </c>
      <c r="D86" s="531">
        <f>J86+I86+H86+G86+F86+E86</f>
        <v>2006.2710000000002</v>
      </c>
      <c r="E86" s="532">
        <v>37.814999999999998</v>
      </c>
      <c r="F86" s="532">
        <v>416.05200000000002</v>
      </c>
      <c r="G86" s="532">
        <v>167.649</v>
      </c>
      <c r="H86" s="532">
        <v>958.81200000000001</v>
      </c>
      <c r="I86" s="532">
        <v>421.87</v>
      </c>
      <c r="J86" s="532">
        <v>4.0730000000000004</v>
      </c>
      <c r="K86" s="531">
        <f>L86+M86+N86+O86+Q86+P86+R86+S86</f>
        <v>15089.192999999999</v>
      </c>
      <c r="L86" s="532">
        <v>1862.826</v>
      </c>
      <c r="M86" s="532">
        <v>0</v>
      </c>
      <c r="N86" s="532">
        <v>1229.1759999999999</v>
      </c>
      <c r="O86" s="532">
        <v>142.73500000000001</v>
      </c>
      <c r="P86" s="532">
        <v>1705.309</v>
      </c>
      <c r="Q86" s="532">
        <v>9242.4539999999997</v>
      </c>
      <c r="R86" s="532">
        <v>212.76900000000001</v>
      </c>
      <c r="S86" s="532">
        <v>693.92399999999998</v>
      </c>
      <c r="V86" s="993"/>
      <c r="X86" s="994"/>
    </row>
    <row r="87" spans="1:25" ht="33" customHeight="1">
      <c r="A87" s="105"/>
      <c r="B87" s="217">
        <v>46055</v>
      </c>
      <c r="C87" s="536">
        <f>D87+K87</f>
        <v>17383.008000000002</v>
      </c>
      <c r="D87" s="536">
        <f>J87+I87+H87+G87+F87+E87</f>
        <v>1999.1090000000002</v>
      </c>
      <c r="E87" s="537">
        <v>38.908999999999999</v>
      </c>
      <c r="F87" s="537">
        <v>381.25099999999998</v>
      </c>
      <c r="G87" s="537">
        <v>198.607</v>
      </c>
      <c r="H87" s="537">
        <v>908.125</v>
      </c>
      <c r="I87" s="537">
        <v>467.73099999999999</v>
      </c>
      <c r="J87" s="537">
        <v>4.4859999999999998</v>
      </c>
      <c r="K87" s="536">
        <f>L87+M87+N87+O87+Q87+P87+R87+S87</f>
        <v>15383.899000000001</v>
      </c>
      <c r="L87" s="537">
        <v>1888.3989999999999</v>
      </c>
      <c r="M87" s="537">
        <v>0</v>
      </c>
      <c r="N87" s="537">
        <v>1220.211</v>
      </c>
      <c r="O87" s="537">
        <v>142.886</v>
      </c>
      <c r="P87" s="537">
        <v>1799.289</v>
      </c>
      <c r="Q87" s="537">
        <v>9370.4500000000007</v>
      </c>
      <c r="R87" s="537">
        <v>223.762</v>
      </c>
      <c r="S87" s="537">
        <v>738.90200000000004</v>
      </c>
      <c r="V87" s="993"/>
      <c r="X87" s="994"/>
    </row>
    <row r="88" spans="1:25" ht="33" customHeight="1">
      <c r="A88" s="105"/>
      <c r="B88" s="216">
        <v>46083</v>
      </c>
      <c r="C88" s="531">
        <f>D88+K88</f>
        <v>17362.596000000001</v>
      </c>
      <c r="D88" s="531">
        <f>J88+I88+H88+G88+F88+E88</f>
        <v>2082.2649999999999</v>
      </c>
      <c r="E88" s="532">
        <v>38.408000000000001</v>
      </c>
      <c r="F88" s="532">
        <v>104.125</v>
      </c>
      <c r="G88" s="532">
        <v>468.56700000000001</v>
      </c>
      <c r="H88" s="532">
        <v>967.87800000000004</v>
      </c>
      <c r="I88" s="532">
        <v>499.49299999999999</v>
      </c>
      <c r="J88" s="532">
        <v>3.794</v>
      </c>
      <c r="K88" s="531">
        <f>L88+M88+N88+O88+Q88+P88+R88+S88</f>
        <v>15280.331</v>
      </c>
      <c r="L88" s="532">
        <v>1942.662</v>
      </c>
      <c r="M88" s="532">
        <v>0</v>
      </c>
      <c r="N88" s="532">
        <v>1209.998</v>
      </c>
      <c r="O88" s="532">
        <v>147.673</v>
      </c>
      <c r="P88" s="532">
        <v>1658.7670000000001</v>
      </c>
      <c r="Q88" s="532">
        <v>9370.8619999999992</v>
      </c>
      <c r="R88" s="532">
        <v>227.39699999999999</v>
      </c>
      <c r="S88" s="532">
        <v>722.97199999999998</v>
      </c>
      <c r="V88" s="993"/>
      <c r="X88" s="994"/>
    </row>
    <row r="89" spans="1:25" ht="33" customHeight="1">
      <c r="A89" s="105"/>
      <c r="B89" s="217">
        <v>46114</v>
      </c>
      <c r="C89" s="536">
        <f>D89+K89</f>
        <v>17571.580999999998</v>
      </c>
      <c r="D89" s="536">
        <f>J89+I89+H89+G89+F89+E89</f>
        <v>2129.6729999999998</v>
      </c>
      <c r="E89" s="537">
        <v>38.670999999999999</v>
      </c>
      <c r="F89" s="537">
        <v>130.751</v>
      </c>
      <c r="G89" s="537">
        <v>499.04199999999997</v>
      </c>
      <c r="H89" s="537">
        <v>970.33900000000006</v>
      </c>
      <c r="I89" s="537">
        <v>486.54300000000001</v>
      </c>
      <c r="J89" s="537">
        <v>4.327</v>
      </c>
      <c r="K89" s="536">
        <f>L89+M89+N89+O89+Q89+P89+R89+S89</f>
        <v>15441.907999999999</v>
      </c>
      <c r="L89" s="537">
        <v>1995.8620000000001</v>
      </c>
      <c r="M89" s="537">
        <v>0</v>
      </c>
      <c r="N89" s="537">
        <v>1209.998</v>
      </c>
      <c r="O89" s="537">
        <v>150.52699999999999</v>
      </c>
      <c r="P89" s="537">
        <v>1644.13</v>
      </c>
      <c r="Q89" s="537">
        <v>9447.68</v>
      </c>
      <c r="R89" s="537">
        <v>246.15899999999999</v>
      </c>
      <c r="S89" s="537">
        <v>747.55200000000002</v>
      </c>
      <c r="V89" s="993"/>
      <c r="X89" s="994"/>
    </row>
    <row r="90" spans="1:25" ht="33" customHeight="1">
      <c r="A90" s="105"/>
      <c r="B90" s="216">
        <v>46143</v>
      </c>
      <c r="C90" s="531">
        <f t="shared" ref="C90" si="10">D90+K90</f>
        <v>17741.280000000002</v>
      </c>
      <c r="D90" s="531">
        <f t="shared" ref="D90" si="11">J90+I90+H90+G90+F90+E90</f>
        <v>2017.3930000000003</v>
      </c>
      <c r="E90" s="532">
        <v>46.131</v>
      </c>
      <c r="F90" s="532">
        <v>118.399</v>
      </c>
      <c r="G90" s="532">
        <v>397.846</v>
      </c>
      <c r="H90" s="532">
        <v>958.81899999999996</v>
      </c>
      <c r="I90" s="532">
        <v>491.90100000000001</v>
      </c>
      <c r="J90" s="532">
        <v>4.2969999999999997</v>
      </c>
      <c r="K90" s="531">
        <f t="shared" ref="K90:K92" si="12">L90+M90+N90+O90+Q90+P90+R90+S90</f>
        <v>15723.887000000001</v>
      </c>
      <c r="L90" s="532">
        <v>1986.471</v>
      </c>
      <c r="M90" s="532">
        <v>0</v>
      </c>
      <c r="N90" s="532">
        <v>1265.0540000000001</v>
      </c>
      <c r="O90" s="532">
        <v>149.774</v>
      </c>
      <c r="P90" s="532">
        <v>1770.0119999999999</v>
      </c>
      <c r="Q90" s="532">
        <v>9517.3089999999993</v>
      </c>
      <c r="R90" s="532">
        <v>286.28500000000003</v>
      </c>
      <c r="S90" s="532">
        <v>748.98199999999997</v>
      </c>
      <c r="V90" s="993"/>
      <c r="X90" s="994"/>
    </row>
    <row r="91" spans="1:25" ht="33" customHeight="1">
      <c r="A91" s="105"/>
      <c r="B91" s="217">
        <v>46203</v>
      </c>
      <c r="C91" s="536">
        <f t="shared" ref="C91" si="13">D91+K91</f>
        <v>17944.703000000001</v>
      </c>
      <c r="D91" s="536">
        <f t="shared" ref="D91" si="14">J91+I91+H91+G91+F91+E91</f>
        <v>2156.3770000000004</v>
      </c>
      <c r="E91" s="537">
        <v>48.631999999999998</v>
      </c>
      <c r="F91" s="537">
        <v>158.697</v>
      </c>
      <c r="G91" s="537">
        <v>504.649</v>
      </c>
      <c r="H91" s="537">
        <v>960.83500000000004</v>
      </c>
      <c r="I91" s="537">
        <v>478.947</v>
      </c>
      <c r="J91" s="537">
        <v>4.617</v>
      </c>
      <c r="K91" s="536">
        <f t="shared" si="12"/>
        <v>15788.325999999999</v>
      </c>
      <c r="L91" s="537">
        <v>1948.943</v>
      </c>
      <c r="M91" s="537">
        <v>0</v>
      </c>
      <c r="N91" s="537">
        <v>1293.7719999999999</v>
      </c>
      <c r="O91" s="537">
        <v>144.19399999999999</v>
      </c>
      <c r="P91" s="537">
        <v>1791.354</v>
      </c>
      <c r="Q91" s="537">
        <v>9609.1219999999994</v>
      </c>
      <c r="R91" s="537">
        <v>251.56399999999999</v>
      </c>
      <c r="S91" s="537">
        <v>749.37699999999995</v>
      </c>
      <c r="V91" s="993"/>
      <c r="X91" s="994"/>
    </row>
    <row r="92" spans="1:25" ht="33" customHeight="1">
      <c r="A92" s="105"/>
      <c r="B92" s="216">
        <v>46232</v>
      </c>
      <c r="C92" s="531">
        <f t="shared" ref="C92" si="15">D92+K92</f>
        <v>18289.060000000005</v>
      </c>
      <c r="D92" s="531">
        <f t="shared" ref="D92" si="16">J92+I92+H92+G92+F92+E92</f>
        <v>2185.5650000000005</v>
      </c>
      <c r="E92" s="532">
        <v>51.348999999999997</v>
      </c>
      <c r="F92" s="532">
        <v>160.49799999999999</v>
      </c>
      <c r="G92" s="532">
        <v>477.70600000000002</v>
      </c>
      <c r="H92" s="532">
        <v>1009.4930000000001</v>
      </c>
      <c r="I92" s="532">
        <v>481.68299999999999</v>
      </c>
      <c r="J92" s="532">
        <v>4.8360000000000003</v>
      </c>
      <c r="K92" s="531">
        <f t="shared" si="12"/>
        <v>16103.495000000003</v>
      </c>
      <c r="L92" s="532">
        <v>1950.8710000000001</v>
      </c>
      <c r="M92" s="532">
        <v>0</v>
      </c>
      <c r="N92" s="532">
        <v>1328.326</v>
      </c>
      <c r="O92" s="532">
        <v>145.98699999999999</v>
      </c>
      <c r="P92" s="532">
        <v>2024.6089999999999</v>
      </c>
      <c r="Q92" s="532">
        <v>9631.1470000000008</v>
      </c>
      <c r="R92" s="532">
        <v>231.072</v>
      </c>
      <c r="S92" s="532">
        <v>791.48299999999995</v>
      </c>
      <c r="V92" s="993"/>
      <c r="X92" s="994"/>
    </row>
    <row r="93" spans="1:25" ht="33" customHeight="1">
      <c r="A93" s="105"/>
      <c r="B93" s="553">
        <v>46235</v>
      </c>
      <c r="C93" s="611">
        <f t="shared" ref="C93" si="17">D93+K93</f>
        <v>18501.129110999995</v>
      </c>
      <c r="D93" s="611">
        <f t="shared" ref="D93" si="18">J93+I93+H93+G93+F93+E93</f>
        <v>2037.0965690200001</v>
      </c>
      <c r="E93" s="610">
        <v>45.293804799999997</v>
      </c>
      <c r="F93" s="610">
        <v>121.870987</v>
      </c>
      <c r="G93" s="610">
        <v>401.754885</v>
      </c>
      <c r="H93" s="610">
        <v>990.35270500000001</v>
      </c>
      <c r="I93" s="610">
        <v>472.27865000000003</v>
      </c>
      <c r="J93" s="610">
        <v>5.5455372199999999</v>
      </c>
      <c r="K93" s="611">
        <f t="shared" ref="K93" si="19">L93+M93+N93+O93+Q93+P93+R93+S93</f>
        <v>16464.032541979996</v>
      </c>
      <c r="L93" s="610">
        <v>2177.06807837</v>
      </c>
      <c r="M93" s="610">
        <v>0</v>
      </c>
      <c r="N93" s="610">
        <v>1326.3219959999999</v>
      </c>
      <c r="O93" s="610">
        <v>146.48755792000003</v>
      </c>
      <c r="P93" s="610">
        <v>2033.213047</v>
      </c>
      <c r="Q93" s="610">
        <v>9771.3544660000007</v>
      </c>
      <c r="R93" s="610">
        <v>246.46221399999999</v>
      </c>
      <c r="S93" s="610">
        <v>763.12518268999861</v>
      </c>
      <c r="V93" s="993"/>
      <c r="X93" s="994"/>
    </row>
    <row r="94" spans="1:25" ht="7.5" customHeight="1">
      <c r="C94" s="995"/>
      <c r="D94" s="995"/>
      <c r="E94" s="995"/>
      <c r="F94" s="995"/>
      <c r="G94" s="995"/>
      <c r="H94" s="995"/>
      <c r="I94" s="995"/>
      <c r="J94" s="995"/>
      <c r="K94" s="995"/>
      <c r="L94" s="995"/>
      <c r="M94" s="995"/>
      <c r="N94" s="995"/>
      <c r="O94" s="995"/>
      <c r="P94" s="995"/>
      <c r="Q94" s="995"/>
      <c r="R94" s="995"/>
      <c r="S94" s="995"/>
    </row>
    <row r="95" spans="1:25" s="43" customFormat="1" ht="24.75" customHeight="1">
      <c r="B95" s="647" t="s">
        <v>1095</v>
      </c>
      <c r="C95" s="648"/>
      <c r="D95" s="648"/>
      <c r="E95" s="648"/>
      <c r="F95" s="648"/>
      <c r="G95" s="648"/>
      <c r="H95" s="648"/>
      <c r="J95" s="1210"/>
      <c r="N95" s="490"/>
      <c r="P95" s="490"/>
      <c r="R95" s="490"/>
      <c r="S95" s="648" t="s">
        <v>1103</v>
      </c>
      <c r="V95" s="1214"/>
      <c r="W95" s="1214"/>
      <c r="X95" s="1214"/>
      <c r="Y95" s="1214"/>
    </row>
    <row r="96" spans="1:25" ht="18.75" customHeight="1">
      <c r="A96"/>
      <c r="B96" s="1520" t="s">
        <v>1113</v>
      </c>
      <c r="C96" s="1520"/>
      <c r="D96" s="1520"/>
      <c r="E96" s="1520"/>
      <c r="F96" s="1520"/>
      <c r="G96" s="1520"/>
      <c r="H96" s="1520"/>
      <c r="I96" s="142"/>
      <c r="J96" s="142"/>
      <c r="K96" s="1521" t="s">
        <v>1114</v>
      </c>
      <c r="L96" s="1521"/>
      <c r="M96" s="1521"/>
      <c r="N96" s="1521"/>
      <c r="O96" s="1521"/>
      <c r="P96" s="1521"/>
      <c r="Q96" s="1521"/>
      <c r="R96" s="1521"/>
      <c r="S96" s="1521"/>
    </row>
    <row r="97" spans="2:19" ht="18.75" customHeight="1">
      <c r="B97" s="1520"/>
      <c r="C97" s="1520"/>
      <c r="D97" s="1520"/>
      <c r="E97" s="1520"/>
      <c r="F97" s="1520"/>
      <c r="G97" s="1520"/>
      <c r="H97" s="1520"/>
      <c r="K97" s="1521"/>
      <c r="L97" s="1521"/>
      <c r="M97" s="1521"/>
      <c r="N97" s="1521"/>
      <c r="O97" s="1521"/>
      <c r="P97" s="1521"/>
      <c r="Q97" s="1521"/>
      <c r="R97" s="1521"/>
      <c r="S97" s="1521"/>
    </row>
    <row r="98" spans="2:19">
      <c r="K98" s="1521"/>
      <c r="L98" s="1521"/>
      <c r="M98" s="1521"/>
      <c r="N98" s="1521"/>
      <c r="O98" s="1521"/>
      <c r="P98" s="1521"/>
      <c r="Q98" s="1521"/>
      <c r="R98" s="1521"/>
      <c r="S98" s="1521"/>
    </row>
    <row r="99" spans="2:19">
      <c r="C99" s="995"/>
      <c r="D99" s="995"/>
      <c r="E99" s="995"/>
      <c r="F99" s="995"/>
      <c r="G99" s="995"/>
      <c r="H99" s="995"/>
      <c r="I99" s="995"/>
      <c r="J99" s="995"/>
      <c r="K99" s="995"/>
      <c r="L99" s="995"/>
      <c r="M99" s="995"/>
      <c r="N99" s="995"/>
      <c r="O99" s="995"/>
      <c r="P99" s="995"/>
      <c r="Q99" s="995"/>
      <c r="R99" s="995"/>
      <c r="S99" s="995"/>
    </row>
    <row r="100" spans="2:19" ht="27">
      <c r="C100" s="1148"/>
      <c r="D100" s="1148"/>
      <c r="E100" s="1148"/>
      <c r="F100" s="1148"/>
      <c r="G100" s="1148"/>
      <c r="H100" s="1148"/>
      <c r="I100" s="1148"/>
      <c r="J100" s="1148"/>
      <c r="K100" s="1148"/>
      <c r="L100" s="1148"/>
      <c r="M100" s="1148"/>
      <c r="N100" s="1148"/>
      <c r="O100" s="1148"/>
      <c r="P100" s="1148"/>
      <c r="Q100" s="1148"/>
      <c r="R100" s="1148"/>
      <c r="S100" s="1148"/>
    </row>
    <row r="103" spans="2:19">
      <c r="C103" s="1193"/>
      <c r="D103" s="1193"/>
      <c r="E103" s="1193"/>
      <c r="F103" s="1193"/>
      <c r="G103" s="1193"/>
      <c r="H103" s="1193"/>
      <c r="I103" s="1193"/>
      <c r="J103" s="1193"/>
      <c r="K103" s="1193"/>
      <c r="L103" s="1193"/>
      <c r="M103" s="1193"/>
      <c r="N103" s="1193"/>
      <c r="O103" s="1193"/>
      <c r="P103" s="1193"/>
      <c r="Q103" s="1193"/>
      <c r="R103" s="1193"/>
      <c r="S103" s="1193"/>
    </row>
    <row r="108" spans="2:19">
      <c r="E108" s="927"/>
      <c r="F108" s="927"/>
      <c r="G108" s="927"/>
      <c r="H108" s="927"/>
      <c r="I108" s="927"/>
      <c r="J108" s="927"/>
      <c r="K108" s="927"/>
      <c r="L108" s="927"/>
      <c r="M108" s="927"/>
      <c r="N108" s="927"/>
      <c r="O108" s="927"/>
      <c r="P108" s="927"/>
      <c r="Q108" s="927"/>
      <c r="R108" s="927"/>
      <c r="S108" s="927"/>
    </row>
    <row r="109" spans="2:19">
      <c r="E109" s="927"/>
      <c r="F109" s="927"/>
      <c r="G109" s="927"/>
      <c r="H109" s="927"/>
      <c r="I109" s="927"/>
      <c r="J109" s="927"/>
      <c r="K109" s="927"/>
      <c r="L109" s="927"/>
      <c r="M109" s="927"/>
      <c r="N109" s="927"/>
      <c r="O109" s="927"/>
      <c r="P109" s="927"/>
      <c r="Q109" s="927"/>
      <c r="R109" s="927"/>
      <c r="S109" s="927"/>
    </row>
    <row r="110" spans="2:19">
      <c r="E110" s="927"/>
      <c r="F110" s="927"/>
      <c r="G110" s="927"/>
      <c r="H110" s="927"/>
      <c r="I110" s="927"/>
      <c r="J110" s="927"/>
      <c r="K110" s="927"/>
      <c r="L110" s="927"/>
      <c r="M110" s="927"/>
      <c r="N110" s="927"/>
      <c r="O110" s="927"/>
      <c r="P110" s="927"/>
      <c r="Q110" s="927"/>
      <c r="R110" s="927"/>
      <c r="S110" s="927"/>
    </row>
    <row r="111" spans="2:19">
      <c r="C111" s="923"/>
      <c r="D111" s="923"/>
      <c r="E111" s="923"/>
      <c r="F111" s="923"/>
      <c r="G111" s="923"/>
      <c r="H111" s="923"/>
      <c r="I111" s="923"/>
      <c r="J111" s="923"/>
      <c r="K111" s="923"/>
      <c r="L111" s="923"/>
      <c r="M111" s="923"/>
      <c r="N111" s="923"/>
      <c r="O111" s="923"/>
      <c r="P111" s="923"/>
      <c r="Q111" s="923"/>
      <c r="R111" s="923"/>
      <c r="S111" s="923"/>
    </row>
  </sheetData>
  <mergeCells count="14">
    <mergeCell ref="B96:H97"/>
    <mergeCell ref="K96:S98"/>
    <mergeCell ref="B6:B10"/>
    <mergeCell ref="C6:C8"/>
    <mergeCell ref="D6:J6"/>
    <mergeCell ref="K6:S6"/>
    <mergeCell ref="D7:J7"/>
    <mergeCell ref="K7:S7"/>
    <mergeCell ref="B2:E2"/>
    <mergeCell ref="F2:O2"/>
    <mergeCell ref="Q2:S2"/>
    <mergeCell ref="B3:B4"/>
    <mergeCell ref="E3:O3"/>
    <mergeCell ref="F4:P4"/>
  </mergeCells>
  <printOptions horizontalCentered="1" verticalCentered="1"/>
  <pageMargins left="0.196850393700787" right="0.196850393700787" top="0.196850393700787" bottom="0.196850393700787" header="0.511811023622047" footer="0.511811023622047"/>
  <pageSetup paperSize="9" scale="42"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BD105"/>
  <sheetViews>
    <sheetView rightToLeft="1" topLeftCell="A83" zoomScale="50" zoomScaleNormal="50" workbookViewId="0">
      <selection activeCell="E2" sqref="E2:L2"/>
    </sheetView>
  </sheetViews>
  <sheetFormatPr defaultColWidth="9.140625" defaultRowHeight="15.75"/>
  <cols>
    <col min="1" max="1" width="10.7109375" style="101" customWidth="1"/>
    <col min="2" max="2" width="21.85546875" style="1" customWidth="1"/>
    <col min="3" max="3" width="25.7109375" style="101" customWidth="1"/>
    <col min="4" max="4" width="25.7109375" style="103" customWidth="1"/>
    <col min="5" max="11" width="25.7109375" style="101" customWidth="1"/>
    <col min="12" max="14" width="25.7109375" style="103" customWidth="1"/>
    <col min="15" max="15" width="10.140625" style="101" bestFit="1" customWidth="1"/>
    <col min="16" max="16" width="11.28515625" style="101" bestFit="1" customWidth="1"/>
    <col min="17" max="18" width="11" style="101" bestFit="1" customWidth="1"/>
    <col min="19" max="19" width="12.85546875" style="101" customWidth="1"/>
    <col min="20" max="20" width="13.85546875" style="101" customWidth="1"/>
    <col min="21" max="21" width="12" style="101" customWidth="1"/>
    <col min="22" max="22" width="11.42578125" style="101" customWidth="1"/>
    <col min="23" max="23" width="12.42578125" style="101" customWidth="1"/>
    <col min="24" max="24" width="13.85546875" style="101" customWidth="1"/>
    <col min="25" max="25" width="12.85546875" style="101" customWidth="1"/>
    <col min="26" max="26" width="13.42578125" style="101" customWidth="1"/>
    <col min="27" max="27" width="13.140625" style="101" customWidth="1"/>
    <col min="28" max="35" width="12.28515625" style="101" customWidth="1"/>
    <col min="36" max="36" width="13.85546875" style="101" customWidth="1"/>
    <col min="37" max="37" width="12.85546875" style="101" customWidth="1"/>
    <col min="38" max="38" width="13.42578125" style="101" customWidth="1"/>
    <col min="39" max="39" width="13.140625" style="101" customWidth="1"/>
    <col min="40" max="47" width="12.28515625" style="101" customWidth="1"/>
    <col min="48" max="48" width="13.85546875" style="101" customWidth="1"/>
    <col min="49" max="49" width="12.85546875" style="101" customWidth="1"/>
    <col min="50" max="50" width="13.42578125" style="101" customWidth="1"/>
    <col min="51" max="51" width="13.140625" style="101" customWidth="1"/>
    <col min="52" max="52" width="12.28515625" style="101" bestFit="1" customWidth="1"/>
    <col min="53" max="55" width="13.28515625" style="101" customWidth="1"/>
    <col min="56" max="56" width="73.28515625" style="102" bestFit="1" customWidth="1"/>
    <col min="57" max="16384" width="9.140625" style="101"/>
  </cols>
  <sheetData>
    <row r="1" spans="2:56" ht="18" customHeight="1"/>
    <row r="2" spans="2:56" s="658" customFormat="1" ht="39.75" customHeight="1">
      <c r="B2" s="1572" t="s">
        <v>1079</v>
      </c>
      <c r="C2" s="1572"/>
      <c r="D2" s="1572"/>
      <c r="E2" s="1573" t="s">
        <v>1167</v>
      </c>
      <c r="F2" s="1573"/>
      <c r="G2" s="1573"/>
      <c r="H2" s="1573"/>
      <c r="I2" s="1573"/>
      <c r="J2" s="1573"/>
      <c r="K2" s="1573"/>
      <c r="L2" s="1573"/>
      <c r="M2" s="1574" t="s">
        <v>688</v>
      </c>
      <c r="N2" s="1574"/>
      <c r="O2" s="160"/>
      <c r="P2" s="660"/>
      <c r="Q2" s="660"/>
      <c r="R2" s="1206"/>
      <c r="BD2" s="659"/>
    </row>
    <row r="3" spans="2:56" s="596" customFormat="1" ht="40.15" customHeight="1">
      <c r="B3" s="1575"/>
      <c r="C3" s="1573" t="s">
        <v>739</v>
      </c>
      <c r="D3" s="1573"/>
      <c r="E3" s="1573"/>
      <c r="F3" s="1573"/>
      <c r="G3" s="1573"/>
      <c r="H3" s="1573"/>
      <c r="I3" s="1573"/>
      <c r="J3" s="1573"/>
      <c r="K3" s="1573"/>
      <c r="L3" s="1573"/>
      <c r="M3" s="1573"/>
      <c r="N3" s="170"/>
      <c r="BD3" s="661"/>
    </row>
    <row r="4" spans="2:56" s="596" customFormat="1" ht="40.15" customHeight="1">
      <c r="B4" s="1576"/>
      <c r="C4" s="1577" t="s">
        <v>740</v>
      </c>
      <c r="D4" s="1577"/>
      <c r="E4" s="1577"/>
      <c r="F4" s="1577"/>
      <c r="G4" s="1577"/>
      <c r="H4" s="1577"/>
      <c r="I4" s="1577"/>
      <c r="J4" s="1577"/>
      <c r="K4" s="1577"/>
      <c r="L4" s="1577"/>
      <c r="M4" s="1577"/>
      <c r="N4" s="459" t="s">
        <v>49</v>
      </c>
      <c r="BD4" s="661"/>
    </row>
    <row r="5" spans="2:56" s="596" customFormat="1" ht="10.15" customHeight="1">
      <c r="B5" s="1280"/>
      <c r="C5" s="1299"/>
      <c r="D5" s="1299"/>
      <c r="E5" s="1299"/>
      <c r="F5" s="1299"/>
      <c r="G5" s="1299"/>
      <c r="H5" s="1299"/>
      <c r="I5" s="1299"/>
      <c r="J5" s="1299"/>
      <c r="K5" s="1299"/>
      <c r="L5" s="1299"/>
      <c r="M5" s="1299"/>
      <c r="N5" s="1294"/>
      <c r="BD5" s="661"/>
    </row>
    <row r="6" spans="2:56" ht="36.950000000000003" customHeight="1">
      <c r="B6" s="1564"/>
      <c r="C6" s="1582" t="s">
        <v>542</v>
      </c>
      <c r="D6" s="1585" t="s">
        <v>635</v>
      </c>
      <c r="E6" s="1585"/>
      <c r="F6" s="1585"/>
      <c r="G6" s="1585"/>
      <c r="H6" s="1585"/>
      <c r="I6" s="1585"/>
      <c r="J6" s="1585"/>
      <c r="K6" s="1582" t="s">
        <v>634</v>
      </c>
      <c r="L6" s="1582" t="s">
        <v>620</v>
      </c>
      <c r="M6" s="1582" t="s">
        <v>619</v>
      </c>
      <c r="N6" s="1578" t="s">
        <v>618</v>
      </c>
      <c r="BD6" s="112"/>
    </row>
    <row r="7" spans="2:56" ht="36.950000000000003" customHeight="1">
      <c r="B7" s="1565"/>
      <c r="C7" s="1583"/>
      <c r="D7" s="1535" t="s">
        <v>633</v>
      </c>
      <c r="E7" s="1581"/>
      <c r="F7" s="1581"/>
      <c r="G7" s="1581"/>
      <c r="H7" s="1581"/>
      <c r="I7" s="1581"/>
      <c r="J7" s="1581"/>
      <c r="K7" s="1583"/>
      <c r="L7" s="1583"/>
      <c r="M7" s="1583"/>
      <c r="N7" s="1579"/>
      <c r="O7" s="104"/>
      <c r="P7" s="104"/>
      <c r="Q7" s="104"/>
    </row>
    <row r="8" spans="2:56" s="107" customFormat="1" ht="105.95" customHeight="1">
      <c r="B8" s="1565"/>
      <c r="C8" s="1584"/>
      <c r="D8" s="211"/>
      <c r="E8" s="518" t="s">
        <v>35</v>
      </c>
      <c r="F8" s="518" t="s">
        <v>615</v>
      </c>
      <c r="G8" s="518" t="s">
        <v>366</v>
      </c>
      <c r="H8" s="518" t="s">
        <v>631</v>
      </c>
      <c r="I8" s="518" t="s">
        <v>613</v>
      </c>
      <c r="J8" s="518" t="s">
        <v>630</v>
      </c>
      <c r="K8" s="1584"/>
      <c r="L8" s="1584"/>
      <c r="M8" s="1584"/>
      <c r="N8" s="1580"/>
      <c r="O8" s="109"/>
      <c r="P8" s="109"/>
      <c r="BD8" s="108"/>
    </row>
    <row r="9" spans="2:56" s="107" customFormat="1" ht="20.25">
      <c r="B9" s="1565"/>
      <c r="C9" s="519"/>
      <c r="D9" s="519"/>
      <c r="E9" s="519"/>
      <c r="F9" s="519"/>
      <c r="G9" s="211"/>
      <c r="H9" s="519"/>
      <c r="I9" s="519"/>
      <c r="J9" s="211"/>
      <c r="K9" s="165"/>
      <c r="L9" s="519"/>
      <c r="M9" s="211"/>
      <c r="N9" s="353"/>
      <c r="O9" s="109"/>
      <c r="P9" s="109"/>
      <c r="BD9" s="108"/>
    </row>
    <row r="10" spans="2:56" s="107" customFormat="1" ht="93" customHeight="1">
      <c r="B10" s="1566"/>
      <c r="C10" s="1272" t="s">
        <v>573</v>
      </c>
      <c r="D10" s="354"/>
      <c r="E10" s="355" t="s">
        <v>33</v>
      </c>
      <c r="F10" s="355" t="s">
        <v>612</v>
      </c>
      <c r="G10" s="355" t="s">
        <v>611</v>
      </c>
      <c r="H10" s="355" t="s">
        <v>465</v>
      </c>
      <c r="I10" s="355" t="s">
        <v>347</v>
      </c>
      <c r="J10" s="355" t="s">
        <v>32</v>
      </c>
      <c r="K10" s="356" t="s">
        <v>629</v>
      </c>
      <c r="L10" s="356" t="s">
        <v>609</v>
      </c>
      <c r="M10" s="356" t="s">
        <v>608</v>
      </c>
      <c r="N10" s="357" t="s">
        <v>524</v>
      </c>
      <c r="O10" s="109"/>
      <c r="P10" s="109"/>
      <c r="BD10" s="108"/>
    </row>
    <row r="11" spans="2:56" s="658" customFormat="1" ht="40.15" customHeight="1">
      <c r="B11" s="162" t="s">
        <v>2</v>
      </c>
      <c r="C11" s="132"/>
      <c r="D11" s="132"/>
      <c r="E11" s="126"/>
      <c r="F11" s="126"/>
      <c r="G11" s="126"/>
      <c r="H11" s="126"/>
      <c r="I11" s="126"/>
      <c r="J11" s="126"/>
      <c r="K11" s="126"/>
      <c r="L11" s="126"/>
      <c r="M11" s="126"/>
      <c r="N11" s="126"/>
      <c r="O11" s="104"/>
      <c r="P11" s="104"/>
      <c r="Q11" s="104"/>
      <c r="BD11" s="659"/>
    </row>
    <row r="12" spans="2:56" s="105" customFormat="1" ht="34.9" hidden="1" customHeight="1">
      <c r="B12" s="633">
        <v>2018</v>
      </c>
      <c r="C12" s="531">
        <v>8259.0132225429988</v>
      </c>
      <c r="D12" s="531">
        <f>SUM(E12:J12)</f>
        <v>6279.0093190800008</v>
      </c>
      <c r="E12" s="532">
        <v>101.03853000000001</v>
      </c>
      <c r="F12" s="532">
        <v>0.46860199999999996</v>
      </c>
      <c r="G12" s="532">
        <v>18.043880999999999</v>
      </c>
      <c r="H12" s="532">
        <v>70.674070000000015</v>
      </c>
      <c r="I12" s="532">
        <v>5992.0171110800002</v>
      </c>
      <c r="J12" s="532">
        <v>96.767124999999979</v>
      </c>
      <c r="K12" s="532">
        <v>10.941777999999999</v>
      </c>
      <c r="L12" s="532">
        <v>447.10898009000005</v>
      </c>
      <c r="M12" s="532">
        <v>860.93556454999998</v>
      </c>
      <c r="N12" s="532">
        <v>661.017580823</v>
      </c>
      <c r="O12" s="106"/>
      <c r="P12" s="106"/>
      <c r="Q12" s="106"/>
    </row>
    <row r="13" spans="2:56" s="105" customFormat="1" ht="34.9" hidden="1" customHeight="1">
      <c r="B13" s="632">
        <v>2019</v>
      </c>
      <c r="C13" s="536">
        <v>9210.1882889299995</v>
      </c>
      <c r="D13" s="536">
        <f>SUM(E13:J13)</f>
        <v>6935.9578155909994</v>
      </c>
      <c r="E13" s="537">
        <v>95.240462479999991</v>
      </c>
      <c r="F13" s="537">
        <v>0.158799</v>
      </c>
      <c r="G13" s="537">
        <v>29.248958000000002</v>
      </c>
      <c r="H13" s="537">
        <v>131.10772299999999</v>
      </c>
      <c r="I13" s="537">
        <v>6537.1440135599996</v>
      </c>
      <c r="J13" s="537">
        <v>143.05785955100001</v>
      </c>
      <c r="K13" s="536">
        <v>57.485270900000003</v>
      </c>
      <c r="L13" s="536">
        <v>541.33209968999995</v>
      </c>
      <c r="M13" s="536">
        <v>891.65931230000001</v>
      </c>
      <c r="N13" s="536">
        <v>783.75379044900001</v>
      </c>
      <c r="O13" s="106"/>
      <c r="P13" s="106"/>
      <c r="Q13" s="106"/>
    </row>
    <row r="14" spans="2:56" s="105" customFormat="1" ht="34.9" hidden="1" customHeight="1">
      <c r="B14" s="633">
        <v>2020</v>
      </c>
      <c r="C14" s="531">
        <v>10189.020061484</v>
      </c>
      <c r="D14" s="531">
        <f>SUM(E14:J14)</f>
        <v>7609.1735041510001</v>
      </c>
      <c r="E14" s="532">
        <v>96.745930689999994</v>
      </c>
      <c r="F14" s="532">
        <v>0.93843885900000013</v>
      </c>
      <c r="G14" s="532">
        <v>38.996539155000001</v>
      </c>
      <c r="H14" s="532">
        <v>179.70076499999999</v>
      </c>
      <c r="I14" s="532">
        <v>7107.0114638499999</v>
      </c>
      <c r="J14" s="532">
        <v>185.78036659700001</v>
      </c>
      <c r="K14" s="531">
        <v>205.56846960000001</v>
      </c>
      <c r="L14" s="531">
        <v>573.11383403000013</v>
      </c>
      <c r="M14" s="531">
        <v>976.19304189000002</v>
      </c>
      <c r="N14" s="531">
        <v>824.97121181299997</v>
      </c>
      <c r="O14" s="106"/>
      <c r="P14" s="106"/>
      <c r="Q14" s="106"/>
    </row>
    <row r="15" spans="2:56" s="105" customFormat="1" ht="34.9" customHeight="1">
      <c r="B15" s="632">
        <v>2021</v>
      </c>
      <c r="C15" s="536">
        <v>11560.916559297</v>
      </c>
      <c r="D15" s="536">
        <f>SUM(E15:J15)</f>
        <v>8639.2030348670014</v>
      </c>
      <c r="E15" s="537">
        <v>138.81547424999999</v>
      </c>
      <c r="F15" s="537">
        <v>0.44827003399999998</v>
      </c>
      <c r="G15" s="537">
        <v>35.663371379999994</v>
      </c>
      <c r="H15" s="537">
        <v>235.13068147000001</v>
      </c>
      <c r="I15" s="537">
        <v>7976.9427350800006</v>
      </c>
      <c r="J15" s="537">
        <v>252.20250265300001</v>
      </c>
      <c r="K15" s="536">
        <v>83.747097999999994</v>
      </c>
      <c r="L15" s="536">
        <v>702.59973813700003</v>
      </c>
      <c r="M15" s="536">
        <v>1045.3677326100001</v>
      </c>
      <c r="N15" s="536">
        <v>1089.9989556830001</v>
      </c>
      <c r="O15" s="106"/>
      <c r="P15" s="106"/>
      <c r="Q15" s="106"/>
    </row>
    <row r="16" spans="2:56" s="105" customFormat="1" ht="34.9" customHeight="1">
      <c r="B16" s="633">
        <v>2022</v>
      </c>
      <c r="C16" s="531">
        <v>12211.225180935</v>
      </c>
      <c r="D16" s="531">
        <f>SUM(E16:J16)</f>
        <v>9218.3607701990004</v>
      </c>
      <c r="E16" s="532">
        <v>153.43803413000003</v>
      </c>
      <c r="F16" s="532">
        <v>0.31013800000000002</v>
      </c>
      <c r="G16" s="532">
        <v>36.749622202000005</v>
      </c>
      <c r="H16" s="532">
        <v>255.67450131999999</v>
      </c>
      <c r="I16" s="532">
        <v>8395.4405492999995</v>
      </c>
      <c r="J16" s="532">
        <v>376.74792524700013</v>
      </c>
      <c r="K16" s="531">
        <v>76.166117299999996</v>
      </c>
      <c r="L16" s="531">
        <v>662.19372173500005</v>
      </c>
      <c r="M16" s="531">
        <v>1057.8701638800001</v>
      </c>
      <c r="N16" s="531">
        <v>1196.634407821</v>
      </c>
      <c r="O16" s="106"/>
      <c r="P16" s="106"/>
      <c r="Q16" s="106"/>
    </row>
    <row r="17" spans="2:17" s="105" customFormat="1" ht="34.9" customHeight="1">
      <c r="B17" s="632">
        <v>2023</v>
      </c>
      <c r="C17" s="536">
        <v>12934.736809947999</v>
      </c>
      <c r="D17" s="536">
        <v>9545.7265005749996</v>
      </c>
      <c r="E17" s="537">
        <v>170.74583992799998</v>
      </c>
      <c r="F17" s="537">
        <v>0.24874104800000002</v>
      </c>
      <c r="G17" s="537">
        <v>33.867693414000009</v>
      </c>
      <c r="H17" s="537">
        <v>217.69104253200001</v>
      </c>
      <c r="I17" s="537">
        <v>8773.343442972</v>
      </c>
      <c r="J17" s="537">
        <v>349.82974068099998</v>
      </c>
      <c r="K17" s="536">
        <v>91.958304580999993</v>
      </c>
      <c r="L17" s="536">
        <v>957.34714435299998</v>
      </c>
      <c r="M17" s="536">
        <v>1106.3690982400001</v>
      </c>
      <c r="N17" s="536">
        <v>1233.3357621990001</v>
      </c>
      <c r="O17" s="106"/>
      <c r="P17" s="106"/>
      <c r="Q17" s="106"/>
    </row>
    <row r="18" spans="2:17" s="105" customFormat="1" ht="34.9" customHeight="1">
      <c r="B18" s="633">
        <v>2024</v>
      </c>
      <c r="C18" s="531">
        <f t="shared" ref="C18:N18" si="0">C71</f>
        <v>14903.450999999999</v>
      </c>
      <c r="D18" s="531">
        <f t="shared" si="0"/>
        <v>10975.688</v>
      </c>
      <c r="E18" s="532">
        <f t="shared" si="0"/>
        <v>205.536</v>
      </c>
      <c r="F18" s="532">
        <f t="shared" si="0"/>
        <v>0.377</v>
      </c>
      <c r="G18" s="532">
        <f t="shared" si="0"/>
        <v>35.423000000000002</v>
      </c>
      <c r="H18" s="532">
        <f t="shared" si="0"/>
        <v>246.59700000000001</v>
      </c>
      <c r="I18" s="532">
        <f t="shared" si="0"/>
        <v>10113.457</v>
      </c>
      <c r="J18" s="532">
        <f t="shared" si="0"/>
        <v>374.29700000000003</v>
      </c>
      <c r="K18" s="531">
        <f t="shared" si="0"/>
        <v>111.06</v>
      </c>
      <c r="L18" s="531">
        <f t="shared" si="0"/>
        <v>1170.201</v>
      </c>
      <c r="M18" s="531">
        <f t="shared" si="0"/>
        <v>1171.288</v>
      </c>
      <c r="N18" s="531">
        <f t="shared" si="0"/>
        <v>1475.2139999999999</v>
      </c>
      <c r="P18" s="106"/>
      <c r="Q18" s="106"/>
    </row>
    <row r="19" spans="2:17" s="105" customFormat="1" ht="34.9" customHeight="1">
      <c r="B19" s="632" t="s">
        <v>1094</v>
      </c>
      <c r="C19" s="611">
        <f>D19+K19+L19+M19+N19</f>
        <v>16846.939999999999</v>
      </c>
      <c r="D19" s="611">
        <f>SUM(E19:J19)</f>
        <v>12327.413999999999</v>
      </c>
      <c r="E19" s="537">
        <f t="shared" ref="E19:M19" si="1">E84</f>
        <v>326.786</v>
      </c>
      <c r="F19" s="537">
        <f t="shared" si="1"/>
        <v>0.93500000000000005</v>
      </c>
      <c r="G19" s="537">
        <f t="shared" si="1"/>
        <v>43.789000000000001</v>
      </c>
      <c r="H19" s="537">
        <f t="shared" si="1"/>
        <v>272.86500000000001</v>
      </c>
      <c r="I19" s="537">
        <f t="shared" si="1"/>
        <v>11136.781999999999</v>
      </c>
      <c r="J19" s="537">
        <f t="shared" si="1"/>
        <v>546.25699999999995</v>
      </c>
      <c r="K19" s="536">
        <f t="shared" si="1"/>
        <v>149.756</v>
      </c>
      <c r="L19" s="536">
        <f t="shared" si="1"/>
        <v>1382.43</v>
      </c>
      <c r="M19" s="536">
        <f t="shared" si="1"/>
        <v>1225.252</v>
      </c>
      <c r="N19" s="536">
        <f>N84</f>
        <v>1762.088</v>
      </c>
      <c r="O19" s="106"/>
      <c r="P19" s="106"/>
      <c r="Q19" s="106"/>
    </row>
    <row r="20" spans="2:17" s="105" customFormat="1" ht="34.9" hidden="1" customHeight="1">
      <c r="B20" s="635">
        <v>2021</v>
      </c>
      <c r="C20" s="636"/>
      <c r="D20" s="636"/>
      <c r="E20" s="637"/>
      <c r="F20" s="637"/>
      <c r="G20" s="637"/>
      <c r="H20" s="637"/>
      <c r="I20" s="637"/>
      <c r="J20" s="637"/>
      <c r="K20" s="637"/>
      <c r="L20" s="637"/>
      <c r="M20" s="637"/>
      <c r="N20" s="637"/>
      <c r="O20" s="106"/>
      <c r="P20" s="106"/>
      <c r="Q20" s="106"/>
    </row>
    <row r="21" spans="2:17" s="105" customFormat="1" ht="34.9" hidden="1" customHeight="1">
      <c r="B21" s="216">
        <v>44197</v>
      </c>
      <c r="C21" s="531">
        <v>10314.967127100999</v>
      </c>
      <c r="D21" s="531">
        <f t="shared" ref="D21:D32" si="2">SUM(E21:J21)</f>
        <v>7756.8075485399995</v>
      </c>
      <c r="E21" s="532">
        <v>84.104342090000003</v>
      </c>
      <c r="F21" s="532">
        <v>0.97623852700000002</v>
      </c>
      <c r="G21" s="532">
        <v>37.733439523000001</v>
      </c>
      <c r="H21" s="532">
        <v>209.39569534999998</v>
      </c>
      <c r="I21" s="532">
        <v>7223.6935361899996</v>
      </c>
      <c r="J21" s="532">
        <v>200.90429686000004</v>
      </c>
      <c r="K21" s="532">
        <v>208.96290130000003</v>
      </c>
      <c r="L21" s="532">
        <v>571.09932522999998</v>
      </c>
      <c r="M21" s="532">
        <v>982.32526488999997</v>
      </c>
      <c r="N21" s="532">
        <v>795.77208714100004</v>
      </c>
      <c r="O21" s="106"/>
      <c r="P21" s="106"/>
      <c r="Q21" s="106"/>
    </row>
    <row r="22" spans="2:17" s="105" customFormat="1" ht="34.9" hidden="1" customHeight="1">
      <c r="B22" s="217">
        <v>44228</v>
      </c>
      <c r="C22" s="536">
        <v>10529.658370544003</v>
      </c>
      <c r="D22" s="536">
        <f t="shared" si="2"/>
        <v>7888.297584377</v>
      </c>
      <c r="E22" s="537">
        <v>80.440189900000007</v>
      </c>
      <c r="F22" s="537">
        <v>1.1866325609999999</v>
      </c>
      <c r="G22" s="537">
        <v>39.151500772000006</v>
      </c>
      <c r="H22" s="537">
        <v>210.53347015</v>
      </c>
      <c r="I22" s="537">
        <v>7356.0234226900002</v>
      </c>
      <c r="J22" s="537">
        <v>200.96236830399997</v>
      </c>
      <c r="K22" s="537">
        <v>211.50802580000004</v>
      </c>
      <c r="L22" s="537">
        <v>564.42290774999992</v>
      </c>
      <c r="M22" s="537">
        <v>986.95129811999993</v>
      </c>
      <c r="N22" s="537">
        <v>878.47855449699989</v>
      </c>
      <c r="O22" s="106"/>
      <c r="P22" s="106"/>
      <c r="Q22" s="106"/>
    </row>
    <row r="23" spans="2:17" s="105" customFormat="1" ht="34.9" hidden="1" customHeight="1">
      <c r="B23" s="216">
        <v>44256</v>
      </c>
      <c r="C23" s="531">
        <v>10599.707468486002</v>
      </c>
      <c r="D23" s="531">
        <f t="shared" si="2"/>
        <v>7922.7364288119998</v>
      </c>
      <c r="E23" s="532">
        <v>83.207399529999989</v>
      </c>
      <c r="F23" s="532">
        <v>1.2408210609999999</v>
      </c>
      <c r="G23" s="532">
        <v>41.307259563000002</v>
      </c>
      <c r="H23" s="532">
        <v>210.08077711999999</v>
      </c>
      <c r="I23" s="532">
        <v>7401.8268321400001</v>
      </c>
      <c r="J23" s="532">
        <v>185.07333939800003</v>
      </c>
      <c r="K23" s="532">
        <v>210.81501921799997</v>
      </c>
      <c r="L23" s="532">
        <v>569.34054106000008</v>
      </c>
      <c r="M23" s="532">
        <v>999.74366607000002</v>
      </c>
      <c r="N23" s="532">
        <v>897.07181332599987</v>
      </c>
      <c r="O23" s="106"/>
      <c r="P23" s="106"/>
      <c r="Q23" s="106"/>
    </row>
    <row r="24" spans="2:17" s="105" customFormat="1" ht="34.9" hidden="1" customHeight="1">
      <c r="B24" s="217">
        <v>44287</v>
      </c>
      <c r="C24" s="536">
        <v>10705.488593521</v>
      </c>
      <c r="D24" s="536">
        <f t="shared" si="2"/>
        <v>8072.8880648449995</v>
      </c>
      <c r="E24" s="537">
        <v>86.690984990000004</v>
      </c>
      <c r="F24" s="537">
        <v>1.203101561</v>
      </c>
      <c r="G24" s="537">
        <v>36.486508229000002</v>
      </c>
      <c r="H24" s="537">
        <v>209.96124212999999</v>
      </c>
      <c r="I24" s="537">
        <v>7532.2557841899998</v>
      </c>
      <c r="J24" s="537">
        <v>206.29044374500003</v>
      </c>
      <c r="K24" s="537">
        <v>209.51893140999999</v>
      </c>
      <c r="L24" s="537">
        <v>578.65116200000011</v>
      </c>
      <c r="M24" s="537">
        <v>966.95139549999999</v>
      </c>
      <c r="N24" s="537">
        <v>877.47903976599991</v>
      </c>
      <c r="O24" s="106"/>
      <c r="P24" s="106"/>
      <c r="Q24" s="106"/>
    </row>
    <row r="25" spans="2:17" s="105" customFormat="1" ht="34.9" hidden="1" customHeight="1">
      <c r="B25" s="216">
        <v>44317</v>
      </c>
      <c r="C25" s="531">
        <v>10740.725221306</v>
      </c>
      <c r="D25" s="531">
        <f t="shared" si="2"/>
        <v>8097.9045620300003</v>
      </c>
      <c r="E25" s="532">
        <v>89.603787639999993</v>
      </c>
      <c r="F25" s="532">
        <v>1.1744877759999999</v>
      </c>
      <c r="G25" s="532">
        <v>36.295127589000003</v>
      </c>
      <c r="H25" s="532">
        <v>209.88099428999999</v>
      </c>
      <c r="I25" s="532">
        <v>7565.8078790100008</v>
      </c>
      <c r="J25" s="532">
        <v>195.14228572499997</v>
      </c>
      <c r="K25" s="532">
        <v>215.59276985599999</v>
      </c>
      <c r="L25" s="532">
        <v>569.25400349999995</v>
      </c>
      <c r="M25" s="532">
        <v>971.19115248000003</v>
      </c>
      <c r="N25" s="532">
        <v>886.78273344000002</v>
      </c>
      <c r="O25" s="106"/>
      <c r="P25" s="106"/>
      <c r="Q25" s="106"/>
    </row>
    <row r="26" spans="2:17" s="105" customFormat="1" ht="34.9" hidden="1" customHeight="1">
      <c r="B26" s="217">
        <v>44348</v>
      </c>
      <c r="C26" s="536">
        <v>10962.660142028999</v>
      </c>
      <c r="D26" s="536">
        <f t="shared" si="2"/>
        <v>8242.3001619200004</v>
      </c>
      <c r="E26" s="537">
        <v>94.778513899999993</v>
      </c>
      <c r="F26" s="537">
        <v>1.0823170339999999</v>
      </c>
      <c r="G26" s="537">
        <v>39.127992089000003</v>
      </c>
      <c r="H26" s="537">
        <v>211.85944810000001</v>
      </c>
      <c r="I26" s="537">
        <v>7674.5779040900006</v>
      </c>
      <c r="J26" s="537">
        <v>220.87398670699997</v>
      </c>
      <c r="K26" s="537">
        <v>161.878849613</v>
      </c>
      <c r="L26" s="537">
        <v>606.03178647999994</v>
      </c>
      <c r="M26" s="537">
        <v>989.30209798999999</v>
      </c>
      <c r="N26" s="537">
        <v>963.14724602599995</v>
      </c>
      <c r="O26" s="106"/>
      <c r="P26" s="106"/>
      <c r="Q26" s="106"/>
    </row>
    <row r="27" spans="2:17" s="105" customFormat="1" ht="34.9" hidden="1" customHeight="1">
      <c r="B27" s="216">
        <v>44378</v>
      </c>
      <c r="C27" s="531">
        <v>11060.983262371001</v>
      </c>
      <c r="D27" s="531">
        <f t="shared" si="2"/>
        <v>8332.0878140260011</v>
      </c>
      <c r="E27" s="532">
        <v>93.113340699999995</v>
      </c>
      <c r="F27" s="532">
        <v>0.84603853400000006</v>
      </c>
      <c r="G27" s="532">
        <v>37.658055430000005</v>
      </c>
      <c r="H27" s="532">
        <v>209.33216791000001</v>
      </c>
      <c r="I27" s="532">
        <v>7776.3544581800015</v>
      </c>
      <c r="J27" s="532">
        <v>214.78375327200001</v>
      </c>
      <c r="K27" s="532">
        <v>86.956552075000005</v>
      </c>
      <c r="L27" s="532">
        <v>620.94813197200006</v>
      </c>
      <c r="M27" s="532">
        <v>996.6070469</v>
      </c>
      <c r="N27" s="532">
        <v>1024.383717398</v>
      </c>
      <c r="O27" s="106"/>
      <c r="P27" s="106"/>
      <c r="Q27" s="106"/>
    </row>
    <row r="28" spans="2:17" s="105" customFormat="1" ht="34.9" hidden="1" customHeight="1">
      <c r="B28" s="217">
        <v>44409</v>
      </c>
      <c r="C28" s="536">
        <v>11147.620035290001</v>
      </c>
      <c r="D28" s="536">
        <f t="shared" si="2"/>
        <v>8398.4280938740012</v>
      </c>
      <c r="E28" s="537">
        <v>95.811345460000013</v>
      </c>
      <c r="F28" s="537">
        <v>0.86222503399999995</v>
      </c>
      <c r="G28" s="537">
        <v>37.765614262999996</v>
      </c>
      <c r="H28" s="537">
        <v>230.40955947999998</v>
      </c>
      <c r="I28" s="537">
        <v>7821.5054183000011</v>
      </c>
      <c r="J28" s="537">
        <v>212.07393133700003</v>
      </c>
      <c r="K28" s="537">
        <v>87.256183299999989</v>
      </c>
      <c r="L28" s="537">
        <v>604.24613360900003</v>
      </c>
      <c r="M28" s="537">
        <v>1011.12362819</v>
      </c>
      <c r="N28" s="537">
        <v>1046.5659963169999</v>
      </c>
      <c r="O28" s="106"/>
      <c r="P28" s="106"/>
      <c r="Q28" s="106"/>
    </row>
    <row r="29" spans="2:17" s="105" customFormat="1" ht="34.9" hidden="1" customHeight="1">
      <c r="B29" s="216">
        <v>44440</v>
      </c>
      <c r="C29" s="531">
        <v>11192.615764311</v>
      </c>
      <c r="D29" s="531">
        <f t="shared" si="2"/>
        <v>8413.6392515519983</v>
      </c>
      <c r="E29" s="532">
        <v>100.6847515</v>
      </c>
      <c r="F29" s="532">
        <v>0.712588</v>
      </c>
      <c r="G29" s="532">
        <v>39.352081532000007</v>
      </c>
      <c r="H29" s="532">
        <v>230.59562093</v>
      </c>
      <c r="I29" s="532">
        <v>7829.8092005999988</v>
      </c>
      <c r="J29" s="532">
        <v>212.48500898999998</v>
      </c>
      <c r="K29" s="532">
        <v>83.320686951999988</v>
      </c>
      <c r="L29" s="532">
        <v>622.48734928900001</v>
      </c>
      <c r="M29" s="532">
        <v>1020.9934282800001</v>
      </c>
      <c r="N29" s="532">
        <v>1052.1750482379998</v>
      </c>
      <c r="O29" s="106"/>
      <c r="P29" s="106"/>
      <c r="Q29" s="106"/>
    </row>
    <row r="30" spans="2:17" s="105" customFormat="1" ht="34.9" hidden="1" customHeight="1">
      <c r="B30" s="217">
        <v>44470</v>
      </c>
      <c r="C30" s="536">
        <v>11268.914131517999</v>
      </c>
      <c r="D30" s="536">
        <f t="shared" si="2"/>
        <v>8441.4651279859991</v>
      </c>
      <c r="E30" s="537">
        <v>101.29567951</v>
      </c>
      <c r="F30" s="537">
        <v>0.66277503399999993</v>
      </c>
      <c r="G30" s="537">
        <v>40.074975791</v>
      </c>
      <c r="H30" s="537">
        <v>230.17997987999999</v>
      </c>
      <c r="I30" s="537">
        <v>7831.7912609999994</v>
      </c>
      <c r="J30" s="537">
        <v>237.46045677100003</v>
      </c>
      <c r="K30" s="537">
        <v>83.633241599999991</v>
      </c>
      <c r="L30" s="537">
        <v>634.05363988900001</v>
      </c>
      <c r="M30" s="537">
        <v>1029.7323088500002</v>
      </c>
      <c r="N30" s="537">
        <v>1080.0298131930001</v>
      </c>
      <c r="O30" s="106"/>
      <c r="P30" s="106"/>
      <c r="Q30" s="106"/>
    </row>
    <row r="31" spans="2:17" s="105" customFormat="1" ht="34.9" hidden="1" customHeight="1">
      <c r="B31" s="216">
        <v>44501</v>
      </c>
      <c r="C31" s="531">
        <v>11362.335174488</v>
      </c>
      <c r="D31" s="531">
        <f t="shared" si="2"/>
        <v>8502.9315292950014</v>
      </c>
      <c r="E31" s="532">
        <v>122.18838600000001</v>
      </c>
      <c r="F31" s="532">
        <v>0.56454653399999999</v>
      </c>
      <c r="G31" s="532">
        <v>35.739685280000003</v>
      </c>
      <c r="H31" s="532">
        <v>230.23228322</v>
      </c>
      <c r="I31" s="532">
        <v>7879.8744327700006</v>
      </c>
      <c r="J31" s="532">
        <v>234.33219549099999</v>
      </c>
      <c r="K31" s="532">
        <v>86.495172299999993</v>
      </c>
      <c r="L31" s="532">
        <v>645.89998656900002</v>
      </c>
      <c r="M31" s="532">
        <v>1037.4628690500001</v>
      </c>
      <c r="N31" s="532">
        <v>1089.5456172739998</v>
      </c>
      <c r="O31" s="106"/>
      <c r="P31" s="106"/>
      <c r="Q31" s="106"/>
    </row>
    <row r="32" spans="2:17" s="105" customFormat="1" ht="34.9" hidden="1" customHeight="1">
      <c r="B32" s="217">
        <v>44531</v>
      </c>
      <c r="C32" s="536">
        <v>11560.916559297</v>
      </c>
      <c r="D32" s="536">
        <f t="shared" si="2"/>
        <v>8639.2030348670014</v>
      </c>
      <c r="E32" s="537">
        <v>138.81547424999999</v>
      </c>
      <c r="F32" s="537">
        <v>0.44827003399999998</v>
      </c>
      <c r="G32" s="537">
        <v>35.663371379999994</v>
      </c>
      <c r="H32" s="537">
        <v>235.13068147000001</v>
      </c>
      <c r="I32" s="537">
        <v>7976.9427350800006</v>
      </c>
      <c r="J32" s="537">
        <v>252.20250265300001</v>
      </c>
      <c r="K32" s="537">
        <v>83.747097999999994</v>
      </c>
      <c r="L32" s="537">
        <v>702.59973813700003</v>
      </c>
      <c r="M32" s="537">
        <v>1045.3677326100001</v>
      </c>
      <c r="N32" s="537">
        <v>1089.9989556830001</v>
      </c>
      <c r="O32" s="106"/>
      <c r="P32" s="106"/>
      <c r="Q32" s="106"/>
    </row>
    <row r="33" spans="2:17" s="105" customFormat="1" ht="34.9" hidden="1" customHeight="1">
      <c r="B33" s="635">
        <v>2022</v>
      </c>
      <c r="C33" s="636"/>
      <c r="D33" s="636"/>
      <c r="E33" s="637"/>
      <c r="F33" s="637"/>
      <c r="G33" s="637"/>
      <c r="H33" s="637"/>
      <c r="I33" s="637"/>
      <c r="J33" s="637"/>
      <c r="K33" s="637"/>
      <c r="L33" s="637"/>
      <c r="M33" s="637"/>
      <c r="N33" s="637"/>
      <c r="O33" s="106"/>
      <c r="P33" s="106"/>
      <c r="Q33" s="106"/>
    </row>
    <row r="34" spans="2:17" s="105" customFormat="1" ht="34.9" hidden="1" customHeight="1">
      <c r="B34" s="216">
        <v>44562</v>
      </c>
      <c r="C34" s="531">
        <v>11564.436880541001</v>
      </c>
      <c r="D34" s="531">
        <f t="shared" ref="D34:D45" si="3">SUM(E34:J34)</f>
        <v>8678.388017188001</v>
      </c>
      <c r="E34" s="532">
        <v>139.59295324999999</v>
      </c>
      <c r="F34" s="532">
        <v>0.56058853399999997</v>
      </c>
      <c r="G34" s="532">
        <v>38.640857998000001</v>
      </c>
      <c r="H34" s="532">
        <v>222.51266092</v>
      </c>
      <c r="I34" s="532">
        <v>8004.6073899000003</v>
      </c>
      <c r="J34" s="532">
        <v>272.47356658600006</v>
      </c>
      <c r="K34" s="532">
        <v>83.886006300000005</v>
      </c>
      <c r="L34" s="532">
        <v>712.85784569499992</v>
      </c>
      <c r="M34" s="532">
        <v>1053.5769276500002</v>
      </c>
      <c r="N34" s="532">
        <v>1035.7280837079998</v>
      </c>
      <c r="P34" s="106"/>
      <c r="Q34" s="106"/>
    </row>
    <row r="35" spans="2:17" s="105" customFormat="1" ht="34.9" hidden="1" customHeight="1">
      <c r="B35" s="217">
        <v>44593</v>
      </c>
      <c r="C35" s="536">
        <v>11616.970353964001</v>
      </c>
      <c r="D35" s="536">
        <f t="shared" si="3"/>
        <v>8705.7361149269982</v>
      </c>
      <c r="E35" s="537">
        <v>137.08117025000001</v>
      </c>
      <c r="F35" s="537">
        <v>0.52640903400000005</v>
      </c>
      <c r="G35" s="537">
        <v>39.258084721000003</v>
      </c>
      <c r="H35" s="537">
        <v>220.49923000000001</v>
      </c>
      <c r="I35" s="537">
        <v>8023.0703332999992</v>
      </c>
      <c r="J35" s="537">
        <v>285.30088762199995</v>
      </c>
      <c r="K35" s="537">
        <v>82.653102000000004</v>
      </c>
      <c r="L35" s="537">
        <v>724.63321415500013</v>
      </c>
      <c r="M35" s="537">
        <v>1060.2684031700001</v>
      </c>
      <c r="N35" s="537">
        <v>1043.679519712</v>
      </c>
      <c r="P35" s="106"/>
      <c r="Q35" s="106"/>
    </row>
    <row r="36" spans="2:17" s="105" customFormat="1" ht="34.9" hidden="1" customHeight="1">
      <c r="B36" s="216">
        <v>44621</v>
      </c>
      <c r="C36" s="531">
        <v>11611.825917621001</v>
      </c>
      <c r="D36" s="531">
        <f t="shared" si="3"/>
        <v>8679.3979316360001</v>
      </c>
      <c r="E36" s="532">
        <v>138.0527118</v>
      </c>
      <c r="F36" s="532">
        <v>0.469970534</v>
      </c>
      <c r="G36" s="532">
        <v>37.575701907000003</v>
      </c>
      <c r="H36" s="532">
        <v>220.17350074000001</v>
      </c>
      <c r="I36" s="532">
        <v>7996.5527419999999</v>
      </c>
      <c r="J36" s="532">
        <v>286.57330465500002</v>
      </c>
      <c r="K36" s="532">
        <v>84.350209000000007</v>
      </c>
      <c r="L36" s="532">
        <v>741.87684996500002</v>
      </c>
      <c r="M36" s="532">
        <v>1034.08648702</v>
      </c>
      <c r="N36" s="532">
        <v>1072.1144400000003</v>
      </c>
      <c r="O36" s="106"/>
      <c r="P36" s="106"/>
      <c r="Q36" s="106"/>
    </row>
    <row r="37" spans="2:17" s="105" customFormat="1" ht="34.9" hidden="1" customHeight="1">
      <c r="B37" s="217">
        <v>44652</v>
      </c>
      <c r="C37" s="536">
        <v>11690.612212463</v>
      </c>
      <c r="D37" s="536">
        <f t="shared" si="3"/>
        <v>8794.9336497749991</v>
      </c>
      <c r="E37" s="537">
        <v>138.10299304</v>
      </c>
      <c r="F37" s="537">
        <v>0.38711903399999997</v>
      </c>
      <c r="G37" s="537">
        <v>37.551235415999997</v>
      </c>
      <c r="H37" s="537">
        <v>219.76410482000003</v>
      </c>
      <c r="I37" s="537">
        <v>8097.5755688999998</v>
      </c>
      <c r="J37" s="537">
        <v>301.55262856499996</v>
      </c>
      <c r="K37" s="537">
        <v>83.716185992999996</v>
      </c>
      <c r="L37" s="537">
        <v>777.59970573500004</v>
      </c>
      <c r="M37" s="537">
        <v>984.55198801000006</v>
      </c>
      <c r="N37" s="537">
        <v>1049.8106829499998</v>
      </c>
      <c r="P37" s="106"/>
      <c r="Q37" s="106"/>
    </row>
    <row r="38" spans="2:17" s="105" customFormat="1" ht="34.9" hidden="1" customHeight="1">
      <c r="B38" s="216">
        <v>44682</v>
      </c>
      <c r="C38" s="531">
        <v>11688.275896774003</v>
      </c>
      <c r="D38" s="531">
        <f t="shared" si="3"/>
        <v>8793.8071908520014</v>
      </c>
      <c r="E38" s="532">
        <v>142.57640959000003</v>
      </c>
      <c r="F38" s="532">
        <v>0.42647353399999999</v>
      </c>
      <c r="G38" s="532">
        <v>36.504682226</v>
      </c>
      <c r="H38" s="532">
        <v>228.14422721000003</v>
      </c>
      <c r="I38" s="532">
        <v>8071.5597222000015</v>
      </c>
      <c r="J38" s="532">
        <v>314.59567609199996</v>
      </c>
      <c r="K38" s="532">
        <v>83.889334300000002</v>
      </c>
      <c r="L38" s="532">
        <v>773.26703953500009</v>
      </c>
      <c r="M38" s="532">
        <v>992.47377207000011</v>
      </c>
      <c r="N38" s="532">
        <v>1044.8385600169997</v>
      </c>
      <c r="P38" s="106"/>
      <c r="Q38" s="106"/>
    </row>
    <row r="39" spans="2:17" s="105" customFormat="1" ht="34.9" hidden="1" customHeight="1">
      <c r="B39" s="217">
        <v>44713</v>
      </c>
      <c r="C39" s="536">
        <v>11834.819343253997</v>
      </c>
      <c r="D39" s="536">
        <f t="shared" si="3"/>
        <v>8946.3235273919981</v>
      </c>
      <c r="E39" s="537">
        <v>143.58423829</v>
      </c>
      <c r="F39" s="537">
        <v>0.43033603399999998</v>
      </c>
      <c r="G39" s="537">
        <v>36.911920365</v>
      </c>
      <c r="H39" s="537">
        <v>250.40175842000002</v>
      </c>
      <c r="I39" s="537">
        <v>8184.817401199999</v>
      </c>
      <c r="J39" s="537">
        <v>330.17787308299984</v>
      </c>
      <c r="K39" s="537">
        <v>84.7542823</v>
      </c>
      <c r="L39" s="537">
        <v>735.08951978499999</v>
      </c>
      <c r="M39" s="537">
        <v>1007.63299411</v>
      </c>
      <c r="N39" s="537">
        <v>1061.0190196670001</v>
      </c>
      <c r="P39" s="106"/>
      <c r="Q39" s="106"/>
    </row>
    <row r="40" spans="2:17" s="105" customFormat="1" ht="34.9" hidden="1" customHeight="1">
      <c r="B40" s="216">
        <v>44743</v>
      </c>
      <c r="C40" s="531">
        <v>11907.736994073</v>
      </c>
      <c r="D40" s="531">
        <f t="shared" si="3"/>
        <v>9049.2796571919989</v>
      </c>
      <c r="E40" s="532">
        <v>145.92652563999999</v>
      </c>
      <c r="F40" s="532">
        <v>0.39021753399999998</v>
      </c>
      <c r="G40" s="532">
        <v>35.789204483999995</v>
      </c>
      <c r="H40" s="532">
        <v>250.28916053</v>
      </c>
      <c r="I40" s="532">
        <v>8275.297329699999</v>
      </c>
      <c r="J40" s="532">
        <v>341.58721930399986</v>
      </c>
      <c r="K40" s="532">
        <v>83.827827131999996</v>
      </c>
      <c r="L40" s="532">
        <v>688.71107745500001</v>
      </c>
      <c r="M40" s="532">
        <v>1013.33456094</v>
      </c>
      <c r="N40" s="532">
        <v>1072.5838713539999</v>
      </c>
      <c r="P40" s="106"/>
      <c r="Q40" s="106"/>
    </row>
    <row r="41" spans="2:17" s="105" customFormat="1" ht="34.9" hidden="1" customHeight="1">
      <c r="B41" s="217">
        <v>44774</v>
      </c>
      <c r="C41" s="536">
        <v>11918.543142863999</v>
      </c>
      <c r="D41" s="536">
        <f t="shared" si="3"/>
        <v>9059.2030606730004</v>
      </c>
      <c r="E41" s="537">
        <v>144.69553264999999</v>
      </c>
      <c r="F41" s="537">
        <v>0.37257303400000003</v>
      </c>
      <c r="G41" s="537">
        <v>35.852827957000002</v>
      </c>
      <c r="H41" s="537">
        <v>270.40421993000001</v>
      </c>
      <c r="I41" s="537">
        <v>8269.4900216999995</v>
      </c>
      <c r="J41" s="537">
        <v>338.38788540199999</v>
      </c>
      <c r="K41" s="537">
        <v>74.796561299999993</v>
      </c>
      <c r="L41" s="537">
        <v>679.26616431500008</v>
      </c>
      <c r="M41" s="537">
        <v>1025.59336592</v>
      </c>
      <c r="N41" s="537">
        <v>1079.6839906559999</v>
      </c>
      <c r="P41" s="106"/>
      <c r="Q41" s="106"/>
    </row>
    <row r="42" spans="2:17" s="105" customFormat="1" ht="34.9" hidden="1" customHeight="1">
      <c r="B42" s="216">
        <v>44805</v>
      </c>
      <c r="C42" s="531">
        <v>11961.162159491998</v>
      </c>
      <c r="D42" s="531">
        <f t="shared" si="3"/>
        <v>9072.0676980030003</v>
      </c>
      <c r="E42" s="532">
        <v>143.77793303000001</v>
      </c>
      <c r="F42" s="532">
        <v>0.41267453399999998</v>
      </c>
      <c r="G42" s="532">
        <v>37.766788650000002</v>
      </c>
      <c r="H42" s="532">
        <v>269.77446541999996</v>
      </c>
      <c r="I42" s="532">
        <v>8278.5546902999995</v>
      </c>
      <c r="J42" s="532">
        <v>341.78114606899999</v>
      </c>
      <c r="K42" s="532">
        <v>77.345200700000007</v>
      </c>
      <c r="L42" s="532">
        <v>663.88712196500001</v>
      </c>
      <c r="M42" s="532">
        <v>1040.4857804400001</v>
      </c>
      <c r="N42" s="532">
        <v>1107.376358384</v>
      </c>
      <c r="P42" s="106"/>
      <c r="Q42" s="106"/>
    </row>
    <row r="43" spans="2:17" s="105" customFormat="1" ht="34.9" hidden="1" customHeight="1">
      <c r="B43" s="217">
        <v>44835</v>
      </c>
      <c r="C43" s="536">
        <v>11986.245377145</v>
      </c>
      <c r="D43" s="536">
        <f t="shared" si="3"/>
        <v>9094.0587657959968</v>
      </c>
      <c r="E43" s="537">
        <v>144.84515886</v>
      </c>
      <c r="F43" s="537">
        <v>0.48434135499999997</v>
      </c>
      <c r="G43" s="537">
        <v>39.591899309999995</v>
      </c>
      <c r="H43" s="537">
        <v>269.45229040300001</v>
      </c>
      <c r="I43" s="537">
        <v>8284.5645806999983</v>
      </c>
      <c r="J43" s="537">
        <v>355.12049516800005</v>
      </c>
      <c r="K43" s="537">
        <v>76.144158499999989</v>
      </c>
      <c r="L43" s="537">
        <v>661.97622058499996</v>
      </c>
      <c r="M43" s="537">
        <v>1051.12895295</v>
      </c>
      <c r="N43" s="537">
        <v>1102.9372793139999</v>
      </c>
      <c r="P43" s="106"/>
      <c r="Q43" s="106"/>
    </row>
    <row r="44" spans="2:17" s="105" customFormat="1" ht="34.9" hidden="1" customHeight="1">
      <c r="B44" s="216">
        <v>44866</v>
      </c>
      <c r="C44" s="531">
        <v>12077.927428660001</v>
      </c>
      <c r="D44" s="531">
        <f t="shared" si="3"/>
        <v>9132.4826737949988</v>
      </c>
      <c r="E44" s="532">
        <v>148.89051090999999</v>
      </c>
      <c r="F44" s="532">
        <v>0.41631200000000002</v>
      </c>
      <c r="G44" s="532">
        <v>38.160413882000007</v>
      </c>
      <c r="H44" s="532">
        <v>269.70461442999999</v>
      </c>
      <c r="I44" s="532">
        <v>8319.0751567999996</v>
      </c>
      <c r="J44" s="532">
        <v>356.23566577300005</v>
      </c>
      <c r="K44" s="532">
        <v>77.318918300000007</v>
      </c>
      <c r="L44" s="532">
        <v>648.08502415500004</v>
      </c>
      <c r="M44" s="532">
        <v>1059.7474116400003</v>
      </c>
      <c r="N44" s="532">
        <v>1160.2934007700001</v>
      </c>
      <c r="P44" s="106"/>
      <c r="Q44" s="106"/>
    </row>
    <row r="45" spans="2:17" s="105" customFormat="1" ht="34.9" hidden="1" customHeight="1">
      <c r="B45" s="217">
        <v>44896</v>
      </c>
      <c r="C45" s="536">
        <v>12211.225180935</v>
      </c>
      <c r="D45" s="536">
        <f t="shared" si="3"/>
        <v>9218.3607701990004</v>
      </c>
      <c r="E45" s="537">
        <v>153.43803413000003</v>
      </c>
      <c r="F45" s="537">
        <v>0.31013800000000002</v>
      </c>
      <c r="G45" s="537">
        <v>36.749622202000005</v>
      </c>
      <c r="H45" s="537">
        <v>255.67450131999999</v>
      </c>
      <c r="I45" s="537">
        <v>8395.4405492999995</v>
      </c>
      <c r="J45" s="537">
        <v>376.74792524700013</v>
      </c>
      <c r="K45" s="537">
        <v>76.166117299999996</v>
      </c>
      <c r="L45" s="537">
        <v>662.19372173500005</v>
      </c>
      <c r="M45" s="537">
        <v>1057.8701638800001</v>
      </c>
      <c r="N45" s="537">
        <v>1196.634407821</v>
      </c>
      <c r="P45" s="106"/>
      <c r="Q45" s="106"/>
    </row>
    <row r="46" spans="2:17" s="105" customFormat="1" ht="34.9" hidden="1" customHeight="1">
      <c r="B46" s="635">
        <v>2023</v>
      </c>
      <c r="C46" s="636"/>
      <c r="D46" s="636"/>
      <c r="E46" s="637"/>
      <c r="F46" s="637"/>
      <c r="G46" s="637"/>
      <c r="H46" s="637"/>
      <c r="I46" s="637"/>
      <c r="J46" s="637"/>
      <c r="K46" s="637"/>
      <c r="L46" s="637"/>
      <c r="M46" s="637"/>
      <c r="N46" s="637"/>
      <c r="O46" s="106"/>
      <c r="P46" s="106"/>
      <c r="Q46" s="106"/>
    </row>
    <row r="47" spans="2:17" s="105" customFormat="1" ht="34.9" hidden="1" customHeight="1">
      <c r="B47" s="216">
        <v>44927</v>
      </c>
      <c r="C47" s="531">
        <v>12169.080745365001</v>
      </c>
      <c r="D47" s="531">
        <f>SUM(E47:J47)</f>
        <v>9252.9687061100012</v>
      </c>
      <c r="E47" s="532">
        <v>159.80813426</v>
      </c>
      <c r="F47" s="532">
        <v>0.53232099999999993</v>
      </c>
      <c r="G47" s="532">
        <v>35.292362390000008</v>
      </c>
      <c r="H47" s="532">
        <v>257.00423612999998</v>
      </c>
      <c r="I47" s="532">
        <v>8427.1151693000011</v>
      </c>
      <c r="J47" s="532">
        <v>373.21648302999995</v>
      </c>
      <c r="K47" s="531">
        <v>78.995183564999991</v>
      </c>
      <c r="L47" s="531">
        <v>674.0194396600001</v>
      </c>
      <c r="M47" s="531">
        <v>1066.7761249799998</v>
      </c>
      <c r="N47" s="531">
        <v>1096.3212910499999</v>
      </c>
      <c r="P47" s="106"/>
      <c r="Q47" s="106"/>
    </row>
    <row r="48" spans="2:17" s="105" customFormat="1" ht="34.9" hidden="1" customHeight="1">
      <c r="B48" s="217">
        <v>44958</v>
      </c>
      <c r="C48" s="536">
        <v>12153.860190825002</v>
      </c>
      <c r="D48" s="536">
        <f>SUM(E48:J48)</f>
        <v>9192.097955827001</v>
      </c>
      <c r="E48" s="537">
        <v>159.90350310000002</v>
      </c>
      <c r="F48" s="537">
        <v>0.49512699999999998</v>
      </c>
      <c r="G48" s="537">
        <v>36.591722851</v>
      </c>
      <c r="H48" s="537">
        <v>236.88210960000001</v>
      </c>
      <c r="I48" s="537">
        <v>8379.3411735000009</v>
      </c>
      <c r="J48" s="537">
        <v>378.88431977599987</v>
      </c>
      <c r="K48" s="536">
        <v>81.074482834999998</v>
      </c>
      <c r="L48" s="536">
        <v>698.63790042800008</v>
      </c>
      <c r="M48" s="536">
        <v>1074.1158195600001</v>
      </c>
      <c r="N48" s="536">
        <v>1107.9340321750001</v>
      </c>
      <c r="P48" s="106"/>
      <c r="Q48" s="106"/>
    </row>
    <row r="49" spans="2:18" s="105" customFormat="1" ht="34.9" hidden="1" customHeight="1">
      <c r="B49" s="216">
        <v>44986</v>
      </c>
      <c r="C49" s="531">
        <v>12271.586215352998</v>
      </c>
      <c r="D49" s="531">
        <f>SUM(E49:J49)</f>
        <v>9164.5812288219986</v>
      </c>
      <c r="E49" s="532">
        <v>162.10504314000002</v>
      </c>
      <c r="F49" s="532">
        <v>0.43940019799999996</v>
      </c>
      <c r="G49" s="532">
        <v>36.100279420999996</v>
      </c>
      <c r="H49" s="532">
        <v>200.38026172000002</v>
      </c>
      <c r="I49" s="532">
        <v>8380.9840421999997</v>
      </c>
      <c r="J49" s="532">
        <v>384.57220214300003</v>
      </c>
      <c r="K49" s="531">
        <v>79.747663700000004</v>
      </c>
      <c r="L49" s="531">
        <v>777.93123180800001</v>
      </c>
      <c r="M49" s="531">
        <v>1088.00244062</v>
      </c>
      <c r="N49" s="531">
        <v>1161.3236504030001</v>
      </c>
      <c r="P49" s="106"/>
      <c r="Q49" s="106"/>
    </row>
    <row r="50" spans="2:18" s="105" customFormat="1" ht="34.9" hidden="1" customHeight="1">
      <c r="B50" s="217">
        <v>45017</v>
      </c>
      <c r="C50" s="536">
        <v>12356.898321565999</v>
      </c>
      <c r="D50" s="536">
        <f>SUM(E50:J50)</f>
        <v>9272.7363781500007</v>
      </c>
      <c r="E50" s="537">
        <v>168.40832252999999</v>
      </c>
      <c r="F50" s="537">
        <v>0.38678303600000002</v>
      </c>
      <c r="G50" s="537">
        <v>35.688436821000003</v>
      </c>
      <c r="H50" s="537">
        <v>200.14346178</v>
      </c>
      <c r="I50" s="537">
        <v>8464.868461600001</v>
      </c>
      <c r="J50" s="537">
        <v>403.24091238300008</v>
      </c>
      <c r="K50" s="536">
        <v>80.718381249000004</v>
      </c>
      <c r="L50" s="536">
        <v>846.445262308</v>
      </c>
      <c r="M50" s="536">
        <v>1022.93001482</v>
      </c>
      <c r="N50" s="536">
        <v>1134.0682850389999</v>
      </c>
      <c r="P50" s="106"/>
      <c r="Q50" s="106"/>
    </row>
    <row r="51" spans="2:18" s="105" customFormat="1" ht="34.9" hidden="1" customHeight="1">
      <c r="B51" s="216">
        <v>45047</v>
      </c>
      <c r="C51" s="531">
        <v>12340.426077486001</v>
      </c>
      <c r="D51" s="531">
        <f>SUM(E51:J51)</f>
        <v>9248.4545363079997</v>
      </c>
      <c r="E51" s="532">
        <v>176.9227017</v>
      </c>
      <c r="F51" s="532">
        <v>0.28221753599999999</v>
      </c>
      <c r="G51" s="532">
        <v>36.052134631999998</v>
      </c>
      <c r="H51" s="532">
        <v>219.60499124399999</v>
      </c>
      <c r="I51" s="532">
        <v>8428.9017107</v>
      </c>
      <c r="J51" s="532">
        <v>386.69078049599989</v>
      </c>
      <c r="K51" s="531">
        <v>84.586934747000001</v>
      </c>
      <c r="L51" s="531">
        <v>831.62604812799998</v>
      </c>
      <c r="M51" s="531">
        <v>1030.5991873099999</v>
      </c>
      <c r="N51" s="531">
        <v>1145.159370993</v>
      </c>
      <c r="P51" s="106"/>
      <c r="Q51" s="106"/>
    </row>
    <row r="52" spans="2:18" s="105" customFormat="1" ht="34.9" hidden="1" customHeight="1">
      <c r="B52" s="217">
        <v>45078</v>
      </c>
      <c r="C52" s="536">
        <v>12453.464579048999</v>
      </c>
      <c r="D52" s="536">
        <v>9305.7458379359996</v>
      </c>
      <c r="E52" s="537">
        <v>176.07342613</v>
      </c>
      <c r="F52" s="537">
        <v>0.29439703600000006</v>
      </c>
      <c r="G52" s="537">
        <v>33.971771990000001</v>
      </c>
      <c r="H52" s="537">
        <v>220.02666897999998</v>
      </c>
      <c r="I52" s="537">
        <v>8496.8199052999989</v>
      </c>
      <c r="J52" s="537">
        <v>378.55966850000016</v>
      </c>
      <c r="K52" s="536">
        <v>88.853275778999986</v>
      </c>
      <c r="L52" s="536">
        <v>835.09605123800009</v>
      </c>
      <c r="M52" s="536">
        <v>1042.6409402699999</v>
      </c>
      <c r="N52" s="536">
        <v>1181.1284738259999</v>
      </c>
      <c r="P52" s="106"/>
      <c r="Q52" s="106"/>
    </row>
    <row r="53" spans="2:18" s="105" customFormat="1" ht="34.9" hidden="1" customHeight="1">
      <c r="B53" s="216">
        <v>45108</v>
      </c>
      <c r="C53" s="531">
        <v>12536.330047132</v>
      </c>
      <c r="D53" s="531">
        <v>9430.5430351159994</v>
      </c>
      <c r="E53" s="532">
        <v>175.57735006000001</v>
      </c>
      <c r="F53" s="532">
        <v>0.26017453599999996</v>
      </c>
      <c r="G53" s="532">
        <v>34.373619520999995</v>
      </c>
      <c r="H53" s="532">
        <v>220.00527174999999</v>
      </c>
      <c r="I53" s="532">
        <v>8616.2485447999989</v>
      </c>
      <c r="J53" s="532">
        <v>384.07807444900004</v>
      </c>
      <c r="K53" s="531">
        <v>90.704173779000001</v>
      </c>
      <c r="L53" s="531">
        <v>837.92796892800004</v>
      </c>
      <c r="M53" s="531">
        <v>1050.3549987899999</v>
      </c>
      <c r="N53" s="531">
        <v>1126.7998705189998</v>
      </c>
      <c r="P53" s="106"/>
      <c r="Q53" s="106"/>
    </row>
    <row r="54" spans="2:18" s="105" customFormat="1" ht="34.9" hidden="1" customHeight="1">
      <c r="B54" s="217">
        <v>45139</v>
      </c>
      <c r="C54" s="536">
        <v>12622.172466858001</v>
      </c>
      <c r="D54" s="536">
        <v>9476.5877977270011</v>
      </c>
      <c r="E54" s="537">
        <v>173.14162053999999</v>
      </c>
      <c r="F54" s="537">
        <v>0.219798036</v>
      </c>
      <c r="G54" s="537">
        <v>34.427449294999995</v>
      </c>
      <c r="H54" s="537">
        <v>219.50201190499999</v>
      </c>
      <c r="I54" s="537">
        <v>8675.1570915000011</v>
      </c>
      <c r="J54" s="537">
        <v>374.13982645099998</v>
      </c>
      <c r="K54" s="536">
        <v>90.070460799999992</v>
      </c>
      <c r="L54" s="536">
        <v>845.66775617799999</v>
      </c>
      <c r="M54" s="536">
        <v>1059.8315625800001</v>
      </c>
      <c r="N54" s="536">
        <v>1150.0148895730001</v>
      </c>
      <c r="P54" s="106"/>
      <c r="Q54" s="106"/>
    </row>
    <row r="55" spans="2:18" s="105" customFormat="1" ht="34.9" hidden="1" customHeight="1">
      <c r="B55" s="216">
        <v>45170</v>
      </c>
      <c r="C55" s="531">
        <v>12662.079044472001</v>
      </c>
      <c r="D55" s="531">
        <f>SUM(E55:J55)</f>
        <v>9469.8496207530006</v>
      </c>
      <c r="E55" s="532">
        <v>174.96663337600003</v>
      </c>
      <c r="F55" s="532">
        <v>0.24372975900000002</v>
      </c>
      <c r="G55" s="532">
        <v>35.955942920000012</v>
      </c>
      <c r="H55" s="532">
        <v>219.61894781000001</v>
      </c>
      <c r="I55" s="532">
        <v>8685.9401668999999</v>
      </c>
      <c r="J55" s="532">
        <v>353.1241999880001</v>
      </c>
      <c r="K55" s="531">
        <v>91.39581889900002</v>
      </c>
      <c r="L55" s="531">
        <v>857.54367662200002</v>
      </c>
      <c r="M55" s="531">
        <v>1072.4340180199999</v>
      </c>
      <c r="N55" s="531">
        <v>1170.8559101780002</v>
      </c>
      <c r="P55" s="106"/>
      <c r="Q55" s="106"/>
    </row>
    <row r="56" spans="2:18" s="105" customFormat="1" ht="34.9" hidden="1" customHeight="1">
      <c r="B56" s="217">
        <v>45201</v>
      </c>
      <c r="C56" s="536">
        <v>12639.716010003001</v>
      </c>
      <c r="D56" s="536">
        <v>9450.0439996639998</v>
      </c>
      <c r="E56" s="537">
        <v>175.29224605299999</v>
      </c>
      <c r="F56" s="537">
        <v>0.160197225</v>
      </c>
      <c r="G56" s="537">
        <v>36.583766507</v>
      </c>
      <c r="H56" s="537">
        <v>220.12297115199999</v>
      </c>
      <c r="I56" s="537">
        <v>8673.5152935000006</v>
      </c>
      <c r="J56" s="537">
        <v>344.36952522700005</v>
      </c>
      <c r="K56" s="536">
        <v>91.651472400000003</v>
      </c>
      <c r="L56" s="536">
        <v>852.17629100300007</v>
      </c>
      <c r="M56" s="536">
        <v>1079.4211965499999</v>
      </c>
      <c r="N56" s="536">
        <v>1166.4230503859999</v>
      </c>
      <c r="P56" s="106"/>
      <c r="Q56" s="106"/>
    </row>
    <row r="57" spans="2:18" s="105" customFormat="1" ht="34.9" hidden="1" customHeight="1">
      <c r="B57" s="216">
        <v>45233</v>
      </c>
      <c r="C57" s="531">
        <v>12751.979950450002</v>
      </c>
      <c r="D57" s="531">
        <v>9446.1487778339997</v>
      </c>
      <c r="E57" s="532">
        <v>175.45112838899999</v>
      </c>
      <c r="F57" s="532">
        <v>0.240989483</v>
      </c>
      <c r="G57" s="532">
        <v>35.357676608999995</v>
      </c>
      <c r="H57" s="532">
        <v>211.56829911</v>
      </c>
      <c r="I57" s="532">
        <v>8680.3041410000005</v>
      </c>
      <c r="J57" s="532">
        <v>343.22654324299992</v>
      </c>
      <c r="K57" s="531">
        <v>93.19680424500001</v>
      </c>
      <c r="L57" s="531">
        <v>926.61402993399997</v>
      </c>
      <c r="M57" s="531">
        <v>1087.0764906500001</v>
      </c>
      <c r="N57" s="531">
        <v>1198.9438477870001</v>
      </c>
      <c r="P57" s="106"/>
      <c r="Q57" s="106"/>
    </row>
    <row r="58" spans="2:18" s="105" customFormat="1" ht="34.9" hidden="1" customHeight="1">
      <c r="B58" s="217">
        <v>45283</v>
      </c>
      <c r="C58" s="536">
        <v>12934.736809947999</v>
      </c>
      <c r="D58" s="536">
        <f>SUM(E58:J58)</f>
        <v>9545.7265005749996</v>
      </c>
      <c r="E58" s="537">
        <v>170.74583992799998</v>
      </c>
      <c r="F58" s="537">
        <v>0.24874104800000002</v>
      </c>
      <c r="G58" s="537">
        <v>33.867693414000009</v>
      </c>
      <c r="H58" s="537">
        <v>217.69104253200001</v>
      </c>
      <c r="I58" s="537">
        <v>8773.343442972</v>
      </c>
      <c r="J58" s="537">
        <v>349.82974068099998</v>
      </c>
      <c r="K58" s="536">
        <v>91.958304580999993</v>
      </c>
      <c r="L58" s="536">
        <v>957.34714435299998</v>
      </c>
      <c r="M58" s="536">
        <v>1106.3690982400001</v>
      </c>
      <c r="N58" s="536">
        <v>1233.3357621990001</v>
      </c>
      <c r="P58" s="106"/>
      <c r="Q58" s="106"/>
    </row>
    <row r="59" spans="2:18" ht="35.1" hidden="1" customHeight="1">
      <c r="B59" s="1017">
        <v>2024</v>
      </c>
      <c r="C59" s="1032"/>
      <c r="D59" s="1032"/>
      <c r="E59" s="1033"/>
      <c r="F59" s="1033"/>
      <c r="G59" s="1033"/>
      <c r="H59" s="1033"/>
      <c r="I59" s="1033"/>
      <c r="J59" s="1033"/>
      <c r="K59" s="1032"/>
      <c r="L59" s="1032"/>
      <c r="M59" s="1032"/>
      <c r="N59" s="1032"/>
      <c r="Q59" s="986"/>
      <c r="R59" s="987"/>
    </row>
    <row r="60" spans="2:18" s="105" customFormat="1" ht="34.9" hidden="1" customHeight="1">
      <c r="B60" s="216">
        <v>45315</v>
      </c>
      <c r="C60" s="531">
        <f t="shared" ref="C60:C66" si="4">D60+K60+L60+M60+N60</f>
        <v>12967.607</v>
      </c>
      <c r="D60" s="531">
        <f t="shared" ref="D60:D66" si="5">SUM(E60:J60)</f>
        <v>9642.4470000000001</v>
      </c>
      <c r="E60" s="532">
        <v>159.548</v>
      </c>
      <c r="F60" s="532">
        <v>0.71899999999999997</v>
      </c>
      <c r="G60" s="532">
        <v>36.911000000000001</v>
      </c>
      <c r="H60" s="532">
        <v>216.22900000000001</v>
      </c>
      <c r="I60" s="532">
        <v>8872.7450000000008</v>
      </c>
      <c r="J60" s="532">
        <v>356.29500000000002</v>
      </c>
      <c r="K60" s="531">
        <v>86.373999999999995</v>
      </c>
      <c r="L60" s="531">
        <v>993.41</v>
      </c>
      <c r="M60" s="531">
        <v>1115.6300000000001</v>
      </c>
      <c r="N60" s="531">
        <v>1129.7460000000001</v>
      </c>
      <c r="P60" s="106"/>
      <c r="Q60" s="106"/>
    </row>
    <row r="61" spans="2:18" s="105" customFormat="1" ht="34.9" hidden="1" customHeight="1">
      <c r="B61" s="217">
        <v>45323</v>
      </c>
      <c r="C61" s="536">
        <f t="shared" si="4"/>
        <v>12990.230000000001</v>
      </c>
      <c r="D61" s="536">
        <f t="shared" si="5"/>
        <v>9635.6880000000001</v>
      </c>
      <c r="E61" s="537">
        <v>156.178</v>
      </c>
      <c r="F61" s="537">
        <v>0.72699999999999998</v>
      </c>
      <c r="G61" s="537">
        <v>36.646000000000001</v>
      </c>
      <c r="H61" s="537">
        <v>232.47800000000001</v>
      </c>
      <c r="I61" s="537">
        <v>8845.7060000000001</v>
      </c>
      <c r="J61" s="537">
        <v>363.95299999999997</v>
      </c>
      <c r="K61" s="536">
        <v>87.582999999999998</v>
      </c>
      <c r="L61" s="536">
        <v>982.96900000000005</v>
      </c>
      <c r="M61" s="536">
        <v>1122.509</v>
      </c>
      <c r="N61" s="536">
        <v>1161.481</v>
      </c>
      <c r="P61" s="106"/>
      <c r="Q61" s="106"/>
    </row>
    <row r="62" spans="2:18" s="105" customFormat="1" ht="34.9" hidden="1" customHeight="1">
      <c r="B62" s="216">
        <v>45352</v>
      </c>
      <c r="C62" s="531">
        <f t="shared" si="4"/>
        <v>13096.278</v>
      </c>
      <c r="D62" s="531">
        <f t="shared" si="5"/>
        <v>9681.7540000000008</v>
      </c>
      <c r="E62" s="532">
        <v>159.351</v>
      </c>
      <c r="F62" s="532">
        <v>0.66400000000000003</v>
      </c>
      <c r="G62" s="532">
        <v>37.418999999999997</v>
      </c>
      <c r="H62" s="532">
        <v>233.078</v>
      </c>
      <c r="I62" s="532">
        <v>8898.8559999999998</v>
      </c>
      <c r="J62" s="532">
        <v>352.38600000000002</v>
      </c>
      <c r="K62" s="531">
        <v>91.917000000000002</v>
      </c>
      <c r="L62" s="531">
        <v>997.33399999999995</v>
      </c>
      <c r="M62" s="531">
        <v>1133.2750000000001</v>
      </c>
      <c r="N62" s="531">
        <v>1191.998</v>
      </c>
      <c r="P62" s="106"/>
      <c r="Q62" s="106"/>
    </row>
    <row r="63" spans="2:18" s="105" customFormat="1" ht="34.9" hidden="1" customHeight="1">
      <c r="B63" s="217">
        <v>45406</v>
      </c>
      <c r="C63" s="536">
        <f t="shared" si="4"/>
        <v>13223.483388000002</v>
      </c>
      <c r="D63" s="536">
        <f t="shared" si="5"/>
        <v>9735.1520156680017</v>
      </c>
      <c r="E63" s="537">
        <v>167.33826313300003</v>
      </c>
      <c r="F63" s="537">
        <v>0.309213815</v>
      </c>
      <c r="G63" s="537">
        <v>35.090178250000001</v>
      </c>
      <c r="H63" s="537">
        <v>232.362602888</v>
      </c>
      <c r="I63" s="537">
        <v>8947.7046094670004</v>
      </c>
      <c r="J63" s="537">
        <v>352.34714811499998</v>
      </c>
      <c r="K63" s="536">
        <v>95.576492099999996</v>
      </c>
      <c r="L63" s="536">
        <v>1131.077377005</v>
      </c>
      <c r="M63" s="536">
        <v>1079.490399</v>
      </c>
      <c r="N63" s="536">
        <v>1182.1871042269988</v>
      </c>
      <c r="P63" s="106"/>
      <c r="Q63" s="106"/>
    </row>
    <row r="64" spans="2:18" s="105" customFormat="1" ht="34.9" hidden="1" customHeight="1">
      <c r="B64" s="216">
        <v>45413</v>
      </c>
      <c r="C64" s="531">
        <f t="shared" si="4"/>
        <v>13227.341962000002</v>
      </c>
      <c r="D64" s="531">
        <f t="shared" si="5"/>
        <v>9829.1441190279984</v>
      </c>
      <c r="E64" s="532">
        <v>175.26793640599999</v>
      </c>
      <c r="F64" s="532">
        <v>0.37048677800000002</v>
      </c>
      <c r="G64" s="532">
        <v>35.159030064</v>
      </c>
      <c r="H64" s="532">
        <v>222.60493005199999</v>
      </c>
      <c r="I64" s="532">
        <v>9048.8999794939991</v>
      </c>
      <c r="J64" s="532">
        <v>346.841756234</v>
      </c>
      <c r="K64" s="531">
        <v>100.049415</v>
      </c>
      <c r="L64" s="531">
        <v>1025.1783547560001</v>
      </c>
      <c r="M64" s="531">
        <v>1089.0535239999999</v>
      </c>
      <c r="N64" s="531">
        <v>1183.9165492160018</v>
      </c>
      <c r="P64" s="106"/>
      <c r="Q64" s="106"/>
    </row>
    <row r="65" spans="2:19" s="105" customFormat="1" ht="34.9" hidden="1" customHeight="1">
      <c r="B65" s="217">
        <v>45451</v>
      </c>
      <c r="C65" s="536">
        <f t="shared" si="4"/>
        <v>13443.742152000003</v>
      </c>
      <c r="D65" s="536">
        <f t="shared" si="5"/>
        <v>9910.2693215440013</v>
      </c>
      <c r="E65" s="537">
        <v>172.69723148599999</v>
      </c>
      <c r="F65" s="537">
        <v>0.42765488600000001</v>
      </c>
      <c r="G65" s="537">
        <v>34.378897535999997</v>
      </c>
      <c r="H65" s="537">
        <v>222.70105998899999</v>
      </c>
      <c r="I65" s="537">
        <v>9127.3833106140009</v>
      </c>
      <c r="J65" s="537">
        <v>352.68116703299995</v>
      </c>
      <c r="K65" s="536">
        <v>102.06254</v>
      </c>
      <c r="L65" s="536">
        <v>1091.077793055</v>
      </c>
      <c r="M65" s="536">
        <v>1104.0408870000001</v>
      </c>
      <c r="N65" s="536">
        <v>1236.2916104009992</v>
      </c>
      <c r="P65" s="106"/>
      <c r="Q65" s="106"/>
    </row>
    <row r="66" spans="2:19" s="105" customFormat="1" ht="34.9" hidden="1" customHeight="1">
      <c r="B66" s="216" t="s">
        <v>1036</v>
      </c>
      <c r="C66" s="531">
        <f t="shared" si="4"/>
        <v>13994.575624999998</v>
      </c>
      <c r="D66" s="531">
        <f t="shared" si="5"/>
        <v>10480.123908918998</v>
      </c>
      <c r="E66" s="532">
        <v>182.03814655299999</v>
      </c>
      <c r="F66" s="532">
        <v>0.329905326</v>
      </c>
      <c r="G66" s="532">
        <v>33.669683653</v>
      </c>
      <c r="H66" s="532">
        <v>225.905352341</v>
      </c>
      <c r="I66" s="532">
        <v>9680.6086493469993</v>
      </c>
      <c r="J66" s="532">
        <v>357.57217169900002</v>
      </c>
      <c r="K66" s="531">
        <v>105.58206800000001</v>
      </c>
      <c r="L66" s="531">
        <v>1104.166938974</v>
      </c>
      <c r="M66" s="531">
        <v>1113.058706</v>
      </c>
      <c r="N66" s="531">
        <v>1191.6440031069999</v>
      </c>
      <c r="P66" s="106"/>
      <c r="Q66" s="106"/>
    </row>
    <row r="67" spans="2:19" s="105" customFormat="1" ht="34.9" hidden="1" customHeight="1">
      <c r="B67" s="217">
        <v>45512</v>
      </c>
      <c r="C67" s="536">
        <v>14248.767373999999</v>
      </c>
      <c r="D67" s="536">
        <v>10684.757344502001</v>
      </c>
      <c r="E67" s="537">
        <v>183.23870208000002</v>
      </c>
      <c r="F67" s="537">
        <v>0.19772073700000001</v>
      </c>
      <c r="G67" s="537">
        <v>34.495513518999999</v>
      </c>
      <c r="H67" s="537">
        <v>257.73120867099999</v>
      </c>
      <c r="I67" s="537">
        <v>9828.3184259200007</v>
      </c>
      <c r="J67" s="537">
        <v>380.77577357500002</v>
      </c>
      <c r="K67" s="536">
        <v>108.75733200000001</v>
      </c>
      <c r="L67" s="536">
        <v>1090.7982211609999</v>
      </c>
      <c r="M67" s="536">
        <v>1125.8092779999999</v>
      </c>
      <c r="N67" s="536">
        <v>1238.6451983369986</v>
      </c>
      <c r="P67" s="106"/>
      <c r="Q67" s="106"/>
    </row>
    <row r="68" spans="2:19" s="105" customFormat="1" ht="34.9" hidden="1" customHeight="1">
      <c r="B68" s="216">
        <v>45559</v>
      </c>
      <c r="C68" s="531">
        <f>D68+K68+L68+M68+N68</f>
        <v>14345.460978999999</v>
      </c>
      <c r="D68" s="531">
        <f>SUM(E68:J68)</f>
        <v>10701.238671455998</v>
      </c>
      <c r="E68" s="532">
        <v>185.31179900000001</v>
      </c>
      <c r="F68" s="532">
        <v>0.23758689399999999</v>
      </c>
      <c r="G68" s="532">
        <v>34.765568571000003</v>
      </c>
      <c r="H68" s="532">
        <v>257.040180857</v>
      </c>
      <c r="I68" s="532">
        <v>9875.6256181999997</v>
      </c>
      <c r="J68" s="532">
        <v>348.25791793399998</v>
      </c>
      <c r="K68" s="531">
        <v>111.087446</v>
      </c>
      <c r="L68" s="531">
        <v>1122.2779954809998</v>
      </c>
      <c r="M68" s="531">
        <v>1140.291894</v>
      </c>
      <c r="N68" s="531">
        <v>1270.5649720630017</v>
      </c>
      <c r="P68" s="106"/>
      <c r="Q68" s="106"/>
    </row>
    <row r="69" spans="2:19" s="105" customFormat="1" ht="34.9" hidden="1" customHeight="1">
      <c r="B69" s="217">
        <v>45589</v>
      </c>
      <c r="C69" s="536">
        <v>14477.094424999999</v>
      </c>
      <c r="D69" s="536">
        <v>10720.786628778998</v>
      </c>
      <c r="E69" s="537">
        <v>186.51584154999998</v>
      </c>
      <c r="F69" s="537">
        <v>0.18251937800000001</v>
      </c>
      <c r="G69" s="537">
        <v>35.179581290000002</v>
      </c>
      <c r="H69" s="537">
        <v>228.60146505399999</v>
      </c>
      <c r="I69" s="537">
        <v>9912.503189695999</v>
      </c>
      <c r="J69" s="537">
        <v>357.80403181100002</v>
      </c>
      <c r="K69" s="536">
        <v>111.081394</v>
      </c>
      <c r="L69" s="536">
        <v>1130.1107974489998</v>
      </c>
      <c r="M69" s="536">
        <v>1151.6155349999999</v>
      </c>
      <c r="N69" s="536">
        <v>1363.5000697720016</v>
      </c>
      <c r="P69" s="106"/>
      <c r="Q69" s="106"/>
    </row>
    <row r="70" spans="2:19" s="105" customFormat="1" ht="34.9" hidden="1" customHeight="1">
      <c r="B70" s="216">
        <v>45620</v>
      </c>
      <c r="C70" s="531">
        <f>D70+K70+L70+M70+N70</f>
        <v>14795.026</v>
      </c>
      <c r="D70" s="531">
        <f>SUM(E70:J70)</f>
        <v>10892.915999999999</v>
      </c>
      <c r="E70" s="532">
        <v>195.09</v>
      </c>
      <c r="F70" s="532">
        <v>0.224</v>
      </c>
      <c r="G70" s="532">
        <v>34.112000000000002</v>
      </c>
      <c r="H70" s="532">
        <v>244.136</v>
      </c>
      <c r="I70" s="532">
        <v>10068.714</v>
      </c>
      <c r="J70" s="532">
        <v>350.64</v>
      </c>
      <c r="K70" s="531">
        <v>114.35</v>
      </c>
      <c r="L70" s="531">
        <v>1197.1420000000001</v>
      </c>
      <c r="M70" s="531">
        <v>1162.6420000000001</v>
      </c>
      <c r="N70" s="531">
        <v>1427.9760000000001</v>
      </c>
      <c r="P70" s="106"/>
      <c r="Q70" s="106"/>
    </row>
    <row r="71" spans="2:19" s="105" customFormat="1" ht="34.9" hidden="1" customHeight="1">
      <c r="B71" s="553">
        <v>45651</v>
      </c>
      <c r="C71" s="611">
        <v>14903.450999999999</v>
      </c>
      <c r="D71" s="611">
        <v>10975.688</v>
      </c>
      <c r="E71" s="610">
        <v>205.536</v>
      </c>
      <c r="F71" s="610">
        <v>0.377</v>
      </c>
      <c r="G71" s="610">
        <v>35.423000000000002</v>
      </c>
      <c r="H71" s="610">
        <v>246.59700000000001</v>
      </c>
      <c r="I71" s="610">
        <v>10113.457</v>
      </c>
      <c r="J71" s="610">
        <v>374.29700000000003</v>
      </c>
      <c r="K71" s="611">
        <v>111.06</v>
      </c>
      <c r="L71" s="611">
        <v>1170.201</v>
      </c>
      <c r="M71" s="611">
        <v>1171.288</v>
      </c>
      <c r="N71" s="611">
        <v>1475.2139999999999</v>
      </c>
      <c r="O71" s="1137"/>
      <c r="P71" s="1138"/>
      <c r="Q71" s="1138"/>
      <c r="R71" s="1139"/>
      <c r="S71" s="1139"/>
    </row>
    <row r="72" spans="2:19" ht="35.1" customHeight="1">
      <c r="B72" s="1017">
        <v>2025</v>
      </c>
      <c r="C72" s="1032"/>
      <c r="D72" s="1032"/>
      <c r="E72" s="1033"/>
      <c r="F72" s="1033"/>
      <c r="G72" s="1033"/>
      <c r="H72" s="1033"/>
      <c r="I72" s="1033"/>
      <c r="J72" s="1033"/>
      <c r="K72" s="1032"/>
      <c r="L72" s="1032"/>
      <c r="M72" s="1032"/>
      <c r="N72" s="1032"/>
      <c r="Q72" s="986"/>
      <c r="R72" s="987"/>
    </row>
    <row r="73" spans="2:19" s="105" customFormat="1" ht="34.9" hidden="1" customHeight="1">
      <c r="B73" s="216">
        <v>45681</v>
      </c>
      <c r="C73" s="531">
        <f>D73+K73+L73+M73+N73</f>
        <v>14978.745999999999</v>
      </c>
      <c r="D73" s="531">
        <f>SUM(E73:J73)</f>
        <v>11071.885</v>
      </c>
      <c r="E73" s="532">
        <v>215.648</v>
      </c>
      <c r="F73" s="532">
        <v>0.51</v>
      </c>
      <c r="G73" s="532">
        <v>37.457999999999998</v>
      </c>
      <c r="H73" s="532">
        <v>257.49299999999999</v>
      </c>
      <c r="I73" s="532">
        <v>10186.651</v>
      </c>
      <c r="J73" s="532">
        <v>374.125</v>
      </c>
      <c r="K73" s="531">
        <v>113.998</v>
      </c>
      <c r="L73" s="531">
        <v>1207.479</v>
      </c>
      <c r="M73" s="531">
        <v>1182.375</v>
      </c>
      <c r="N73" s="531">
        <v>1403.009</v>
      </c>
      <c r="P73" s="106"/>
      <c r="Q73" s="106"/>
    </row>
    <row r="74" spans="2:19" s="105" customFormat="1" ht="34.9" hidden="1" customHeight="1">
      <c r="B74" s="217">
        <v>45713</v>
      </c>
      <c r="C74" s="536">
        <f t="shared" ref="C74:C81" si="6">D74+K74+L74+M74+N74</f>
        <v>15137.370999999999</v>
      </c>
      <c r="D74" s="536">
        <f t="shared" ref="D74:D81" si="7">SUM(E74:J74)</f>
        <v>11205.08</v>
      </c>
      <c r="E74" s="537">
        <v>243.81299999999999</v>
      </c>
      <c r="F74" s="537">
        <v>0.433</v>
      </c>
      <c r="G74" s="537">
        <v>38.298999999999999</v>
      </c>
      <c r="H74" s="537">
        <v>264.125</v>
      </c>
      <c r="I74" s="537">
        <v>10270.780000000001</v>
      </c>
      <c r="J74" s="537">
        <v>387.63</v>
      </c>
      <c r="K74" s="536">
        <v>118.66800000000001</v>
      </c>
      <c r="L74" s="536">
        <v>1175.095</v>
      </c>
      <c r="M74" s="536">
        <v>1194.3009999999999</v>
      </c>
      <c r="N74" s="536">
        <v>1444.2270000000001</v>
      </c>
      <c r="O74" s="1137"/>
      <c r="P74" s="1138"/>
      <c r="Q74" s="1138"/>
      <c r="R74" s="1139"/>
      <c r="S74" s="1139"/>
    </row>
    <row r="75" spans="2:19" s="105" customFormat="1" ht="34.9" hidden="1" customHeight="1">
      <c r="B75" s="216">
        <v>45717</v>
      </c>
      <c r="C75" s="531">
        <f t="shared" si="6"/>
        <v>15303.813</v>
      </c>
      <c r="D75" s="531">
        <f t="shared" si="7"/>
        <v>11306.74</v>
      </c>
      <c r="E75" s="532">
        <v>249.99600000000001</v>
      </c>
      <c r="F75" s="532">
        <v>0.29899999999999999</v>
      </c>
      <c r="G75" s="532">
        <v>39.991999999999997</v>
      </c>
      <c r="H75" s="532">
        <v>279.02600000000001</v>
      </c>
      <c r="I75" s="532">
        <v>10347.161</v>
      </c>
      <c r="J75" s="532">
        <v>390.26600000000002</v>
      </c>
      <c r="K75" s="531">
        <v>125.179</v>
      </c>
      <c r="L75" s="531">
        <v>1218.258</v>
      </c>
      <c r="M75" s="531">
        <v>1183.4269999999999</v>
      </c>
      <c r="N75" s="531">
        <v>1470.2090000000001</v>
      </c>
      <c r="P75" s="106"/>
      <c r="Q75" s="106"/>
    </row>
    <row r="76" spans="2:19" s="105" customFormat="1" ht="34.9" hidden="1" customHeight="1">
      <c r="B76" s="217">
        <v>45772</v>
      </c>
      <c r="C76" s="536">
        <f t="shared" si="6"/>
        <v>15213.956999999999</v>
      </c>
      <c r="D76" s="536">
        <f t="shared" si="7"/>
        <v>11292.304</v>
      </c>
      <c r="E76" s="537">
        <v>251.55500000000001</v>
      </c>
      <c r="F76" s="537">
        <v>0.49299999999999999</v>
      </c>
      <c r="G76" s="537">
        <v>38.661000000000001</v>
      </c>
      <c r="H76" s="537">
        <v>278.90300000000002</v>
      </c>
      <c r="I76" s="537">
        <v>10332.267</v>
      </c>
      <c r="J76" s="537">
        <v>390.42500000000001</v>
      </c>
      <c r="K76" s="536">
        <v>124.20099999999999</v>
      </c>
      <c r="L76" s="536">
        <v>1224.7550000000001</v>
      </c>
      <c r="M76" s="536">
        <v>1146.52</v>
      </c>
      <c r="N76" s="536">
        <v>1426.1769999999999</v>
      </c>
      <c r="O76" s="1137"/>
      <c r="P76" s="1138"/>
      <c r="Q76" s="1138"/>
      <c r="R76" s="1139"/>
      <c r="S76" s="1139"/>
    </row>
    <row r="77" spans="2:19" s="105" customFormat="1" ht="34.9" hidden="1" customHeight="1">
      <c r="B77" s="216">
        <v>45778</v>
      </c>
      <c r="C77" s="531">
        <f t="shared" si="6"/>
        <v>15428.001662000001</v>
      </c>
      <c r="D77" s="531">
        <f t="shared" si="7"/>
        <v>11332.373861807</v>
      </c>
      <c r="E77" s="532">
        <v>262.081171611</v>
      </c>
      <c r="F77" s="532">
        <v>0.56190931799999999</v>
      </c>
      <c r="G77" s="532">
        <v>39.224127582999998</v>
      </c>
      <c r="H77" s="532">
        <v>279.86956205800004</v>
      </c>
      <c r="I77" s="532">
        <v>10364.910361889</v>
      </c>
      <c r="J77" s="532">
        <v>385.72672934799999</v>
      </c>
      <c r="K77" s="531">
        <v>141.26053899999999</v>
      </c>
      <c r="L77" s="531">
        <v>1298.1633247260002</v>
      </c>
      <c r="M77" s="531">
        <v>1159.011313</v>
      </c>
      <c r="N77" s="531">
        <v>1497.1926234670004</v>
      </c>
      <c r="P77" s="106"/>
      <c r="Q77" s="106"/>
    </row>
    <row r="78" spans="2:19" s="105" customFormat="1" ht="34.9" hidden="1" customHeight="1">
      <c r="B78" s="217">
        <v>45809</v>
      </c>
      <c r="C78" s="536">
        <f t="shared" si="6"/>
        <v>15605.117000000002</v>
      </c>
      <c r="D78" s="536">
        <f t="shared" si="7"/>
        <v>11440.741000000002</v>
      </c>
      <c r="E78" s="537">
        <v>256.49599999999998</v>
      </c>
      <c r="F78" s="537">
        <v>0.48199999999999998</v>
      </c>
      <c r="G78" s="537">
        <v>38.747</v>
      </c>
      <c r="H78" s="537">
        <v>291.16899999999998</v>
      </c>
      <c r="I78" s="537">
        <v>10452.602000000001</v>
      </c>
      <c r="J78" s="537">
        <v>401.245</v>
      </c>
      <c r="K78" s="536">
        <v>128.00700000000001</v>
      </c>
      <c r="L78" s="536">
        <v>1314.5650000000001</v>
      </c>
      <c r="M78" s="536">
        <v>1174.692</v>
      </c>
      <c r="N78" s="536">
        <v>1547.1120000000001</v>
      </c>
      <c r="O78" s="1137"/>
      <c r="P78" s="1138"/>
      <c r="Q78" s="1138"/>
      <c r="R78" s="1139"/>
      <c r="S78" s="1139"/>
    </row>
    <row r="79" spans="2:19" s="105" customFormat="1" ht="34.9" hidden="1" customHeight="1">
      <c r="B79" s="216">
        <v>45863</v>
      </c>
      <c r="C79" s="531">
        <f t="shared" si="6"/>
        <v>15777.573999999999</v>
      </c>
      <c r="D79" s="531">
        <f t="shared" si="7"/>
        <v>11646.558999999999</v>
      </c>
      <c r="E79" s="532">
        <v>271.15499999999997</v>
      </c>
      <c r="F79" s="532">
        <v>0.49099999999999999</v>
      </c>
      <c r="G79" s="532">
        <v>39.56</v>
      </c>
      <c r="H79" s="532">
        <v>298.22899999999998</v>
      </c>
      <c r="I79" s="532">
        <v>10627.89</v>
      </c>
      <c r="J79" s="532">
        <v>409.23399999999998</v>
      </c>
      <c r="K79" s="531">
        <v>134.06899999999999</v>
      </c>
      <c r="L79" s="531">
        <v>1304.576</v>
      </c>
      <c r="M79" s="531">
        <v>1186.384</v>
      </c>
      <c r="N79" s="531">
        <v>1505.9860000000001</v>
      </c>
      <c r="P79" s="106"/>
      <c r="Q79" s="106"/>
    </row>
    <row r="80" spans="2:19" s="105" customFormat="1" ht="34.9" customHeight="1">
      <c r="B80" s="217">
        <v>45870</v>
      </c>
      <c r="C80" s="536">
        <v>16134.936</v>
      </c>
      <c r="D80" s="536">
        <v>11821.876</v>
      </c>
      <c r="E80" s="537">
        <v>274.19</v>
      </c>
      <c r="F80" s="537">
        <v>0.56499999999999995</v>
      </c>
      <c r="G80" s="537">
        <v>40.472000000000001</v>
      </c>
      <c r="H80" s="537">
        <v>283.68700000000001</v>
      </c>
      <c r="I80" s="537">
        <v>10781.526</v>
      </c>
      <c r="J80" s="537">
        <v>441.43599999999998</v>
      </c>
      <c r="K80" s="536">
        <v>136.98599999999999</v>
      </c>
      <c r="L80" s="536">
        <v>1406.2159999999999</v>
      </c>
      <c r="M80" s="536">
        <v>1199.519</v>
      </c>
      <c r="N80" s="536">
        <v>1570.3389999999999</v>
      </c>
      <c r="O80" s="1137"/>
      <c r="P80" s="1138"/>
      <c r="Q80" s="1138"/>
      <c r="R80" s="1139"/>
      <c r="S80" s="1139"/>
    </row>
    <row r="81" spans="2:25" s="105" customFormat="1" ht="34.9" customHeight="1">
      <c r="B81" s="216">
        <v>45924</v>
      </c>
      <c r="C81" s="531">
        <f t="shared" si="6"/>
        <v>16301.045368999999</v>
      </c>
      <c r="D81" s="531">
        <f t="shared" si="7"/>
        <v>12008.580162159</v>
      </c>
      <c r="E81" s="532">
        <v>291.29711882199996</v>
      </c>
      <c r="F81" s="532">
        <v>0.67870631199999987</v>
      </c>
      <c r="G81" s="532">
        <v>43.440134431999994</v>
      </c>
      <c r="H81" s="532">
        <v>283.41189615100001</v>
      </c>
      <c r="I81" s="532">
        <v>10879.785412478001</v>
      </c>
      <c r="J81" s="532">
        <v>509.96689396400001</v>
      </c>
      <c r="K81" s="531">
        <v>140.41763</v>
      </c>
      <c r="L81" s="531">
        <v>1372.6887858179998</v>
      </c>
      <c r="M81" s="531">
        <v>1215.5092199999999</v>
      </c>
      <c r="N81" s="531">
        <v>1563.849571023</v>
      </c>
      <c r="P81" s="106"/>
      <c r="Q81" s="106"/>
    </row>
    <row r="82" spans="2:25" s="105" customFormat="1" ht="34.5" customHeight="1">
      <c r="B82" s="217">
        <v>45954</v>
      </c>
      <c r="C82" s="536">
        <v>16437.321461</v>
      </c>
      <c r="D82" s="536">
        <v>12067.058637924001</v>
      </c>
      <c r="E82" s="537">
        <v>302.32111025400002</v>
      </c>
      <c r="F82" s="537">
        <v>0.61843907399999998</v>
      </c>
      <c r="G82" s="537">
        <v>45.574303089999994</v>
      </c>
      <c r="H82" s="537">
        <v>284.34328181800004</v>
      </c>
      <c r="I82" s="537">
        <v>10916.361083346001</v>
      </c>
      <c r="J82" s="537">
        <v>517.84042034200002</v>
      </c>
      <c r="K82" s="536">
        <v>142.85445000000001</v>
      </c>
      <c r="L82" s="536">
        <v>1361.7300332280001</v>
      </c>
      <c r="M82" s="536">
        <v>1228.6855250000001</v>
      </c>
      <c r="N82" s="536">
        <v>1636.9928148479983</v>
      </c>
      <c r="O82" s="1137"/>
      <c r="P82" s="1138"/>
      <c r="Q82" s="1138"/>
      <c r="R82" s="1139"/>
      <c r="S82" s="1139"/>
    </row>
    <row r="83" spans="2:25" s="105" customFormat="1" ht="34.9" customHeight="1">
      <c r="B83" s="216">
        <v>45985</v>
      </c>
      <c r="C83" s="531">
        <f>D83+K83+L83+M83+N83</f>
        <v>16670.897000000001</v>
      </c>
      <c r="D83" s="531">
        <f>SUM(E83:J83)</f>
        <v>12154.833000000001</v>
      </c>
      <c r="E83" s="532">
        <v>301.79300000000001</v>
      </c>
      <c r="F83" s="532">
        <v>0.53600000000000003</v>
      </c>
      <c r="G83" s="532">
        <v>42.73</v>
      </c>
      <c r="H83" s="532">
        <v>272.16000000000003</v>
      </c>
      <c r="I83" s="532">
        <v>11012.928</v>
      </c>
      <c r="J83" s="532">
        <v>524.68600000000004</v>
      </c>
      <c r="K83" s="531">
        <v>145.18</v>
      </c>
      <c r="L83" s="531">
        <v>1387.2</v>
      </c>
      <c r="M83" s="531">
        <v>1240.6079999999999</v>
      </c>
      <c r="N83" s="531">
        <v>1743.076</v>
      </c>
      <c r="P83" s="106"/>
      <c r="Q83" s="106"/>
    </row>
    <row r="84" spans="2:25" s="105" customFormat="1" ht="34.5" customHeight="1">
      <c r="B84" s="1212">
        <v>45994</v>
      </c>
      <c r="C84" s="611">
        <f>D84+K84+L84+M84+N84</f>
        <v>16846.939999999999</v>
      </c>
      <c r="D84" s="611">
        <f>SUM(E84:J84)</f>
        <v>12327.413999999999</v>
      </c>
      <c r="E84" s="610">
        <v>326.786</v>
      </c>
      <c r="F84" s="610">
        <v>0.93500000000000005</v>
      </c>
      <c r="G84" s="610">
        <v>43.789000000000001</v>
      </c>
      <c r="H84" s="610">
        <v>272.86500000000001</v>
      </c>
      <c r="I84" s="610">
        <v>11136.781999999999</v>
      </c>
      <c r="J84" s="610">
        <v>546.25699999999995</v>
      </c>
      <c r="K84" s="611">
        <v>149.756</v>
      </c>
      <c r="L84" s="611">
        <v>1382.43</v>
      </c>
      <c r="M84" s="611">
        <v>1225.252</v>
      </c>
      <c r="N84" s="611">
        <v>1762.088</v>
      </c>
      <c r="O84" s="1137"/>
      <c r="P84" s="1138"/>
      <c r="Q84" s="1138"/>
      <c r="R84" s="1139"/>
      <c r="S84" s="1139"/>
    </row>
    <row r="85" spans="2:25" ht="35.1" customHeight="1">
      <c r="B85" s="1017">
        <v>2026</v>
      </c>
      <c r="C85" s="1032"/>
      <c r="D85" s="1032"/>
      <c r="E85" s="1033"/>
      <c r="F85" s="1033"/>
      <c r="G85" s="1033"/>
      <c r="H85" s="1033"/>
      <c r="I85" s="1033"/>
      <c r="J85" s="1033"/>
      <c r="K85" s="1032"/>
      <c r="L85" s="1032"/>
      <c r="M85" s="1032"/>
      <c r="N85" s="1032"/>
      <c r="Q85" s="986"/>
      <c r="R85" s="987"/>
    </row>
    <row r="86" spans="2:25" s="105" customFormat="1" ht="34.9" customHeight="1">
      <c r="B86" s="216">
        <v>46046</v>
      </c>
      <c r="C86" s="531">
        <f>D86+K86+L86+M86+N86</f>
        <v>17095.464</v>
      </c>
      <c r="D86" s="531">
        <f>SUM(E86:J86)</f>
        <v>12560.058000000001</v>
      </c>
      <c r="E86" s="532">
        <v>349.904</v>
      </c>
      <c r="F86" s="532">
        <v>1.038</v>
      </c>
      <c r="G86" s="532">
        <v>46.103999999999999</v>
      </c>
      <c r="H86" s="532">
        <v>283.02</v>
      </c>
      <c r="I86" s="532">
        <v>11304.782999999999</v>
      </c>
      <c r="J86" s="532">
        <v>575.20899999999995</v>
      </c>
      <c r="K86" s="531">
        <v>155.762</v>
      </c>
      <c r="L86" s="531">
        <v>1456.3910000000001</v>
      </c>
      <c r="M86" s="531">
        <v>1239.1500000000001</v>
      </c>
      <c r="N86" s="531">
        <v>1684.1030000000001</v>
      </c>
      <c r="P86" s="106"/>
      <c r="Q86" s="106"/>
    </row>
    <row r="87" spans="2:25" s="105" customFormat="1" ht="34.9" customHeight="1">
      <c r="B87" s="217">
        <v>46078</v>
      </c>
      <c r="C87" s="536">
        <f>D87+K87+L87+M87+N87</f>
        <v>17383.007545</v>
      </c>
      <c r="D87" s="536">
        <f>SUM(E87:J87)</f>
        <v>12710.741497989002</v>
      </c>
      <c r="E87" s="537">
        <v>360.96631180399999</v>
      </c>
      <c r="F87" s="537">
        <v>0.973689476</v>
      </c>
      <c r="G87" s="537">
        <v>45.960330200000001</v>
      </c>
      <c r="H87" s="537">
        <v>263.23266743200003</v>
      </c>
      <c r="I87" s="537">
        <v>11468.085996096001</v>
      </c>
      <c r="J87" s="537">
        <v>571.522502981</v>
      </c>
      <c r="K87" s="536">
        <v>213.66171800000001</v>
      </c>
      <c r="L87" s="536">
        <v>1471.565173429</v>
      </c>
      <c r="M87" s="536">
        <v>1252.4300209999999</v>
      </c>
      <c r="N87" s="536">
        <v>1734.6091345819984</v>
      </c>
      <c r="O87" s="1137"/>
      <c r="P87" s="1138"/>
      <c r="Q87" s="1138"/>
      <c r="R87" s="1139"/>
      <c r="S87" s="1139"/>
    </row>
    <row r="88" spans="2:25" s="105" customFormat="1" ht="34.9" customHeight="1">
      <c r="B88" s="216">
        <v>46083</v>
      </c>
      <c r="C88" s="531">
        <f>D88+K88+L88+M88+N88</f>
        <v>17362.595247000001</v>
      </c>
      <c r="D88" s="531">
        <f>SUM(E88:J88)</f>
        <v>12596.493932690999</v>
      </c>
      <c r="E88" s="532">
        <v>386.19127961000004</v>
      </c>
      <c r="F88" s="532">
        <v>1.0203757679999998</v>
      </c>
      <c r="G88" s="532">
        <v>48.153398369999998</v>
      </c>
      <c r="H88" s="532">
        <v>262.57226960200001</v>
      </c>
      <c r="I88" s="532">
        <v>11316.851019689999</v>
      </c>
      <c r="J88" s="532">
        <v>581.70558965100008</v>
      </c>
      <c r="K88" s="531">
        <v>213.31347199999999</v>
      </c>
      <c r="L88" s="531">
        <v>1514.621077349</v>
      </c>
      <c r="M88" s="531">
        <v>1265.995525</v>
      </c>
      <c r="N88" s="531">
        <v>1772.1712399600021</v>
      </c>
      <c r="P88" s="106"/>
      <c r="Q88" s="106"/>
    </row>
    <row r="89" spans="2:25" s="105" customFormat="1" ht="34.9" customHeight="1">
      <c r="B89" s="217">
        <v>46119</v>
      </c>
      <c r="C89" s="536">
        <f>D89+K89+L89+M89+N89</f>
        <v>17571.579999999998</v>
      </c>
      <c r="D89" s="536">
        <f>SUM(E89:J89)</f>
        <v>12856.312999999998</v>
      </c>
      <c r="E89" s="537">
        <v>397.85599999999999</v>
      </c>
      <c r="F89" s="537">
        <v>0.93300000000000005</v>
      </c>
      <c r="G89" s="537">
        <v>48.225999999999999</v>
      </c>
      <c r="H89" s="537">
        <v>262.93599999999998</v>
      </c>
      <c r="I89" s="537">
        <v>11522.47</v>
      </c>
      <c r="J89" s="537">
        <v>623.89200000000005</v>
      </c>
      <c r="K89" s="536">
        <v>181.81299999999999</v>
      </c>
      <c r="L89" s="536">
        <v>1559.9159999999999</v>
      </c>
      <c r="M89" s="536">
        <v>1208.402</v>
      </c>
      <c r="N89" s="536">
        <v>1765.136</v>
      </c>
      <c r="O89" s="1137"/>
      <c r="P89" s="1138"/>
      <c r="Q89" s="1138"/>
      <c r="R89" s="1139"/>
      <c r="S89" s="1139"/>
    </row>
    <row r="90" spans="2:25" s="105" customFormat="1" ht="34.9" customHeight="1">
      <c r="B90" s="216">
        <v>46143</v>
      </c>
      <c r="C90" s="531">
        <f t="shared" ref="C90" si="8">D90+K90+L90+M90+N90</f>
        <v>17741.278999999999</v>
      </c>
      <c r="D90" s="531">
        <f t="shared" ref="D90" si="9">SUM(E90:J90)</f>
        <v>12994.351999999999</v>
      </c>
      <c r="E90" s="532">
        <v>404.39600000000002</v>
      </c>
      <c r="F90" s="532">
        <v>0.91200000000000003</v>
      </c>
      <c r="G90" s="532">
        <v>47.279000000000003</v>
      </c>
      <c r="H90" s="532">
        <v>278.33699999999999</v>
      </c>
      <c r="I90" s="532">
        <v>11658.16</v>
      </c>
      <c r="J90" s="532">
        <v>605.26800000000003</v>
      </c>
      <c r="K90" s="531">
        <v>207.99</v>
      </c>
      <c r="L90" s="531">
        <v>1524.0840000000001</v>
      </c>
      <c r="M90" s="531">
        <v>1221.953</v>
      </c>
      <c r="N90" s="531">
        <v>1792.9</v>
      </c>
      <c r="P90" s="106"/>
      <c r="Q90" s="106"/>
    </row>
    <row r="91" spans="2:25" s="105" customFormat="1" ht="34.9" customHeight="1">
      <c r="B91" s="217">
        <v>46198</v>
      </c>
      <c r="C91" s="536">
        <f t="shared" ref="C91" si="10">D91+K91+L91+M91+N91</f>
        <v>17944.704999999998</v>
      </c>
      <c r="D91" s="536">
        <f t="shared" ref="D91" si="11">SUM(E91:J91)</f>
        <v>13138.226000000001</v>
      </c>
      <c r="E91" s="537">
        <v>424.952</v>
      </c>
      <c r="F91" s="537">
        <v>0.875</v>
      </c>
      <c r="G91" s="537">
        <v>48.393999999999998</v>
      </c>
      <c r="H91" s="537">
        <v>279.12700000000001</v>
      </c>
      <c r="I91" s="537">
        <v>11732.572</v>
      </c>
      <c r="J91" s="537">
        <v>652.30600000000004</v>
      </c>
      <c r="K91" s="536">
        <v>180.542</v>
      </c>
      <c r="L91" s="536">
        <v>1509.376</v>
      </c>
      <c r="M91" s="536">
        <v>1240.4079999999999</v>
      </c>
      <c r="N91" s="536">
        <v>1876.153</v>
      </c>
      <c r="O91" s="1137"/>
      <c r="P91" s="1138"/>
      <c r="Q91" s="1138"/>
      <c r="R91" s="1139"/>
      <c r="S91" s="1139"/>
    </row>
    <row r="92" spans="2:25" s="105" customFormat="1" ht="34.9" customHeight="1">
      <c r="B92" s="216">
        <v>46222</v>
      </c>
      <c r="C92" s="531">
        <f t="shared" ref="C92" si="12">D92+K92+L92+M92+N92</f>
        <v>18289.060000000001</v>
      </c>
      <c r="D92" s="531">
        <f t="shared" ref="D92" si="13">SUM(E92:J92)</f>
        <v>13481.075999999999</v>
      </c>
      <c r="E92" s="532">
        <v>434.80500000000001</v>
      </c>
      <c r="F92" s="532">
        <v>0.76</v>
      </c>
      <c r="G92" s="532">
        <v>64.117000000000004</v>
      </c>
      <c r="H92" s="532">
        <v>301.81400000000002</v>
      </c>
      <c r="I92" s="532">
        <v>12021.894</v>
      </c>
      <c r="J92" s="532">
        <v>657.68600000000004</v>
      </c>
      <c r="K92" s="531">
        <v>187.53100000000001</v>
      </c>
      <c r="L92" s="531">
        <v>1524.154</v>
      </c>
      <c r="M92" s="531">
        <v>1253.3869999999999</v>
      </c>
      <c r="N92" s="531">
        <v>1842.912</v>
      </c>
      <c r="P92" s="106"/>
      <c r="Q92" s="106"/>
    </row>
    <row r="93" spans="2:25" s="105" customFormat="1" ht="34.9" customHeight="1">
      <c r="B93" s="553">
        <v>46235</v>
      </c>
      <c r="C93" s="611">
        <f t="shared" ref="C93" si="14">D93+K93+L93+M93+N93</f>
        <v>18501.129123999995</v>
      </c>
      <c r="D93" s="611">
        <f t="shared" ref="D93" si="15">SUM(E93:J93)</f>
        <v>13641.520882565999</v>
      </c>
      <c r="E93" s="610">
        <v>437.06848787900003</v>
      </c>
      <c r="F93" s="610">
        <v>0.500966668</v>
      </c>
      <c r="G93" s="610">
        <v>74.24351587999999</v>
      </c>
      <c r="H93" s="610">
        <v>298.45526092799997</v>
      </c>
      <c r="I93" s="610">
        <v>12179.982637621</v>
      </c>
      <c r="J93" s="610">
        <v>651.27001358999996</v>
      </c>
      <c r="K93" s="611">
        <v>192.29129599999999</v>
      </c>
      <c r="L93" s="611">
        <v>1506.8586104240001</v>
      </c>
      <c r="M93" s="611">
        <v>1270.3703</v>
      </c>
      <c r="N93" s="611">
        <v>1890.0880350099992</v>
      </c>
      <c r="O93" s="1137"/>
      <c r="P93" s="1138"/>
      <c r="Q93" s="1138"/>
      <c r="R93" s="1139"/>
      <c r="S93" s="1139"/>
    </row>
    <row r="94" spans="2:25" ht="4.5" customHeight="1">
      <c r="N94" s="101"/>
    </row>
    <row r="95" spans="2:25" s="43" customFormat="1" ht="24.75" customHeight="1">
      <c r="B95" s="647" t="s">
        <v>1095</v>
      </c>
      <c r="C95" s="648"/>
      <c r="D95" s="648"/>
      <c r="E95" s="648"/>
      <c r="F95" s="648"/>
      <c r="G95" s="648"/>
      <c r="H95" s="648"/>
      <c r="J95" s="1210"/>
      <c r="N95" s="648" t="s">
        <v>1103</v>
      </c>
      <c r="P95" s="490"/>
      <c r="R95" s="490"/>
      <c r="V95" s="1214"/>
      <c r="W95" s="1214"/>
      <c r="X95" s="1214"/>
      <c r="Y95" s="1214"/>
    </row>
    <row r="96" spans="2:25" ht="19.5" customHeight="1">
      <c r="B96" s="1531" t="s">
        <v>1116</v>
      </c>
      <c r="C96" s="1531"/>
      <c r="D96" s="1531"/>
      <c r="E96" s="1531"/>
      <c r="F96" s="1531"/>
      <c r="G96" s="1111"/>
      <c r="H96" s="1532" t="s">
        <v>1115</v>
      </c>
      <c r="I96" s="1532"/>
      <c r="J96" s="1532"/>
      <c r="K96" s="1532"/>
      <c r="L96" s="1532"/>
      <c r="M96" s="1532"/>
      <c r="N96" s="1532"/>
      <c r="O96" s="1112"/>
      <c r="P96" s="106"/>
      <c r="Q96" s="106"/>
      <c r="R96" s="105"/>
      <c r="S96" s="105"/>
      <c r="T96" s="105"/>
    </row>
    <row r="97" spans="2:20" ht="19.5">
      <c r="B97" s="1531"/>
      <c r="C97" s="1531"/>
      <c r="D97" s="1531"/>
      <c r="E97" s="1531"/>
      <c r="F97" s="1531"/>
      <c r="G97" s="1111"/>
      <c r="H97" s="1532"/>
      <c r="I97" s="1532"/>
      <c r="J97" s="1532"/>
      <c r="K97" s="1532"/>
      <c r="L97" s="1532"/>
      <c r="M97" s="1532"/>
      <c r="N97" s="1532"/>
      <c r="O97" s="1112"/>
      <c r="P97" s="106"/>
      <c r="Q97" s="106"/>
      <c r="R97" s="105"/>
      <c r="S97" s="105"/>
      <c r="T97" s="105"/>
    </row>
    <row r="103" spans="2:20">
      <c r="C103" s="929"/>
      <c r="D103" s="929"/>
      <c r="E103" s="929"/>
      <c r="F103" s="929"/>
      <c r="G103" s="929"/>
      <c r="H103" s="929"/>
      <c r="I103" s="929"/>
      <c r="J103" s="929"/>
      <c r="K103" s="929"/>
      <c r="L103" s="929"/>
      <c r="M103" s="929"/>
      <c r="N103" s="929"/>
      <c r="O103" s="929"/>
    </row>
    <row r="104" spans="2:20" ht="23.25">
      <c r="C104" s="1194"/>
      <c r="D104" s="1194"/>
      <c r="E104" s="1194"/>
      <c r="F104" s="1194"/>
      <c r="G104" s="1194"/>
      <c r="H104" s="1194"/>
      <c r="I104" s="1194"/>
      <c r="J104" s="1194"/>
      <c r="K104" s="1194"/>
      <c r="L104" s="1194"/>
      <c r="M104" s="1194"/>
      <c r="N104" s="1194"/>
    </row>
    <row r="105" spans="2:20">
      <c r="C105" s="929"/>
      <c r="D105" s="929"/>
      <c r="E105" s="929"/>
      <c r="F105" s="929"/>
      <c r="G105" s="929"/>
      <c r="H105" s="929"/>
      <c r="I105" s="929"/>
      <c r="J105" s="929"/>
      <c r="K105" s="929"/>
      <c r="L105" s="929"/>
      <c r="M105" s="929"/>
      <c r="N105" s="929"/>
    </row>
  </sheetData>
  <mergeCells count="16">
    <mergeCell ref="N6:N8"/>
    <mergeCell ref="D7:J7"/>
    <mergeCell ref="B96:F97"/>
    <mergeCell ref="H96:N97"/>
    <mergeCell ref="B6:B10"/>
    <mergeCell ref="C6:C8"/>
    <mergeCell ref="D6:J6"/>
    <mergeCell ref="K6:K8"/>
    <mergeCell ref="L6:L8"/>
    <mergeCell ref="M6:M8"/>
    <mergeCell ref="B2:D2"/>
    <mergeCell ref="E2:L2"/>
    <mergeCell ref="M2:N2"/>
    <mergeCell ref="B3:B4"/>
    <mergeCell ref="C3:M3"/>
    <mergeCell ref="C4:M4"/>
  </mergeCells>
  <printOptions horizontalCentered="1" verticalCentered="1"/>
  <pageMargins left="0.196850393700787" right="0.196850393700787" top="0.196850393700787" bottom="0.196850393700787" header="0.511811023622047" footer="0.511811023622047"/>
  <pageSetup paperSize="9" scale="4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BH102"/>
  <sheetViews>
    <sheetView rightToLeft="1" topLeftCell="A16" zoomScale="40" zoomScaleNormal="40" workbookViewId="0">
      <selection activeCell="C92" sqref="C92"/>
    </sheetView>
  </sheetViews>
  <sheetFormatPr defaultColWidth="9.140625" defaultRowHeight="18.75"/>
  <cols>
    <col min="1" max="1" width="10.7109375" style="43" customWidth="1"/>
    <col min="2" max="2" width="21.85546875" style="1" customWidth="1"/>
    <col min="3" max="3" width="20.7109375" style="42" customWidth="1"/>
    <col min="4" max="4" width="25.85546875" style="42" customWidth="1"/>
    <col min="5" max="11" width="18.7109375" style="43" customWidth="1"/>
    <col min="12" max="12" width="18.7109375" style="42" customWidth="1"/>
    <col min="13" max="20" width="18.7109375" style="43" customWidth="1"/>
    <col min="21" max="21" width="12.85546875" style="43" customWidth="1"/>
    <col min="22" max="22" width="30.42578125" style="43" bestFit="1" customWidth="1"/>
    <col min="23" max="23" width="12.85546875" style="43" customWidth="1"/>
    <col min="24" max="24" width="13.85546875" style="43" customWidth="1"/>
    <col min="25" max="25" width="12" style="43" customWidth="1"/>
    <col min="26" max="26" width="11.42578125" style="43" customWidth="1"/>
    <col min="27" max="27" width="12.42578125" style="43" customWidth="1"/>
    <col min="28" max="28" width="13.85546875" style="43" customWidth="1"/>
    <col min="29" max="29" width="12.85546875" style="43" customWidth="1"/>
    <col min="30" max="30" width="13.42578125" style="43" customWidth="1"/>
    <col min="31" max="31" width="13.140625" style="43" customWidth="1"/>
    <col min="32" max="39" width="12.28515625" style="43" customWidth="1"/>
    <col min="40" max="40" width="13.85546875" style="43" customWidth="1"/>
    <col min="41" max="41" width="12.85546875" style="43" customWidth="1"/>
    <col min="42" max="42" width="13.42578125" style="43" customWidth="1"/>
    <col min="43" max="43" width="13.140625" style="43" customWidth="1"/>
    <col min="44" max="51" width="12.28515625" style="43" customWidth="1"/>
    <col min="52" max="52" width="13.85546875" style="43" customWidth="1"/>
    <col min="53" max="53" width="12.85546875" style="43" customWidth="1"/>
    <col min="54" max="54" width="13.42578125" style="43" customWidth="1"/>
    <col min="55" max="55" width="13.140625" style="43" customWidth="1"/>
    <col min="56" max="56" width="12.28515625" style="43" bestFit="1" customWidth="1"/>
    <col min="57" max="59" width="13.28515625" style="43" customWidth="1"/>
    <col min="60" max="60" width="73.28515625" style="114" bestFit="1" customWidth="1"/>
    <col min="61" max="16384" width="9.140625" style="43"/>
  </cols>
  <sheetData>
    <row r="1" spans="2:60">
      <c r="BH1" s="43"/>
    </row>
    <row r="2" spans="2:60" s="99" customFormat="1" ht="40.15" customHeight="1">
      <c r="B2" s="1586" t="s">
        <v>1079</v>
      </c>
      <c r="C2" s="1539"/>
      <c r="D2" s="1539"/>
      <c r="E2" s="1587"/>
      <c r="F2" s="1558" t="s">
        <v>741</v>
      </c>
      <c r="G2" s="1431"/>
      <c r="H2" s="1431"/>
      <c r="I2" s="1431"/>
      <c r="J2" s="1431"/>
      <c r="K2" s="1431"/>
      <c r="L2" s="1431"/>
      <c r="M2" s="1431"/>
      <c r="N2" s="1431"/>
      <c r="O2" s="1431"/>
      <c r="P2" s="1431"/>
      <c r="Q2" s="1431"/>
      <c r="R2" s="1588" t="s">
        <v>688</v>
      </c>
      <c r="S2" s="1589"/>
      <c r="T2" s="1589"/>
    </row>
    <row r="3" spans="2:60" s="662" customFormat="1" ht="40.15" customHeight="1">
      <c r="B3" s="1590"/>
      <c r="C3" s="1573" t="s">
        <v>641</v>
      </c>
      <c r="D3" s="1573"/>
      <c r="E3" s="1573"/>
      <c r="F3" s="1573"/>
      <c r="G3" s="1573"/>
      <c r="H3" s="1573"/>
      <c r="I3" s="1573"/>
      <c r="J3" s="1573"/>
      <c r="K3" s="1573"/>
      <c r="L3" s="1573"/>
      <c r="M3" s="1573"/>
      <c r="N3" s="1573"/>
      <c r="O3" s="1573"/>
      <c r="P3" s="1573"/>
      <c r="Q3" s="1573"/>
      <c r="R3" s="1573"/>
      <c r="S3" s="1499"/>
      <c r="T3" s="996"/>
      <c r="U3" s="997"/>
      <c r="V3" s="997"/>
      <c r="W3" s="997"/>
      <c r="X3" s="997"/>
      <c r="Y3" s="997"/>
      <c r="Z3" s="997"/>
      <c r="AA3" s="997"/>
      <c r="AB3" s="997"/>
      <c r="AC3" s="997"/>
      <c r="AD3" s="997"/>
      <c r="AE3" s="997"/>
      <c r="AF3" s="997"/>
      <c r="AG3" s="997"/>
      <c r="AH3" s="997"/>
      <c r="AI3" s="997"/>
      <c r="AJ3" s="997"/>
      <c r="AK3" s="997"/>
      <c r="AL3" s="997"/>
      <c r="AM3" s="997"/>
      <c r="AN3" s="997"/>
      <c r="AO3" s="997"/>
      <c r="AP3" s="997"/>
      <c r="AQ3" s="997"/>
      <c r="AR3" s="997"/>
      <c r="AS3" s="997"/>
      <c r="AT3" s="997"/>
      <c r="AU3" s="997"/>
      <c r="AV3" s="997"/>
      <c r="AW3" s="997"/>
      <c r="AX3" s="997"/>
      <c r="AY3" s="997"/>
      <c r="AZ3" s="997"/>
      <c r="BA3" s="997"/>
      <c r="BB3" s="997"/>
      <c r="BC3" s="997"/>
      <c r="BD3" s="997"/>
      <c r="BE3" s="997"/>
      <c r="BF3" s="997"/>
      <c r="BG3" s="997"/>
      <c r="BH3" s="998"/>
    </row>
    <row r="4" spans="2:60" s="662" customFormat="1" ht="40.15" customHeight="1">
      <c r="B4" s="1591"/>
      <c r="C4" s="1592" t="s">
        <v>866</v>
      </c>
      <c r="D4" s="1592"/>
      <c r="E4" s="1592"/>
      <c r="F4" s="1592"/>
      <c r="G4" s="1592"/>
      <c r="H4" s="1592"/>
      <c r="I4" s="1592"/>
      <c r="J4" s="1592"/>
      <c r="K4" s="1592"/>
      <c r="L4" s="1592"/>
      <c r="M4" s="1592"/>
      <c r="N4" s="1592"/>
      <c r="O4" s="1592"/>
      <c r="P4" s="1592"/>
      <c r="Q4" s="1592"/>
      <c r="R4" s="1592"/>
      <c r="S4" s="1592"/>
      <c r="T4" s="663" t="s">
        <v>49</v>
      </c>
      <c r="U4" s="997"/>
      <c r="V4" s="997"/>
      <c r="W4" s="997"/>
      <c r="X4" s="997"/>
      <c r="Y4" s="997"/>
      <c r="Z4" s="997"/>
      <c r="AA4" s="997"/>
      <c r="AB4" s="997"/>
      <c r="AC4" s="997"/>
      <c r="AD4" s="997"/>
      <c r="AE4" s="997"/>
      <c r="AF4" s="997"/>
      <c r="AG4" s="997"/>
      <c r="AH4" s="997"/>
      <c r="AI4" s="997"/>
      <c r="AJ4" s="997"/>
      <c r="AK4" s="997"/>
      <c r="AL4" s="997"/>
      <c r="AM4" s="997"/>
      <c r="AN4" s="997"/>
      <c r="AO4" s="997"/>
      <c r="AP4" s="997"/>
      <c r="AQ4" s="997"/>
      <c r="AR4" s="997"/>
      <c r="AS4" s="997"/>
      <c r="AT4" s="997"/>
      <c r="AU4" s="997"/>
      <c r="AV4" s="997"/>
      <c r="AW4" s="997"/>
      <c r="AX4" s="997"/>
      <c r="AY4" s="997"/>
      <c r="AZ4" s="997"/>
      <c r="BA4" s="997"/>
      <c r="BB4" s="997"/>
      <c r="BC4" s="997"/>
      <c r="BD4" s="997"/>
      <c r="BE4" s="997"/>
      <c r="BF4" s="997"/>
      <c r="BG4" s="997"/>
      <c r="BH4" s="998"/>
    </row>
    <row r="5" spans="2:60" s="662" customFormat="1" ht="10.15" customHeight="1">
      <c r="B5" s="1306"/>
      <c r="C5" s="629"/>
      <c r="D5" s="629"/>
      <c r="E5" s="629"/>
      <c r="F5" s="629"/>
      <c r="G5" s="629"/>
      <c r="H5" s="629"/>
      <c r="I5" s="629"/>
      <c r="J5" s="629"/>
      <c r="K5" s="999"/>
      <c r="L5" s="629"/>
      <c r="M5" s="629"/>
      <c r="N5" s="629"/>
      <c r="O5" s="629"/>
      <c r="P5" s="629"/>
      <c r="Q5" s="629"/>
      <c r="R5" s="629"/>
      <c r="S5" s="629"/>
      <c r="T5" s="645"/>
      <c r="U5" s="997"/>
      <c r="V5" s="997"/>
      <c r="W5" s="997"/>
      <c r="X5" s="997"/>
      <c r="Y5" s="997"/>
      <c r="Z5" s="997"/>
      <c r="AA5" s="997"/>
      <c r="AB5" s="997"/>
      <c r="AC5" s="997"/>
      <c r="AD5" s="997"/>
      <c r="AE5" s="997"/>
      <c r="AF5" s="997"/>
      <c r="AG5" s="997"/>
      <c r="AH5" s="997"/>
      <c r="AI5" s="997"/>
      <c r="AJ5" s="997"/>
      <c r="AK5" s="997"/>
      <c r="AL5" s="997"/>
      <c r="AM5" s="997"/>
      <c r="AN5" s="997"/>
      <c r="AO5" s="997"/>
      <c r="AP5" s="997"/>
      <c r="AQ5" s="997"/>
      <c r="AR5" s="997"/>
      <c r="AS5" s="997"/>
      <c r="AT5" s="997"/>
      <c r="AU5" s="997"/>
      <c r="AV5" s="997"/>
      <c r="AW5" s="997"/>
      <c r="AX5" s="997"/>
      <c r="AY5" s="997"/>
      <c r="AZ5" s="997"/>
      <c r="BA5" s="997"/>
      <c r="BB5" s="997"/>
      <c r="BC5" s="997"/>
      <c r="BD5" s="997"/>
      <c r="BE5" s="997"/>
      <c r="BF5" s="997"/>
      <c r="BG5" s="997"/>
      <c r="BH5" s="998"/>
    </row>
    <row r="6" spans="2:60" ht="37.5" customHeight="1">
      <c r="B6" s="1593"/>
      <c r="C6" s="1596" t="s">
        <v>520</v>
      </c>
      <c r="D6" s="1436" t="s">
        <v>605</v>
      </c>
      <c r="E6" s="1599"/>
      <c r="F6" s="1599"/>
      <c r="G6" s="1599"/>
      <c r="H6" s="1599"/>
      <c r="I6" s="1599"/>
      <c r="J6" s="1599"/>
      <c r="K6" s="1600"/>
      <c r="L6" s="1568" t="s">
        <v>519</v>
      </c>
      <c r="M6" s="1569"/>
      <c r="N6" s="1569"/>
      <c r="O6" s="1569"/>
      <c r="P6" s="1569"/>
      <c r="Q6" s="1569"/>
      <c r="R6" s="1569"/>
      <c r="S6" s="1569"/>
      <c r="T6" s="1571"/>
      <c r="BH6" s="116"/>
    </row>
    <row r="7" spans="2:60" ht="38.25" customHeight="1">
      <c r="B7" s="1594"/>
      <c r="C7" s="1597"/>
      <c r="D7" s="1527" t="s">
        <v>518</v>
      </c>
      <c r="E7" s="1528"/>
      <c r="F7" s="1528"/>
      <c r="G7" s="1528"/>
      <c r="H7" s="1528"/>
      <c r="I7" s="1528"/>
      <c r="J7" s="1528"/>
      <c r="K7" s="1529"/>
      <c r="L7" s="1527" t="s">
        <v>516</v>
      </c>
      <c r="M7" s="1528"/>
      <c r="N7" s="1528"/>
      <c r="O7" s="1528"/>
      <c r="P7" s="1528"/>
      <c r="Q7" s="1528"/>
      <c r="R7" s="1528"/>
      <c r="S7" s="1528"/>
      <c r="T7" s="1530"/>
    </row>
    <row r="8" spans="2:60" s="113" customFormat="1" ht="105.95" customHeight="1">
      <c r="B8" s="1595"/>
      <c r="C8" s="1598"/>
      <c r="D8" s="165"/>
      <c r="E8" s="518" t="s">
        <v>604</v>
      </c>
      <c r="F8" s="518" t="s">
        <v>603</v>
      </c>
      <c r="G8" s="518" t="s">
        <v>602</v>
      </c>
      <c r="H8" s="518" t="s">
        <v>601</v>
      </c>
      <c r="I8" s="518" t="s">
        <v>600</v>
      </c>
      <c r="J8" s="518" t="s">
        <v>599</v>
      </c>
      <c r="K8" s="518" t="s">
        <v>598</v>
      </c>
      <c r="L8" s="165"/>
      <c r="M8" s="518" t="s">
        <v>597</v>
      </c>
      <c r="N8" s="518" t="s">
        <v>596</v>
      </c>
      <c r="O8" s="518" t="s">
        <v>640</v>
      </c>
      <c r="P8" s="518" t="s">
        <v>639</v>
      </c>
      <c r="Q8" s="518" t="s">
        <v>638</v>
      </c>
      <c r="R8" s="518" t="s">
        <v>637</v>
      </c>
      <c r="S8" s="518" t="s">
        <v>591</v>
      </c>
      <c r="T8" s="276" t="s">
        <v>590</v>
      </c>
      <c r="BH8" s="115"/>
    </row>
    <row r="9" spans="2:60" s="113" customFormat="1" ht="33.75" customHeight="1">
      <c r="B9" s="1275"/>
      <c r="C9" s="211"/>
      <c r="D9" s="211"/>
      <c r="E9" s="912"/>
      <c r="F9" s="912"/>
      <c r="G9" s="912"/>
      <c r="H9" s="912"/>
      <c r="I9" s="912"/>
      <c r="J9" s="912"/>
      <c r="K9" s="912"/>
      <c r="L9" s="211"/>
      <c r="M9" s="912"/>
      <c r="N9" s="912"/>
      <c r="O9" s="912"/>
      <c r="P9" s="912"/>
      <c r="Q9" s="912"/>
      <c r="R9" s="912"/>
      <c r="S9" s="912"/>
      <c r="T9" s="277"/>
      <c r="BH9" s="115"/>
    </row>
    <row r="10" spans="2:60" s="113" customFormat="1" ht="93.95" customHeight="1">
      <c r="B10" s="278"/>
      <c r="C10" s="887" t="s">
        <v>505</v>
      </c>
      <c r="D10" s="1290"/>
      <c r="E10" s="182" t="s">
        <v>589</v>
      </c>
      <c r="F10" s="182" t="s">
        <v>865</v>
      </c>
      <c r="G10" s="297" t="s">
        <v>587</v>
      </c>
      <c r="H10" s="182" t="s">
        <v>586</v>
      </c>
      <c r="I10" s="182" t="s">
        <v>698</v>
      </c>
      <c r="J10" s="182" t="s">
        <v>625</v>
      </c>
      <c r="K10" s="182" t="s">
        <v>584</v>
      </c>
      <c r="L10" s="1290"/>
      <c r="M10" s="182" t="s">
        <v>583</v>
      </c>
      <c r="N10" s="182" t="s">
        <v>582</v>
      </c>
      <c r="O10" s="182" t="s">
        <v>482</v>
      </c>
      <c r="P10" s="182" t="s">
        <v>580</v>
      </c>
      <c r="Q10" s="182" t="s">
        <v>579</v>
      </c>
      <c r="R10" s="182" t="s">
        <v>636</v>
      </c>
      <c r="S10" s="182" t="s">
        <v>577</v>
      </c>
      <c r="T10" s="279" t="s">
        <v>576</v>
      </c>
      <c r="BH10" s="115"/>
    </row>
    <row r="11" spans="2:60" s="113" customFormat="1" ht="40.15" customHeight="1">
      <c r="B11" s="162" t="s">
        <v>2</v>
      </c>
      <c r="C11" s="132"/>
      <c r="D11" s="132"/>
      <c r="E11" s="126"/>
      <c r="F11" s="126"/>
      <c r="G11" s="126"/>
      <c r="H11" s="126"/>
      <c r="I11" s="126"/>
      <c r="J11" s="126"/>
      <c r="K11" s="126"/>
      <c r="L11" s="132"/>
      <c r="M11" s="126"/>
      <c r="N11" s="126"/>
      <c r="O11" s="126"/>
      <c r="P11" s="126"/>
      <c r="Q11" s="126"/>
      <c r="R11" s="126"/>
      <c r="S11" s="126"/>
      <c r="T11" s="126"/>
      <c r="BH11" s="115"/>
    </row>
    <row r="12" spans="2:60" s="665" customFormat="1" ht="34.9" hidden="1" customHeight="1">
      <c r="B12" s="633">
        <v>2018</v>
      </c>
      <c r="C12" s="531">
        <v>42658.738614749003</v>
      </c>
      <c r="D12" s="531">
        <v>4933.7864652859998</v>
      </c>
      <c r="E12" s="532">
        <v>192.2301789</v>
      </c>
      <c r="F12" s="532">
        <v>888.82522061500003</v>
      </c>
      <c r="G12" s="532">
        <v>2770.0885680899996</v>
      </c>
      <c r="H12" s="532">
        <v>268.91532468999998</v>
      </c>
      <c r="I12" s="532">
        <v>315.12972143700006</v>
      </c>
      <c r="J12" s="532">
        <v>421.68039489999995</v>
      </c>
      <c r="K12" s="532">
        <v>76.917056654000007</v>
      </c>
      <c r="L12" s="531">
        <v>37724.952149463003</v>
      </c>
      <c r="M12" s="532">
        <v>9635.5820554659986</v>
      </c>
      <c r="N12" s="532">
        <v>291.973681</v>
      </c>
      <c r="O12" s="532">
        <v>292.21387285999992</v>
      </c>
      <c r="P12" s="532">
        <v>718.02865400199994</v>
      </c>
      <c r="Q12" s="532">
        <v>3977.3575812000004</v>
      </c>
      <c r="R12" s="532">
        <v>18598.238127818004</v>
      </c>
      <c r="S12" s="532">
        <v>330.85821200000004</v>
      </c>
      <c r="T12" s="532">
        <v>3880.6999651170008</v>
      </c>
      <c r="U12" s="664"/>
    </row>
    <row r="13" spans="2:60" s="665" customFormat="1" ht="34.9" hidden="1" customHeight="1">
      <c r="B13" s="632">
        <v>2019</v>
      </c>
      <c r="C13" s="536">
        <f>D13+L13</f>
        <v>44431.859671878003</v>
      </c>
      <c r="D13" s="536">
        <f>E13+F13+G13+H13+I13+J13+K13</f>
        <v>5007.4033407730003</v>
      </c>
      <c r="E13" s="537">
        <v>165.61571989999999</v>
      </c>
      <c r="F13" s="537">
        <v>986.84053336699992</v>
      </c>
      <c r="G13" s="537">
        <v>2670.6327701500004</v>
      </c>
      <c r="H13" s="537">
        <v>259.77047269999997</v>
      </c>
      <c r="I13" s="537">
        <v>364.37029823400002</v>
      </c>
      <c r="J13" s="537">
        <v>479.19004949999999</v>
      </c>
      <c r="K13" s="537">
        <v>80.983496922000015</v>
      </c>
      <c r="L13" s="536">
        <f>M13+N13+O13+P13+Q13+R13+S13+T13</f>
        <v>39424.456331105001</v>
      </c>
      <c r="M13" s="537">
        <v>10510.026893896</v>
      </c>
      <c r="N13" s="537">
        <v>357.16915599999999</v>
      </c>
      <c r="O13" s="537">
        <v>256.64022629999999</v>
      </c>
      <c r="P13" s="537">
        <v>768.21114343399995</v>
      </c>
      <c r="Q13" s="537">
        <v>4153.3496553999994</v>
      </c>
      <c r="R13" s="537">
        <v>19187.276135553002</v>
      </c>
      <c r="S13" s="537">
        <v>345.808629</v>
      </c>
      <c r="T13" s="537">
        <v>3845.9744915219999</v>
      </c>
      <c r="U13" s="664"/>
      <c r="V13" s="664"/>
      <c r="W13" s="1000"/>
    </row>
    <row r="14" spans="2:60" s="665" customFormat="1" ht="34.9" hidden="1" customHeight="1">
      <c r="B14" s="633">
        <v>2020</v>
      </c>
      <c r="C14" s="531">
        <f t="shared" ref="C14:C58" si="0">D14+L14</f>
        <v>46848.942599037007</v>
      </c>
      <c r="D14" s="531">
        <f>E14+F14+G14+H14+I14+J14+K14</f>
        <v>5743.6347527500002</v>
      </c>
      <c r="E14" s="532">
        <v>226.30138850000003</v>
      </c>
      <c r="F14" s="532">
        <v>1445.7941088170001</v>
      </c>
      <c r="G14" s="532">
        <v>2862.2407180000005</v>
      </c>
      <c r="H14" s="532">
        <v>219.59327881000002</v>
      </c>
      <c r="I14" s="532">
        <v>367.13739011999996</v>
      </c>
      <c r="J14" s="532">
        <v>511.99194232999997</v>
      </c>
      <c r="K14" s="532">
        <v>110.575926173</v>
      </c>
      <c r="L14" s="531">
        <f>M14+N14+O14+P14+Q14+R14+S14+T14</f>
        <v>41105.307846287003</v>
      </c>
      <c r="M14" s="532">
        <v>10834.334876047</v>
      </c>
      <c r="N14" s="532">
        <v>401.61152900000002</v>
      </c>
      <c r="O14" s="532">
        <v>270.53972679999993</v>
      </c>
      <c r="P14" s="532">
        <v>921.59364077100008</v>
      </c>
      <c r="Q14" s="532">
        <v>4496.0843081000003</v>
      </c>
      <c r="R14" s="532">
        <v>20051.899983319003</v>
      </c>
      <c r="S14" s="532">
        <v>351.96970199999998</v>
      </c>
      <c r="T14" s="532">
        <v>3777.2740802500002</v>
      </c>
      <c r="U14" s="664"/>
      <c r="V14" s="664"/>
      <c r="W14" s="1000"/>
    </row>
    <row r="15" spans="2:60" s="665" customFormat="1" ht="34.9" customHeight="1">
      <c r="B15" s="632">
        <v>2021</v>
      </c>
      <c r="C15" s="536">
        <f t="shared" si="0"/>
        <v>49496.806960984009</v>
      </c>
      <c r="D15" s="536">
        <f>E15+F15+G15+H15+I15+J15+K15</f>
        <v>5722.0235970179983</v>
      </c>
      <c r="E15" s="537">
        <v>211.85641720000001</v>
      </c>
      <c r="F15" s="537">
        <v>1453.4450075979996</v>
      </c>
      <c r="G15" s="537">
        <v>2796.169525105</v>
      </c>
      <c r="H15" s="537">
        <v>237.92813763000001</v>
      </c>
      <c r="I15" s="537">
        <v>388.12820370999998</v>
      </c>
      <c r="J15" s="537">
        <v>541.22138544999996</v>
      </c>
      <c r="K15" s="537">
        <v>93.274920324999997</v>
      </c>
      <c r="L15" s="536">
        <f>M15+N15+O15+P15+Q15+R15+S15+T15</f>
        <v>43774.783363966009</v>
      </c>
      <c r="M15" s="537">
        <v>11894.118024009002</v>
      </c>
      <c r="N15" s="537">
        <v>530.02200500000004</v>
      </c>
      <c r="O15" s="537">
        <v>259.43668739999998</v>
      </c>
      <c r="P15" s="537">
        <v>921.48047316399993</v>
      </c>
      <c r="Q15" s="537">
        <v>5443.3810434000006</v>
      </c>
      <c r="R15" s="537">
        <v>20471.882570821999</v>
      </c>
      <c r="S15" s="537">
        <v>389.700468</v>
      </c>
      <c r="T15" s="537">
        <v>3864.7620921710004</v>
      </c>
      <c r="U15" s="664"/>
      <c r="V15" s="664"/>
      <c r="W15" s="1000"/>
    </row>
    <row r="16" spans="2:60" s="665" customFormat="1" ht="34.9" customHeight="1">
      <c r="B16" s="633">
        <v>2022</v>
      </c>
      <c r="C16" s="531">
        <f t="shared" si="0"/>
        <v>51934.082023968993</v>
      </c>
      <c r="D16" s="531">
        <f>E16+F16+G16+H16+I16+J16+K16</f>
        <v>5292.6069867730002</v>
      </c>
      <c r="E16" s="532">
        <v>206.50486119999999</v>
      </c>
      <c r="F16" s="532">
        <v>961.1427783879999</v>
      </c>
      <c r="G16" s="532">
        <v>2790.0609002000001</v>
      </c>
      <c r="H16" s="532">
        <v>355.28776165100004</v>
      </c>
      <c r="I16" s="532">
        <v>385.45328940299999</v>
      </c>
      <c r="J16" s="532">
        <v>534.33240330000012</v>
      </c>
      <c r="K16" s="532">
        <v>59.824992631000001</v>
      </c>
      <c r="L16" s="531">
        <f>M16+N16+O16+P16+Q16+R16+S16+T16</f>
        <v>46641.475037195996</v>
      </c>
      <c r="M16" s="532">
        <v>12440.089830225999</v>
      </c>
      <c r="N16" s="532">
        <v>728.43973970000002</v>
      </c>
      <c r="O16" s="532">
        <v>256.30155120000006</v>
      </c>
      <c r="P16" s="532">
        <v>953.73662529700005</v>
      </c>
      <c r="Q16" s="532">
        <v>5775.3564754000008</v>
      </c>
      <c r="R16" s="532">
        <v>21912.977383623002</v>
      </c>
      <c r="S16" s="532">
        <v>413.05759399999999</v>
      </c>
      <c r="T16" s="532">
        <v>4161.5158377500002</v>
      </c>
      <c r="U16" s="664"/>
      <c r="V16" s="664"/>
      <c r="W16" s="1000"/>
    </row>
    <row r="17" spans="2:23" s="665" customFormat="1" ht="34.9" customHeight="1">
      <c r="B17" s="632">
        <v>2023</v>
      </c>
      <c r="C17" s="536">
        <f t="shared" si="0"/>
        <v>53241.041046684004</v>
      </c>
      <c r="D17" s="536">
        <f>E17+F17+G17+H17+I17+J17+K17</f>
        <v>5428.5045466450001</v>
      </c>
      <c r="E17" s="537">
        <v>180.53483779999999</v>
      </c>
      <c r="F17" s="537">
        <v>1023.0995259400001</v>
      </c>
      <c r="G17" s="537">
        <v>2830.4296353</v>
      </c>
      <c r="H17" s="537">
        <v>329.13193359900004</v>
      </c>
      <c r="I17" s="537">
        <v>420.4099499159999</v>
      </c>
      <c r="J17" s="537">
        <v>597.97711100000004</v>
      </c>
      <c r="K17" s="537">
        <v>46.921553090000003</v>
      </c>
      <c r="L17" s="536">
        <f>M17+N17+O17+P17+Q17+R17+S17+T17</f>
        <v>47812.536500039001</v>
      </c>
      <c r="M17" s="537">
        <v>12722.156031690998</v>
      </c>
      <c r="N17" s="537">
        <v>806.6044263</v>
      </c>
      <c r="O17" s="537">
        <v>386.33154930000001</v>
      </c>
      <c r="P17" s="537">
        <v>761.39311022899994</v>
      </c>
      <c r="Q17" s="537">
        <v>6536.5022441399997</v>
      </c>
      <c r="R17" s="537">
        <v>22075.274842850002</v>
      </c>
      <c r="S17" s="537">
        <v>410.63222700000006</v>
      </c>
      <c r="T17" s="537">
        <v>4113.6420685289986</v>
      </c>
      <c r="U17" s="664"/>
      <c r="V17" s="664"/>
      <c r="W17" s="1000"/>
    </row>
    <row r="18" spans="2:23" s="665" customFormat="1" ht="34.9" customHeight="1">
      <c r="B18" s="633">
        <v>2024</v>
      </c>
      <c r="C18" s="531">
        <f t="shared" ref="C18:T18" si="1">C71</f>
        <v>54949.862999999998</v>
      </c>
      <c r="D18" s="531">
        <f t="shared" si="1"/>
        <v>5306.6809999999996</v>
      </c>
      <c r="E18" s="532">
        <f t="shared" si="1"/>
        <v>212.88800000000001</v>
      </c>
      <c r="F18" s="532">
        <f t="shared" si="1"/>
        <v>953.33799999999997</v>
      </c>
      <c r="G18" s="532">
        <f t="shared" si="1"/>
        <v>2678.1550000000002</v>
      </c>
      <c r="H18" s="532">
        <f t="shared" si="1"/>
        <v>315.46800000000002</v>
      </c>
      <c r="I18" s="532">
        <f t="shared" si="1"/>
        <v>448.63299999999998</v>
      </c>
      <c r="J18" s="532">
        <f t="shared" si="1"/>
        <v>653.76700000000005</v>
      </c>
      <c r="K18" s="532">
        <f t="shared" si="1"/>
        <v>44.430999999999997</v>
      </c>
      <c r="L18" s="531">
        <f t="shared" si="1"/>
        <v>49643.182000000001</v>
      </c>
      <c r="M18" s="532">
        <f t="shared" si="1"/>
        <v>13293.713</v>
      </c>
      <c r="N18" s="532">
        <f t="shared" si="1"/>
        <v>875.298</v>
      </c>
      <c r="O18" s="532">
        <f t="shared" si="1"/>
        <v>465.32</v>
      </c>
      <c r="P18" s="532">
        <f t="shared" si="1"/>
        <v>792.34500000000003</v>
      </c>
      <c r="Q18" s="532">
        <f t="shared" si="1"/>
        <v>7529.3609999999999</v>
      </c>
      <c r="R18" s="532">
        <f t="shared" si="1"/>
        <v>22097.609</v>
      </c>
      <c r="S18" s="532">
        <f t="shared" si="1"/>
        <v>409.01299999999998</v>
      </c>
      <c r="T18" s="532">
        <f t="shared" si="1"/>
        <v>4180.5230000000001</v>
      </c>
      <c r="U18" s="664"/>
      <c r="V18" s="664"/>
      <c r="W18" s="1000"/>
    </row>
    <row r="19" spans="2:23" s="665" customFormat="1" ht="34.9" customHeight="1">
      <c r="B19" s="632" t="s">
        <v>1094</v>
      </c>
      <c r="C19" s="611">
        <f>D19+L19</f>
        <v>57265.400999999998</v>
      </c>
      <c r="D19" s="611">
        <f>E19+F19+G19+H19+I19+J19+K19</f>
        <v>6817.7329999999993</v>
      </c>
      <c r="E19" s="537">
        <f>E84</f>
        <v>203.803</v>
      </c>
      <c r="F19" s="537">
        <f t="shared" ref="F19:T19" si="2">F84</f>
        <v>1248.5909999999999</v>
      </c>
      <c r="G19" s="537">
        <f t="shared" si="2"/>
        <v>3435.5549999999998</v>
      </c>
      <c r="H19" s="537">
        <f t="shared" si="2"/>
        <v>608.51800000000003</v>
      </c>
      <c r="I19" s="537">
        <f t="shared" si="2"/>
        <v>553.52499999999998</v>
      </c>
      <c r="J19" s="537">
        <f t="shared" si="2"/>
        <v>729.24400000000003</v>
      </c>
      <c r="K19" s="537">
        <f t="shared" si="2"/>
        <v>38.497</v>
      </c>
      <c r="L19" s="611">
        <f>M19+N19+O19+P19+Q19+R19+S19+T19</f>
        <v>50447.667999999998</v>
      </c>
      <c r="M19" s="537">
        <f t="shared" si="2"/>
        <v>13827.948</v>
      </c>
      <c r="N19" s="537">
        <f t="shared" si="2"/>
        <v>955.29</v>
      </c>
      <c r="O19" s="537">
        <f t="shared" si="2"/>
        <v>511.99900000000002</v>
      </c>
      <c r="P19" s="537">
        <f t="shared" si="2"/>
        <v>809.24599999999998</v>
      </c>
      <c r="Q19" s="537">
        <f t="shared" si="2"/>
        <v>7428.0110000000004</v>
      </c>
      <c r="R19" s="537">
        <f t="shared" si="2"/>
        <v>21967.057000000001</v>
      </c>
      <c r="S19" s="537">
        <f t="shared" si="2"/>
        <v>396.339</v>
      </c>
      <c r="T19" s="537">
        <f t="shared" si="2"/>
        <v>4551.7780000000002</v>
      </c>
      <c r="U19" s="664"/>
      <c r="V19" s="664"/>
      <c r="W19" s="1000"/>
    </row>
    <row r="20" spans="2:23" s="665" customFormat="1" ht="34.9" hidden="1" customHeight="1">
      <c r="B20" s="635">
        <v>2021</v>
      </c>
      <c r="C20" s="636"/>
      <c r="D20" s="636"/>
      <c r="E20" s="637"/>
      <c r="F20" s="637"/>
      <c r="G20" s="637"/>
      <c r="H20" s="637"/>
      <c r="I20" s="637"/>
      <c r="J20" s="637"/>
      <c r="K20" s="637"/>
      <c r="L20" s="636"/>
      <c r="M20" s="637"/>
      <c r="N20" s="637"/>
      <c r="O20" s="637"/>
      <c r="P20" s="637"/>
      <c r="Q20" s="637"/>
      <c r="R20" s="637"/>
      <c r="S20" s="637"/>
      <c r="T20" s="637"/>
      <c r="U20" s="664"/>
      <c r="V20" s="664"/>
      <c r="W20" s="1000"/>
    </row>
    <row r="21" spans="2:23" s="665" customFormat="1" ht="34.9" hidden="1" customHeight="1">
      <c r="B21" s="216">
        <v>44197</v>
      </c>
      <c r="C21" s="531">
        <f t="shared" si="0"/>
        <v>46746.225118250994</v>
      </c>
      <c r="D21" s="531">
        <v>5563.8753084789996</v>
      </c>
      <c r="E21" s="532">
        <v>228.01289989999998</v>
      </c>
      <c r="F21" s="532">
        <v>1179.3652474159999</v>
      </c>
      <c r="G21" s="532">
        <v>2944.9167054999998</v>
      </c>
      <c r="H21" s="532">
        <v>233.61453431000001</v>
      </c>
      <c r="I21" s="532">
        <v>368.00950091300001</v>
      </c>
      <c r="J21" s="532">
        <v>518.23525410000002</v>
      </c>
      <c r="K21" s="532">
        <v>91.721166339999996</v>
      </c>
      <c r="L21" s="531">
        <v>41182.349809771993</v>
      </c>
      <c r="M21" s="532">
        <v>11055.367380517</v>
      </c>
      <c r="N21" s="532">
        <v>412.13354600000002</v>
      </c>
      <c r="O21" s="532">
        <v>276.57094250000006</v>
      </c>
      <c r="P21" s="532">
        <v>921.25223920900009</v>
      </c>
      <c r="Q21" s="532">
        <v>4172.5697872999999</v>
      </c>
      <c r="R21" s="532">
        <v>20111.073301454002</v>
      </c>
      <c r="S21" s="532">
        <v>377.45826299999999</v>
      </c>
      <c r="T21" s="532">
        <v>3855.9243497919992</v>
      </c>
      <c r="U21" s="664"/>
      <c r="V21" s="664"/>
      <c r="W21" s="1000"/>
    </row>
    <row r="22" spans="2:23" s="665" customFormat="1" ht="34.9" hidden="1" customHeight="1">
      <c r="B22" s="217">
        <v>44228</v>
      </c>
      <c r="C22" s="536">
        <f t="shared" si="0"/>
        <v>46897.887898066991</v>
      </c>
      <c r="D22" s="536">
        <v>5534.7771340079989</v>
      </c>
      <c r="E22" s="537">
        <v>213.60428620000005</v>
      </c>
      <c r="F22" s="537">
        <v>1220.3273479279999</v>
      </c>
      <c r="G22" s="537">
        <v>2870.3995553000004</v>
      </c>
      <c r="H22" s="537">
        <v>229.25985005000001</v>
      </c>
      <c r="I22" s="537">
        <v>365.93828220399996</v>
      </c>
      <c r="J22" s="537">
        <v>517.34206086000006</v>
      </c>
      <c r="K22" s="537">
        <v>117.90575146600003</v>
      </c>
      <c r="L22" s="536">
        <v>41363.110764058991</v>
      </c>
      <c r="M22" s="537">
        <v>11076.199237876999</v>
      </c>
      <c r="N22" s="537">
        <v>415.84924100000001</v>
      </c>
      <c r="O22" s="537">
        <v>278.5499741000001</v>
      </c>
      <c r="P22" s="537">
        <v>922.7844454609999</v>
      </c>
      <c r="Q22" s="537">
        <v>4328.7047355999994</v>
      </c>
      <c r="R22" s="537">
        <v>20208.885302961</v>
      </c>
      <c r="S22" s="537">
        <v>374.50583200000005</v>
      </c>
      <c r="T22" s="537">
        <v>3757.63199506</v>
      </c>
      <c r="U22" s="664"/>
      <c r="V22" s="664"/>
      <c r="W22" s="1000"/>
    </row>
    <row r="23" spans="2:23" s="665" customFormat="1" ht="34.9" hidden="1" customHeight="1">
      <c r="B23" s="216">
        <v>44256</v>
      </c>
      <c r="C23" s="531">
        <f t="shared" si="0"/>
        <v>46659.200912635002</v>
      </c>
      <c r="D23" s="531">
        <v>5099.6485939960003</v>
      </c>
      <c r="E23" s="532">
        <v>196.08704040000001</v>
      </c>
      <c r="F23" s="532">
        <v>932.08518477099994</v>
      </c>
      <c r="G23" s="532">
        <v>2747.9547214000004</v>
      </c>
      <c r="H23" s="532">
        <v>237.08300770899999</v>
      </c>
      <c r="I23" s="532">
        <v>363.39352106500002</v>
      </c>
      <c r="J23" s="532">
        <v>525.64204639000013</v>
      </c>
      <c r="K23" s="532">
        <v>97.40307226100002</v>
      </c>
      <c r="L23" s="531">
        <v>41559.552318638998</v>
      </c>
      <c r="M23" s="532">
        <v>11120.503363852</v>
      </c>
      <c r="N23" s="532">
        <v>423.21409999999997</v>
      </c>
      <c r="O23" s="532">
        <v>287.21312150000011</v>
      </c>
      <c r="P23" s="532">
        <v>922.946032231</v>
      </c>
      <c r="Q23" s="532">
        <v>4346.0397922000002</v>
      </c>
      <c r="R23" s="532">
        <v>20278.623583089</v>
      </c>
      <c r="S23" s="532">
        <v>358.64631799999995</v>
      </c>
      <c r="T23" s="532">
        <v>3822.3660077670006</v>
      </c>
      <c r="U23" s="664"/>
      <c r="V23" s="664"/>
      <c r="W23" s="1000"/>
    </row>
    <row r="24" spans="2:23" s="665" customFormat="1" ht="34.9" hidden="1" customHeight="1">
      <c r="B24" s="217">
        <v>44287</v>
      </c>
      <c r="C24" s="536">
        <f t="shared" si="0"/>
        <v>46635.362727583</v>
      </c>
      <c r="D24" s="536">
        <v>5136.9579836610001</v>
      </c>
      <c r="E24" s="537">
        <v>185.5922028</v>
      </c>
      <c r="F24" s="537">
        <v>923.17414954600019</v>
      </c>
      <c r="G24" s="537">
        <v>2815.3950242000001</v>
      </c>
      <c r="H24" s="537">
        <v>233.2165444</v>
      </c>
      <c r="I24" s="537">
        <v>363.06155592799996</v>
      </c>
      <c r="J24" s="537">
        <v>526.48513220000007</v>
      </c>
      <c r="K24" s="537">
        <v>90.033374587000026</v>
      </c>
      <c r="L24" s="536">
        <v>41498.404743922001</v>
      </c>
      <c r="M24" s="537">
        <v>11281.915848604</v>
      </c>
      <c r="N24" s="537">
        <v>439.94519400000001</v>
      </c>
      <c r="O24" s="537">
        <v>288.41057760000007</v>
      </c>
      <c r="P24" s="537">
        <v>914.69505145299991</v>
      </c>
      <c r="Q24" s="537">
        <v>3926.0351070999995</v>
      </c>
      <c r="R24" s="537">
        <v>20405.758356130998</v>
      </c>
      <c r="S24" s="537">
        <v>365.30391499999996</v>
      </c>
      <c r="T24" s="537">
        <v>3876.3406940339996</v>
      </c>
      <c r="U24" s="664"/>
      <c r="V24" s="664"/>
      <c r="W24" s="1000"/>
    </row>
    <row r="25" spans="2:23" s="665" customFormat="1" ht="34.9" hidden="1" customHeight="1">
      <c r="B25" s="216">
        <v>44317</v>
      </c>
      <c r="C25" s="531">
        <f t="shared" si="0"/>
        <v>46789.958163614006</v>
      </c>
      <c r="D25" s="531">
        <v>5218.580297864999</v>
      </c>
      <c r="E25" s="532">
        <v>254.27995079999999</v>
      </c>
      <c r="F25" s="532">
        <v>991.88616080199995</v>
      </c>
      <c r="G25" s="532">
        <v>2731.5133667999994</v>
      </c>
      <c r="H25" s="532">
        <v>237.02557501999999</v>
      </c>
      <c r="I25" s="532">
        <v>369.89060904299993</v>
      </c>
      <c r="J25" s="532">
        <v>530.83521810000002</v>
      </c>
      <c r="K25" s="532">
        <v>103.1494173</v>
      </c>
      <c r="L25" s="531">
        <v>41571.377865749004</v>
      </c>
      <c r="M25" s="532">
        <v>11272.008040818999</v>
      </c>
      <c r="N25" s="532">
        <v>464.41826500000002</v>
      </c>
      <c r="O25" s="532">
        <v>284.34852439999997</v>
      </c>
      <c r="P25" s="532">
        <v>922.12664330300004</v>
      </c>
      <c r="Q25" s="532">
        <v>4165.2322654000009</v>
      </c>
      <c r="R25" s="532">
        <v>20378.771713339</v>
      </c>
      <c r="S25" s="532">
        <v>338.15690299999994</v>
      </c>
      <c r="T25" s="532">
        <v>3746.3155104880002</v>
      </c>
      <c r="U25" s="664"/>
      <c r="V25" s="664"/>
      <c r="W25" s="1000"/>
    </row>
    <row r="26" spans="2:23" s="665" customFormat="1" ht="34.9" hidden="1" customHeight="1">
      <c r="B26" s="217">
        <v>44348</v>
      </c>
      <c r="C26" s="536">
        <f t="shared" si="0"/>
        <v>47226.406533332003</v>
      </c>
      <c r="D26" s="536">
        <v>5325.6334450900013</v>
      </c>
      <c r="E26" s="537">
        <v>193.1930706</v>
      </c>
      <c r="F26" s="537">
        <v>1135.1557338360003</v>
      </c>
      <c r="G26" s="537">
        <v>2762.4834422000004</v>
      </c>
      <c r="H26" s="537">
        <v>230.64283024899999</v>
      </c>
      <c r="I26" s="537">
        <v>371.43310711200002</v>
      </c>
      <c r="J26" s="537">
        <v>538.04645649999998</v>
      </c>
      <c r="K26" s="537">
        <v>94.678804592999995</v>
      </c>
      <c r="L26" s="536">
        <v>41900.773088242</v>
      </c>
      <c r="M26" s="537">
        <v>11436.501027066</v>
      </c>
      <c r="N26" s="537">
        <v>475.40155199999998</v>
      </c>
      <c r="O26" s="537">
        <v>280.32378600000004</v>
      </c>
      <c r="P26" s="537">
        <v>917.37174140699994</v>
      </c>
      <c r="Q26" s="537">
        <v>4120.8250645000007</v>
      </c>
      <c r="R26" s="537">
        <v>20429.159033939999</v>
      </c>
      <c r="S26" s="537">
        <v>387.19745699999999</v>
      </c>
      <c r="T26" s="537">
        <v>3853.9934263289988</v>
      </c>
      <c r="U26" s="664"/>
      <c r="V26" s="664"/>
      <c r="W26" s="1000"/>
    </row>
    <row r="27" spans="2:23" s="665" customFormat="1" ht="34.9" hidden="1" customHeight="1">
      <c r="B27" s="216">
        <v>44378</v>
      </c>
      <c r="C27" s="531">
        <f t="shared" si="0"/>
        <v>47437.465408655989</v>
      </c>
      <c r="D27" s="531">
        <v>5446.9754520979996</v>
      </c>
      <c r="E27" s="532">
        <v>205.41035009999999</v>
      </c>
      <c r="F27" s="532">
        <v>1135.3300809050002</v>
      </c>
      <c r="G27" s="532">
        <v>2856.9306652</v>
      </c>
      <c r="H27" s="532">
        <v>245.47515388899998</v>
      </c>
      <c r="I27" s="532">
        <v>373.00234930400001</v>
      </c>
      <c r="J27" s="532">
        <v>537.89781659999994</v>
      </c>
      <c r="K27" s="532">
        <v>92.929036100000005</v>
      </c>
      <c r="L27" s="531">
        <v>41990.489956557991</v>
      </c>
      <c r="M27" s="532">
        <v>11207.170439083999</v>
      </c>
      <c r="N27" s="532">
        <v>489.05851999999999</v>
      </c>
      <c r="O27" s="532">
        <v>282.35939880000001</v>
      </c>
      <c r="P27" s="532">
        <v>912.42354885799978</v>
      </c>
      <c r="Q27" s="532">
        <v>4344.334784300001</v>
      </c>
      <c r="R27" s="532">
        <v>20439.629723201997</v>
      </c>
      <c r="S27" s="532">
        <v>390.89964499999996</v>
      </c>
      <c r="T27" s="532">
        <v>3924.613897314</v>
      </c>
      <c r="U27" s="664"/>
      <c r="V27" s="664"/>
      <c r="W27" s="1000"/>
    </row>
    <row r="28" spans="2:23" s="665" customFormat="1" ht="34.9" hidden="1" customHeight="1">
      <c r="B28" s="217">
        <v>44409</v>
      </c>
      <c r="C28" s="536">
        <f t="shared" si="0"/>
        <v>47595.436554653003</v>
      </c>
      <c r="D28" s="536">
        <v>5469.6128796189987</v>
      </c>
      <c r="E28" s="537">
        <v>242.61553960000001</v>
      </c>
      <c r="F28" s="537">
        <v>1205.9978610499998</v>
      </c>
      <c r="G28" s="537">
        <v>2769.7635514000003</v>
      </c>
      <c r="H28" s="537">
        <v>246.65315024</v>
      </c>
      <c r="I28" s="537">
        <v>378.08887140299993</v>
      </c>
      <c r="J28" s="537">
        <v>540.56849069999998</v>
      </c>
      <c r="K28" s="537">
        <v>85.925415225999998</v>
      </c>
      <c r="L28" s="536">
        <v>42125.823675034</v>
      </c>
      <c r="M28" s="537">
        <v>11219.133331412</v>
      </c>
      <c r="N28" s="537">
        <v>502.14781499999998</v>
      </c>
      <c r="O28" s="537">
        <v>277.43861520000002</v>
      </c>
      <c r="P28" s="537">
        <v>901.75303681299999</v>
      </c>
      <c r="Q28" s="537">
        <v>4656.2560297999989</v>
      </c>
      <c r="R28" s="537">
        <v>20449.061237211001</v>
      </c>
      <c r="S28" s="537">
        <v>380.57614100000001</v>
      </c>
      <c r="T28" s="537">
        <v>3739.4574685980001</v>
      </c>
      <c r="U28" s="664"/>
      <c r="V28" s="664"/>
      <c r="W28" s="1000"/>
    </row>
    <row r="29" spans="2:23" s="665" customFormat="1" ht="34.9" hidden="1" customHeight="1">
      <c r="B29" s="216">
        <v>44440</v>
      </c>
      <c r="C29" s="531">
        <f t="shared" si="0"/>
        <v>48161.539216445999</v>
      </c>
      <c r="D29" s="531">
        <v>5653.863315992</v>
      </c>
      <c r="E29" s="532">
        <v>201.8061419</v>
      </c>
      <c r="F29" s="532">
        <v>1382.651872164</v>
      </c>
      <c r="G29" s="532">
        <v>2846.9798731000001</v>
      </c>
      <c r="H29" s="532">
        <v>227.60063406899999</v>
      </c>
      <c r="I29" s="532">
        <v>375.35156431899992</v>
      </c>
      <c r="J29" s="532">
        <v>533.05571450000002</v>
      </c>
      <c r="K29" s="532">
        <v>86.417515939999987</v>
      </c>
      <c r="L29" s="531">
        <v>42507.675900454</v>
      </c>
      <c r="M29" s="532">
        <v>11449.813263795999</v>
      </c>
      <c r="N29" s="532">
        <v>511.89605999999998</v>
      </c>
      <c r="O29" s="532">
        <v>267.95957960000004</v>
      </c>
      <c r="P29" s="532">
        <v>892.14468838700009</v>
      </c>
      <c r="Q29" s="532">
        <v>4673.0290246999994</v>
      </c>
      <c r="R29" s="532">
        <v>20494.266011113999</v>
      </c>
      <c r="S29" s="532">
        <v>388.16147699999999</v>
      </c>
      <c r="T29" s="532">
        <v>3830.4057958570002</v>
      </c>
      <c r="U29" s="664"/>
      <c r="V29" s="664"/>
      <c r="W29" s="1000"/>
    </row>
    <row r="30" spans="2:23" s="665" customFormat="1" ht="34.9" hidden="1" customHeight="1">
      <c r="B30" s="217">
        <v>44470</v>
      </c>
      <c r="C30" s="536">
        <f t="shared" si="0"/>
        <v>48558.516296208996</v>
      </c>
      <c r="D30" s="536">
        <v>5558.4424050930002</v>
      </c>
      <c r="E30" s="537">
        <v>245.03934349999997</v>
      </c>
      <c r="F30" s="537">
        <v>1168.0679049149999</v>
      </c>
      <c r="G30" s="537">
        <v>2906.2890471999999</v>
      </c>
      <c r="H30" s="537">
        <v>245.706108809</v>
      </c>
      <c r="I30" s="537">
        <v>363.82935643699994</v>
      </c>
      <c r="J30" s="537">
        <v>544.8126764000001</v>
      </c>
      <c r="K30" s="537">
        <v>84.697967831999989</v>
      </c>
      <c r="L30" s="536">
        <v>43000.073891115993</v>
      </c>
      <c r="M30" s="537">
        <v>11851.721271386001</v>
      </c>
      <c r="N30" s="537">
        <v>509.64819699999998</v>
      </c>
      <c r="O30" s="537">
        <v>268.33735390000004</v>
      </c>
      <c r="P30" s="537">
        <v>917.66509700400002</v>
      </c>
      <c r="Q30" s="537">
        <v>4829.8958208000004</v>
      </c>
      <c r="R30" s="537">
        <v>20502.376759423994</v>
      </c>
      <c r="S30" s="537">
        <v>399.50397600000002</v>
      </c>
      <c r="T30" s="537">
        <v>3720.9254156020006</v>
      </c>
      <c r="U30" s="664"/>
      <c r="V30" s="664"/>
      <c r="W30" s="1000"/>
    </row>
    <row r="31" spans="2:23" s="665" customFormat="1" ht="34.9" hidden="1" customHeight="1">
      <c r="B31" s="216">
        <v>44501</v>
      </c>
      <c r="C31" s="531">
        <f t="shared" si="0"/>
        <v>48828.982077155997</v>
      </c>
      <c r="D31" s="531">
        <v>5522.4285704799986</v>
      </c>
      <c r="E31" s="532">
        <v>202.84016029999998</v>
      </c>
      <c r="F31" s="532">
        <v>1247.903296465</v>
      </c>
      <c r="G31" s="532">
        <v>2831.6691377999996</v>
      </c>
      <c r="H31" s="532">
        <v>237.29053972900002</v>
      </c>
      <c r="I31" s="532">
        <v>370.83829300299999</v>
      </c>
      <c r="J31" s="532">
        <v>538.78682019999997</v>
      </c>
      <c r="K31" s="532">
        <v>93.100322982999984</v>
      </c>
      <c r="L31" s="531">
        <v>43306.553506675999</v>
      </c>
      <c r="M31" s="532">
        <v>12077.083534521002</v>
      </c>
      <c r="N31" s="532">
        <v>532.72017300000005</v>
      </c>
      <c r="O31" s="532">
        <v>271.69690350000008</v>
      </c>
      <c r="P31" s="532">
        <v>913.66607014199997</v>
      </c>
      <c r="Q31" s="532">
        <v>4836.7410437999997</v>
      </c>
      <c r="R31" s="532">
        <v>20554.073830294001</v>
      </c>
      <c r="S31" s="532">
        <v>378.70252399999993</v>
      </c>
      <c r="T31" s="532">
        <v>3741.8694274190007</v>
      </c>
      <c r="U31" s="664"/>
      <c r="V31" s="664"/>
      <c r="W31" s="1000"/>
    </row>
    <row r="32" spans="2:23" s="665" customFormat="1" ht="34.9" hidden="1" customHeight="1">
      <c r="B32" s="217">
        <v>44531</v>
      </c>
      <c r="C32" s="536">
        <f t="shared" si="0"/>
        <v>49496.806960984002</v>
      </c>
      <c r="D32" s="536">
        <v>5722.0235970180001</v>
      </c>
      <c r="E32" s="537">
        <v>211.85641720000001</v>
      </c>
      <c r="F32" s="537">
        <v>1453.4450075979996</v>
      </c>
      <c r="G32" s="537">
        <v>2796.169525105</v>
      </c>
      <c r="H32" s="537">
        <v>237.92813763000001</v>
      </c>
      <c r="I32" s="537">
        <v>388.12820370999998</v>
      </c>
      <c r="J32" s="537">
        <v>541.22138544999996</v>
      </c>
      <c r="K32" s="537">
        <v>93.274920324999997</v>
      </c>
      <c r="L32" s="536">
        <v>43774.783363966002</v>
      </c>
      <c r="M32" s="537">
        <v>11894.118024009002</v>
      </c>
      <c r="N32" s="537">
        <v>530.02200500000004</v>
      </c>
      <c r="O32" s="537">
        <v>259.43668739999998</v>
      </c>
      <c r="P32" s="537">
        <v>921.44511236700009</v>
      </c>
      <c r="Q32" s="537">
        <v>5443.3810433999997</v>
      </c>
      <c r="R32" s="537">
        <v>20471.882570822003</v>
      </c>
      <c r="S32" s="537">
        <v>389.700468</v>
      </c>
      <c r="T32" s="537">
        <v>3864.7974529679996</v>
      </c>
      <c r="U32" s="664"/>
      <c r="V32" s="664"/>
      <c r="W32" s="1000"/>
    </row>
    <row r="33" spans="2:23" s="665" customFormat="1" ht="34.9" hidden="1" customHeight="1">
      <c r="B33" s="635">
        <v>2022</v>
      </c>
      <c r="C33" s="636"/>
      <c r="D33" s="636"/>
      <c r="E33" s="637"/>
      <c r="F33" s="637"/>
      <c r="G33" s="637"/>
      <c r="H33" s="637"/>
      <c r="I33" s="637"/>
      <c r="J33" s="637"/>
      <c r="K33" s="637"/>
      <c r="L33" s="636"/>
      <c r="M33" s="637"/>
      <c r="N33" s="637"/>
      <c r="O33" s="637"/>
      <c r="P33" s="637"/>
      <c r="Q33" s="637"/>
      <c r="R33" s="637"/>
      <c r="S33" s="637"/>
      <c r="T33" s="637"/>
      <c r="U33" s="664"/>
      <c r="V33" s="664"/>
      <c r="W33" s="1000"/>
    </row>
    <row r="34" spans="2:23" s="665" customFormat="1" ht="34.9" hidden="1" customHeight="1">
      <c r="B34" s="216">
        <v>44562</v>
      </c>
      <c r="C34" s="531">
        <f t="shared" si="0"/>
        <v>49250.920300117999</v>
      </c>
      <c r="D34" s="531">
        <v>5524.8860768909999</v>
      </c>
      <c r="E34" s="532">
        <v>221.04461439999997</v>
      </c>
      <c r="F34" s="532">
        <v>1121.9824905650003</v>
      </c>
      <c r="G34" s="532">
        <v>2919.4308064050001</v>
      </c>
      <c r="H34" s="532">
        <v>241.98273530900002</v>
      </c>
      <c r="I34" s="532">
        <v>387.06776786699993</v>
      </c>
      <c r="J34" s="532">
        <v>546.26298825999993</v>
      </c>
      <c r="K34" s="532">
        <v>87.11467408499999</v>
      </c>
      <c r="L34" s="531">
        <v>43726.034223226998</v>
      </c>
      <c r="M34" s="532">
        <v>11765.074993540999</v>
      </c>
      <c r="N34" s="532">
        <v>532.01280410000004</v>
      </c>
      <c r="O34" s="532">
        <v>265.23101800000006</v>
      </c>
      <c r="P34" s="532">
        <v>907.0869869469999</v>
      </c>
      <c r="Q34" s="532">
        <v>5420.1882419000003</v>
      </c>
      <c r="R34" s="532">
        <v>20705.138424782999</v>
      </c>
      <c r="S34" s="532">
        <v>395.12811700000009</v>
      </c>
      <c r="T34" s="532">
        <v>3736.1736369559994</v>
      </c>
      <c r="U34" s="664"/>
      <c r="V34" s="664"/>
      <c r="W34" s="1000"/>
    </row>
    <row r="35" spans="2:23" s="665" customFormat="1" ht="34.9" hidden="1" customHeight="1">
      <c r="B35" s="217">
        <v>44593</v>
      </c>
      <c r="C35" s="536">
        <f t="shared" si="0"/>
        <v>49217.850216710009</v>
      </c>
      <c r="D35" s="536">
        <v>5289.6072067620007</v>
      </c>
      <c r="E35" s="537">
        <v>208.03629570000001</v>
      </c>
      <c r="F35" s="537">
        <v>1067.03521383</v>
      </c>
      <c r="G35" s="537">
        <v>2746.1590285999996</v>
      </c>
      <c r="H35" s="537">
        <v>247.821836289</v>
      </c>
      <c r="I35" s="537">
        <v>385.98496301600011</v>
      </c>
      <c r="J35" s="537">
        <v>547.84585787000003</v>
      </c>
      <c r="K35" s="537">
        <v>86.724011456999989</v>
      </c>
      <c r="L35" s="536">
        <v>43928.243009948012</v>
      </c>
      <c r="M35" s="537">
        <v>12007.180502092</v>
      </c>
      <c r="N35" s="537">
        <v>533.95556820000002</v>
      </c>
      <c r="O35" s="537">
        <v>264.87239110000013</v>
      </c>
      <c r="P35" s="537">
        <v>907.87941435699986</v>
      </c>
      <c r="Q35" s="537">
        <v>5232.2933374000004</v>
      </c>
      <c r="R35" s="537">
        <v>20903.085910524002</v>
      </c>
      <c r="S35" s="537">
        <v>395.84042399999998</v>
      </c>
      <c r="T35" s="537">
        <v>3683.1354622749986</v>
      </c>
      <c r="U35" s="664"/>
      <c r="V35" s="664"/>
      <c r="W35" s="1000"/>
    </row>
    <row r="36" spans="2:23" s="665" customFormat="1" ht="34.9" hidden="1" customHeight="1">
      <c r="B36" s="216">
        <v>44621</v>
      </c>
      <c r="C36" s="531">
        <f t="shared" si="0"/>
        <v>49926.915744882004</v>
      </c>
      <c r="D36" s="531">
        <v>5130.712191435</v>
      </c>
      <c r="E36" s="532">
        <v>222.27511020000003</v>
      </c>
      <c r="F36" s="532">
        <v>1080.4889828120001</v>
      </c>
      <c r="G36" s="532">
        <v>2545.7893049000004</v>
      </c>
      <c r="H36" s="532">
        <v>255.90558417900002</v>
      </c>
      <c r="I36" s="532">
        <v>383.15936253600006</v>
      </c>
      <c r="J36" s="532">
        <v>549.41727223999999</v>
      </c>
      <c r="K36" s="532">
        <v>93.676574567999992</v>
      </c>
      <c r="L36" s="531">
        <v>44796.203553447005</v>
      </c>
      <c r="M36" s="532">
        <v>12221.76055513</v>
      </c>
      <c r="N36" s="532">
        <v>542.11833690000003</v>
      </c>
      <c r="O36" s="532">
        <v>267.40993200000008</v>
      </c>
      <c r="P36" s="532">
        <v>918.48062980899999</v>
      </c>
      <c r="Q36" s="532">
        <v>5320.2804344999995</v>
      </c>
      <c r="R36" s="532">
        <v>21164.707255474001</v>
      </c>
      <c r="S36" s="532">
        <v>400.32732700000003</v>
      </c>
      <c r="T36" s="532">
        <v>3961.1190826340007</v>
      </c>
      <c r="U36" s="664"/>
      <c r="V36" s="664"/>
      <c r="W36" s="1000"/>
    </row>
    <row r="37" spans="2:23" s="665" customFormat="1" ht="34.9" hidden="1" customHeight="1">
      <c r="B37" s="217">
        <v>44652</v>
      </c>
      <c r="C37" s="536">
        <f t="shared" si="0"/>
        <v>49820.841039276005</v>
      </c>
      <c r="D37" s="536">
        <v>4999.9043884739995</v>
      </c>
      <c r="E37" s="537">
        <v>218.0971797</v>
      </c>
      <c r="F37" s="537">
        <v>900.93642280999995</v>
      </c>
      <c r="G37" s="537">
        <v>2602.3599507999998</v>
      </c>
      <c r="H37" s="537">
        <v>254.98482503900001</v>
      </c>
      <c r="I37" s="537">
        <v>378.27907298900004</v>
      </c>
      <c r="J37" s="537">
        <v>531.41451903999996</v>
      </c>
      <c r="K37" s="537">
        <v>113.832418096</v>
      </c>
      <c r="L37" s="536">
        <v>44820.936650802003</v>
      </c>
      <c r="M37" s="537">
        <v>12120.888012943002</v>
      </c>
      <c r="N37" s="537">
        <v>557.61758989999998</v>
      </c>
      <c r="O37" s="537">
        <v>235.09387730000014</v>
      </c>
      <c r="P37" s="537">
        <v>924.70476475899989</v>
      </c>
      <c r="Q37" s="537">
        <v>5107.6011450999995</v>
      </c>
      <c r="R37" s="537">
        <v>21356.624679863999</v>
      </c>
      <c r="S37" s="537">
        <v>518.47638000000006</v>
      </c>
      <c r="T37" s="537">
        <v>3999.930200935999</v>
      </c>
      <c r="U37" s="664"/>
      <c r="V37" s="664"/>
      <c r="W37" s="1000"/>
    </row>
    <row r="38" spans="2:23" s="665" customFormat="1" ht="34.9" hidden="1" customHeight="1">
      <c r="B38" s="216">
        <v>44682</v>
      </c>
      <c r="C38" s="531">
        <f t="shared" si="0"/>
        <v>50262.183805331006</v>
      </c>
      <c r="D38" s="531">
        <v>5100.6225965980002</v>
      </c>
      <c r="E38" s="532">
        <v>208.04166739999999</v>
      </c>
      <c r="F38" s="532">
        <v>1038.4974943209997</v>
      </c>
      <c r="G38" s="532">
        <v>2586.5032947</v>
      </c>
      <c r="H38" s="532">
        <v>246.729874749</v>
      </c>
      <c r="I38" s="532">
        <v>375.27862493600009</v>
      </c>
      <c r="J38" s="532">
        <v>532.84022630000004</v>
      </c>
      <c r="K38" s="532">
        <v>112.73141419199999</v>
      </c>
      <c r="L38" s="531">
        <v>45161.561208733008</v>
      </c>
      <c r="M38" s="532">
        <v>12247.76865061</v>
      </c>
      <c r="N38" s="532">
        <v>625.82495039999992</v>
      </c>
      <c r="O38" s="532">
        <v>233.61478970000007</v>
      </c>
      <c r="P38" s="532">
        <v>919.93891056899986</v>
      </c>
      <c r="Q38" s="532">
        <v>5241.9666306999998</v>
      </c>
      <c r="R38" s="532">
        <v>21569.504757574003</v>
      </c>
      <c r="S38" s="532">
        <v>404.54595399999994</v>
      </c>
      <c r="T38" s="532">
        <v>3918.3965651800004</v>
      </c>
      <c r="U38" s="664"/>
      <c r="V38" s="664"/>
      <c r="W38" s="1000"/>
    </row>
    <row r="39" spans="2:23" s="665" customFormat="1" ht="34.9" hidden="1" customHeight="1">
      <c r="B39" s="217">
        <v>44713</v>
      </c>
      <c r="C39" s="536">
        <f t="shared" si="0"/>
        <v>50712.513405671998</v>
      </c>
      <c r="D39" s="536">
        <v>5119.1502475140014</v>
      </c>
      <c r="E39" s="537">
        <v>234.82575799999998</v>
      </c>
      <c r="F39" s="537">
        <v>1167.5198626100002</v>
      </c>
      <c r="G39" s="537">
        <v>2467.5721462000001</v>
      </c>
      <c r="H39" s="537">
        <v>249.89277590900005</v>
      </c>
      <c r="I39" s="537">
        <v>359.25384357700011</v>
      </c>
      <c r="J39" s="537">
        <v>540.13909410999997</v>
      </c>
      <c r="K39" s="537">
        <v>99.946767108000003</v>
      </c>
      <c r="L39" s="536">
        <v>45593.363158157998</v>
      </c>
      <c r="M39" s="537">
        <v>12306.572573918</v>
      </c>
      <c r="N39" s="537">
        <v>639.60699390000002</v>
      </c>
      <c r="O39" s="537">
        <v>237.20006180000001</v>
      </c>
      <c r="P39" s="537">
        <v>917.32287227899997</v>
      </c>
      <c r="Q39" s="537">
        <v>5075.5390011</v>
      </c>
      <c r="R39" s="537">
        <v>21784.374670074001</v>
      </c>
      <c r="S39" s="537">
        <v>444.14894400000003</v>
      </c>
      <c r="T39" s="537">
        <v>4188.5980410870006</v>
      </c>
      <c r="U39" s="664"/>
      <c r="V39" s="664"/>
      <c r="W39" s="1000"/>
    </row>
    <row r="40" spans="2:23" s="665" customFormat="1" ht="34.9" hidden="1" customHeight="1">
      <c r="B40" s="216">
        <v>44743</v>
      </c>
      <c r="C40" s="531">
        <f t="shared" si="0"/>
        <v>50520.505071203996</v>
      </c>
      <c r="D40" s="531">
        <v>4944.6567471769995</v>
      </c>
      <c r="E40" s="532">
        <v>207.41327219999999</v>
      </c>
      <c r="F40" s="532">
        <v>1064.1787587199999</v>
      </c>
      <c r="G40" s="532">
        <v>2395.0405692999998</v>
      </c>
      <c r="H40" s="532">
        <v>267.94522340899999</v>
      </c>
      <c r="I40" s="532">
        <v>356.78731112399998</v>
      </c>
      <c r="J40" s="532">
        <v>532.03675170999998</v>
      </c>
      <c r="K40" s="532">
        <v>121.25486071400002</v>
      </c>
      <c r="L40" s="531">
        <v>45575.848324027</v>
      </c>
      <c r="M40" s="532">
        <v>12582.770497844</v>
      </c>
      <c r="N40" s="532">
        <v>656.1898627999999</v>
      </c>
      <c r="O40" s="532">
        <v>241.5195566000001</v>
      </c>
      <c r="P40" s="532">
        <v>931.80940745900011</v>
      </c>
      <c r="Q40" s="532">
        <v>4983.7961119000011</v>
      </c>
      <c r="R40" s="532">
        <v>21781.581902033999</v>
      </c>
      <c r="S40" s="532">
        <v>430.40252800000002</v>
      </c>
      <c r="T40" s="532">
        <v>3967.7784573900003</v>
      </c>
      <c r="U40" s="664"/>
      <c r="V40" s="664"/>
      <c r="W40" s="1000"/>
    </row>
    <row r="41" spans="2:23" s="665" customFormat="1" ht="34.9" hidden="1" customHeight="1">
      <c r="B41" s="217">
        <v>44774</v>
      </c>
      <c r="C41" s="536">
        <f t="shared" si="0"/>
        <v>50941.240298032004</v>
      </c>
      <c r="D41" s="536">
        <v>5024.8179635360011</v>
      </c>
      <c r="E41" s="537">
        <v>218.35230920000004</v>
      </c>
      <c r="F41" s="537">
        <v>907.70632097099997</v>
      </c>
      <c r="G41" s="537">
        <v>2565.5787026190005</v>
      </c>
      <c r="H41" s="537">
        <v>298.39647474899999</v>
      </c>
      <c r="I41" s="537">
        <v>365.39340253700004</v>
      </c>
      <c r="J41" s="537">
        <v>536.60139670000001</v>
      </c>
      <c r="K41" s="537">
        <v>132.78935676</v>
      </c>
      <c r="L41" s="536">
        <v>45916.422334496005</v>
      </c>
      <c r="M41" s="537">
        <v>12411.044400521003</v>
      </c>
      <c r="N41" s="537">
        <v>668.99622179999994</v>
      </c>
      <c r="O41" s="537">
        <v>250.97952456400003</v>
      </c>
      <c r="P41" s="537">
        <v>909.98238149899998</v>
      </c>
      <c r="Q41" s="537">
        <v>5358.4191996999998</v>
      </c>
      <c r="R41" s="537">
        <v>21923.985228433998</v>
      </c>
      <c r="S41" s="537">
        <v>414.24063699999999</v>
      </c>
      <c r="T41" s="537">
        <v>3978.774740978</v>
      </c>
      <c r="U41" s="664"/>
      <c r="V41" s="664"/>
      <c r="W41" s="1000"/>
    </row>
    <row r="42" spans="2:23" s="665" customFormat="1" ht="34.9" hidden="1" customHeight="1">
      <c r="B42" s="216">
        <v>44805</v>
      </c>
      <c r="C42" s="531">
        <f t="shared" si="0"/>
        <v>51170.745898562003</v>
      </c>
      <c r="D42" s="531">
        <v>4826.6090899230003</v>
      </c>
      <c r="E42" s="532">
        <v>238.62802430000002</v>
      </c>
      <c r="F42" s="532">
        <v>739.30579486000011</v>
      </c>
      <c r="G42" s="532">
        <v>2488.8196440000002</v>
      </c>
      <c r="H42" s="532">
        <v>319.93401220900006</v>
      </c>
      <c r="I42" s="532">
        <v>371.69252046300011</v>
      </c>
      <c r="J42" s="532">
        <v>553.73490769999989</v>
      </c>
      <c r="K42" s="532">
        <v>114.494186391</v>
      </c>
      <c r="L42" s="531">
        <v>46344.136808638999</v>
      </c>
      <c r="M42" s="532">
        <v>12340.371730408</v>
      </c>
      <c r="N42" s="532">
        <v>680.8896403</v>
      </c>
      <c r="O42" s="532">
        <v>258.46985250000012</v>
      </c>
      <c r="P42" s="532">
        <v>923.06669554999996</v>
      </c>
      <c r="Q42" s="532">
        <v>5641.4095170000001</v>
      </c>
      <c r="R42" s="532">
        <v>22006.644832853992</v>
      </c>
      <c r="S42" s="532">
        <v>420.95594199999999</v>
      </c>
      <c r="T42" s="532">
        <v>4072.3285980269993</v>
      </c>
      <c r="U42" s="664"/>
      <c r="V42" s="664"/>
      <c r="W42" s="1000"/>
    </row>
    <row r="43" spans="2:23" s="665" customFormat="1" ht="34.9" hidden="1" customHeight="1">
      <c r="B43" s="217">
        <v>44835</v>
      </c>
      <c r="C43" s="536">
        <f t="shared" si="0"/>
        <v>51320.759384650999</v>
      </c>
      <c r="D43" s="536">
        <v>5226.9525076619993</v>
      </c>
      <c r="E43" s="537">
        <v>226.0017129</v>
      </c>
      <c r="F43" s="537">
        <v>783.39704656200001</v>
      </c>
      <c r="G43" s="537">
        <v>2833.3095450000001</v>
      </c>
      <c r="H43" s="537">
        <v>331.851572089</v>
      </c>
      <c r="I43" s="537">
        <v>378.94696753500006</v>
      </c>
      <c r="J43" s="537">
        <v>554.58647889999997</v>
      </c>
      <c r="K43" s="537">
        <v>118.85918467600001</v>
      </c>
      <c r="L43" s="536">
        <v>46093.806876989001</v>
      </c>
      <c r="M43" s="537">
        <v>12394.607217589999</v>
      </c>
      <c r="N43" s="537">
        <v>701.61098909999998</v>
      </c>
      <c r="O43" s="537">
        <v>257.18656710000005</v>
      </c>
      <c r="P43" s="537">
        <v>920.49698550500011</v>
      </c>
      <c r="Q43" s="537">
        <v>5525.2177384999995</v>
      </c>
      <c r="R43" s="537">
        <v>21877.136750090001</v>
      </c>
      <c r="S43" s="537">
        <v>388.452989</v>
      </c>
      <c r="T43" s="537">
        <v>4029.0976401040007</v>
      </c>
      <c r="U43" s="664"/>
      <c r="V43" s="664"/>
      <c r="W43" s="1000"/>
    </row>
    <row r="44" spans="2:23" s="665" customFormat="1" ht="34.9" hidden="1" customHeight="1">
      <c r="B44" s="216">
        <v>44866</v>
      </c>
      <c r="C44" s="531">
        <f t="shared" si="0"/>
        <v>51614.47789280599</v>
      </c>
      <c r="D44" s="531">
        <v>5461.3350903019991</v>
      </c>
      <c r="E44" s="532">
        <v>238.10732799999997</v>
      </c>
      <c r="F44" s="532">
        <v>870.09325243699993</v>
      </c>
      <c r="G44" s="532">
        <v>2941.5668830000004</v>
      </c>
      <c r="H44" s="532">
        <v>355.58039628899996</v>
      </c>
      <c r="I44" s="532">
        <v>385.49576725200001</v>
      </c>
      <c r="J44" s="532">
        <v>557.10052690000009</v>
      </c>
      <c r="K44" s="532">
        <v>113.390936424</v>
      </c>
      <c r="L44" s="531">
        <v>46153.142802503993</v>
      </c>
      <c r="M44" s="532">
        <v>12504.954306460999</v>
      </c>
      <c r="N44" s="532">
        <v>717.78615000000002</v>
      </c>
      <c r="O44" s="532">
        <v>265.48456290000013</v>
      </c>
      <c r="P44" s="532">
        <v>925.24088939299986</v>
      </c>
      <c r="Q44" s="532">
        <v>5366.6205317999993</v>
      </c>
      <c r="R44" s="532">
        <v>21887.847443549999</v>
      </c>
      <c r="S44" s="532">
        <v>397.26692099999991</v>
      </c>
      <c r="T44" s="532">
        <v>4087.9419974000002</v>
      </c>
      <c r="U44" s="664"/>
      <c r="V44" s="664"/>
      <c r="W44" s="1000"/>
    </row>
    <row r="45" spans="2:23" s="665" customFormat="1" ht="34.9" hidden="1" customHeight="1">
      <c r="B45" s="217">
        <v>44896</v>
      </c>
      <c r="C45" s="536">
        <f t="shared" si="0"/>
        <v>51934.080147607005</v>
      </c>
      <c r="D45" s="536">
        <v>5292.6069864109995</v>
      </c>
      <c r="E45" s="537">
        <v>206.50486119999999</v>
      </c>
      <c r="F45" s="537">
        <v>961.1427783879999</v>
      </c>
      <c r="G45" s="537">
        <v>2790.0609002000001</v>
      </c>
      <c r="H45" s="537">
        <v>355.28776128900006</v>
      </c>
      <c r="I45" s="537">
        <v>385.45328940299999</v>
      </c>
      <c r="J45" s="537">
        <v>534.33240330000012</v>
      </c>
      <c r="K45" s="537">
        <v>59.824992631000008</v>
      </c>
      <c r="L45" s="536">
        <v>46641.473161196001</v>
      </c>
      <c r="M45" s="537">
        <v>12440.089830225999</v>
      </c>
      <c r="N45" s="537">
        <v>728.43973970000002</v>
      </c>
      <c r="O45" s="537">
        <v>256.30155119999995</v>
      </c>
      <c r="P45" s="537">
        <v>953.73662504899994</v>
      </c>
      <c r="Q45" s="537">
        <v>5775.3564753999999</v>
      </c>
      <c r="R45" s="537">
        <v>21912.975507622999</v>
      </c>
      <c r="S45" s="537">
        <v>413.05759399999999</v>
      </c>
      <c r="T45" s="537">
        <v>4161.5158379980003</v>
      </c>
      <c r="U45" s="664"/>
      <c r="V45" s="664"/>
      <c r="W45" s="1000"/>
    </row>
    <row r="46" spans="2:23" s="665" customFormat="1" ht="34.9" hidden="1" customHeight="1">
      <c r="B46" s="635">
        <v>2023</v>
      </c>
      <c r="C46" s="636"/>
      <c r="D46" s="636"/>
      <c r="E46" s="637"/>
      <c r="F46" s="637"/>
      <c r="G46" s="637"/>
      <c r="H46" s="637"/>
      <c r="I46" s="637"/>
      <c r="J46" s="637"/>
      <c r="K46" s="637"/>
      <c r="L46" s="636"/>
      <c r="M46" s="637"/>
      <c r="N46" s="637"/>
      <c r="O46" s="637"/>
      <c r="P46" s="637"/>
      <c r="Q46" s="637"/>
      <c r="R46" s="637"/>
      <c r="S46" s="637"/>
      <c r="T46" s="637"/>
      <c r="U46" s="664"/>
      <c r="V46" s="664"/>
      <c r="W46" s="1000"/>
    </row>
    <row r="47" spans="2:23" s="665" customFormat="1" ht="35.1" hidden="1" customHeight="1">
      <c r="B47" s="216">
        <v>44927</v>
      </c>
      <c r="C47" s="531">
        <f t="shared" si="0"/>
        <v>51917.943341495004</v>
      </c>
      <c r="D47" s="531">
        <f t="shared" ref="D47:D58" si="3">E47+F47+G47+H47+I47+J47+K47</f>
        <v>5176.3136687149999</v>
      </c>
      <c r="E47" s="532">
        <v>210.3375575</v>
      </c>
      <c r="F47" s="532">
        <v>766.84816659799992</v>
      </c>
      <c r="G47" s="532">
        <v>2849.6486371999999</v>
      </c>
      <c r="H47" s="532">
        <v>365.46970879900005</v>
      </c>
      <c r="I47" s="532">
        <v>390.89832484999999</v>
      </c>
      <c r="J47" s="532">
        <v>538.98604570000009</v>
      </c>
      <c r="K47" s="532">
        <v>54.125228067999998</v>
      </c>
      <c r="L47" s="531">
        <f t="shared" ref="L47:L58" si="4">M47+N47+O47+P47+Q47+R47+S47+T47</f>
        <v>46741.629672780007</v>
      </c>
      <c r="M47" s="532">
        <v>12395.939246773001</v>
      </c>
      <c r="N47" s="532">
        <v>720.92176600000005</v>
      </c>
      <c r="O47" s="532">
        <v>254.42195219999996</v>
      </c>
      <c r="P47" s="532">
        <v>916.7990495529998</v>
      </c>
      <c r="Q47" s="532">
        <v>5525.3089838999995</v>
      </c>
      <c r="R47" s="532">
        <v>22152.756602870002</v>
      </c>
      <c r="S47" s="532">
        <v>395.652514</v>
      </c>
      <c r="T47" s="532">
        <v>4379.8295574840013</v>
      </c>
      <c r="U47" s="664"/>
      <c r="V47" s="664"/>
      <c r="W47" s="1000"/>
    </row>
    <row r="48" spans="2:23" s="665" customFormat="1" ht="35.1" hidden="1" customHeight="1">
      <c r="B48" s="217">
        <v>44958</v>
      </c>
      <c r="C48" s="536">
        <f t="shared" si="0"/>
        <v>51860.146583676004</v>
      </c>
      <c r="D48" s="536">
        <f t="shared" si="3"/>
        <v>5158.8548046000005</v>
      </c>
      <c r="E48" s="537">
        <v>206.00960259999999</v>
      </c>
      <c r="F48" s="537">
        <v>776.80271854800003</v>
      </c>
      <c r="G48" s="537">
        <v>2817.4336002</v>
      </c>
      <c r="H48" s="537">
        <v>363.68100411900002</v>
      </c>
      <c r="I48" s="537">
        <v>391.88797681600005</v>
      </c>
      <c r="J48" s="537">
        <v>539.96729467</v>
      </c>
      <c r="K48" s="537">
        <v>63.072607647000005</v>
      </c>
      <c r="L48" s="536">
        <f t="shared" si="4"/>
        <v>46701.291779076004</v>
      </c>
      <c r="M48" s="537">
        <v>12407.589512938002</v>
      </c>
      <c r="N48" s="537">
        <v>729.2478648</v>
      </c>
      <c r="O48" s="537">
        <v>258.76569339999992</v>
      </c>
      <c r="P48" s="537">
        <v>947.07334404299979</v>
      </c>
      <c r="Q48" s="537">
        <v>5499.2566744000005</v>
      </c>
      <c r="R48" s="537">
        <v>22366.058820821003</v>
      </c>
      <c r="S48" s="537">
        <v>396.73645400000004</v>
      </c>
      <c r="T48" s="537">
        <v>4096.5634146740003</v>
      </c>
      <c r="U48" s="664"/>
      <c r="V48" s="664"/>
      <c r="W48" s="1000"/>
    </row>
    <row r="49" spans="2:60" s="665" customFormat="1" ht="35.1" hidden="1" customHeight="1">
      <c r="B49" s="216">
        <v>44986</v>
      </c>
      <c r="C49" s="531">
        <f t="shared" si="0"/>
        <v>51988.058494251003</v>
      </c>
      <c r="D49" s="531">
        <f t="shared" si="3"/>
        <v>5250.013681372001</v>
      </c>
      <c r="E49" s="532">
        <v>216.00067879999997</v>
      </c>
      <c r="F49" s="532">
        <v>825.97407217</v>
      </c>
      <c r="G49" s="532">
        <v>2851.4860391000002</v>
      </c>
      <c r="H49" s="532">
        <v>343.75910571900005</v>
      </c>
      <c r="I49" s="532">
        <v>391.596365843</v>
      </c>
      <c r="J49" s="532">
        <v>567.60826829999996</v>
      </c>
      <c r="K49" s="532">
        <v>53.589151439999988</v>
      </c>
      <c r="L49" s="531">
        <f t="shared" si="4"/>
        <v>46738.044812879001</v>
      </c>
      <c r="M49" s="532">
        <v>12575.286628682999</v>
      </c>
      <c r="N49" s="532">
        <v>735.89447900000005</v>
      </c>
      <c r="O49" s="532">
        <v>260.64494480000008</v>
      </c>
      <c r="P49" s="532">
        <v>932.70321822300002</v>
      </c>
      <c r="Q49" s="532">
        <v>5367.0042130999991</v>
      </c>
      <c r="R49" s="532">
        <v>22279.142612320004</v>
      </c>
      <c r="S49" s="532">
        <v>388.81427700000006</v>
      </c>
      <c r="T49" s="532">
        <v>4198.5544397529993</v>
      </c>
      <c r="U49" s="664"/>
      <c r="V49" s="664"/>
      <c r="W49" s="1000"/>
    </row>
    <row r="50" spans="2:60" s="665" customFormat="1" ht="35.1" hidden="1" customHeight="1">
      <c r="B50" s="217">
        <v>45017</v>
      </c>
      <c r="C50" s="536">
        <f t="shared" si="0"/>
        <v>51894.919284912998</v>
      </c>
      <c r="D50" s="536">
        <f t="shared" si="3"/>
        <v>5620.8292402380011</v>
      </c>
      <c r="E50" s="537">
        <v>168.63681389999999</v>
      </c>
      <c r="F50" s="537">
        <v>789.17465478400004</v>
      </c>
      <c r="G50" s="537">
        <v>3282.8717670000001</v>
      </c>
      <c r="H50" s="537">
        <v>345.77136369900001</v>
      </c>
      <c r="I50" s="537">
        <v>413.16161822800001</v>
      </c>
      <c r="J50" s="537">
        <v>569.28688099999988</v>
      </c>
      <c r="K50" s="537">
        <v>51.926141627</v>
      </c>
      <c r="L50" s="536">
        <f t="shared" si="4"/>
        <v>46274.090044674995</v>
      </c>
      <c r="M50" s="537">
        <v>12462.786409363001</v>
      </c>
      <c r="N50" s="537">
        <v>745.86897199999999</v>
      </c>
      <c r="O50" s="537">
        <v>263.74031329999991</v>
      </c>
      <c r="P50" s="537">
        <v>887.29839769299997</v>
      </c>
      <c r="Q50" s="537">
        <v>4948.6825369999997</v>
      </c>
      <c r="R50" s="537">
        <v>22331.555129139993</v>
      </c>
      <c r="S50" s="537">
        <v>405.86979400000007</v>
      </c>
      <c r="T50" s="537">
        <v>4228.288492179001</v>
      </c>
      <c r="U50" s="664"/>
      <c r="V50" s="664"/>
      <c r="W50" s="1000"/>
    </row>
    <row r="51" spans="2:60" s="665" customFormat="1" ht="35.1" hidden="1" customHeight="1">
      <c r="B51" s="216">
        <v>45047</v>
      </c>
      <c r="C51" s="531">
        <f t="shared" si="0"/>
        <v>51707.462247875999</v>
      </c>
      <c r="D51" s="531">
        <f t="shared" si="3"/>
        <v>5292.6764260870004</v>
      </c>
      <c r="E51" s="532">
        <v>207.6585163</v>
      </c>
      <c r="F51" s="532">
        <v>733.7153346770001</v>
      </c>
      <c r="G51" s="532">
        <v>2975.6972381999999</v>
      </c>
      <c r="H51" s="532">
        <v>342.473618999</v>
      </c>
      <c r="I51" s="532">
        <v>413.00026360799995</v>
      </c>
      <c r="J51" s="532">
        <v>564.4098444</v>
      </c>
      <c r="K51" s="532">
        <v>55.721609902999994</v>
      </c>
      <c r="L51" s="531">
        <f t="shared" si="4"/>
        <v>46414.785821788995</v>
      </c>
      <c r="M51" s="532">
        <v>12288.189753524</v>
      </c>
      <c r="N51" s="532">
        <v>754.97460660000002</v>
      </c>
      <c r="O51" s="532">
        <v>317.46221120000007</v>
      </c>
      <c r="P51" s="532">
        <v>860.50749179299999</v>
      </c>
      <c r="Q51" s="532">
        <v>5326.8082118000002</v>
      </c>
      <c r="R51" s="532">
        <v>22358.194962510002</v>
      </c>
      <c r="S51" s="532">
        <v>420.31833600000004</v>
      </c>
      <c r="T51" s="532">
        <v>4088.3302483619991</v>
      </c>
      <c r="U51" s="664"/>
      <c r="V51" s="664"/>
      <c r="W51" s="1000"/>
    </row>
    <row r="52" spans="2:60" s="665" customFormat="1" ht="35.1" hidden="1" customHeight="1">
      <c r="B52" s="217">
        <v>45078</v>
      </c>
      <c r="C52" s="536">
        <f t="shared" si="0"/>
        <v>52199.889945260009</v>
      </c>
      <c r="D52" s="536">
        <f t="shared" si="3"/>
        <v>5423.9471465570005</v>
      </c>
      <c r="E52" s="537">
        <v>191.9580096</v>
      </c>
      <c r="F52" s="537">
        <v>838.02253677299996</v>
      </c>
      <c r="G52" s="537">
        <v>3012.3945980000003</v>
      </c>
      <c r="H52" s="537">
        <v>344.62752969899998</v>
      </c>
      <c r="I52" s="537">
        <v>414.47158002200001</v>
      </c>
      <c r="J52" s="537">
        <v>565.80201940000006</v>
      </c>
      <c r="K52" s="537">
        <v>56.670873063000002</v>
      </c>
      <c r="L52" s="536">
        <f t="shared" si="4"/>
        <v>46775.942798703007</v>
      </c>
      <c r="M52" s="537">
        <v>12276.163372184999</v>
      </c>
      <c r="N52" s="537">
        <v>768.17177529999992</v>
      </c>
      <c r="O52" s="537">
        <v>322.98198759999991</v>
      </c>
      <c r="P52" s="537">
        <v>843.64831238299996</v>
      </c>
      <c r="Q52" s="537">
        <v>5388.5463521000001</v>
      </c>
      <c r="R52" s="537">
        <v>22306.649897090003</v>
      </c>
      <c r="S52" s="537">
        <v>489.23368399999998</v>
      </c>
      <c r="T52" s="537">
        <v>4380.5474180450001</v>
      </c>
      <c r="U52" s="664"/>
      <c r="V52" s="664"/>
      <c r="W52" s="1000"/>
    </row>
    <row r="53" spans="2:60" s="665" customFormat="1" ht="35.1" hidden="1" customHeight="1">
      <c r="B53" s="216">
        <v>45108</v>
      </c>
      <c r="C53" s="531">
        <f t="shared" si="0"/>
        <v>52082.600861174004</v>
      </c>
      <c r="D53" s="531">
        <f t="shared" si="3"/>
        <v>5613.8345158780012</v>
      </c>
      <c r="E53" s="532">
        <v>170.29081660000003</v>
      </c>
      <c r="F53" s="532">
        <v>857.28511317100003</v>
      </c>
      <c r="G53" s="532">
        <v>3214.8813490000002</v>
      </c>
      <c r="H53" s="532">
        <v>330.09763089899997</v>
      </c>
      <c r="I53" s="532">
        <v>413.98979711700002</v>
      </c>
      <c r="J53" s="532">
        <v>568.2845969</v>
      </c>
      <c r="K53" s="532">
        <v>59.005212190999998</v>
      </c>
      <c r="L53" s="531">
        <f t="shared" si="4"/>
        <v>46468.766345296004</v>
      </c>
      <c r="M53" s="532">
        <v>12274.578595579</v>
      </c>
      <c r="N53" s="532">
        <v>781.52125890000002</v>
      </c>
      <c r="O53" s="532">
        <v>313.93743370000016</v>
      </c>
      <c r="P53" s="532">
        <v>840.3347503330001</v>
      </c>
      <c r="Q53" s="532">
        <v>5452.9571039000002</v>
      </c>
      <c r="R53" s="532">
        <v>22224.482366879998</v>
      </c>
      <c r="S53" s="532">
        <v>403.50566900000001</v>
      </c>
      <c r="T53" s="532">
        <v>4177.4491670039988</v>
      </c>
      <c r="U53" s="664"/>
      <c r="V53" s="664"/>
      <c r="W53" s="1000"/>
    </row>
    <row r="54" spans="2:60" s="665" customFormat="1" ht="35.1" hidden="1" customHeight="1">
      <c r="B54" s="217">
        <v>45139</v>
      </c>
      <c r="C54" s="536">
        <f t="shared" si="0"/>
        <v>51946.125256186999</v>
      </c>
      <c r="D54" s="536">
        <f t="shared" si="3"/>
        <v>5379.232257220001</v>
      </c>
      <c r="E54" s="537">
        <v>229.58980550000001</v>
      </c>
      <c r="F54" s="537">
        <v>772.89778272500007</v>
      </c>
      <c r="G54" s="537">
        <v>2990.4277820000002</v>
      </c>
      <c r="H54" s="537">
        <v>335.27633719900001</v>
      </c>
      <c r="I54" s="537">
        <v>415.2328214740001</v>
      </c>
      <c r="J54" s="537">
        <v>576.62204320000001</v>
      </c>
      <c r="K54" s="537">
        <v>59.185685121999995</v>
      </c>
      <c r="L54" s="536">
        <f t="shared" si="4"/>
        <v>46566.892998967</v>
      </c>
      <c r="M54" s="537">
        <v>12329.434937639</v>
      </c>
      <c r="N54" s="537">
        <v>778.82657110000002</v>
      </c>
      <c r="O54" s="537">
        <v>384.65992759999995</v>
      </c>
      <c r="P54" s="537">
        <v>834.35731019299999</v>
      </c>
      <c r="Q54" s="537">
        <v>5708.9690438100006</v>
      </c>
      <c r="R54" s="537">
        <v>22136.546445869993</v>
      </c>
      <c r="S54" s="537">
        <v>411.31549700000005</v>
      </c>
      <c r="T54" s="537">
        <v>3982.7832657550007</v>
      </c>
      <c r="U54" s="664"/>
      <c r="V54" s="664"/>
      <c r="W54" s="1000"/>
    </row>
    <row r="55" spans="2:60" s="665" customFormat="1" ht="35.1" hidden="1" customHeight="1">
      <c r="B55" s="216">
        <v>45170</v>
      </c>
      <c r="C55" s="531">
        <f t="shared" si="0"/>
        <v>52633.542883272006</v>
      </c>
      <c r="D55" s="531">
        <f t="shared" si="3"/>
        <v>5485.0261250390004</v>
      </c>
      <c r="E55" s="532">
        <v>257.60395260000001</v>
      </c>
      <c r="F55" s="532">
        <v>948.94385595000006</v>
      </c>
      <c r="G55" s="532">
        <v>2884.4516517999996</v>
      </c>
      <c r="H55" s="532">
        <v>327.76294179900003</v>
      </c>
      <c r="I55" s="532">
        <v>419.70580731500002</v>
      </c>
      <c r="J55" s="532">
        <v>582.13901609999994</v>
      </c>
      <c r="K55" s="532">
        <v>64.418899475000003</v>
      </c>
      <c r="L55" s="531">
        <f t="shared" si="4"/>
        <v>47148.516758233003</v>
      </c>
      <c r="M55" s="532">
        <v>12303.024246514</v>
      </c>
      <c r="N55" s="532">
        <v>786.0727392</v>
      </c>
      <c r="O55" s="532">
        <v>386.87975210000002</v>
      </c>
      <c r="P55" s="532">
        <v>827.87913843300009</v>
      </c>
      <c r="Q55" s="532">
        <v>6161.12998178</v>
      </c>
      <c r="R55" s="532">
        <v>22194.967635860005</v>
      </c>
      <c r="S55" s="532">
        <v>431.16663</v>
      </c>
      <c r="T55" s="532">
        <v>4057.3966343460002</v>
      </c>
      <c r="U55" s="664"/>
      <c r="V55" s="664"/>
      <c r="W55" s="1000"/>
    </row>
    <row r="56" spans="2:60" s="665" customFormat="1" ht="35.1" hidden="1" customHeight="1">
      <c r="B56" s="217">
        <v>45201</v>
      </c>
      <c r="C56" s="536">
        <f t="shared" si="0"/>
        <v>52615.643194938995</v>
      </c>
      <c r="D56" s="536">
        <f t="shared" si="3"/>
        <v>5287.5548025480002</v>
      </c>
      <c r="E56" s="537">
        <f>+'[2]6a'!E136-'[2]8a'!E52</f>
        <v>193.8680354</v>
      </c>
      <c r="F56" s="537">
        <f>+'[2]6a'!F136-'[2]8a'!F52</f>
        <v>922.79457127799992</v>
      </c>
      <c r="G56" s="537">
        <f>+'[2]6a'!G136-'[2]8a'!G52</f>
        <v>2774.3638698</v>
      </c>
      <c r="H56" s="537">
        <f>+'[2]6a'!H136-0</f>
        <v>323.51858699900004</v>
      </c>
      <c r="I56" s="537">
        <f>+'[2]6a'!I136-'[2]8a'!H52</f>
        <v>422.13472304399994</v>
      </c>
      <c r="J56" s="537">
        <f>+'[2]6a'!J136-'[2]8a'!I52</f>
        <v>586.16349270000012</v>
      </c>
      <c r="K56" s="537">
        <f>+'[2]6a'!K136-'[2]8a'!J52</f>
        <v>64.711523327000009</v>
      </c>
      <c r="L56" s="536">
        <f t="shared" si="4"/>
        <v>47328.088392390993</v>
      </c>
      <c r="M56" s="537">
        <f>+'[2]6a'!M136-'[2]8a'!L52</f>
        <v>12687.312816721002</v>
      </c>
      <c r="N56" s="537">
        <f>+'[2]6a'!N136-'[2]8a'!M52</f>
        <v>795.26641089999998</v>
      </c>
      <c r="O56" s="537">
        <f>+'[2]6a'!O136-'[2]8a'!N52</f>
        <v>379.02189540000018</v>
      </c>
      <c r="P56" s="537">
        <f>+'[2]6a'!P136-'[2]8a'!O52</f>
        <v>787.97543998800006</v>
      </c>
      <c r="Q56" s="537">
        <f>+'[2]6a'!Q136-'[2]8a'!P52</f>
        <v>6119.5666211099997</v>
      </c>
      <c r="R56" s="537">
        <f>+'[2]6a'!R136-'[2]8a'!Q52</f>
        <v>22111.785499199999</v>
      </c>
      <c r="S56" s="537">
        <f>+'[2]6a'!S136-'[2]8a'!R52</f>
        <v>383.76983200000006</v>
      </c>
      <c r="T56" s="537">
        <f>+'[2]6a'!T136-'[2]8a'!S52</f>
        <v>4063.3898770719993</v>
      </c>
      <c r="U56" s="664"/>
      <c r="V56" s="664"/>
      <c r="W56" s="1000"/>
    </row>
    <row r="57" spans="2:60" s="665" customFormat="1" ht="35.1" hidden="1" customHeight="1">
      <c r="B57" s="216">
        <v>45233</v>
      </c>
      <c r="C57" s="531">
        <f t="shared" si="0"/>
        <v>52766.434294569997</v>
      </c>
      <c r="D57" s="531">
        <f t="shared" si="3"/>
        <v>5264.9251034830004</v>
      </c>
      <c r="E57" s="532">
        <f>+'[2]6a'!E137-'[2]8a'!E53</f>
        <v>180.59326170000003</v>
      </c>
      <c r="F57" s="532">
        <f>+'[2]6a'!F137-'[2]8a'!F53</f>
        <v>951.37606053000013</v>
      </c>
      <c r="G57" s="532">
        <f>+'[2]6a'!G137-'[2]8a'!G53</f>
        <v>2744.3354427999998</v>
      </c>
      <c r="H57" s="532">
        <f>+'[2]6a'!H137-0</f>
        <v>327.916617299</v>
      </c>
      <c r="I57" s="532">
        <f>+'[2]6a'!I137-'[2]8a'!H53</f>
        <v>416.08707000899994</v>
      </c>
      <c r="J57" s="532">
        <f>+'[2]6a'!J137-'[2]8a'!I53</f>
        <v>589.56965769999988</v>
      </c>
      <c r="K57" s="532">
        <f>+'[2]6a'!K137-'[2]8a'!J53</f>
        <v>55.046993444999998</v>
      </c>
      <c r="L57" s="531">
        <f t="shared" si="4"/>
        <v>47501.509191086996</v>
      </c>
      <c r="M57" s="532">
        <f>+'[2]6a'!M137-'[2]8a'!L53</f>
        <v>12844.678546127998</v>
      </c>
      <c r="N57" s="532">
        <f>+'[2]6a'!N137-'[2]8a'!M53</f>
        <v>808.52763160000006</v>
      </c>
      <c r="O57" s="532">
        <f>+'[2]6a'!O137-'[2]8a'!N53</f>
        <v>388.41534769999987</v>
      </c>
      <c r="P57" s="532">
        <f>+'[2]6a'!P137-'[2]8a'!O53</f>
        <v>782.63966319400015</v>
      </c>
      <c r="Q57" s="532">
        <f>+'[2]6a'!Q137-'[2]8a'!P53</f>
        <v>5931.3226153599999</v>
      </c>
      <c r="R57" s="532">
        <f>+'[2]6a'!R137-'[2]8a'!Q53</f>
        <v>22140.766850099997</v>
      </c>
      <c r="S57" s="532">
        <f>+'[2]6a'!S137-'[2]8a'!R53</f>
        <v>384.20930399999997</v>
      </c>
      <c r="T57" s="532">
        <f>+'[2]6a'!T137-'[2]8a'!S53</f>
        <v>4220.9492330049998</v>
      </c>
      <c r="U57" s="664"/>
      <c r="V57" s="664"/>
      <c r="W57" s="1000"/>
    </row>
    <row r="58" spans="2:60" s="665" customFormat="1" ht="35.1" hidden="1" customHeight="1">
      <c r="B58" s="217">
        <v>45283</v>
      </c>
      <c r="C58" s="536">
        <f t="shared" si="0"/>
        <v>53241.041046684004</v>
      </c>
      <c r="D58" s="536">
        <f t="shared" si="3"/>
        <v>5428.5045466450001</v>
      </c>
      <c r="E58" s="537">
        <v>180.53483779999999</v>
      </c>
      <c r="F58" s="537">
        <v>1023.0995259400001</v>
      </c>
      <c r="G58" s="537">
        <v>2830.4296353</v>
      </c>
      <c r="H58" s="537">
        <v>329.13193359900004</v>
      </c>
      <c r="I58" s="537">
        <v>420.4099499159999</v>
      </c>
      <c r="J58" s="537">
        <v>597.97711100000004</v>
      </c>
      <c r="K58" s="537">
        <v>46.921553090000003</v>
      </c>
      <c r="L58" s="536">
        <f t="shared" si="4"/>
        <v>47812.536500039001</v>
      </c>
      <c r="M58" s="537">
        <v>12722.156031690998</v>
      </c>
      <c r="N58" s="537">
        <v>806.6044263</v>
      </c>
      <c r="O58" s="537">
        <v>386.33154930000001</v>
      </c>
      <c r="P58" s="537">
        <v>761.39311022899994</v>
      </c>
      <c r="Q58" s="537">
        <v>6536.5022441399997</v>
      </c>
      <c r="R58" s="537">
        <v>22075.274842850002</v>
      </c>
      <c r="S58" s="537">
        <v>410.63222700000006</v>
      </c>
      <c r="T58" s="537">
        <v>4113.6420685289986</v>
      </c>
      <c r="U58" s="664"/>
      <c r="V58" s="664"/>
      <c r="W58" s="1000"/>
    </row>
    <row r="59" spans="2:60" s="597" customFormat="1" ht="34.9" hidden="1" customHeight="1">
      <c r="B59" s="1017">
        <v>2024</v>
      </c>
      <c r="C59" s="1032"/>
      <c r="D59" s="1032"/>
      <c r="E59" s="1033"/>
      <c r="F59" s="1033"/>
      <c r="G59" s="1033"/>
      <c r="H59" s="1033"/>
      <c r="I59" s="1033"/>
      <c r="J59" s="1033"/>
      <c r="K59" s="1033"/>
      <c r="L59" s="1032"/>
      <c r="M59" s="1033"/>
      <c r="N59" s="1033"/>
      <c r="O59" s="1033"/>
      <c r="P59" s="1033"/>
      <c r="Q59" s="1033"/>
      <c r="R59" s="1033"/>
      <c r="S59" s="1033"/>
      <c r="T59" s="1033"/>
      <c r="W59" s="1000"/>
      <c r="BH59" s="988"/>
    </row>
    <row r="60" spans="2:60" s="665" customFormat="1" ht="34.9" hidden="1" customHeight="1">
      <c r="B60" s="216">
        <v>45315</v>
      </c>
      <c r="C60" s="531">
        <f>D60+L60</f>
        <v>53353.140000000007</v>
      </c>
      <c r="D60" s="531">
        <f>E60+F60+G60+H60+I60+J60+K60</f>
        <v>5266.6240000000016</v>
      </c>
      <c r="E60" s="532">
        <v>175.17099999999999</v>
      </c>
      <c r="F60" s="532">
        <v>902.029</v>
      </c>
      <c r="G60" s="532">
        <v>2786.2080000000001</v>
      </c>
      <c r="H60" s="532">
        <v>324.71199999999999</v>
      </c>
      <c r="I60" s="532">
        <v>417.80399999999997</v>
      </c>
      <c r="J60" s="532">
        <v>608.19799999999998</v>
      </c>
      <c r="K60" s="532">
        <v>52.502000000000002</v>
      </c>
      <c r="L60" s="531">
        <f>M60+N60+O60+P60+Q60+R60+S60+T60</f>
        <v>48086.516000000003</v>
      </c>
      <c r="M60" s="532">
        <v>12779.181</v>
      </c>
      <c r="N60" s="532">
        <v>804.13099999999997</v>
      </c>
      <c r="O60" s="532">
        <v>395.14400000000001</v>
      </c>
      <c r="P60" s="532">
        <v>747.24900000000002</v>
      </c>
      <c r="Q60" s="532">
        <v>6449.0870000000004</v>
      </c>
      <c r="R60" s="532">
        <v>22182.314999999999</v>
      </c>
      <c r="S60" s="532">
        <v>381.88799999999998</v>
      </c>
      <c r="T60" s="532">
        <v>4347.5209999999997</v>
      </c>
      <c r="U60" s="664"/>
      <c r="W60" s="1000"/>
    </row>
    <row r="61" spans="2:60" s="665" customFormat="1" ht="34.5" hidden="1" customHeight="1">
      <c r="B61" s="217">
        <v>45323</v>
      </c>
      <c r="C61" s="536">
        <f>D61+L61</f>
        <v>53864.044000000002</v>
      </c>
      <c r="D61" s="536">
        <f>E61+F61+G61+H61+I61+J61+K61</f>
        <v>5402.7790000000005</v>
      </c>
      <c r="E61" s="537">
        <v>197.02600000000001</v>
      </c>
      <c r="F61" s="537">
        <v>790.55600000000004</v>
      </c>
      <c r="G61" s="537">
        <v>2987.88</v>
      </c>
      <c r="H61" s="537">
        <v>327.976</v>
      </c>
      <c r="I61" s="537">
        <v>426.68400000000003</v>
      </c>
      <c r="J61" s="537">
        <v>617.08100000000002</v>
      </c>
      <c r="K61" s="537">
        <v>55.576000000000001</v>
      </c>
      <c r="L61" s="536">
        <f>M61+N61+O61+P61+Q61+R61+S61+T61</f>
        <v>48461.264999999999</v>
      </c>
      <c r="M61" s="537">
        <v>12984.558999999999</v>
      </c>
      <c r="N61" s="537">
        <v>826.94600000000003</v>
      </c>
      <c r="O61" s="537">
        <v>394.80599999999998</v>
      </c>
      <c r="P61" s="537">
        <v>754.05600000000004</v>
      </c>
      <c r="Q61" s="537">
        <v>6589.2380000000003</v>
      </c>
      <c r="R61" s="537">
        <v>22258.187000000002</v>
      </c>
      <c r="S61" s="537">
        <v>392.09899999999999</v>
      </c>
      <c r="T61" s="537">
        <v>4261.3739999999998</v>
      </c>
      <c r="U61" s="664"/>
      <c r="W61" s="1000"/>
    </row>
    <row r="62" spans="2:60" s="665" customFormat="1" ht="34.9" hidden="1" customHeight="1">
      <c r="B62" s="216">
        <v>45352</v>
      </c>
      <c r="C62" s="531">
        <f>D62+L62</f>
        <v>53957.795000000006</v>
      </c>
      <c r="D62" s="531">
        <f>E62+F62+G62+H62+I62+J62+K62</f>
        <v>5214.4210000000003</v>
      </c>
      <c r="E62" s="532">
        <v>184.19300000000001</v>
      </c>
      <c r="F62" s="532">
        <v>736.51800000000003</v>
      </c>
      <c r="G62" s="532">
        <v>2825.1019999999999</v>
      </c>
      <c r="H62" s="532">
        <v>328.52499999999998</v>
      </c>
      <c r="I62" s="532">
        <v>484.202</v>
      </c>
      <c r="J62" s="532">
        <v>599.83900000000006</v>
      </c>
      <c r="K62" s="532">
        <v>56.042000000000002</v>
      </c>
      <c r="L62" s="531">
        <f>M62+N62+O62+P62+Q62+R62+S62+T62</f>
        <v>48743.374000000003</v>
      </c>
      <c r="M62" s="532">
        <v>12992.341</v>
      </c>
      <c r="N62" s="532">
        <v>836.36599999999999</v>
      </c>
      <c r="O62" s="532">
        <v>400.71</v>
      </c>
      <c r="P62" s="532">
        <v>785.18700000000001</v>
      </c>
      <c r="Q62" s="532">
        <v>6365.4430000000002</v>
      </c>
      <c r="R62" s="532">
        <v>22356.257000000001</v>
      </c>
      <c r="S62" s="532">
        <v>440.66199999999998</v>
      </c>
      <c r="T62" s="532">
        <v>4566.4080000000004</v>
      </c>
      <c r="U62" s="664"/>
      <c r="W62" s="1000"/>
    </row>
    <row r="63" spans="2:60" s="665" customFormat="1" ht="34.9" hidden="1" customHeight="1">
      <c r="B63" s="217">
        <v>45406</v>
      </c>
      <c r="C63" s="536">
        <f>D63+L63</f>
        <v>53698.944937000007</v>
      </c>
      <c r="D63" s="536">
        <f>E63+F63+G63+H63+I63+J63+K63</f>
        <v>5228.7958040290005</v>
      </c>
      <c r="E63" s="537">
        <v>175.72304009999999</v>
      </c>
      <c r="F63" s="537">
        <v>648.16787933000001</v>
      </c>
      <c r="G63" s="537">
        <v>2939.5013899999999</v>
      </c>
      <c r="H63" s="537">
        <v>328.59022199899999</v>
      </c>
      <c r="I63" s="537">
        <v>473.10242400000004</v>
      </c>
      <c r="J63" s="537">
        <v>600.21809600000006</v>
      </c>
      <c r="K63" s="537">
        <v>63.492752599999996</v>
      </c>
      <c r="L63" s="536">
        <f>M63+N63+O63+P63+Q63+R63+S63+T63</f>
        <v>48470.149132971004</v>
      </c>
      <c r="M63" s="537">
        <v>13109.877116324</v>
      </c>
      <c r="N63" s="537">
        <v>833.74254499999995</v>
      </c>
      <c r="O63" s="537">
        <v>399.44861509999987</v>
      </c>
      <c r="P63" s="537">
        <v>799.52763441000002</v>
      </c>
      <c r="Q63" s="537">
        <v>6037.453227</v>
      </c>
      <c r="R63" s="537">
        <v>22495.523349200001</v>
      </c>
      <c r="S63" s="537">
        <v>424.48611999999991</v>
      </c>
      <c r="T63" s="537">
        <v>4370.0905259370002</v>
      </c>
      <c r="U63" s="664"/>
      <c r="W63" s="1000"/>
    </row>
    <row r="64" spans="2:60" s="665" customFormat="1" ht="34.9" hidden="1" customHeight="1">
      <c r="B64" s="216">
        <v>45413</v>
      </c>
      <c r="C64" s="531">
        <f>D64+L64</f>
        <v>53994.358999999989</v>
      </c>
      <c r="D64" s="531">
        <f>E64+F64+G64+H64+I64+J64+K64</f>
        <v>5496.2780000000012</v>
      </c>
      <c r="E64" s="532">
        <v>208.334</v>
      </c>
      <c r="F64" s="532">
        <v>793.29</v>
      </c>
      <c r="G64" s="532">
        <v>3035.1060000000002</v>
      </c>
      <c r="H64" s="532">
        <v>329.99299999999999</v>
      </c>
      <c r="I64" s="532">
        <v>462.87700000000001</v>
      </c>
      <c r="J64" s="532">
        <v>606.02800000000002</v>
      </c>
      <c r="K64" s="532">
        <v>60.65</v>
      </c>
      <c r="L64" s="531">
        <f>M64+N64+O64+P64+Q64+R64+S64+T64</f>
        <v>48498.080999999991</v>
      </c>
      <c r="M64" s="532">
        <v>13208.200999999999</v>
      </c>
      <c r="N64" s="532">
        <v>840.00800000000004</v>
      </c>
      <c r="O64" s="532">
        <v>400.78100000000001</v>
      </c>
      <c r="P64" s="532">
        <v>810.18899999999996</v>
      </c>
      <c r="Q64" s="532">
        <v>6183.4049999999997</v>
      </c>
      <c r="R64" s="532">
        <v>22441.059000000001</v>
      </c>
      <c r="S64" s="532">
        <v>398.935</v>
      </c>
      <c r="T64" s="532">
        <v>4215.5029999999997</v>
      </c>
      <c r="U64" s="664"/>
      <c r="W64" s="1000"/>
    </row>
    <row r="65" spans="2:60" s="665" customFormat="1" ht="34.9" hidden="1" customHeight="1">
      <c r="B65" s="217">
        <v>45444</v>
      </c>
      <c r="C65" s="536">
        <v>54232.09</v>
      </c>
      <c r="D65" s="536">
        <v>5640.2719999999999</v>
      </c>
      <c r="E65" s="537">
        <v>224.72900000000001</v>
      </c>
      <c r="F65" s="537">
        <v>962.404</v>
      </c>
      <c r="G65" s="537">
        <v>2998.308</v>
      </c>
      <c r="H65" s="537">
        <v>338.39100000000002</v>
      </c>
      <c r="I65" s="537">
        <v>461.33600000000001</v>
      </c>
      <c r="J65" s="537">
        <v>596.97</v>
      </c>
      <c r="K65" s="537">
        <v>58.134999999999998</v>
      </c>
      <c r="L65" s="536">
        <v>48591.817999999999</v>
      </c>
      <c r="M65" s="537">
        <v>13225.66</v>
      </c>
      <c r="N65" s="537">
        <v>849.41600000000005</v>
      </c>
      <c r="O65" s="537">
        <v>401.52600000000001</v>
      </c>
      <c r="P65" s="537">
        <v>804.38199999999995</v>
      </c>
      <c r="Q65" s="537">
        <v>6074.0029999999997</v>
      </c>
      <c r="R65" s="537">
        <v>22481.108</v>
      </c>
      <c r="S65" s="537">
        <v>431.26499999999999</v>
      </c>
      <c r="T65" s="537">
        <v>4324.4579999999996</v>
      </c>
      <c r="U65" s="664"/>
      <c r="W65" s="1000"/>
    </row>
    <row r="66" spans="2:60" s="665" customFormat="1" ht="34.9" hidden="1" customHeight="1">
      <c r="B66" s="216">
        <v>45474</v>
      </c>
      <c r="C66" s="531">
        <f>D66+L66</f>
        <v>54312.695000000007</v>
      </c>
      <c r="D66" s="531">
        <f>E66+F66+G66+H66+I66+J66+K66</f>
        <v>5665.1689999999999</v>
      </c>
      <c r="E66" s="532">
        <v>191.96</v>
      </c>
      <c r="F66" s="532">
        <v>995.48699999999997</v>
      </c>
      <c r="G66" s="532">
        <v>3077.1439999999998</v>
      </c>
      <c r="H66" s="532">
        <v>322.30700000000002</v>
      </c>
      <c r="I66" s="532">
        <v>432.28199999999998</v>
      </c>
      <c r="J66" s="532">
        <v>597.99300000000005</v>
      </c>
      <c r="K66" s="532">
        <v>47.996000000000002</v>
      </c>
      <c r="L66" s="531">
        <f>M66+N66+O66+P66+Q66+R66+S66+T66</f>
        <v>48647.526000000005</v>
      </c>
      <c r="M66" s="532">
        <v>13238.614</v>
      </c>
      <c r="N66" s="532">
        <v>856.58699999999999</v>
      </c>
      <c r="O66" s="532">
        <v>405.96899999999999</v>
      </c>
      <c r="P66" s="532">
        <v>789.87699999999995</v>
      </c>
      <c r="Q66" s="532">
        <v>6187.0780000000004</v>
      </c>
      <c r="R66" s="532">
        <v>22438.148000000001</v>
      </c>
      <c r="S66" s="532">
        <v>401.41899999999998</v>
      </c>
      <c r="T66" s="532">
        <v>4329.8339999999998</v>
      </c>
      <c r="U66" s="664"/>
      <c r="W66" s="1000"/>
    </row>
    <row r="67" spans="2:60" s="665" customFormat="1" ht="34.9" hidden="1" customHeight="1">
      <c r="B67" s="217">
        <v>45506</v>
      </c>
      <c r="C67" s="536">
        <v>54579.703999999998</v>
      </c>
      <c r="D67" s="536">
        <v>5567.7349999999997</v>
      </c>
      <c r="E67" s="537">
        <v>217.62200000000001</v>
      </c>
      <c r="F67" s="537">
        <v>896.11099999999999</v>
      </c>
      <c r="G67" s="537">
        <v>3053.2919999999999</v>
      </c>
      <c r="H67" s="537">
        <v>324.529</v>
      </c>
      <c r="I67" s="537">
        <v>438.72199999999998</v>
      </c>
      <c r="J67" s="537">
        <v>594.90800000000002</v>
      </c>
      <c r="K67" s="537">
        <v>42.548999999999999</v>
      </c>
      <c r="L67" s="536">
        <v>49011.97</v>
      </c>
      <c r="M67" s="537">
        <v>13251.55</v>
      </c>
      <c r="N67" s="537">
        <v>857.46699999999998</v>
      </c>
      <c r="O67" s="537">
        <v>392.72699999999998</v>
      </c>
      <c r="P67" s="537">
        <v>777.755</v>
      </c>
      <c r="Q67" s="537">
        <v>6693.5569999999998</v>
      </c>
      <c r="R67" s="537">
        <v>22483.444</v>
      </c>
      <c r="S67" s="537">
        <v>399.63299999999998</v>
      </c>
      <c r="T67" s="537">
        <v>4155.8360000000002</v>
      </c>
      <c r="U67" s="664"/>
      <c r="W67" s="1000"/>
    </row>
    <row r="68" spans="2:60" s="665" customFormat="1" ht="34.9" hidden="1" customHeight="1">
      <c r="B68" s="216">
        <v>45538</v>
      </c>
      <c r="C68" s="531">
        <f>D68+L68</f>
        <v>54731.659272000004</v>
      </c>
      <c r="D68" s="531">
        <f>E68+F68+G68+H68+I68+J68+K68</f>
        <v>5511.437971598999</v>
      </c>
      <c r="E68" s="532">
        <v>248.06375290000003</v>
      </c>
      <c r="F68" s="532">
        <v>920.79578044999994</v>
      </c>
      <c r="G68" s="532">
        <v>2865.3424479999999</v>
      </c>
      <c r="H68" s="532">
        <v>316.981946999</v>
      </c>
      <c r="I68" s="532">
        <v>488.18819999999994</v>
      </c>
      <c r="J68" s="532">
        <v>632.09786439999993</v>
      </c>
      <c r="K68" s="532">
        <v>39.967978850000009</v>
      </c>
      <c r="L68" s="531">
        <f>M68+N68+O68+P68+Q68+R68+S68+T68</f>
        <v>49220.221300401005</v>
      </c>
      <c r="M68" s="532">
        <v>13365.295390776</v>
      </c>
      <c r="N68" s="532">
        <v>862.78071699999998</v>
      </c>
      <c r="O68" s="532">
        <v>391.20856709999975</v>
      </c>
      <c r="P68" s="532">
        <v>772.28274113999998</v>
      </c>
      <c r="Q68" s="532">
        <v>6841.1862400000009</v>
      </c>
      <c r="R68" s="532">
        <v>22478.2008953</v>
      </c>
      <c r="S68" s="532">
        <v>402.806083</v>
      </c>
      <c r="T68" s="532">
        <v>4106.4606660850059</v>
      </c>
      <c r="U68" s="664"/>
      <c r="W68" s="1000"/>
    </row>
    <row r="69" spans="2:60" s="665" customFormat="1" ht="34.9" hidden="1" customHeight="1">
      <c r="B69" s="217">
        <v>45568</v>
      </c>
      <c r="C69" s="536">
        <v>54634.453999999998</v>
      </c>
      <c r="D69" s="536">
        <v>5142.7550000000001</v>
      </c>
      <c r="E69" s="537">
        <v>259.85700000000003</v>
      </c>
      <c r="F69" s="537">
        <v>791.79499999999996</v>
      </c>
      <c r="G69" s="537">
        <v>2628.0160000000001</v>
      </c>
      <c r="H69" s="537">
        <v>299.23500000000001</v>
      </c>
      <c r="I69" s="537">
        <v>467.15899999999999</v>
      </c>
      <c r="J69" s="537">
        <v>648.39099999999996</v>
      </c>
      <c r="K69" s="537">
        <v>48.304000000000002</v>
      </c>
      <c r="L69" s="536">
        <v>49491.697999999997</v>
      </c>
      <c r="M69" s="537">
        <v>13325.538</v>
      </c>
      <c r="N69" s="537">
        <v>874.24599999999998</v>
      </c>
      <c r="O69" s="537">
        <v>397.05799999999999</v>
      </c>
      <c r="P69" s="537">
        <v>773.45600000000002</v>
      </c>
      <c r="Q69" s="537">
        <v>6986.7759999999998</v>
      </c>
      <c r="R69" s="537">
        <v>22455.896000000001</v>
      </c>
      <c r="S69" s="537">
        <v>392.548</v>
      </c>
      <c r="T69" s="537">
        <v>4286.1819999999998</v>
      </c>
      <c r="U69" s="664"/>
      <c r="W69" s="1000"/>
    </row>
    <row r="70" spans="2:60" s="665" customFormat="1" ht="34.9" hidden="1" customHeight="1">
      <c r="B70" s="216">
        <v>45599</v>
      </c>
      <c r="C70" s="531">
        <f>D70+L70</f>
        <v>54934.084000000003</v>
      </c>
      <c r="D70" s="531">
        <f>E70+F70+G70+H70+I70+J70+K70</f>
        <v>5088.0379999999996</v>
      </c>
      <c r="E70" s="532">
        <v>249.52699999999999</v>
      </c>
      <c r="F70" s="532">
        <v>823.63699999999994</v>
      </c>
      <c r="G70" s="532">
        <v>2558.8090000000002</v>
      </c>
      <c r="H70" s="532">
        <v>294.64100000000002</v>
      </c>
      <c r="I70" s="532">
        <v>457.36599999999999</v>
      </c>
      <c r="J70" s="532">
        <v>656.10799999999995</v>
      </c>
      <c r="K70" s="532">
        <v>47.95</v>
      </c>
      <c r="L70" s="531">
        <f>M70+N70+O70+P70+Q70+R70+S70+T70</f>
        <v>49846.046000000002</v>
      </c>
      <c r="M70" s="532">
        <v>13456.566000000001</v>
      </c>
      <c r="N70" s="532">
        <v>884.84</v>
      </c>
      <c r="O70" s="532">
        <v>456.16699999999997</v>
      </c>
      <c r="P70" s="532">
        <v>783.33600000000001</v>
      </c>
      <c r="Q70" s="532">
        <v>7042.277</v>
      </c>
      <c r="R70" s="532">
        <v>22487.614000000001</v>
      </c>
      <c r="S70" s="532">
        <v>400.12799999999999</v>
      </c>
      <c r="T70" s="532">
        <v>4335.1180000000004</v>
      </c>
      <c r="U70" s="664"/>
      <c r="W70" s="1000"/>
    </row>
    <row r="71" spans="2:60" s="665" customFormat="1" ht="34.9" hidden="1" customHeight="1">
      <c r="B71" s="553">
        <v>45630</v>
      </c>
      <c r="C71" s="611">
        <v>54949.862999999998</v>
      </c>
      <c r="D71" s="611">
        <v>5306.6809999999996</v>
      </c>
      <c r="E71" s="610">
        <v>212.88800000000001</v>
      </c>
      <c r="F71" s="610">
        <v>953.33799999999997</v>
      </c>
      <c r="G71" s="610">
        <v>2678.1550000000002</v>
      </c>
      <c r="H71" s="610">
        <v>315.46800000000002</v>
      </c>
      <c r="I71" s="610">
        <v>448.63299999999998</v>
      </c>
      <c r="J71" s="610">
        <v>653.76700000000005</v>
      </c>
      <c r="K71" s="610">
        <v>44.430999999999997</v>
      </c>
      <c r="L71" s="611">
        <v>49643.182000000001</v>
      </c>
      <c r="M71" s="610">
        <v>13293.713</v>
      </c>
      <c r="N71" s="610">
        <v>875.298</v>
      </c>
      <c r="O71" s="610">
        <v>465.32</v>
      </c>
      <c r="P71" s="610">
        <v>792.34500000000003</v>
      </c>
      <c r="Q71" s="610">
        <v>7529.3609999999999</v>
      </c>
      <c r="R71" s="610">
        <v>22097.609</v>
      </c>
      <c r="S71" s="610">
        <v>409.01299999999998</v>
      </c>
      <c r="T71" s="610">
        <v>4180.5230000000001</v>
      </c>
      <c r="U71" s="664"/>
      <c r="W71" s="1000"/>
    </row>
    <row r="72" spans="2:60" s="597" customFormat="1" ht="34.9" customHeight="1">
      <c r="B72" s="1017">
        <v>2025</v>
      </c>
      <c r="C72" s="1032"/>
      <c r="D72" s="1032"/>
      <c r="E72" s="1033"/>
      <c r="F72" s="1033"/>
      <c r="G72" s="1033"/>
      <c r="H72" s="1033"/>
      <c r="I72" s="1033"/>
      <c r="J72" s="1033"/>
      <c r="K72" s="1033"/>
      <c r="L72" s="1032"/>
      <c r="M72" s="1033"/>
      <c r="N72" s="1033"/>
      <c r="O72" s="1033"/>
      <c r="P72" s="1033"/>
      <c r="Q72" s="1033"/>
      <c r="R72" s="1033"/>
      <c r="S72" s="1033"/>
      <c r="T72" s="1033"/>
      <c r="W72" s="1000"/>
      <c r="BH72" s="988"/>
    </row>
    <row r="73" spans="2:60" s="665" customFormat="1" ht="34.9" hidden="1" customHeight="1">
      <c r="B73" s="216">
        <v>45681</v>
      </c>
      <c r="C73" s="531">
        <f t="shared" ref="C73:C79" si="5">D73+L73</f>
        <v>55216.466</v>
      </c>
      <c r="D73" s="531">
        <f t="shared" ref="D73:D79" si="6">E73+F73+G73+H73+I73+J73+K73</f>
        <v>5350.9710000000005</v>
      </c>
      <c r="E73" s="532">
        <v>218.96700000000001</v>
      </c>
      <c r="F73" s="532">
        <v>812.65200000000004</v>
      </c>
      <c r="G73" s="532">
        <v>2808.4279999999999</v>
      </c>
      <c r="H73" s="532">
        <v>328.2</v>
      </c>
      <c r="I73" s="532">
        <v>471.53</v>
      </c>
      <c r="J73" s="532">
        <v>667.08199999999999</v>
      </c>
      <c r="K73" s="532">
        <v>44.112000000000002</v>
      </c>
      <c r="L73" s="531">
        <f t="shared" ref="L73:L79" si="7">M73+N73+O73+P73+Q73+R73+S73+T73</f>
        <v>49865.495000000003</v>
      </c>
      <c r="M73" s="532">
        <v>13515.87</v>
      </c>
      <c r="N73" s="532">
        <v>880.125</v>
      </c>
      <c r="O73" s="532">
        <v>455.73500000000001</v>
      </c>
      <c r="P73" s="532">
        <v>779.69100000000003</v>
      </c>
      <c r="Q73" s="532">
        <v>7474.6329999999998</v>
      </c>
      <c r="R73" s="532">
        <v>22144.044000000002</v>
      </c>
      <c r="S73" s="532">
        <v>382.053</v>
      </c>
      <c r="T73" s="532">
        <v>4233.3440000000001</v>
      </c>
      <c r="U73" s="664"/>
      <c r="W73" s="1000"/>
    </row>
    <row r="74" spans="2:60" s="665" customFormat="1" ht="34.9" hidden="1" customHeight="1">
      <c r="B74" s="217">
        <v>45713</v>
      </c>
      <c r="C74" s="536">
        <f t="shared" si="5"/>
        <v>55655.936999999998</v>
      </c>
      <c r="D74" s="536">
        <f t="shared" si="6"/>
        <v>5720.9449999999988</v>
      </c>
      <c r="E74" s="537">
        <v>203.554</v>
      </c>
      <c r="F74" s="537">
        <v>882.11400000000003</v>
      </c>
      <c r="G74" s="537">
        <v>3122.884</v>
      </c>
      <c r="H74" s="537">
        <v>329.58699999999999</v>
      </c>
      <c r="I74" s="537">
        <v>463.49099999999999</v>
      </c>
      <c r="J74" s="537">
        <v>677.40899999999999</v>
      </c>
      <c r="K74" s="537">
        <v>41.905999999999999</v>
      </c>
      <c r="L74" s="536">
        <f t="shared" si="7"/>
        <v>49934.991999999998</v>
      </c>
      <c r="M74" s="537">
        <v>13641.72</v>
      </c>
      <c r="N74" s="537">
        <v>920.99599999999998</v>
      </c>
      <c r="O74" s="537">
        <v>475.726</v>
      </c>
      <c r="P74" s="537">
        <v>720.60299999999995</v>
      </c>
      <c r="Q74" s="537">
        <v>7301.1040000000003</v>
      </c>
      <c r="R74" s="537">
        <v>22276.762999999999</v>
      </c>
      <c r="S74" s="537">
        <v>370.62099999999998</v>
      </c>
      <c r="T74" s="537">
        <v>4227.4589999999998</v>
      </c>
      <c r="U74" s="664"/>
      <c r="W74" s="1000"/>
    </row>
    <row r="75" spans="2:60" s="665" customFormat="1" ht="34.9" hidden="1" customHeight="1">
      <c r="B75" s="216">
        <v>45717</v>
      </c>
      <c r="C75" s="531">
        <f t="shared" si="5"/>
        <v>55508.173000000003</v>
      </c>
      <c r="D75" s="531">
        <f t="shared" si="6"/>
        <v>5542.0740000000005</v>
      </c>
      <c r="E75" s="532">
        <v>236.08</v>
      </c>
      <c r="F75" s="532">
        <v>915.6</v>
      </c>
      <c r="G75" s="532">
        <v>2856.951</v>
      </c>
      <c r="H75" s="532">
        <v>359.98700000000002</v>
      </c>
      <c r="I75" s="532">
        <v>456.45499999999998</v>
      </c>
      <c r="J75" s="532">
        <v>675.35900000000004</v>
      </c>
      <c r="K75" s="532">
        <v>41.642000000000003</v>
      </c>
      <c r="L75" s="531">
        <f t="shared" si="7"/>
        <v>49966.099000000002</v>
      </c>
      <c r="M75" s="532">
        <v>13918.34</v>
      </c>
      <c r="N75" s="532">
        <v>939.63099999999997</v>
      </c>
      <c r="O75" s="532">
        <v>505.68099999999998</v>
      </c>
      <c r="P75" s="532">
        <v>711.37800000000004</v>
      </c>
      <c r="Q75" s="532">
        <v>6750.8059999999996</v>
      </c>
      <c r="R75" s="532">
        <v>22213.013999999999</v>
      </c>
      <c r="S75" s="532">
        <v>477.09699999999998</v>
      </c>
      <c r="T75" s="532">
        <v>4450.152</v>
      </c>
      <c r="U75" s="664"/>
      <c r="W75" s="1000"/>
    </row>
    <row r="76" spans="2:60" s="665" customFormat="1" ht="36.75" hidden="1" customHeight="1">
      <c r="B76" s="217">
        <v>45772</v>
      </c>
      <c r="C76" s="536">
        <f t="shared" si="5"/>
        <v>55483.661000000007</v>
      </c>
      <c r="D76" s="536">
        <f t="shared" si="6"/>
        <v>5495.3559999999998</v>
      </c>
      <c r="E76" s="537">
        <v>231.11</v>
      </c>
      <c r="F76" s="537">
        <v>894.04899999999998</v>
      </c>
      <c r="G76" s="537">
        <v>2880.5030000000002</v>
      </c>
      <c r="H76" s="537">
        <v>305.137</v>
      </c>
      <c r="I76" s="537">
        <v>457.40100000000001</v>
      </c>
      <c r="J76" s="537">
        <v>686.17700000000002</v>
      </c>
      <c r="K76" s="537">
        <v>40.978999999999999</v>
      </c>
      <c r="L76" s="536">
        <f t="shared" si="7"/>
        <v>49988.305000000008</v>
      </c>
      <c r="M76" s="537">
        <v>14102.502</v>
      </c>
      <c r="N76" s="537">
        <v>948.55799999999999</v>
      </c>
      <c r="O76" s="537">
        <v>498.98</v>
      </c>
      <c r="P76" s="537">
        <v>708.55399999999997</v>
      </c>
      <c r="Q76" s="537">
        <v>6592.6030000000001</v>
      </c>
      <c r="R76" s="537">
        <v>22244.47</v>
      </c>
      <c r="S76" s="537">
        <v>401.19400000000002</v>
      </c>
      <c r="T76" s="537">
        <v>4491.4440000000004</v>
      </c>
      <c r="U76" s="664"/>
      <c r="W76" s="1000"/>
    </row>
    <row r="77" spans="2:60" s="665" customFormat="1" ht="34.9" hidden="1" customHeight="1">
      <c r="B77" s="216">
        <v>45778</v>
      </c>
      <c r="C77" s="531">
        <f t="shared" si="5"/>
        <v>55622.668205999988</v>
      </c>
      <c r="D77" s="531">
        <f t="shared" si="6"/>
        <v>5528.6662557790014</v>
      </c>
      <c r="E77" s="532">
        <v>214.88406989999999</v>
      </c>
      <c r="F77" s="532">
        <v>816.79865627000004</v>
      </c>
      <c r="G77" s="532">
        <v>3023.3334850000001</v>
      </c>
      <c r="H77" s="532">
        <v>279.04010599899999</v>
      </c>
      <c r="I77" s="532">
        <v>459.08355600000004</v>
      </c>
      <c r="J77" s="532">
        <v>692.98820450000005</v>
      </c>
      <c r="K77" s="532">
        <v>42.538178110000004</v>
      </c>
      <c r="L77" s="531">
        <f t="shared" si="7"/>
        <v>50094.001950220983</v>
      </c>
      <c r="M77" s="532">
        <v>13990.894717500001</v>
      </c>
      <c r="N77" s="532">
        <v>949.63478199999997</v>
      </c>
      <c r="O77" s="532">
        <v>500.84911979999993</v>
      </c>
      <c r="P77" s="532">
        <v>741.67766701000005</v>
      </c>
      <c r="Q77" s="532">
        <v>6833.0453750000006</v>
      </c>
      <c r="R77" s="532">
        <v>22211.148404470001</v>
      </c>
      <c r="S77" s="532">
        <v>414.19181600000002</v>
      </c>
      <c r="T77" s="532">
        <v>4452.5600684409901</v>
      </c>
      <c r="U77" s="664"/>
      <c r="W77" s="1000"/>
    </row>
    <row r="78" spans="2:60" s="665" customFormat="1" ht="34.9" hidden="1" customHeight="1">
      <c r="B78" s="217">
        <v>45809</v>
      </c>
      <c r="C78" s="536">
        <f t="shared" si="5"/>
        <v>55812.156999999999</v>
      </c>
      <c r="D78" s="536">
        <f t="shared" si="6"/>
        <v>5857.6410000000005</v>
      </c>
      <c r="E78" s="537">
        <v>204.958</v>
      </c>
      <c r="F78" s="537">
        <v>1277.78</v>
      </c>
      <c r="G78" s="537">
        <v>2885.3969999999999</v>
      </c>
      <c r="H78" s="537">
        <v>290.62700000000001</v>
      </c>
      <c r="I78" s="537">
        <v>460.19299999999998</v>
      </c>
      <c r="J78" s="537">
        <v>701.41399999999999</v>
      </c>
      <c r="K78" s="537">
        <v>37.271999999999998</v>
      </c>
      <c r="L78" s="536">
        <f t="shared" si="7"/>
        <v>49954.515999999996</v>
      </c>
      <c r="M78" s="537">
        <v>13932.955</v>
      </c>
      <c r="N78" s="537">
        <v>960.24800000000005</v>
      </c>
      <c r="O78" s="537">
        <v>516.38099999999997</v>
      </c>
      <c r="P78" s="537">
        <v>767.94100000000003</v>
      </c>
      <c r="Q78" s="537">
        <v>6811.1170000000002</v>
      </c>
      <c r="R78" s="537">
        <v>22195.505000000001</v>
      </c>
      <c r="S78" s="537">
        <v>392.08100000000002</v>
      </c>
      <c r="T78" s="537">
        <v>4378.2879999999996</v>
      </c>
      <c r="U78" s="664"/>
      <c r="W78" s="1000"/>
    </row>
    <row r="79" spans="2:60" s="665" customFormat="1" ht="34.9" hidden="1" customHeight="1">
      <c r="B79" s="216">
        <v>45839</v>
      </c>
      <c r="C79" s="531">
        <f t="shared" si="5"/>
        <v>55834.970513</v>
      </c>
      <c r="D79" s="531">
        <f t="shared" si="6"/>
        <v>5658.4095129999996</v>
      </c>
      <c r="E79" s="532">
        <v>195.949513</v>
      </c>
      <c r="F79" s="532">
        <v>917.67399999999998</v>
      </c>
      <c r="G79" s="532">
        <v>2954.3389999999999</v>
      </c>
      <c r="H79" s="532">
        <v>373.50099999999998</v>
      </c>
      <c r="I79" s="532">
        <v>463.39800000000002</v>
      </c>
      <c r="J79" s="532">
        <v>715.471</v>
      </c>
      <c r="K79" s="532">
        <v>38.076999999999998</v>
      </c>
      <c r="L79" s="531">
        <f t="shared" si="7"/>
        <v>50176.561000000002</v>
      </c>
      <c r="M79" s="532">
        <v>14032.293</v>
      </c>
      <c r="N79" s="532">
        <v>977.88</v>
      </c>
      <c r="O79" s="532">
        <v>509.70800000000003</v>
      </c>
      <c r="P79" s="532">
        <v>762.20600000000002</v>
      </c>
      <c r="Q79" s="532">
        <v>6885.49</v>
      </c>
      <c r="R79" s="532">
        <v>22182.32</v>
      </c>
      <c r="S79" s="532">
        <v>370.93400000000003</v>
      </c>
      <c r="T79" s="532">
        <v>4455.7299999999996</v>
      </c>
      <c r="U79" s="664"/>
      <c r="W79" s="1000"/>
    </row>
    <row r="80" spans="2:60" s="665" customFormat="1" ht="34.9" customHeight="1">
      <c r="B80" s="217">
        <v>45870</v>
      </c>
      <c r="C80" s="536">
        <v>56483.519</v>
      </c>
      <c r="D80" s="536">
        <v>5862.7110000000002</v>
      </c>
      <c r="E80" s="537">
        <v>227.72800000000001</v>
      </c>
      <c r="F80" s="537">
        <v>979.72299999999996</v>
      </c>
      <c r="G80" s="537">
        <v>2982.078</v>
      </c>
      <c r="H80" s="537">
        <v>394.17399999999998</v>
      </c>
      <c r="I80" s="537">
        <v>519.51400000000001</v>
      </c>
      <c r="J80" s="537">
        <v>724.20699999999999</v>
      </c>
      <c r="K80" s="537">
        <v>35.286999999999999</v>
      </c>
      <c r="L80" s="536">
        <v>50620.805999999997</v>
      </c>
      <c r="M80" s="537">
        <v>14187.075000000001</v>
      </c>
      <c r="N80" s="537">
        <v>982.18</v>
      </c>
      <c r="O80" s="537">
        <v>503.07100000000003</v>
      </c>
      <c r="P80" s="537">
        <v>768.20799999999997</v>
      </c>
      <c r="Q80" s="537">
        <v>7098.2120000000004</v>
      </c>
      <c r="R80" s="537">
        <v>22042.682000000001</v>
      </c>
      <c r="S80" s="537">
        <v>383.34399999999999</v>
      </c>
      <c r="T80" s="537">
        <v>4656.0330000000004</v>
      </c>
      <c r="U80" s="664"/>
      <c r="W80" s="1000"/>
    </row>
    <row r="81" spans="2:60" s="665" customFormat="1" ht="34.9" customHeight="1">
      <c r="B81" s="216">
        <v>45903</v>
      </c>
      <c r="C81" s="531">
        <f>D81+L81</f>
        <v>56598.294999999998</v>
      </c>
      <c r="D81" s="531">
        <f>E81+F81+G81+H81+I81+J81+K81</f>
        <v>6052.9259999999995</v>
      </c>
      <c r="E81" s="532">
        <v>221.649</v>
      </c>
      <c r="F81" s="532">
        <v>1012.955</v>
      </c>
      <c r="G81" s="532">
        <v>3131.3609999999999</v>
      </c>
      <c r="H81" s="532">
        <v>378.99799999999999</v>
      </c>
      <c r="I81" s="532">
        <v>551.71799999999996</v>
      </c>
      <c r="J81" s="532">
        <v>721.75</v>
      </c>
      <c r="K81" s="532">
        <v>34.494999999999997</v>
      </c>
      <c r="L81" s="531">
        <f>M81+N81+O81+P81+Q81+R81+S81+T81</f>
        <v>50545.368999999999</v>
      </c>
      <c r="M81" s="532">
        <v>14029.308999999999</v>
      </c>
      <c r="N81" s="532">
        <v>981.09699999999998</v>
      </c>
      <c r="O81" s="532">
        <v>500.18</v>
      </c>
      <c r="P81" s="532">
        <v>771.34100000000001</v>
      </c>
      <c r="Q81" s="532">
        <v>7199.4989999999998</v>
      </c>
      <c r="R81" s="532">
        <v>22274.862000000001</v>
      </c>
      <c r="S81" s="532">
        <v>369.48399999999998</v>
      </c>
      <c r="T81" s="532">
        <v>4419.5969999999998</v>
      </c>
      <c r="U81" s="664"/>
      <c r="W81" s="1000"/>
    </row>
    <row r="82" spans="2:60" s="665" customFormat="1" ht="34.9" customHeight="1">
      <c r="B82" s="217">
        <v>45933</v>
      </c>
      <c r="C82" s="536">
        <v>56716.131000000001</v>
      </c>
      <c r="D82" s="536">
        <v>5648.8459999999995</v>
      </c>
      <c r="E82" s="537">
        <v>206.36699999999999</v>
      </c>
      <c r="F82" s="537">
        <v>988.16200000000003</v>
      </c>
      <c r="G82" s="537">
        <v>2798.2330000000002</v>
      </c>
      <c r="H82" s="537">
        <v>332.23399999999998</v>
      </c>
      <c r="I82" s="537">
        <v>560.26700000000005</v>
      </c>
      <c r="J82" s="537">
        <v>728.98</v>
      </c>
      <c r="K82" s="537">
        <v>34.601999999999997</v>
      </c>
      <c r="L82" s="536">
        <v>51067.285000000003</v>
      </c>
      <c r="M82" s="537">
        <v>14341.376</v>
      </c>
      <c r="N82" s="537">
        <v>979.09799999999996</v>
      </c>
      <c r="O82" s="537">
        <v>502.31900000000002</v>
      </c>
      <c r="P82" s="537">
        <v>787.23</v>
      </c>
      <c r="Q82" s="537">
        <v>7310.4949999999999</v>
      </c>
      <c r="R82" s="537">
        <v>22269.774000000001</v>
      </c>
      <c r="S82" s="537">
        <v>368.11200000000002</v>
      </c>
      <c r="T82" s="537">
        <v>4508.8819999999996</v>
      </c>
      <c r="U82" s="664"/>
      <c r="W82" s="1000"/>
    </row>
    <row r="83" spans="2:60" s="665" customFormat="1" ht="34.9" customHeight="1">
      <c r="B83" s="216">
        <v>45964</v>
      </c>
      <c r="C83" s="531">
        <f>D83+L83</f>
        <v>57057.518999999993</v>
      </c>
      <c r="D83" s="531">
        <f>E83+F83+G83+H83+I83+J83+K83</f>
        <v>5855.6509999999998</v>
      </c>
      <c r="E83" s="532">
        <v>205.148</v>
      </c>
      <c r="F83" s="532">
        <v>1204.354</v>
      </c>
      <c r="G83" s="532">
        <v>2810.8710000000001</v>
      </c>
      <c r="H83" s="532">
        <v>329.05099999999999</v>
      </c>
      <c r="I83" s="532">
        <v>529.49199999999996</v>
      </c>
      <c r="J83" s="532">
        <v>743.15200000000004</v>
      </c>
      <c r="K83" s="532">
        <v>33.582999999999998</v>
      </c>
      <c r="L83" s="531">
        <f>M83+N83+O83+P83+Q83+R83+S83+T83</f>
        <v>51201.867999999995</v>
      </c>
      <c r="M83" s="532">
        <v>14460.093999999999</v>
      </c>
      <c r="N83" s="532">
        <v>981.24199999999996</v>
      </c>
      <c r="O83" s="532">
        <v>523.952</v>
      </c>
      <c r="P83" s="532">
        <v>789.649</v>
      </c>
      <c r="Q83" s="532">
        <v>7333.44</v>
      </c>
      <c r="R83" s="532">
        <v>22234.026000000002</v>
      </c>
      <c r="S83" s="532">
        <v>391.49799999999999</v>
      </c>
      <c r="T83" s="532">
        <v>4487.9669999999996</v>
      </c>
      <c r="U83" s="664"/>
      <c r="W83" s="1000"/>
    </row>
    <row r="84" spans="2:60" s="665" customFormat="1" ht="34.9" customHeight="1">
      <c r="B84" s="1212">
        <v>45994</v>
      </c>
      <c r="C84" s="611">
        <f>D84+L84</f>
        <v>57265.400999999998</v>
      </c>
      <c r="D84" s="611">
        <f>E84+F84+G84+H84+I84+J84+K84</f>
        <v>6817.7329999999993</v>
      </c>
      <c r="E84" s="610">
        <v>203.803</v>
      </c>
      <c r="F84" s="610">
        <v>1248.5909999999999</v>
      </c>
      <c r="G84" s="610">
        <v>3435.5549999999998</v>
      </c>
      <c r="H84" s="610">
        <v>608.51800000000003</v>
      </c>
      <c r="I84" s="610">
        <v>553.52499999999998</v>
      </c>
      <c r="J84" s="610">
        <v>729.24400000000003</v>
      </c>
      <c r="K84" s="610">
        <v>38.497</v>
      </c>
      <c r="L84" s="611">
        <f>M84+N84+O84+P84+Q84+R84+S84+T84</f>
        <v>50447.667999999998</v>
      </c>
      <c r="M84" s="610">
        <v>13827.948</v>
      </c>
      <c r="N84" s="610">
        <v>955.29</v>
      </c>
      <c r="O84" s="610">
        <v>511.99900000000002</v>
      </c>
      <c r="P84" s="610">
        <v>809.24599999999998</v>
      </c>
      <c r="Q84" s="610">
        <v>7428.0110000000004</v>
      </c>
      <c r="R84" s="610">
        <v>21967.057000000001</v>
      </c>
      <c r="S84" s="610">
        <v>396.339</v>
      </c>
      <c r="T84" s="610">
        <v>4551.7780000000002</v>
      </c>
      <c r="U84" s="664"/>
      <c r="W84" s="1000"/>
    </row>
    <row r="85" spans="2:60" s="597" customFormat="1" ht="34.9" customHeight="1">
      <c r="B85" s="1017">
        <v>2026</v>
      </c>
      <c r="C85" s="1032"/>
      <c r="D85" s="1032"/>
      <c r="E85" s="1033"/>
      <c r="F85" s="1033"/>
      <c r="G85" s="1033"/>
      <c r="H85" s="1033"/>
      <c r="I85" s="1033"/>
      <c r="J85" s="1033"/>
      <c r="K85" s="1033"/>
      <c r="L85" s="1032"/>
      <c r="M85" s="1033"/>
      <c r="N85" s="1033"/>
      <c r="O85" s="1033"/>
      <c r="P85" s="1033"/>
      <c r="Q85" s="1033"/>
      <c r="R85" s="1033"/>
      <c r="S85" s="1033"/>
      <c r="T85" s="1033"/>
      <c r="W85" s="1000"/>
      <c r="BH85" s="988"/>
    </row>
    <row r="86" spans="2:60" s="665" customFormat="1" ht="34.9" customHeight="1">
      <c r="B86" s="216">
        <v>46046</v>
      </c>
      <c r="C86" s="531">
        <f>D86+L86</f>
        <v>57826.688000000002</v>
      </c>
      <c r="D86" s="531">
        <f>E86+F86+G86+H86+I86+J86+K86</f>
        <v>6643.4139999999998</v>
      </c>
      <c r="E86" s="532">
        <v>259.11900000000003</v>
      </c>
      <c r="F86" s="532">
        <v>1301.3030000000001</v>
      </c>
      <c r="G86" s="532">
        <v>3386.6680000000001</v>
      </c>
      <c r="H86" s="532">
        <v>338.00099999999998</v>
      </c>
      <c r="I86" s="532">
        <v>579.05999999999995</v>
      </c>
      <c r="J86" s="532">
        <v>730.22799999999995</v>
      </c>
      <c r="K86" s="532">
        <v>49.034999999999997</v>
      </c>
      <c r="L86" s="531">
        <f>M86+N86+O86+P86+Q86+R86+S86+T86</f>
        <v>51183.274000000005</v>
      </c>
      <c r="M86" s="532">
        <v>14132.245000000001</v>
      </c>
      <c r="N86" s="532">
        <v>955.03499999999997</v>
      </c>
      <c r="O86" s="532">
        <v>517.86199999999997</v>
      </c>
      <c r="P86" s="532">
        <v>801.05600000000004</v>
      </c>
      <c r="Q86" s="532">
        <v>7635.9369999999999</v>
      </c>
      <c r="R86" s="532">
        <v>22066.809000000001</v>
      </c>
      <c r="S86" s="532">
        <v>356.70400000000001</v>
      </c>
      <c r="T86" s="532">
        <v>4717.6260000000002</v>
      </c>
      <c r="U86" s="664"/>
      <c r="W86" s="1000"/>
    </row>
    <row r="87" spans="2:60" s="665" customFormat="1" ht="34.9" customHeight="1">
      <c r="B87" s="217">
        <v>46078</v>
      </c>
      <c r="C87" s="536">
        <f>D87+L87</f>
        <v>58453.746000000006</v>
      </c>
      <c r="D87" s="536">
        <f>E87+F87+G87+H87+I87+J87+K87</f>
        <v>6665.0289999999995</v>
      </c>
      <c r="E87" s="537">
        <v>260.34199999999998</v>
      </c>
      <c r="F87" s="537">
        <v>1066.963</v>
      </c>
      <c r="G87" s="537">
        <v>3600.1320000000001</v>
      </c>
      <c r="H87" s="537">
        <v>360.58300000000003</v>
      </c>
      <c r="I87" s="537">
        <v>611.68799999999999</v>
      </c>
      <c r="J87" s="537">
        <v>724.279</v>
      </c>
      <c r="K87" s="537">
        <v>41.042000000000002</v>
      </c>
      <c r="L87" s="536">
        <f>M87+N87+O87+P87+Q87+R87+S87+T87</f>
        <v>51788.717000000004</v>
      </c>
      <c r="M87" s="537">
        <v>14278.127</v>
      </c>
      <c r="N87" s="537">
        <v>951.78099999999995</v>
      </c>
      <c r="O87" s="537">
        <v>504.161</v>
      </c>
      <c r="P87" s="537">
        <v>781.46199999999999</v>
      </c>
      <c r="Q87" s="537">
        <v>8017.4440000000004</v>
      </c>
      <c r="R87" s="537">
        <v>22019.941999999999</v>
      </c>
      <c r="S87" s="537">
        <v>353.673</v>
      </c>
      <c r="T87" s="537">
        <v>4882.1270000000004</v>
      </c>
      <c r="U87" s="664"/>
      <c r="W87" s="1000"/>
    </row>
    <row r="88" spans="2:60" s="665" customFormat="1" ht="34.9" customHeight="1">
      <c r="B88" s="216">
        <v>46083</v>
      </c>
      <c r="C88" s="531">
        <f>D88+L88</f>
        <v>58066.65</v>
      </c>
      <c r="D88" s="531">
        <f>E88+F88+G88+H88+I88+J88+K88</f>
        <v>6382.1120000000001</v>
      </c>
      <c r="E88" s="532">
        <v>270.964</v>
      </c>
      <c r="F88" s="532">
        <v>983.86199999999997</v>
      </c>
      <c r="G88" s="532">
        <v>3404.0720000000001</v>
      </c>
      <c r="H88" s="532">
        <v>349.553</v>
      </c>
      <c r="I88" s="532">
        <v>612.85199999999998</v>
      </c>
      <c r="J88" s="532">
        <v>725.32100000000003</v>
      </c>
      <c r="K88" s="532">
        <v>35.488</v>
      </c>
      <c r="L88" s="531">
        <f>M88+N88+O88+P88+Q88+R88+S88+T88</f>
        <v>51684.538</v>
      </c>
      <c r="M88" s="532">
        <v>14612.078</v>
      </c>
      <c r="N88" s="532">
        <v>957.79200000000003</v>
      </c>
      <c r="O88" s="532">
        <v>541.61500000000001</v>
      </c>
      <c r="P88" s="532">
        <v>773.04399999999998</v>
      </c>
      <c r="Q88" s="532">
        <v>7539.0219999999999</v>
      </c>
      <c r="R88" s="532">
        <v>22048.701000000001</v>
      </c>
      <c r="S88" s="532">
        <v>373.964</v>
      </c>
      <c r="T88" s="532">
        <v>4838.3220000000001</v>
      </c>
      <c r="U88" s="664"/>
      <c r="W88" s="1000"/>
    </row>
    <row r="89" spans="2:60" s="665" customFormat="1" ht="34.9" customHeight="1">
      <c r="B89" s="217">
        <v>46119</v>
      </c>
      <c r="C89" s="536">
        <f>D89+L89</f>
        <v>58370.967999999993</v>
      </c>
      <c r="D89" s="536">
        <f>E89+F89+G89+H89+I89+J89+K89</f>
        <v>6422.2210000000005</v>
      </c>
      <c r="E89" s="537">
        <v>244.55799999999999</v>
      </c>
      <c r="F89" s="537">
        <v>1008.395</v>
      </c>
      <c r="G89" s="537">
        <v>3435.1729999999998</v>
      </c>
      <c r="H89" s="537">
        <v>334.40499999999997</v>
      </c>
      <c r="I89" s="537">
        <v>623.96900000000005</v>
      </c>
      <c r="J89" s="537">
        <v>739.40700000000004</v>
      </c>
      <c r="K89" s="537">
        <v>36.314</v>
      </c>
      <c r="L89" s="536">
        <f>M89+N89+O89+P89+Q89+R89+S89+T89</f>
        <v>51948.746999999996</v>
      </c>
      <c r="M89" s="537">
        <v>14675.018</v>
      </c>
      <c r="N89" s="537">
        <v>962.15</v>
      </c>
      <c r="O89" s="537">
        <v>542.48800000000006</v>
      </c>
      <c r="P89" s="537">
        <v>793.74900000000002</v>
      </c>
      <c r="Q89" s="537">
        <v>7425.68</v>
      </c>
      <c r="R89" s="537">
        <v>22186.712</v>
      </c>
      <c r="S89" s="537">
        <v>390.358</v>
      </c>
      <c r="T89" s="537">
        <v>4972.5919999999996</v>
      </c>
      <c r="U89" s="664"/>
      <c r="W89" s="1000"/>
    </row>
    <row r="90" spans="2:60" s="665" customFormat="1" ht="34.9" customHeight="1">
      <c r="B90" s="216">
        <v>46143</v>
      </c>
      <c r="C90" s="531">
        <f t="shared" ref="C90" si="8">D90+L90</f>
        <v>59274.248999999996</v>
      </c>
      <c r="D90" s="531">
        <f t="shared" ref="D90" si="9">E90+F90+G90+H90+I90+J90+K90</f>
        <v>6762.576</v>
      </c>
      <c r="E90" s="532">
        <v>248.09200000000001</v>
      </c>
      <c r="F90" s="532">
        <v>1290.2090000000001</v>
      </c>
      <c r="G90" s="532">
        <v>3488.7660000000001</v>
      </c>
      <c r="H90" s="532">
        <v>339.74700000000001</v>
      </c>
      <c r="I90" s="532">
        <v>617.50699999999995</v>
      </c>
      <c r="J90" s="532">
        <v>742.56100000000004</v>
      </c>
      <c r="K90" s="532">
        <v>35.694000000000003</v>
      </c>
      <c r="L90" s="531">
        <f t="shared" ref="L90:L93" si="10">M90+N90+O90+P90+Q90+R90+S90+T90</f>
        <v>52511.672999999995</v>
      </c>
      <c r="M90" s="532">
        <v>14815.018</v>
      </c>
      <c r="N90" s="532">
        <v>971.93799999999999</v>
      </c>
      <c r="O90" s="532">
        <v>538.21699999999998</v>
      </c>
      <c r="P90" s="532">
        <v>755.101</v>
      </c>
      <c r="Q90" s="532">
        <v>7340.2139999999999</v>
      </c>
      <c r="R90" s="532">
        <v>22195.363000000001</v>
      </c>
      <c r="S90" s="532">
        <v>466.14299999999997</v>
      </c>
      <c r="T90" s="532">
        <v>5429.6790000000001</v>
      </c>
      <c r="U90" s="664"/>
      <c r="W90" s="1000"/>
    </row>
    <row r="91" spans="2:60" s="665" customFormat="1" ht="34.9" customHeight="1">
      <c r="B91" s="217">
        <v>46198</v>
      </c>
      <c r="C91" s="536">
        <f t="shared" ref="C91" si="11">D91+L91</f>
        <v>59815.870999999992</v>
      </c>
      <c r="D91" s="536">
        <f t="shared" ref="D91" si="12">E91+F91+G91+H91+I91+J91+K91</f>
        <v>6698.3409999999994</v>
      </c>
      <c r="E91" s="537">
        <v>211.96299999999999</v>
      </c>
      <c r="F91" s="537">
        <v>1041.797</v>
      </c>
      <c r="G91" s="537">
        <v>3656.835</v>
      </c>
      <c r="H91" s="537">
        <v>326.92700000000002</v>
      </c>
      <c r="I91" s="537">
        <v>581.803</v>
      </c>
      <c r="J91" s="537">
        <v>822.40899999999999</v>
      </c>
      <c r="K91" s="537">
        <v>56.606999999999999</v>
      </c>
      <c r="L91" s="536">
        <f t="shared" si="10"/>
        <v>53117.529999999992</v>
      </c>
      <c r="M91" s="537">
        <v>14864.867</v>
      </c>
      <c r="N91" s="537">
        <v>977.38699999999994</v>
      </c>
      <c r="O91" s="537">
        <v>555.178</v>
      </c>
      <c r="P91" s="537">
        <v>791.61699999999996</v>
      </c>
      <c r="Q91" s="537">
        <v>7902.1009999999997</v>
      </c>
      <c r="R91" s="537">
        <v>22211.120999999999</v>
      </c>
      <c r="S91" s="537">
        <v>367.95800000000003</v>
      </c>
      <c r="T91" s="537">
        <v>5447.3010000000004</v>
      </c>
      <c r="U91" s="664"/>
      <c r="W91" s="1000"/>
    </row>
    <row r="92" spans="2:60" s="665" customFormat="1" ht="34.9" customHeight="1">
      <c r="B92" s="216">
        <v>46222</v>
      </c>
      <c r="C92" s="531">
        <f>D92+L92</f>
        <v>59939.850000000006</v>
      </c>
      <c r="D92" s="531">
        <f t="shared" ref="D92" si="13">E92+F92+G92+H92+I92+J92+K92</f>
        <v>6661.3909999999996</v>
      </c>
      <c r="E92" s="532">
        <v>251.131</v>
      </c>
      <c r="F92" s="532">
        <v>1076.73</v>
      </c>
      <c r="G92" s="532">
        <v>3541.6619999999998</v>
      </c>
      <c r="H92" s="532">
        <v>318.22199999999998</v>
      </c>
      <c r="I92" s="532">
        <v>575.91800000000001</v>
      </c>
      <c r="J92" s="532">
        <v>823.23400000000004</v>
      </c>
      <c r="K92" s="532">
        <v>74.494</v>
      </c>
      <c r="L92" s="531">
        <f t="shared" si="10"/>
        <v>53278.459000000003</v>
      </c>
      <c r="M92" s="532">
        <v>15179.227999999999</v>
      </c>
      <c r="N92" s="532">
        <v>977.51</v>
      </c>
      <c r="O92" s="532">
        <v>554.39300000000003</v>
      </c>
      <c r="P92" s="532">
        <v>803.04499999999996</v>
      </c>
      <c r="Q92" s="532">
        <v>7797.0140000000001</v>
      </c>
      <c r="R92" s="532">
        <v>22132.664000000001</v>
      </c>
      <c r="S92" s="532">
        <v>367.387</v>
      </c>
      <c r="T92" s="532">
        <v>5467.2179999999998</v>
      </c>
      <c r="U92" s="664"/>
      <c r="W92" s="1000"/>
    </row>
    <row r="93" spans="2:60" s="665" customFormat="1" ht="34.9" customHeight="1">
      <c r="B93" s="553">
        <v>46235</v>
      </c>
      <c r="C93" s="611">
        <f t="shared" ref="C93" si="14">D93+L93</f>
        <v>59960.698944999996</v>
      </c>
      <c r="D93" s="611">
        <f t="shared" ref="D93" si="15">E93+F93+G93+H93+I93+J93+K93</f>
        <v>6364.9586632090004</v>
      </c>
      <c r="E93" s="610">
        <v>205.4724612</v>
      </c>
      <c r="F93" s="610">
        <v>1186.5570817299999</v>
      </c>
      <c r="G93" s="610">
        <v>3221.8748730000002</v>
      </c>
      <c r="H93" s="610">
        <v>312.25299199900002</v>
      </c>
      <c r="I93" s="610">
        <v>577.34631799999988</v>
      </c>
      <c r="J93" s="610">
        <v>810.07669440000018</v>
      </c>
      <c r="K93" s="610">
        <v>51.378242880000002</v>
      </c>
      <c r="L93" s="611">
        <f t="shared" si="10"/>
        <v>53595.740281790997</v>
      </c>
      <c r="M93" s="610">
        <v>15030.025935674996</v>
      </c>
      <c r="N93" s="610">
        <v>986.03059900000005</v>
      </c>
      <c r="O93" s="610">
        <v>513.349829</v>
      </c>
      <c r="P93" s="610">
        <v>830.802483747</v>
      </c>
      <c r="Q93" s="610">
        <v>8347.188494</v>
      </c>
      <c r="R93" s="610">
        <v>22024.874196479999</v>
      </c>
      <c r="S93" s="610">
        <v>380.68700699999999</v>
      </c>
      <c r="T93" s="610">
        <v>5482.7817368890001</v>
      </c>
      <c r="U93" s="664"/>
      <c r="W93" s="1000"/>
    </row>
    <row r="94" spans="2:60" ht="11.25" customHeight="1"/>
    <row r="95" spans="2:60" ht="24.75" customHeight="1">
      <c r="B95" s="647" t="s">
        <v>1095</v>
      </c>
      <c r="C95" s="648"/>
      <c r="D95" s="648"/>
      <c r="E95" s="648"/>
      <c r="F95" s="648"/>
      <c r="G95" s="648"/>
      <c r="H95" s="648"/>
      <c r="J95" s="1210"/>
      <c r="L95" s="43"/>
      <c r="P95" s="490"/>
      <c r="R95" s="490"/>
      <c r="T95" s="648" t="s">
        <v>1103</v>
      </c>
      <c r="V95" s="1214"/>
      <c r="W95" s="1214"/>
      <c r="X95" s="1214"/>
      <c r="Y95" s="1214"/>
      <c r="BH95" s="43"/>
    </row>
    <row r="96" spans="2:60" ht="25.5">
      <c r="C96" s="1150"/>
      <c r="D96" s="43"/>
      <c r="G96" s="1001"/>
      <c r="H96" s="1001"/>
      <c r="I96" s="1001"/>
      <c r="K96" s="1150"/>
      <c r="L96" s="1150"/>
      <c r="M96" s="1150"/>
      <c r="N96" s="1150"/>
      <c r="O96" s="1150"/>
      <c r="P96" s="1150"/>
      <c r="T96" s="1001"/>
      <c r="U96" s="1001"/>
      <c r="V96" s="1001"/>
    </row>
    <row r="99" spans="3:20" ht="22.5">
      <c r="C99" s="1195"/>
      <c r="D99" s="1195"/>
      <c r="E99" s="1195"/>
      <c r="F99" s="1195"/>
      <c r="G99" s="1195"/>
      <c r="H99" s="1195"/>
      <c r="I99" s="1195"/>
      <c r="J99" s="1195"/>
      <c r="K99" s="1195"/>
      <c r="L99" s="1195"/>
      <c r="M99" s="1195"/>
      <c r="N99" s="1195"/>
      <c r="O99" s="1195"/>
      <c r="P99" s="1195"/>
      <c r="Q99" s="1195"/>
      <c r="R99" s="1195"/>
      <c r="S99" s="1195"/>
      <c r="T99" s="1195"/>
    </row>
    <row r="100" spans="3:20">
      <c r="C100" s="1001"/>
      <c r="D100" s="1001"/>
      <c r="E100" s="1001"/>
      <c r="F100" s="1001"/>
      <c r="G100" s="1001"/>
      <c r="H100" s="1001"/>
      <c r="I100" s="1001"/>
      <c r="J100" s="1001"/>
      <c r="K100" s="1001"/>
      <c r="L100" s="1001"/>
      <c r="M100" s="1001"/>
      <c r="N100" s="1001"/>
      <c r="O100" s="1001"/>
      <c r="P100" s="1001"/>
      <c r="Q100" s="1001"/>
      <c r="R100" s="1001"/>
      <c r="S100" s="1001"/>
      <c r="T100" s="1001"/>
    </row>
    <row r="101" spans="3:20">
      <c r="C101" s="1001"/>
      <c r="D101" s="1001"/>
      <c r="E101" s="1001"/>
      <c r="F101" s="1001"/>
      <c r="G101" s="1001"/>
      <c r="H101" s="1001"/>
      <c r="I101" s="1001"/>
      <c r="J101" s="1001"/>
      <c r="K101" s="1001"/>
      <c r="L101" s="1001"/>
      <c r="M101" s="1001"/>
      <c r="N101" s="1001"/>
      <c r="O101" s="1001"/>
      <c r="P101" s="1001"/>
      <c r="Q101" s="1001"/>
      <c r="R101" s="1001"/>
      <c r="S101" s="1001"/>
      <c r="T101" s="1001"/>
    </row>
    <row r="102" spans="3:20">
      <c r="C102" s="1001"/>
      <c r="D102" s="1001"/>
      <c r="E102" s="1001"/>
      <c r="F102" s="1001"/>
      <c r="G102" s="1001"/>
      <c r="H102" s="1001"/>
      <c r="I102" s="1001"/>
      <c r="J102" s="1001"/>
      <c r="K102" s="1001"/>
      <c r="L102" s="1001"/>
      <c r="M102" s="1001"/>
      <c r="N102" s="1001"/>
      <c r="O102" s="1001"/>
      <c r="P102" s="1001"/>
      <c r="Q102" s="1001"/>
      <c r="R102" s="1001"/>
      <c r="S102" s="1001"/>
      <c r="T102" s="1001"/>
    </row>
  </sheetData>
  <mergeCells count="12">
    <mergeCell ref="B6:B8"/>
    <mergeCell ref="C6:C8"/>
    <mergeCell ref="D6:K6"/>
    <mergeCell ref="L6:T6"/>
    <mergeCell ref="D7:K7"/>
    <mergeCell ref="L7:T7"/>
    <mergeCell ref="B2:E2"/>
    <mergeCell ref="F2:Q2"/>
    <mergeCell ref="R2:T2"/>
    <mergeCell ref="B3:B4"/>
    <mergeCell ref="C3:S3"/>
    <mergeCell ref="C4:S4"/>
  </mergeCells>
  <printOptions horizontalCentered="1" verticalCentered="1"/>
  <pageMargins left="0.196850393700787" right="0.196850393700787" top="0.196850393700787" bottom="0.196850393700787" header="0.511811023622047" footer="0.511811023622047"/>
  <pageSetup paperSize="9" scale="3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BD100"/>
  <sheetViews>
    <sheetView rightToLeft="1" topLeftCell="A81" zoomScale="40" zoomScaleNormal="40" workbookViewId="0">
      <selection activeCell="A93" sqref="A93"/>
    </sheetView>
  </sheetViews>
  <sheetFormatPr defaultColWidth="9.140625" defaultRowHeight="15.75"/>
  <cols>
    <col min="1" max="1" width="9" style="101" customWidth="1"/>
    <col min="2" max="2" width="17.28515625" style="1" bestFit="1" customWidth="1"/>
    <col min="3" max="3" width="30.7109375" style="101" bestFit="1" customWidth="1"/>
    <col min="4" max="4" width="21.28515625" style="103" bestFit="1" customWidth="1"/>
    <col min="5" max="11" width="20.7109375" style="101" customWidth="1"/>
    <col min="12" max="14" width="20.7109375" style="103" customWidth="1"/>
    <col min="15" max="15" width="10.140625" style="101" bestFit="1" customWidth="1"/>
    <col min="16" max="16" width="10.28515625" style="101" bestFit="1" customWidth="1"/>
    <col min="17" max="18" width="11.140625" style="101" bestFit="1" customWidth="1"/>
    <col min="19" max="19" width="12.85546875" style="101" customWidth="1"/>
    <col min="20" max="20" width="13.85546875" style="101" customWidth="1"/>
    <col min="21" max="21" width="12" style="101" customWidth="1"/>
    <col min="22" max="22" width="11.42578125" style="101" customWidth="1"/>
    <col min="23" max="23" width="12.42578125" style="101" customWidth="1"/>
    <col min="24" max="24" width="13.85546875" style="101" customWidth="1"/>
    <col min="25" max="25" width="12.85546875" style="101" customWidth="1"/>
    <col min="26" max="26" width="13.42578125" style="101" customWidth="1"/>
    <col min="27" max="27" width="13.140625" style="101" customWidth="1"/>
    <col min="28" max="35" width="12.28515625" style="101" customWidth="1"/>
    <col min="36" max="36" width="13.85546875" style="101" customWidth="1"/>
    <col min="37" max="37" width="12.85546875" style="101" customWidth="1"/>
    <col min="38" max="38" width="13.42578125" style="101" customWidth="1"/>
    <col min="39" max="39" width="13.140625" style="101" customWidth="1"/>
    <col min="40" max="47" width="12.28515625" style="101" customWidth="1"/>
    <col min="48" max="48" width="13.85546875" style="101" customWidth="1"/>
    <col min="49" max="49" width="12.85546875" style="101" customWidth="1"/>
    <col min="50" max="50" width="13.42578125" style="101" customWidth="1"/>
    <col min="51" max="51" width="13.140625" style="101" customWidth="1"/>
    <col min="52" max="52" width="12.28515625" style="101" bestFit="1" customWidth="1"/>
    <col min="53" max="55" width="13.28515625" style="101" customWidth="1"/>
    <col min="56" max="56" width="73.28515625" style="102" bestFit="1" customWidth="1"/>
    <col min="57" max="16384" width="9.140625" style="101"/>
  </cols>
  <sheetData>
    <row r="1" spans="2:56" ht="18" customHeight="1"/>
    <row r="2" spans="2:56" s="658" customFormat="1" ht="40.15" customHeight="1">
      <c r="B2" s="1601" t="s">
        <v>1080</v>
      </c>
      <c r="C2" s="1601"/>
      <c r="D2" s="1601"/>
      <c r="E2" s="1573" t="s">
        <v>1168</v>
      </c>
      <c r="F2" s="1573"/>
      <c r="G2" s="1573"/>
      <c r="H2" s="1573"/>
      <c r="I2" s="1573"/>
      <c r="J2" s="1573"/>
      <c r="K2" s="1573"/>
      <c r="L2" s="669"/>
      <c r="M2" s="1574" t="s">
        <v>688</v>
      </c>
      <c r="N2" s="1574"/>
      <c r="BD2" s="659"/>
    </row>
    <row r="3" spans="2:56" s="658" customFormat="1" ht="40.15" customHeight="1">
      <c r="B3" s="1590" t="s">
        <v>643</v>
      </c>
      <c r="C3" s="1573" t="s">
        <v>742</v>
      </c>
      <c r="D3" s="1573"/>
      <c r="E3" s="1573"/>
      <c r="F3" s="1573"/>
      <c r="G3" s="1573"/>
      <c r="H3" s="1573"/>
      <c r="I3" s="1573"/>
      <c r="J3" s="1573"/>
      <c r="K3" s="1573"/>
      <c r="L3" s="1573"/>
      <c r="M3" s="1573"/>
      <c r="N3" s="170"/>
      <c r="BD3" s="666"/>
    </row>
    <row r="4" spans="2:56" s="658" customFormat="1" ht="40.15" customHeight="1">
      <c r="B4" s="1591"/>
      <c r="C4" s="1577" t="s">
        <v>743</v>
      </c>
      <c r="D4" s="1577"/>
      <c r="E4" s="1577"/>
      <c r="F4" s="1577"/>
      <c r="G4" s="1577"/>
      <c r="H4" s="1577"/>
      <c r="I4" s="1577"/>
      <c r="J4" s="1577"/>
      <c r="K4" s="1577"/>
      <c r="L4" s="1577"/>
      <c r="M4" s="1577"/>
      <c r="N4" s="459" t="s">
        <v>49</v>
      </c>
      <c r="BD4" s="666"/>
    </row>
    <row r="5" spans="2:56" s="658" customFormat="1" ht="10.15" customHeight="1">
      <c r="B5" s="1306"/>
      <c r="C5" s="1258"/>
      <c r="D5" s="1258"/>
      <c r="E5" s="1258"/>
      <c r="F5" s="1258"/>
      <c r="G5" s="1258"/>
      <c r="H5" s="1258"/>
      <c r="I5" s="1258"/>
      <c r="J5" s="1258"/>
      <c r="K5" s="1258"/>
      <c r="L5" s="1258"/>
      <c r="M5" s="1258"/>
      <c r="N5" s="1294"/>
      <c r="BD5" s="666"/>
    </row>
    <row r="6" spans="2:56" s="658" customFormat="1" ht="30" customHeight="1">
      <c r="B6" s="1604"/>
      <c r="C6" s="1546" t="s">
        <v>542</v>
      </c>
      <c r="D6" s="1607" t="s">
        <v>635</v>
      </c>
      <c r="E6" s="1567"/>
      <c r="F6" s="1567"/>
      <c r="G6" s="1567"/>
      <c r="H6" s="1567"/>
      <c r="I6" s="1567"/>
      <c r="J6" s="1608"/>
      <c r="K6" s="1585" t="s">
        <v>621</v>
      </c>
      <c r="L6" s="1585" t="s">
        <v>620</v>
      </c>
      <c r="M6" s="1585" t="s">
        <v>619</v>
      </c>
      <c r="N6" s="1602" t="s">
        <v>618</v>
      </c>
      <c r="BD6" s="666"/>
    </row>
    <row r="7" spans="2:56" s="658" customFormat="1" ht="30" customHeight="1">
      <c r="B7" s="1605"/>
      <c r="C7" s="1443"/>
      <c r="D7" s="1527"/>
      <c r="E7" s="1534"/>
      <c r="F7" s="1534"/>
      <c r="G7" s="1534"/>
      <c r="H7" s="1534"/>
      <c r="I7" s="1534"/>
      <c r="J7" s="1609"/>
      <c r="K7" s="1535"/>
      <c r="L7" s="1535"/>
      <c r="M7" s="1535"/>
      <c r="N7" s="1603"/>
      <c r="O7" s="104"/>
      <c r="P7" s="104"/>
      <c r="Q7" s="104"/>
      <c r="BD7" s="659"/>
    </row>
    <row r="8" spans="2:56" s="667" customFormat="1" ht="30" customHeight="1">
      <c r="B8" s="1605"/>
      <c r="C8" s="1443"/>
      <c r="D8" s="1527" t="s">
        <v>633</v>
      </c>
      <c r="E8" s="1528"/>
      <c r="F8" s="1528"/>
      <c r="G8" s="1528"/>
      <c r="H8" s="1528"/>
      <c r="I8" s="1528"/>
      <c r="J8" s="1529"/>
      <c r="K8" s="1535"/>
      <c r="L8" s="1535"/>
      <c r="M8" s="1535"/>
      <c r="N8" s="1603"/>
      <c r="O8" s="109"/>
      <c r="P8" s="109"/>
      <c r="BD8" s="668"/>
    </row>
    <row r="9" spans="2:56" s="107" customFormat="1" ht="90" customHeight="1">
      <c r="B9" s="1605"/>
      <c r="C9" s="1271"/>
      <c r="D9" s="211"/>
      <c r="E9" s="518" t="s">
        <v>35</v>
      </c>
      <c r="F9" s="518" t="s">
        <v>615</v>
      </c>
      <c r="G9" s="518" t="s">
        <v>366</v>
      </c>
      <c r="H9" s="518" t="s">
        <v>631</v>
      </c>
      <c r="I9" s="518" t="s">
        <v>613</v>
      </c>
      <c r="J9" s="518" t="s">
        <v>630</v>
      </c>
      <c r="K9" s="211"/>
      <c r="L9" s="211"/>
      <c r="M9" s="211"/>
      <c r="N9" s="1284"/>
      <c r="O9" s="109"/>
      <c r="P9" s="109"/>
      <c r="BD9" s="108"/>
    </row>
    <row r="10" spans="2:56" s="107" customFormat="1" ht="30" customHeight="1">
      <c r="B10" s="1605"/>
      <c r="C10" s="1271"/>
      <c r="D10" s="1286"/>
      <c r="E10" s="519"/>
      <c r="F10" s="519"/>
      <c r="G10" s="519"/>
      <c r="H10" s="519"/>
      <c r="I10" s="519"/>
      <c r="J10" s="519"/>
      <c r="K10" s="211"/>
      <c r="L10" s="211"/>
      <c r="M10" s="211"/>
      <c r="N10" s="1284"/>
      <c r="O10" s="109"/>
      <c r="P10" s="109"/>
      <c r="BD10" s="108"/>
    </row>
    <row r="11" spans="2:56" s="107" customFormat="1" ht="90" customHeight="1">
      <c r="B11" s="1606"/>
      <c r="C11" s="887" t="s">
        <v>573</v>
      </c>
      <c r="D11" s="281"/>
      <c r="E11" s="182" t="s">
        <v>33</v>
      </c>
      <c r="F11" s="182" t="s">
        <v>612</v>
      </c>
      <c r="G11" s="182" t="s">
        <v>611</v>
      </c>
      <c r="H11" s="182" t="s">
        <v>465</v>
      </c>
      <c r="I11" s="182" t="s">
        <v>347</v>
      </c>
      <c r="J11" s="182" t="s">
        <v>32</v>
      </c>
      <c r="K11" s="1290" t="s">
        <v>642</v>
      </c>
      <c r="L11" s="1290" t="s">
        <v>609</v>
      </c>
      <c r="M11" s="1290" t="s">
        <v>608</v>
      </c>
      <c r="N11" s="282" t="s">
        <v>524</v>
      </c>
      <c r="O11" s="109"/>
      <c r="P11" s="109"/>
      <c r="BD11" s="108"/>
    </row>
    <row r="12" spans="2:56" s="658" customFormat="1" ht="40.15" customHeight="1">
      <c r="B12" s="162" t="s">
        <v>2</v>
      </c>
      <c r="C12" s="132"/>
      <c r="D12" s="132"/>
      <c r="E12" s="126"/>
      <c r="F12" s="126"/>
      <c r="G12" s="126"/>
      <c r="H12" s="126"/>
      <c r="I12" s="126"/>
      <c r="J12" s="126"/>
      <c r="K12" s="126"/>
      <c r="L12" s="126"/>
      <c r="M12" s="126"/>
      <c r="N12" s="126"/>
      <c r="O12" s="104"/>
      <c r="P12" s="104"/>
      <c r="Q12" s="104"/>
      <c r="BD12" s="659"/>
    </row>
    <row r="13" spans="2:56" s="105" customFormat="1" ht="34.9" hidden="1" customHeight="1">
      <c r="B13" s="633">
        <v>2018</v>
      </c>
      <c r="C13" s="531">
        <v>42658.738600523</v>
      </c>
      <c r="D13" s="531">
        <v>23726.798228869</v>
      </c>
      <c r="E13" s="532">
        <v>289.09745165999993</v>
      </c>
      <c r="F13" s="532">
        <v>75.514231405000004</v>
      </c>
      <c r="G13" s="532">
        <v>227.64794527100003</v>
      </c>
      <c r="H13" s="532">
        <v>1332.0634864419999</v>
      </c>
      <c r="I13" s="532">
        <v>20952.47457296</v>
      </c>
      <c r="J13" s="532">
        <v>850.00054113099998</v>
      </c>
      <c r="K13" s="532">
        <v>742.90751003299999</v>
      </c>
      <c r="L13" s="532">
        <v>6867.9688569930004</v>
      </c>
      <c r="M13" s="532">
        <v>5196.3298234000004</v>
      </c>
      <c r="N13" s="532">
        <v>6124.734181228001</v>
      </c>
      <c r="O13" s="106"/>
      <c r="P13" s="106"/>
      <c r="Q13" s="106"/>
    </row>
    <row r="14" spans="2:56" s="105" customFormat="1" ht="34.9" hidden="1" customHeight="1">
      <c r="B14" s="632">
        <v>2019</v>
      </c>
      <c r="C14" s="536">
        <v>44431.859354948996</v>
      </c>
      <c r="D14" s="536">
        <v>24313.258817431</v>
      </c>
      <c r="E14" s="537">
        <v>283.83924204699997</v>
      </c>
      <c r="F14" s="537">
        <v>50.911459353000005</v>
      </c>
      <c r="G14" s="537">
        <v>205.98877989199997</v>
      </c>
      <c r="H14" s="537">
        <v>1248.1647091780001</v>
      </c>
      <c r="I14" s="537">
        <v>21754.938113893</v>
      </c>
      <c r="J14" s="537">
        <v>769.41651306799997</v>
      </c>
      <c r="K14" s="536">
        <v>822.69434439999998</v>
      </c>
      <c r="L14" s="536">
        <v>7489.7550135249985</v>
      </c>
      <c r="M14" s="536">
        <v>5277.3245026700006</v>
      </c>
      <c r="N14" s="536">
        <v>6528.8266769229986</v>
      </c>
      <c r="O14" s="106"/>
      <c r="P14" s="106"/>
      <c r="Q14" s="106"/>
    </row>
    <row r="15" spans="2:56" s="105" customFormat="1" ht="34.9" hidden="1" customHeight="1">
      <c r="B15" s="633">
        <v>2020</v>
      </c>
      <c r="C15" s="531">
        <v>46848.942591947998</v>
      </c>
      <c r="D15" s="531">
        <v>24403.476864057</v>
      </c>
      <c r="E15" s="532">
        <v>314.57880639400003</v>
      </c>
      <c r="F15" s="532">
        <v>27.622464598999997</v>
      </c>
      <c r="G15" s="532">
        <v>224.41144101899999</v>
      </c>
      <c r="H15" s="532">
        <v>1333.612892078</v>
      </c>
      <c r="I15" s="532">
        <v>21744.098400686002</v>
      </c>
      <c r="J15" s="532">
        <v>759.15285928100002</v>
      </c>
      <c r="K15" s="531">
        <v>1417.3202236479999</v>
      </c>
      <c r="L15" s="531">
        <v>8946.7023847269993</v>
      </c>
      <c r="M15" s="531">
        <v>5452.5036003429996</v>
      </c>
      <c r="N15" s="531">
        <v>6628.9395191730009</v>
      </c>
      <c r="O15" s="106"/>
      <c r="P15" s="106"/>
      <c r="Q15" s="106"/>
    </row>
    <row r="16" spans="2:56" s="105" customFormat="1" ht="34.9" customHeight="1">
      <c r="B16" s="632">
        <v>2021</v>
      </c>
      <c r="C16" s="536">
        <v>49496.807235524</v>
      </c>
      <c r="D16" s="536">
        <v>25616.758881982998</v>
      </c>
      <c r="E16" s="537">
        <v>323.59282868499997</v>
      </c>
      <c r="F16" s="537">
        <v>24.368238150999996</v>
      </c>
      <c r="G16" s="537">
        <v>243.58273457600001</v>
      </c>
      <c r="H16" s="537">
        <v>1280.2775136079999</v>
      </c>
      <c r="I16" s="537">
        <v>23011.275667989001</v>
      </c>
      <c r="J16" s="537">
        <v>733.661898974</v>
      </c>
      <c r="K16" s="536">
        <v>1653.4788202799998</v>
      </c>
      <c r="L16" s="536">
        <v>9889.9822178970007</v>
      </c>
      <c r="M16" s="536">
        <v>5547.8870506900003</v>
      </c>
      <c r="N16" s="536">
        <v>6788.700264674002</v>
      </c>
      <c r="O16" s="106"/>
      <c r="P16" s="106"/>
      <c r="Q16" s="106"/>
      <c r="R16" s="106"/>
    </row>
    <row r="17" spans="2:18" s="105" customFormat="1" ht="34.9" customHeight="1">
      <c r="B17" s="633">
        <v>2022</v>
      </c>
      <c r="C17" s="531">
        <v>51934.080134014002</v>
      </c>
      <c r="D17" s="531">
        <v>27590.358770966999</v>
      </c>
      <c r="E17" s="532">
        <v>324.32905852099998</v>
      </c>
      <c r="F17" s="532">
        <v>23.479129323000002</v>
      </c>
      <c r="G17" s="532">
        <v>254.06658822999998</v>
      </c>
      <c r="H17" s="532">
        <v>1379.7866740579998</v>
      </c>
      <c r="I17" s="532">
        <v>24810.803933620999</v>
      </c>
      <c r="J17" s="532">
        <v>797.89338721399974</v>
      </c>
      <c r="K17" s="531">
        <v>1614.4121837800001</v>
      </c>
      <c r="L17" s="531">
        <v>9725.1410543800012</v>
      </c>
      <c r="M17" s="531">
        <v>5697.9458555299998</v>
      </c>
      <c r="N17" s="531">
        <v>7306.222269357002</v>
      </c>
      <c r="O17" s="106"/>
      <c r="P17" s="106"/>
      <c r="Q17" s="106"/>
      <c r="R17" s="106"/>
    </row>
    <row r="18" spans="2:18" s="105" customFormat="1" ht="34.5" customHeight="1">
      <c r="B18" s="632">
        <v>2023</v>
      </c>
      <c r="C18" s="536">
        <v>53241.041022283003</v>
      </c>
      <c r="D18" s="536">
        <v>28497.251925762001</v>
      </c>
      <c r="E18" s="537">
        <v>342.40126652100003</v>
      </c>
      <c r="F18" s="537">
        <v>11.487532098999999</v>
      </c>
      <c r="G18" s="537">
        <v>304.51140316799996</v>
      </c>
      <c r="H18" s="537">
        <v>1583.352360956</v>
      </c>
      <c r="I18" s="537">
        <v>25389.608484308999</v>
      </c>
      <c r="J18" s="537">
        <v>865.89087870900016</v>
      </c>
      <c r="K18" s="536">
        <v>1367.0668502999999</v>
      </c>
      <c r="L18" s="536">
        <v>9704.0601922370024</v>
      </c>
      <c r="M18" s="536">
        <v>6157.5032457599991</v>
      </c>
      <c r="N18" s="536">
        <v>7515.1588082239996</v>
      </c>
      <c r="O18" s="106"/>
      <c r="P18" s="106"/>
      <c r="Q18" s="106"/>
      <c r="R18" s="106"/>
    </row>
    <row r="19" spans="2:18" s="105" customFormat="1" ht="34.5" customHeight="1">
      <c r="B19" s="633">
        <v>2024</v>
      </c>
      <c r="C19" s="531">
        <f t="shared" ref="C19:N19" si="0">C72</f>
        <v>54949.862999999998</v>
      </c>
      <c r="D19" s="531">
        <f t="shared" si="0"/>
        <v>29489.319</v>
      </c>
      <c r="E19" s="532">
        <f t="shared" si="0"/>
        <v>360.86599999999999</v>
      </c>
      <c r="F19" s="532">
        <f t="shared" si="0"/>
        <v>11.295</v>
      </c>
      <c r="G19" s="532">
        <f t="shared" si="0"/>
        <v>303.30799999999999</v>
      </c>
      <c r="H19" s="532">
        <f t="shared" si="0"/>
        <v>1670.681</v>
      </c>
      <c r="I19" s="532">
        <f t="shared" si="0"/>
        <v>26190.972000000002</v>
      </c>
      <c r="J19" s="532">
        <f t="shared" si="0"/>
        <v>952.197</v>
      </c>
      <c r="K19" s="531">
        <f t="shared" si="0"/>
        <v>1276.4549999999999</v>
      </c>
      <c r="L19" s="531">
        <f t="shared" si="0"/>
        <v>10265.394</v>
      </c>
      <c r="M19" s="531">
        <f t="shared" si="0"/>
        <v>6384.3950000000004</v>
      </c>
      <c r="N19" s="531">
        <f t="shared" si="0"/>
        <v>7534.3</v>
      </c>
      <c r="O19" s="106"/>
      <c r="P19" s="106"/>
      <c r="Q19" s="106"/>
    </row>
    <row r="20" spans="2:18" s="105" customFormat="1" ht="34.5" customHeight="1">
      <c r="B20" s="632" t="s">
        <v>1094</v>
      </c>
      <c r="C20" s="611">
        <f>D20+K20+L20+M20+N20</f>
        <v>57265.399000000005</v>
      </c>
      <c r="D20" s="611">
        <f>SUM(E20:J20)</f>
        <v>30614.222000000002</v>
      </c>
      <c r="E20" s="537">
        <f t="shared" ref="E20:N20" si="1">E85</f>
        <v>402.42399999999998</v>
      </c>
      <c r="F20" s="537">
        <f t="shared" si="1"/>
        <v>12.083</v>
      </c>
      <c r="G20" s="537">
        <f t="shared" si="1"/>
        <v>377.44600000000003</v>
      </c>
      <c r="H20" s="537">
        <f t="shared" si="1"/>
        <v>1540.5160000000001</v>
      </c>
      <c r="I20" s="537">
        <f t="shared" si="1"/>
        <v>27192.856</v>
      </c>
      <c r="J20" s="537">
        <f t="shared" si="1"/>
        <v>1088.8969999999999</v>
      </c>
      <c r="K20" s="536">
        <f t="shared" si="1"/>
        <v>1295.03</v>
      </c>
      <c r="L20" s="536">
        <f t="shared" si="1"/>
        <v>11048.325999999999</v>
      </c>
      <c r="M20" s="536">
        <f t="shared" si="1"/>
        <v>6766.8959999999997</v>
      </c>
      <c r="N20" s="536">
        <f t="shared" si="1"/>
        <v>7540.9250000000002</v>
      </c>
      <c r="O20" s="106"/>
      <c r="P20" s="106"/>
      <c r="Q20" s="106"/>
      <c r="R20" s="106"/>
    </row>
    <row r="21" spans="2:18" s="105" customFormat="1" ht="31.5" hidden="1" customHeight="1">
      <c r="B21" s="635">
        <v>2021</v>
      </c>
      <c r="C21" s="636"/>
      <c r="D21" s="636"/>
      <c r="E21" s="637"/>
      <c r="F21" s="637"/>
      <c r="G21" s="637"/>
      <c r="H21" s="637"/>
      <c r="I21" s="637"/>
      <c r="J21" s="637"/>
      <c r="K21" s="636"/>
      <c r="L21" s="636"/>
      <c r="M21" s="636"/>
      <c r="N21" s="636"/>
      <c r="O21" s="106"/>
      <c r="P21" s="106"/>
      <c r="Q21" s="106"/>
    </row>
    <row r="22" spans="2:18" s="105" customFormat="1" ht="31.5" hidden="1" customHeight="1">
      <c r="B22" s="216">
        <v>44197</v>
      </c>
      <c r="C22" s="531">
        <v>46746.225166378994</v>
      </c>
      <c r="D22" s="531">
        <v>24390.101949257001</v>
      </c>
      <c r="E22" s="532">
        <v>293.84225936600001</v>
      </c>
      <c r="F22" s="532">
        <v>30.326606273000003</v>
      </c>
      <c r="G22" s="532">
        <v>209.44845267099998</v>
      </c>
      <c r="H22" s="532">
        <v>1294.81600673</v>
      </c>
      <c r="I22" s="532">
        <v>21828.891187363999</v>
      </c>
      <c r="J22" s="532">
        <v>732.77743685300004</v>
      </c>
      <c r="K22" s="531">
        <v>1321.2221034999998</v>
      </c>
      <c r="L22" s="531">
        <v>8885.9542802259966</v>
      </c>
      <c r="M22" s="531">
        <v>5530.3228768899999</v>
      </c>
      <c r="N22" s="531">
        <v>6618.6239565059986</v>
      </c>
      <c r="O22" s="106"/>
      <c r="P22" s="106"/>
      <c r="Q22" s="106"/>
    </row>
    <row r="23" spans="2:18" s="105" customFormat="1" ht="31.5" hidden="1" customHeight="1">
      <c r="B23" s="217">
        <v>44228</v>
      </c>
      <c r="C23" s="536">
        <v>46897.887936272011</v>
      </c>
      <c r="D23" s="536">
        <v>24507.816262</v>
      </c>
      <c r="E23" s="537">
        <v>310.188127963</v>
      </c>
      <c r="F23" s="537">
        <v>29.366050612999999</v>
      </c>
      <c r="G23" s="537">
        <v>226.68315393</v>
      </c>
      <c r="H23" s="537">
        <v>1278.4205779279998</v>
      </c>
      <c r="I23" s="537">
        <v>21929.831187267002</v>
      </c>
      <c r="J23" s="537">
        <v>733.32716429900006</v>
      </c>
      <c r="K23" s="536">
        <v>1315.1227491000002</v>
      </c>
      <c r="L23" s="536">
        <v>8903.4052167860009</v>
      </c>
      <c r="M23" s="536">
        <v>5545.4610111470001</v>
      </c>
      <c r="N23" s="536">
        <v>6626.0826972390032</v>
      </c>
      <c r="O23" s="106"/>
      <c r="P23" s="106"/>
      <c r="Q23" s="106"/>
    </row>
    <row r="24" spans="2:18" s="105" customFormat="1" ht="31.5" hidden="1" customHeight="1">
      <c r="B24" s="216">
        <v>44256</v>
      </c>
      <c r="C24" s="531">
        <v>46659.201224885008</v>
      </c>
      <c r="D24" s="531">
        <v>24337.184206694001</v>
      </c>
      <c r="E24" s="532">
        <v>312.40222166700005</v>
      </c>
      <c r="F24" s="532">
        <v>27.447741231999998</v>
      </c>
      <c r="G24" s="532">
        <v>212.15046679900001</v>
      </c>
      <c r="H24" s="532">
        <v>1230.2724949579999</v>
      </c>
      <c r="I24" s="532">
        <v>21822.940322243001</v>
      </c>
      <c r="J24" s="532">
        <v>731.97095979499989</v>
      </c>
      <c r="K24" s="531">
        <v>1300.2416814000003</v>
      </c>
      <c r="L24" s="531">
        <v>8846.0365959890005</v>
      </c>
      <c r="M24" s="531">
        <v>5528.0894211209998</v>
      </c>
      <c r="N24" s="531">
        <v>6647.6493196810025</v>
      </c>
      <c r="O24" s="106"/>
      <c r="P24" s="106"/>
      <c r="Q24" s="106"/>
    </row>
    <row r="25" spans="2:18" s="105" customFormat="1" ht="31.5" hidden="1" customHeight="1">
      <c r="B25" s="217">
        <v>44287</v>
      </c>
      <c r="C25" s="536">
        <v>46635.362401032995</v>
      </c>
      <c r="D25" s="536">
        <v>24294.440721748997</v>
      </c>
      <c r="E25" s="537">
        <v>306.11154254299998</v>
      </c>
      <c r="F25" s="537">
        <v>25.454130171999999</v>
      </c>
      <c r="G25" s="537">
        <v>206.02617918299998</v>
      </c>
      <c r="H25" s="537">
        <v>1158.8023058479996</v>
      </c>
      <c r="I25" s="537">
        <v>21839.644354687</v>
      </c>
      <c r="J25" s="537">
        <v>758.40220931599993</v>
      </c>
      <c r="K25" s="536">
        <v>1259.371491481</v>
      </c>
      <c r="L25" s="536">
        <v>9105.3636375810001</v>
      </c>
      <c r="M25" s="536">
        <v>5485.8327974200001</v>
      </c>
      <c r="N25" s="536">
        <v>6490.3537528019988</v>
      </c>
      <c r="O25" s="106"/>
      <c r="P25" s="106"/>
      <c r="Q25" s="106"/>
    </row>
    <row r="26" spans="2:18" s="105" customFormat="1" ht="31.5" hidden="1" customHeight="1">
      <c r="B26" s="216">
        <v>44317</v>
      </c>
      <c r="C26" s="531">
        <v>46789.957845008001</v>
      </c>
      <c r="D26" s="531">
        <v>24120.336685933002</v>
      </c>
      <c r="E26" s="532">
        <v>300.83206476499993</v>
      </c>
      <c r="F26" s="532">
        <v>24.047372056</v>
      </c>
      <c r="G26" s="532">
        <v>190.76586902299999</v>
      </c>
      <c r="H26" s="532">
        <v>1034.8454628879999</v>
      </c>
      <c r="I26" s="532">
        <v>21808.277285972999</v>
      </c>
      <c r="J26" s="532">
        <v>761.56863122799996</v>
      </c>
      <c r="K26" s="531">
        <v>1512.6273813</v>
      </c>
      <c r="L26" s="531">
        <v>9104.0325145070001</v>
      </c>
      <c r="M26" s="531">
        <v>5476.5110926700008</v>
      </c>
      <c r="N26" s="531">
        <v>6576.450170598001</v>
      </c>
      <c r="O26" s="106"/>
      <c r="P26" s="106"/>
      <c r="Q26" s="106"/>
    </row>
    <row r="27" spans="2:18" s="105" customFormat="1" ht="31.5" hidden="1" customHeight="1">
      <c r="B27" s="217">
        <v>44348</v>
      </c>
      <c r="C27" s="536">
        <v>47226.406271467007</v>
      </c>
      <c r="D27" s="536">
        <v>24376.761883661002</v>
      </c>
      <c r="E27" s="537">
        <v>309.63055773499997</v>
      </c>
      <c r="F27" s="537">
        <v>25.291927554000004</v>
      </c>
      <c r="G27" s="537">
        <v>215.29844375299999</v>
      </c>
      <c r="H27" s="537">
        <v>1005.8169049779999</v>
      </c>
      <c r="I27" s="537">
        <v>22033.452294044</v>
      </c>
      <c r="J27" s="537">
        <v>787.27175559700015</v>
      </c>
      <c r="K27" s="536">
        <v>1501.0564248889998</v>
      </c>
      <c r="L27" s="536">
        <v>9127.6609960770002</v>
      </c>
      <c r="M27" s="536">
        <v>5508.0827048299998</v>
      </c>
      <c r="N27" s="536">
        <v>6712.8442620100013</v>
      </c>
      <c r="O27" s="106"/>
      <c r="P27" s="106"/>
      <c r="Q27" s="106"/>
    </row>
    <row r="28" spans="2:18" s="105" customFormat="1" ht="31.5" hidden="1" customHeight="1">
      <c r="B28" s="216">
        <v>44378</v>
      </c>
      <c r="C28" s="531">
        <v>47437.465088517994</v>
      </c>
      <c r="D28" s="531">
        <v>24493.239397411995</v>
      </c>
      <c r="E28" s="532">
        <v>313.37364289800001</v>
      </c>
      <c r="F28" s="532">
        <v>24.785802055000001</v>
      </c>
      <c r="G28" s="532">
        <v>211.36063093500002</v>
      </c>
      <c r="H28" s="532">
        <v>1059.5059401680001</v>
      </c>
      <c r="I28" s="532">
        <v>22105.911805452997</v>
      </c>
      <c r="J28" s="532">
        <v>778.30157590299996</v>
      </c>
      <c r="K28" s="531">
        <v>1407.1192528899999</v>
      </c>
      <c r="L28" s="531">
        <v>9263.9426772469997</v>
      </c>
      <c r="M28" s="531">
        <v>5501.4132540500004</v>
      </c>
      <c r="N28" s="531">
        <v>6771.7505069189992</v>
      </c>
      <c r="O28" s="106"/>
      <c r="P28" s="106"/>
      <c r="Q28" s="106"/>
    </row>
    <row r="29" spans="2:18" s="105" customFormat="1" ht="31.5" hidden="1" customHeight="1">
      <c r="B29" s="217">
        <v>44409</v>
      </c>
      <c r="C29" s="536">
        <v>47595.436225706995</v>
      </c>
      <c r="D29" s="536">
        <v>24673.396730167999</v>
      </c>
      <c r="E29" s="537">
        <v>311.54864987300004</v>
      </c>
      <c r="F29" s="537">
        <v>24.102546400999998</v>
      </c>
      <c r="G29" s="537">
        <v>203.314381414</v>
      </c>
      <c r="H29" s="537">
        <v>1077.0771740499999</v>
      </c>
      <c r="I29" s="537">
        <v>22277.731469079998</v>
      </c>
      <c r="J29" s="537">
        <v>779.62250934999997</v>
      </c>
      <c r="K29" s="536">
        <v>1412.77788222</v>
      </c>
      <c r="L29" s="536">
        <v>9349.1785851980021</v>
      </c>
      <c r="M29" s="536">
        <v>5427.0244159599988</v>
      </c>
      <c r="N29" s="536">
        <v>6733.0586121609986</v>
      </c>
      <c r="O29" s="106"/>
      <c r="P29" s="106"/>
      <c r="Q29" s="106"/>
    </row>
    <row r="30" spans="2:18" s="105" customFormat="1" ht="31.5" hidden="1" customHeight="1">
      <c r="B30" s="216">
        <v>44440</v>
      </c>
      <c r="C30" s="531">
        <v>48161.538876113998</v>
      </c>
      <c r="D30" s="531">
        <v>24872.120600576</v>
      </c>
      <c r="E30" s="532">
        <v>322.39017846700006</v>
      </c>
      <c r="F30" s="532">
        <v>24.168814506999997</v>
      </c>
      <c r="G30" s="532">
        <v>199.16877176300002</v>
      </c>
      <c r="H30" s="532">
        <v>1084.2955932479999</v>
      </c>
      <c r="I30" s="532">
        <v>22474.106334406002</v>
      </c>
      <c r="J30" s="532">
        <v>767.99090818499985</v>
      </c>
      <c r="K30" s="531">
        <v>1349.3664002099999</v>
      </c>
      <c r="L30" s="531">
        <v>9726.2056703539984</v>
      </c>
      <c r="M30" s="531">
        <v>5529.2562878199997</v>
      </c>
      <c r="N30" s="531">
        <v>6684.5899171540004</v>
      </c>
      <c r="O30" s="106"/>
      <c r="P30" s="106"/>
      <c r="Q30" s="106"/>
    </row>
    <row r="31" spans="2:18" s="105" customFormat="1" ht="31.5" hidden="1" customHeight="1">
      <c r="B31" s="217">
        <v>44470</v>
      </c>
      <c r="C31" s="536">
        <v>48558.516158926002</v>
      </c>
      <c r="D31" s="536">
        <v>25058.363333796002</v>
      </c>
      <c r="E31" s="537">
        <v>326.10952483699998</v>
      </c>
      <c r="F31" s="537">
        <v>24.062796488000004</v>
      </c>
      <c r="G31" s="537">
        <v>227.78065760600003</v>
      </c>
      <c r="H31" s="537">
        <v>1161.3568386999998</v>
      </c>
      <c r="I31" s="537">
        <v>22557.695132026001</v>
      </c>
      <c r="J31" s="537">
        <v>761.35838413900001</v>
      </c>
      <c r="K31" s="536">
        <v>1463.375949189</v>
      </c>
      <c r="L31" s="536">
        <v>9804.1272108739995</v>
      </c>
      <c r="M31" s="536">
        <v>5561.6616393000004</v>
      </c>
      <c r="N31" s="536">
        <v>6670.9880257670002</v>
      </c>
      <c r="O31" s="106"/>
      <c r="P31" s="106"/>
      <c r="Q31" s="106"/>
    </row>
    <row r="32" spans="2:18" s="105" customFormat="1" ht="31.5" hidden="1" customHeight="1">
      <c r="B32" s="216">
        <v>44501</v>
      </c>
      <c r="C32" s="531">
        <v>48828.981675096991</v>
      </c>
      <c r="D32" s="531">
        <v>25286.021848999004</v>
      </c>
      <c r="E32" s="532">
        <v>333.71118798500004</v>
      </c>
      <c r="F32" s="532">
        <v>23.38402073</v>
      </c>
      <c r="G32" s="532">
        <v>220.58042572699998</v>
      </c>
      <c r="H32" s="532">
        <v>1172.6600704579998</v>
      </c>
      <c r="I32" s="532">
        <v>22788.072713862002</v>
      </c>
      <c r="J32" s="532">
        <v>747.6134302370001</v>
      </c>
      <c r="K32" s="531">
        <v>1529.13764524</v>
      </c>
      <c r="L32" s="531">
        <v>9698.5280152709965</v>
      </c>
      <c r="M32" s="531">
        <v>5579.9797639970002</v>
      </c>
      <c r="N32" s="531">
        <v>6735.3144015899998</v>
      </c>
      <c r="O32" s="106"/>
      <c r="P32" s="106"/>
      <c r="Q32" s="106"/>
    </row>
    <row r="33" spans="2:17" s="105" customFormat="1" ht="31.5" hidden="1" customHeight="1">
      <c r="B33" s="217">
        <v>44531</v>
      </c>
      <c r="C33" s="536">
        <v>49496.807235524</v>
      </c>
      <c r="D33" s="536">
        <v>25616.758881982998</v>
      </c>
      <c r="E33" s="537">
        <v>323.59282868499997</v>
      </c>
      <c r="F33" s="537">
        <v>24.368238150999996</v>
      </c>
      <c r="G33" s="537">
        <v>243.58273457600001</v>
      </c>
      <c r="H33" s="537">
        <v>1280.2775136079999</v>
      </c>
      <c r="I33" s="537">
        <v>23011.275667989001</v>
      </c>
      <c r="J33" s="537">
        <v>733.661898974</v>
      </c>
      <c r="K33" s="536">
        <v>1653.4788202799998</v>
      </c>
      <c r="L33" s="536">
        <v>9889.9822178970007</v>
      </c>
      <c r="M33" s="536">
        <v>5547.8870506900003</v>
      </c>
      <c r="N33" s="536">
        <v>6788.700264674002</v>
      </c>
      <c r="O33" s="106"/>
      <c r="P33" s="106"/>
      <c r="Q33" s="106"/>
    </row>
    <row r="34" spans="2:17" s="105" customFormat="1" ht="31.5" hidden="1" customHeight="1">
      <c r="B34" s="635">
        <v>2022</v>
      </c>
      <c r="C34" s="636"/>
      <c r="D34" s="636"/>
      <c r="E34" s="637"/>
      <c r="F34" s="637"/>
      <c r="G34" s="637"/>
      <c r="H34" s="637"/>
      <c r="I34" s="637"/>
      <c r="J34" s="637"/>
      <c r="K34" s="636"/>
      <c r="L34" s="636"/>
      <c r="M34" s="636"/>
      <c r="N34" s="636"/>
      <c r="O34" s="106"/>
      <c r="P34" s="106"/>
      <c r="Q34" s="106"/>
    </row>
    <row r="35" spans="2:17" s="105" customFormat="1" ht="31.5" hidden="1" customHeight="1">
      <c r="B35" s="216">
        <v>44562</v>
      </c>
      <c r="C35" s="531">
        <v>49250.921393448996</v>
      </c>
      <c r="D35" s="531">
        <v>25688.959216614996</v>
      </c>
      <c r="E35" s="532">
        <v>332.34912636899998</v>
      </c>
      <c r="F35" s="532">
        <v>26.691554718999999</v>
      </c>
      <c r="G35" s="532">
        <v>213.01950123799998</v>
      </c>
      <c r="H35" s="532">
        <v>1292.841818158</v>
      </c>
      <c r="I35" s="532">
        <v>23108.070186615998</v>
      </c>
      <c r="J35" s="532">
        <v>715.9870295149999</v>
      </c>
      <c r="K35" s="531">
        <v>1527.9495087400001</v>
      </c>
      <c r="L35" s="531">
        <v>9794.1659066480006</v>
      </c>
      <c r="M35" s="531">
        <v>5581.9190490719993</v>
      </c>
      <c r="N35" s="531">
        <v>6657.927712374003</v>
      </c>
      <c r="O35" s="106"/>
      <c r="P35" s="106"/>
      <c r="Q35" s="106"/>
    </row>
    <row r="36" spans="2:17" s="105" customFormat="1" ht="31.5" hidden="1" customHeight="1">
      <c r="B36" s="217">
        <v>44593</v>
      </c>
      <c r="C36" s="536">
        <v>49217.850478299995</v>
      </c>
      <c r="D36" s="536">
        <v>25639.118795964001</v>
      </c>
      <c r="E36" s="537">
        <v>330.21212279600002</v>
      </c>
      <c r="F36" s="537">
        <v>27.089604822999995</v>
      </c>
      <c r="G36" s="537">
        <v>236.31056296100002</v>
      </c>
      <c r="H36" s="537">
        <v>1212.9517829779998</v>
      </c>
      <c r="I36" s="537">
        <v>23122.815808290004</v>
      </c>
      <c r="J36" s="537">
        <v>709.73891411599993</v>
      </c>
      <c r="K36" s="536">
        <v>1492.76660683</v>
      </c>
      <c r="L36" s="536">
        <v>9761.5185055780021</v>
      </c>
      <c r="M36" s="536">
        <v>5659.3472871799995</v>
      </c>
      <c r="N36" s="536">
        <v>6665.0992827480031</v>
      </c>
      <c r="O36" s="106"/>
      <c r="P36" s="106"/>
      <c r="Q36" s="106"/>
    </row>
    <row r="37" spans="2:17" s="105" customFormat="1" ht="31.5" hidden="1" customHeight="1">
      <c r="B37" s="216">
        <v>44621</v>
      </c>
      <c r="C37" s="531">
        <v>49926.916007113003</v>
      </c>
      <c r="D37" s="531">
        <v>26137.945525633997</v>
      </c>
      <c r="E37" s="532">
        <v>329.913205758</v>
      </c>
      <c r="F37" s="532">
        <v>27.025987812</v>
      </c>
      <c r="G37" s="532">
        <v>244.82454973900002</v>
      </c>
      <c r="H37" s="532">
        <v>1308.226581338</v>
      </c>
      <c r="I37" s="532">
        <v>23510.937805317</v>
      </c>
      <c r="J37" s="532">
        <v>717.01739566999993</v>
      </c>
      <c r="K37" s="531">
        <v>1550.2107742600001</v>
      </c>
      <c r="L37" s="531">
        <v>9615.274804232</v>
      </c>
      <c r="M37" s="531">
        <v>5583.6656368179993</v>
      </c>
      <c r="N37" s="531">
        <v>7039.8192661690009</v>
      </c>
      <c r="O37" s="106"/>
      <c r="P37" s="106"/>
      <c r="Q37" s="106"/>
    </row>
    <row r="38" spans="2:17" s="105" customFormat="1" ht="31.5" hidden="1" customHeight="1">
      <c r="B38" s="217">
        <v>44652</v>
      </c>
      <c r="C38" s="536">
        <v>49820.841308812007</v>
      </c>
      <c r="D38" s="536">
        <v>26182.534147526003</v>
      </c>
      <c r="E38" s="537">
        <v>313.25694225000007</v>
      </c>
      <c r="F38" s="537">
        <v>25.459083997999997</v>
      </c>
      <c r="G38" s="537">
        <v>229.21723965600006</v>
      </c>
      <c r="H38" s="537">
        <v>1347.6604417579997</v>
      </c>
      <c r="I38" s="537">
        <v>23544.193924646002</v>
      </c>
      <c r="J38" s="537">
        <v>722.74651521800013</v>
      </c>
      <c r="K38" s="536">
        <v>1520.099229398</v>
      </c>
      <c r="L38" s="536">
        <v>9703.5254415060026</v>
      </c>
      <c r="M38" s="536">
        <v>5526.9079660399993</v>
      </c>
      <c r="N38" s="536">
        <v>6887.7745243419995</v>
      </c>
      <c r="O38" s="106"/>
      <c r="P38" s="106"/>
      <c r="Q38" s="106"/>
    </row>
    <row r="39" spans="2:17" s="105" customFormat="1" ht="31.5" hidden="1" customHeight="1">
      <c r="B39" s="216">
        <v>44682</v>
      </c>
      <c r="C39" s="531">
        <v>50262.184012300997</v>
      </c>
      <c r="D39" s="531">
        <v>26366.512834951998</v>
      </c>
      <c r="E39" s="532">
        <v>305.2847352</v>
      </c>
      <c r="F39" s="532">
        <v>27.409631479000002</v>
      </c>
      <c r="G39" s="532">
        <v>264.88338939599998</v>
      </c>
      <c r="H39" s="532">
        <v>1496.9455298679998</v>
      </c>
      <c r="I39" s="532">
        <v>23564.995648283999</v>
      </c>
      <c r="J39" s="532">
        <v>706.99390072500012</v>
      </c>
      <c r="K39" s="531">
        <v>1514.7792935</v>
      </c>
      <c r="L39" s="531">
        <v>9988.7017979370012</v>
      </c>
      <c r="M39" s="531">
        <v>5501.9126258699998</v>
      </c>
      <c r="N39" s="531">
        <v>6890.2774600420034</v>
      </c>
      <c r="O39" s="106"/>
      <c r="P39" s="106"/>
      <c r="Q39" s="106"/>
    </row>
    <row r="40" spans="2:17" s="105" customFormat="1" ht="31.5" hidden="1" customHeight="1">
      <c r="B40" s="217">
        <v>44713</v>
      </c>
      <c r="C40" s="536">
        <v>50712.513686283004</v>
      </c>
      <c r="D40" s="536">
        <v>26537.263805741</v>
      </c>
      <c r="E40" s="537">
        <v>317.03291839499991</v>
      </c>
      <c r="F40" s="537">
        <v>26.081745195</v>
      </c>
      <c r="G40" s="537">
        <v>246.93905697700001</v>
      </c>
      <c r="H40" s="537">
        <v>1415.8298159579997</v>
      </c>
      <c r="I40" s="537">
        <v>23832.997797961998</v>
      </c>
      <c r="J40" s="537">
        <v>698.38247125400017</v>
      </c>
      <c r="K40" s="536">
        <v>1608.2997007999998</v>
      </c>
      <c r="L40" s="536">
        <v>9823.0197936700006</v>
      </c>
      <c r="M40" s="536">
        <v>5667.0326577699998</v>
      </c>
      <c r="N40" s="536">
        <v>7076.8977283019985</v>
      </c>
      <c r="O40" s="106"/>
      <c r="P40" s="106"/>
      <c r="Q40" s="106"/>
    </row>
    <row r="41" spans="2:17" s="105" customFormat="1" ht="31.5" hidden="1" customHeight="1">
      <c r="B41" s="216">
        <v>44743</v>
      </c>
      <c r="C41" s="531">
        <v>50520.505410068006</v>
      </c>
      <c r="D41" s="531">
        <v>26672.470358880004</v>
      </c>
      <c r="E41" s="532">
        <v>319.55910191600003</v>
      </c>
      <c r="F41" s="532">
        <v>24.921258279</v>
      </c>
      <c r="G41" s="532">
        <v>250.553448898</v>
      </c>
      <c r="H41" s="532">
        <v>1450.4106960479999</v>
      </c>
      <c r="I41" s="532">
        <v>23974.715547006002</v>
      </c>
      <c r="J41" s="532">
        <v>652.31030673300017</v>
      </c>
      <c r="K41" s="531">
        <v>1529.1153989699999</v>
      </c>
      <c r="L41" s="531">
        <v>9660.739747312</v>
      </c>
      <c r="M41" s="531">
        <v>5697.15684607</v>
      </c>
      <c r="N41" s="531">
        <v>6961.0230588360018</v>
      </c>
      <c r="O41" s="106"/>
      <c r="P41" s="106"/>
      <c r="Q41" s="106"/>
    </row>
    <row r="42" spans="2:17" s="105" customFormat="1" ht="31.5" hidden="1" customHeight="1">
      <c r="B42" s="217">
        <v>44774</v>
      </c>
      <c r="C42" s="536">
        <v>50941.240619687997</v>
      </c>
      <c r="D42" s="536">
        <v>26963.158153185996</v>
      </c>
      <c r="E42" s="537">
        <v>327.545842548</v>
      </c>
      <c r="F42" s="537">
        <v>23.349992090000001</v>
      </c>
      <c r="G42" s="537">
        <v>267.16627033499998</v>
      </c>
      <c r="H42" s="537">
        <v>1414.831904548</v>
      </c>
      <c r="I42" s="537">
        <v>24231.129637715996</v>
      </c>
      <c r="J42" s="537">
        <v>699.13450594899996</v>
      </c>
      <c r="K42" s="536">
        <v>1483.6266013600002</v>
      </c>
      <c r="L42" s="536">
        <v>9722.9943522710018</v>
      </c>
      <c r="M42" s="536">
        <v>5737.9983026999998</v>
      </c>
      <c r="N42" s="536">
        <v>7033.4632101709994</v>
      </c>
      <c r="O42" s="106"/>
      <c r="P42" s="106"/>
      <c r="Q42" s="106"/>
    </row>
    <row r="43" spans="2:17" s="105" customFormat="1" ht="31.5" hidden="1" customHeight="1">
      <c r="B43" s="216">
        <v>44805</v>
      </c>
      <c r="C43" s="531">
        <v>51170.746192013001</v>
      </c>
      <c r="D43" s="531">
        <v>27297.913748437993</v>
      </c>
      <c r="E43" s="532">
        <v>331.60037215</v>
      </c>
      <c r="F43" s="532">
        <v>23.354907447999995</v>
      </c>
      <c r="G43" s="532">
        <v>267.90981289199993</v>
      </c>
      <c r="H43" s="532">
        <v>1416.9859609579999</v>
      </c>
      <c r="I43" s="532">
        <v>24517.033973855992</v>
      </c>
      <c r="J43" s="532">
        <v>741.02872113400008</v>
      </c>
      <c r="K43" s="531">
        <v>1456.0621676400001</v>
      </c>
      <c r="L43" s="531">
        <v>9676.992427533005</v>
      </c>
      <c r="M43" s="531">
        <v>5629.7729831600009</v>
      </c>
      <c r="N43" s="531">
        <v>7110.0048652419982</v>
      </c>
      <c r="O43" s="106"/>
      <c r="P43" s="106"/>
      <c r="Q43" s="106"/>
    </row>
    <row r="44" spans="2:17" s="105" customFormat="1" ht="31.5" hidden="1" customHeight="1">
      <c r="B44" s="217">
        <v>44835</v>
      </c>
      <c r="C44" s="536">
        <v>51320.758736244003</v>
      </c>
      <c r="D44" s="536">
        <v>27393.041397787001</v>
      </c>
      <c r="E44" s="537">
        <v>357.455753071</v>
      </c>
      <c r="F44" s="537">
        <v>23.074019671999995</v>
      </c>
      <c r="G44" s="537">
        <v>286.77778260200006</v>
      </c>
      <c r="H44" s="537">
        <v>1345.9504646749999</v>
      </c>
      <c r="I44" s="537">
        <v>24660.175457409001</v>
      </c>
      <c r="J44" s="537">
        <v>719.60792035799989</v>
      </c>
      <c r="K44" s="536">
        <v>1459.6930580400001</v>
      </c>
      <c r="L44" s="536">
        <v>9657.7171013010011</v>
      </c>
      <c r="M44" s="536">
        <v>5677.7326309500013</v>
      </c>
      <c r="N44" s="536">
        <v>7132.5745481660006</v>
      </c>
      <c r="O44" s="106"/>
      <c r="P44" s="106"/>
      <c r="Q44" s="106"/>
    </row>
    <row r="45" spans="2:17" s="105" customFormat="1" ht="31.5" hidden="1" customHeight="1">
      <c r="B45" s="216">
        <v>44866</v>
      </c>
      <c r="C45" s="531">
        <v>51614.477920850004</v>
      </c>
      <c r="D45" s="531">
        <v>27500.440331785001</v>
      </c>
      <c r="E45" s="532">
        <v>340.54767329399999</v>
      </c>
      <c r="F45" s="532">
        <v>22.995363634</v>
      </c>
      <c r="G45" s="532">
        <v>273.77739566999998</v>
      </c>
      <c r="H45" s="532">
        <v>1303.9287220480001</v>
      </c>
      <c r="I45" s="532">
        <v>24773.740152576</v>
      </c>
      <c r="J45" s="532">
        <v>785.45102456300003</v>
      </c>
      <c r="K45" s="531">
        <v>1399.4944664100001</v>
      </c>
      <c r="L45" s="531">
        <v>9780.0267985169994</v>
      </c>
      <c r="M45" s="531">
        <v>5738.1019320599989</v>
      </c>
      <c r="N45" s="531">
        <v>7196.414392077997</v>
      </c>
      <c r="O45" s="106"/>
      <c r="P45" s="106"/>
      <c r="Q45" s="106"/>
    </row>
    <row r="46" spans="2:17" s="105" customFormat="1" ht="31.5" hidden="1" customHeight="1">
      <c r="B46" s="217">
        <v>44896</v>
      </c>
      <c r="C46" s="536">
        <v>51934.080134014002</v>
      </c>
      <c r="D46" s="536">
        <v>27590.358770966999</v>
      </c>
      <c r="E46" s="537">
        <v>324.32905852099998</v>
      </c>
      <c r="F46" s="537">
        <v>23.479129323000002</v>
      </c>
      <c r="G46" s="537">
        <v>254.06658822999998</v>
      </c>
      <c r="H46" s="537">
        <v>1379.7866740579998</v>
      </c>
      <c r="I46" s="537">
        <v>24810.803933620999</v>
      </c>
      <c r="J46" s="537">
        <v>797.89338721399974</v>
      </c>
      <c r="K46" s="536">
        <v>1614.4121837800001</v>
      </c>
      <c r="L46" s="536">
        <v>9725.1410543800012</v>
      </c>
      <c r="M46" s="536">
        <v>5697.9458555299998</v>
      </c>
      <c r="N46" s="536">
        <v>7306.222269357002</v>
      </c>
      <c r="O46" s="106"/>
      <c r="P46" s="106"/>
      <c r="Q46" s="106"/>
    </row>
    <row r="47" spans="2:17" s="105" customFormat="1" ht="34.9" hidden="1" customHeight="1">
      <c r="B47" s="635">
        <v>2023</v>
      </c>
      <c r="C47" s="636"/>
      <c r="D47" s="636"/>
      <c r="E47" s="637"/>
      <c r="F47" s="637"/>
      <c r="G47" s="637"/>
      <c r="H47" s="637"/>
      <c r="I47" s="637"/>
      <c r="J47" s="637"/>
      <c r="K47" s="636"/>
      <c r="L47" s="636"/>
      <c r="M47" s="636"/>
      <c r="N47" s="636"/>
      <c r="O47" s="106"/>
      <c r="P47" s="106"/>
      <c r="Q47" s="106"/>
    </row>
    <row r="48" spans="2:17" s="105" customFormat="1" ht="34.9" hidden="1" customHeight="1">
      <c r="B48" s="216">
        <v>44927</v>
      </c>
      <c r="C48" s="531">
        <v>51917.943307261005</v>
      </c>
      <c r="D48" s="531">
        <v>27504.875422834</v>
      </c>
      <c r="E48" s="532">
        <v>321.96081819000005</v>
      </c>
      <c r="F48" s="532">
        <v>23.360545621</v>
      </c>
      <c r="G48" s="532">
        <v>270.46987041199998</v>
      </c>
      <c r="H48" s="532">
        <v>1245.96427085</v>
      </c>
      <c r="I48" s="532">
        <v>24831.875613197</v>
      </c>
      <c r="J48" s="532">
        <v>811.24430456400012</v>
      </c>
      <c r="K48" s="531">
        <v>1289.9373087300003</v>
      </c>
      <c r="L48" s="531">
        <v>9888.9756166400002</v>
      </c>
      <c r="M48" s="531">
        <v>5754.39144442</v>
      </c>
      <c r="N48" s="531">
        <v>7479.7635146370003</v>
      </c>
      <c r="O48" s="106"/>
      <c r="P48" s="106"/>
      <c r="Q48" s="106"/>
    </row>
    <row r="49" spans="2:56" s="105" customFormat="1" ht="34.9" hidden="1" customHeight="1">
      <c r="B49" s="217">
        <v>44958</v>
      </c>
      <c r="C49" s="536">
        <v>51860.146612903001</v>
      </c>
      <c r="D49" s="536">
        <v>27564.554149648997</v>
      </c>
      <c r="E49" s="537">
        <v>327.02299403999996</v>
      </c>
      <c r="F49" s="537">
        <v>23.190978419</v>
      </c>
      <c r="G49" s="537">
        <v>285.26405807900005</v>
      </c>
      <c r="H49" s="537">
        <v>1455.4046304780002</v>
      </c>
      <c r="I49" s="537">
        <v>24641.809104962998</v>
      </c>
      <c r="J49" s="537">
        <v>831.86238367000021</v>
      </c>
      <c r="K49" s="536">
        <v>1201.2115459500001</v>
      </c>
      <c r="L49" s="536">
        <v>9939.1150338080006</v>
      </c>
      <c r="M49" s="536">
        <v>5823.1044747400001</v>
      </c>
      <c r="N49" s="536">
        <v>7332.1614087559974</v>
      </c>
      <c r="O49" s="106"/>
      <c r="P49" s="106"/>
      <c r="Q49" s="106"/>
    </row>
    <row r="50" spans="2:56" s="105" customFormat="1" ht="34.9" hidden="1" customHeight="1">
      <c r="B50" s="216">
        <v>44986</v>
      </c>
      <c r="C50" s="531">
        <v>51988.057792824016</v>
      </c>
      <c r="D50" s="531">
        <v>27772.419805885005</v>
      </c>
      <c r="E50" s="532">
        <v>335.98216688899998</v>
      </c>
      <c r="F50" s="532">
        <v>21.541327537000001</v>
      </c>
      <c r="G50" s="532">
        <v>287.527157789</v>
      </c>
      <c r="H50" s="532">
        <v>1502.9305873580001</v>
      </c>
      <c r="I50" s="532">
        <v>24822.066286917005</v>
      </c>
      <c r="J50" s="532">
        <v>802.37227939499996</v>
      </c>
      <c r="K50" s="531">
        <v>1208.0992433500001</v>
      </c>
      <c r="L50" s="531">
        <v>9901.1107670670026</v>
      </c>
      <c r="M50" s="531">
        <v>5770.8371350799989</v>
      </c>
      <c r="N50" s="531">
        <v>7335.5908414420019</v>
      </c>
      <c r="O50" s="106"/>
      <c r="P50" s="106"/>
      <c r="Q50" s="106"/>
    </row>
    <row r="51" spans="2:56" s="105" customFormat="1" ht="34.9" hidden="1" customHeight="1">
      <c r="B51" s="217">
        <v>45017</v>
      </c>
      <c r="C51" s="536">
        <v>51894.919301978989</v>
      </c>
      <c r="D51" s="536">
        <v>27534.433730354995</v>
      </c>
      <c r="E51" s="537">
        <v>342.35668546699992</v>
      </c>
      <c r="F51" s="537">
        <v>19.818867078</v>
      </c>
      <c r="G51" s="537">
        <v>266.17041035900002</v>
      </c>
      <c r="H51" s="537">
        <v>1527.5222540979998</v>
      </c>
      <c r="I51" s="537">
        <v>24625.453641661996</v>
      </c>
      <c r="J51" s="537">
        <v>753.11187169100003</v>
      </c>
      <c r="K51" s="536">
        <v>1214.3555558569999</v>
      </c>
      <c r="L51" s="536">
        <v>10005.604240979001</v>
      </c>
      <c r="M51" s="536">
        <v>5680.4616320800005</v>
      </c>
      <c r="N51" s="536">
        <v>7460.0641427079954</v>
      </c>
      <c r="O51" s="106"/>
      <c r="P51" s="106"/>
      <c r="Q51" s="106"/>
    </row>
    <row r="52" spans="2:56" s="105" customFormat="1" ht="34.9" hidden="1" customHeight="1">
      <c r="B52" s="216">
        <v>45047</v>
      </c>
      <c r="C52" s="531">
        <v>51707.46229274699</v>
      </c>
      <c r="D52" s="531">
        <v>27481.081009994999</v>
      </c>
      <c r="E52" s="532">
        <v>330.71260860399997</v>
      </c>
      <c r="F52" s="532">
        <v>17.457815471999997</v>
      </c>
      <c r="G52" s="532">
        <v>317.23568916700003</v>
      </c>
      <c r="H52" s="532">
        <v>1601.2574325359999</v>
      </c>
      <c r="I52" s="532">
        <v>24390.937084686</v>
      </c>
      <c r="J52" s="532">
        <v>823.48037952999994</v>
      </c>
      <c r="K52" s="531">
        <v>1126.3704992169999</v>
      </c>
      <c r="L52" s="531">
        <v>10039.634625587001</v>
      </c>
      <c r="M52" s="531">
        <v>5701.4493278699993</v>
      </c>
      <c r="N52" s="531">
        <v>7358.9268300779986</v>
      </c>
      <c r="O52" s="106"/>
      <c r="P52" s="106"/>
      <c r="Q52" s="106"/>
    </row>
    <row r="53" spans="2:56" s="105" customFormat="1" ht="34.9" hidden="1" customHeight="1">
      <c r="B53" s="217">
        <v>45078</v>
      </c>
      <c r="C53" s="536">
        <v>52199.89008992201</v>
      </c>
      <c r="D53" s="536">
        <v>27611.727632827999</v>
      </c>
      <c r="E53" s="537">
        <v>332.61847224400003</v>
      </c>
      <c r="F53" s="537">
        <v>16.418606424</v>
      </c>
      <c r="G53" s="537">
        <v>308.06271337200008</v>
      </c>
      <c r="H53" s="537">
        <v>1529.3238343979999</v>
      </c>
      <c r="I53" s="537">
        <v>24586.058191673997</v>
      </c>
      <c r="J53" s="537">
        <v>839.24581471599993</v>
      </c>
      <c r="K53" s="536">
        <v>1340.8545707200003</v>
      </c>
      <c r="L53" s="536">
        <v>9896.6366834860019</v>
      </c>
      <c r="M53" s="536">
        <v>5844.5960487299999</v>
      </c>
      <c r="N53" s="536">
        <v>7506.0751541580012</v>
      </c>
      <c r="O53" s="106"/>
      <c r="P53" s="106"/>
      <c r="Q53" s="106"/>
    </row>
    <row r="54" spans="2:56" s="105" customFormat="1" ht="34.9" hidden="1" customHeight="1">
      <c r="B54" s="216">
        <v>45108</v>
      </c>
      <c r="C54" s="531">
        <v>52082.601634484003</v>
      </c>
      <c r="D54" s="531">
        <v>27804.623047580993</v>
      </c>
      <c r="E54" s="532">
        <v>347.95762853699995</v>
      </c>
      <c r="F54" s="532">
        <v>15.561921457000002</v>
      </c>
      <c r="G54" s="532">
        <v>338.759138764</v>
      </c>
      <c r="H54" s="532">
        <v>1485.4238263279999</v>
      </c>
      <c r="I54" s="532">
        <v>24813.522649002996</v>
      </c>
      <c r="J54" s="532">
        <v>803.39788349199989</v>
      </c>
      <c r="K54" s="531">
        <v>1157.1551138600003</v>
      </c>
      <c r="L54" s="531">
        <v>9898.3830086960024</v>
      </c>
      <c r="M54" s="531">
        <v>5894.4233708000011</v>
      </c>
      <c r="N54" s="531">
        <v>7328.0170935469978</v>
      </c>
      <c r="O54" s="106"/>
      <c r="P54" s="106"/>
      <c r="Q54" s="106"/>
    </row>
    <row r="55" spans="2:56" s="105" customFormat="1" ht="34.9" hidden="1" customHeight="1">
      <c r="B55" s="217">
        <v>45139</v>
      </c>
      <c r="C55" s="536">
        <v>51946.125270482</v>
      </c>
      <c r="D55" s="536">
        <v>28048.111471372002</v>
      </c>
      <c r="E55" s="537">
        <v>342.801006766</v>
      </c>
      <c r="F55" s="537">
        <v>14.497375103000001</v>
      </c>
      <c r="G55" s="537">
        <v>356.38733415000007</v>
      </c>
      <c r="H55" s="537">
        <v>1377.0112827729999</v>
      </c>
      <c r="I55" s="537">
        <v>25093.402577684003</v>
      </c>
      <c r="J55" s="537">
        <v>864.01189489600017</v>
      </c>
      <c r="K55" s="536">
        <v>1167.0619146399997</v>
      </c>
      <c r="L55" s="536">
        <v>9638.642048269001</v>
      </c>
      <c r="M55" s="536">
        <v>5878.9007535199999</v>
      </c>
      <c r="N55" s="536">
        <v>7213.4090826810007</v>
      </c>
      <c r="O55" s="106"/>
      <c r="P55" s="106"/>
      <c r="Q55" s="106"/>
    </row>
    <row r="56" spans="2:56" s="105" customFormat="1" ht="34.9" hidden="1" customHeight="1">
      <c r="B56" s="216">
        <v>45170</v>
      </c>
      <c r="C56" s="531">
        <v>52633.543859148987</v>
      </c>
      <c r="D56" s="531">
        <v>28222.472141799994</v>
      </c>
      <c r="E56" s="532">
        <v>346.03095444100006</v>
      </c>
      <c r="F56" s="532">
        <v>13.348003981000002</v>
      </c>
      <c r="G56" s="532">
        <v>358.176685271</v>
      </c>
      <c r="H56" s="532">
        <v>1354.6162858529999</v>
      </c>
      <c r="I56" s="532">
        <v>25325.554233972995</v>
      </c>
      <c r="J56" s="532">
        <v>824.74597828099991</v>
      </c>
      <c r="K56" s="531">
        <v>1361.921571289</v>
      </c>
      <c r="L56" s="531">
        <v>9760.3822912479991</v>
      </c>
      <c r="M56" s="531">
        <v>5922.9752444610003</v>
      </c>
      <c r="N56" s="531">
        <v>7365.792610350999</v>
      </c>
      <c r="O56" s="106"/>
      <c r="P56" s="106"/>
      <c r="Q56" s="106"/>
    </row>
    <row r="57" spans="2:56" s="105" customFormat="1" ht="34.9" hidden="1" customHeight="1">
      <c r="B57" s="217">
        <v>45201</v>
      </c>
      <c r="C57" s="536">
        <f>D57+K57+L57+M57+N57</f>
        <v>52615.643169809999</v>
      </c>
      <c r="D57" s="536">
        <f>SUM(E57:J57)</f>
        <v>28269.258978102996</v>
      </c>
      <c r="E57" s="537">
        <f>+'[2]6b'!G136+'[2]6b'!M136-'[2]8b'!E52</f>
        <v>337.90617811200002</v>
      </c>
      <c r="F57" s="537">
        <f>+'[2]6b'!H136+'[2]6b'!N136-'[2]8b'!F52</f>
        <v>11.158332416</v>
      </c>
      <c r="G57" s="537">
        <f>+'[2]6b'!I136+'[2]6b'!O136-'[2]8b'!G52</f>
        <v>351.32408098300004</v>
      </c>
      <c r="H57" s="537">
        <f>+'[2]6b'!J136+'[2]6b'!P136-'[2]8b'!H52</f>
        <v>1457.4968123379999</v>
      </c>
      <c r="I57" s="537">
        <f>+'[2]6b'!K136+'[2]6b'!Q136-'[2]8b'!I52</f>
        <v>25286.049393084999</v>
      </c>
      <c r="J57" s="537">
        <f>+'[2]6b'!R136-'[2]8b'!J52</f>
        <v>825.32418116899987</v>
      </c>
      <c r="K57" s="536">
        <f>+'[2]6b'!S136-'[2]8b'!K52</f>
        <v>1171.8311594700001</v>
      </c>
      <c r="L57" s="536">
        <f>+'[2]6b'!T136-'[2]8b'!L52</f>
        <v>9696.4529309649988</v>
      </c>
      <c r="M57" s="536">
        <f>+'[2]6b'!U136-'[2]8b'!M52</f>
        <v>6201.6266034299997</v>
      </c>
      <c r="N57" s="536">
        <f>+'[2]6b'!V136-'[2]8b'!N52</f>
        <v>7276.4734978420001</v>
      </c>
      <c r="O57" s="106"/>
      <c r="P57" s="106"/>
      <c r="Q57" s="106"/>
    </row>
    <row r="58" spans="2:56" s="105" customFormat="1" ht="34.9" hidden="1" customHeight="1">
      <c r="B58" s="216">
        <v>45233</v>
      </c>
      <c r="C58" s="531">
        <f>D58+K58+L58+M58+N58</f>
        <v>52766.434299638007</v>
      </c>
      <c r="D58" s="531">
        <f>SUM(E58:J58)</f>
        <v>28184.505100078</v>
      </c>
      <c r="E58" s="532">
        <f>+'[2]6b'!G137+'[2]6b'!M137-'[2]8b'!E53</f>
        <v>350.16348606200006</v>
      </c>
      <c r="F58" s="532">
        <f>+'[2]6b'!H137+'[2]6b'!N137-'[2]8b'!F53</f>
        <v>10.692281375</v>
      </c>
      <c r="G58" s="532">
        <f>+'[2]6b'!I137+'[2]6b'!O137-'[2]8b'!G53</f>
        <v>304.74426533100001</v>
      </c>
      <c r="H58" s="532">
        <f>+'[2]6b'!J137+'[2]6b'!P137-'[2]8b'!H53</f>
        <v>1418.6704760800001</v>
      </c>
      <c r="I58" s="532">
        <f>+'[2]6b'!K137+'[2]6b'!Q137-'[2]8b'!I53</f>
        <v>25289.324357518999</v>
      </c>
      <c r="J58" s="532">
        <f>+'[2]6b'!R137-'[2]8b'!J53</f>
        <v>810.91023371100005</v>
      </c>
      <c r="K58" s="531">
        <f>+'[2]6b'!S137-'[2]8b'!K53</f>
        <v>1166.8414965899997</v>
      </c>
      <c r="L58" s="531">
        <f>+'[2]6b'!T137-'[2]8b'!L53</f>
        <v>9702.1592298399992</v>
      </c>
      <c r="M58" s="531">
        <f>+'[2]6b'!U137-'[2]8b'!M53</f>
        <v>6259.4951155500003</v>
      </c>
      <c r="N58" s="531">
        <f>+'[2]6b'!V137-'[2]8b'!N53</f>
        <v>7453.4333575800019</v>
      </c>
      <c r="O58" s="106"/>
      <c r="P58" s="106"/>
      <c r="Q58" s="106"/>
    </row>
    <row r="59" spans="2:56" s="105" customFormat="1" ht="34.9" hidden="1" customHeight="1">
      <c r="B59" s="217">
        <v>45283</v>
      </c>
      <c r="C59" s="536">
        <f>+D59+K59+L59+M59+N59</f>
        <v>53241.041022283003</v>
      </c>
      <c r="D59" s="536">
        <f>+E59+F59+G59+H59+I59+J59</f>
        <v>28497.251925762001</v>
      </c>
      <c r="E59" s="537">
        <v>342.40126652100003</v>
      </c>
      <c r="F59" s="537">
        <v>11.487532098999999</v>
      </c>
      <c r="G59" s="537">
        <v>304.51140316799996</v>
      </c>
      <c r="H59" s="537">
        <v>1583.352360956</v>
      </c>
      <c r="I59" s="537">
        <v>25389.608484308999</v>
      </c>
      <c r="J59" s="537">
        <v>865.89087870900016</v>
      </c>
      <c r="K59" s="536">
        <v>1367.0668502999999</v>
      </c>
      <c r="L59" s="536">
        <v>9704.0601922370024</v>
      </c>
      <c r="M59" s="536">
        <v>6157.5032457599991</v>
      </c>
      <c r="N59" s="536">
        <v>7515.1588082239996</v>
      </c>
      <c r="O59" s="106"/>
      <c r="P59" s="106"/>
      <c r="Q59" s="106"/>
    </row>
    <row r="60" spans="2:56" s="597" customFormat="1" ht="34.9" hidden="1" customHeight="1">
      <c r="B60" s="1017">
        <v>2024</v>
      </c>
      <c r="C60" s="1032"/>
      <c r="D60" s="1032"/>
      <c r="E60" s="1033"/>
      <c r="F60" s="1033"/>
      <c r="G60" s="1033"/>
      <c r="H60" s="1033"/>
      <c r="I60" s="1033"/>
      <c r="J60" s="1033"/>
      <c r="K60" s="1032"/>
      <c r="L60" s="1032"/>
      <c r="M60" s="1032"/>
      <c r="N60" s="1032"/>
      <c r="BD60" s="988"/>
    </row>
    <row r="61" spans="2:56" s="105" customFormat="1" ht="34.9" hidden="1" customHeight="1">
      <c r="B61" s="216">
        <v>45315</v>
      </c>
      <c r="C61" s="531">
        <f>D61+K61+L61+M61+N61</f>
        <v>53353.138999999996</v>
      </c>
      <c r="D61" s="531">
        <f>SUM(E61:J61)</f>
        <v>28588.057999999997</v>
      </c>
      <c r="E61" s="532">
        <v>351.41899999999998</v>
      </c>
      <c r="F61" s="532">
        <v>12.811999999999999</v>
      </c>
      <c r="G61" s="532">
        <v>309.92599999999999</v>
      </c>
      <c r="H61" s="532">
        <v>1628.9159999999999</v>
      </c>
      <c r="I61" s="532">
        <v>25390.187999999998</v>
      </c>
      <c r="J61" s="532">
        <v>894.79700000000003</v>
      </c>
      <c r="K61" s="531">
        <v>1164.2840000000001</v>
      </c>
      <c r="L61" s="531">
        <v>9692.5139999999992</v>
      </c>
      <c r="M61" s="531">
        <v>6218.73</v>
      </c>
      <c r="N61" s="531">
        <v>7689.5529999999999</v>
      </c>
      <c r="O61" s="106"/>
      <c r="P61" s="106"/>
      <c r="Q61" s="106"/>
    </row>
    <row r="62" spans="2:56" s="105" customFormat="1" ht="35.450000000000003" hidden="1" customHeight="1">
      <c r="B62" s="217">
        <v>45323</v>
      </c>
      <c r="C62" s="536">
        <f>D62+K62+L62+M62+N62</f>
        <v>53864.043000000005</v>
      </c>
      <c r="D62" s="536">
        <f>SUM(E62:J62)</f>
        <v>28861.494000000002</v>
      </c>
      <c r="E62" s="537">
        <v>344.26100000000002</v>
      </c>
      <c r="F62" s="537">
        <v>13.090999999999999</v>
      </c>
      <c r="G62" s="537">
        <v>333.74099999999999</v>
      </c>
      <c r="H62" s="537">
        <v>1686.5319999999999</v>
      </c>
      <c r="I62" s="537">
        <v>25587.257000000001</v>
      </c>
      <c r="J62" s="537">
        <v>896.61199999999997</v>
      </c>
      <c r="K62" s="536">
        <v>1168.0989999999999</v>
      </c>
      <c r="L62" s="536">
        <v>9952.7900000000009</v>
      </c>
      <c r="M62" s="536">
        <v>6278.652</v>
      </c>
      <c r="N62" s="536">
        <v>7603.0079999999998</v>
      </c>
      <c r="O62" s="106"/>
      <c r="P62" s="106"/>
      <c r="Q62" s="106"/>
    </row>
    <row r="63" spans="2:56" s="105" customFormat="1" ht="34.9" hidden="1" customHeight="1">
      <c r="B63" s="216">
        <v>45352</v>
      </c>
      <c r="C63" s="531">
        <f>D63+K63+L63+M63+N63</f>
        <v>53957.820999999996</v>
      </c>
      <c r="D63" s="531">
        <f>SUM(E63:J63)</f>
        <v>28833.569</v>
      </c>
      <c r="E63" s="532">
        <v>359.19099999999997</v>
      </c>
      <c r="F63" s="532">
        <v>13.141999999999999</v>
      </c>
      <c r="G63" s="532">
        <v>321.18799999999999</v>
      </c>
      <c r="H63" s="532">
        <v>1548.088</v>
      </c>
      <c r="I63" s="532">
        <v>25689.516</v>
      </c>
      <c r="J63" s="532">
        <v>902.44399999999996</v>
      </c>
      <c r="K63" s="531">
        <v>1168.2639999999999</v>
      </c>
      <c r="L63" s="531">
        <v>9961.1119999999992</v>
      </c>
      <c r="M63" s="531">
        <v>6170.8710000000001</v>
      </c>
      <c r="N63" s="531">
        <v>7824.0050000000001</v>
      </c>
      <c r="O63" s="106"/>
      <c r="P63" s="106"/>
      <c r="Q63" s="106"/>
    </row>
    <row r="64" spans="2:56" s="105" customFormat="1" ht="35.450000000000003" hidden="1" customHeight="1">
      <c r="B64" s="217">
        <v>45406</v>
      </c>
      <c r="C64" s="536">
        <f>D64+K64+L64+M64+N64</f>
        <v>53698.944953000006</v>
      </c>
      <c r="D64" s="536">
        <f>SUM(E64:J64)</f>
        <v>28545.998085133004</v>
      </c>
      <c r="E64" s="537">
        <v>352.53021790100001</v>
      </c>
      <c r="F64" s="537">
        <v>11.721054873</v>
      </c>
      <c r="G64" s="537">
        <v>319.143861593</v>
      </c>
      <c r="H64" s="537">
        <v>1427.6128317189998</v>
      </c>
      <c r="I64" s="537">
        <v>25520.629129079003</v>
      </c>
      <c r="J64" s="537">
        <v>914.36098996800024</v>
      </c>
      <c r="K64" s="536">
        <v>1178.9257637000001</v>
      </c>
      <c r="L64" s="536">
        <v>10054.939622405</v>
      </c>
      <c r="M64" s="536">
        <v>6084.3716659000002</v>
      </c>
      <c r="N64" s="536">
        <v>7834.7098158620092</v>
      </c>
      <c r="O64" s="106"/>
      <c r="P64" s="106"/>
      <c r="Q64" s="106"/>
    </row>
    <row r="65" spans="2:56" s="105" customFormat="1" ht="34.9" hidden="1" customHeight="1">
      <c r="B65" s="216">
        <v>45413</v>
      </c>
      <c r="C65" s="531">
        <f>D65+K65+L65+M65+N65</f>
        <v>53994.362000000001</v>
      </c>
      <c r="D65" s="531">
        <f>SUM(E65:J65)</f>
        <v>28962.081000000002</v>
      </c>
      <c r="E65" s="532">
        <v>348.53199999999998</v>
      </c>
      <c r="F65" s="532">
        <v>13.186</v>
      </c>
      <c r="G65" s="532">
        <v>317.98899999999998</v>
      </c>
      <c r="H65" s="532">
        <v>1608.0319999999999</v>
      </c>
      <c r="I65" s="532">
        <v>25750.436000000002</v>
      </c>
      <c r="J65" s="532">
        <v>923.90599999999995</v>
      </c>
      <c r="K65" s="531">
        <v>1183.0519999999999</v>
      </c>
      <c r="L65" s="531">
        <v>10255.99</v>
      </c>
      <c r="M65" s="531">
        <v>6119.7969999999996</v>
      </c>
      <c r="N65" s="531">
        <v>7473.442</v>
      </c>
      <c r="O65" s="106"/>
      <c r="P65" s="106"/>
      <c r="Q65" s="106"/>
    </row>
    <row r="66" spans="2:56" s="105" customFormat="1" ht="35.450000000000003" hidden="1" customHeight="1">
      <c r="B66" s="217">
        <v>45451</v>
      </c>
      <c r="C66" s="536">
        <v>54232.09</v>
      </c>
      <c r="D66" s="536">
        <v>29014.241000000002</v>
      </c>
      <c r="E66" s="537">
        <v>350.36099999999999</v>
      </c>
      <c r="F66" s="537">
        <v>10.997999999999999</v>
      </c>
      <c r="G66" s="537">
        <v>320.34899999999999</v>
      </c>
      <c r="H66" s="537">
        <v>1630.682</v>
      </c>
      <c r="I66" s="537">
        <v>25772.615000000002</v>
      </c>
      <c r="J66" s="537">
        <v>929.23699999999997</v>
      </c>
      <c r="K66" s="536">
        <v>1180.5329999999999</v>
      </c>
      <c r="L66" s="536">
        <v>10156.144</v>
      </c>
      <c r="M66" s="536">
        <v>6160.7759999999998</v>
      </c>
      <c r="N66" s="536">
        <v>7720.3959999999997</v>
      </c>
      <c r="O66" s="106"/>
      <c r="P66" s="106"/>
      <c r="Q66" s="106"/>
    </row>
    <row r="67" spans="2:56" s="105" customFormat="1" ht="34.9" hidden="1" customHeight="1">
      <c r="B67" s="216">
        <v>45474</v>
      </c>
      <c r="C67" s="531">
        <f>D67+K67+L67+M67+N67</f>
        <v>54312.693000000007</v>
      </c>
      <c r="D67" s="531">
        <f>SUM(E67:J67)</f>
        <v>29091.281999999999</v>
      </c>
      <c r="E67" s="532">
        <v>342.94799999999998</v>
      </c>
      <c r="F67" s="532">
        <v>12.316000000000001</v>
      </c>
      <c r="G67" s="532">
        <v>317.61099999999999</v>
      </c>
      <c r="H67" s="532">
        <v>1692.885</v>
      </c>
      <c r="I67" s="532">
        <v>25848.013999999999</v>
      </c>
      <c r="J67" s="532">
        <v>877.50800000000004</v>
      </c>
      <c r="K67" s="531">
        <v>1191.616</v>
      </c>
      <c r="L67" s="531">
        <v>10229.853999999999</v>
      </c>
      <c r="M67" s="531">
        <v>6186.2489999999998</v>
      </c>
      <c r="N67" s="531">
        <v>7613.692</v>
      </c>
      <c r="O67" s="106"/>
      <c r="P67" s="106"/>
      <c r="Q67" s="106"/>
    </row>
    <row r="68" spans="2:56" s="105" customFormat="1" ht="35.450000000000003" hidden="1" customHeight="1">
      <c r="B68" s="217">
        <v>45528</v>
      </c>
      <c r="C68" s="536">
        <v>54579.703999999998</v>
      </c>
      <c r="D68" s="536">
        <v>29421.071</v>
      </c>
      <c r="E68" s="537">
        <v>324.87200000000001</v>
      </c>
      <c r="F68" s="537">
        <v>12.180999999999999</v>
      </c>
      <c r="G68" s="537">
        <v>315.06900000000002</v>
      </c>
      <c r="H68" s="537">
        <v>1788.7719999999999</v>
      </c>
      <c r="I68" s="537">
        <v>25988.333999999999</v>
      </c>
      <c r="J68" s="537">
        <v>991.84199999999998</v>
      </c>
      <c r="K68" s="536">
        <v>1205.182</v>
      </c>
      <c r="L68" s="536">
        <v>10266.598</v>
      </c>
      <c r="M68" s="536">
        <v>6226.8850000000002</v>
      </c>
      <c r="N68" s="536">
        <v>7459.9679999999998</v>
      </c>
      <c r="O68" s="106"/>
      <c r="P68" s="106"/>
      <c r="Q68" s="106"/>
    </row>
    <row r="69" spans="2:56" s="105" customFormat="1" ht="34.9" hidden="1" customHeight="1">
      <c r="B69" s="216">
        <v>45552</v>
      </c>
      <c r="C69" s="531">
        <f>D69+K69+L69+M69+N69</f>
        <v>54731.65926700001</v>
      </c>
      <c r="D69" s="531">
        <f>SUM(E69:J69)</f>
        <v>29439.530168467001</v>
      </c>
      <c r="E69" s="532">
        <v>324.80818055399999</v>
      </c>
      <c r="F69" s="532">
        <v>10.297800748</v>
      </c>
      <c r="G69" s="532">
        <v>334.91174685800001</v>
      </c>
      <c r="H69" s="532">
        <v>1676.9430253820001</v>
      </c>
      <c r="I69" s="532">
        <v>26081.703286354001</v>
      </c>
      <c r="J69" s="532">
        <v>1010.8661285709998</v>
      </c>
      <c r="K69" s="531">
        <v>1193.7931450000001</v>
      </c>
      <c r="L69" s="531">
        <v>10334.895104329</v>
      </c>
      <c r="M69" s="531">
        <v>6281.2322006000004</v>
      </c>
      <c r="N69" s="531">
        <v>7482.2086486040071</v>
      </c>
      <c r="O69" s="106"/>
      <c r="P69" s="106"/>
      <c r="Q69" s="106"/>
    </row>
    <row r="70" spans="2:56" s="105" customFormat="1" ht="35.450000000000003" hidden="1" customHeight="1">
      <c r="B70" s="217">
        <v>45582</v>
      </c>
      <c r="C70" s="536">
        <v>54634.453000000001</v>
      </c>
      <c r="D70" s="536">
        <v>29091.646000000001</v>
      </c>
      <c r="E70" s="537">
        <v>345.56</v>
      </c>
      <c r="F70" s="537">
        <v>13.558999999999999</v>
      </c>
      <c r="G70" s="537">
        <v>332.10300000000001</v>
      </c>
      <c r="H70" s="537">
        <v>1321.9459999999999</v>
      </c>
      <c r="I70" s="537">
        <v>26102.788</v>
      </c>
      <c r="J70" s="537">
        <v>975.69</v>
      </c>
      <c r="K70" s="536">
        <v>1194.9680000000001</v>
      </c>
      <c r="L70" s="536">
        <v>10218.105</v>
      </c>
      <c r="M70" s="536">
        <v>6326.3770000000004</v>
      </c>
      <c r="N70" s="536">
        <v>7803.357</v>
      </c>
      <c r="O70" s="106"/>
      <c r="P70" s="106"/>
      <c r="Q70" s="106"/>
    </row>
    <row r="71" spans="2:56" s="105" customFormat="1" ht="34.9" hidden="1" customHeight="1">
      <c r="B71" s="216">
        <v>45613</v>
      </c>
      <c r="C71" s="531">
        <f>D71+K71+L71+M71+N71</f>
        <v>54934.083999999995</v>
      </c>
      <c r="D71" s="531">
        <f>SUM(E71:J71)</f>
        <v>29325.659</v>
      </c>
      <c r="E71" s="532">
        <v>347.154</v>
      </c>
      <c r="F71" s="532">
        <v>11.906000000000001</v>
      </c>
      <c r="G71" s="532">
        <v>302.21699999999998</v>
      </c>
      <c r="H71" s="532">
        <v>1241.4469999999999</v>
      </c>
      <c r="I71" s="532">
        <v>26444.434000000001</v>
      </c>
      <c r="J71" s="532">
        <v>978.50099999999998</v>
      </c>
      <c r="K71" s="531">
        <v>1194.538</v>
      </c>
      <c r="L71" s="531">
        <v>10210.123</v>
      </c>
      <c r="M71" s="531">
        <v>6475.6469999999999</v>
      </c>
      <c r="N71" s="531">
        <v>7728.1170000000002</v>
      </c>
      <c r="O71" s="106"/>
      <c r="P71" s="106"/>
      <c r="Q71" s="106"/>
    </row>
    <row r="72" spans="2:56" s="105" customFormat="1" ht="34.9" hidden="1" customHeight="1">
      <c r="B72" s="553">
        <v>45644</v>
      </c>
      <c r="C72" s="611">
        <v>54949.862999999998</v>
      </c>
      <c r="D72" s="611">
        <v>29489.319</v>
      </c>
      <c r="E72" s="610">
        <v>360.86599999999999</v>
      </c>
      <c r="F72" s="610">
        <v>11.295</v>
      </c>
      <c r="G72" s="610">
        <v>303.30799999999999</v>
      </c>
      <c r="H72" s="610">
        <v>1670.681</v>
      </c>
      <c r="I72" s="610">
        <v>26190.972000000002</v>
      </c>
      <c r="J72" s="610">
        <v>952.197</v>
      </c>
      <c r="K72" s="611">
        <v>1276.4549999999999</v>
      </c>
      <c r="L72" s="611">
        <v>10265.394</v>
      </c>
      <c r="M72" s="611">
        <v>6384.3950000000004</v>
      </c>
      <c r="N72" s="611">
        <v>7534.3</v>
      </c>
      <c r="O72" s="106"/>
      <c r="P72" s="106"/>
      <c r="Q72" s="106"/>
    </row>
    <row r="73" spans="2:56" s="597" customFormat="1" ht="34.9" customHeight="1">
      <c r="B73" s="1017">
        <v>2025</v>
      </c>
      <c r="C73" s="1032"/>
      <c r="D73" s="1032"/>
      <c r="E73" s="1033"/>
      <c r="F73" s="1033"/>
      <c r="G73" s="1033"/>
      <c r="H73" s="1033"/>
      <c r="I73" s="1033"/>
      <c r="J73" s="1033"/>
      <c r="K73" s="1032"/>
      <c r="L73" s="1032"/>
      <c r="M73" s="1032"/>
      <c r="N73" s="1032"/>
      <c r="BD73" s="988"/>
    </row>
    <row r="74" spans="2:56" s="105" customFormat="1" ht="34.9" hidden="1" customHeight="1">
      <c r="B74" s="216">
        <v>45681</v>
      </c>
      <c r="C74" s="531">
        <f t="shared" ref="C74:C80" si="2">D74+K74+L74+M74+N74</f>
        <v>55216.468000000008</v>
      </c>
      <c r="D74" s="531">
        <f t="shared" ref="D74:D80" si="3">SUM(E74:J74)</f>
        <v>29686.256000000001</v>
      </c>
      <c r="E74" s="532">
        <v>365.78100000000001</v>
      </c>
      <c r="F74" s="532">
        <v>15.178000000000001</v>
      </c>
      <c r="G74" s="532">
        <v>298.01400000000001</v>
      </c>
      <c r="H74" s="532">
        <v>1626.335</v>
      </c>
      <c r="I74" s="532">
        <v>26406.75</v>
      </c>
      <c r="J74" s="532">
        <v>974.19799999999998</v>
      </c>
      <c r="K74" s="531">
        <v>1183.8810000000001</v>
      </c>
      <c r="L74" s="531">
        <v>10265.356</v>
      </c>
      <c r="M74" s="531">
        <v>6436.2129999999997</v>
      </c>
      <c r="N74" s="531">
        <v>7644.7619999999997</v>
      </c>
      <c r="O74" s="106"/>
      <c r="P74" s="106"/>
      <c r="Q74" s="106"/>
    </row>
    <row r="75" spans="2:56" s="105" customFormat="1" ht="34.9" hidden="1" customHeight="1">
      <c r="B75" s="217">
        <v>45713</v>
      </c>
      <c r="C75" s="536">
        <f t="shared" si="2"/>
        <v>55655.936999999998</v>
      </c>
      <c r="D75" s="536">
        <f t="shared" si="3"/>
        <v>29888.998</v>
      </c>
      <c r="E75" s="537">
        <v>383.39699999999999</v>
      </c>
      <c r="F75" s="537">
        <v>18.873000000000001</v>
      </c>
      <c r="G75" s="537">
        <v>329.52100000000002</v>
      </c>
      <c r="H75" s="537">
        <v>1602.3440000000001</v>
      </c>
      <c r="I75" s="537">
        <v>26594.217000000001</v>
      </c>
      <c r="J75" s="537">
        <v>960.64599999999996</v>
      </c>
      <c r="K75" s="536">
        <v>1185.086</v>
      </c>
      <c r="L75" s="536">
        <v>10586.183999999999</v>
      </c>
      <c r="M75" s="536">
        <v>6475.857</v>
      </c>
      <c r="N75" s="536">
        <v>7519.8119999999999</v>
      </c>
      <c r="O75" s="106"/>
      <c r="P75" s="106"/>
      <c r="Q75" s="106"/>
    </row>
    <row r="76" spans="2:56" s="105" customFormat="1" ht="34.9" hidden="1" customHeight="1">
      <c r="B76" s="216">
        <v>45717</v>
      </c>
      <c r="C76" s="531">
        <f t="shared" si="2"/>
        <v>55508.172000000006</v>
      </c>
      <c r="D76" s="531">
        <f t="shared" si="3"/>
        <v>29680.761000000002</v>
      </c>
      <c r="E76" s="532">
        <v>389.09300000000002</v>
      </c>
      <c r="F76" s="532">
        <v>10.127000000000001</v>
      </c>
      <c r="G76" s="532">
        <v>304.79700000000003</v>
      </c>
      <c r="H76" s="532">
        <v>1562.1859999999999</v>
      </c>
      <c r="I76" s="532">
        <v>26357.322</v>
      </c>
      <c r="J76" s="532">
        <v>1057.2360000000001</v>
      </c>
      <c r="K76" s="531">
        <v>1179.0150000000001</v>
      </c>
      <c r="L76" s="531">
        <v>10744.566000000001</v>
      </c>
      <c r="M76" s="531">
        <v>6493.067</v>
      </c>
      <c r="N76" s="531">
        <v>7410.7629999999999</v>
      </c>
      <c r="O76" s="106"/>
      <c r="P76" s="106"/>
      <c r="Q76" s="106"/>
    </row>
    <row r="77" spans="2:56" s="105" customFormat="1" ht="34.5" hidden="1" customHeight="1">
      <c r="B77" s="217">
        <v>45772</v>
      </c>
      <c r="C77" s="536">
        <f t="shared" si="2"/>
        <v>55483.659000000007</v>
      </c>
      <c r="D77" s="536">
        <f t="shared" si="3"/>
        <v>29534.483</v>
      </c>
      <c r="E77" s="537">
        <v>379.57600000000002</v>
      </c>
      <c r="F77" s="537">
        <v>12.573</v>
      </c>
      <c r="G77" s="537">
        <v>302.24700000000001</v>
      </c>
      <c r="H77" s="537">
        <v>1637.135</v>
      </c>
      <c r="I77" s="537">
        <v>26119.847000000002</v>
      </c>
      <c r="J77" s="537">
        <v>1083.105</v>
      </c>
      <c r="K77" s="536">
        <v>1185.8320000000001</v>
      </c>
      <c r="L77" s="536">
        <v>10808.86</v>
      </c>
      <c r="M77" s="536">
        <v>6422.8509999999997</v>
      </c>
      <c r="N77" s="536">
        <v>7531.6329999999998</v>
      </c>
      <c r="O77" s="106"/>
      <c r="P77" s="106"/>
      <c r="Q77" s="106"/>
    </row>
    <row r="78" spans="2:56" s="105" customFormat="1" ht="34.9" hidden="1" customHeight="1">
      <c r="B78" s="216">
        <v>45778</v>
      </c>
      <c r="C78" s="531">
        <f t="shared" si="2"/>
        <v>55622.66820900001</v>
      </c>
      <c r="D78" s="531">
        <f t="shared" si="3"/>
        <v>29873.807031674995</v>
      </c>
      <c r="E78" s="532">
        <v>391.80774410600003</v>
      </c>
      <c r="F78" s="532">
        <v>9.1044866500000001</v>
      </c>
      <c r="G78" s="532">
        <v>278.76170554399999</v>
      </c>
      <c r="H78" s="532">
        <v>1712.320111218</v>
      </c>
      <c r="I78" s="532">
        <v>26370.313933693993</v>
      </c>
      <c r="J78" s="532">
        <v>1111.499050463</v>
      </c>
      <c r="K78" s="531">
        <v>1189.832003</v>
      </c>
      <c r="L78" s="531">
        <v>10757.310613634001</v>
      </c>
      <c r="M78" s="531">
        <v>6390.1926766219995</v>
      </c>
      <c r="N78" s="531">
        <v>7411.5258840690112</v>
      </c>
      <c r="O78" s="106"/>
      <c r="P78" s="106"/>
      <c r="Q78" s="106"/>
    </row>
    <row r="79" spans="2:56" s="105" customFormat="1" ht="34.9" hidden="1" customHeight="1">
      <c r="B79" s="217">
        <v>45815</v>
      </c>
      <c r="C79" s="536">
        <f t="shared" si="2"/>
        <v>55812.156000000003</v>
      </c>
      <c r="D79" s="536">
        <f t="shared" si="3"/>
        <v>30014.487000000001</v>
      </c>
      <c r="E79" s="537">
        <v>376.072</v>
      </c>
      <c r="F79" s="537">
        <v>8.343</v>
      </c>
      <c r="G79" s="537">
        <v>352.57600000000002</v>
      </c>
      <c r="H79" s="537">
        <v>1678.5119999999999</v>
      </c>
      <c r="I79" s="537">
        <v>26494.2</v>
      </c>
      <c r="J79" s="537">
        <v>1104.7840000000001</v>
      </c>
      <c r="K79" s="536">
        <v>1181.2049999999999</v>
      </c>
      <c r="L79" s="536">
        <v>10725.949000000001</v>
      </c>
      <c r="M79" s="536">
        <v>6498.1580000000004</v>
      </c>
      <c r="N79" s="536">
        <v>7392.357</v>
      </c>
      <c r="O79" s="106"/>
      <c r="P79" s="106"/>
      <c r="Q79" s="106"/>
    </row>
    <row r="80" spans="2:56" s="105" customFormat="1" ht="34.9" hidden="1" customHeight="1">
      <c r="B80" s="216">
        <v>45839</v>
      </c>
      <c r="C80" s="531">
        <f t="shared" si="2"/>
        <v>55834.971000000005</v>
      </c>
      <c r="D80" s="531">
        <f t="shared" si="3"/>
        <v>29935.661</v>
      </c>
      <c r="E80" s="532">
        <v>364.27499999999998</v>
      </c>
      <c r="F80" s="532">
        <v>8.0470000000000006</v>
      </c>
      <c r="G80" s="532">
        <v>342.30500000000001</v>
      </c>
      <c r="H80" s="532">
        <v>1620.9169999999999</v>
      </c>
      <c r="I80" s="532">
        <v>26425.315999999999</v>
      </c>
      <c r="J80" s="532">
        <v>1174.8009999999999</v>
      </c>
      <c r="K80" s="531">
        <v>1179.9939999999999</v>
      </c>
      <c r="L80" s="531">
        <v>10734.627</v>
      </c>
      <c r="M80" s="531">
        <v>6679.2449999999999</v>
      </c>
      <c r="N80" s="531">
        <v>7305.4440000000004</v>
      </c>
      <c r="O80" s="106"/>
      <c r="P80" s="106"/>
      <c r="Q80" s="106"/>
    </row>
    <row r="81" spans="2:56" s="105" customFormat="1" ht="34.9" customHeight="1">
      <c r="B81" s="217">
        <v>45894</v>
      </c>
      <c r="C81" s="536">
        <v>56483.519</v>
      </c>
      <c r="D81" s="536">
        <v>30175.008000000002</v>
      </c>
      <c r="E81" s="537">
        <v>372.363</v>
      </c>
      <c r="F81" s="537">
        <v>8.3680000000000003</v>
      </c>
      <c r="G81" s="537">
        <v>359.75200000000001</v>
      </c>
      <c r="H81" s="537">
        <v>1551.6969999999999</v>
      </c>
      <c r="I81" s="537">
        <v>26779.171999999999</v>
      </c>
      <c r="J81" s="537">
        <v>1103.6569999999999</v>
      </c>
      <c r="K81" s="536">
        <v>1177.94</v>
      </c>
      <c r="L81" s="536">
        <v>10779.71</v>
      </c>
      <c r="M81" s="536">
        <v>6727.174</v>
      </c>
      <c r="N81" s="536">
        <v>7623.6859999999997</v>
      </c>
      <c r="O81" s="106"/>
      <c r="P81" s="106"/>
      <c r="Q81" s="106"/>
    </row>
    <row r="82" spans="2:56" s="105" customFormat="1" ht="34.9" customHeight="1">
      <c r="B82" s="216">
        <v>45917</v>
      </c>
      <c r="C82" s="531">
        <f>D82+K82+L82+M82+N82</f>
        <v>56598.296999999999</v>
      </c>
      <c r="D82" s="531">
        <f>SUM(E82:J82)</f>
        <v>30279.123</v>
      </c>
      <c r="E82" s="532">
        <v>373.09100000000001</v>
      </c>
      <c r="F82" s="532">
        <v>7.5919999999999996</v>
      </c>
      <c r="G82" s="532">
        <v>373.96199999999999</v>
      </c>
      <c r="H82" s="532">
        <v>1488.0340000000001</v>
      </c>
      <c r="I82" s="532">
        <v>26927.217000000001</v>
      </c>
      <c r="J82" s="532">
        <v>1109.2270000000001</v>
      </c>
      <c r="K82" s="531">
        <v>1199.6389999999999</v>
      </c>
      <c r="L82" s="531">
        <v>10777.373</v>
      </c>
      <c r="M82" s="531">
        <v>6879.5820000000003</v>
      </c>
      <c r="N82" s="531">
        <v>7462.58</v>
      </c>
      <c r="O82" s="106"/>
      <c r="P82" s="106"/>
      <c r="Q82" s="106"/>
    </row>
    <row r="83" spans="2:56" s="105" customFormat="1" ht="34.9" customHeight="1">
      <c r="B83" s="217">
        <v>45947</v>
      </c>
      <c r="C83" s="536">
        <v>56716.131000000001</v>
      </c>
      <c r="D83" s="536">
        <v>30366.508999999998</v>
      </c>
      <c r="E83" s="537">
        <v>380.91899999999998</v>
      </c>
      <c r="F83" s="537">
        <v>6.9169999999999998</v>
      </c>
      <c r="G83" s="537">
        <v>349.21</v>
      </c>
      <c r="H83" s="537">
        <v>1567.7180000000001</v>
      </c>
      <c r="I83" s="537">
        <v>26970.416000000001</v>
      </c>
      <c r="J83" s="537">
        <v>1091.329</v>
      </c>
      <c r="K83" s="536">
        <v>1210.0840000000001</v>
      </c>
      <c r="L83" s="536">
        <v>10825.715</v>
      </c>
      <c r="M83" s="536">
        <v>6923.0709999999999</v>
      </c>
      <c r="N83" s="536">
        <v>7390.7520000000004</v>
      </c>
      <c r="O83" s="106"/>
      <c r="P83" s="106"/>
      <c r="Q83" s="106"/>
    </row>
    <row r="84" spans="2:56" s="105" customFormat="1" ht="34.9" customHeight="1">
      <c r="B84" s="216">
        <v>45978</v>
      </c>
      <c r="C84" s="531">
        <f>D84+K84+L84+M84+N84</f>
        <v>57057.521000000001</v>
      </c>
      <c r="D84" s="531">
        <f>SUM(E84:J84)</f>
        <v>30634.800999999999</v>
      </c>
      <c r="E84" s="532">
        <v>401.77699999999999</v>
      </c>
      <c r="F84" s="532">
        <v>7.556</v>
      </c>
      <c r="G84" s="532">
        <v>348.875</v>
      </c>
      <c r="H84" s="532">
        <v>1557.1179999999999</v>
      </c>
      <c r="I84" s="532">
        <v>27235.475999999999</v>
      </c>
      <c r="J84" s="532">
        <v>1083.999</v>
      </c>
      <c r="K84" s="531">
        <v>1198.8579999999999</v>
      </c>
      <c r="L84" s="531">
        <v>10843.088</v>
      </c>
      <c r="M84" s="531">
        <v>6969.7489999999998</v>
      </c>
      <c r="N84" s="531">
        <v>7411.0249999999996</v>
      </c>
      <c r="O84" s="106"/>
      <c r="P84" s="106"/>
      <c r="Q84" s="106"/>
    </row>
    <row r="85" spans="2:56" s="105" customFormat="1" ht="34.9" customHeight="1">
      <c r="B85" s="1212">
        <v>45994</v>
      </c>
      <c r="C85" s="611">
        <f>D85+K85+L85+M85+N85</f>
        <v>57265.399000000005</v>
      </c>
      <c r="D85" s="611">
        <f>SUM(E85:J85)</f>
        <v>30614.222000000002</v>
      </c>
      <c r="E85" s="610">
        <v>402.42399999999998</v>
      </c>
      <c r="F85" s="610">
        <v>12.083</v>
      </c>
      <c r="G85" s="610">
        <v>377.44600000000003</v>
      </c>
      <c r="H85" s="610">
        <v>1540.5160000000001</v>
      </c>
      <c r="I85" s="610">
        <v>27192.856</v>
      </c>
      <c r="J85" s="610">
        <v>1088.8969999999999</v>
      </c>
      <c r="K85" s="611">
        <v>1295.03</v>
      </c>
      <c r="L85" s="611">
        <v>11048.325999999999</v>
      </c>
      <c r="M85" s="611">
        <v>6766.8959999999997</v>
      </c>
      <c r="N85" s="611">
        <v>7540.9250000000002</v>
      </c>
      <c r="O85" s="106"/>
      <c r="P85" s="106"/>
      <c r="Q85" s="106"/>
    </row>
    <row r="86" spans="2:56" s="597" customFormat="1" ht="34.9" customHeight="1">
      <c r="B86" s="1017">
        <v>2026</v>
      </c>
      <c r="C86" s="1032"/>
      <c r="D86" s="1032"/>
      <c r="E86" s="1033"/>
      <c r="F86" s="1033"/>
      <c r="G86" s="1033"/>
      <c r="H86" s="1033"/>
      <c r="I86" s="1033"/>
      <c r="J86" s="1033"/>
      <c r="K86" s="1032"/>
      <c r="L86" s="1032"/>
      <c r="M86" s="1032"/>
      <c r="N86" s="1032"/>
      <c r="BD86" s="988"/>
    </row>
    <row r="87" spans="2:56" s="105" customFormat="1" ht="34.9" customHeight="1">
      <c r="B87" s="216">
        <v>46046</v>
      </c>
      <c r="C87" s="531">
        <f>D87+K87+L87+M87+N87</f>
        <v>57826.690999999999</v>
      </c>
      <c r="D87" s="531">
        <f>SUM(E87:J87)</f>
        <v>30809.148000000001</v>
      </c>
      <c r="E87" s="532">
        <v>395.50599999999997</v>
      </c>
      <c r="F87" s="532">
        <v>10.731</v>
      </c>
      <c r="G87" s="532">
        <v>347.40699999999998</v>
      </c>
      <c r="H87" s="532">
        <v>1450.7349999999999</v>
      </c>
      <c r="I87" s="532">
        <v>27433.177</v>
      </c>
      <c r="J87" s="532">
        <v>1171.5920000000001</v>
      </c>
      <c r="K87" s="531">
        <v>1199.367</v>
      </c>
      <c r="L87" s="531">
        <v>11341.736999999999</v>
      </c>
      <c r="M87" s="531">
        <v>6864.4750000000004</v>
      </c>
      <c r="N87" s="531">
        <v>7611.9639999999999</v>
      </c>
      <c r="O87" s="106"/>
      <c r="P87" s="106"/>
      <c r="Q87" s="106"/>
    </row>
    <row r="88" spans="2:56" s="105" customFormat="1" ht="34.9" customHeight="1">
      <c r="B88" s="217">
        <v>46078</v>
      </c>
      <c r="C88" s="536">
        <f>D88+K88+L88+M88+N88</f>
        <v>58453.747000000003</v>
      </c>
      <c r="D88" s="536">
        <f>SUM(E88:J88)</f>
        <v>31024.884999999998</v>
      </c>
      <c r="E88" s="537">
        <v>402.60700000000003</v>
      </c>
      <c r="F88" s="537">
        <v>11.028</v>
      </c>
      <c r="G88" s="537">
        <v>377.21</v>
      </c>
      <c r="H88" s="537">
        <v>1340.683</v>
      </c>
      <c r="I88" s="537">
        <v>27726.608</v>
      </c>
      <c r="J88" s="537">
        <v>1166.749</v>
      </c>
      <c r="K88" s="536">
        <v>1199.039</v>
      </c>
      <c r="L88" s="536">
        <v>11539.195</v>
      </c>
      <c r="M88" s="536">
        <v>6845.6310000000003</v>
      </c>
      <c r="N88" s="536">
        <v>7844.9970000000003</v>
      </c>
      <c r="O88" s="106"/>
      <c r="P88" s="106"/>
      <c r="Q88" s="106"/>
    </row>
    <row r="89" spans="2:56" s="105" customFormat="1" ht="34.9" customHeight="1">
      <c r="B89" s="216">
        <v>46083</v>
      </c>
      <c r="C89" s="531">
        <f>D89+K89+L89+M89+N89</f>
        <v>58066.650999999991</v>
      </c>
      <c r="D89" s="531">
        <f>SUM(E89:J89)</f>
        <v>30680.488999999998</v>
      </c>
      <c r="E89" s="532">
        <v>409.28899999999999</v>
      </c>
      <c r="F89" s="532">
        <v>13.129</v>
      </c>
      <c r="G89" s="532">
        <v>390.76</v>
      </c>
      <c r="H89" s="532">
        <v>1312.259</v>
      </c>
      <c r="I89" s="532">
        <v>27440.728999999999</v>
      </c>
      <c r="J89" s="532">
        <v>1114.3230000000001</v>
      </c>
      <c r="K89" s="531">
        <v>1183.973</v>
      </c>
      <c r="L89" s="531">
        <v>11455.177</v>
      </c>
      <c r="M89" s="531">
        <v>6820.5789999999997</v>
      </c>
      <c r="N89" s="531">
        <v>7926.433</v>
      </c>
      <c r="O89" s="106"/>
      <c r="P89" s="106"/>
      <c r="Q89" s="106"/>
    </row>
    <row r="90" spans="2:56" s="105" customFormat="1" ht="34.9" customHeight="1">
      <c r="B90" s="217">
        <v>46119</v>
      </c>
      <c r="C90" s="536">
        <f>D90+K90+L90+M90+N90</f>
        <v>58370.968000000001</v>
      </c>
      <c r="D90" s="536">
        <f>SUM(E90:J90)</f>
        <v>30862.523000000001</v>
      </c>
      <c r="E90" s="537">
        <v>397.096</v>
      </c>
      <c r="F90" s="537">
        <v>10.432</v>
      </c>
      <c r="G90" s="537">
        <v>387.70800000000003</v>
      </c>
      <c r="H90" s="537">
        <v>1321.7529999999999</v>
      </c>
      <c r="I90" s="537">
        <v>27570.148000000001</v>
      </c>
      <c r="J90" s="537">
        <v>1175.386</v>
      </c>
      <c r="K90" s="536">
        <v>1199.5550000000001</v>
      </c>
      <c r="L90" s="536">
        <v>11583.172</v>
      </c>
      <c r="M90" s="536">
        <v>6780.4589999999998</v>
      </c>
      <c r="N90" s="536">
        <v>7945.259</v>
      </c>
      <c r="O90" s="106"/>
      <c r="P90" s="106"/>
      <c r="Q90" s="106"/>
    </row>
    <row r="91" spans="2:56" s="105" customFormat="1" ht="34.9" customHeight="1">
      <c r="B91" s="216">
        <v>46143</v>
      </c>
      <c r="C91" s="531">
        <v>59274.2</v>
      </c>
      <c r="D91" s="531">
        <f t="shared" ref="D91" si="4">SUM(E91:J91)</f>
        <v>31119.853999999999</v>
      </c>
      <c r="E91" s="532">
        <v>400.84800000000001</v>
      </c>
      <c r="F91" s="532">
        <v>9.89</v>
      </c>
      <c r="G91" s="532">
        <v>410.15800000000002</v>
      </c>
      <c r="H91" s="532">
        <v>1345.1479999999999</v>
      </c>
      <c r="I91" s="532">
        <v>27786.234</v>
      </c>
      <c r="J91" s="532">
        <v>1167.576</v>
      </c>
      <c r="K91" s="531">
        <v>1213.796</v>
      </c>
      <c r="L91" s="531">
        <v>11806.395</v>
      </c>
      <c r="M91" s="531">
        <v>6758.5129999999999</v>
      </c>
      <c r="N91" s="531">
        <v>8375.6919999999991</v>
      </c>
      <c r="O91" s="106"/>
      <c r="P91" s="106"/>
      <c r="Q91" s="106"/>
    </row>
    <row r="92" spans="2:56" s="105" customFormat="1" ht="34.9" customHeight="1">
      <c r="B92" s="217">
        <v>46198</v>
      </c>
      <c r="C92" s="536">
        <f>D92+K92+L92+M92+N92</f>
        <v>59815.873</v>
      </c>
      <c r="D92" s="536">
        <f>SUM(E92:J92)</f>
        <v>31052.345999999998</v>
      </c>
      <c r="E92" s="537">
        <v>405.87700000000001</v>
      </c>
      <c r="F92" s="537">
        <v>11.545</v>
      </c>
      <c r="G92" s="537">
        <v>418.28100000000001</v>
      </c>
      <c r="H92" s="537">
        <v>1362.8119999999999</v>
      </c>
      <c r="I92" s="537">
        <v>27684.921999999999</v>
      </c>
      <c r="J92" s="537">
        <v>1168.9090000000001</v>
      </c>
      <c r="K92" s="536">
        <v>1402.6279999999999</v>
      </c>
      <c r="L92" s="536">
        <v>12103.366</v>
      </c>
      <c r="M92" s="536">
        <v>6836.9</v>
      </c>
      <c r="N92" s="536">
        <v>8420.6329999999998</v>
      </c>
      <c r="O92" s="106"/>
      <c r="P92" s="106"/>
      <c r="Q92" s="106"/>
    </row>
    <row r="93" spans="2:56" s="105" customFormat="1" ht="34.9" customHeight="1">
      <c r="B93" s="216">
        <v>46222</v>
      </c>
      <c r="C93" s="531">
        <f>D93+K93+L93+M93+N93</f>
        <v>59939.849000000002</v>
      </c>
      <c r="D93" s="531">
        <f>SUM(E93:J93)</f>
        <v>31194.44</v>
      </c>
      <c r="E93" s="532">
        <v>399.43599999999998</v>
      </c>
      <c r="F93" s="532">
        <v>10.065</v>
      </c>
      <c r="G93" s="532">
        <v>400.40600000000001</v>
      </c>
      <c r="H93" s="532">
        <v>1434.306</v>
      </c>
      <c r="I93" s="532">
        <v>27822.75</v>
      </c>
      <c r="J93" s="532">
        <v>1127.4770000000001</v>
      </c>
      <c r="K93" s="531">
        <v>1289.8810000000001</v>
      </c>
      <c r="L93" s="531">
        <v>12164.108</v>
      </c>
      <c r="M93" s="531">
        <v>6890.2780000000002</v>
      </c>
      <c r="N93" s="531">
        <v>8401.1419999999998</v>
      </c>
      <c r="O93" s="106"/>
      <c r="P93" s="106"/>
      <c r="Q93" s="106"/>
    </row>
    <row r="94" spans="2:56" s="105" customFormat="1" ht="34.9" customHeight="1">
      <c r="B94" s="553">
        <v>46259</v>
      </c>
      <c r="C94" s="611">
        <f>D94+K94+L94+M94+N94</f>
        <v>59960.699017999999</v>
      </c>
      <c r="D94" s="611">
        <f>SUM(E94:J94)</f>
        <v>31276.229276972997</v>
      </c>
      <c r="E94" s="610">
        <v>405.71760389399992</v>
      </c>
      <c r="F94" s="610">
        <v>8.6494061120000012</v>
      </c>
      <c r="G94" s="610">
        <v>393.54325105999999</v>
      </c>
      <c r="H94" s="610">
        <v>1461.6480081980001</v>
      </c>
      <c r="I94" s="610">
        <v>27928.845121205999</v>
      </c>
      <c r="J94" s="610">
        <v>1077.825886503</v>
      </c>
      <c r="K94" s="611">
        <v>1257.9650019999999</v>
      </c>
      <c r="L94" s="611">
        <v>11913.167227436001</v>
      </c>
      <c r="M94" s="611">
        <v>6925.3069042119987</v>
      </c>
      <c r="N94" s="611">
        <v>8588.0306073790016</v>
      </c>
      <c r="O94" s="106"/>
      <c r="P94" s="106"/>
      <c r="Q94" s="106"/>
    </row>
    <row r="95" spans="2:56" ht="6.75" customHeight="1">
      <c r="D95" s="101"/>
      <c r="L95" s="101"/>
      <c r="M95" s="989"/>
      <c r="N95" s="989"/>
    </row>
    <row r="96" spans="2:56" s="43" customFormat="1" ht="24.75" customHeight="1">
      <c r="B96" s="647" t="s">
        <v>1095</v>
      </c>
      <c r="C96" s="648"/>
      <c r="D96" s="648"/>
      <c r="E96" s="648"/>
      <c r="F96" s="648"/>
      <c r="G96" s="648"/>
      <c r="H96" s="648"/>
      <c r="J96" s="1210"/>
      <c r="N96" s="648" t="s">
        <v>1103</v>
      </c>
      <c r="P96" s="490"/>
      <c r="R96" s="490"/>
      <c r="V96" s="1214"/>
      <c r="W96" s="1214"/>
      <c r="X96" s="1214"/>
      <c r="Y96" s="1214"/>
    </row>
    <row r="97" spans="3:14">
      <c r="C97" s="989"/>
      <c r="D97" s="989"/>
      <c r="E97" s="989"/>
      <c r="F97" s="989"/>
      <c r="G97" s="989"/>
      <c r="H97" s="989"/>
      <c r="I97" s="989"/>
      <c r="J97" s="989"/>
      <c r="K97" s="989"/>
      <c r="L97" s="989"/>
      <c r="M97" s="989"/>
      <c r="N97" s="989"/>
    </row>
    <row r="100" spans="3:14">
      <c r="C100" s="929"/>
      <c r="D100" s="929"/>
      <c r="E100" s="929"/>
      <c r="F100" s="929"/>
      <c r="G100" s="929"/>
      <c r="H100" s="929"/>
      <c r="I100" s="929"/>
      <c r="J100" s="929"/>
      <c r="K100" s="929"/>
      <c r="L100" s="929"/>
      <c r="M100" s="929"/>
      <c r="N100" s="929"/>
    </row>
  </sheetData>
  <mergeCells count="14">
    <mergeCell ref="N6:N8"/>
    <mergeCell ref="D8:J8"/>
    <mergeCell ref="B6:B11"/>
    <mergeCell ref="C6:C8"/>
    <mergeCell ref="D6:J7"/>
    <mergeCell ref="K6:K8"/>
    <mergeCell ref="L6:L8"/>
    <mergeCell ref="M6:M8"/>
    <mergeCell ref="B2:D2"/>
    <mergeCell ref="E2:K2"/>
    <mergeCell ref="M2:N2"/>
    <mergeCell ref="B3:B4"/>
    <mergeCell ref="C3:M3"/>
    <mergeCell ref="C4:M4"/>
  </mergeCells>
  <printOptions horizontalCentered="1" verticalCentered="1"/>
  <pageMargins left="0.196850393700787" right="0.196850393700787" top="0.196850393700787" bottom="0.196850393700787" header="0.511811023622047" footer="0.511811023622047"/>
  <pageSetup paperSize="9" scale="48"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BA1053"/>
  <sheetViews>
    <sheetView rightToLeft="1" zoomScale="40" zoomScaleNormal="40" workbookViewId="0">
      <selection activeCell="E2" sqref="E2:P2"/>
    </sheetView>
  </sheetViews>
  <sheetFormatPr defaultColWidth="9.140625" defaultRowHeight="15"/>
  <cols>
    <col min="1" max="1" width="10.7109375" customWidth="1"/>
    <col min="2" max="2" width="21.85546875" style="10" customWidth="1"/>
    <col min="3" max="21" width="20.7109375" style="10" customWidth="1"/>
    <col min="22" max="16384" width="9.140625" style="10"/>
  </cols>
  <sheetData>
    <row r="1" spans="1:53" ht="18" customHeight="1"/>
    <row r="2" spans="1:53" s="641" customFormat="1" ht="40.15" customHeight="1">
      <c r="A2" s="92"/>
      <c r="B2" s="1610" t="s">
        <v>854</v>
      </c>
      <c r="C2" s="1611"/>
      <c r="D2" s="1612"/>
      <c r="E2" s="1613" t="s">
        <v>744</v>
      </c>
      <c r="F2" s="1405"/>
      <c r="G2" s="1405"/>
      <c r="H2" s="1405"/>
      <c r="I2" s="1405"/>
      <c r="J2" s="1405"/>
      <c r="K2" s="1405"/>
      <c r="L2" s="1405"/>
      <c r="M2" s="1405"/>
      <c r="N2" s="1405"/>
      <c r="O2" s="1405"/>
      <c r="P2" s="1405"/>
      <c r="Q2" s="670"/>
      <c r="R2" s="1574" t="s">
        <v>688</v>
      </c>
      <c r="S2" s="1574"/>
    </row>
    <row r="3" spans="1:53" s="641" customFormat="1" ht="40.15" customHeight="1">
      <c r="A3" s="92"/>
      <c r="B3" s="671"/>
      <c r="C3" s="1405" t="s">
        <v>714</v>
      </c>
      <c r="D3" s="1405"/>
      <c r="E3" s="1405"/>
      <c r="F3" s="1405"/>
      <c r="G3" s="1405"/>
      <c r="H3" s="1405"/>
      <c r="I3" s="1405"/>
      <c r="J3" s="1405"/>
      <c r="K3" s="1405"/>
      <c r="L3" s="1405"/>
      <c r="M3" s="1405"/>
      <c r="N3" s="1405"/>
      <c r="O3" s="1405"/>
      <c r="P3" s="1405"/>
      <c r="Q3" s="1405"/>
      <c r="R3" s="1405"/>
      <c r="S3" s="1357"/>
    </row>
    <row r="4" spans="1:53" s="641" customFormat="1" ht="40.15" customHeight="1">
      <c r="A4" s="92"/>
      <c r="B4" s="1356"/>
      <c r="C4" s="1406" t="s">
        <v>867</v>
      </c>
      <c r="D4" s="1406"/>
      <c r="E4" s="1406"/>
      <c r="F4" s="1406"/>
      <c r="G4" s="1406"/>
      <c r="H4" s="1406"/>
      <c r="I4" s="1406"/>
      <c r="J4" s="1406"/>
      <c r="K4" s="1406"/>
      <c r="L4" s="1406"/>
      <c r="M4" s="1406"/>
      <c r="N4" s="1406"/>
      <c r="O4" s="1406"/>
      <c r="P4" s="1406"/>
      <c r="Q4" s="1406"/>
      <c r="R4" s="1406"/>
      <c r="S4" s="645" t="s">
        <v>49</v>
      </c>
    </row>
    <row r="5" spans="1:53" s="641" customFormat="1" ht="10.15" customHeight="1">
      <c r="A5" s="92"/>
      <c r="B5" s="1356"/>
      <c r="C5" s="1353"/>
      <c r="D5" s="1353"/>
      <c r="E5" s="1353"/>
      <c r="F5" s="1353"/>
      <c r="G5" s="1353"/>
      <c r="H5" s="1353"/>
      <c r="I5" s="1353"/>
      <c r="J5" s="1353"/>
      <c r="K5" s="1353"/>
      <c r="L5" s="1353"/>
      <c r="M5" s="1353"/>
      <c r="N5" s="1353"/>
      <c r="O5" s="1353"/>
      <c r="P5" s="1353"/>
      <c r="Q5" s="1353"/>
      <c r="R5" s="1353"/>
      <c r="S5" s="672"/>
    </row>
    <row r="6" spans="1:53" ht="89.25" customHeight="1">
      <c r="B6" s="290"/>
      <c r="C6" s="1523" t="s">
        <v>75</v>
      </c>
      <c r="D6" s="1524"/>
      <c r="E6" s="1525"/>
      <c r="F6" s="1523" t="s">
        <v>74</v>
      </c>
      <c r="G6" s="1614"/>
      <c r="H6" s="1615"/>
      <c r="I6" s="1523" t="s">
        <v>73</v>
      </c>
      <c r="J6" s="1614"/>
      <c r="K6" s="1614"/>
      <c r="L6" s="1615"/>
      <c r="M6" s="1523" t="s">
        <v>72</v>
      </c>
      <c r="N6" s="1614"/>
      <c r="O6" s="1615"/>
      <c r="P6" s="1523" t="s">
        <v>1009</v>
      </c>
      <c r="Q6" s="1614"/>
      <c r="R6" s="1615"/>
      <c r="S6" s="291" t="s">
        <v>71</v>
      </c>
    </row>
    <row r="7" spans="1:53" s="14" customFormat="1" ht="104.25" customHeight="1">
      <c r="A7"/>
      <c r="B7" s="283"/>
      <c r="C7" s="260"/>
      <c r="D7" s="285" t="s">
        <v>69</v>
      </c>
      <c r="E7" s="285" t="s">
        <v>1007</v>
      </c>
      <c r="F7" s="260"/>
      <c r="G7" s="285" t="s">
        <v>69</v>
      </c>
      <c r="H7" s="1208" t="s">
        <v>1007</v>
      </c>
      <c r="I7" s="260"/>
      <c r="J7" s="285" t="s">
        <v>69</v>
      </c>
      <c r="K7" s="285" t="s">
        <v>70</v>
      </c>
      <c r="L7" s="285" t="s">
        <v>1008</v>
      </c>
      <c r="M7" s="260"/>
      <c r="N7" s="285" t="s">
        <v>69</v>
      </c>
      <c r="O7" s="1221" t="s">
        <v>1007</v>
      </c>
      <c r="P7" s="260"/>
      <c r="Q7" s="260" t="s">
        <v>69</v>
      </c>
      <c r="R7" s="1208" t="s">
        <v>1007</v>
      </c>
      <c r="S7" s="438" t="s">
        <v>68</v>
      </c>
      <c r="T7" s="10"/>
      <c r="U7" s="10"/>
    </row>
    <row r="8" spans="1:53" s="14" customFormat="1" ht="22.5">
      <c r="A8"/>
      <c r="B8" s="283"/>
      <c r="C8" s="260"/>
      <c r="D8" s="260"/>
      <c r="E8" s="260"/>
      <c r="F8" s="260"/>
      <c r="G8" s="260"/>
      <c r="H8" s="1208"/>
      <c r="I8" s="260"/>
      <c r="J8" s="260"/>
      <c r="K8" s="260"/>
      <c r="L8" s="260"/>
      <c r="M8" s="260"/>
      <c r="N8" s="260"/>
      <c r="O8" s="1221"/>
      <c r="P8" s="260"/>
      <c r="Q8" s="260"/>
      <c r="R8" s="1208"/>
      <c r="S8" s="1207"/>
      <c r="T8" s="10"/>
      <c r="U8" s="10"/>
    </row>
    <row r="9" spans="1:53" s="14" customFormat="1" ht="104.25" customHeight="1">
      <c r="A9"/>
      <c r="B9" s="284"/>
      <c r="C9" s="286"/>
      <c r="D9" s="286" t="s">
        <v>65</v>
      </c>
      <c r="E9" s="286" t="s">
        <v>64</v>
      </c>
      <c r="F9" s="286"/>
      <c r="G9" s="286" t="s">
        <v>65</v>
      </c>
      <c r="H9" s="287" t="s">
        <v>64</v>
      </c>
      <c r="I9" s="286"/>
      <c r="J9" s="286" t="s">
        <v>65</v>
      </c>
      <c r="K9" s="286" t="s">
        <v>67</v>
      </c>
      <c r="L9" s="289" t="s">
        <v>66</v>
      </c>
      <c r="M9" s="286"/>
      <c r="N9" s="286" t="s">
        <v>65</v>
      </c>
      <c r="O9" s="288" t="s">
        <v>64</v>
      </c>
      <c r="P9" s="286"/>
      <c r="Q9" s="286" t="s">
        <v>65</v>
      </c>
      <c r="R9" s="287" t="s">
        <v>64</v>
      </c>
      <c r="S9" s="292"/>
      <c r="T9" s="10"/>
      <c r="U9" s="10"/>
    </row>
    <row r="10" spans="1:53" s="673" customFormat="1" ht="40.15" customHeight="1">
      <c r="A10" s="92"/>
      <c r="B10" s="7" t="s">
        <v>2</v>
      </c>
      <c r="C10" s="7"/>
      <c r="D10" s="7"/>
      <c r="E10" s="7"/>
      <c r="F10" s="7"/>
      <c r="G10" s="7"/>
      <c r="H10" s="7"/>
      <c r="I10" s="7"/>
      <c r="J10" s="7"/>
      <c r="K10" s="7"/>
      <c r="L10" s="7"/>
      <c r="M10" s="7"/>
      <c r="N10" s="7"/>
      <c r="O10" s="7"/>
      <c r="P10" s="7"/>
      <c r="Q10" s="7"/>
      <c r="R10" s="7"/>
      <c r="S10" s="7"/>
      <c r="T10" s="641"/>
      <c r="U10" s="641"/>
    </row>
    <row r="11" spans="1:53" s="612" customFormat="1" ht="34.9" hidden="1" customHeight="1">
      <c r="A11" s="674"/>
      <c r="B11" s="436">
        <v>2000</v>
      </c>
      <c r="C11" s="570">
        <v>68.7</v>
      </c>
      <c r="D11" s="569">
        <v>20.399999999999999</v>
      </c>
      <c r="E11" s="569">
        <v>48.3</v>
      </c>
      <c r="F11" s="570">
        <v>1474.3</v>
      </c>
      <c r="G11" s="569">
        <v>346.7</v>
      </c>
      <c r="H11" s="569">
        <v>1127.5999999999999</v>
      </c>
      <c r="I11" s="570">
        <v>621.20000000000005</v>
      </c>
      <c r="J11" s="569">
        <v>114.1</v>
      </c>
      <c r="K11" s="569">
        <v>362.2</v>
      </c>
      <c r="L11" s="569">
        <v>144.9</v>
      </c>
      <c r="M11" s="570">
        <v>47.2</v>
      </c>
      <c r="N11" s="569">
        <v>28.7</v>
      </c>
      <c r="O11" s="569">
        <v>18.5</v>
      </c>
      <c r="P11" s="570">
        <v>85.1</v>
      </c>
      <c r="Q11" s="569">
        <v>32.700000000000003</v>
      </c>
      <c r="R11" s="569">
        <v>52.4</v>
      </c>
      <c r="S11" s="570">
        <v>2296.5</v>
      </c>
      <c r="AK11" s="675"/>
      <c r="AL11" s="675"/>
      <c r="AM11" s="675"/>
      <c r="AN11" s="675"/>
      <c r="AO11" s="675"/>
      <c r="AP11" s="675"/>
      <c r="AQ11" s="675"/>
      <c r="AR11" s="675"/>
      <c r="AS11" s="675"/>
      <c r="AT11" s="675"/>
      <c r="AU11" s="675"/>
      <c r="AV11" s="675"/>
      <c r="AW11" s="675"/>
      <c r="AX11" s="675"/>
      <c r="AY11" s="675"/>
      <c r="AZ11" s="675"/>
      <c r="BA11" s="675"/>
    </row>
    <row r="12" spans="1:53" s="612" customFormat="1" ht="34.9" hidden="1" customHeight="1">
      <c r="A12" s="674"/>
      <c r="B12" s="437">
        <v>2001</v>
      </c>
      <c r="C12" s="676">
        <v>89</v>
      </c>
      <c r="D12" s="638">
        <v>29.8</v>
      </c>
      <c r="E12" s="638">
        <v>59.2</v>
      </c>
      <c r="F12" s="676">
        <v>1454.5</v>
      </c>
      <c r="G12" s="638">
        <v>396.1</v>
      </c>
      <c r="H12" s="638">
        <v>1058.4000000000001</v>
      </c>
      <c r="I12" s="676">
        <v>556.5</v>
      </c>
      <c r="J12" s="638">
        <v>93</v>
      </c>
      <c r="K12" s="638">
        <v>372</v>
      </c>
      <c r="L12" s="638">
        <v>91.5</v>
      </c>
      <c r="M12" s="676">
        <v>36.700000000000003</v>
      </c>
      <c r="N12" s="638">
        <v>16.2</v>
      </c>
      <c r="O12" s="638">
        <v>20.5</v>
      </c>
      <c r="P12" s="676">
        <v>62.7</v>
      </c>
      <c r="Q12" s="638">
        <v>34.5</v>
      </c>
      <c r="R12" s="638">
        <v>28.2</v>
      </c>
      <c r="S12" s="676">
        <v>2199.4</v>
      </c>
      <c r="AK12" s="675"/>
      <c r="AL12" s="675"/>
      <c r="AM12" s="675"/>
      <c r="AN12" s="675"/>
      <c r="AO12" s="675"/>
      <c r="AP12" s="675"/>
      <c r="AQ12" s="675"/>
      <c r="AR12" s="675"/>
      <c r="AS12" s="675"/>
      <c r="AT12" s="675"/>
      <c r="AU12" s="675"/>
      <c r="AV12" s="675"/>
      <c r="AW12" s="675"/>
      <c r="AX12" s="675"/>
      <c r="AY12" s="675"/>
      <c r="AZ12" s="675"/>
      <c r="BA12" s="675"/>
    </row>
    <row r="13" spans="1:53" s="612" customFormat="1" ht="34.9" hidden="1" customHeight="1">
      <c r="A13" s="674"/>
      <c r="B13" s="212">
        <v>2002</v>
      </c>
      <c r="C13" s="574">
        <v>88.6</v>
      </c>
      <c r="D13" s="573">
        <v>21.6</v>
      </c>
      <c r="E13" s="573">
        <v>67</v>
      </c>
      <c r="F13" s="574">
        <v>1576.9</v>
      </c>
      <c r="G13" s="573">
        <v>444.6</v>
      </c>
      <c r="H13" s="573">
        <v>1132.3</v>
      </c>
      <c r="I13" s="574">
        <v>403.6</v>
      </c>
      <c r="J13" s="573">
        <v>75.900000000000006</v>
      </c>
      <c r="K13" s="573">
        <v>266.8</v>
      </c>
      <c r="L13" s="573">
        <v>60.9</v>
      </c>
      <c r="M13" s="574">
        <v>44</v>
      </c>
      <c r="N13" s="573">
        <v>27.9</v>
      </c>
      <c r="O13" s="573">
        <v>16.100000000000001</v>
      </c>
      <c r="P13" s="574">
        <v>43.7</v>
      </c>
      <c r="Q13" s="573">
        <v>28</v>
      </c>
      <c r="R13" s="573">
        <v>15.7</v>
      </c>
      <c r="S13" s="574">
        <v>2156.8000000000002</v>
      </c>
      <c r="AK13" s="675"/>
      <c r="AL13" s="675"/>
      <c r="AM13" s="675"/>
      <c r="AN13" s="675"/>
      <c r="AO13" s="675"/>
      <c r="AP13" s="675"/>
      <c r="AQ13" s="675"/>
      <c r="AR13" s="675"/>
      <c r="AS13" s="675"/>
      <c r="AT13" s="675"/>
      <c r="AU13" s="675"/>
      <c r="AV13" s="675"/>
      <c r="AW13" s="675"/>
      <c r="AX13" s="675"/>
      <c r="AY13" s="675"/>
      <c r="AZ13" s="675"/>
      <c r="BA13" s="675"/>
    </row>
    <row r="14" spans="1:53" s="612" customFormat="1" ht="34.9" hidden="1" customHeight="1">
      <c r="A14" s="674"/>
      <c r="B14" s="437">
        <v>2003</v>
      </c>
      <c r="C14" s="676">
        <v>126.2</v>
      </c>
      <c r="D14" s="638">
        <v>30.4</v>
      </c>
      <c r="E14" s="638">
        <v>95.8</v>
      </c>
      <c r="F14" s="676">
        <v>1632</v>
      </c>
      <c r="G14" s="638">
        <v>520.6</v>
      </c>
      <c r="H14" s="638">
        <v>1111.4000000000001</v>
      </c>
      <c r="I14" s="676">
        <v>461.9</v>
      </c>
      <c r="J14" s="638">
        <v>78</v>
      </c>
      <c r="K14" s="638">
        <v>277</v>
      </c>
      <c r="L14" s="638">
        <v>106.9</v>
      </c>
      <c r="M14" s="676">
        <v>45.4</v>
      </c>
      <c r="N14" s="638">
        <v>30</v>
      </c>
      <c r="O14" s="638">
        <v>15.4</v>
      </c>
      <c r="P14" s="676">
        <v>45.7</v>
      </c>
      <c r="Q14" s="638">
        <v>28</v>
      </c>
      <c r="R14" s="638">
        <v>17.7</v>
      </c>
      <c r="S14" s="676">
        <v>2311.1999999999998</v>
      </c>
      <c r="AK14" s="675"/>
      <c r="AL14" s="675"/>
      <c r="AM14" s="675"/>
      <c r="AN14" s="675"/>
      <c r="AO14" s="675"/>
      <c r="AP14" s="675"/>
      <c r="AQ14" s="675"/>
      <c r="AR14" s="675"/>
      <c r="AS14" s="675"/>
      <c r="AT14" s="675"/>
      <c r="AU14" s="675"/>
      <c r="AV14" s="675"/>
      <c r="AW14" s="675"/>
      <c r="AX14" s="675"/>
      <c r="AY14" s="675"/>
      <c r="AZ14" s="675"/>
      <c r="BA14" s="675"/>
    </row>
    <row r="15" spans="1:53" s="612" customFormat="1" ht="34.9" hidden="1" customHeight="1">
      <c r="A15" s="674"/>
      <c r="B15" s="212">
        <v>2004</v>
      </c>
      <c r="C15" s="574">
        <v>119.2</v>
      </c>
      <c r="D15" s="573">
        <v>29.5</v>
      </c>
      <c r="E15" s="573">
        <v>89.7</v>
      </c>
      <c r="F15" s="574">
        <v>1676</v>
      </c>
      <c r="G15" s="573">
        <v>556.6</v>
      </c>
      <c r="H15" s="573">
        <v>1119.4000000000001</v>
      </c>
      <c r="I15" s="574">
        <v>620.70000000000005</v>
      </c>
      <c r="J15" s="573">
        <v>83.7</v>
      </c>
      <c r="K15" s="573">
        <v>316.7</v>
      </c>
      <c r="L15" s="573">
        <v>220.3</v>
      </c>
      <c r="M15" s="574">
        <v>56.5</v>
      </c>
      <c r="N15" s="573">
        <v>40.700000000000003</v>
      </c>
      <c r="O15" s="573">
        <v>15.8</v>
      </c>
      <c r="P15" s="574">
        <v>78.900000000000006</v>
      </c>
      <c r="Q15" s="573">
        <v>46.6</v>
      </c>
      <c r="R15" s="573">
        <v>32.299999999999997</v>
      </c>
      <c r="S15" s="574">
        <v>2551.3000000000002</v>
      </c>
      <c r="AK15" s="675"/>
      <c r="AL15" s="675"/>
      <c r="AM15" s="675"/>
      <c r="AN15" s="675"/>
      <c r="AO15" s="675"/>
      <c r="AP15" s="675"/>
      <c r="AQ15" s="675"/>
      <c r="AR15" s="675"/>
      <c r="AS15" s="675"/>
      <c r="AT15" s="675"/>
      <c r="AU15" s="675"/>
      <c r="AV15" s="675"/>
      <c r="AW15" s="675"/>
      <c r="AX15" s="675"/>
      <c r="AY15" s="675"/>
      <c r="AZ15" s="675"/>
      <c r="BA15" s="675"/>
    </row>
    <row r="16" spans="1:53" s="612" customFormat="1" ht="34.9" hidden="1" customHeight="1">
      <c r="A16" s="674"/>
      <c r="B16" s="437">
        <v>2005</v>
      </c>
      <c r="C16" s="676">
        <v>134.9</v>
      </c>
      <c r="D16" s="638">
        <v>34.299999999999997</v>
      </c>
      <c r="E16" s="638">
        <v>100.6</v>
      </c>
      <c r="F16" s="676">
        <v>1640.9</v>
      </c>
      <c r="G16" s="638">
        <v>640.4</v>
      </c>
      <c r="H16" s="638">
        <v>1000.5</v>
      </c>
      <c r="I16" s="676">
        <v>775.2</v>
      </c>
      <c r="J16" s="638">
        <v>100.4</v>
      </c>
      <c r="K16" s="638">
        <v>560.70000000000005</v>
      </c>
      <c r="L16" s="638">
        <v>114.1</v>
      </c>
      <c r="M16" s="676">
        <v>133.9</v>
      </c>
      <c r="N16" s="638">
        <v>100.7</v>
      </c>
      <c r="O16" s="638">
        <v>33.200000000000003</v>
      </c>
      <c r="P16" s="676">
        <v>76.7</v>
      </c>
      <c r="Q16" s="638">
        <v>46.5</v>
      </c>
      <c r="R16" s="638">
        <v>30.2</v>
      </c>
      <c r="S16" s="676">
        <v>2761.6</v>
      </c>
      <c r="AK16" s="675"/>
      <c r="AL16" s="675"/>
      <c r="AM16" s="675"/>
      <c r="AN16" s="675"/>
      <c r="AO16" s="675"/>
      <c r="AP16" s="675"/>
      <c r="AQ16" s="675"/>
      <c r="AR16" s="675"/>
      <c r="AS16" s="675"/>
      <c r="AT16" s="675"/>
      <c r="AU16" s="675"/>
      <c r="AV16" s="675"/>
      <c r="AW16" s="675"/>
      <c r="AX16" s="675"/>
      <c r="AY16" s="675"/>
      <c r="AZ16" s="675"/>
      <c r="BA16" s="675"/>
    </row>
    <row r="17" spans="1:53" s="612" customFormat="1" ht="34.9" hidden="1" customHeight="1">
      <c r="A17" s="674"/>
      <c r="B17" s="212">
        <v>2006</v>
      </c>
      <c r="C17" s="574">
        <v>82.3</v>
      </c>
      <c r="D17" s="573">
        <v>24.8</v>
      </c>
      <c r="E17" s="573">
        <v>57.5</v>
      </c>
      <c r="F17" s="574">
        <v>1626.1</v>
      </c>
      <c r="G17" s="573">
        <v>669.4</v>
      </c>
      <c r="H17" s="573">
        <v>956.7</v>
      </c>
      <c r="I17" s="574">
        <v>781.3</v>
      </c>
      <c r="J17" s="573">
        <v>92.9</v>
      </c>
      <c r="K17" s="573">
        <v>554.20000000000005</v>
      </c>
      <c r="L17" s="573">
        <v>134.19999999999999</v>
      </c>
      <c r="M17" s="574">
        <v>78.400000000000006</v>
      </c>
      <c r="N17" s="573">
        <v>52.4</v>
      </c>
      <c r="O17" s="573">
        <v>26</v>
      </c>
      <c r="P17" s="574">
        <v>96.3</v>
      </c>
      <c r="Q17" s="573">
        <v>58.9</v>
      </c>
      <c r="R17" s="573">
        <v>37.4</v>
      </c>
      <c r="S17" s="574">
        <v>2664.4</v>
      </c>
      <c r="AK17" s="675"/>
      <c r="AL17" s="675"/>
      <c r="AM17" s="675"/>
      <c r="AN17" s="675"/>
      <c r="AO17" s="675"/>
      <c r="AP17" s="675"/>
      <c r="AQ17" s="675"/>
      <c r="AR17" s="675"/>
      <c r="AS17" s="675"/>
      <c r="AT17" s="675"/>
      <c r="AU17" s="675"/>
      <c r="AV17" s="675"/>
      <c r="AW17" s="675"/>
      <c r="AX17" s="675"/>
      <c r="AY17" s="675"/>
      <c r="AZ17" s="675"/>
      <c r="BA17" s="675"/>
    </row>
    <row r="18" spans="1:53" s="612" customFormat="1" ht="34.9" hidden="1" customHeight="1">
      <c r="A18" s="674"/>
      <c r="B18" s="437">
        <v>2007</v>
      </c>
      <c r="C18" s="676">
        <v>153.30000000000001</v>
      </c>
      <c r="D18" s="638">
        <v>27.2</v>
      </c>
      <c r="E18" s="638">
        <v>126.1</v>
      </c>
      <c r="F18" s="676">
        <v>2076.9</v>
      </c>
      <c r="G18" s="638">
        <v>785.9</v>
      </c>
      <c r="H18" s="638">
        <v>1291</v>
      </c>
      <c r="I18" s="676">
        <v>678.6</v>
      </c>
      <c r="J18" s="638">
        <v>84.7</v>
      </c>
      <c r="K18" s="638">
        <v>444.4</v>
      </c>
      <c r="L18" s="638">
        <v>149.5</v>
      </c>
      <c r="M18" s="676">
        <v>71</v>
      </c>
      <c r="N18" s="638">
        <v>46.4</v>
      </c>
      <c r="O18" s="638">
        <v>24.6</v>
      </c>
      <c r="P18" s="676">
        <v>94.7</v>
      </c>
      <c r="Q18" s="638">
        <v>64.3</v>
      </c>
      <c r="R18" s="638">
        <v>30.4</v>
      </c>
      <c r="S18" s="676">
        <v>3074.5</v>
      </c>
      <c r="AK18" s="675"/>
      <c r="AL18" s="675"/>
      <c r="AM18" s="675"/>
      <c r="AN18" s="675"/>
      <c r="AO18" s="675"/>
      <c r="AP18" s="675"/>
      <c r="AQ18" s="675"/>
      <c r="AR18" s="675"/>
      <c r="AS18" s="675"/>
      <c r="AT18" s="675"/>
      <c r="AU18" s="675"/>
      <c r="AV18" s="675"/>
      <c r="AW18" s="675"/>
      <c r="AX18" s="675"/>
      <c r="AY18" s="675"/>
      <c r="AZ18" s="675"/>
      <c r="BA18" s="675"/>
    </row>
    <row r="19" spans="1:53" s="612" customFormat="1" ht="34.9" hidden="1" customHeight="1">
      <c r="A19" s="674"/>
      <c r="B19" s="212">
        <v>2008</v>
      </c>
      <c r="C19" s="574">
        <v>133.4</v>
      </c>
      <c r="D19" s="573">
        <v>34.200000000000003</v>
      </c>
      <c r="E19" s="573">
        <v>99.2</v>
      </c>
      <c r="F19" s="574">
        <v>2399.1</v>
      </c>
      <c r="G19" s="573">
        <v>991.6</v>
      </c>
      <c r="H19" s="573">
        <v>1407.5</v>
      </c>
      <c r="I19" s="574">
        <v>728.5</v>
      </c>
      <c r="J19" s="573">
        <v>76.5</v>
      </c>
      <c r="K19" s="573">
        <v>449.1</v>
      </c>
      <c r="L19" s="573">
        <v>202.9</v>
      </c>
      <c r="M19" s="574">
        <v>55.8</v>
      </c>
      <c r="N19" s="573">
        <v>42.2</v>
      </c>
      <c r="O19" s="573">
        <v>13.6</v>
      </c>
      <c r="P19" s="574">
        <v>94</v>
      </c>
      <c r="Q19" s="573">
        <v>65.2</v>
      </c>
      <c r="R19" s="573">
        <v>28.8</v>
      </c>
      <c r="S19" s="574">
        <v>3410.8</v>
      </c>
      <c r="AK19" s="675"/>
      <c r="AL19" s="675"/>
      <c r="AM19" s="675"/>
      <c r="AN19" s="675"/>
      <c r="AO19" s="675"/>
      <c r="AP19" s="675"/>
      <c r="AQ19" s="675"/>
      <c r="AR19" s="675"/>
      <c r="AS19" s="675"/>
      <c r="AT19" s="675"/>
      <c r="AU19" s="675"/>
      <c r="AV19" s="675"/>
      <c r="AW19" s="675"/>
      <c r="AX19" s="675"/>
      <c r="AY19" s="675"/>
      <c r="AZ19" s="675"/>
      <c r="BA19" s="675"/>
    </row>
    <row r="20" spans="1:53" s="612" customFormat="1" ht="34.9" hidden="1" customHeight="1">
      <c r="A20" s="674"/>
      <c r="B20" s="437">
        <v>2009</v>
      </c>
      <c r="C20" s="676">
        <v>169.1</v>
      </c>
      <c r="D20" s="638">
        <v>32.799999999999997</v>
      </c>
      <c r="E20" s="638">
        <v>136.30000000000001</v>
      </c>
      <c r="F20" s="676">
        <v>2026.9</v>
      </c>
      <c r="G20" s="638">
        <v>895.6</v>
      </c>
      <c r="H20" s="638">
        <v>1131.3</v>
      </c>
      <c r="I20" s="676">
        <v>961.6</v>
      </c>
      <c r="J20" s="638">
        <v>122.5</v>
      </c>
      <c r="K20" s="638">
        <v>585.20000000000005</v>
      </c>
      <c r="L20" s="638">
        <v>253.9</v>
      </c>
      <c r="M20" s="676">
        <v>207.4</v>
      </c>
      <c r="N20" s="638">
        <v>186.8</v>
      </c>
      <c r="O20" s="638">
        <v>20.6</v>
      </c>
      <c r="P20" s="676">
        <v>97.9</v>
      </c>
      <c r="Q20" s="638">
        <v>67.900000000000006</v>
      </c>
      <c r="R20" s="638">
        <v>30</v>
      </c>
      <c r="S20" s="676">
        <v>3462.9</v>
      </c>
      <c r="AK20" s="675"/>
      <c r="AL20" s="675"/>
      <c r="AM20" s="675"/>
      <c r="AN20" s="675"/>
      <c r="AO20" s="675"/>
      <c r="AP20" s="675"/>
      <c r="AQ20" s="675"/>
      <c r="AR20" s="675"/>
      <c r="AS20" s="675"/>
      <c r="AT20" s="675"/>
      <c r="AU20" s="675"/>
      <c r="AV20" s="675"/>
      <c r="AW20" s="675"/>
      <c r="AX20" s="675"/>
      <c r="AY20" s="675"/>
      <c r="AZ20" s="675"/>
      <c r="BA20" s="675"/>
    </row>
    <row r="21" spans="1:53" s="612" customFormat="1" ht="34.9" hidden="1" customHeight="1">
      <c r="A21" s="674"/>
      <c r="B21" s="212">
        <v>2010</v>
      </c>
      <c r="C21" s="574">
        <v>165</v>
      </c>
      <c r="D21" s="573">
        <v>30</v>
      </c>
      <c r="E21" s="573">
        <v>135</v>
      </c>
      <c r="F21" s="574">
        <v>1935.1</v>
      </c>
      <c r="G21" s="573">
        <v>846.5</v>
      </c>
      <c r="H21" s="573">
        <v>1088.5999999999999</v>
      </c>
      <c r="I21" s="574">
        <v>1178.9000000000001</v>
      </c>
      <c r="J21" s="573">
        <v>129.1</v>
      </c>
      <c r="K21" s="573">
        <v>699</v>
      </c>
      <c r="L21" s="573">
        <v>350.8</v>
      </c>
      <c r="M21" s="574">
        <v>322.2</v>
      </c>
      <c r="N21" s="573">
        <v>302.7</v>
      </c>
      <c r="O21" s="573">
        <v>19.5</v>
      </c>
      <c r="P21" s="574">
        <v>118.4</v>
      </c>
      <c r="Q21" s="573">
        <v>70.3</v>
      </c>
      <c r="R21" s="573">
        <v>48.1</v>
      </c>
      <c r="S21" s="574">
        <v>3719.6</v>
      </c>
      <c r="AK21" s="675"/>
      <c r="AL21" s="675"/>
      <c r="AM21" s="675"/>
      <c r="AN21" s="675"/>
      <c r="AO21" s="675"/>
      <c r="AP21" s="675"/>
      <c r="AQ21" s="675"/>
      <c r="AR21" s="675"/>
      <c r="AS21" s="675"/>
      <c r="AT21" s="675"/>
      <c r="AU21" s="675"/>
      <c r="AV21" s="675"/>
      <c r="AW21" s="675"/>
      <c r="AX21" s="675"/>
      <c r="AY21" s="675"/>
      <c r="AZ21" s="675"/>
      <c r="BA21" s="675"/>
    </row>
    <row r="22" spans="1:53" s="612" customFormat="1" ht="34.9" hidden="1" customHeight="1">
      <c r="A22" s="674"/>
      <c r="B22" s="437">
        <v>2011</v>
      </c>
      <c r="C22" s="676">
        <v>158.5</v>
      </c>
      <c r="D22" s="638">
        <v>38.4</v>
      </c>
      <c r="E22" s="638">
        <v>120.1</v>
      </c>
      <c r="F22" s="676">
        <v>1803.9</v>
      </c>
      <c r="G22" s="638">
        <v>773.4</v>
      </c>
      <c r="H22" s="638">
        <v>1030.5</v>
      </c>
      <c r="I22" s="676">
        <v>1382</v>
      </c>
      <c r="J22" s="638">
        <v>148</v>
      </c>
      <c r="K22" s="638">
        <v>858.8</v>
      </c>
      <c r="L22" s="638">
        <v>375.2</v>
      </c>
      <c r="M22" s="676">
        <v>406.2</v>
      </c>
      <c r="N22" s="638">
        <v>342.6</v>
      </c>
      <c r="O22" s="638">
        <v>63.6</v>
      </c>
      <c r="P22" s="676">
        <v>147</v>
      </c>
      <c r="Q22" s="638">
        <v>85.5</v>
      </c>
      <c r="R22" s="638">
        <v>61.5</v>
      </c>
      <c r="S22" s="676">
        <v>3897.6</v>
      </c>
      <c r="AK22" s="675"/>
      <c r="AL22" s="675"/>
      <c r="AM22" s="675"/>
      <c r="AN22" s="675"/>
      <c r="AO22" s="675"/>
      <c r="AP22" s="675"/>
      <c r="AQ22" s="675"/>
      <c r="AR22" s="675"/>
      <c r="AS22" s="675"/>
      <c r="AT22" s="675"/>
      <c r="AU22" s="675"/>
      <c r="AV22" s="675"/>
      <c r="AW22" s="675"/>
      <c r="AX22" s="675"/>
      <c r="AY22" s="675"/>
      <c r="AZ22" s="675"/>
      <c r="BA22" s="675"/>
    </row>
    <row r="23" spans="1:53" s="612" customFormat="1" ht="34.9" hidden="1" customHeight="1">
      <c r="A23" s="674"/>
      <c r="B23" s="212">
        <v>2012</v>
      </c>
      <c r="C23" s="574">
        <v>180.6</v>
      </c>
      <c r="D23" s="573">
        <v>33.4</v>
      </c>
      <c r="E23" s="573">
        <v>147.19999999999999</v>
      </c>
      <c r="F23" s="574">
        <v>1657.5</v>
      </c>
      <c r="G23" s="573">
        <v>670.2</v>
      </c>
      <c r="H23" s="573">
        <v>987.3</v>
      </c>
      <c r="I23" s="574">
        <v>1534.6</v>
      </c>
      <c r="J23" s="573">
        <v>199.6</v>
      </c>
      <c r="K23" s="573">
        <v>842.8</v>
      </c>
      <c r="L23" s="573">
        <v>492.2</v>
      </c>
      <c r="M23" s="574">
        <v>408.1</v>
      </c>
      <c r="N23" s="573">
        <v>339.8</v>
      </c>
      <c r="O23" s="573">
        <v>68.3</v>
      </c>
      <c r="P23" s="574">
        <v>116.5</v>
      </c>
      <c r="Q23" s="573">
        <v>80.599999999999994</v>
      </c>
      <c r="R23" s="573">
        <v>35.9</v>
      </c>
      <c r="S23" s="574">
        <v>3897.3</v>
      </c>
      <c r="AK23" s="675"/>
      <c r="AL23" s="675"/>
      <c r="AM23" s="675"/>
      <c r="AN23" s="675"/>
      <c r="AO23" s="675"/>
      <c r="AP23" s="675"/>
      <c r="AQ23" s="675"/>
      <c r="AR23" s="675"/>
      <c r="AS23" s="675"/>
      <c r="AT23" s="675"/>
      <c r="AU23" s="675"/>
      <c r="AV23" s="675"/>
      <c r="AW23" s="675"/>
      <c r="AX23" s="675"/>
      <c r="AY23" s="675"/>
      <c r="AZ23" s="675"/>
      <c r="BA23" s="675"/>
    </row>
    <row r="24" spans="1:53" s="612" customFormat="1" ht="34.9" hidden="1" customHeight="1">
      <c r="A24" s="674"/>
      <c r="B24" s="437">
        <v>2013</v>
      </c>
      <c r="C24" s="676">
        <v>216.1</v>
      </c>
      <c r="D24" s="638">
        <v>36.6</v>
      </c>
      <c r="E24" s="638">
        <v>179.5</v>
      </c>
      <c r="F24" s="676">
        <v>1845.3</v>
      </c>
      <c r="G24" s="638">
        <v>846.8</v>
      </c>
      <c r="H24" s="638">
        <v>998.5</v>
      </c>
      <c r="I24" s="676">
        <v>1515</v>
      </c>
      <c r="J24" s="638">
        <v>186.5</v>
      </c>
      <c r="K24" s="638">
        <v>814.2</v>
      </c>
      <c r="L24" s="638">
        <v>514.29999999999995</v>
      </c>
      <c r="M24" s="676">
        <v>430.4</v>
      </c>
      <c r="N24" s="638">
        <v>349.8</v>
      </c>
      <c r="O24" s="638">
        <v>80.599999999999994</v>
      </c>
      <c r="P24" s="676">
        <v>112.1</v>
      </c>
      <c r="Q24" s="638">
        <v>74.599999999999994</v>
      </c>
      <c r="R24" s="638">
        <v>37.5</v>
      </c>
      <c r="S24" s="676">
        <v>4118.8999999999996</v>
      </c>
      <c r="AK24" s="675"/>
      <c r="AL24" s="675"/>
      <c r="AM24" s="675"/>
      <c r="AN24" s="675"/>
      <c r="AO24" s="675"/>
      <c r="AP24" s="675"/>
      <c r="AQ24" s="675"/>
      <c r="AR24" s="675"/>
      <c r="AS24" s="675"/>
      <c r="AT24" s="675"/>
      <c r="AU24" s="675"/>
      <c r="AV24" s="675"/>
      <c r="AW24" s="675"/>
      <c r="AX24" s="675"/>
      <c r="AY24" s="675"/>
      <c r="AZ24" s="675"/>
      <c r="BA24" s="675"/>
    </row>
    <row r="25" spans="1:53" s="612" customFormat="1" ht="34.9" hidden="1" customHeight="1">
      <c r="A25" s="674"/>
      <c r="B25" s="212">
        <v>2014</v>
      </c>
      <c r="C25" s="574">
        <v>201.5</v>
      </c>
      <c r="D25" s="573">
        <v>40.200000000000003</v>
      </c>
      <c r="E25" s="573">
        <v>161.30000000000001</v>
      </c>
      <c r="F25" s="574">
        <v>1726.8</v>
      </c>
      <c r="G25" s="573">
        <v>755</v>
      </c>
      <c r="H25" s="573">
        <v>971.8</v>
      </c>
      <c r="I25" s="574">
        <v>1567.2</v>
      </c>
      <c r="J25" s="573">
        <v>216.8</v>
      </c>
      <c r="K25" s="573">
        <v>892.4</v>
      </c>
      <c r="L25" s="573">
        <v>458</v>
      </c>
      <c r="M25" s="574">
        <v>497.8</v>
      </c>
      <c r="N25" s="573">
        <v>417.7</v>
      </c>
      <c r="O25" s="573">
        <v>80.099999999999994</v>
      </c>
      <c r="P25" s="574">
        <v>131.19999999999999</v>
      </c>
      <c r="Q25" s="573">
        <v>98.2</v>
      </c>
      <c r="R25" s="573">
        <v>33</v>
      </c>
      <c r="S25" s="574">
        <v>4124.5</v>
      </c>
      <c r="AK25" s="675"/>
      <c r="AL25" s="675"/>
      <c r="AM25" s="675"/>
      <c r="AN25" s="675"/>
      <c r="AO25" s="675"/>
      <c r="AP25" s="675"/>
      <c r="AQ25" s="675"/>
      <c r="AR25" s="675"/>
      <c r="AS25" s="675"/>
      <c r="AT25" s="675"/>
      <c r="AU25" s="675"/>
      <c r="AV25" s="675"/>
      <c r="AW25" s="675"/>
      <c r="AX25" s="675"/>
      <c r="AY25" s="675"/>
      <c r="AZ25" s="675"/>
      <c r="BA25" s="675"/>
    </row>
    <row r="26" spans="1:53" s="612" customFormat="1" ht="34.9" hidden="1" customHeight="1">
      <c r="A26" s="674"/>
      <c r="B26" s="437">
        <v>2015</v>
      </c>
      <c r="C26" s="676">
        <v>206.9</v>
      </c>
      <c r="D26" s="638">
        <v>39</v>
      </c>
      <c r="E26" s="638">
        <v>167.9</v>
      </c>
      <c r="F26" s="676">
        <v>1637.4</v>
      </c>
      <c r="G26" s="638">
        <v>780.6</v>
      </c>
      <c r="H26" s="638">
        <v>856.8</v>
      </c>
      <c r="I26" s="676">
        <v>1761.3</v>
      </c>
      <c r="J26" s="638">
        <v>247.7</v>
      </c>
      <c r="K26" s="638">
        <v>816.1</v>
      </c>
      <c r="L26" s="638">
        <v>697.5</v>
      </c>
      <c r="M26" s="676">
        <v>436.1</v>
      </c>
      <c r="N26" s="638">
        <v>361.2</v>
      </c>
      <c r="O26" s="638">
        <v>74.900000000000006</v>
      </c>
      <c r="P26" s="676">
        <v>127.6</v>
      </c>
      <c r="Q26" s="638">
        <v>94.9</v>
      </c>
      <c r="R26" s="638">
        <v>32.700000000000003</v>
      </c>
      <c r="S26" s="676">
        <v>4169.3</v>
      </c>
      <c r="AK26" s="675"/>
      <c r="AL26" s="675"/>
      <c r="AM26" s="675"/>
      <c r="AN26" s="675"/>
      <c r="AO26" s="675"/>
      <c r="AP26" s="675"/>
      <c r="AQ26" s="675"/>
      <c r="AR26" s="675"/>
      <c r="AS26" s="675"/>
      <c r="AT26" s="675"/>
      <c r="AU26" s="675"/>
      <c r="AV26" s="675"/>
      <c r="AW26" s="675"/>
      <c r="AX26" s="675"/>
      <c r="AY26" s="675"/>
      <c r="AZ26" s="675"/>
      <c r="BA26" s="675"/>
    </row>
    <row r="27" spans="1:53" s="612" customFormat="1" ht="34.9" hidden="1" customHeight="1">
      <c r="A27" s="674"/>
      <c r="B27" s="212">
        <v>2016</v>
      </c>
      <c r="C27" s="574">
        <v>202.5</v>
      </c>
      <c r="D27" s="573">
        <v>34.5</v>
      </c>
      <c r="E27" s="573">
        <v>168</v>
      </c>
      <c r="F27" s="574">
        <v>1788.3</v>
      </c>
      <c r="G27" s="573">
        <v>800.4</v>
      </c>
      <c r="H27" s="573">
        <v>987.9</v>
      </c>
      <c r="I27" s="574">
        <v>1917.5</v>
      </c>
      <c r="J27" s="573">
        <v>244.1</v>
      </c>
      <c r="K27" s="573">
        <v>855.2</v>
      </c>
      <c r="L27" s="573">
        <v>818.2</v>
      </c>
      <c r="M27" s="574">
        <v>504.6</v>
      </c>
      <c r="N27" s="573">
        <v>414.5</v>
      </c>
      <c r="O27" s="573">
        <v>90.1</v>
      </c>
      <c r="P27" s="574">
        <v>153.9</v>
      </c>
      <c r="Q27" s="573">
        <v>114.1</v>
      </c>
      <c r="R27" s="573">
        <v>39.799999999999997</v>
      </c>
      <c r="S27" s="574">
        <v>4566.8</v>
      </c>
      <c r="AK27" s="675"/>
      <c r="AL27" s="675"/>
      <c r="AM27" s="675"/>
      <c r="AN27" s="675"/>
      <c r="AO27" s="675"/>
      <c r="AP27" s="675"/>
      <c r="AQ27" s="675"/>
      <c r="AR27" s="675"/>
      <c r="AS27" s="675"/>
      <c r="AT27" s="675"/>
      <c r="AU27" s="675"/>
      <c r="AV27" s="675"/>
      <c r="AW27" s="675"/>
      <c r="AX27" s="675"/>
      <c r="AY27" s="675"/>
      <c r="AZ27" s="675"/>
      <c r="BA27" s="675"/>
    </row>
    <row r="28" spans="1:53" s="612" customFormat="1" ht="34.9" hidden="1" customHeight="1">
      <c r="A28" s="674"/>
      <c r="B28" s="437">
        <v>2017</v>
      </c>
      <c r="C28" s="676">
        <v>275.10000000000002</v>
      </c>
      <c r="D28" s="638">
        <v>36.4</v>
      </c>
      <c r="E28" s="638">
        <v>238.7</v>
      </c>
      <c r="F28" s="676">
        <v>1529.6</v>
      </c>
      <c r="G28" s="638">
        <v>840.1</v>
      </c>
      <c r="H28" s="638">
        <v>689.5</v>
      </c>
      <c r="I28" s="676">
        <v>2266.3000000000002</v>
      </c>
      <c r="J28" s="638">
        <v>297.39999999999998</v>
      </c>
      <c r="K28" s="638">
        <v>920.5</v>
      </c>
      <c r="L28" s="638">
        <v>1048.4000000000001</v>
      </c>
      <c r="M28" s="676">
        <v>494.8</v>
      </c>
      <c r="N28" s="638">
        <v>382.9</v>
      </c>
      <c r="O28" s="638">
        <v>111.9</v>
      </c>
      <c r="P28" s="676">
        <v>186.9</v>
      </c>
      <c r="Q28" s="638">
        <v>130.6</v>
      </c>
      <c r="R28" s="638">
        <v>56.3</v>
      </c>
      <c r="S28" s="676">
        <v>4752.7</v>
      </c>
      <c r="AK28" s="675"/>
      <c r="AL28" s="675"/>
      <c r="AM28" s="675"/>
      <c r="AN28" s="675"/>
      <c r="AO28" s="675"/>
      <c r="AP28" s="675"/>
      <c r="AQ28" s="675"/>
      <c r="AR28" s="675"/>
      <c r="AS28" s="675"/>
      <c r="AT28" s="675"/>
      <c r="AU28" s="675"/>
      <c r="AV28" s="675"/>
      <c r="AW28" s="675"/>
      <c r="AX28" s="675"/>
      <c r="AY28" s="675"/>
      <c r="AZ28" s="675"/>
      <c r="BA28" s="675"/>
    </row>
    <row r="29" spans="1:53" s="612" customFormat="1" ht="34.9" hidden="1" customHeight="1">
      <c r="A29" s="674"/>
      <c r="B29" s="436">
        <v>2018</v>
      </c>
      <c r="C29" s="570">
        <v>268.3</v>
      </c>
      <c r="D29" s="569">
        <v>31.9</v>
      </c>
      <c r="E29" s="569">
        <v>236.4</v>
      </c>
      <c r="F29" s="570">
        <v>1553.6</v>
      </c>
      <c r="G29" s="569">
        <v>679</v>
      </c>
      <c r="H29" s="569">
        <v>874.6</v>
      </c>
      <c r="I29" s="570">
        <v>2270.6999999999998</v>
      </c>
      <c r="J29" s="569">
        <v>351.3</v>
      </c>
      <c r="K29" s="569">
        <v>950.2</v>
      </c>
      <c r="L29" s="569">
        <v>969.2</v>
      </c>
      <c r="M29" s="570">
        <v>552.5</v>
      </c>
      <c r="N29" s="569">
        <v>436.8</v>
      </c>
      <c r="O29" s="569">
        <v>115.7</v>
      </c>
      <c r="P29" s="570">
        <v>167</v>
      </c>
      <c r="Q29" s="569">
        <v>119.4</v>
      </c>
      <c r="R29" s="569">
        <v>47.6</v>
      </c>
      <c r="S29" s="570">
        <v>4812.1000000000004</v>
      </c>
      <c r="AK29" s="675"/>
      <c r="AL29" s="675"/>
      <c r="AM29" s="675"/>
      <c r="AN29" s="675"/>
      <c r="AO29" s="675"/>
      <c r="AP29" s="675"/>
      <c r="AQ29" s="675"/>
      <c r="AR29" s="675"/>
      <c r="AS29" s="675"/>
      <c r="AT29" s="675"/>
      <c r="AU29" s="675"/>
      <c r="AV29" s="675"/>
      <c r="AW29" s="675"/>
      <c r="AX29" s="675"/>
      <c r="AY29" s="675"/>
      <c r="AZ29" s="675"/>
      <c r="BA29" s="675"/>
    </row>
    <row r="30" spans="1:53" s="612" customFormat="1" ht="35.1" hidden="1" customHeight="1">
      <c r="A30" s="674"/>
      <c r="B30" s="1140">
        <v>2019</v>
      </c>
      <c r="C30" s="742">
        <v>343.3</v>
      </c>
      <c r="D30" s="743">
        <v>26.9</v>
      </c>
      <c r="E30" s="743">
        <v>316.39999999999998</v>
      </c>
      <c r="F30" s="742">
        <v>1612.8</v>
      </c>
      <c r="G30" s="743">
        <v>658.4</v>
      </c>
      <c r="H30" s="743">
        <v>954.4</v>
      </c>
      <c r="I30" s="742">
        <v>2224.6</v>
      </c>
      <c r="J30" s="743">
        <v>359.9</v>
      </c>
      <c r="K30" s="743">
        <v>965.8</v>
      </c>
      <c r="L30" s="743">
        <v>898.9</v>
      </c>
      <c r="M30" s="742">
        <v>561</v>
      </c>
      <c r="N30" s="743">
        <v>437.9</v>
      </c>
      <c r="O30" s="743">
        <v>123.1</v>
      </c>
      <c r="P30" s="742">
        <v>191.4</v>
      </c>
      <c r="Q30" s="743">
        <v>132.5</v>
      </c>
      <c r="R30" s="743">
        <v>58.9</v>
      </c>
      <c r="S30" s="742">
        <v>4933.1000000000004</v>
      </c>
      <c r="AK30" s="675"/>
      <c r="AL30" s="675"/>
      <c r="AM30" s="675"/>
      <c r="AN30" s="675"/>
      <c r="AO30" s="675"/>
      <c r="AP30" s="675"/>
      <c r="AQ30" s="675"/>
      <c r="AR30" s="675"/>
      <c r="AS30" s="675"/>
      <c r="AT30" s="675"/>
      <c r="AU30" s="675"/>
      <c r="AV30" s="675"/>
      <c r="AW30" s="675"/>
      <c r="AX30" s="675"/>
      <c r="AY30" s="675"/>
      <c r="AZ30" s="675"/>
      <c r="BA30" s="675"/>
    </row>
    <row r="31" spans="1:53" s="612" customFormat="1" ht="35.1" hidden="1" customHeight="1">
      <c r="A31" s="674"/>
      <c r="B31" s="436">
        <v>2020</v>
      </c>
      <c r="C31" s="570">
        <v>309.60000000000002</v>
      </c>
      <c r="D31" s="569">
        <v>39.9</v>
      </c>
      <c r="E31" s="569">
        <v>269.7</v>
      </c>
      <c r="F31" s="570">
        <v>1947.8</v>
      </c>
      <c r="G31" s="569">
        <v>770</v>
      </c>
      <c r="H31" s="569">
        <v>1177.8</v>
      </c>
      <c r="I31" s="570">
        <v>2410.8000000000002</v>
      </c>
      <c r="J31" s="569">
        <v>327.5</v>
      </c>
      <c r="K31" s="569">
        <v>1051</v>
      </c>
      <c r="L31" s="569">
        <v>1032.3</v>
      </c>
      <c r="M31" s="570">
        <v>585.6</v>
      </c>
      <c r="N31" s="569">
        <v>444.9</v>
      </c>
      <c r="O31" s="569">
        <v>140.69999999999999</v>
      </c>
      <c r="P31" s="570">
        <v>211.8</v>
      </c>
      <c r="Q31" s="569">
        <v>149</v>
      </c>
      <c r="R31" s="569">
        <v>62.8</v>
      </c>
      <c r="S31" s="570">
        <v>5465.6</v>
      </c>
      <c r="AK31" s="675"/>
      <c r="AL31" s="675"/>
      <c r="AM31" s="675"/>
      <c r="AN31" s="675"/>
      <c r="AO31" s="675"/>
      <c r="AP31" s="675"/>
      <c r="AQ31" s="675"/>
      <c r="AR31" s="675"/>
      <c r="AS31" s="675"/>
      <c r="AT31" s="675"/>
      <c r="AU31" s="675"/>
      <c r="AV31" s="675"/>
      <c r="AW31" s="675"/>
      <c r="AX31" s="675"/>
      <c r="AY31" s="675"/>
      <c r="AZ31" s="675"/>
      <c r="BA31" s="675"/>
    </row>
    <row r="32" spans="1:53" s="612" customFormat="1" ht="35.1" customHeight="1">
      <c r="A32" s="674"/>
      <c r="B32" s="437">
        <v>2021</v>
      </c>
      <c r="C32" s="676">
        <v>420.6</v>
      </c>
      <c r="D32" s="638">
        <v>36.1</v>
      </c>
      <c r="E32" s="638">
        <v>384.5</v>
      </c>
      <c r="F32" s="676">
        <v>2080.1999999999998</v>
      </c>
      <c r="G32" s="638">
        <v>850.6</v>
      </c>
      <c r="H32" s="638">
        <v>1229.5999999999999</v>
      </c>
      <c r="I32" s="676">
        <v>2567.9</v>
      </c>
      <c r="J32" s="638">
        <v>376.6</v>
      </c>
      <c r="K32" s="638">
        <v>1002.3</v>
      </c>
      <c r="L32" s="638">
        <v>1189</v>
      </c>
      <c r="M32" s="676">
        <v>604.79999999999995</v>
      </c>
      <c r="N32" s="638">
        <v>447.6</v>
      </c>
      <c r="O32" s="638">
        <v>157.19999999999999</v>
      </c>
      <c r="P32" s="676">
        <v>155.6</v>
      </c>
      <c r="Q32" s="638">
        <v>111.7</v>
      </c>
      <c r="R32" s="638">
        <v>43.9</v>
      </c>
      <c r="S32" s="676">
        <v>5829.1</v>
      </c>
      <c r="AK32" s="675"/>
      <c r="AL32" s="675"/>
      <c r="AM32" s="675"/>
      <c r="AN32" s="675"/>
      <c r="AO32" s="675"/>
      <c r="AP32" s="675"/>
      <c r="AQ32" s="675"/>
      <c r="AR32" s="675"/>
      <c r="AS32" s="675"/>
      <c r="AT32" s="675"/>
      <c r="AU32" s="675"/>
      <c r="AV32" s="675"/>
      <c r="AW32" s="675"/>
      <c r="AX32" s="675"/>
      <c r="AY32" s="675"/>
      <c r="AZ32" s="675"/>
      <c r="BA32" s="675"/>
    </row>
    <row r="33" spans="1:53" s="612" customFormat="1" ht="35.1" customHeight="1">
      <c r="A33" s="674"/>
      <c r="B33" s="212">
        <v>2022</v>
      </c>
      <c r="C33" s="574">
        <v>443.4</v>
      </c>
      <c r="D33" s="573">
        <v>35.5</v>
      </c>
      <c r="E33" s="573">
        <v>407.9</v>
      </c>
      <c r="F33" s="574">
        <v>2093.3000000000002</v>
      </c>
      <c r="G33" s="573">
        <v>888.9</v>
      </c>
      <c r="H33" s="573">
        <v>1204.4000000000001</v>
      </c>
      <c r="I33" s="574">
        <v>2553.6</v>
      </c>
      <c r="J33" s="573">
        <v>322.5</v>
      </c>
      <c r="K33" s="573">
        <v>1048.2</v>
      </c>
      <c r="L33" s="573">
        <v>1182.9000000000001</v>
      </c>
      <c r="M33" s="574">
        <v>589.6</v>
      </c>
      <c r="N33" s="573">
        <v>446.5</v>
      </c>
      <c r="O33" s="573">
        <v>143.1</v>
      </c>
      <c r="P33" s="574">
        <v>128.19999999999999</v>
      </c>
      <c r="Q33" s="573">
        <v>106</v>
      </c>
      <c r="R33" s="573">
        <v>22.2</v>
      </c>
      <c r="S33" s="574">
        <v>5808.1</v>
      </c>
      <c r="AK33" s="675"/>
      <c r="AL33" s="675"/>
      <c r="AM33" s="675"/>
      <c r="AN33" s="675"/>
      <c r="AO33" s="675"/>
      <c r="AP33" s="675"/>
      <c r="AQ33" s="675"/>
      <c r="AR33" s="675"/>
      <c r="AS33" s="675"/>
      <c r="AT33" s="675"/>
      <c r="AU33" s="675"/>
      <c r="AV33" s="675"/>
      <c r="AW33" s="675"/>
      <c r="AX33" s="675"/>
      <c r="AY33" s="675"/>
      <c r="AZ33" s="675"/>
      <c r="BA33" s="675"/>
    </row>
    <row r="34" spans="1:53" s="612" customFormat="1" ht="35.1" customHeight="1">
      <c r="A34" s="674"/>
      <c r="B34" s="437">
        <v>2023</v>
      </c>
      <c r="C34" s="676">
        <v>412.92015999</v>
      </c>
      <c r="D34" s="638">
        <v>35.0402621</v>
      </c>
      <c r="E34" s="638">
        <v>377.87989789</v>
      </c>
      <c r="F34" s="676">
        <v>2152.3019133300004</v>
      </c>
      <c r="G34" s="638">
        <v>854.74650943000006</v>
      </c>
      <c r="H34" s="638">
        <v>1297.5554039000001</v>
      </c>
      <c r="I34" s="676">
        <v>2789.8</v>
      </c>
      <c r="J34" s="638">
        <v>426.7</v>
      </c>
      <c r="K34" s="638">
        <v>989.9</v>
      </c>
      <c r="L34" s="638">
        <v>1373.2</v>
      </c>
      <c r="M34" s="676">
        <v>620.21250914999996</v>
      </c>
      <c r="N34" s="638">
        <v>490.64943568000001</v>
      </c>
      <c r="O34" s="638">
        <v>129.56307347000001</v>
      </c>
      <c r="P34" s="676">
        <v>155.021899459</v>
      </c>
      <c r="Q34" s="638">
        <v>124.36342123</v>
      </c>
      <c r="R34" s="638">
        <v>30.658478229</v>
      </c>
      <c r="S34" s="676">
        <v>6130.2564819290001</v>
      </c>
      <c r="AK34" s="675"/>
      <c r="AL34" s="675"/>
      <c r="AM34" s="675"/>
      <c r="AN34" s="675"/>
      <c r="AO34" s="675"/>
      <c r="AP34" s="675"/>
      <c r="AQ34" s="675"/>
      <c r="AR34" s="675"/>
      <c r="AS34" s="675"/>
      <c r="AT34" s="675"/>
      <c r="AU34" s="675"/>
      <c r="AV34" s="675"/>
      <c r="AW34" s="675"/>
      <c r="AX34" s="675"/>
      <c r="AY34" s="675"/>
      <c r="AZ34" s="675"/>
      <c r="BA34" s="675"/>
    </row>
    <row r="35" spans="1:53" s="612" customFormat="1" ht="35.1" customHeight="1">
      <c r="A35" s="674"/>
      <c r="B35" s="212">
        <v>2024</v>
      </c>
      <c r="C35" s="574">
        <v>709.37</v>
      </c>
      <c r="D35" s="573">
        <v>29.643000000000001</v>
      </c>
      <c r="E35" s="573">
        <v>679.72699999999998</v>
      </c>
      <c r="F35" s="574">
        <v>1928.626</v>
      </c>
      <c r="G35" s="573">
        <v>918.625</v>
      </c>
      <c r="H35" s="573">
        <v>1010.001</v>
      </c>
      <c r="I35" s="574">
        <v>2899.8670000000002</v>
      </c>
      <c r="J35" s="573">
        <v>275.39999999999998</v>
      </c>
      <c r="K35" s="573">
        <v>989.1</v>
      </c>
      <c r="L35" s="573">
        <v>1635.4</v>
      </c>
      <c r="M35" s="574">
        <v>633.6</v>
      </c>
      <c r="N35" s="573">
        <v>497.07</v>
      </c>
      <c r="O35" s="573">
        <v>136.529</v>
      </c>
      <c r="P35" s="574">
        <v>152.61600000000001</v>
      </c>
      <c r="Q35" s="573">
        <v>123.94499999999999</v>
      </c>
      <c r="R35" s="573">
        <v>28.670999999999999</v>
      </c>
      <c r="S35" s="574">
        <v>6324.0780000000004</v>
      </c>
      <c r="AK35" s="675"/>
      <c r="AL35" s="675"/>
      <c r="AM35" s="675"/>
      <c r="AN35" s="675"/>
      <c r="AO35" s="675"/>
      <c r="AP35" s="675"/>
      <c r="AQ35" s="675"/>
      <c r="AR35" s="675"/>
      <c r="AS35" s="675"/>
      <c r="AT35" s="675"/>
      <c r="AU35" s="675"/>
      <c r="AV35" s="675"/>
      <c r="AW35" s="675"/>
      <c r="AX35" s="675"/>
      <c r="AY35" s="675"/>
      <c r="AZ35" s="675"/>
      <c r="BA35" s="675"/>
    </row>
    <row r="36" spans="1:53" s="612" customFormat="1" ht="35.1" customHeight="1">
      <c r="A36" s="674"/>
      <c r="B36" s="437">
        <v>2025</v>
      </c>
      <c r="C36" s="676">
        <v>1146.316</v>
      </c>
      <c r="D36" s="638">
        <v>65.734999999999999</v>
      </c>
      <c r="E36" s="638">
        <v>1080.5809999999999</v>
      </c>
      <c r="F36" s="676">
        <v>1678.2239999999999</v>
      </c>
      <c r="G36" s="638">
        <v>817.59</v>
      </c>
      <c r="H36" s="638">
        <v>860.63400000000001</v>
      </c>
      <c r="I36" s="676">
        <v>3059.0590000000002</v>
      </c>
      <c r="J36" s="638">
        <v>402.7</v>
      </c>
      <c r="K36" s="638">
        <v>1002.4</v>
      </c>
      <c r="L36" s="638">
        <v>1654</v>
      </c>
      <c r="M36" s="676">
        <v>705.87400000000002</v>
      </c>
      <c r="N36" s="638">
        <v>509.82400000000001</v>
      </c>
      <c r="O36" s="638">
        <v>196.04900000000001</v>
      </c>
      <c r="P36" s="676">
        <v>173.04900000000001</v>
      </c>
      <c r="Q36" s="638">
        <v>141.94399999999999</v>
      </c>
      <c r="R36" s="638">
        <v>31.105</v>
      </c>
      <c r="S36" s="676">
        <v>6762.5219999999999</v>
      </c>
      <c r="AK36" s="675"/>
      <c r="AL36" s="675"/>
      <c r="AM36" s="675"/>
      <c r="AN36" s="675"/>
      <c r="AO36" s="675"/>
      <c r="AP36" s="675"/>
      <c r="AQ36" s="675"/>
      <c r="AR36" s="675"/>
      <c r="AS36" s="675"/>
      <c r="AT36" s="675"/>
      <c r="AU36" s="675"/>
      <c r="AV36" s="675"/>
      <c r="AW36" s="675"/>
      <c r="AX36" s="675"/>
      <c r="AY36" s="675"/>
      <c r="AZ36" s="675"/>
      <c r="BA36" s="675"/>
    </row>
    <row r="37" spans="1:53" s="612" customFormat="1" ht="34.9" hidden="1" customHeight="1">
      <c r="A37" s="674"/>
      <c r="B37" s="215">
        <v>2000</v>
      </c>
      <c r="C37" s="678"/>
      <c r="D37" s="679"/>
      <c r="E37" s="679"/>
      <c r="F37" s="678"/>
      <c r="G37" s="679"/>
      <c r="H37" s="679"/>
      <c r="I37" s="678"/>
      <c r="J37" s="679"/>
      <c r="K37" s="679"/>
      <c r="L37" s="679"/>
      <c r="M37" s="678"/>
      <c r="N37" s="679"/>
      <c r="O37" s="679"/>
      <c r="P37" s="678"/>
      <c r="Q37" s="679"/>
      <c r="R37" s="679"/>
      <c r="S37" s="678"/>
    </row>
    <row r="38" spans="1:53" s="612" customFormat="1" ht="34.9" hidden="1" customHeight="1">
      <c r="A38" s="674"/>
      <c r="B38" s="216">
        <v>36526</v>
      </c>
      <c r="C38" s="574">
        <v>53.5</v>
      </c>
      <c r="D38" s="573">
        <v>17.100000000000001</v>
      </c>
      <c r="E38" s="573">
        <v>36.4</v>
      </c>
      <c r="F38" s="574">
        <v>1402.1</v>
      </c>
      <c r="G38" s="573">
        <v>312.89999999999998</v>
      </c>
      <c r="H38" s="573">
        <v>1089.2</v>
      </c>
      <c r="I38" s="574">
        <v>419.8</v>
      </c>
      <c r="J38" s="573">
        <v>113.5</v>
      </c>
      <c r="K38" s="573">
        <v>229.1</v>
      </c>
      <c r="L38" s="573">
        <v>77.2</v>
      </c>
      <c r="M38" s="574">
        <v>35.200000000000003</v>
      </c>
      <c r="N38" s="573">
        <v>22.5</v>
      </c>
      <c r="O38" s="573">
        <v>12.7</v>
      </c>
      <c r="P38" s="574">
        <v>71.099999999999994</v>
      </c>
      <c r="Q38" s="573">
        <v>37</v>
      </c>
      <c r="R38" s="573">
        <v>34.1</v>
      </c>
      <c r="S38" s="574">
        <v>1981.7</v>
      </c>
    </row>
    <row r="39" spans="1:53" s="612" customFormat="1" ht="34.9" hidden="1" customHeight="1">
      <c r="A39" s="674"/>
      <c r="B39" s="217">
        <v>36558</v>
      </c>
      <c r="C39" s="676">
        <v>48.1</v>
      </c>
      <c r="D39" s="638">
        <v>13.6</v>
      </c>
      <c r="E39" s="638">
        <v>34.5</v>
      </c>
      <c r="F39" s="676">
        <v>1398.3</v>
      </c>
      <c r="G39" s="638">
        <v>315.3</v>
      </c>
      <c r="H39" s="638">
        <v>1083</v>
      </c>
      <c r="I39" s="676">
        <v>432.5</v>
      </c>
      <c r="J39" s="638">
        <v>117.4</v>
      </c>
      <c r="K39" s="638">
        <v>235.5</v>
      </c>
      <c r="L39" s="638">
        <v>79.599999999999994</v>
      </c>
      <c r="M39" s="676">
        <v>35.5</v>
      </c>
      <c r="N39" s="638">
        <v>22.6</v>
      </c>
      <c r="O39" s="638">
        <v>12.9</v>
      </c>
      <c r="P39" s="676">
        <v>73.7</v>
      </c>
      <c r="Q39" s="638">
        <v>37.700000000000003</v>
      </c>
      <c r="R39" s="638">
        <v>36</v>
      </c>
      <c r="S39" s="676">
        <v>1988.1</v>
      </c>
    </row>
    <row r="40" spans="1:53" s="612" customFormat="1" ht="34.9" hidden="1" customHeight="1">
      <c r="A40" s="674"/>
      <c r="B40" s="216">
        <v>36590</v>
      </c>
      <c r="C40" s="574">
        <v>43.5</v>
      </c>
      <c r="D40" s="573">
        <v>13.5</v>
      </c>
      <c r="E40" s="573">
        <v>30</v>
      </c>
      <c r="F40" s="574">
        <v>1416.7</v>
      </c>
      <c r="G40" s="573">
        <v>310.8</v>
      </c>
      <c r="H40" s="573">
        <v>1105.9000000000001</v>
      </c>
      <c r="I40" s="574">
        <v>452</v>
      </c>
      <c r="J40" s="573">
        <v>118.3</v>
      </c>
      <c r="K40" s="573">
        <v>254.2</v>
      </c>
      <c r="L40" s="573">
        <v>79.5</v>
      </c>
      <c r="M40" s="574">
        <v>37.799999999999997</v>
      </c>
      <c r="N40" s="573">
        <v>23.9</v>
      </c>
      <c r="O40" s="573">
        <v>13.9</v>
      </c>
      <c r="P40" s="574">
        <v>78.900000000000006</v>
      </c>
      <c r="Q40" s="573">
        <v>36.9</v>
      </c>
      <c r="R40" s="573">
        <v>42</v>
      </c>
      <c r="S40" s="574">
        <v>2028.9</v>
      </c>
    </row>
    <row r="41" spans="1:53" s="612" customFormat="1" ht="34.9" hidden="1" customHeight="1">
      <c r="A41" s="674"/>
      <c r="B41" s="217">
        <v>36622</v>
      </c>
      <c r="C41" s="676">
        <v>40.200000000000003</v>
      </c>
      <c r="D41" s="638">
        <v>11.4</v>
      </c>
      <c r="E41" s="638">
        <v>28.8</v>
      </c>
      <c r="F41" s="676">
        <v>1446.9</v>
      </c>
      <c r="G41" s="638">
        <v>312.5</v>
      </c>
      <c r="H41" s="638">
        <v>1134.4000000000001</v>
      </c>
      <c r="I41" s="676">
        <v>454</v>
      </c>
      <c r="J41" s="638">
        <v>119.4</v>
      </c>
      <c r="K41" s="638">
        <v>256.60000000000002</v>
      </c>
      <c r="L41" s="638">
        <v>78</v>
      </c>
      <c r="M41" s="676">
        <v>41</v>
      </c>
      <c r="N41" s="638">
        <v>24</v>
      </c>
      <c r="O41" s="638">
        <v>17</v>
      </c>
      <c r="P41" s="676">
        <v>83</v>
      </c>
      <c r="Q41" s="638">
        <v>37.5</v>
      </c>
      <c r="R41" s="638">
        <v>45.5</v>
      </c>
      <c r="S41" s="676">
        <v>2065.1</v>
      </c>
    </row>
    <row r="42" spans="1:53" s="612" customFormat="1" ht="34.9" hidden="1" customHeight="1">
      <c r="A42" s="674"/>
      <c r="B42" s="216">
        <v>36654</v>
      </c>
      <c r="C42" s="574">
        <v>45.7</v>
      </c>
      <c r="D42" s="573">
        <v>13.7</v>
      </c>
      <c r="E42" s="573">
        <v>32</v>
      </c>
      <c r="F42" s="574">
        <v>1443.3</v>
      </c>
      <c r="G42" s="573">
        <v>314.5</v>
      </c>
      <c r="H42" s="573">
        <v>1128.8</v>
      </c>
      <c r="I42" s="574">
        <v>478.6</v>
      </c>
      <c r="J42" s="573">
        <v>119.2</v>
      </c>
      <c r="K42" s="573">
        <v>267.5</v>
      </c>
      <c r="L42" s="573">
        <v>91.9</v>
      </c>
      <c r="M42" s="574">
        <v>42.1</v>
      </c>
      <c r="N42" s="573">
        <v>24.8</v>
      </c>
      <c r="O42" s="573">
        <v>17.3</v>
      </c>
      <c r="P42" s="574">
        <v>74.8</v>
      </c>
      <c r="Q42" s="573">
        <v>37</v>
      </c>
      <c r="R42" s="573">
        <v>37.799999999999997</v>
      </c>
      <c r="S42" s="574">
        <v>2084.5</v>
      </c>
    </row>
    <row r="43" spans="1:53" s="612" customFormat="1" ht="34.9" hidden="1" customHeight="1">
      <c r="A43" s="674"/>
      <c r="B43" s="217">
        <v>36686</v>
      </c>
      <c r="C43" s="676">
        <v>43.2</v>
      </c>
      <c r="D43" s="638">
        <v>11.4</v>
      </c>
      <c r="E43" s="638">
        <v>31.8</v>
      </c>
      <c r="F43" s="676">
        <v>1517.3</v>
      </c>
      <c r="G43" s="638">
        <v>313.5</v>
      </c>
      <c r="H43" s="638">
        <v>1203.8</v>
      </c>
      <c r="I43" s="676">
        <v>534.29999999999995</v>
      </c>
      <c r="J43" s="638">
        <v>121.7</v>
      </c>
      <c r="K43" s="638">
        <v>285.7</v>
      </c>
      <c r="L43" s="638">
        <v>126.9</v>
      </c>
      <c r="M43" s="676">
        <v>43</v>
      </c>
      <c r="N43" s="638">
        <v>24.8</v>
      </c>
      <c r="O43" s="638">
        <v>18.2</v>
      </c>
      <c r="P43" s="676">
        <v>75.2</v>
      </c>
      <c r="Q43" s="638">
        <v>35.799999999999997</v>
      </c>
      <c r="R43" s="638">
        <v>39.4</v>
      </c>
      <c r="S43" s="676">
        <v>2213</v>
      </c>
    </row>
    <row r="44" spans="1:53" s="612" customFormat="1" ht="34.9" hidden="1" customHeight="1">
      <c r="A44" s="674"/>
      <c r="B44" s="216">
        <v>36718</v>
      </c>
      <c r="C44" s="574">
        <v>44.9</v>
      </c>
      <c r="D44" s="573">
        <v>13.6</v>
      </c>
      <c r="E44" s="573">
        <v>31.3</v>
      </c>
      <c r="F44" s="574">
        <v>1509.6</v>
      </c>
      <c r="G44" s="573">
        <v>316.89999999999998</v>
      </c>
      <c r="H44" s="573">
        <v>1192.7</v>
      </c>
      <c r="I44" s="574">
        <v>619.6</v>
      </c>
      <c r="J44" s="573">
        <v>123.6</v>
      </c>
      <c r="K44" s="573">
        <v>331.4</v>
      </c>
      <c r="L44" s="573">
        <v>164.6</v>
      </c>
      <c r="M44" s="574">
        <v>43.6</v>
      </c>
      <c r="N44" s="573">
        <v>25.4</v>
      </c>
      <c r="O44" s="573">
        <v>18.2</v>
      </c>
      <c r="P44" s="574">
        <v>72.900000000000006</v>
      </c>
      <c r="Q44" s="573">
        <v>34.6</v>
      </c>
      <c r="R44" s="573">
        <v>38.299999999999997</v>
      </c>
      <c r="S44" s="574">
        <v>2290.6</v>
      </c>
    </row>
    <row r="45" spans="1:53" s="612" customFormat="1" ht="34.9" hidden="1" customHeight="1">
      <c r="A45" s="674"/>
      <c r="B45" s="217">
        <v>36750</v>
      </c>
      <c r="C45" s="676">
        <v>45.7</v>
      </c>
      <c r="D45" s="638">
        <v>14.3</v>
      </c>
      <c r="E45" s="638">
        <v>31.4</v>
      </c>
      <c r="F45" s="676">
        <v>1569.8</v>
      </c>
      <c r="G45" s="638">
        <v>343.1</v>
      </c>
      <c r="H45" s="638">
        <v>1226.7</v>
      </c>
      <c r="I45" s="676">
        <v>665.4</v>
      </c>
      <c r="J45" s="638">
        <v>123.9</v>
      </c>
      <c r="K45" s="638">
        <v>334.1</v>
      </c>
      <c r="L45" s="638">
        <v>207.4</v>
      </c>
      <c r="M45" s="676">
        <v>45.5</v>
      </c>
      <c r="N45" s="638">
        <v>25.4</v>
      </c>
      <c r="O45" s="638">
        <v>20.100000000000001</v>
      </c>
      <c r="P45" s="676">
        <v>77</v>
      </c>
      <c r="Q45" s="638">
        <v>33.700000000000003</v>
      </c>
      <c r="R45" s="638">
        <v>43.3</v>
      </c>
      <c r="S45" s="676">
        <v>2403.4</v>
      </c>
    </row>
    <row r="46" spans="1:53" s="612" customFormat="1" ht="34.9" hidden="1" customHeight="1">
      <c r="A46" s="674"/>
      <c r="B46" s="216">
        <v>36782</v>
      </c>
      <c r="C46" s="574">
        <v>46.9</v>
      </c>
      <c r="D46" s="573">
        <v>15.6</v>
      </c>
      <c r="E46" s="573">
        <v>31.3</v>
      </c>
      <c r="F46" s="574">
        <v>1572</v>
      </c>
      <c r="G46" s="573">
        <v>352.3</v>
      </c>
      <c r="H46" s="573">
        <v>1219.7</v>
      </c>
      <c r="I46" s="574">
        <v>716.2</v>
      </c>
      <c r="J46" s="573">
        <v>122.5</v>
      </c>
      <c r="K46" s="573">
        <v>353.7</v>
      </c>
      <c r="L46" s="573">
        <v>240</v>
      </c>
      <c r="M46" s="574">
        <v>46.8</v>
      </c>
      <c r="N46" s="573">
        <v>28.4</v>
      </c>
      <c r="O46" s="573">
        <v>18.399999999999999</v>
      </c>
      <c r="P46" s="574">
        <v>79</v>
      </c>
      <c r="Q46" s="573">
        <v>33.700000000000003</v>
      </c>
      <c r="R46" s="573">
        <v>45.3</v>
      </c>
      <c r="S46" s="574">
        <v>2460.9</v>
      </c>
    </row>
    <row r="47" spans="1:53" s="612" customFormat="1" ht="34.9" hidden="1" customHeight="1">
      <c r="A47" s="674"/>
      <c r="B47" s="217">
        <v>36814</v>
      </c>
      <c r="C47" s="676">
        <v>86.6</v>
      </c>
      <c r="D47" s="638">
        <v>24.5</v>
      </c>
      <c r="E47" s="638">
        <v>62.1</v>
      </c>
      <c r="F47" s="676">
        <v>1454</v>
      </c>
      <c r="G47" s="638">
        <v>339.2</v>
      </c>
      <c r="H47" s="638">
        <v>1114.8</v>
      </c>
      <c r="I47" s="676">
        <v>526.1</v>
      </c>
      <c r="J47" s="638">
        <v>122</v>
      </c>
      <c r="K47" s="638">
        <v>315.10000000000002</v>
      </c>
      <c r="L47" s="638">
        <v>89</v>
      </c>
      <c r="M47" s="676">
        <v>47.1</v>
      </c>
      <c r="N47" s="638">
        <v>28.7</v>
      </c>
      <c r="O47" s="638">
        <v>18.399999999999999</v>
      </c>
      <c r="P47" s="676">
        <v>72.5</v>
      </c>
      <c r="Q47" s="638">
        <v>33.700000000000003</v>
      </c>
      <c r="R47" s="638">
        <v>38.799999999999997</v>
      </c>
      <c r="S47" s="676">
        <v>2186.3000000000002</v>
      </c>
    </row>
    <row r="48" spans="1:53" s="612" customFormat="1" ht="34.9" hidden="1" customHeight="1">
      <c r="A48" s="674"/>
      <c r="B48" s="216">
        <v>36846</v>
      </c>
      <c r="C48" s="574">
        <v>87.4</v>
      </c>
      <c r="D48" s="573">
        <v>21.7</v>
      </c>
      <c r="E48" s="573">
        <v>65.7</v>
      </c>
      <c r="F48" s="574">
        <v>1470.2</v>
      </c>
      <c r="G48" s="573">
        <v>345.7</v>
      </c>
      <c r="H48" s="573">
        <v>1124.5</v>
      </c>
      <c r="I48" s="574">
        <v>551.70000000000005</v>
      </c>
      <c r="J48" s="573">
        <v>117</v>
      </c>
      <c r="K48" s="573">
        <v>351.9</v>
      </c>
      <c r="L48" s="573">
        <v>82.8</v>
      </c>
      <c r="M48" s="574">
        <v>47.2</v>
      </c>
      <c r="N48" s="573">
        <v>28.7</v>
      </c>
      <c r="O48" s="573">
        <v>18.5</v>
      </c>
      <c r="P48" s="574">
        <v>79</v>
      </c>
      <c r="Q48" s="573">
        <v>33.700000000000003</v>
      </c>
      <c r="R48" s="573">
        <v>45.3</v>
      </c>
      <c r="S48" s="574">
        <v>2235.5</v>
      </c>
    </row>
    <row r="49" spans="1:19" s="612" customFormat="1" ht="34.9" hidden="1" customHeight="1">
      <c r="A49" s="674"/>
      <c r="B49" s="217">
        <v>36878</v>
      </c>
      <c r="C49" s="676">
        <v>68.7</v>
      </c>
      <c r="D49" s="638">
        <v>20.399999999999999</v>
      </c>
      <c r="E49" s="638">
        <v>48.3</v>
      </c>
      <c r="F49" s="676">
        <v>1474.3</v>
      </c>
      <c r="G49" s="638">
        <v>346.7</v>
      </c>
      <c r="H49" s="638">
        <v>1127.5999999999999</v>
      </c>
      <c r="I49" s="676">
        <v>621.20000000000005</v>
      </c>
      <c r="J49" s="638">
        <v>114.1</v>
      </c>
      <c r="K49" s="638">
        <v>362.2</v>
      </c>
      <c r="L49" s="638">
        <v>144.9</v>
      </c>
      <c r="M49" s="676">
        <v>47.2</v>
      </c>
      <c r="N49" s="638">
        <v>28.7</v>
      </c>
      <c r="O49" s="638">
        <v>18.5</v>
      </c>
      <c r="P49" s="676">
        <v>85.1</v>
      </c>
      <c r="Q49" s="638">
        <v>32.700000000000003</v>
      </c>
      <c r="R49" s="638">
        <v>52.4</v>
      </c>
      <c r="S49" s="676">
        <v>2296.5</v>
      </c>
    </row>
    <row r="50" spans="1:19" s="612" customFormat="1" ht="34.9" hidden="1" customHeight="1">
      <c r="A50" s="674"/>
      <c r="B50" s="215">
        <v>2001</v>
      </c>
      <c r="C50" s="678"/>
      <c r="D50" s="679"/>
      <c r="E50" s="679"/>
      <c r="F50" s="678"/>
      <c r="G50" s="679"/>
      <c r="H50" s="679"/>
      <c r="I50" s="678"/>
      <c r="J50" s="679"/>
      <c r="K50" s="679"/>
      <c r="L50" s="679"/>
      <c r="M50" s="678"/>
      <c r="N50" s="679"/>
      <c r="O50" s="679"/>
      <c r="P50" s="678"/>
      <c r="Q50" s="679"/>
      <c r="R50" s="679"/>
      <c r="S50" s="678"/>
    </row>
    <row r="51" spans="1:19" s="612" customFormat="1" ht="34.9" hidden="1" customHeight="1">
      <c r="A51" s="674"/>
      <c r="B51" s="216">
        <v>36892</v>
      </c>
      <c r="C51" s="574">
        <v>84.1</v>
      </c>
      <c r="D51" s="573">
        <v>31.9</v>
      </c>
      <c r="E51" s="573">
        <v>52.2</v>
      </c>
      <c r="F51" s="574">
        <v>1494.4</v>
      </c>
      <c r="G51" s="573">
        <v>372.8</v>
      </c>
      <c r="H51" s="573">
        <v>1121.5999999999999</v>
      </c>
      <c r="I51" s="574">
        <v>624.4</v>
      </c>
      <c r="J51" s="573">
        <v>112.3</v>
      </c>
      <c r="K51" s="573">
        <v>365.1</v>
      </c>
      <c r="L51" s="573">
        <v>147</v>
      </c>
      <c r="M51" s="574">
        <v>47.2</v>
      </c>
      <c r="N51" s="573">
        <v>27.1</v>
      </c>
      <c r="O51" s="573">
        <v>20.100000000000001</v>
      </c>
      <c r="P51" s="574">
        <v>74.7</v>
      </c>
      <c r="Q51" s="573">
        <v>32.299999999999997</v>
      </c>
      <c r="R51" s="573">
        <v>42.4</v>
      </c>
      <c r="S51" s="574">
        <v>2324.8000000000002</v>
      </c>
    </row>
    <row r="52" spans="1:19" s="612" customFormat="1" ht="34.9" hidden="1" customHeight="1">
      <c r="A52" s="674"/>
      <c r="B52" s="217">
        <v>36923</v>
      </c>
      <c r="C52" s="676">
        <v>83.3</v>
      </c>
      <c r="D52" s="638">
        <v>26.7</v>
      </c>
      <c r="E52" s="638">
        <v>56.6</v>
      </c>
      <c r="F52" s="676">
        <v>1478.9</v>
      </c>
      <c r="G52" s="638">
        <v>378.7</v>
      </c>
      <c r="H52" s="638">
        <v>1100.2</v>
      </c>
      <c r="I52" s="676">
        <v>668.4</v>
      </c>
      <c r="J52" s="638">
        <v>110.8</v>
      </c>
      <c r="K52" s="638">
        <v>400.3</v>
      </c>
      <c r="L52" s="638">
        <v>157.30000000000001</v>
      </c>
      <c r="M52" s="676">
        <v>47.7</v>
      </c>
      <c r="N52" s="638">
        <v>27.1</v>
      </c>
      <c r="O52" s="638">
        <v>20.6</v>
      </c>
      <c r="P52" s="676">
        <v>71</v>
      </c>
      <c r="Q52" s="638">
        <v>32</v>
      </c>
      <c r="R52" s="638">
        <v>39</v>
      </c>
      <c r="S52" s="676">
        <v>2349.3000000000002</v>
      </c>
    </row>
    <row r="53" spans="1:19" s="612" customFormat="1" ht="34.9" hidden="1" customHeight="1">
      <c r="A53" s="674"/>
      <c r="B53" s="216">
        <v>36951</v>
      </c>
      <c r="C53" s="574">
        <v>84.2</v>
      </c>
      <c r="D53" s="573">
        <v>25.5</v>
      </c>
      <c r="E53" s="573">
        <v>58.7</v>
      </c>
      <c r="F53" s="574">
        <v>1441.5</v>
      </c>
      <c r="G53" s="573">
        <v>373</v>
      </c>
      <c r="H53" s="573">
        <v>1068.5</v>
      </c>
      <c r="I53" s="574">
        <v>643.9</v>
      </c>
      <c r="J53" s="573">
        <v>110.1</v>
      </c>
      <c r="K53" s="573">
        <v>408.6</v>
      </c>
      <c r="L53" s="573">
        <v>125.2</v>
      </c>
      <c r="M53" s="574">
        <v>45.9</v>
      </c>
      <c r="N53" s="573">
        <v>25.8</v>
      </c>
      <c r="O53" s="573">
        <v>20.100000000000001</v>
      </c>
      <c r="P53" s="574">
        <v>76.3</v>
      </c>
      <c r="Q53" s="573">
        <v>33.700000000000003</v>
      </c>
      <c r="R53" s="573">
        <v>42.6</v>
      </c>
      <c r="S53" s="574">
        <v>2291.8000000000002</v>
      </c>
    </row>
    <row r="54" spans="1:19" s="612" customFormat="1" ht="34.9" hidden="1" customHeight="1">
      <c r="A54" s="674"/>
      <c r="B54" s="217">
        <v>36982</v>
      </c>
      <c r="C54" s="676">
        <v>81.8</v>
      </c>
      <c r="D54" s="638">
        <v>20.2</v>
      </c>
      <c r="E54" s="638">
        <v>61.6</v>
      </c>
      <c r="F54" s="676">
        <v>1465.3</v>
      </c>
      <c r="G54" s="638">
        <v>382.3</v>
      </c>
      <c r="H54" s="638">
        <v>1083</v>
      </c>
      <c r="I54" s="676">
        <v>595.79999999999995</v>
      </c>
      <c r="J54" s="638">
        <v>108.2</v>
      </c>
      <c r="K54" s="638">
        <v>389</v>
      </c>
      <c r="L54" s="638">
        <v>98.6</v>
      </c>
      <c r="M54" s="676">
        <v>45.5</v>
      </c>
      <c r="N54" s="638">
        <v>25.4</v>
      </c>
      <c r="O54" s="638">
        <v>20.100000000000001</v>
      </c>
      <c r="P54" s="676">
        <v>67.8</v>
      </c>
      <c r="Q54" s="638">
        <v>31.6</v>
      </c>
      <c r="R54" s="638">
        <v>36.200000000000003</v>
      </c>
      <c r="S54" s="676">
        <v>2256.1999999999998</v>
      </c>
    </row>
    <row r="55" spans="1:19" s="612" customFormat="1" ht="34.9" hidden="1" customHeight="1">
      <c r="A55" s="674"/>
      <c r="B55" s="216">
        <v>37012</v>
      </c>
      <c r="C55" s="574">
        <v>80.8</v>
      </c>
      <c r="D55" s="573">
        <v>26</v>
      </c>
      <c r="E55" s="573">
        <v>54.8</v>
      </c>
      <c r="F55" s="574">
        <v>1462.8</v>
      </c>
      <c r="G55" s="573">
        <v>378.8</v>
      </c>
      <c r="H55" s="573">
        <v>1084</v>
      </c>
      <c r="I55" s="574">
        <v>584.79999999999995</v>
      </c>
      <c r="J55" s="573">
        <v>107</v>
      </c>
      <c r="K55" s="573">
        <v>377</v>
      </c>
      <c r="L55" s="573">
        <v>100.8</v>
      </c>
      <c r="M55" s="574">
        <v>43.7</v>
      </c>
      <c r="N55" s="573">
        <v>23</v>
      </c>
      <c r="O55" s="573">
        <v>20.7</v>
      </c>
      <c r="P55" s="574">
        <v>74</v>
      </c>
      <c r="Q55" s="573">
        <v>35.799999999999997</v>
      </c>
      <c r="R55" s="573">
        <v>38.200000000000003</v>
      </c>
      <c r="S55" s="574">
        <v>2246.1</v>
      </c>
    </row>
    <row r="56" spans="1:19" s="612" customFormat="1" ht="34.9" hidden="1" customHeight="1">
      <c r="A56" s="674"/>
      <c r="B56" s="217">
        <v>37043</v>
      </c>
      <c r="C56" s="676">
        <v>104.5</v>
      </c>
      <c r="D56" s="638">
        <v>30</v>
      </c>
      <c r="E56" s="638">
        <v>74.5</v>
      </c>
      <c r="F56" s="676">
        <v>1448.6</v>
      </c>
      <c r="G56" s="638">
        <v>381</v>
      </c>
      <c r="H56" s="638">
        <v>1067.5999999999999</v>
      </c>
      <c r="I56" s="676">
        <v>578</v>
      </c>
      <c r="J56" s="638">
        <v>104.4</v>
      </c>
      <c r="K56" s="638">
        <v>372.6</v>
      </c>
      <c r="L56" s="638">
        <v>101</v>
      </c>
      <c r="M56" s="676">
        <v>43</v>
      </c>
      <c r="N56" s="638">
        <v>22.6</v>
      </c>
      <c r="O56" s="638">
        <v>20.399999999999999</v>
      </c>
      <c r="P56" s="676">
        <v>72.5</v>
      </c>
      <c r="Q56" s="638">
        <v>36.5</v>
      </c>
      <c r="R56" s="638">
        <v>36</v>
      </c>
      <c r="S56" s="676">
        <v>2246.6</v>
      </c>
    </row>
    <row r="57" spans="1:19" s="612" customFormat="1" ht="34.9" hidden="1" customHeight="1">
      <c r="A57" s="674"/>
      <c r="B57" s="216">
        <v>37073</v>
      </c>
      <c r="C57" s="574">
        <v>94.2</v>
      </c>
      <c r="D57" s="573">
        <v>28.5</v>
      </c>
      <c r="E57" s="573">
        <v>65.7</v>
      </c>
      <c r="F57" s="574">
        <v>1479.6</v>
      </c>
      <c r="G57" s="573">
        <v>362</v>
      </c>
      <c r="H57" s="573">
        <v>1117.5999999999999</v>
      </c>
      <c r="I57" s="574">
        <v>564.79999999999995</v>
      </c>
      <c r="J57" s="573">
        <v>103.6</v>
      </c>
      <c r="K57" s="573">
        <v>373.7</v>
      </c>
      <c r="L57" s="573">
        <v>87.5</v>
      </c>
      <c r="M57" s="574">
        <v>42.2</v>
      </c>
      <c r="N57" s="573">
        <v>21.6</v>
      </c>
      <c r="O57" s="573">
        <v>20.6</v>
      </c>
      <c r="P57" s="574">
        <v>57.3</v>
      </c>
      <c r="Q57" s="573">
        <v>33.200000000000003</v>
      </c>
      <c r="R57" s="573">
        <v>24.1</v>
      </c>
      <c r="S57" s="574">
        <v>2238.1</v>
      </c>
    </row>
    <row r="58" spans="1:19" s="612" customFormat="1" ht="34.9" hidden="1" customHeight="1">
      <c r="A58" s="674"/>
      <c r="B58" s="217">
        <v>37104</v>
      </c>
      <c r="C58" s="676">
        <v>98.8</v>
      </c>
      <c r="D58" s="638">
        <v>30.5</v>
      </c>
      <c r="E58" s="638">
        <v>68.3</v>
      </c>
      <c r="F58" s="676">
        <v>1407.4</v>
      </c>
      <c r="G58" s="638">
        <v>354.6</v>
      </c>
      <c r="H58" s="638">
        <v>1052.8</v>
      </c>
      <c r="I58" s="676">
        <v>588</v>
      </c>
      <c r="J58" s="638">
        <v>103.1</v>
      </c>
      <c r="K58" s="638">
        <v>388.8</v>
      </c>
      <c r="L58" s="638">
        <v>96.1</v>
      </c>
      <c r="M58" s="676">
        <v>42.1</v>
      </c>
      <c r="N58" s="638">
        <v>21.6</v>
      </c>
      <c r="O58" s="638">
        <v>20.5</v>
      </c>
      <c r="P58" s="676">
        <v>64.2</v>
      </c>
      <c r="Q58" s="638">
        <v>32.6</v>
      </c>
      <c r="R58" s="638">
        <v>31.6</v>
      </c>
      <c r="S58" s="676">
        <v>2200.5</v>
      </c>
    </row>
    <row r="59" spans="1:19" s="612" customFormat="1" ht="34.9" hidden="1" customHeight="1">
      <c r="A59" s="674"/>
      <c r="B59" s="216">
        <v>37135</v>
      </c>
      <c r="C59" s="574">
        <v>100.7</v>
      </c>
      <c r="D59" s="573">
        <v>32.799999999999997</v>
      </c>
      <c r="E59" s="573">
        <v>67.900000000000006</v>
      </c>
      <c r="F59" s="574">
        <v>1405</v>
      </c>
      <c r="G59" s="573">
        <v>350.5</v>
      </c>
      <c r="H59" s="573">
        <v>1054.5</v>
      </c>
      <c r="I59" s="574">
        <v>578.4</v>
      </c>
      <c r="J59" s="573">
        <v>100.4</v>
      </c>
      <c r="K59" s="573">
        <v>385.8</v>
      </c>
      <c r="L59" s="573">
        <v>92.2</v>
      </c>
      <c r="M59" s="574">
        <v>50.5</v>
      </c>
      <c r="N59" s="573">
        <v>30.2</v>
      </c>
      <c r="O59" s="573">
        <v>20.3</v>
      </c>
      <c r="P59" s="574">
        <v>64.7</v>
      </c>
      <c r="Q59" s="573">
        <v>37.200000000000003</v>
      </c>
      <c r="R59" s="573">
        <v>27.5</v>
      </c>
      <c r="S59" s="574">
        <v>2199.3000000000002</v>
      </c>
    </row>
    <row r="60" spans="1:19" s="612" customFormat="1" ht="34.9" hidden="1" customHeight="1">
      <c r="A60" s="674"/>
      <c r="B60" s="217">
        <v>37165</v>
      </c>
      <c r="C60" s="676">
        <v>98.4</v>
      </c>
      <c r="D60" s="638">
        <v>34</v>
      </c>
      <c r="E60" s="638">
        <v>64.400000000000006</v>
      </c>
      <c r="F60" s="676">
        <v>1431.5</v>
      </c>
      <c r="G60" s="638">
        <v>352.6</v>
      </c>
      <c r="H60" s="638">
        <v>1078.9000000000001</v>
      </c>
      <c r="I60" s="676">
        <v>577.9</v>
      </c>
      <c r="J60" s="638">
        <v>99.8</v>
      </c>
      <c r="K60" s="638">
        <v>382.1</v>
      </c>
      <c r="L60" s="638">
        <v>96</v>
      </c>
      <c r="M60" s="676">
        <v>50.6</v>
      </c>
      <c r="N60" s="638">
        <v>30.2</v>
      </c>
      <c r="O60" s="638">
        <v>20.399999999999999</v>
      </c>
      <c r="P60" s="676">
        <v>61.6</v>
      </c>
      <c r="Q60" s="638">
        <v>36</v>
      </c>
      <c r="R60" s="638">
        <v>25.6</v>
      </c>
      <c r="S60" s="676">
        <v>2220</v>
      </c>
    </row>
    <row r="61" spans="1:19" s="612" customFormat="1" ht="34.9" hidden="1" customHeight="1">
      <c r="A61" s="674"/>
      <c r="B61" s="216">
        <v>37196</v>
      </c>
      <c r="C61" s="574">
        <v>85.5</v>
      </c>
      <c r="D61" s="573">
        <v>26.5</v>
      </c>
      <c r="E61" s="573">
        <v>59</v>
      </c>
      <c r="F61" s="574">
        <v>1479.2</v>
      </c>
      <c r="G61" s="573">
        <v>370.9</v>
      </c>
      <c r="H61" s="573">
        <v>1108.3</v>
      </c>
      <c r="I61" s="574">
        <v>543.70000000000005</v>
      </c>
      <c r="J61" s="573">
        <v>98.8</v>
      </c>
      <c r="K61" s="573">
        <v>351.5</v>
      </c>
      <c r="L61" s="573">
        <v>93.4</v>
      </c>
      <c r="M61" s="574">
        <v>51</v>
      </c>
      <c r="N61" s="573">
        <v>30.1</v>
      </c>
      <c r="O61" s="573">
        <v>20.9</v>
      </c>
      <c r="P61" s="574">
        <v>66.099999999999994</v>
      </c>
      <c r="Q61" s="573">
        <v>34.5</v>
      </c>
      <c r="R61" s="573">
        <v>31.6</v>
      </c>
      <c r="S61" s="574">
        <v>2225.5</v>
      </c>
    </row>
    <row r="62" spans="1:19" s="612" customFormat="1" ht="34.9" hidden="1" customHeight="1">
      <c r="A62" s="674"/>
      <c r="B62" s="217">
        <v>37226</v>
      </c>
      <c r="C62" s="676">
        <v>89</v>
      </c>
      <c r="D62" s="638">
        <v>29.8</v>
      </c>
      <c r="E62" s="638">
        <v>59.2</v>
      </c>
      <c r="F62" s="676">
        <v>1454.5</v>
      </c>
      <c r="G62" s="638">
        <v>396.1</v>
      </c>
      <c r="H62" s="638">
        <v>1058.4000000000001</v>
      </c>
      <c r="I62" s="676">
        <v>556.5</v>
      </c>
      <c r="J62" s="638">
        <v>93</v>
      </c>
      <c r="K62" s="638">
        <v>372</v>
      </c>
      <c r="L62" s="638">
        <v>91.5</v>
      </c>
      <c r="M62" s="676">
        <v>36.700000000000003</v>
      </c>
      <c r="N62" s="638">
        <v>16.2</v>
      </c>
      <c r="O62" s="638">
        <v>20.5</v>
      </c>
      <c r="P62" s="676">
        <v>62.7</v>
      </c>
      <c r="Q62" s="638">
        <v>34.5</v>
      </c>
      <c r="R62" s="638">
        <v>28.2</v>
      </c>
      <c r="S62" s="676">
        <v>2199.4</v>
      </c>
    </row>
    <row r="63" spans="1:19" s="612" customFormat="1" ht="34.9" hidden="1" customHeight="1">
      <c r="A63" s="674"/>
      <c r="B63" s="215">
        <v>2002</v>
      </c>
      <c r="C63" s="678"/>
      <c r="D63" s="679"/>
      <c r="E63" s="679"/>
      <c r="F63" s="678"/>
      <c r="G63" s="679"/>
      <c r="H63" s="679"/>
      <c r="I63" s="678"/>
      <c r="J63" s="679"/>
      <c r="K63" s="679"/>
      <c r="L63" s="679"/>
      <c r="M63" s="678"/>
      <c r="N63" s="679"/>
      <c r="O63" s="679"/>
      <c r="P63" s="678"/>
      <c r="Q63" s="679"/>
      <c r="R63" s="679"/>
      <c r="S63" s="678"/>
    </row>
    <row r="64" spans="1:19" s="612" customFormat="1" ht="34.9" hidden="1" customHeight="1">
      <c r="A64" s="674"/>
      <c r="B64" s="216">
        <v>37257</v>
      </c>
      <c r="C64" s="574">
        <v>101.6</v>
      </c>
      <c r="D64" s="573">
        <v>40.799999999999997</v>
      </c>
      <c r="E64" s="573">
        <v>60.8</v>
      </c>
      <c r="F64" s="574">
        <v>1429.6</v>
      </c>
      <c r="G64" s="573">
        <v>392.9</v>
      </c>
      <c r="H64" s="573">
        <v>1036.7</v>
      </c>
      <c r="I64" s="574">
        <v>491.7</v>
      </c>
      <c r="J64" s="573">
        <v>89.5</v>
      </c>
      <c r="K64" s="573">
        <v>336.9</v>
      </c>
      <c r="L64" s="573">
        <v>65.3</v>
      </c>
      <c r="M64" s="574">
        <v>36.1</v>
      </c>
      <c r="N64" s="573">
        <v>15.6</v>
      </c>
      <c r="O64" s="573">
        <v>20.5</v>
      </c>
      <c r="P64" s="574">
        <v>68.3</v>
      </c>
      <c r="Q64" s="573">
        <v>33.9</v>
      </c>
      <c r="R64" s="573">
        <v>34.4</v>
      </c>
      <c r="S64" s="574">
        <v>2127.3000000000002</v>
      </c>
    </row>
    <row r="65" spans="1:19" s="612" customFormat="1" ht="34.9" hidden="1" customHeight="1">
      <c r="A65" s="674"/>
      <c r="B65" s="217">
        <v>37288</v>
      </c>
      <c r="C65" s="676">
        <v>87.2</v>
      </c>
      <c r="D65" s="638">
        <v>37.5</v>
      </c>
      <c r="E65" s="638">
        <v>49.7</v>
      </c>
      <c r="F65" s="676">
        <v>1451.7</v>
      </c>
      <c r="G65" s="638">
        <v>406.5</v>
      </c>
      <c r="H65" s="638">
        <v>1045.2</v>
      </c>
      <c r="I65" s="676">
        <v>482.3</v>
      </c>
      <c r="J65" s="638">
        <v>85.7</v>
      </c>
      <c r="K65" s="638">
        <v>338.7</v>
      </c>
      <c r="L65" s="638">
        <v>57.9</v>
      </c>
      <c r="M65" s="676">
        <v>36.1</v>
      </c>
      <c r="N65" s="638">
        <v>15.6</v>
      </c>
      <c r="O65" s="638">
        <v>20.5</v>
      </c>
      <c r="P65" s="676">
        <v>75.3</v>
      </c>
      <c r="Q65" s="638">
        <v>34</v>
      </c>
      <c r="R65" s="638">
        <v>41.3</v>
      </c>
      <c r="S65" s="676">
        <v>2132.6</v>
      </c>
    </row>
    <row r="66" spans="1:19" s="612" customFormat="1" ht="34.9" hidden="1" customHeight="1">
      <c r="A66" s="674"/>
      <c r="B66" s="216">
        <v>37316</v>
      </c>
      <c r="C66" s="574">
        <v>93.2</v>
      </c>
      <c r="D66" s="573">
        <v>39</v>
      </c>
      <c r="E66" s="573">
        <v>54.2</v>
      </c>
      <c r="F66" s="574">
        <v>1455.2</v>
      </c>
      <c r="G66" s="573">
        <v>390.4</v>
      </c>
      <c r="H66" s="573">
        <v>1064.8</v>
      </c>
      <c r="I66" s="574">
        <v>452.7</v>
      </c>
      <c r="J66" s="573">
        <v>84.2</v>
      </c>
      <c r="K66" s="573">
        <v>319.39999999999998</v>
      </c>
      <c r="L66" s="573">
        <v>49.1</v>
      </c>
      <c r="M66" s="574">
        <v>53.2</v>
      </c>
      <c r="N66" s="573">
        <v>32.799999999999997</v>
      </c>
      <c r="O66" s="573">
        <v>20.399999999999999</v>
      </c>
      <c r="P66" s="574">
        <v>67.7</v>
      </c>
      <c r="Q66" s="573">
        <v>33</v>
      </c>
      <c r="R66" s="573">
        <v>34.700000000000003</v>
      </c>
      <c r="S66" s="574">
        <v>2122</v>
      </c>
    </row>
    <row r="67" spans="1:19" s="612" customFormat="1" ht="34.9" hidden="1" customHeight="1">
      <c r="A67" s="674"/>
      <c r="B67" s="217">
        <v>37347</v>
      </c>
      <c r="C67" s="676">
        <v>86.6</v>
      </c>
      <c r="D67" s="638">
        <v>36.9</v>
      </c>
      <c r="E67" s="638">
        <v>49.7</v>
      </c>
      <c r="F67" s="676">
        <v>1531</v>
      </c>
      <c r="G67" s="638">
        <v>398.2</v>
      </c>
      <c r="H67" s="638">
        <v>1132.8</v>
      </c>
      <c r="I67" s="676">
        <v>411.8</v>
      </c>
      <c r="J67" s="638">
        <v>82.8</v>
      </c>
      <c r="K67" s="638">
        <v>267.2</v>
      </c>
      <c r="L67" s="638">
        <v>61.8</v>
      </c>
      <c r="M67" s="676">
        <v>52.7</v>
      </c>
      <c r="N67" s="638">
        <v>33.9</v>
      </c>
      <c r="O67" s="638">
        <v>18.8</v>
      </c>
      <c r="P67" s="676">
        <v>68.900000000000006</v>
      </c>
      <c r="Q67" s="638">
        <v>33</v>
      </c>
      <c r="R67" s="638">
        <v>35.9</v>
      </c>
      <c r="S67" s="676">
        <v>2151</v>
      </c>
    </row>
    <row r="68" spans="1:19" s="612" customFormat="1" ht="34.9" hidden="1" customHeight="1">
      <c r="A68" s="674"/>
      <c r="B68" s="216">
        <v>37377</v>
      </c>
      <c r="C68" s="574">
        <v>87.1</v>
      </c>
      <c r="D68" s="573">
        <v>35.299999999999997</v>
      </c>
      <c r="E68" s="573">
        <v>51.8</v>
      </c>
      <c r="F68" s="574">
        <v>1524.6</v>
      </c>
      <c r="G68" s="573">
        <v>399.2</v>
      </c>
      <c r="H68" s="573">
        <v>1125.4000000000001</v>
      </c>
      <c r="I68" s="574">
        <v>401.4</v>
      </c>
      <c r="J68" s="573">
        <v>80.2</v>
      </c>
      <c r="K68" s="573">
        <v>271.60000000000002</v>
      </c>
      <c r="L68" s="573">
        <v>49.6</v>
      </c>
      <c r="M68" s="574">
        <v>50.5</v>
      </c>
      <c r="N68" s="573">
        <v>33.5</v>
      </c>
      <c r="O68" s="573">
        <v>17</v>
      </c>
      <c r="P68" s="574">
        <v>64</v>
      </c>
      <c r="Q68" s="573">
        <v>32.5</v>
      </c>
      <c r="R68" s="573">
        <v>31.5</v>
      </c>
      <c r="S68" s="574">
        <v>2127.6</v>
      </c>
    </row>
    <row r="69" spans="1:19" s="612" customFormat="1" ht="34.9" hidden="1" customHeight="1">
      <c r="A69" s="674"/>
      <c r="B69" s="217">
        <v>37408</v>
      </c>
      <c r="C69" s="676">
        <v>83.1</v>
      </c>
      <c r="D69" s="638">
        <v>33.5</v>
      </c>
      <c r="E69" s="638">
        <v>49.6</v>
      </c>
      <c r="F69" s="676">
        <v>1550.2</v>
      </c>
      <c r="G69" s="638">
        <v>403.6</v>
      </c>
      <c r="H69" s="638">
        <v>1146.5999999999999</v>
      </c>
      <c r="I69" s="676">
        <v>437.1</v>
      </c>
      <c r="J69" s="638">
        <v>78.900000000000006</v>
      </c>
      <c r="K69" s="638">
        <v>288.2</v>
      </c>
      <c r="L69" s="638">
        <v>70</v>
      </c>
      <c r="M69" s="676">
        <v>50.5</v>
      </c>
      <c r="N69" s="638">
        <v>33.700000000000003</v>
      </c>
      <c r="O69" s="638">
        <v>16.8</v>
      </c>
      <c r="P69" s="676">
        <v>63.4</v>
      </c>
      <c r="Q69" s="638">
        <v>33.1</v>
      </c>
      <c r="R69" s="638">
        <v>30.3</v>
      </c>
      <c r="S69" s="676">
        <v>2184.3000000000002</v>
      </c>
    </row>
    <row r="70" spans="1:19" s="612" customFormat="1" ht="34.9" hidden="1" customHeight="1">
      <c r="A70" s="674"/>
      <c r="B70" s="216">
        <v>37438</v>
      </c>
      <c r="C70" s="574">
        <v>87.1</v>
      </c>
      <c r="D70" s="573">
        <v>26.7</v>
      </c>
      <c r="E70" s="573">
        <v>60.4</v>
      </c>
      <c r="F70" s="574">
        <v>1539.3</v>
      </c>
      <c r="G70" s="573">
        <v>424</v>
      </c>
      <c r="H70" s="573">
        <v>1115.3</v>
      </c>
      <c r="I70" s="574">
        <v>417.4</v>
      </c>
      <c r="J70" s="573">
        <v>77.5</v>
      </c>
      <c r="K70" s="573">
        <v>291.10000000000002</v>
      </c>
      <c r="L70" s="573">
        <v>48.8</v>
      </c>
      <c r="M70" s="574">
        <v>50.5</v>
      </c>
      <c r="N70" s="573">
        <v>33.700000000000003</v>
      </c>
      <c r="O70" s="573">
        <v>16.8</v>
      </c>
      <c r="P70" s="574">
        <v>64.7</v>
      </c>
      <c r="Q70" s="573">
        <v>31.4</v>
      </c>
      <c r="R70" s="573">
        <v>33.299999999999997</v>
      </c>
      <c r="S70" s="574">
        <v>2159</v>
      </c>
    </row>
    <row r="71" spans="1:19" s="612" customFormat="1" ht="34.9" hidden="1" customHeight="1">
      <c r="A71" s="674"/>
      <c r="B71" s="217">
        <v>37469</v>
      </c>
      <c r="C71" s="676">
        <v>73.5</v>
      </c>
      <c r="D71" s="638">
        <v>25</v>
      </c>
      <c r="E71" s="638">
        <v>48.5</v>
      </c>
      <c r="F71" s="676">
        <v>1560.2</v>
      </c>
      <c r="G71" s="638">
        <v>431.3</v>
      </c>
      <c r="H71" s="638">
        <v>1128.9000000000001</v>
      </c>
      <c r="I71" s="676">
        <v>422.5</v>
      </c>
      <c r="J71" s="638">
        <v>77</v>
      </c>
      <c r="K71" s="638">
        <v>295.89999999999998</v>
      </c>
      <c r="L71" s="638">
        <v>49.6</v>
      </c>
      <c r="M71" s="676">
        <v>49.7</v>
      </c>
      <c r="N71" s="638">
        <v>33.4</v>
      </c>
      <c r="O71" s="638">
        <v>16.3</v>
      </c>
      <c r="P71" s="676">
        <v>65.8</v>
      </c>
      <c r="Q71" s="638">
        <v>33.1</v>
      </c>
      <c r="R71" s="638">
        <v>32.700000000000003</v>
      </c>
      <c r="S71" s="676">
        <v>2171.6999999999998</v>
      </c>
    </row>
    <row r="72" spans="1:19" s="612" customFormat="1" ht="34.9" hidden="1" customHeight="1">
      <c r="A72" s="674"/>
      <c r="B72" s="216">
        <v>37500</v>
      </c>
      <c r="C72" s="574">
        <v>79.8</v>
      </c>
      <c r="D72" s="573">
        <v>26.4</v>
      </c>
      <c r="E72" s="573">
        <v>53.4</v>
      </c>
      <c r="F72" s="574">
        <v>1536.4</v>
      </c>
      <c r="G72" s="573">
        <v>434.5</v>
      </c>
      <c r="H72" s="573">
        <v>1101.9000000000001</v>
      </c>
      <c r="I72" s="574">
        <v>426.6</v>
      </c>
      <c r="J72" s="573">
        <v>75.5</v>
      </c>
      <c r="K72" s="573">
        <v>295.60000000000002</v>
      </c>
      <c r="L72" s="573">
        <v>55.5</v>
      </c>
      <c r="M72" s="574">
        <v>44.5</v>
      </c>
      <c r="N72" s="573">
        <v>28.2</v>
      </c>
      <c r="O72" s="573">
        <v>16.3</v>
      </c>
      <c r="P72" s="574">
        <v>57.7</v>
      </c>
      <c r="Q72" s="573">
        <v>32.5</v>
      </c>
      <c r="R72" s="573">
        <v>25.2</v>
      </c>
      <c r="S72" s="574">
        <v>2145</v>
      </c>
    </row>
    <row r="73" spans="1:19" s="612" customFormat="1" ht="34.9" hidden="1" customHeight="1">
      <c r="A73" s="674"/>
      <c r="B73" s="217">
        <v>37530</v>
      </c>
      <c r="C73" s="676">
        <v>69.900000000000006</v>
      </c>
      <c r="D73" s="638">
        <v>21.4</v>
      </c>
      <c r="E73" s="638">
        <v>48.5</v>
      </c>
      <c r="F73" s="676">
        <v>1536.7</v>
      </c>
      <c r="G73" s="638">
        <v>436.6</v>
      </c>
      <c r="H73" s="638">
        <v>1100.0999999999999</v>
      </c>
      <c r="I73" s="676">
        <v>436.6</v>
      </c>
      <c r="J73" s="638">
        <v>74.8</v>
      </c>
      <c r="K73" s="638">
        <v>295.7</v>
      </c>
      <c r="L73" s="638">
        <v>66.099999999999994</v>
      </c>
      <c r="M73" s="676">
        <v>45.8</v>
      </c>
      <c r="N73" s="638">
        <v>29.5</v>
      </c>
      <c r="O73" s="638">
        <v>16.3</v>
      </c>
      <c r="P73" s="676">
        <v>53.2</v>
      </c>
      <c r="Q73" s="638">
        <v>32.700000000000003</v>
      </c>
      <c r="R73" s="638">
        <v>20.5</v>
      </c>
      <c r="S73" s="676">
        <v>2142.1999999999998</v>
      </c>
    </row>
    <row r="74" spans="1:19" s="612" customFormat="1" ht="34.9" hidden="1" customHeight="1">
      <c r="A74" s="674"/>
      <c r="B74" s="216">
        <v>37561</v>
      </c>
      <c r="C74" s="574">
        <v>62.8</v>
      </c>
      <c r="D74" s="573">
        <v>15.1</v>
      </c>
      <c r="E74" s="573">
        <v>47.7</v>
      </c>
      <c r="F74" s="574">
        <v>1504.2</v>
      </c>
      <c r="G74" s="573">
        <v>441.6</v>
      </c>
      <c r="H74" s="573">
        <v>1062.5999999999999</v>
      </c>
      <c r="I74" s="574">
        <v>492.7</v>
      </c>
      <c r="J74" s="573">
        <v>74.3</v>
      </c>
      <c r="K74" s="573">
        <v>315.8</v>
      </c>
      <c r="L74" s="573">
        <v>102.6</v>
      </c>
      <c r="M74" s="574">
        <v>44.7</v>
      </c>
      <c r="N74" s="573">
        <v>28.5</v>
      </c>
      <c r="O74" s="573">
        <v>16.2</v>
      </c>
      <c r="P74" s="574">
        <v>51.6</v>
      </c>
      <c r="Q74" s="573">
        <v>31.3</v>
      </c>
      <c r="R74" s="573">
        <v>20.3</v>
      </c>
      <c r="S74" s="574">
        <v>2156</v>
      </c>
    </row>
    <row r="75" spans="1:19" s="612" customFormat="1" ht="34.9" hidden="1" customHeight="1">
      <c r="A75" s="674"/>
      <c r="B75" s="217">
        <v>37591</v>
      </c>
      <c r="C75" s="676">
        <v>88.6</v>
      </c>
      <c r="D75" s="638">
        <v>21.6</v>
      </c>
      <c r="E75" s="638">
        <v>67</v>
      </c>
      <c r="F75" s="676">
        <v>1576.9</v>
      </c>
      <c r="G75" s="638">
        <v>444.6</v>
      </c>
      <c r="H75" s="638">
        <v>1132.3</v>
      </c>
      <c r="I75" s="676">
        <v>403.6</v>
      </c>
      <c r="J75" s="638">
        <v>75.900000000000006</v>
      </c>
      <c r="K75" s="638">
        <v>266.8</v>
      </c>
      <c r="L75" s="638">
        <v>60.9</v>
      </c>
      <c r="M75" s="676">
        <v>44</v>
      </c>
      <c r="N75" s="638">
        <v>27.9</v>
      </c>
      <c r="O75" s="638">
        <v>16.100000000000001</v>
      </c>
      <c r="P75" s="676">
        <v>43.7</v>
      </c>
      <c r="Q75" s="638">
        <v>28</v>
      </c>
      <c r="R75" s="638">
        <v>15.7</v>
      </c>
      <c r="S75" s="676">
        <v>2156.8000000000002</v>
      </c>
    </row>
    <row r="76" spans="1:19" s="612" customFormat="1" ht="34.9" hidden="1" customHeight="1">
      <c r="A76" s="674"/>
      <c r="B76" s="215">
        <v>2003</v>
      </c>
      <c r="C76" s="678"/>
      <c r="D76" s="679"/>
      <c r="E76" s="679"/>
      <c r="F76" s="678"/>
      <c r="G76" s="679"/>
      <c r="H76" s="679"/>
      <c r="I76" s="678"/>
      <c r="J76" s="679"/>
      <c r="K76" s="679"/>
      <c r="L76" s="679"/>
      <c r="M76" s="678"/>
      <c r="N76" s="679"/>
      <c r="O76" s="679"/>
      <c r="P76" s="678"/>
      <c r="Q76" s="679"/>
      <c r="R76" s="679"/>
      <c r="S76" s="678"/>
    </row>
    <row r="77" spans="1:19" s="612" customFormat="1" ht="34.9" hidden="1" customHeight="1">
      <c r="A77" s="674"/>
      <c r="B77" s="216">
        <v>37622</v>
      </c>
      <c r="C77" s="574">
        <v>87.1</v>
      </c>
      <c r="D77" s="573">
        <v>22.1</v>
      </c>
      <c r="E77" s="573">
        <v>65</v>
      </c>
      <c r="F77" s="574">
        <v>1595.1</v>
      </c>
      <c r="G77" s="573">
        <v>449.3</v>
      </c>
      <c r="H77" s="573">
        <v>1145.8</v>
      </c>
      <c r="I77" s="574">
        <v>423.9</v>
      </c>
      <c r="J77" s="573">
        <v>75.900000000000006</v>
      </c>
      <c r="K77" s="573">
        <v>289.8</v>
      </c>
      <c r="L77" s="573">
        <v>58.2</v>
      </c>
      <c r="M77" s="574">
        <v>43.4</v>
      </c>
      <c r="N77" s="573">
        <v>27.6</v>
      </c>
      <c r="O77" s="573">
        <v>15.8</v>
      </c>
      <c r="P77" s="574">
        <v>46.2</v>
      </c>
      <c r="Q77" s="573">
        <v>29.6</v>
      </c>
      <c r="R77" s="573">
        <v>16.600000000000001</v>
      </c>
      <c r="S77" s="574">
        <v>2195.6999999999998</v>
      </c>
    </row>
    <row r="78" spans="1:19" s="612" customFormat="1" ht="34.9" hidden="1" customHeight="1">
      <c r="A78" s="674"/>
      <c r="B78" s="217">
        <v>37653</v>
      </c>
      <c r="C78" s="676">
        <v>88</v>
      </c>
      <c r="D78" s="638">
        <v>22</v>
      </c>
      <c r="E78" s="638">
        <v>66</v>
      </c>
      <c r="F78" s="676">
        <v>1602.6</v>
      </c>
      <c r="G78" s="638">
        <v>444.5</v>
      </c>
      <c r="H78" s="638">
        <v>1158.0999999999999</v>
      </c>
      <c r="I78" s="676">
        <v>410.8</v>
      </c>
      <c r="J78" s="638">
        <v>76.599999999999994</v>
      </c>
      <c r="K78" s="638">
        <v>280.2</v>
      </c>
      <c r="L78" s="638">
        <v>54</v>
      </c>
      <c r="M78" s="676">
        <v>43.6</v>
      </c>
      <c r="N78" s="638">
        <v>27.8</v>
      </c>
      <c r="O78" s="638">
        <v>15.8</v>
      </c>
      <c r="P78" s="676">
        <v>49.6</v>
      </c>
      <c r="Q78" s="638">
        <v>30.6</v>
      </c>
      <c r="R78" s="638">
        <v>19</v>
      </c>
      <c r="S78" s="676">
        <v>2194.6</v>
      </c>
    </row>
    <row r="79" spans="1:19" s="612" customFormat="1" ht="34.9" hidden="1" customHeight="1">
      <c r="A79" s="674"/>
      <c r="B79" s="216">
        <v>37681</v>
      </c>
      <c r="C79" s="574">
        <v>109.5</v>
      </c>
      <c r="D79" s="573">
        <v>30.7</v>
      </c>
      <c r="E79" s="573">
        <v>78.8</v>
      </c>
      <c r="F79" s="574">
        <v>1574.9</v>
      </c>
      <c r="G79" s="573">
        <v>447.3</v>
      </c>
      <c r="H79" s="573">
        <v>1127.5999999999999</v>
      </c>
      <c r="I79" s="574">
        <v>410</v>
      </c>
      <c r="J79" s="573">
        <v>76.599999999999994</v>
      </c>
      <c r="K79" s="573">
        <v>273.3</v>
      </c>
      <c r="L79" s="573">
        <v>60.1</v>
      </c>
      <c r="M79" s="574">
        <v>43.2</v>
      </c>
      <c r="N79" s="573">
        <v>27.4</v>
      </c>
      <c r="O79" s="573">
        <v>15.8</v>
      </c>
      <c r="P79" s="574">
        <v>53.3</v>
      </c>
      <c r="Q79" s="573">
        <v>31.8</v>
      </c>
      <c r="R79" s="573">
        <v>21.5</v>
      </c>
      <c r="S79" s="574">
        <v>2190.9</v>
      </c>
    </row>
    <row r="80" spans="1:19" s="612" customFormat="1" ht="34.9" hidden="1" customHeight="1">
      <c r="A80" s="674"/>
      <c r="B80" s="217">
        <v>37712</v>
      </c>
      <c r="C80" s="676">
        <v>105.4</v>
      </c>
      <c r="D80" s="638">
        <v>24.5</v>
      </c>
      <c r="E80" s="638">
        <v>80.900000000000006</v>
      </c>
      <c r="F80" s="676">
        <v>1596.4</v>
      </c>
      <c r="G80" s="638">
        <v>460</v>
      </c>
      <c r="H80" s="638">
        <v>1136.4000000000001</v>
      </c>
      <c r="I80" s="676">
        <v>417.4</v>
      </c>
      <c r="J80" s="638">
        <v>74.5</v>
      </c>
      <c r="K80" s="638">
        <v>260.5</v>
      </c>
      <c r="L80" s="638">
        <v>82.4</v>
      </c>
      <c r="M80" s="676">
        <v>47.6</v>
      </c>
      <c r="N80" s="638">
        <v>32.4</v>
      </c>
      <c r="O80" s="638">
        <v>15.2</v>
      </c>
      <c r="P80" s="676">
        <v>55</v>
      </c>
      <c r="Q80" s="638">
        <v>31.6</v>
      </c>
      <c r="R80" s="638">
        <v>23.4</v>
      </c>
      <c r="S80" s="676">
        <v>2221.8000000000002</v>
      </c>
    </row>
    <row r="81" spans="1:19" s="612" customFormat="1" ht="34.9" hidden="1" customHeight="1">
      <c r="A81" s="674"/>
      <c r="B81" s="216">
        <v>37742</v>
      </c>
      <c r="C81" s="574">
        <v>120.5</v>
      </c>
      <c r="D81" s="573">
        <v>32</v>
      </c>
      <c r="E81" s="573">
        <v>88.5</v>
      </c>
      <c r="F81" s="574">
        <v>1672.2</v>
      </c>
      <c r="G81" s="573">
        <v>472.9</v>
      </c>
      <c r="H81" s="573">
        <v>1199.3</v>
      </c>
      <c r="I81" s="574">
        <v>438.6</v>
      </c>
      <c r="J81" s="573">
        <v>74.400000000000006</v>
      </c>
      <c r="K81" s="573">
        <v>265.10000000000002</v>
      </c>
      <c r="L81" s="573">
        <v>99.1</v>
      </c>
      <c r="M81" s="574">
        <v>47</v>
      </c>
      <c r="N81" s="573">
        <v>31.8</v>
      </c>
      <c r="O81" s="573">
        <v>15.2</v>
      </c>
      <c r="P81" s="574">
        <v>54.8</v>
      </c>
      <c r="Q81" s="573">
        <v>31.7</v>
      </c>
      <c r="R81" s="573">
        <v>23.1</v>
      </c>
      <c r="S81" s="574">
        <v>2333.1</v>
      </c>
    </row>
    <row r="82" spans="1:19" s="612" customFormat="1" ht="34.9" hidden="1" customHeight="1">
      <c r="A82" s="674"/>
      <c r="B82" s="217">
        <v>37773</v>
      </c>
      <c r="C82" s="676">
        <v>129.19999999999999</v>
      </c>
      <c r="D82" s="638">
        <v>30.4</v>
      </c>
      <c r="E82" s="638">
        <v>98.8</v>
      </c>
      <c r="F82" s="676">
        <v>1595.3</v>
      </c>
      <c r="G82" s="638">
        <v>458</v>
      </c>
      <c r="H82" s="638">
        <v>1137.3</v>
      </c>
      <c r="I82" s="676">
        <v>412.3</v>
      </c>
      <c r="J82" s="638">
        <v>73.2</v>
      </c>
      <c r="K82" s="638">
        <v>277.39999999999998</v>
      </c>
      <c r="L82" s="638">
        <v>61.7</v>
      </c>
      <c r="M82" s="676">
        <v>46.8</v>
      </c>
      <c r="N82" s="638">
        <v>31.7</v>
      </c>
      <c r="O82" s="638">
        <v>15.1</v>
      </c>
      <c r="P82" s="676">
        <v>49.7</v>
      </c>
      <c r="Q82" s="638">
        <v>31.4</v>
      </c>
      <c r="R82" s="638">
        <v>18.3</v>
      </c>
      <c r="S82" s="676">
        <v>2233.3000000000002</v>
      </c>
    </row>
    <row r="83" spans="1:19" s="612" customFormat="1" ht="34.9" hidden="1" customHeight="1">
      <c r="A83" s="674"/>
      <c r="B83" s="216">
        <v>37803</v>
      </c>
      <c r="C83" s="574">
        <v>129.80000000000001</v>
      </c>
      <c r="D83" s="573">
        <v>32.700000000000003</v>
      </c>
      <c r="E83" s="573">
        <v>97.1</v>
      </c>
      <c r="F83" s="574">
        <v>1663.3</v>
      </c>
      <c r="G83" s="573">
        <v>465.2</v>
      </c>
      <c r="H83" s="573">
        <v>1198.0999999999999</v>
      </c>
      <c r="I83" s="574">
        <v>447.6</v>
      </c>
      <c r="J83" s="573">
        <v>75.2</v>
      </c>
      <c r="K83" s="573">
        <v>281.3</v>
      </c>
      <c r="L83" s="573">
        <v>91.1</v>
      </c>
      <c r="M83" s="574">
        <v>45.8</v>
      </c>
      <c r="N83" s="573">
        <v>30.7</v>
      </c>
      <c r="O83" s="573">
        <v>15.1</v>
      </c>
      <c r="P83" s="574">
        <v>59.5</v>
      </c>
      <c r="Q83" s="573">
        <v>31.4</v>
      </c>
      <c r="R83" s="573">
        <v>28.1</v>
      </c>
      <c r="S83" s="574">
        <v>2346</v>
      </c>
    </row>
    <row r="84" spans="1:19" s="612" customFormat="1" ht="34.9" hidden="1" customHeight="1">
      <c r="A84" s="674"/>
      <c r="B84" s="217">
        <v>37834</v>
      </c>
      <c r="C84" s="676">
        <v>132.69999999999999</v>
      </c>
      <c r="D84" s="638">
        <v>33.6</v>
      </c>
      <c r="E84" s="638">
        <v>99.1</v>
      </c>
      <c r="F84" s="676">
        <v>1652.7</v>
      </c>
      <c r="G84" s="638">
        <v>464.4</v>
      </c>
      <c r="H84" s="638">
        <v>1188.3</v>
      </c>
      <c r="I84" s="676">
        <v>427.9</v>
      </c>
      <c r="J84" s="638">
        <v>76</v>
      </c>
      <c r="K84" s="638">
        <v>282.8</v>
      </c>
      <c r="L84" s="638">
        <v>69.099999999999994</v>
      </c>
      <c r="M84" s="676">
        <v>45.4</v>
      </c>
      <c r="N84" s="638">
        <v>29.7</v>
      </c>
      <c r="O84" s="638">
        <v>15.7</v>
      </c>
      <c r="P84" s="676">
        <v>46.3</v>
      </c>
      <c r="Q84" s="638">
        <v>29.5</v>
      </c>
      <c r="R84" s="638">
        <v>16.8</v>
      </c>
      <c r="S84" s="676">
        <v>2305</v>
      </c>
    </row>
    <row r="85" spans="1:19" s="612" customFormat="1" ht="34.9" hidden="1" customHeight="1">
      <c r="A85" s="674"/>
      <c r="B85" s="216">
        <v>37865</v>
      </c>
      <c r="C85" s="574">
        <v>130.19999999999999</v>
      </c>
      <c r="D85" s="573">
        <v>32.4</v>
      </c>
      <c r="E85" s="573">
        <v>97.8</v>
      </c>
      <c r="F85" s="574">
        <v>1663.8</v>
      </c>
      <c r="G85" s="573">
        <v>487.8</v>
      </c>
      <c r="H85" s="573">
        <v>1176</v>
      </c>
      <c r="I85" s="574">
        <v>414.2</v>
      </c>
      <c r="J85" s="573">
        <v>76.900000000000006</v>
      </c>
      <c r="K85" s="573">
        <v>276.39999999999998</v>
      </c>
      <c r="L85" s="573">
        <v>60.9</v>
      </c>
      <c r="M85" s="574">
        <v>43.5</v>
      </c>
      <c r="N85" s="573">
        <v>28.1</v>
      </c>
      <c r="O85" s="573">
        <v>15.4</v>
      </c>
      <c r="P85" s="574">
        <v>45.4</v>
      </c>
      <c r="Q85" s="573">
        <v>29</v>
      </c>
      <c r="R85" s="573">
        <v>16.399999999999999</v>
      </c>
      <c r="S85" s="574">
        <v>2297.1</v>
      </c>
    </row>
    <row r="86" spans="1:19" s="612" customFormat="1" ht="34.9" hidden="1" customHeight="1">
      <c r="A86" s="674"/>
      <c r="B86" s="217">
        <v>37895</v>
      </c>
      <c r="C86" s="676">
        <v>126.3</v>
      </c>
      <c r="D86" s="638">
        <v>32.6</v>
      </c>
      <c r="E86" s="638">
        <v>93.7</v>
      </c>
      <c r="F86" s="676">
        <v>1651.4</v>
      </c>
      <c r="G86" s="638">
        <v>505.1</v>
      </c>
      <c r="H86" s="638">
        <v>1146.3</v>
      </c>
      <c r="I86" s="676">
        <v>427.1</v>
      </c>
      <c r="J86" s="638">
        <v>78.400000000000006</v>
      </c>
      <c r="K86" s="638">
        <v>277.39999999999998</v>
      </c>
      <c r="L86" s="638">
        <v>71.3</v>
      </c>
      <c r="M86" s="676">
        <v>43.5</v>
      </c>
      <c r="N86" s="638">
        <v>28.1</v>
      </c>
      <c r="O86" s="638">
        <v>15.4</v>
      </c>
      <c r="P86" s="676">
        <v>46.7</v>
      </c>
      <c r="Q86" s="638">
        <v>30.3</v>
      </c>
      <c r="R86" s="638">
        <v>16.399999999999999</v>
      </c>
      <c r="S86" s="676">
        <v>2295</v>
      </c>
    </row>
    <row r="87" spans="1:19" s="612" customFormat="1" ht="34.9" hidden="1" customHeight="1">
      <c r="A87" s="674"/>
      <c r="B87" s="216">
        <v>37926</v>
      </c>
      <c r="C87" s="574">
        <v>110.2</v>
      </c>
      <c r="D87" s="573">
        <v>26.1</v>
      </c>
      <c r="E87" s="573">
        <v>84.1</v>
      </c>
      <c r="F87" s="574">
        <v>1614.2</v>
      </c>
      <c r="G87" s="573">
        <v>514.5</v>
      </c>
      <c r="H87" s="573">
        <v>1099.7</v>
      </c>
      <c r="I87" s="574">
        <v>483.5</v>
      </c>
      <c r="J87" s="573">
        <v>77.5</v>
      </c>
      <c r="K87" s="573">
        <v>286.2</v>
      </c>
      <c r="L87" s="573">
        <v>119.8</v>
      </c>
      <c r="M87" s="574">
        <v>44.5</v>
      </c>
      <c r="N87" s="573">
        <v>29.1</v>
      </c>
      <c r="O87" s="573">
        <v>15.4</v>
      </c>
      <c r="P87" s="574">
        <v>55.6</v>
      </c>
      <c r="Q87" s="573">
        <v>31.5</v>
      </c>
      <c r="R87" s="573">
        <v>24.1</v>
      </c>
      <c r="S87" s="574">
        <v>2308</v>
      </c>
    </row>
    <row r="88" spans="1:19" s="612" customFormat="1" ht="34.9" hidden="1" customHeight="1">
      <c r="A88" s="674"/>
      <c r="B88" s="217">
        <v>37956</v>
      </c>
      <c r="C88" s="676">
        <v>126.2</v>
      </c>
      <c r="D88" s="638">
        <v>30.4</v>
      </c>
      <c r="E88" s="638">
        <v>95.8</v>
      </c>
      <c r="F88" s="676">
        <v>1632</v>
      </c>
      <c r="G88" s="638">
        <v>520.6</v>
      </c>
      <c r="H88" s="638">
        <v>1111.4000000000001</v>
      </c>
      <c r="I88" s="676">
        <v>461.9</v>
      </c>
      <c r="J88" s="638">
        <v>78</v>
      </c>
      <c r="K88" s="638">
        <v>277</v>
      </c>
      <c r="L88" s="638">
        <v>106.9</v>
      </c>
      <c r="M88" s="676">
        <v>45.4</v>
      </c>
      <c r="N88" s="638">
        <v>30</v>
      </c>
      <c r="O88" s="638">
        <v>15.4</v>
      </c>
      <c r="P88" s="676">
        <v>45.7</v>
      </c>
      <c r="Q88" s="638">
        <v>28</v>
      </c>
      <c r="R88" s="638">
        <v>17.7</v>
      </c>
      <c r="S88" s="676">
        <v>2311.1999999999998</v>
      </c>
    </row>
    <row r="89" spans="1:19" s="612" customFormat="1" ht="34.9" hidden="1" customHeight="1">
      <c r="A89" s="674"/>
      <c r="B89" s="215">
        <v>2004</v>
      </c>
      <c r="C89" s="678"/>
      <c r="D89" s="679"/>
      <c r="E89" s="679"/>
      <c r="F89" s="678"/>
      <c r="G89" s="679"/>
      <c r="H89" s="679"/>
      <c r="I89" s="678"/>
      <c r="J89" s="679"/>
      <c r="K89" s="679"/>
      <c r="L89" s="679"/>
      <c r="M89" s="678"/>
      <c r="N89" s="679"/>
      <c r="O89" s="679"/>
      <c r="P89" s="678"/>
      <c r="Q89" s="679"/>
      <c r="R89" s="679"/>
      <c r="S89" s="678"/>
    </row>
    <row r="90" spans="1:19" s="612" customFormat="1" ht="34.9" hidden="1" customHeight="1">
      <c r="A90" s="674"/>
      <c r="B90" s="216">
        <v>37987</v>
      </c>
      <c r="C90" s="574">
        <v>89.8</v>
      </c>
      <c r="D90" s="573">
        <v>34.6</v>
      </c>
      <c r="E90" s="573">
        <v>55.2</v>
      </c>
      <c r="F90" s="574">
        <v>1655.9</v>
      </c>
      <c r="G90" s="573">
        <v>516</v>
      </c>
      <c r="H90" s="573">
        <v>1139.9000000000001</v>
      </c>
      <c r="I90" s="574">
        <v>538.29999999999995</v>
      </c>
      <c r="J90" s="573">
        <v>77.400000000000006</v>
      </c>
      <c r="K90" s="573">
        <v>330.7</v>
      </c>
      <c r="L90" s="573">
        <v>130.19999999999999</v>
      </c>
      <c r="M90" s="574">
        <v>44.5</v>
      </c>
      <c r="N90" s="573">
        <v>29</v>
      </c>
      <c r="O90" s="573">
        <v>15.5</v>
      </c>
      <c r="P90" s="574">
        <v>50.4</v>
      </c>
      <c r="Q90" s="573">
        <v>30.4</v>
      </c>
      <c r="R90" s="573">
        <v>20</v>
      </c>
      <c r="S90" s="574">
        <v>2378.9</v>
      </c>
    </row>
    <row r="91" spans="1:19" s="612" customFormat="1" ht="34.9" hidden="1" customHeight="1">
      <c r="A91" s="674"/>
      <c r="B91" s="217">
        <v>38018</v>
      </c>
      <c r="C91" s="676">
        <v>132.9</v>
      </c>
      <c r="D91" s="638">
        <v>43.6</v>
      </c>
      <c r="E91" s="638">
        <v>89.3</v>
      </c>
      <c r="F91" s="676">
        <v>1630.3</v>
      </c>
      <c r="G91" s="638">
        <v>520.6</v>
      </c>
      <c r="H91" s="638">
        <v>1109.7</v>
      </c>
      <c r="I91" s="676">
        <v>505.7</v>
      </c>
      <c r="J91" s="638">
        <v>76.2</v>
      </c>
      <c r="K91" s="638">
        <v>328.2</v>
      </c>
      <c r="L91" s="638">
        <v>101.3</v>
      </c>
      <c r="M91" s="676">
        <v>45.1</v>
      </c>
      <c r="N91" s="638">
        <v>30.5</v>
      </c>
      <c r="O91" s="638">
        <v>14.6</v>
      </c>
      <c r="P91" s="676">
        <v>64.400000000000006</v>
      </c>
      <c r="Q91" s="638">
        <v>37.200000000000003</v>
      </c>
      <c r="R91" s="638">
        <v>27.2</v>
      </c>
      <c r="S91" s="676">
        <v>2378.4</v>
      </c>
    </row>
    <row r="92" spans="1:19" s="612" customFormat="1" ht="34.9" hidden="1" customHeight="1">
      <c r="A92" s="674"/>
      <c r="B92" s="216">
        <v>38047</v>
      </c>
      <c r="C92" s="574">
        <v>128.80000000000001</v>
      </c>
      <c r="D92" s="573">
        <v>50.4</v>
      </c>
      <c r="E92" s="573">
        <v>78.400000000000006</v>
      </c>
      <c r="F92" s="574">
        <v>1570.3</v>
      </c>
      <c r="G92" s="573">
        <v>507.6</v>
      </c>
      <c r="H92" s="573">
        <v>1062.7</v>
      </c>
      <c r="I92" s="574">
        <v>528.29999999999995</v>
      </c>
      <c r="J92" s="573">
        <v>76.8</v>
      </c>
      <c r="K92" s="573">
        <v>334.4</v>
      </c>
      <c r="L92" s="573">
        <v>117.1</v>
      </c>
      <c r="M92" s="574">
        <v>45</v>
      </c>
      <c r="N92" s="573">
        <v>29.3</v>
      </c>
      <c r="O92" s="573">
        <v>15.7</v>
      </c>
      <c r="P92" s="574">
        <v>68.7</v>
      </c>
      <c r="Q92" s="573">
        <v>45.7</v>
      </c>
      <c r="R92" s="573">
        <v>23</v>
      </c>
      <c r="S92" s="574">
        <v>2341.1</v>
      </c>
    </row>
    <row r="93" spans="1:19" s="612" customFormat="1" ht="34.9" hidden="1" customHeight="1">
      <c r="A93" s="674"/>
      <c r="B93" s="217">
        <v>38078</v>
      </c>
      <c r="C93" s="676">
        <v>124.8</v>
      </c>
      <c r="D93" s="638">
        <v>46.2</v>
      </c>
      <c r="E93" s="638">
        <v>78.599999999999994</v>
      </c>
      <c r="F93" s="676">
        <v>1575.6</v>
      </c>
      <c r="G93" s="638">
        <v>506.7</v>
      </c>
      <c r="H93" s="638">
        <v>1068.9000000000001</v>
      </c>
      <c r="I93" s="676">
        <v>528.9</v>
      </c>
      <c r="J93" s="638">
        <v>79.900000000000006</v>
      </c>
      <c r="K93" s="638">
        <v>356.2</v>
      </c>
      <c r="L93" s="638">
        <v>92.8</v>
      </c>
      <c r="M93" s="676">
        <v>44.8</v>
      </c>
      <c r="N93" s="638">
        <v>29.1</v>
      </c>
      <c r="O93" s="638">
        <v>15.7</v>
      </c>
      <c r="P93" s="676">
        <v>75</v>
      </c>
      <c r="Q93" s="638">
        <v>45.5</v>
      </c>
      <c r="R93" s="638">
        <v>29.5</v>
      </c>
      <c r="S93" s="676">
        <v>2349.1</v>
      </c>
    </row>
    <row r="94" spans="1:19" s="612" customFormat="1" ht="34.9" hidden="1" customHeight="1">
      <c r="A94" s="674"/>
      <c r="B94" s="216">
        <v>38108</v>
      </c>
      <c r="C94" s="574">
        <v>128.80000000000001</v>
      </c>
      <c r="D94" s="573">
        <v>50.1</v>
      </c>
      <c r="E94" s="573">
        <v>78.7</v>
      </c>
      <c r="F94" s="574">
        <v>1557.2</v>
      </c>
      <c r="G94" s="573">
        <v>502.7</v>
      </c>
      <c r="H94" s="573">
        <v>1054.5</v>
      </c>
      <c r="I94" s="574">
        <v>550</v>
      </c>
      <c r="J94" s="573">
        <v>81.400000000000006</v>
      </c>
      <c r="K94" s="573">
        <v>350.3</v>
      </c>
      <c r="L94" s="573">
        <v>118.3</v>
      </c>
      <c r="M94" s="574">
        <v>45.3</v>
      </c>
      <c r="N94" s="573">
        <v>28.2</v>
      </c>
      <c r="O94" s="573">
        <v>17.100000000000001</v>
      </c>
      <c r="P94" s="574">
        <v>77.400000000000006</v>
      </c>
      <c r="Q94" s="573">
        <v>44.9</v>
      </c>
      <c r="R94" s="573">
        <v>32.5</v>
      </c>
      <c r="S94" s="574">
        <v>2358.6999999999998</v>
      </c>
    </row>
    <row r="95" spans="1:19" s="612" customFormat="1" ht="34.9" hidden="1" customHeight="1">
      <c r="A95" s="674"/>
      <c r="B95" s="217">
        <v>38139</v>
      </c>
      <c r="C95" s="676">
        <v>134.30000000000001</v>
      </c>
      <c r="D95" s="638">
        <v>45.2</v>
      </c>
      <c r="E95" s="638">
        <v>89.1</v>
      </c>
      <c r="F95" s="676">
        <v>1564.6</v>
      </c>
      <c r="G95" s="638">
        <v>530.79999999999995</v>
      </c>
      <c r="H95" s="638">
        <v>1033.8</v>
      </c>
      <c r="I95" s="676">
        <v>556.29999999999995</v>
      </c>
      <c r="J95" s="638">
        <v>83.5</v>
      </c>
      <c r="K95" s="638">
        <v>342.8</v>
      </c>
      <c r="L95" s="638">
        <v>130</v>
      </c>
      <c r="M95" s="676">
        <v>44.2</v>
      </c>
      <c r="N95" s="638">
        <v>28.4</v>
      </c>
      <c r="O95" s="638">
        <v>15.8</v>
      </c>
      <c r="P95" s="676">
        <v>76.5</v>
      </c>
      <c r="Q95" s="638">
        <v>45.8</v>
      </c>
      <c r="R95" s="638">
        <v>30.7</v>
      </c>
      <c r="S95" s="676">
        <v>2375.9</v>
      </c>
    </row>
    <row r="96" spans="1:19" s="612" customFormat="1" ht="34.9" hidden="1" customHeight="1">
      <c r="A96" s="674"/>
      <c r="B96" s="216">
        <v>38169</v>
      </c>
      <c r="C96" s="574">
        <v>121.5</v>
      </c>
      <c r="D96" s="573">
        <v>34</v>
      </c>
      <c r="E96" s="573">
        <v>87.5</v>
      </c>
      <c r="F96" s="574">
        <v>1592.7</v>
      </c>
      <c r="G96" s="573">
        <v>536.5</v>
      </c>
      <c r="H96" s="573">
        <v>1056.2</v>
      </c>
      <c r="I96" s="574">
        <v>568.20000000000005</v>
      </c>
      <c r="J96" s="573">
        <v>83.1</v>
      </c>
      <c r="K96" s="573">
        <v>339.2</v>
      </c>
      <c r="L96" s="573">
        <v>145.9</v>
      </c>
      <c r="M96" s="574">
        <v>44.9</v>
      </c>
      <c r="N96" s="573">
        <v>28.5</v>
      </c>
      <c r="O96" s="573">
        <v>16.399999999999999</v>
      </c>
      <c r="P96" s="574">
        <v>73.5</v>
      </c>
      <c r="Q96" s="573">
        <v>46.1</v>
      </c>
      <c r="R96" s="573">
        <v>27.4</v>
      </c>
      <c r="S96" s="574">
        <v>2400.8000000000002</v>
      </c>
    </row>
    <row r="97" spans="1:19" s="612" customFormat="1" ht="34.9" hidden="1" customHeight="1">
      <c r="A97" s="674"/>
      <c r="B97" s="217">
        <v>38200</v>
      </c>
      <c r="C97" s="676">
        <v>126.4</v>
      </c>
      <c r="D97" s="638">
        <v>33.4</v>
      </c>
      <c r="E97" s="638">
        <v>93</v>
      </c>
      <c r="F97" s="676">
        <v>1600.2</v>
      </c>
      <c r="G97" s="638">
        <v>533.29999999999995</v>
      </c>
      <c r="H97" s="638">
        <v>1066.9000000000001</v>
      </c>
      <c r="I97" s="676">
        <v>588.1</v>
      </c>
      <c r="J97" s="638">
        <v>83.5</v>
      </c>
      <c r="K97" s="638">
        <v>305</v>
      </c>
      <c r="L97" s="638">
        <v>199.6</v>
      </c>
      <c r="M97" s="676">
        <v>49.6</v>
      </c>
      <c r="N97" s="638">
        <v>33.200000000000003</v>
      </c>
      <c r="O97" s="638">
        <v>16.399999999999999</v>
      </c>
      <c r="P97" s="676">
        <v>79.2</v>
      </c>
      <c r="Q97" s="638">
        <v>47.6</v>
      </c>
      <c r="R97" s="638">
        <v>31.6</v>
      </c>
      <c r="S97" s="676">
        <v>2443.5</v>
      </c>
    </row>
    <row r="98" spans="1:19" s="612" customFormat="1" ht="34.9" hidden="1" customHeight="1">
      <c r="A98" s="674"/>
      <c r="B98" s="216">
        <v>38231</v>
      </c>
      <c r="C98" s="574">
        <v>140.19999999999999</v>
      </c>
      <c r="D98" s="573">
        <v>37.700000000000003</v>
      </c>
      <c r="E98" s="573">
        <v>102.5</v>
      </c>
      <c r="F98" s="574">
        <v>1616</v>
      </c>
      <c r="G98" s="573">
        <v>539.70000000000005</v>
      </c>
      <c r="H98" s="573">
        <v>1076.3</v>
      </c>
      <c r="I98" s="574">
        <v>556.5</v>
      </c>
      <c r="J98" s="573">
        <v>84.9</v>
      </c>
      <c r="K98" s="573">
        <v>310.89999999999998</v>
      </c>
      <c r="L98" s="573">
        <v>160.69999999999999</v>
      </c>
      <c r="M98" s="574">
        <v>55.4</v>
      </c>
      <c r="N98" s="573">
        <v>38.5</v>
      </c>
      <c r="O98" s="573">
        <v>16.899999999999999</v>
      </c>
      <c r="P98" s="574">
        <v>71.3</v>
      </c>
      <c r="Q98" s="573">
        <v>45.3</v>
      </c>
      <c r="R98" s="573">
        <v>26</v>
      </c>
      <c r="S98" s="574">
        <v>2439.4</v>
      </c>
    </row>
    <row r="99" spans="1:19" s="612" customFormat="1" ht="34.9" hidden="1" customHeight="1">
      <c r="A99" s="674"/>
      <c r="B99" s="217">
        <v>38261</v>
      </c>
      <c r="C99" s="676">
        <v>118.3</v>
      </c>
      <c r="D99" s="638">
        <v>31.6</v>
      </c>
      <c r="E99" s="638">
        <v>86.7</v>
      </c>
      <c r="F99" s="676">
        <v>1578.1</v>
      </c>
      <c r="G99" s="638">
        <v>550</v>
      </c>
      <c r="H99" s="638">
        <v>1028.0999999999999</v>
      </c>
      <c r="I99" s="676">
        <v>593.6</v>
      </c>
      <c r="J99" s="638">
        <v>84</v>
      </c>
      <c r="K99" s="638">
        <v>307.2</v>
      </c>
      <c r="L99" s="638">
        <v>202.4</v>
      </c>
      <c r="M99" s="676">
        <v>55</v>
      </c>
      <c r="N99" s="638">
        <v>38.6</v>
      </c>
      <c r="O99" s="638">
        <v>16.399999999999999</v>
      </c>
      <c r="P99" s="676">
        <v>76.5</v>
      </c>
      <c r="Q99" s="638">
        <v>46.5</v>
      </c>
      <c r="R99" s="638">
        <v>30</v>
      </c>
      <c r="S99" s="676">
        <v>2421.5</v>
      </c>
    </row>
    <row r="100" spans="1:19" s="612" customFormat="1" ht="34.9" hidden="1" customHeight="1">
      <c r="A100" s="674"/>
      <c r="B100" s="216">
        <v>38292</v>
      </c>
      <c r="C100" s="574">
        <v>120.5</v>
      </c>
      <c r="D100" s="573">
        <v>31.4</v>
      </c>
      <c r="E100" s="573">
        <v>89.1</v>
      </c>
      <c r="F100" s="574">
        <v>1576</v>
      </c>
      <c r="G100" s="573">
        <v>554.5</v>
      </c>
      <c r="H100" s="573">
        <v>1021.5</v>
      </c>
      <c r="I100" s="574">
        <v>617.20000000000005</v>
      </c>
      <c r="J100" s="573">
        <v>84.5</v>
      </c>
      <c r="K100" s="573">
        <v>319.3</v>
      </c>
      <c r="L100" s="573">
        <v>213.4</v>
      </c>
      <c r="M100" s="574">
        <v>56.4</v>
      </c>
      <c r="N100" s="573">
        <v>40.6</v>
      </c>
      <c r="O100" s="573">
        <v>15.8</v>
      </c>
      <c r="P100" s="574">
        <v>80.8</v>
      </c>
      <c r="Q100" s="573">
        <v>45.9</v>
      </c>
      <c r="R100" s="573">
        <v>34.9</v>
      </c>
      <c r="S100" s="574">
        <v>2450.9</v>
      </c>
    </row>
    <row r="101" spans="1:19" s="612" customFormat="1" ht="34.9" hidden="1" customHeight="1">
      <c r="A101" s="674"/>
      <c r="B101" s="217">
        <v>38322</v>
      </c>
      <c r="C101" s="676">
        <v>119.2</v>
      </c>
      <c r="D101" s="638">
        <v>29.5</v>
      </c>
      <c r="E101" s="638">
        <v>89.7</v>
      </c>
      <c r="F101" s="676">
        <v>1676</v>
      </c>
      <c r="G101" s="638">
        <v>556.6</v>
      </c>
      <c r="H101" s="638">
        <v>1119.4000000000001</v>
      </c>
      <c r="I101" s="676">
        <v>620.70000000000005</v>
      </c>
      <c r="J101" s="638">
        <v>83.7</v>
      </c>
      <c r="K101" s="638">
        <v>316.7</v>
      </c>
      <c r="L101" s="638">
        <v>220.3</v>
      </c>
      <c r="M101" s="676">
        <v>56.5</v>
      </c>
      <c r="N101" s="638">
        <v>40.700000000000003</v>
      </c>
      <c r="O101" s="638">
        <v>15.8</v>
      </c>
      <c r="P101" s="676">
        <v>78.900000000000006</v>
      </c>
      <c r="Q101" s="638">
        <v>46.6</v>
      </c>
      <c r="R101" s="638">
        <v>32.299999999999997</v>
      </c>
      <c r="S101" s="676">
        <v>2551.3000000000002</v>
      </c>
    </row>
    <row r="102" spans="1:19" s="612" customFormat="1" ht="34.9" hidden="1" customHeight="1">
      <c r="A102" s="674"/>
      <c r="B102" s="215">
        <v>2005</v>
      </c>
      <c r="C102" s="678"/>
      <c r="D102" s="679"/>
      <c r="E102" s="679"/>
      <c r="F102" s="678"/>
      <c r="G102" s="679"/>
      <c r="H102" s="679"/>
      <c r="I102" s="678"/>
      <c r="J102" s="679"/>
      <c r="K102" s="679"/>
      <c r="L102" s="679"/>
      <c r="M102" s="678"/>
      <c r="N102" s="679"/>
      <c r="O102" s="679"/>
      <c r="P102" s="678"/>
      <c r="Q102" s="679"/>
      <c r="R102" s="679"/>
      <c r="S102" s="678"/>
    </row>
    <row r="103" spans="1:19" s="612" customFormat="1" ht="34.9" hidden="1" customHeight="1">
      <c r="A103" s="674"/>
      <c r="B103" s="216">
        <v>38353</v>
      </c>
      <c r="C103" s="574">
        <v>135.80000000000001</v>
      </c>
      <c r="D103" s="573">
        <v>33.6</v>
      </c>
      <c r="E103" s="573">
        <v>102.2</v>
      </c>
      <c r="F103" s="574">
        <v>1626.2</v>
      </c>
      <c r="G103" s="573">
        <v>569.70000000000005</v>
      </c>
      <c r="H103" s="573">
        <v>1056.5</v>
      </c>
      <c r="I103" s="574">
        <v>636.9</v>
      </c>
      <c r="J103" s="573">
        <v>84.5</v>
      </c>
      <c r="K103" s="573">
        <v>341</v>
      </c>
      <c r="L103" s="573">
        <v>211.4</v>
      </c>
      <c r="M103" s="574">
        <v>60.9</v>
      </c>
      <c r="N103" s="573">
        <v>44</v>
      </c>
      <c r="O103" s="573">
        <v>16.899999999999999</v>
      </c>
      <c r="P103" s="574">
        <v>70.099999999999994</v>
      </c>
      <c r="Q103" s="573">
        <v>40</v>
      </c>
      <c r="R103" s="573">
        <v>30.1</v>
      </c>
      <c r="S103" s="574">
        <v>2529.9</v>
      </c>
    </row>
    <row r="104" spans="1:19" s="612" customFormat="1" ht="34.9" hidden="1" customHeight="1">
      <c r="A104" s="674"/>
      <c r="B104" s="217">
        <v>38384</v>
      </c>
      <c r="C104" s="676">
        <v>123.3</v>
      </c>
      <c r="D104" s="638">
        <v>30.4</v>
      </c>
      <c r="E104" s="638">
        <v>92.9</v>
      </c>
      <c r="F104" s="676">
        <v>1620.8</v>
      </c>
      <c r="G104" s="638">
        <v>585.1</v>
      </c>
      <c r="H104" s="638">
        <v>1035.7</v>
      </c>
      <c r="I104" s="676">
        <v>712.1</v>
      </c>
      <c r="J104" s="638">
        <v>87.4</v>
      </c>
      <c r="K104" s="638">
        <v>346.1</v>
      </c>
      <c r="L104" s="638">
        <v>278.60000000000002</v>
      </c>
      <c r="M104" s="676">
        <v>75.2</v>
      </c>
      <c r="N104" s="638">
        <v>56.7</v>
      </c>
      <c r="O104" s="638">
        <v>18.5</v>
      </c>
      <c r="P104" s="676">
        <v>72.7</v>
      </c>
      <c r="Q104" s="638">
        <v>47.6</v>
      </c>
      <c r="R104" s="638">
        <v>25.1</v>
      </c>
      <c r="S104" s="676">
        <v>2604.1</v>
      </c>
    </row>
    <row r="105" spans="1:19" s="612" customFormat="1" ht="34.9" hidden="1" customHeight="1">
      <c r="A105" s="674"/>
      <c r="B105" s="216">
        <v>38412</v>
      </c>
      <c r="C105" s="574">
        <v>125.6</v>
      </c>
      <c r="D105" s="573">
        <v>29.3</v>
      </c>
      <c r="E105" s="573">
        <v>96.3</v>
      </c>
      <c r="F105" s="574">
        <v>1644.7</v>
      </c>
      <c r="G105" s="573">
        <v>606.5</v>
      </c>
      <c r="H105" s="573">
        <v>1038.2</v>
      </c>
      <c r="I105" s="574">
        <v>720.7</v>
      </c>
      <c r="J105" s="573">
        <v>86.4</v>
      </c>
      <c r="K105" s="573">
        <v>455</v>
      </c>
      <c r="L105" s="573">
        <v>179.3</v>
      </c>
      <c r="M105" s="574">
        <v>82.6</v>
      </c>
      <c r="N105" s="573">
        <v>59.6</v>
      </c>
      <c r="O105" s="573">
        <v>23</v>
      </c>
      <c r="P105" s="574">
        <v>76.5</v>
      </c>
      <c r="Q105" s="573">
        <v>44.5</v>
      </c>
      <c r="R105" s="573">
        <v>32</v>
      </c>
      <c r="S105" s="574">
        <v>2650.1</v>
      </c>
    </row>
    <row r="106" spans="1:19" s="612" customFormat="1" ht="34.9" hidden="1" customHeight="1">
      <c r="A106" s="674"/>
      <c r="B106" s="217">
        <v>38443</v>
      </c>
      <c r="C106" s="676">
        <v>131.30000000000001</v>
      </c>
      <c r="D106" s="638">
        <v>31.6</v>
      </c>
      <c r="E106" s="638">
        <v>99.7</v>
      </c>
      <c r="F106" s="676">
        <v>1669.8</v>
      </c>
      <c r="G106" s="638">
        <v>600.9</v>
      </c>
      <c r="H106" s="638">
        <v>1068.9000000000001</v>
      </c>
      <c r="I106" s="676">
        <v>722.3</v>
      </c>
      <c r="J106" s="638">
        <v>87.4</v>
      </c>
      <c r="K106" s="638">
        <v>470.6</v>
      </c>
      <c r="L106" s="638">
        <v>164.3</v>
      </c>
      <c r="M106" s="676">
        <v>94.5</v>
      </c>
      <c r="N106" s="638">
        <v>72.099999999999994</v>
      </c>
      <c r="O106" s="638">
        <v>22.4</v>
      </c>
      <c r="P106" s="676">
        <v>70</v>
      </c>
      <c r="Q106" s="638">
        <v>42.7</v>
      </c>
      <c r="R106" s="638">
        <v>27.3</v>
      </c>
      <c r="S106" s="676">
        <v>2687.9</v>
      </c>
    </row>
    <row r="107" spans="1:19" s="612" customFormat="1" ht="34.9" hidden="1" customHeight="1">
      <c r="A107" s="674"/>
      <c r="B107" s="216">
        <v>38473</v>
      </c>
      <c r="C107" s="574">
        <v>131.30000000000001</v>
      </c>
      <c r="D107" s="573">
        <v>31.7</v>
      </c>
      <c r="E107" s="573">
        <v>99.6</v>
      </c>
      <c r="F107" s="574">
        <v>1699.8</v>
      </c>
      <c r="G107" s="573">
        <v>601.79999999999995</v>
      </c>
      <c r="H107" s="573">
        <v>1098</v>
      </c>
      <c r="I107" s="574">
        <v>775.7</v>
      </c>
      <c r="J107" s="573">
        <v>90.8</v>
      </c>
      <c r="K107" s="573">
        <v>547.1</v>
      </c>
      <c r="L107" s="573">
        <v>137.80000000000001</v>
      </c>
      <c r="M107" s="574">
        <v>90.9</v>
      </c>
      <c r="N107" s="573">
        <v>68.900000000000006</v>
      </c>
      <c r="O107" s="573">
        <v>22</v>
      </c>
      <c r="P107" s="574">
        <v>69</v>
      </c>
      <c r="Q107" s="573">
        <v>45.8</v>
      </c>
      <c r="R107" s="573">
        <v>23.2</v>
      </c>
      <c r="S107" s="574">
        <v>2766.7</v>
      </c>
    </row>
    <row r="108" spans="1:19" s="612" customFormat="1" ht="34.9" hidden="1" customHeight="1">
      <c r="A108" s="674"/>
      <c r="B108" s="217">
        <v>38504</v>
      </c>
      <c r="C108" s="676">
        <v>134.4</v>
      </c>
      <c r="D108" s="638">
        <v>35.1</v>
      </c>
      <c r="E108" s="638">
        <v>99.3</v>
      </c>
      <c r="F108" s="676">
        <v>1677.4</v>
      </c>
      <c r="G108" s="638">
        <v>592.1</v>
      </c>
      <c r="H108" s="638">
        <v>1085.3</v>
      </c>
      <c r="I108" s="676">
        <v>768.7</v>
      </c>
      <c r="J108" s="638">
        <v>92</v>
      </c>
      <c r="K108" s="638">
        <v>552.20000000000005</v>
      </c>
      <c r="L108" s="638">
        <v>124.5</v>
      </c>
      <c r="M108" s="676">
        <v>89.8</v>
      </c>
      <c r="N108" s="638">
        <v>67.5</v>
      </c>
      <c r="O108" s="638">
        <v>22.3</v>
      </c>
      <c r="P108" s="676">
        <v>74.400000000000006</v>
      </c>
      <c r="Q108" s="638">
        <v>41.4</v>
      </c>
      <c r="R108" s="638">
        <v>33</v>
      </c>
      <c r="S108" s="676">
        <v>2744.7</v>
      </c>
    </row>
    <row r="109" spans="1:19" s="612" customFormat="1" ht="34.9" hidden="1" customHeight="1">
      <c r="A109" s="674"/>
      <c r="B109" s="216">
        <v>38534</v>
      </c>
      <c r="C109" s="574">
        <v>154.1</v>
      </c>
      <c r="D109" s="573">
        <v>34.799999999999997</v>
      </c>
      <c r="E109" s="573">
        <v>119.3</v>
      </c>
      <c r="F109" s="574">
        <v>1614</v>
      </c>
      <c r="G109" s="573">
        <v>567.9</v>
      </c>
      <c r="H109" s="573">
        <v>1046.0999999999999</v>
      </c>
      <c r="I109" s="574">
        <v>803.9</v>
      </c>
      <c r="J109" s="573">
        <v>99.1</v>
      </c>
      <c r="K109" s="573">
        <v>596.29999999999995</v>
      </c>
      <c r="L109" s="573">
        <v>108.5</v>
      </c>
      <c r="M109" s="574">
        <v>98.5</v>
      </c>
      <c r="N109" s="573">
        <v>74.599999999999994</v>
      </c>
      <c r="O109" s="573">
        <v>23.9</v>
      </c>
      <c r="P109" s="574">
        <v>66.3</v>
      </c>
      <c r="Q109" s="573">
        <v>41.7</v>
      </c>
      <c r="R109" s="573">
        <v>24.6</v>
      </c>
      <c r="S109" s="574">
        <v>2736.8</v>
      </c>
    </row>
    <row r="110" spans="1:19" s="612" customFormat="1" ht="34.9" hidden="1" customHeight="1">
      <c r="A110" s="674"/>
      <c r="B110" s="217">
        <v>38565</v>
      </c>
      <c r="C110" s="676">
        <v>131.19999999999999</v>
      </c>
      <c r="D110" s="638">
        <v>31</v>
      </c>
      <c r="E110" s="638">
        <v>100.2</v>
      </c>
      <c r="F110" s="676">
        <v>1678.2</v>
      </c>
      <c r="G110" s="638">
        <v>623.20000000000005</v>
      </c>
      <c r="H110" s="638">
        <v>1055</v>
      </c>
      <c r="I110" s="676">
        <v>811.1</v>
      </c>
      <c r="J110" s="638">
        <v>93.3</v>
      </c>
      <c r="K110" s="638">
        <v>590.79999999999995</v>
      </c>
      <c r="L110" s="638">
        <v>127</v>
      </c>
      <c r="M110" s="676">
        <v>118.2</v>
      </c>
      <c r="N110" s="638">
        <v>88.3</v>
      </c>
      <c r="O110" s="638">
        <v>29.9</v>
      </c>
      <c r="P110" s="676">
        <v>76.900000000000006</v>
      </c>
      <c r="Q110" s="638">
        <v>44</v>
      </c>
      <c r="R110" s="638">
        <v>32.9</v>
      </c>
      <c r="S110" s="676">
        <v>2815.6</v>
      </c>
    </row>
    <row r="111" spans="1:19" s="612" customFormat="1" ht="34.9" hidden="1" customHeight="1">
      <c r="A111" s="674"/>
      <c r="B111" s="216">
        <v>38596</v>
      </c>
      <c r="C111" s="574">
        <v>121.9</v>
      </c>
      <c r="D111" s="573">
        <v>37.700000000000003</v>
      </c>
      <c r="E111" s="573">
        <v>84.2</v>
      </c>
      <c r="F111" s="574">
        <v>1595.9</v>
      </c>
      <c r="G111" s="573">
        <v>615.20000000000005</v>
      </c>
      <c r="H111" s="573">
        <v>980.7</v>
      </c>
      <c r="I111" s="574">
        <v>825.3</v>
      </c>
      <c r="J111" s="573">
        <v>98.7</v>
      </c>
      <c r="K111" s="573">
        <v>590.20000000000005</v>
      </c>
      <c r="L111" s="573">
        <v>136.4</v>
      </c>
      <c r="M111" s="574">
        <v>118.1</v>
      </c>
      <c r="N111" s="573">
        <v>87.4</v>
      </c>
      <c r="O111" s="573">
        <v>30.7</v>
      </c>
      <c r="P111" s="574">
        <v>82.8</v>
      </c>
      <c r="Q111" s="573">
        <v>45.5</v>
      </c>
      <c r="R111" s="573">
        <v>37.299999999999997</v>
      </c>
      <c r="S111" s="574">
        <v>2744</v>
      </c>
    </row>
    <row r="112" spans="1:19" s="612" customFormat="1" ht="34.9" hidden="1" customHeight="1">
      <c r="A112" s="674"/>
      <c r="B112" s="217">
        <v>38626</v>
      </c>
      <c r="C112" s="676">
        <v>110.4</v>
      </c>
      <c r="D112" s="638">
        <v>30.1</v>
      </c>
      <c r="E112" s="638">
        <v>80.3</v>
      </c>
      <c r="F112" s="676">
        <v>1552.2</v>
      </c>
      <c r="G112" s="638">
        <v>624.6</v>
      </c>
      <c r="H112" s="638">
        <v>927.6</v>
      </c>
      <c r="I112" s="676">
        <v>878.5</v>
      </c>
      <c r="J112" s="638">
        <v>100</v>
      </c>
      <c r="K112" s="638">
        <v>625.6</v>
      </c>
      <c r="L112" s="638">
        <v>152.9</v>
      </c>
      <c r="M112" s="676">
        <v>120.6</v>
      </c>
      <c r="N112" s="638">
        <v>90.6</v>
      </c>
      <c r="O112" s="638">
        <v>30</v>
      </c>
      <c r="P112" s="676">
        <v>69.5</v>
      </c>
      <c r="Q112" s="638">
        <v>43.8</v>
      </c>
      <c r="R112" s="638">
        <v>25.7</v>
      </c>
      <c r="S112" s="676">
        <v>2731.2</v>
      </c>
    </row>
    <row r="113" spans="1:19" s="612" customFormat="1" ht="34.9" hidden="1" customHeight="1">
      <c r="A113" s="674"/>
      <c r="B113" s="216">
        <v>38657</v>
      </c>
      <c r="C113" s="574">
        <v>138.19999999999999</v>
      </c>
      <c r="D113" s="573">
        <v>39</v>
      </c>
      <c r="E113" s="573">
        <v>99.2</v>
      </c>
      <c r="F113" s="574">
        <v>1630.7</v>
      </c>
      <c r="G113" s="573">
        <v>636.5</v>
      </c>
      <c r="H113" s="573">
        <v>994.2</v>
      </c>
      <c r="I113" s="574">
        <v>807.6</v>
      </c>
      <c r="J113" s="573">
        <v>109.2</v>
      </c>
      <c r="K113" s="573">
        <v>524.70000000000005</v>
      </c>
      <c r="L113" s="573">
        <v>173.7</v>
      </c>
      <c r="M113" s="574">
        <v>150.9</v>
      </c>
      <c r="N113" s="573">
        <v>116.6</v>
      </c>
      <c r="O113" s="573">
        <v>34.299999999999997</v>
      </c>
      <c r="P113" s="574">
        <v>82.3</v>
      </c>
      <c r="Q113" s="573">
        <v>44.7</v>
      </c>
      <c r="R113" s="573">
        <v>37.6</v>
      </c>
      <c r="S113" s="574">
        <v>2809.7</v>
      </c>
    </row>
    <row r="114" spans="1:19" s="612" customFormat="1" ht="34.9" hidden="1" customHeight="1">
      <c r="A114" s="674"/>
      <c r="B114" s="217">
        <v>38687</v>
      </c>
      <c r="C114" s="676">
        <v>134.9</v>
      </c>
      <c r="D114" s="638">
        <v>34.299999999999997</v>
      </c>
      <c r="E114" s="638">
        <v>100.6</v>
      </c>
      <c r="F114" s="676">
        <v>1640.9</v>
      </c>
      <c r="G114" s="638">
        <v>640.4</v>
      </c>
      <c r="H114" s="638">
        <v>1000.5</v>
      </c>
      <c r="I114" s="676">
        <v>775.2</v>
      </c>
      <c r="J114" s="638">
        <v>100.4</v>
      </c>
      <c r="K114" s="638">
        <v>560.70000000000005</v>
      </c>
      <c r="L114" s="638">
        <v>114.1</v>
      </c>
      <c r="M114" s="676">
        <v>133.9</v>
      </c>
      <c r="N114" s="638">
        <v>100.7</v>
      </c>
      <c r="O114" s="638">
        <v>33.200000000000003</v>
      </c>
      <c r="P114" s="676">
        <v>76.7</v>
      </c>
      <c r="Q114" s="638">
        <v>46.5</v>
      </c>
      <c r="R114" s="638">
        <v>30.2</v>
      </c>
      <c r="S114" s="676">
        <v>2761.6</v>
      </c>
    </row>
    <row r="115" spans="1:19" s="612" customFormat="1" ht="34.9" hidden="1" customHeight="1">
      <c r="A115" s="674"/>
      <c r="B115" s="215">
        <v>2006</v>
      </c>
      <c r="C115" s="678"/>
      <c r="D115" s="679"/>
      <c r="E115" s="679"/>
      <c r="F115" s="678"/>
      <c r="G115" s="679"/>
      <c r="H115" s="679"/>
      <c r="I115" s="678"/>
      <c r="J115" s="679"/>
      <c r="K115" s="679"/>
      <c r="L115" s="679"/>
      <c r="M115" s="678"/>
      <c r="N115" s="679"/>
      <c r="O115" s="679"/>
      <c r="P115" s="678"/>
      <c r="Q115" s="679"/>
      <c r="R115" s="679"/>
      <c r="S115" s="678"/>
    </row>
    <row r="116" spans="1:19" s="612" customFormat="1" ht="34.9" hidden="1" customHeight="1">
      <c r="A116" s="674"/>
      <c r="B116" s="216">
        <v>38718</v>
      </c>
      <c r="C116" s="574">
        <v>126</v>
      </c>
      <c r="D116" s="573">
        <v>34.700000000000003</v>
      </c>
      <c r="E116" s="573">
        <v>91.3</v>
      </c>
      <c r="F116" s="574">
        <v>1598.1</v>
      </c>
      <c r="G116" s="573">
        <v>644.6</v>
      </c>
      <c r="H116" s="573">
        <v>953.5</v>
      </c>
      <c r="I116" s="574">
        <v>801.5</v>
      </c>
      <c r="J116" s="573">
        <v>102.6</v>
      </c>
      <c r="K116" s="573">
        <v>565.70000000000005</v>
      </c>
      <c r="L116" s="573">
        <v>133.19999999999999</v>
      </c>
      <c r="M116" s="574">
        <v>120.3</v>
      </c>
      <c r="N116" s="573">
        <v>89.6</v>
      </c>
      <c r="O116" s="573">
        <v>30.7</v>
      </c>
      <c r="P116" s="574">
        <v>82.4</v>
      </c>
      <c r="Q116" s="573">
        <v>48.7</v>
      </c>
      <c r="R116" s="573">
        <v>33.700000000000003</v>
      </c>
      <c r="S116" s="574">
        <v>2728.3</v>
      </c>
    </row>
    <row r="117" spans="1:19" s="612" customFormat="1" ht="34.9" hidden="1" customHeight="1">
      <c r="A117" s="674"/>
      <c r="B117" s="217">
        <v>38749</v>
      </c>
      <c r="C117" s="676">
        <v>110.9</v>
      </c>
      <c r="D117" s="638">
        <v>33.6</v>
      </c>
      <c r="E117" s="638">
        <v>77.3</v>
      </c>
      <c r="F117" s="676">
        <v>1545.6</v>
      </c>
      <c r="G117" s="638">
        <v>644.9</v>
      </c>
      <c r="H117" s="638">
        <v>900.7</v>
      </c>
      <c r="I117" s="676">
        <v>823.3</v>
      </c>
      <c r="J117" s="638">
        <v>103.8</v>
      </c>
      <c r="K117" s="638">
        <v>585.4</v>
      </c>
      <c r="L117" s="638">
        <v>134.1</v>
      </c>
      <c r="M117" s="676">
        <v>108.2</v>
      </c>
      <c r="N117" s="638">
        <v>79.5</v>
      </c>
      <c r="O117" s="638">
        <v>28.7</v>
      </c>
      <c r="P117" s="676">
        <v>83.3</v>
      </c>
      <c r="Q117" s="638">
        <v>51.6</v>
      </c>
      <c r="R117" s="638">
        <v>31.7</v>
      </c>
      <c r="S117" s="676">
        <v>2671.3</v>
      </c>
    </row>
    <row r="118" spans="1:19" s="612" customFormat="1" ht="34.9" hidden="1" customHeight="1">
      <c r="A118" s="674"/>
      <c r="B118" s="216">
        <v>38777</v>
      </c>
      <c r="C118" s="574">
        <v>112.2</v>
      </c>
      <c r="D118" s="573">
        <v>29.9</v>
      </c>
      <c r="E118" s="573">
        <v>82.3</v>
      </c>
      <c r="F118" s="574">
        <v>1580.1</v>
      </c>
      <c r="G118" s="573">
        <v>622</v>
      </c>
      <c r="H118" s="573">
        <v>958.1</v>
      </c>
      <c r="I118" s="574">
        <v>770.9</v>
      </c>
      <c r="J118" s="573">
        <v>96</v>
      </c>
      <c r="K118" s="573">
        <v>532</v>
      </c>
      <c r="L118" s="573">
        <v>142.9</v>
      </c>
      <c r="M118" s="574">
        <v>105.7</v>
      </c>
      <c r="N118" s="573">
        <v>77.599999999999994</v>
      </c>
      <c r="O118" s="573">
        <v>28.1</v>
      </c>
      <c r="P118" s="574">
        <v>80.2</v>
      </c>
      <c r="Q118" s="573">
        <v>50.9</v>
      </c>
      <c r="R118" s="573">
        <v>29.3</v>
      </c>
      <c r="S118" s="574">
        <v>2649.1</v>
      </c>
    </row>
    <row r="119" spans="1:19" s="612" customFormat="1" ht="34.9" hidden="1" customHeight="1">
      <c r="A119" s="674"/>
      <c r="B119" s="217">
        <v>38808</v>
      </c>
      <c r="C119" s="676">
        <v>118.2</v>
      </c>
      <c r="D119" s="638">
        <v>30.7</v>
      </c>
      <c r="E119" s="638">
        <v>87.5</v>
      </c>
      <c r="F119" s="676">
        <v>1550.2</v>
      </c>
      <c r="G119" s="638">
        <v>617.79999999999995</v>
      </c>
      <c r="H119" s="638">
        <v>932.4</v>
      </c>
      <c r="I119" s="676">
        <v>777</v>
      </c>
      <c r="J119" s="638">
        <v>97.1</v>
      </c>
      <c r="K119" s="638">
        <v>543</v>
      </c>
      <c r="L119" s="638">
        <v>136.9</v>
      </c>
      <c r="M119" s="676">
        <v>84</v>
      </c>
      <c r="N119" s="638">
        <v>57.9</v>
      </c>
      <c r="O119" s="638">
        <v>26.1</v>
      </c>
      <c r="P119" s="676">
        <v>82.3</v>
      </c>
      <c r="Q119" s="638">
        <v>53.2</v>
      </c>
      <c r="R119" s="638">
        <v>29.1</v>
      </c>
      <c r="S119" s="676">
        <v>2611.6999999999998</v>
      </c>
    </row>
    <row r="120" spans="1:19" s="612" customFormat="1" ht="34.9" hidden="1" customHeight="1">
      <c r="A120" s="674"/>
      <c r="B120" s="216">
        <v>38838</v>
      </c>
      <c r="C120" s="574">
        <v>106.6</v>
      </c>
      <c r="D120" s="573">
        <v>31.5</v>
      </c>
      <c r="E120" s="573">
        <v>75.099999999999994</v>
      </c>
      <c r="F120" s="574">
        <v>1532.1</v>
      </c>
      <c r="G120" s="573">
        <v>620.29999999999995</v>
      </c>
      <c r="H120" s="573">
        <v>911.8</v>
      </c>
      <c r="I120" s="574">
        <v>761.8</v>
      </c>
      <c r="J120" s="573">
        <v>97.1</v>
      </c>
      <c r="K120" s="573">
        <v>531.70000000000005</v>
      </c>
      <c r="L120" s="573">
        <v>133</v>
      </c>
      <c r="M120" s="574">
        <v>73.3</v>
      </c>
      <c r="N120" s="573">
        <v>48.1</v>
      </c>
      <c r="O120" s="573">
        <v>25.2</v>
      </c>
      <c r="P120" s="574">
        <v>81.900000000000006</v>
      </c>
      <c r="Q120" s="573">
        <v>53</v>
      </c>
      <c r="R120" s="573">
        <v>28.9</v>
      </c>
      <c r="S120" s="574">
        <v>2555.6999999999998</v>
      </c>
    </row>
    <row r="121" spans="1:19" s="612" customFormat="1" ht="34.9" hidden="1" customHeight="1">
      <c r="A121" s="674"/>
      <c r="B121" s="217">
        <v>38869</v>
      </c>
      <c r="C121" s="676">
        <v>93</v>
      </c>
      <c r="D121" s="638">
        <v>32.799999999999997</v>
      </c>
      <c r="E121" s="638">
        <v>60.2</v>
      </c>
      <c r="F121" s="676">
        <v>1518.4</v>
      </c>
      <c r="G121" s="638">
        <v>615</v>
      </c>
      <c r="H121" s="638">
        <v>903.4</v>
      </c>
      <c r="I121" s="676">
        <v>786.6</v>
      </c>
      <c r="J121" s="638">
        <v>99.1</v>
      </c>
      <c r="K121" s="638">
        <v>560.9</v>
      </c>
      <c r="L121" s="638">
        <v>126.6</v>
      </c>
      <c r="M121" s="676">
        <v>72.900000000000006</v>
      </c>
      <c r="N121" s="638">
        <v>48.4</v>
      </c>
      <c r="O121" s="638">
        <v>24.5</v>
      </c>
      <c r="P121" s="676">
        <v>80.599999999999994</v>
      </c>
      <c r="Q121" s="638">
        <v>50.5</v>
      </c>
      <c r="R121" s="638">
        <v>30.1</v>
      </c>
      <c r="S121" s="676">
        <v>2551.5</v>
      </c>
    </row>
    <row r="122" spans="1:19" s="612" customFormat="1" ht="34.9" hidden="1" customHeight="1">
      <c r="A122" s="674"/>
      <c r="B122" s="216">
        <v>38899</v>
      </c>
      <c r="C122" s="574">
        <v>89.3</v>
      </c>
      <c r="D122" s="573">
        <v>28.3</v>
      </c>
      <c r="E122" s="573">
        <v>61</v>
      </c>
      <c r="F122" s="574">
        <v>1555.4</v>
      </c>
      <c r="G122" s="573">
        <v>615.79999999999995</v>
      </c>
      <c r="H122" s="573">
        <v>939.6</v>
      </c>
      <c r="I122" s="574">
        <v>801.2</v>
      </c>
      <c r="J122" s="573">
        <v>98.4</v>
      </c>
      <c r="K122" s="573">
        <v>571.29999999999995</v>
      </c>
      <c r="L122" s="573">
        <v>131.5</v>
      </c>
      <c r="M122" s="574">
        <v>71.400000000000006</v>
      </c>
      <c r="N122" s="573">
        <v>47.2</v>
      </c>
      <c r="O122" s="573">
        <v>24.2</v>
      </c>
      <c r="P122" s="574">
        <v>78.3</v>
      </c>
      <c r="Q122" s="573">
        <v>51.7</v>
      </c>
      <c r="R122" s="573">
        <v>26.6</v>
      </c>
      <c r="S122" s="574">
        <v>2595.6</v>
      </c>
    </row>
    <row r="123" spans="1:19" s="612" customFormat="1" ht="34.9" hidden="1" customHeight="1">
      <c r="A123" s="674"/>
      <c r="B123" s="217">
        <v>38930</v>
      </c>
      <c r="C123" s="676">
        <v>99.7</v>
      </c>
      <c r="D123" s="638">
        <v>32.299999999999997</v>
      </c>
      <c r="E123" s="638">
        <v>67.400000000000006</v>
      </c>
      <c r="F123" s="676">
        <v>1527.7</v>
      </c>
      <c r="G123" s="638">
        <v>615</v>
      </c>
      <c r="H123" s="638">
        <v>912.7</v>
      </c>
      <c r="I123" s="676">
        <v>799.8</v>
      </c>
      <c r="J123" s="638">
        <v>97.3</v>
      </c>
      <c r="K123" s="638">
        <v>573.1</v>
      </c>
      <c r="L123" s="638">
        <v>129.4</v>
      </c>
      <c r="M123" s="676">
        <v>79.5</v>
      </c>
      <c r="N123" s="638">
        <v>53.7</v>
      </c>
      <c r="O123" s="638">
        <v>25.8</v>
      </c>
      <c r="P123" s="676">
        <v>86.6</v>
      </c>
      <c r="Q123" s="638">
        <v>60</v>
      </c>
      <c r="R123" s="638">
        <v>26.6</v>
      </c>
      <c r="S123" s="676">
        <v>2593.3000000000002</v>
      </c>
    </row>
    <row r="124" spans="1:19" s="612" customFormat="1" ht="34.9" hidden="1" customHeight="1">
      <c r="A124" s="674"/>
      <c r="B124" s="216">
        <v>38961</v>
      </c>
      <c r="C124" s="574">
        <v>90.7</v>
      </c>
      <c r="D124" s="573">
        <v>29.4</v>
      </c>
      <c r="E124" s="573">
        <v>61.3</v>
      </c>
      <c r="F124" s="574">
        <v>1595</v>
      </c>
      <c r="G124" s="573">
        <v>630.20000000000005</v>
      </c>
      <c r="H124" s="573">
        <v>964.8</v>
      </c>
      <c r="I124" s="574">
        <v>797</v>
      </c>
      <c r="J124" s="573">
        <v>95.4</v>
      </c>
      <c r="K124" s="573">
        <v>564.70000000000005</v>
      </c>
      <c r="L124" s="573">
        <v>136.9</v>
      </c>
      <c r="M124" s="574">
        <v>77.3</v>
      </c>
      <c r="N124" s="573">
        <v>52.2</v>
      </c>
      <c r="O124" s="573">
        <v>25.1</v>
      </c>
      <c r="P124" s="574">
        <v>77.3</v>
      </c>
      <c r="Q124" s="573">
        <v>55.4</v>
      </c>
      <c r="R124" s="573">
        <v>21.9</v>
      </c>
      <c r="S124" s="574">
        <v>2637.3</v>
      </c>
    </row>
    <row r="125" spans="1:19" s="612" customFormat="1" ht="34.9" hidden="1" customHeight="1">
      <c r="A125" s="674"/>
      <c r="B125" s="217">
        <v>38991</v>
      </c>
      <c r="C125" s="676">
        <v>100.6</v>
      </c>
      <c r="D125" s="638">
        <v>29.7</v>
      </c>
      <c r="E125" s="638">
        <v>70.900000000000006</v>
      </c>
      <c r="F125" s="676">
        <v>1572.6</v>
      </c>
      <c r="G125" s="638">
        <v>641.20000000000005</v>
      </c>
      <c r="H125" s="638">
        <v>931.4</v>
      </c>
      <c r="I125" s="676">
        <v>802.5</v>
      </c>
      <c r="J125" s="638">
        <v>96</v>
      </c>
      <c r="K125" s="638">
        <v>573.20000000000005</v>
      </c>
      <c r="L125" s="638">
        <v>133.30000000000001</v>
      </c>
      <c r="M125" s="676">
        <v>73.900000000000006</v>
      </c>
      <c r="N125" s="638">
        <v>48.9</v>
      </c>
      <c r="O125" s="638">
        <v>25</v>
      </c>
      <c r="P125" s="676">
        <v>84.9</v>
      </c>
      <c r="Q125" s="638">
        <v>57.1</v>
      </c>
      <c r="R125" s="638">
        <v>27.8</v>
      </c>
      <c r="S125" s="676">
        <v>2634.5</v>
      </c>
    </row>
    <row r="126" spans="1:19" s="612" customFormat="1" ht="34.9" hidden="1" customHeight="1">
      <c r="A126" s="674"/>
      <c r="B126" s="216">
        <v>39022</v>
      </c>
      <c r="C126" s="574">
        <v>93</v>
      </c>
      <c r="D126" s="573">
        <v>29.6</v>
      </c>
      <c r="E126" s="573">
        <v>63.4</v>
      </c>
      <c r="F126" s="574">
        <v>1654.2</v>
      </c>
      <c r="G126" s="573">
        <v>651.4</v>
      </c>
      <c r="H126" s="573">
        <v>1002.8</v>
      </c>
      <c r="I126" s="574">
        <v>799</v>
      </c>
      <c r="J126" s="573">
        <v>95.8</v>
      </c>
      <c r="K126" s="573">
        <v>570</v>
      </c>
      <c r="L126" s="573">
        <v>133.19999999999999</v>
      </c>
      <c r="M126" s="574">
        <v>76.3</v>
      </c>
      <c r="N126" s="573">
        <v>50.8</v>
      </c>
      <c r="O126" s="573">
        <v>25.5</v>
      </c>
      <c r="P126" s="574">
        <v>84.8</v>
      </c>
      <c r="Q126" s="573">
        <v>56.1</v>
      </c>
      <c r="R126" s="573">
        <v>28.7</v>
      </c>
      <c r="S126" s="574">
        <v>2707.3</v>
      </c>
    </row>
    <row r="127" spans="1:19" s="612" customFormat="1" ht="34.9" hidden="1" customHeight="1">
      <c r="A127" s="674"/>
      <c r="B127" s="217">
        <v>39052</v>
      </c>
      <c r="C127" s="676">
        <v>82.3</v>
      </c>
      <c r="D127" s="638">
        <v>24.8</v>
      </c>
      <c r="E127" s="638">
        <v>57.5</v>
      </c>
      <c r="F127" s="676">
        <v>1626.1</v>
      </c>
      <c r="G127" s="638">
        <v>669.4</v>
      </c>
      <c r="H127" s="638">
        <v>956.7</v>
      </c>
      <c r="I127" s="676">
        <v>781.3</v>
      </c>
      <c r="J127" s="638">
        <v>92.9</v>
      </c>
      <c r="K127" s="638">
        <v>554.20000000000005</v>
      </c>
      <c r="L127" s="638">
        <v>134.19999999999999</v>
      </c>
      <c r="M127" s="676">
        <v>78.400000000000006</v>
      </c>
      <c r="N127" s="638">
        <v>52.4</v>
      </c>
      <c r="O127" s="638">
        <v>26</v>
      </c>
      <c r="P127" s="676">
        <v>96.3</v>
      </c>
      <c r="Q127" s="638">
        <v>58.9</v>
      </c>
      <c r="R127" s="638">
        <v>37.4</v>
      </c>
      <c r="S127" s="676">
        <v>2664.4</v>
      </c>
    </row>
    <row r="128" spans="1:19" s="612" customFormat="1" ht="34.9" hidden="1" customHeight="1">
      <c r="A128" s="674"/>
      <c r="B128" s="215">
        <v>2007</v>
      </c>
      <c r="C128" s="678"/>
      <c r="D128" s="679"/>
      <c r="E128" s="679"/>
      <c r="F128" s="678"/>
      <c r="G128" s="679"/>
      <c r="H128" s="679"/>
      <c r="I128" s="678"/>
      <c r="J128" s="679"/>
      <c r="K128" s="679"/>
      <c r="L128" s="679"/>
      <c r="M128" s="678"/>
      <c r="N128" s="679"/>
      <c r="O128" s="679"/>
      <c r="P128" s="678"/>
      <c r="Q128" s="679"/>
      <c r="R128" s="679"/>
      <c r="S128" s="678"/>
    </row>
    <row r="129" spans="1:19" s="612" customFormat="1" ht="34.9" hidden="1" customHeight="1">
      <c r="A129" s="674"/>
      <c r="B129" s="216">
        <v>39083</v>
      </c>
      <c r="C129" s="574">
        <v>100</v>
      </c>
      <c r="D129" s="573">
        <v>30</v>
      </c>
      <c r="E129" s="573">
        <v>70</v>
      </c>
      <c r="F129" s="574">
        <v>1639.6</v>
      </c>
      <c r="G129" s="573">
        <v>677.9</v>
      </c>
      <c r="H129" s="573">
        <v>961.7</v>
      </c>
      <c r="I129" s="574">
        <v>782.9</v>
      </c>
      <c r="J129" s="573">
        <v>92.8</v>
      </c>
      <c r="K129" s="573">
        <v>554.20000000000005</v>
      </c>
      <c r="L129" s="573">
        <v>135.9</v>
      </c>
      <c r="M129" s="574">
        <v>75.5</v>
      </c>
      <c r="N129" s="573">
        <v>49.9</v>
      </c>
      <c r="O129" s="573">
        <v>25.6</v>
      </c>
      <c r="P129" s="574">
        <v>89.6</v>
      </c>
      <c r="Q129" s="573">
        <v>63.9</v>
      </c>
      <c r="R129" s="573">
        <v>25.7</v>
      </c>
      <c r="S129" s="574">
        <v>2687.6</v>
      </c>
    </row>
    <row r="130" spans="1:19" s="612" customFormat="1" ht="34.9" hidden="1" customHeight="1">
      <c r="A130" s="674"/>
      <c r="B130" s="217">
        <v>39114</v>
      </c>
      <c r="C130" s="676">
        <v>107.2</v>
      </c>
      <c r="D130" s="638">
        <v>31.4</v>
      </c>
      <c r="E130" s="638">
        <v>75.8</v>
      </c>
      <c r="F130" s="676">
        <v>1690.7</v>
      </c>
      <c r="G130" s="638">
        <v>698.6</v>
      </c>
      <c r="H130" s="638">
        <v>992.1</v>
      </c>
      <c r="I130" s="676">
        <v>778.7</v>
      </c>
      <c r="J130" s="638">
        <v>92.8</v>
      </c>
      <c r="K130" s="638">
        <v>550.29999999999995</v>
      </c>
      <c r="L130" s="638">
        <v>135.6</v>
      </c>
      <c r="M130" s="676">
        <v>79.7</v>
      </c>
      <c r="N130" s="638">
        <v>51.9</v>
      </c>
      <c r="O130" s="638">
        <v>27.8</v>
      </c>
      <c r="P130" s="676">
        <v>92.1</v>
      </c>
      <c r="Q130" s="638">
        <v>64.400000000000006</v>
      </c>
      <c r="R130" s="638">
        <v>27.7</v>
      </c>
      <c r="S130" s="676">
        <v>2748.4</v>
      </c>
    </row>
    <row r="131" spans="1:19" s="612" customFormat="1" ht="34.9" hidden="1" customHeight="1">
      <c r="A131" s="674"/>
      <c r="B131" s="216">
        <v>39142</v>
      </c>
      <c r="C131" s="574">
        <v>115.9</v>
      </c>
      <c r="D131" s="573">
        <v>31.9</v>
      </c>
      <c r="E131" s="573">
        <v>84</v>
      </c>
      <c r="F131" s="574">
        <v>1703.6</v>
      </c>
      <c r="G131" s="573">
        <v>688</v>
      </c>
      <c r="H131" s="573">
        <v>1015.6</v>
      </c>
      <c r="I131" s="574">
        <v>782.1</v>
      </c>
      <c r="J131" s="573">
        <v>94.4</v>
      </c>
      <c r="K131" s="573">
        <v>550.29999999999995</v>
      </c>
      <c r="L131" s="573">
        <v>137.4</v>
      </c>
      <c r="M131" s="574">
        <v>78.8</v>
      </c>
      <c r="N131" s="573">
        <v>51.4</v>
      </c>
      <c r="O131" s="573">
        <v>27.4</v>
      </c>
      <c r="P131" s="574">
        <v>90.7</v>
      </c>
      <c r="Q131" s="573">
        <v>63.8</v>
      </c>
      <c r="R131" s="573">
        <v>26.9</v>
      </c>
      <c r="S131" s="574">
        <v>2771.1</v>
      </c>
    </row>
    <row r="132" spans="1:19" s="612" customFormat="1" ht="34.9" hidden="1" customHeight="1">
      <c r="A132" s="674"/>
      <c r="B132" s="217">
        <v>39173</v>
      </c>
      <c r="C132" s="676">
        <v>116.3</v>
      </c>
      <c r="D132" s="638">
        <v>28.6</v>
      </c>
      <c r="E132" s="638">
        <v>87.7</v>
      </c>
      <c r="F132" s="676">
        <v>1722.3</v>
      </c>
      <c r="G132" s="638">
        <v>701.2</v>
      </c>
      <c r="H132" s="638">
        <v>1021.1</v>
      </c>
      <c r="I132" s="676">
        <v>777.2</v>
      </c>
      <c r="J132" s="638">
        <v>94.2</v>
      </c>
      <c r="K132" s="638">
        <v>538.5</v>
      </c>
      <c r="L132" s="638">
        <v>144.5</v>
      </c>
      <c r="M132" s="676">
        <v>70.5</v>
      </c>
      <c r="N132" s="638">
        <v>45</v>
      </c>
      <c r="O132" s="638">
        <v>25.5</v>
      </c>
      <c r="P132" s="676">
        <v>98</v>
      </c>
      <c r="Q132" s="638">
        <v>64.8</v>
      </c>
      <c r="R132" s="638">
        <v>33.200000000000003</v>
      </c>
      <c r="S132" s="676">
        <v>2784.3</v>
      </c>
    </row>
    <row r="133" spans="1:19" s="612" customFormat="1" ht="34.9" hidden="1" customHeight="1">
      <c r="A133" s="674"/>
      <c r="B133" s="216">
        <v>39203</v>
      </c>
      <c r="C133" s="574">
        <v>113.6</v>
      </c>
      <c r="D133" s="573">
        <v>31.2</v>
      </c>
      <c r="E133" s="573">
        <v>82.4</v>
      </c>
      <c r="F133" s="574">
        <v>1841.2</v>
      </c>
      <c r="G133" s="573">
        <v>714.3</v>
      </c>
      <c r="H133" s="573">
        <v>1126.9000000000001</v>
      </c>
      <c r="I133" s="574">
        <v>766.8</v>
      </c>
      <c r="J133" s="573">
        <v>92.8</v>
      </c>
      <c r="K133" s="573">
        <v>529.9</v>
      </c>
      <c r="L133" s="573">
        <v>144.1</v>
      </c>
      <c r="M133" s="574">
        <v>68.5</v>
      </c>
      <c r="N133" s="573">
        <v>43.4</v>
      </c>
      <c r="O133" s="573">
        <v>25.1</v>
      </c>
      <c r="P133" s="574">
        <v>100.1</v>
      </c>
      <c r="Q133" s="573">
        <v>71.7</v>
      </c>
      <c r="R133" s="573">
        <v>28.4</v>
      </c>
      <c r="S133" s="574">
        <v>2890.2</v>
      </c>
    </row>
    <row r="134" spans="1:19" s="612" customFormat="1" ht="34.9" hidden="1" customHeight="1">
      <c r="A134" s="674"/>
      <c r="B134" s="217">
        <v>39234</v>
      </c>
      <c r="C134" s="676">
        <v>112.5</v>
      </c>
      <c r="D134" s="638">
        <v>32.9</v>
      </c>
      <c r="E134" s="638">
        <v>79.599999999999994</v>
      </c>
      <c r="F134" s="676">
        <v>1816.1</v>
      </c>
      <c r="G134" s="638">
        <v>706.2</v>
      </c>
      <c r="H134" s="638">
        <v>1109.9000000000001</v>
      </c>
      <c r="I134" s="676">
        <v>762.8</v>
      </c>
      <c r="J134" s="638">
        <v>94.3</v>
      </c>
      <c r="K134" s="638">
        <v>538</v>
      </c>
      <c r="L134" s="638">
        <v>130.5</v>
      </c>
      <c r="M134" s="676">
        <v>68.599999999999994</v>
      </c>
      <c r="N134" s="638">
        <v>44.3</v>
      </c>
      <c r="O134" s="638">
        <v>24.3</v>
      </c>
      <c r="P134" s="676">
        <v>95.4</v>
      </c>
      <c r="Q134" s="638">
        <v>68.7</v>
      </c>
      <c r="R134" s="638">
        <v>26.7</v>
      </c>
      <c r="S134" s="676">
        <v>2855.4</v>
      </c>
    </row>
    <row r="135" spans="1:19" s="612" customFormat="1" ht="34.9" hidden="1" customHeight="1">
      <c r="A135" s="674"/>
      <c r="B135" s="216">
        <v>39264</v>
      </c>
      <c r="C135" s="574">
        <v>112.1</v>
      </c>
      <c r="D135" s="573">
        <v>31.7</v>
      </c>
      <c r="E135" s="573">
        <v>80.400000000000006</v>
      </c>
      <c r="F135" s="574">
        <v>1822</v>
      </c>
      <c r="G135" s="573">
        <v>708.8</v>
      </c>
      <c r="H135" s="573">
        <v>1113.2</v>
      </c>
      <c r="I135" s="574">
        <v>749.3</v>
      </c>
      <c r="J135" s="573">
        <v>92.7</v>
      </c>
      <c r="K135" s="573">
        <v>527.9</v>
      </c>
      <c r="L135" s="573">
        <v>128.69999999999999</v>
      </c>
      <c r="M135" s="574">
        <v>64.099999999999994</v>
      </c>
      <c r="N135" s="573">
        <v>40</v>
      </c>
      <c r="O135" s="573">
        <v>24.1</v>
      </c>
      <c r="P135" s="574">
        <v>93.8</v>
      </c>
      <c r="Q135" s="573">
        <v>71.099999999999994</v>
      </c>
      <c r="R135" s="573">
        <v>22.7</v>
      </c>
      <c r="S135" s="574">
        <v>2841.3</v>
      </c>
    </row>
    <row r="136" spans="1:19" s="612" customFormat="1" ht="34.9" hidden="1" customHeight="1">
      <c r="A136" s="674"/>
      <c r="B136" s="217">
        <v>39295</v>
      </c>
      <c r="C136" s="676">
        <v>130.6</v>
      </c>
      <c r="D136" s="638">
        <v>31.9</v>
      </c>
      <c r="E136" s="638">
        <v>98.7</v>
      </c>
      <c r="F136" s="676">
        <v>1837.4</v>
      </c>
      <c r="G136" s="638">
        <v>714.5</v>
      </c>
      <c r="H136" s="638">
        <v>1122.9000000000001</v>
      </c>
      <c r="I136" s="676">
        <v>744.9</v>
      </c>
      <c r="J136" s="638">
        <v>90.3</v>
      </c>
      <c r="K136" s="638">
        <v>520.1</v>
      </c>
      <c r="L136" s="638">
        <v>134.5</v>
      </c>
      <c r="M136" s="676">
        <v>61.8</v>
      </c>
      <c r="N136" s="638">
        <v>38.1</v>
      </c>
      <c r="O136" s="638">
        <v>23.7</v>
      </c>
      <c r="P136" s="676">
        <v>98.1</v>
      </c>
      <c r="Q136" s="638">
        <v>69.599999999999994</v>
      </c>
      <c r="R136" s="638">
        <v>28.5</v>
      </c>
      <c r="S136" s="676">
        <v>2872.8</v>
      </c>
    </row>
    <row r="137" spans="1:19" s="612" customFormat="1" ht="34.9" hidden="1" customHeight="1">
      <c r="A137" s="674"/>
      <c r="B137" s="216">
        <v>39326</v>
      </c>
      <c r="C137" s="574">
        <v>127.3</v>
      </c>
      <c r="D137" s="573">
        <v>28.3</v>
      </c>
      <c r="E137" s="573">
        <v>99</v>
      </c>
      <c r="F137" s="574">
        <v>1999.2</v>
      </c>
      <c r="G137" s="573">
        <v>745.9</v>
      </c>
      <c r="H137" s="573">
        <v>1253.3</v>
      </c>
      <c r="I137" s="574">
        <v>715</v>
      </c>
      <c r="J137" s="573">
        <v>94.4</v>
      </c>
      <c r="K137" s="573">
        <v>486.5</v>
      </c>
      <c r="L137" s="573">
        <v>134.1</v>
      </c>
      <c r="M137" s="574">
        <v>71.900000000000006</v>
      </c>
      <c r="N137" s="573">
        <v>47.6</v>
      </c>
      <c r="O137" s="573">
        <v>24.3</v>
      </c>
      <c r="P137" s="574">
        <v>93.9</v>
      </c>
      <c r="Q137" s="573">
        <v>66.8</v>
      </c>
      <c r="R137" s="573">
        <v>27.1</v>
      </c>
      <c r="S137" s="574">
        <v>3007.3</v>
      </c>
    </row>
    <row r="138" spans="1:19" s="612" customFormat="1" ht="34.9" hidden="1" customHeight="1">
      <c r="A138" s="674"/>
      <c r="B138" s="217">
        <v>39356</v>
      </c>
      <c r="C138" s="676">
        <v>137.9</v>
      </c>
      <c r="D138" s="638">
        <v>27.8</v>
      </c>
      <c r="E138" s="638">
        <v>110.1</v>
      </c>
      <c r="F138" s="676">
        <v>1987.8</v>
      </c>
      <c r="G138" s="638">
        <v>758.4</v>
      </c>
      <c r="H138" s="638">
        <v>1229.4000000000001</v>
      </c>
      <c r="I138" s="676">
        <v>704.8</v>
      </c>
      <c r="J138" s="638">
        <v>87.2</v>
      </c>
      <c r="K138" s="638">
        <v>468</v>
      </c>
      <c r="L138" s="638">
        <v>149.6</v>
      </c>
      <c r="M138" s="676">
        <v>68.599999999999994</v>
      </c>
      <c r="N138" s="638">
        <v>43.5</v>
      </c>
      <c r="O138" s="638">
        <v>25.1</v>
      </c>
      <c r="P138" s="676">
        <v>89.5</v>
      </c>
      <c r="Q138" s="638">
        <v>65.3</v>
      </c>
      <c r="R138" s="638">
        <v>24.2</v>
      </c>
      <c r="S138" s="676">
        <v>2988.6</v>
      </c>
    </row>
    <row r="139" spans="1:19" s="612" customFormat="1" ht="34.9" hidden="1" customHeight="1">
      <c r="A139" s="674"/>
      <c r="B139" s="216">
        <v>39387</v>
      </c>
      <c r="C139" s="574">
        <v>142.1</v>
      </c>
      <c r="D139" s="573">
        <v>27.6</v>
      </c>
      <c r="E139" s="573">
        <v>114.5</v>
      </c>
      <c r="F139" s="574">
        <v>2018.6</v>
      </c>
      <c r="G139" s="573">
        <v>771</v>
      </c>
      <c r="H139" s="573">
        <v>1247.5999999999999</v>
      </c>
      <c r="I139" s="574">
        <v>696.4</v>
      </c>
      <c r="J139" s="573">
        <v>85.8</v>
      </c>
      <c r="K139" s="573">
        <v>456.6</v>
      </c>
      <c r="L139" s="573">
        <v>154</v>
      </c>
      <c r="M139" s="574">
        <v>68.900000000000006</v>
      </c>
      <c r="N139" s="573">
        <v>43.7</v>
      </c>
      <c r="O139" s="573">
        <v>25.2</v>
      </c>
      <c r="P139" s="574">
        <v>98.5</v>
      </c>
      <c r="Q139" s="573">
        <v>66.400000000000006</v>
      </c>
      <c r="R139" s="573">
        <v>32.1</v>
      </c>
      <c r="S139" s="574">
        <v>3024.5</v>
      </c>
    </row>
    <row r="140" spans="1:19" s="612" customFormat="1" ht="34.9" hidden="1" customHeight="1">
      <c r="A140" s="674"/>
      <c r="B140" s="217">
        <v>39417</v>
      </c>
      <c r="C140" s="676">
        <v>153.30000000000001</v>
      </c>
      <c r="D140" s="638">
        <v>27.2</v>
      </c>
      <c r="E140" s="638">
        <v>126.1</v>
      </c>
      <c r="F140" s="676">
        <v>2076.9</v>
      </c>
      <c r="G140" s="638">
        <v>785.9</v>
      </c>
      <c r="H140" s="638">
        <v>1291</v>
      </c>
      <c r="I140" s="676">
        <v>678.6</v>
      </c>
      <c r="J140" s="638">
        <v>84.7</v>
      </c>
      <c r="K140" s="638">
        <v>444.4</v>
      </c>
      <c r="L140" s="638">
        <v>149.5</v>
      </c>
      <c r="M140" s="676">
        <v>71</v>
      </c>
      <c r="N140" s="638">
        <v>46.4</v>
      </c>
      <c r="O140" s="638">
        <v>24.6</v>
      </c>
      <c r="P140" s="676">
        <v>94.7</v>
      </c>
      <c r="Q140" s="638">
        <v>64.3</v>
      </c>
      <c r="R140" s="638">
        <v>30.4</v>
      </c>
      <c r="S140" s="676">
        <v>3074.5</v>
      </c>
    </row>
    <row r="141" spans="1:19" s="612" customFormat="1" ht="34.9" hidden="1" customHeight="1">
      <c r="A141" s="674"/>
      <c r="B141" s="215">
        <v>2008</v>
      </c>
      <c r="C141" s="678"/>
      <c r="D141" s="679"/>
      <c r="E141" s="679"/>
      <c r="F141" s="678"/>
      <c r="G141" s="679"/>
      <c r="H141" s="679"/>
      <c r="I141" s="678"/>
      <c r="J141" s="679"/>
      <c r="K141" s="679"/>
      <c r="L141" s="679"/>
      <c r="M141" s="678"/>
      <c r="N141" s="679"/>
      <c r="O141" s="679"/>
      <c r="P141" s="678"/>
      <c r="Q141" s="679"/>
      <c r="R141" s="679"/>
      <c r="S141" s="678"/>
    </row>
    <row r="142" spans="1:19" s="612" customFormat="1" ht="34.9" hidden="1" customHeight="1">
      <c r="A142" s="674"/>
      <c r="B142" s="216">
        <v>39448</v>
      </c>
      <c r="C142" s="574">
        <v>154.1</v>
      </c>
      <c r="D142" s="573">
        <v>31.6</v>
      </c>
      <c r="E142" s="573">
        <v>122.5</v>
      </c>
      <c r="F142" s="574">
        <v>2116.8000000000002</v>
      </c>
      <c r="G142" s="573">
        <v>808.8</v>
      </c>
      <c r="H142" s="573">
        <v>1308</v>
      </c>
      <c r="I142" s="574">
        <v>705.5</v>
      </c>
      <c r="J142" s="573">
        <v>82.8</v>
      </c>
      <c r="K142" s="573">
        <v>446.7</v>
      </c>
      <c r="L142" s="573">
        <v>176</v>
      </c>
      <c r="M142" s="574">
        <v>76.400000000000006</v>
      </c>
      <c r="N142" s="573">
        <v>52.2</v>
      </c>
      <c r="O142" s="573">
        <v>24.2</v>
      </c>
      <c r="P142" s="574">
        <v>89.6</v>
      </c>
      <c r="Q142" s="573">
        <v>61.9</v>
      </c>
      <c r="R142" s="573">
        <v>27.7</v>
      </c>
      <c r="S142" s="574">
        <v>3142.4</v>
      </c>
    </row>
    <row r="143" spans="1:19" s="612" customFormat="1" ht="34.9" hidden="1" customHeight="1">
      <c r="A143" s="674"/>
      <c r="B143" s="217">
        <v>39479</v>
      </c>
      <c r="C143" s="676">
        <v>140.6</v>
      </c>
      <c r="D143" s="638">
        <v>31.1</v>
      </c>
      <c r="E143" s="638">
        <v>109.5</v>
      </c>
      <c r="F143" s="676">
        <v>2100.1</v>
      </c>
      <c r="G143" s="638">
        <v>819.5</v>
      </c>
      <c r="H143" s="638">
        <v>1280.5999999999999</v>
      </c>
      <c r="I143" s="676">
        <v>691.6</v>
      </c>
      <c r="J143" s="638">
        <v>81.8</v>
      </c>
      <c r="K143" s="638">
        <v>433.8</v>
      </c>
      <c r="L143" s="638">
        <v>176</v>
      </c>
      <c r="M143" s="676">
        <v>77.3</v>
      </c>
      <c r="N143" s="638">
        <v>53.1</v>
      </c>
      <c r="O143" s="638">
        <v>24.2</v>
      </c>
      <c r="P143" s="676">
        <v>94.6</v>
      </c>
      <c r="Q143" s="638">
        <v>63.5</v>
      </c>
      <c r="R143" s="638">
        <v>31.1</v>
      </c>
      <c r="S143" s="676">
        <v>3104.2</v>
      </c>
    </row>
    <row r="144" spans="1:19" s="612" customFormat="1" ht="34.9" hidden="1" customHeight="1">
      <c r="A144" s="674"/>
      <c r="B144" s="216">
        <v>39508</v>
      </c>
      <c r="C144" s="574">
        <v>148.69999999999999</v>
      </c>
      <c r="D144" s="573">
        <v>27.4</v>
      </c>
      <c r="E144" s="573">
        <v>121.3</v>
      </c>
      <c r="F144" s="574">
        <v>2263.8000000000002</v>
      </c>
      <c r="G144" s="573">
        <v>825.8</v>
      </c>
      <c r="H144" s="573">
        <v>1438</v>
      </c>
      <c r="I144" s="574">
        <v>654.5</v>
      </c>
      <c r="J144" s="573">
        <v>80.3</v>
      </c>
      <c r="K144" s="573">
        <v>429.1</v>
      </c>
      <c r="L144" s="573">
        <v>145.1</v>
      </c>
      <c r="M144" s="574">
        <v>85.8</v>
      </c>
      <c r="N144" s="573">
        <v>60.7</v>
      </c>
      <c r="O144" s="573">
        <v>25.1</v>
      </c>
      <c r="P144" s="574">
        <v>92.1</v>
      </c>
      <c r="Q144" s="573">
        <v>63.8</v>
      </c>
      <c r="R144" s="573">
        <v>28.3</v>
      </c>
      <c r="S144" s="574">
        <v>3244.9</v>
      </c>
    </row>
    <row r="145" spans="1:19" s="612" customFormat="1" ht="34.9" hidden="1" customHeight="1">
      <c r="A145" s="674"/>
      <c r="B145" s="217">
        <v>39539</v>
      </c>
      <c r="C145" s="676">
        <v>140.69999999999999</v>
      </c>
      <c r="D145" s="638">
        <v>25.7</v>
      </c>
      <c r="E145" s="638">
        <v>115</v>
      </c>
      <c r="F145" s="676">
        <v>2282.4</v>
      </c>
      <c r="G145" s="638">
        <v>864.6</v>
      </c>
      <c r="H145" s="638">
        <v>1417.8</v>
      </c>
      <c r="I145" s="676">
        <v>687.5</v>
      </c>
      <c r="J145" s="638">
        <v>79.400000000000006</v>
      </c>
      <c r="K145" s="638">
        <v>429.5</v>
      </c>
      <c r="L145" s="638">
        <v>178.6</v>
      </c>
      <c r="M145" s="676">
        <v>89.8</v>
      </c>
      <c r="N145" s="638">
        <v>65.3</v>
      </c>
      <c r="O145" s="638">
        <v>24.5</v>
      </c>
      <c r="P145" s="676">
        <v>112.8</v>
      </c>
      <c r="Q145" s="638">
        <v>73</v>
      </c>
      <c r="R145" s="638">
        <v>39.799999999999997</v>
      </c>
      <c r="S145" s="676">
        <v>3313.2</v>
      </c>
    </row>
    <row r="146" spans="1:19" s="612" customFormat="1" ht="34.9" hidden="1" customHeight="1">
      <c r="A146" s="674"/>
      <c r="B146" s="216">
        <v>39569</v>
      </c>
      <c r="C146" s="574">
        <v>145.30000000000001</v>
      </c>
      <c r="D146" s="573">
        <v>28.1</v>
      </c>
      <c r="E146" s="573">
        <v>117.2</v>
      </c>
      <c r="F146" s="574">
        <v>2199.6999999999998</v>
      </c>
      <c r="G146" s="573">
        <v>879.9</v>
      </c>
      <c r="H146" s="573">
        <v>1319.8</v>
      </c>
      <c r="I146" s="574">
        <v>711.7</v>
      </c>
      <c r="J146" s="573">
        <v>78.7</v>
      </c>
      <c r="K146" s="573">
        <v>435.3</v>
      </c>
      <c r="L146" s="573">
        <v>197.7</v>
      </c>
      <c r="M146" s="574">
        <v>87.9</v>
      </c>
      <c r="N146" s="573">
        <v>63.7</v>
      </c>
      <c r="O146" s="573">
        <v>24.2</v>
      </c>
      <c r="P146" s="574">
        <v>109.4</v>
      </c>
      <c r="Q146" s="573">
        <v>72.599999999999994</v>
      </c>
      <c r="R146" s="573">
        <v>36.799999999999997</v>
      </c>
      <c r="S146" s="574">
        <v>3254</v>
      </c>
    </row>
    <row r="147" spans="1:19" s="612" customFormat="1" ht="34.9" hidden="1" customHeight="1">
      <c r="A147" s="674"/>
      <c r="B147" s="217">
        <v>39600</v>
      </c>
      <c r="C147" s="676">
        <v>153.80000000000001</v>
      </c>
      <c r="D147" s="638">
        <v>32.9</v>
      </c>
      <c r="E147" s="638">
        <v>120.9</v>
      </c>
      <c r="F147" s="676">
        <v>2169.1</v>
      </c>
      <c r="G147" s="638">
        <v>851.3</v>
      </c>
      <c r="H147" s="638">
        <v>1317.8</v>
      </c>
      <c r="I147" s="676">
        <v>712.7</v>
      </c>
      <c r="J147" s="638">
        <v>76.7</v>
      </c>
      <c r="K147" s="638">
        <v>439.4</v>
      </c>
      <c r="L147" s="638">
        <v>196.6</v>
      </c>
      <c r="M147" s="676">
        <v>84.4</v>
      </c>
      <c r="N147" s="638">
        <v>60.2</v>
      </c>
      <c r="O147" s="638">
        <v>24.2</v>
      </c>
      <c r="P147" s="676">
        <v>102.5</v>
      </c>
      <c r="Q147" s="638">
        <v>70.3</v>
      </c>
      <c r="R147" s="638">
        <v>32.200000000000003</v>
      </c>
      <c r="S147" s="676">
        <v>3222.5</v>
      </c>
    </row>
    <row r="148" spans="1:19" s="612" customFormat="1" ht="34.9" hidden="1" customHeight="1">
      <c r="A148" s="674"/>
      <c r="B148" s="216">
        <v>39630</v>
      </c>
      <c r="C148" s="574">
        <v>156.5</v>
      </c>
      <c r="D148" s="573">
        <v>34.1</v>
      </c>
      <c r="E148" s="573">
        <v>122.4</v>
      </c>
      <c r="F148" s="574">
        <v>2191.8000000000002</v>
      </c>
      <c r="G148" s="573">
        <v>856.1</v>
      </c>
      <c r="H148" s="573">
        <v>1335.7</v>
      </c>
      <c r="I148" s="574">
        <v>702.8</v>
      </c>
      <c r="J148" s="573">
        <v>77.099999999999994</v>
      </c>
      <c r="K148" s="573">
        <v>440.5</v>
      </c>
      <c r="L148" s="573">
        <v>185.2</v>
      </c>
      <c r="M148" s="574">
        <v>84.5</v>
      </c>
      <c r="N148" s="573">
        <v>60.5</v>
      </c>
      <c r="O148" s="573">
        <v>24</v>
      </c>
      <c r="P148" s="574">
        <v>110.4</v>
      </c>
      <c r="Q148" s="573">
        <v>70.3</v>
      </c>
      <c r="R148" s="573">
        <v>40.1</v>
      </c>
      <c r="S148" s="574">
        <v>3246</v>
      </c>
    </row>
    <row r="149" spans="1:19" s="612" customFormat="1" ht="34.9" hidden="1" customHeight="1">
      <c r="A149" s="674"/>
      <c r="B149" s="217">
        <v>39661</v>
      </c>
      <c r="C149" s="676">
        <v>162.80000000000001</v>
      </c>
      <c r="D149" s="638">
        <v>36.1</v>
      </c>
      <c r="E149" s="638">
        <v>126.7</v>
      </c>
      <c r="F149" s="676">
        <v>2248.8000000000002</v>
      </c>
      <c r="G149" s="638">
        <v>869</v>
      </c>
      <c r="H149" s="638">
        <v>1379.8</v>
      </c>
      <c r="I149" s="676">
        <v>687.7</v>
      </c>
      <c r="J149" s="638">
        <v>76.900000000000006</v>
      </c>
      <c r="K149" s="638">
        <v>435.6</v>
      </c>
      <c r="L149" s="638">
        <v>175.2</v>
      </c>
      <c r="M149" s="676">
        <v>75.099999999999994</v>
      </c>
      <c r="N149" s="638">
        <v>57.4</v>
      </c>
      <c r="O149" s="638">
        <v>17.7</v>
      </c>
      <c r="P149" s="676">
        <v>107.4</v>
      </c>
      <c r="Q149" s="638">
        <v>72.099999999999994</v>
      </c>
      <c r="R149" s="638">
        <v>35.299999999999997</v>
      </c>
      <c r="S149" s="676">
        <v>3281.8</v>
      </c>
    </row>
    <row r="150" spans="1:19" s="612" customFormat="1" ht="34.9" hidden="1" customHeight="1">
      <c r="A150" s="674"/>
      <c r="B150" s="216">
        <v>39692</v>
      </c>
      <c r="C150" s="574">
        <v>112.8</v>
      </c>
      <c r="D150" s="573">
        <v>30.6</v>
      </c>
      <c r="E150" s="573">
        <v>82.2</v>
      </c>
      <c r="F150" s="574">
        <v>2369.1</v>
      </c>
      <c r="G150" s="573">
        <v>941.4</v>
      </c>
      <c r="H150" s="573">
        <v>1427.7</v>
      </c>
      <c r="I150" s="574">
        <v>725.2</v>
      </c>
      <c r="J150" s="573">
        <v>75.2</v>
      </c>
      <c r="K150" s="573">
        <v>464.3</v>
      </c>
      <c r="L150" s="573">
        <v>185.7</v>
      </c>
      <c r="M150" s="574">
        <v>74.7</v>
      </c>
      <c r="N150" s="573">
        <v>58.5</v>
      </c>
      <c r="O150" s="573">
        <v>16.2</v>
      </c>
      <c r="P150" s="574">
        <v>106.2</v>
      </c>
      <c r="Q150" s="573">
        <v>73.099999999999994</v>
      </c>
      <c r="R150" s="573">
        <v>33.1</v>
      </c>
      <c r="S150" s="574">
        <v>3388</v>
      </c>
    </row>
    <row r="151" spans="1:19" s="612" customFormat="1" ht="34.9" hidden="1" customHeight="1">
      <c r="A151" s="674"/>
      <c r="B151" s="217">
        <v>39722</v>
      </c>
      <c r="C151" s="676">
        <v>156.1</v>
      </c>
      <c r="D151" s="638">
        <v>34.6</v>
      </c>
      <c r="E151" s="638">
        <v>121.5</v>
      </c>
      <c r="F151" s="676">
        <v>2410.5</v>
      </c>
      <c r="G151" s="638">
        <v>936</v>
      </c>
      <c r="H151" s="638">
        <v>1474.5</v>
      </c>
      <c r="I151" s="676">
        <v>668.7</v>
      </c>
      <c r="J151" s="638">
        <v>77.3</v>
      </c>
      <c r="K151" s="638">
        <v>466.9</v>
      </c>
      <c r="L151" s="638">
        <v>124.5</v>
      </c>
      <c r="M151" s="676">
        <v>63.5</v>
      </c>
      <c r="N151" s="638">
        <v>48.6</v>
      </c>
      <c r="O151" s="638">
        <v>14.9</v>
      </c>
      <c r="P151" s="676">
        <v>107</v>
      </c>
      <c r="Q151" s="638">
        <v>75.3</v>
      </c>
      <c r="R151" s="638">
        <v>31.7</v>
      </c>
      <c r="S151" s="676">
        <v>3405.8</v>
      </c>
    </row>
    <row r="152" spans="1:19" s="612" customFormat="1" ht="34.9" hidden="1" customHeight="1">
      <c r="A152" s="674"/>
      <c r="B152" s="216">
        <v>39753</v>
      </c>
      <c r="C152" s="574">
        <v>146.5</v>
      </c>
      <c r="D152" s="573">
        <v>40.299999999999997</v>
      </c>
      <c r="E152" s="573">
        <v>106.2</v>
      </c>
      <c r="F152" s="574">
        <v>2347.5</v>
      </c>
      <c r="G152" s="573">
        <v>965.2</v>
      </c>
      <c r="H152" s="573">
        <v>1382.3</v>
      </c>
      <c r="I152" s="574">
        <v>698</v>
      </c>
      <c r="J152" s="573">
        <v>77.900000000000006</v>
      </c>
      <c r="K152" s="573">
        <v>465.7</v>
      </c>
      <c r="L152" s="573">
        <v>154.4</v>
      </c>
      <c r="M152" s="574">
        <v>51</v>
      </c>
      <c r="N152" s="573">
        <v>37.200000000000003</v>
      </c>
      <c r="O152" s="573">
        <v>13.8</v>
      </c>
      <c r="P152" s="574">
        <v>114.1</v>
      </c>
      <c r="Q152" s="573">
        <v>74</v>
      </c>
      <c r="R152" s="573">
        <v>40.1</v>
      </c>
      <c r="S152" s="574">
        <v>3357.1</v>
      </c>
    </row>
    <row r="153" spans="1:19" s="612" customFormat="1" ht="34.9" hidden="1" customHeight="1">
      <c r="A153" s="674"/>
      <c r="B153" s="217">
        <v>39783</v>
      </c>
      <c r="C153" s="676">
        <v>133.4</v>
      </c>
      <c r="D153" s="638">
        <v>34.200000000000003</v>
      </c>
      <c r="E153" s="638">
        <v>99.2</v>
      </c>
      <c r="F153" s="676">
        <v>2399.1</v>
      </c>
      <c r="G153" s="638">
        <v>991.6</v>
      </c>
      <c r="H153" s="638">
        <v>1407.5</v>
      </c>
      <c r="I153" s="676">
        <v>728.5</v>
      </c>
      <c r="J153" s="638">
        <v>76.5</v>
      </c>
      <c r="K153" s="638">
        <v>449.1</v>
      </c>
      <c r="L153" s="638">
        <v>202.9</v>
      </c>
      <c r="M153" s="676">
        <v>55.8</v>
      </c>
      <c r="N153" s="638">
        <v>42.2</v>
      </c>
      <c r="O153" s="638">
        <v>13.6</v>
      </c>
      <c r="P153" s="676">
        <v>94.01</v>
      </c>
      <c r="Q153" s="638">
        <v>65.209999999999994</v>
      </c>
      <c r="R153" s="638">
        <v>28.8</v>
      </c>
      <c r="S153" s="676">
        <v>3410.81</v>
      </c>
    </row>
    <row r="154" spans="1:19" s="612" customFormat="1" ht="34.9" hidden="1" customHeight="1">
      <c r="A154" s="674"/>
      <c r="B154" s="215">
        <v>2009</v>
      </c>
      <c r="C154" s="678"/>
      <c r="D154" s="679"/>
      <c r="E154" s="679"/>
      <c r="F154" s="678"/>
      <c r="G154" s="679"/>
      <c r="H154" s="679"/>
      <c r="I154" s="678"/>
      <c r="J154" s="679"/>
      <c r="K154" s="679"/>
      <c r="L154" s="679"/>
      <c r="M154" s="678"/>
      <c r="N154" s="679"/>
      <c r="O154" s="679"/>
      <c r="P154" s="678"/>
      <c r="Q154" s="679"/>
      <c r="R154" s="679"/>
      <c r="S154" s="678"/>
    </row>
    <row r="155" spans="1:19" s="612" customFormat="1" ht="34.9" hidden="1" customHeight="1">
      <c r="A155" s="674"/>
      <c r="B155" s="216">
        <v>39814</v>
      </c>
      <c r="C155" s="574">
        <v>145.69999999999999</v>
      </c>
      <c r="D155" s="573">
        <v>41</v>
      </c>
      <c r="E155" s="573">
        <v>104.7</v>
      </c>
      <c r="F155" s="574">
        <v>2339.8000000000002</v>
      </c>
      <c r="G155" s="573">
        <v>990.1</v>
      </c>
      <c r="H155" s="573">
        <v>1349.7</v>
      </c>
      <c r="I155" s="574">
        <v>750.04</v>
      </c>
      <c r="J155" s="573">
        <v>74.400000000000006</v>
      </c>
      <c r="K155" s="573">
        <v>457.3</v>
      </c>
      <c r="L155" s="573">
        <v>218.34</v>
      </c>
      <c r="M155" s="574">
        <v>62.9</v>
      </c>
      <c r="N155" s="573">
        <v>48.3</v>
      </c>
      <c r="O155" s="573">
        <v>14.6</v>
      </c>
      <c r="P155" s="574">
        <v>98.8</v>
      </c>
      <c r="Q155" s="573">
        <v>64.8</v>
      </c>
      <c r="R155" s="573">
        <v>34</v>
      </c>
      <c r="S155" s="574">
        <v>3397.24</v>
      </c>
    </row>
    <row r="156" spans="1:19" s="612" customFormat="1" ht="34.9" hidden="1" customHeight="1">
      <c r="A156" s="674"/>
      <c r="B156" s="217">
        <v>39845</v>
      </c>
      <c r="C156" s="676">
        <v>144.9</v>
      </c>
      <c r="D156" s="638">
        <v>44.5</v>
      </c>
      <c r="E156" s="638">
        <v>100.4</v>
      </c>
      <c r="F156" s="676">
        <v>2230.3000000000002</v>
      </c>
      <c r="G156" s="638">
        <v>983.4</v>
      </c>
      <c r="H156" s="638">
        <v>1246.9000000000001</v>
      </c>
      <c r="I156" s="676">
        <v>781.2</v>
      </c>
      <c r="J156" s="638">
        <v>72.599999999999994</v>
      </c>
      <c r="K156" s="638">
        <v>490</v>
      </c>
      <c r="L156" s="638">
        <v>218.6</v>
      </c>
      <c r="M156" s="676">
        <v>62.9</v>
      </c>
      <c r="N156" s="638">
        <v>48.1</v>
      </c>
      <c r="O156" s="638">
        <v>14.8</v>
      </c>
      <c r="P156" s="676">
        <v>98.7</v>
      </c>
      <c r="Q156" s="638">
        <v>66.7</v>
      </c>
      <c r="R156" s="638">
        <v>32</v>
      </c>
      <c r="S156" s="676">
        <v>3318</v>
      </c>
    </row>
    <row r="157" spans="1:19" s="612" customFormat="1" ht="34.9" hidden="1" customHeight="1">
      <c r="A157" s="674"/>
      <c r="B157" s="216">
        <v>39873</v>
      </c>
      <c r="C157" s="574">
        <v>149.5</v>
      </c>
      <c r="D157" s="573">
        <v>42.1</v>
      </c>
      <c r="E157" s="573">
        <v>107.4</v>
      </c>
      <c r="F157" s="574">
        <v>2238.3000000000002</v>
      </c>
      <c r="G157" s="573">
        <v>975.6</v>
      </c>
      <c r="H157" s="573">
        <v>1262.7</v>
      </c>
      <c r="I157" s="574">
        <v>773.5</v>
      </c>
      <c r="J157" s="573">
        <v>72.5</v>
      </c>
      <c r="K157" s="573">
        <v>487.5</v>
      </c>
      <c r="L157" s="573">
        <v>213.5</v>
      </c>
      <c r="M157" s="574">
        <v>62.9</v>
      </c>
      <c r="N157" s="573">
        <v>47.8</v>
      </c>
      <c r="O157" s="573">
        <v>15.1</v>
      </c>
      <c r="P157" s="574">
        <v>100.7</v>
      </c>
      <c r="Q157" s="573">
        <v>77.2</v>
      </c>
      <c r="R157" s="573">
        <v>23.5</v>
      </c>
      <c r="S157" s="574">
        <v>3324.9</v>
      </c>
    </row>
    <row r="158" spans="1:19" s="612" customFormat="1" ht="34.9" hidden="1" customHeight="1">
      <c r="A158" s="674"/>
      <c r="B158" s="217">
        <v>39904</v>
      </c>
      <c r="C158" s="676">
        <v>152.80000000000001</v>
      </c>
      <c r="D158" s="638">
        <v>40.5</v>
      </c>
      <c r="E158" s="638">
        <v>112.3</v>
      </c>
      <c r="F158" s="676">
        <v>2213.3000000000002</v>
      </c>
      <c r="G158" s="638">
        <v>970.2</v>
      </c>
      <c r="H158" s="638">
        <v>1243.0999999999999</v>
      </c>
      <c r="I158" s="676">
        <v>801.1</v>
      </c>
      <c r="J158" s="638">
        <v>76.7</v>
      </c>
      <c r="K158" s="638">
        <v>502.3</v>
      </c>
      <c r="L158" s="638">
        <v>222.1</v>
      </c>
      <c r="M158" s="676">
        <v>80.900000000000006</v>
      </c>
      <c r="N158" s="638">
        <v>63</v>
      </c>
      <c r="O158" s="638">
        <v>17.899999999999999</v>
      </c>
      <c r="P158" s="676">
        <v>107.7</v>
      </c>
      <c r="Q158" s="638">
        <v>78</v>
      </c>
      <c r="R158" s="638">
        <v>29.7</v>
      </c>
      <c r="S158" s="676">
        <v>3355.8</v>
      </c>
    </row>
    <row r="159" spans="1:19" s="612" customFormat="1" ht="34.9" hidden="1" customHeight="1">
      <c r="A159" s="674"/>
      <c r="B159" s="216">
        <v>39934</v>
      </c>
      <c r="C159" s="574">
        <v>159</v>
      </c>
      <c r="D159" s="573">
        <v>32.6</v>
      </c>
      <c r="E159" s="573">
        <v>126.4</v>
      </c>
      <c r="F159" s="574">
        <v>2144</v>
      </c>
      <c r="G159" s="573">
        <v>925.3</v>
      </c>
      <c r="H159" s="573">
        <v>1218.7</v>
      </c>
      <c r="I159" s="574">
        <v>868.2</v>
      </c>
      <c r="J159" s="573">
        <v>114.6</v>
      </c>
      <c r="K159" s="573">
        <v>508.2</v>
      </c>
      <c r="L159" s="573">
        <v>245.4</v>
      </c>
      <c r="M159" s="574">
        <v>96.5</v>
      </c>
      <c r="N159" s="573">
        <v>78.599999999999994</v>
      </c>
      <c r="O159" s="573">
        <v>17.899999999999999</v>
      </c>
      <c r="P159" s="574">
        <v>106.9</v>
      </c>
      <c r="Q159" s="573">
        <v>75.7</v>
      </c>
      <c r="R159" s="573">
        <v>31.2</v>
      </c>
      <c r="S159" s="574">
        <v>3374.6</v>
      </c>
    </row>
    <row r="160" spans="1:19" s="612" customFormat="1" ht="34.9" hidden="1" customHeight="1">
      <c r="A160" s="674"/>
      <c r="B160" s="217">
        <v>39965</v>
      </c>
      <c r="C160" s="676">
        <v>169.8</v>
      </c>
      <c r="D160" s="638">
        <v>33.200000000000003</v>
      </c>
      <c r="E160" s="638">
        <v>136.6</v>
      </c>
      <c r="F160" s="676">
        <v>2014.7</v>
      </c>
      <c r="G160" s="638">
        <v>873.9</v>
      </c>
      <c r="H160" s="638">
        <v>1140.8</v>
      </c>
      <c r="I160" s="676">
        <v>889.21</v>
      </c>
      <c r="J160" s="638">
        <v>116.5</v>
      </c>
      <c r="K160" s="638">
        <v>507</v>
      </c>
      <c r="L160" s="638">
        <v>265.70999999999998</v>
      </c>
      <c r="M160" s="676">
        <v>154</v>
      </c>
      <c r="N160" s="638">
        <v>133.80000000000001</v>
      </c>
      <c r="O160" s="638">
        <v>20.2</v>
      </c>
      <c r="P160" s="676">
        <v>102.8</v>
      </c>
      <c r="Q160" s="638">
        <v>75.099999999999994</v>
      </c>
      <c r="R160" s="638">
        <v>27.7</v>
      </c>
      <c r="S160" s="676">
        <v>3330.51</v>
      </c>
    </row>
    <row r="161" spans="1:19" s="612" customFormat="1" ht="34.9" hidden="1" customHeight="1">
      <c r="A161" s="674"/>
      <c r="B161" s="216">
        <v>39995</v>
      </c>
      <c r="C161" s="574">
        <v>178.1</v>
      </c>
      <c r="D161" s="573">
        <v>31.7</v>
      </c>
      <c r="E161" s="573">
        <v>146.4</v>
      </c>
      <c r="F161" s="574">
        <v>1997.6</v>
      </c>
      <c r="G161" s="573">
        <v>882.2</v>
      </c>
      <c r="H161" s="573">
        <v>1115.4000000000001</v>
      </c>
      <c r="I161" s="574">
        <v>919.8</v>
      </c>
      <c r="J161" s="573">
        <v>116.2</v>
      </c>
      <c r="K161" s="573">
        <v>590.9</v>
      </c>
      <c r="L161" s="573">
        <v>212.7</v>
      </c>
      <c r="M161" s="574">
        <v>154.4</v>
      </c>
      <c r="N161" s="573">
        <v>133.80000000000001</v>
      </c>
      <c r="O161" s="573">
        <v>20.6</v>
      </c>
      <c r="P161" s="574">
        <v>113.4</v>
      </c>
      <c r="Q161" s="573">
        <v>76.099999999999994</v>
      </c>
      <c r="R161" s="573">
        <v>37.299999999999997</v>
      </c>
      <c r="S161" s="574">
        <v>3363.3</v>
      </c>
    </row>
    <row r="162" spans="1:19" s="612" customFormat="1" ht="34.9" hidden="1" customHeight="1">
      <c r="A162" s="674"/>
      <c r="B162" s="217">
        <v>40026</v>
      </c>
      <c r="C162" s="676">
        <v>184.9</v>
      </c>
      <c r="D162" s="638">
        <v>38.200000000000003</v>
      </c>
      <c r="E162" s="638">
        <v>146.69999999999999</v>
      </c>
      <c r="F162" s="676">
        <v>2107.1999999999998</v>
      </c>
      <c r="G162" s="638">
        <v>894.5</v>
      </c>
      <c r="H162" s="638">
        <v>1212.7</v>
      </c>
      <c r="I162" s="676">
        <v>918</v>
      </c>
      <c r="J162" s="638">
        <v>115.1</v>
      </c>
      <c r="K162" s="638">
        <v>594.9</v>
      </c>
      <c r="L162" s="638">
        <v>208</v>
      </c>
      <c r="M162" s="676">
        <v>159.19999999999999</v>
      </c>
      <c r="N162" s="638">
        <v>138.5</v>
      </c>
      <c r="O162" s="638">
        <v>20.7</v>
      </c>
      <c r="P162" s="676">
        <v>106.6</v>
      </c>
      <c r="Q162" s="638">
        <v>76.5</v>
      </c>
      <c r="R162" s="638">
        <v>30.1</v>
      </c>
      <c r="S162" s="676">
        <v>3475.9</v>
      </c>
    </row>
    <row r="163" spans="1:19" s="612" customFormat="1" ht="34.9" hidden="1" customHeight="1">
      <c r="A163" s="674"/>
      <c r="B163" s="216">
        <v>40057</v>
      </c>
      <c r="C163" s="574">
        <v>171.7</v>
      </c>
      <c r="D163" s="573">
        <v>37.1</v>
      </c>
      <c r="E163" s="573">
        <v>134.6</v>
      </c>
      <c r="F163" s="574">
        <v>2016.6</v>
      </c>
      <c r="G163" s="573">
        <v>891.4</v>
      </c>
      <c r="H163" s="573">
        <v>1125.2</v>
      </c>
      <c r="I163" s="574">
        <v>1011.4</v>
      </c>
      <c r="J163" s="573">
        <v>116.1</v>
      </c>
      <c r="K163" s="573">
        <v>594.5</v>
      </c>
      <c r="L163" s="573">
        <v>300.8</v>
      </c>
      <c r="M163" s="574">
        <v>164.6</v>
      </c>
      <c r="N163" s="573">
        <v>143.4</v>
      </c>
      <c r="O163" s="573">
        <v>21.2</v>
      </c>
      <c r="P163" s="574">
        <v>105</v>
      </c>
      <c r="Q163" s="573">
        <v>75.5</v>
      </c>
      <c r="R163" s="573">
        <v>29.5</v>
      </c>
      <c r="S163" s="574">
        <v>3469.3</v>
      </c>
    </row>
    <row r="164" spans="1:19" s="612" customFormat="1" ht="34.9" hidden="1" customHeight="1">
      <c r="A164" s="674"/>
      <c r="B164" s="217">
        <v>40087</v>
      </c>
      <c r="C164" s="676">
        <v>192.1</v>
      </c>
      <c r="D164" s="638">
        <v>34.6</v>
      </c>
      <c r="E164" s="638">
        <v>157.5</v>
      </c>
      <c r="F164" s="676">
        <v>1959.5</v>
      </c>
      <c r="G164" s="638">
        <v>887</v>
      </c>
      <c r="H164" s="638">
        <v>1072.5</v>
      </c>
      <c r="I164" s="676">
        <v>965.3</v>
      </c>
      <c r="J164" s="638">
        <v>119.1</v>
      </c>
      <c r="K164" s="638">
        <v>603</v>
      </c>
      <c r="L164" s="638">
        <v>243.2</v>
      </c>
      <c r="M164" s="676">
        <v>188.8</v>
      </c>
      <c r="N164" s="638">
        <v>167.5</v>
      </c>
      <c r="O164" s="638">
        <v>21.3</v>
      </c>
      <c r="P164" s="676">
        <v>102.1</v>
      </c>
      <c r="Q164" s="638">
        <v>74.2</v>
      </c>
      <c r="R164" s="638">
        <v>27.9</v>
      </c>
      <c r="S164" s="676">
        <v>3407.8</v>
      </c>
    </row>
    <row r="165" spans="1:19" s="612" customFormat="1" ht="34.9" hidden="1" customHeight="1">
      <c r="A165" s="674"/>
      <c r="B165" s="216">
        <v>40118</v>
      </c>
      <c r="C165" s="574">
        <v>145.5</v>
      </c>
      <c r="D165" s="573">
        <v>33.5</v>
      </c>
      <c r="E165" s="573">
        <v>112</v>
      </c>
      <c r="F165" s="574">
        <v>1935.8</v>
      </c>
      <c r="G165" s="573">
        <v>873.3</v>
      </c>
      <c r="H165" s="573">
        <v>1062.5</v>
      </c>
      <c r="I165" s="574">
        <v>1005.9</v>
      </c>
      <c r="J165" s="573">
        <v>121.1</v>
      </c>
      <c r="K165" s="573">
        <v>605.1</v>
      </c>
      <c r="L165" s="573">
        <v>279.7</v>
      </c>
      <c r="M165" s="574">
        <v>198.5</v>
      </c>
      <c r="N165" s="573">
        <v>177.2</v>
      </c>
      <c r="O165" s="573">
        <v>21.3</v>
      </c>
      <c r="P165" s="574">
        <v>122.9</v>
      </c>
      <c r="Q165" s="573">
        <v>75.599999999999994</v>
      </c>
      <c r="R165" s="573">
        <v>47.3</v>
      </c>
      <c r="S165" s="574">
        <v>3408.6</v>
      </c>
    </row>
    <row r="166" spans="1:19" s="612" customFormat="1" ht="34.9" hidden="1" customHeight="1">
      <c r="A166" s="674"/>
      <c r="B166" s="217">
        <v>40148</v>
      </c>
      <c r="C166" s="676">
        <v>169.1</v>
      </c>
      <c r="D166" s="638">
        <v>32.799999999999997</v>
      </c>
      <c r="E166" s="638">
        <v>136.30000000000001</v>
      </c>
      <c r="F166" s="676">
        <v>2026.9</v>
      </c>
      <c r="G166" s="638">
        <v>895.6</v>
      </c>
      <c r="H166" s="638">
        <v>1131.3</v>
      </c>
      <c r="I166" s="676">
        <v>961.6</v>
      </c>
      <c r="J166" s="638">
        <v>122.5</v>
      </c>
      <c r="K166" s="638">
        <v>585.20000000000005</v>
      </c>
      <c r="L166" s="638">
        <v>253.9</v>
      </c>
      <c r="M166" s="676">
        <v>207.4</v>
      </c>
      <c r="N166" s="638">
        <v>186.8</v>
      </c>
      <c r="O166" s="638">
        <v>20.6</v>
      </c>
      <c r="P166" s="676">
        <v>97.9</v>
      </c>
      <c r="Q166" s="638">
        <v>67.900000000000006</v>
      </c>
      <c r="R166" s="638">
        <v>30</v>
      </c>
      <c r="S166" s="676">
        <v>3462.9</v>
      </c>
    </row>
    <row r="167" spans="1:19" s="612" customFormat="1" ht="34.9" hidden="1" customHeight="1">
      <c r="A167" s="674"/>
      <c r="B167" s="215">
        <v>2010</v>
      </c>
      <c r="C167" s="678"/>
      <c r="D167" s="679"/>
      <c r="E167" s="679"/>
      <c r="F167" s="678"/>
      <c r="G167" s="679"/>
      <c r="H167" s="679"/>
      <c r="I167" s="678"/>
      <c r="J167" s="679"/>
      <c r="K167" s="679"/>
      <c r="L167" s="679"/>
      <c r="M167" s="678"/>
      <c r="N167" s="679"/>
      <c r="O167" s="679"/>
      <c r="P167" s="678"/>
      <c r="Q167" s="679"/>
      <c r="R167" s="679"/>
      <c r="S167" s="678"/>
    </row>
    <row r="168" spans="1:19" s="612" customFormat="1" ht="34.9" hidden="1" customHeight="1">
      <c r="A168" s="674"/>
      <c r="B168" s="216">
        <v>40179</v>
      </c>
      <c r="C168" s="574">
        <v>166.6</v>
      </c>
      <c r="D168" s="573">
        <v>28.1</v>
      </c>
      <c r="E168" s="573">
        <v>138.5</v>
      </c>
      <c r="F168" s="574">
        <v>1955.6</v>
      </c>
      <c r="G168" s="573">
        <v>870.5</v>
      </c>
      <c r="H168" s="573">
        <v>1085.0999999999999</v>
      </c>
      <c r="I168" s="574">
        <v>1015.4</v>
      </c>
      <c r="J168" s="573">
        <v>121.3</v>
      </c>
      <c r="K168" s="573">
        <v>619.29999999999995</v>
      </c>
      <c r="L168" s="573">
        <v>274.8</v>
      </c>
      <c r="M168" s="574">
        <v>268.10000000000002</v>
      </c>
      <c r="N168" s="573">
        <v>248.4</v>
      </c>
      <c r="O168" s="573">
        <v>19.7</v>
      </c>
      <c r="P168" s="574">
        <v>89</v>
      </c>
      <c r="Q168" s="573">
        <v>64.900000000000006</v>
      </c>
      <c r="R168" s="573">
        <v>24.1</v>
      </c>
      <c r="S168" s="574">
        <v>3494.7</v>
      </c>
    </row>
    <row r="169" spans="1:19" s="612" customFormat="1" ht="34.9" hidden="1" customHeight="1">
      <c r="A169" s="674"/>
      <c r="B169" s="217">
        <v>40210</v>
      </c>
      <c r="C169" s="676">
        <v>170.5</v>
      </c>
      <c r="D169" s="638">
        <v>30</v>
      </c>
      <c r="E169" s="638">
        <v>140.5</v>
      </c>
      <c r="F169" s="676">
        <v>1923.3</v>
      </c>
      <c r="G169" s="638">
        <v>851.1</v>
      </c>
      <c r="H169" s="638">
        <v>1072.2</v>
      </c>
      <c r="I169" s="676">
        <v>1007.8</v>
      </c>
      <c r="J169" s="638">
        <v>119.5</v>
      </c>
      <c r="K169" s="638">
        <v>629.1</v>
      </c>
      <c r="L169" s="638">
        <v>259.2</v>
      </c>
      <c r="M169" s="676">
        <v>290</v>
      </c>
      <c r="N169" s="638">
        <v>270</v>
      </c>
      <c r="O169" s="638">
        <v>20</v>
      </c>
      <c r="P169" s="676">
        <v>106.6</v>
      </c>
      <c r="Q169" s="638">
        <v>73.099999999999994</v>
      </c>
      <c r="R169" s="638">
        <v>33.5</v>
      </c>
      <c r="S169" s="676">
        <v>3498.2</v>
      </c>
    </row>
    <row r="170" spans="1:19" s="612" customFormat="1" ht="34.9" hidden="1" customHeight="1">
      <c r="A170" s="674"/>
      <c r="B170" s="216">
        <v>40238</v>
      </c>
      <c r="C170" s="574">
        <v>168.2</v>
      </c>
      <c r="D170" s="573">
        <v>29.7</v>
      </c>
      <c r="E170" s="573">
        <v>138.5</v>
      </c>
      <c r="F170" s="574">
        <v>1983.7</v>
      </c>
      <c r="G170" s="573">
        <v>854.4</v>
      </c>
      <c r="H170" s="573">
        <v>1129.3</v>
      </c>
      <c r="I170" s="574">
        <v>1055.4000000000001</v>
      </c>
      <c r="J170" s="573">
        <v>121.8</v>
      </c>
      <c r="K170" s="573">
        <v>639.20000000000005</v>
      </c>
      <c r="L170" s="573">
        <v>294.39999999999998</v>
      </c>
      <c r="M170" s="574">
        <v>289.60000000000002</v>
      </c>
      <c r="N170" s="573">
        <v>269.7</v>
      </c>
      <c r="O170" s="573">
        <v>19.899999999999999</v>
      </c>
      <c r="P170" s="574">
        <v>102.5</v>
      </c>
      <c r="Q170" s="573">
        <v>75.2</v>
      </c>
      <c r="R170" s="573">
        <v>27.3</v>
      </c>
      <c r="S170" s="574">
        <v>3599.4</v>
      </c>
    </row>
    <row r="171" spans="1:19" s="612" customFormat="1" ht="34.9" hidden="1" customHeight="1">
      <c r="A171" s="674"/>
      <c r="B171" s="217">
        <v>40269</v>
      </c>
      <c r="C171" s="676">
        <v>158</v>
      </c>
      <c r="D171" s="638">
        <v>30</v>
      </c>
      <c r="E171" s="638">
        <v>128</v>
      </c>
      <c r="F171" s="676">
        <v>1858.9</v>
      </c>
      <c r="G171" s="638">
        <v>826.4</v>
      </c>
      <c r="H171" s="638">
        <v>1032.5</v>
      </c>
      <c r="I171" s="676">
        <v>1084.5999999999999</v>
      </c>
      <c r="J171" s="638">
        <v>128</v>
      </c>
      <c r="K171" s="638">
        <v>648.5</v>
      </c>
      <c r="L171" s="638">
        <v>308.10000000000002</v>
      </c>
      <c r="M171" s="676">
        <v>293.8</v>
      </c>
      <c r="N171" s="638">
        <v>274.3</v>
      </c>
      <c r="O171" s="638">
        <v>19.5</v>
      </c>
      <c r="P171" s="676">
        <v>110.5</v>
      </c>
      <c r="Q171" s="638">
        <v>77.2</v>
      </c>
      <c r="R171" s="638">
        <v>33.299999999999997</v>
      </c>
      <c r="S171" s="676">
        <v>3505.8</v>
      </c>
    </row>
    <row r="172" spans="1:19" s="612" customFormat="1" ht="34.9" hidden="1" customHeight="1">
      <c r="A172" s="674"/>
      <c r="B172" s="216">
        <v>40299</v>
      </c>
      <c r="C172" s="574">
        <v>166.2</v>
      </c>
      <c r="D172" s="573">
        <v>42.8</v>
      </c>
      <c r="E172" s="573">
        <v>123.4</v>
      </c>
      <c r="F172" s="574">
        <v>1811.9</v>
      </c>
      <c r="G172" s="573">
        <v>819.2</v>
      </c>
      <c r="H172" s="573">
        <v>992.7</v>
      </c>
      <c r="I172" s="574">
        <v>1088.8</v>
      </c>
      <c r="J172" s="573">
        <v>128.80000000000001</v>
      </c>
      <c r="K172" s="573">
        <v>689.5</v>
      </c>
      <c r="L172" s="573">
        <v>270.5</v>
      </c>
      <c r="M172" s="574">
        <v>287</v>
      </c>
      <c r="N172" s="573">
        <v>268.8</v>
      </c>
      <c r="O172" s="573">
        <v>18.2</v>
      </c>
      <c r="P172" s="574">
        <v>104.7</v>
      </c>
      <c r="Q172" s="573">
        <v>75.400000000000006</v>
      </c>
      <c r="R172" s="573">
        <v>29.3</v>
      </c>
      <c r="S172" s="574">
        <v>3458.6</v>
      </c>
    </row>
    <row r="173" spans="1:19" s="612" customFormat="1" ht="34.9" hidden="1" customHeight="1">
      <c r="A173" s="674"/>
      <c r="B173" s="217">
        <v>40330</v>
      </c>
      <c r="C173" s="676">
        <v>163.80000000000001</v>
      </c>
      <c r="D173" s="638">
        <v>39.1</v>
      </c>
      <c r="E173" s="638">
        <v>124.7</v>
      </c>
      <c r="F173" s="676">
        <v>1788.6</v>
      </c>
      <c r="G173" s="638">
        <v>794.5</v>
      </c>
      <c r="H173" s="638">
        <v>994.1</v>
      </c>
      <c r="I173" s="676">
        <v>1075.2</v>
      </c>
      <c r="J173" s="638">
        <v>129</v>
      </c>
      <c r="K173" s="638">
        <v>685.9</v>
      </c>
      <c r="L173" s="638">
        <v>260.3</v>
      </c>
      <c r="M173" s="676">
        <v>283.2</v>
      </c>
      <c r="N173" s="638">
        <v>264.5</v>
      </c>
      <c r="O173" s="638">
        <v>18.7</v>
      </c>
      <c r="P173" s="676">
        <v>108.2</v>
      </c>
      <c r="Q173" s="638">
        <v>73.3</v>
      </c>
      <c r="R173" s="638">
        <v>34.9</v>
      </c>
      <c r="S173" s="676">
        <v>3419</v>
      </c>
    </row>
    <row r="174" spans="1:19" s="612" customFormat="1" ht="34.9" hidden="1" customHeight="1">
      <c r="A174" s="674"/>
      <c r="B174" s="216">
        <v>40360</v>
      </c>
      <c r="C174" s="574">
        <v>172.8</v>
      </c>
      <c r="D174" s="573">
        <v>38.799999999999997</v>
      </c>
      <c r="E174" s="573">
        <v>134</v>
      </c>
      <c r="F174" s="574">
        <v>1750.3</v>
      </c>
      <c r="G174" s="573">
        <v>791.5</v>
      </c>
      <c r="H174" s="573">
        <v>958.8</v>
      </c>
      <c r="I174" s="574">
        <v>1137.3</v>
      </c>
      <c r="J174" s="573">
        <v>131.1</v>
      </c>
      <c r="K174" s="573">
        <v>695.1</v>
      </c>
      <c r="L174" s="573">
        <v>311.10000000000002</v>
      </c>
      <c r="M174" s="574">
        <v>282.39999999999998</v>
      </c>
      <c r="N174" s="573">
        <v>263.7</v>
      </c>
      <c r="O174" s="573">
        <v>18.7</v>
      </c>
      <c r="P174" s="574">
        <v>110.6</v>
      </c>
      <c r="Q174" s="573">
        <v>76.599999999999994</v>
      </c>
      <c r="R174" s="573">
        <v>34</v>
      </c>
      <c r="S174" s="574">
        <v>3453.4</v>
      </c>
    </row>
    <row r="175" spans="1:19" s="612" customFormat="1" ht="34.9" hidden="1" customHeight="1">
      <c r="A175" s="674"/>
      <c r="B175" s="217">
        <v>40391</v>
      </c>
      <c r="C175" s="676">
        <v>176.1</v>
      </c>
      <c r="D175" s="638">
        <v>40.4</v>
      </c>
      <c r="E175" s="638">
        <v>135.69999999999999</v>
      </c>
      <c r="F175" s="676">
        <v>1757.1</v>
      </c>
      <c r="G175" s="638">
        <v>808.1</v>
      </c>
      <c r="H175" s="638">
        <v>949</v>
      </c>
      <c r="I175" s="676">
        <v>1111.7</v>
      </c>
      <c r="J175" s="638">
        <v>133.80000000000001</v>
      </c>
      <c r="K175" s="638">
        <v>703.6</v>
      </c>
      <c r="L175" s="638">
        <v>274.3</v>
      </c>
      <c r="M175" s="676">
        <v>282</v>
      </c>
      <c r="N175" s="638">
        <v>263.39999999999998</v>
      </c>
      <c r="O175" s="638">
        <v>18.600000000000001</v>
      </c>
      <c r="P175" s="676">
        <v>100.7</v>
      </c>
      <c r="Q175" s="638">
        <v>74.900000000000006</v>
      </c>
      <c r="R175" s="638">
        <v>25.8</v>
      </c>
      <c r="S175" s="676">
        <v>3427.6</v>
      </c>
    </row>
    <row r="176" spans="1:19" s="612" customFormat="1" ht="34.9" hidden="1" customHeight="1">
      <c r="A176" s="674"/>
      <c r="B176" s="216">
        <v>40422</v>
      </c>
      <c r="C176" s="574">
        <v>191.1</v>
      </c>
      <c r="D176" s="573">
        <v>38.299999999999997</v>
      </c>
      <c r="E176" s="573">
        <v>152.80000000000001</v>
      </c>
      <c r="F176" s="574">
        <v>1823.8</v>
      </c>
      <c r="G176" s="573">
        <v>817.2</v>
      </c>
      <c r="H176" s="573">
        <v>1006.6</v>
      </c>
      <c r="I176" s="574">
        <v>1134.9000000000001</v>
      </c>
      <c r="J176" s="573">
        <v>133.9</v>
      </c>
      <c r="K176" s="573">
        <v>713.5</v>
      </c>
      <c r="L176" s="573">
        <v>287.5</v>
      </c>
      <c r="M176" s="574">
        <v>282.3</v>
      </c>
      <c r="N176" s="573">
        <v>263.39999999999998</v>
      </c>
      <c r="O176" s="573">
        <v>18.899999999999999</v>
      </c>
      <c r="P176" s="574">
        <v>115.5</v>
      </c>
      <c r="Q176" s="573">
        <v>75.599999999999994</v>
      </c>
      <c r="R176" s="573">
        <v>39.9</v>
      </c>
      <c r="S176" s="574">
        <v>3547.6</v>
      </c>
    </row>
    <row r="177" spans="1:19" s="612" customFormat="1" ht="34.9" hidden="1" customHeight="1">
      <c r="A177" s="674"/>
      <c r="B177" s="217">
        <v>40452</v>
      </c>
      <c r="C177" s="676">
        <v>165.2</v>
      </c>
      <c r="D177" s="638">
        <v>26.9</v>
      </c>
      <c r="E177" s="638">
        <v>138.30000000000001</v>
      </c>
      <c r="F177" s="676">
        <v>1893.3</v>
      </c>
      <c r="G177" s="638">
        <v>844.2</v>
      </c>
      <c r="H177" s="638">
        <v>1049.0999999999999</v>
      </c>
      <c r="I177" s="676">
        <v>1135.4000000000001</v>
      </c>
      <c r="J177" s="638">
        <v>129.9</v>
      </c>
      <c r="K177" s="638">
        <v>719.3</v>
      </c>
      <c r="L177" s="638">
        <v>286.2</v>
      </c>
      <c r="M177" s="676">
        <v>282.8</v>
      </c>
      <c r="N177" s="638">
        <v>264</v>
      </c>
      <c r="O177" s="638">
        <v>18.8</v>
      </c>
      <c r="P177" s="676">
        <v>113.3</v>
      </c>
      <c r="Q177" s="638">
        <v>78.099999999999994</v>
      </c>
      <c r="R177" s="638">
        <v>35.200000000000003</v>
      </c>
      <c r="S177" s="676">
        <v>3590</v>
      </c>
    </row>
    <row r="178" spans="1:19" s="612" customFormat="1" ht="34.9" hidden="1" customHeight="1">
      <c r="A178" s="674"/>
      <c r="B178" s="216">
        <v>40483</v>
      </c>
      <c r="C178" s="574">
        <v>183.5</v>
      </c>
      <c r="D178" s="573">
        <v>34.9</v>
      </c>
      <c r="E178" s="573">
        <v>148.6</v>
      </c>
      <c r="F178" s="574">
        <v>1891.9</v>
      </c>
      <c r="G178" s="573">
        <v>856.1</v>
      </c>
      <c r="H178" s="573">
        <v>1035.8</v>
      </c>
      <c r="I178" s="574">
        <v>1169.8</v>
      </c>
      <c r="J178" s="573">
        <v>126.9</v>
      </c>
      <c r="K178" s="573">
        <v>724.3</v>
      </c>
      <c r="L178" s="573">
        <v>318.60000000000002</v>
      </c>
      <c r="M178" s="574">
        <v>283.60000000000002</v>
      </c>
      <c r="N178" s="573">
        <v>265.10000000000002</v>
      </c>
      <c r="O178" s="573">
        <v>18.5</v>
      </c>
      <c r="P178" s="574">
        <v>107.9</v>
      </c>
      <c r="Q178" s="573">
        <v>76.099999999999994</v>
      </c>
      <c r="R178" s="573">
        <v>31.8</v>
      </c>
      <c r="S178" s="574">
        <v>3636.7</v>
      </c>
    </row>
    <row r="179" spans="1:19" s="612" customFormat="1" ht="34.9" hidden="1" customHeight="1">
      <c r="A179" s="674"/>
      <c r="B179" s="217">
        <v>40513</v>
      </c>
      <c r="C179" s="676">
        <v>165</v>
      </c>
      <c r="D179" s="638">
        <v>30</v>
      </c>
      <c r="E179" s="638">
        <v>135</v>
      </c>
      <c r="F179" s="676">
        <v>1935.1</v>
      </c>
      <c r="G179" s="638">
        <v>846.5</v>
      </c>
      <c r="H179" s="638">
        <v>1088.5999999999999</v>
      </c>
      <c r="I179" s="676">
        <v>1178.9000000000001</v>
      </c>
      <c r="J179" s="638">
        <v>129.1</v>
      </c>
      <c r="K179" s="638">
        <v>699</v>
      </c>
      <c r="L179" s="638">
        <v>350.8</v>
      </c>
      <c r="M179" s="676">
        <v>322.2</v>
      </c>
      <c r="N179" s="638">
        <v>302.7</v>
      </c>
      <c r="O179" s="638">
        <v>19.5</v>
      </c>
      <c r="P179" s="676">
        <v>118.4</v>
      </c>
      <c r="Q179" s="638">
        <v>70.3</v>
      </c>
      <c r="R179" s="638">
        <v>48.1</v>
      </c>
      <c r="S179" s="676">
        <v>3719.6</v>
      </c>
    </row>
    <row r="180" spans="1:19" s="612" customFormat="1" ht="34.9" hidden="1" customHeight="1">
      <c r="A180" s="674"/>
      <c r="B180" s="215">
        <v>2011</v>
      </c>
      <c r="C180" s="678"/>
      <c r="D180" s="679"/>
      <c r="E180" s="679"/>
      <c r="F180" s="678"/>
      <c r="G180" s="679"/>
      <c r="H180" s="679"/>
      <c r="I180" s="678"/>
      <c r="J180" s="679"/>
      <c r="K180" s="679"/>
      <c r="L180" s="679"/>
      <c r="M180" s="678"/>
      <c r="N180" s="679"/>
      <c r="O180" s="679"/>
      <c r="P180" s="678"/>
      <c r="Q180" s="679"/>
      <c r="R180" s="679"/>
      <c r="S180" s="678"/>
    </row>
    <row r="181" spans="1:19" s="612" customFormat="1" ht="34.9" hidden="1" customHeight="1">
      <c r="A181" s="674"/>
      <c r="B181" s="216">
        <v>40544</v>
      </c>
      <c r="C181" s="574">
        <v>161.6</v>
      </c>
      <c r="D181" s="573">
        <v>32.9</v>
      </c>
      <c r="E181" s="573">
        <v>128.69999999999999</v>
      </c>
      <c r="F181" s="574">
        <v>1882.2</v>
      </c>
      <c r="G181" s="573">
        <v>875.3</v>
      </c>
      <c r="H181" s="573">
        <v>1006.9</v>
      </c>
      <c r="I181" s="574">
        <v>1243.5999999999999</v>
      </c>
      <c r="J181" s="573">
        <v>129.9</v>
      </c>
      <c r="K181" s="573">
        <v>786.6</v>
      </c>
      <c r="L181" s="573">
        <v>327.10000000000002</v>
      </c>
      <c r="M181" s="574">
        <v>327.8</v>
      </c>
      <c r="N181" s="573">
        <v>307.7</v>
      </c>
      <c r="O181" s="573">
        <v>20.100000000000001</v>
      </c>
      <c r="P181" s="574">
        <v>108.9</v>
      </c>
      <c r="Q181" s="573">
        <v>74</v>
      </c>
      <c r="R181" s="573">
        <v>34.9</v>
      </c>
      <c r="S181" s="574">
        <v>3724.1</v>
      </c>
    </row>
    <row r="182" spans="1:19" s="612" customFormat="1" ht="34.9" hidden="1" customHeight="1">
      <c r="A182" s="674"/>
      <c r="B182" s="217">
        <v>40575</v>
      </c>
      <c r="C182" s="676">
        <v>163.5</v>
      </c>
      <c r="D182" s="638">
        <v>34.1</v>
      </c>
      <c r="E182" s="638">
        <v>129.4</v>
      </c>
      <c r="F182" s="676">
        <v>1964.6</v>
      </c>
      <c r="G182" s="638">
        <v>875.2</v>
      </c>
      <c r="H182" s="638">
        <v>1089.4000000000001</v>
      </c>
      <c r="I182" s="676">
        <v>1192.4000000000001</v>
      </c>
      <c r="J182" s="638">
        <v>123.7</v>
      </c>
      <c r="K182" s="638">
        <v>763.2</v>
      </c>
      <c r="L182" s="638">
        <v>305.5</v>
      </c>
      <c r="M182" s="676">
        <v>327.5</v>
      </c>
      <c r="N182" s="638">
        <v>307.8</v>
      </c>
      <c r="O182" s="638">
        <v>19.7</v>
      </c>
      <c r="P182" s="676">
        <v>119.1</v>
      </c>
      <c r="Q182" s="638">
        <v>81.900000000000006</v>
      </c>
      <c r="R182" s="638">
        <v>37.200000000000003</v>
      </c>
      <c r="S182" s="676">
        <v>3767.1</v>
      </c>
    </row>
    <row r="183" spans="1:19" s="612" customFormat="1" ht="34.9" hidden="1" customHeight="1">
      <c r="A183" s="674"/>
      <c r="B183" s="216">
        <v>40603</v>
      </c>
      <c r="C183" s="574">
        <v>156.1</v>
      </c>
      <c r="D183" s="573">
        <v>32</v>
      </c>
      <c r="E183" s="573">
        <v>124.1</v>
      </c>
      <c r="F183" s="574">
        <v>1929</v>
      </c>
      <c r="G183" s="573">
        <v>792.9</v>
      </c>
      <c r="H183" s="573">
        <v>1136.0999999999999</v>
      </c>
      <c r="I183" s="574">
        <v>1232.0999999999999</v>
      </c>
      <c r="J183" s="573">
        <v>129</v>
      </c>
      <c r="K183" s="573">
        <v>771.3</v>
      </c>
      <c r="L183" s="573">
        <v>331.8</v>
      </c>
      <c r="M183" s="574">
        <v>340.5</v>
      </c>
      <c r="N183" s="573">
        <v>323.89999999999998</v>
      </c>
      <c r="O183" s="573">
        <v>16.600000000000001</v>
      </c>
      <c r="P183" s="574">
        <v>124.5</v>
      </c>
      <c r="Q183" s="573">
        <v>82.8</v>
      </c>
      <c r="R183" s="573">
        <v>41.7</v>
      </c>
      <c r="S183" s="574">
        <v>3782.2</v>
      </c>
    </row>
    <row r="184" spans="1:19" s="612" customFormat="1" ht="34.9" hidden="1" customHeight="1">
      <c r="A184" s="674"/>
      <c r="B184" s="217">
        <v>40634</v>
      </c>
      <c r="C184" s="676">
        <v>168.9</v>
      </c>
      <c r="D184" s="638">
        <v>36.700000000000003</v>
      </c>
      <c r="E184" s="638">
        <v>132.19999999999999</v>
      </c>
      <c r="F184" s="676">
        <v>1945.6</v>
      </c>
      <c r="G184" s="638">
        <v>830.6</v>
      </c>
      <c r="H184" s="638">
        <v>1115</v>
      </c>
      <c r="I184" s="676">
        <v>1290.0999999999999</v>
      </c>
      <c r="J184" s="638">
        <v>134.1</v>
      </c>
      <c r="K184" s="638">
        <v>783.9</v>
      </c>
      <c r="L184" s="638">
        <v>372.1</v>
      </c>
      <c r="M184" s="676">
        <v>331.1</v>
      </c>
      <c r="N184" s="638">
        <v>314.5</v>
      </c>
      <c r="O184" s="638">
        <v>16.600000000000001</v>
      </c>
      <c r="P184" s="676">
        <v>139.6</v>
      </c>
      <c r="Q184" s="638">
        <v>86</v>
      </c>
      <c r="R184" s="638">
        <v>53.6</v>
      </c>
      <c r="S184" s="676">
        <v>3875.3</v>
      </c>
    </row>
    <row r="185" spans="1:19" s="612" customFormat="1" ht="34.9" hidden="1" customHeight="1">
      <c r="A185" s="674"/>
      <c r="B185" s="216">
        <v>40664</v>
      </c>
      <c r="C185" s="574">
        <v>167.7</v>
      </c>
      <c r="D185" s="573">
        <v>35.799999999999997</v>
      </c>
      <c r="E185" s="573">
        <v>131.9</v>
      </c>
      <c r="F185" s="574">
        <v>1899.8</v>
      </c>
      <c r="G185" s="573">
        <v>820.6</v>
      </c>
      <c r="H185" s="573">
        <v>1079.2</v>
      </c>
      <c r="I185" s="574">
        <v>1318.4</v>
      </c>
      <c r="J185" s="573">
        <v>139.19999999999999</v>
      </c>
      <c r="K185" s="573">
        <v>808.3</v>
      </c>
      <c r="L185" s="573">
        <v>370.9</v>
      </c>
      <c r="M185" s="574">
        <v>343.3</v>
      </c>
      <c r="N185" s="573">
        <v>327</v>
      </c>
      <c r="O185" s="573">
        <v>16.3</v>
      </c>
      <c r="P185" s="574">
        <v>123.7</v>
      </c>
      <c r="Q185" s="573">
        <v>84.6</v>
      </c>
      <c r="R185" s="573">
        <v>39.1</v>
      </c>
      <c r="S185" s="574">
        <v>3852.9</v>
      </c>
    </row>
    <row r="186" spans="1:19" s="612" customFormat="1" ht="34.9" hidden="1" customHeight="1">
      <c r="A186" s="674"/>
      <c r="B186" s="217">
        <v>40695</v>
      </c>
      <c r="C186" s="676">
        <v>170.7</v>
      </c>
      <c r="D186" s="638">
        <v>36.200000000000003</v>
      </c>
      <c r="E186" s="638">
        <v>134.5</v>
      </c>
      <c r="F186" s="676">
        <v>1827.6</v>
      </c>
      <c r="G186" s="638">
        <v>799.2</v>
      </c>
      <c r="H186" s="638">
        <v>1028.4000000000001</v>
      </c>
      <c r="I186" s="676">
        <v>1354</v>
      </c>
      <c r="J186" s="638">
        <v>153.1</v>
      </c>
      <c r="K186" s="638">
        <v>809.7</v>
      </c>
      <c r="L186" s="638">
        <v>391.2</v>
      </c>
      <c r="M186" s="676">
        <v>346.1</v>
      </c>
      <c r="N186" s="638">
        <v>330</v>
      </c>
      <c r="O186" s="638">
        <v>16.100000000000001</v>
      </c>
      <c r="P186" s="676">
        <v>134.5</v>
      </c>
      <c r="Q186" s="638">
        <v>84.9</v>
      </c>
      <c r="R186" s="638">
        <v>49.6</v>
      </c>
      <c r="S186" s="676">
        <v>3832.9</v>
      </c>
    </row>
    <row r="187" spans="1:19" s="612" customFormat="1" ht="34.9" hidden="1" customHeight="1">
      <c r="A187" s="674"/>
      <c r="B187" s="216">
        <v>40725</v>
      </c>
      <c r="C187" s="574">
        <v>182.7</v>
      </c>
      <c r="D187" s="573">
        <v>39.4</v>
      </c>
      <c r="E187" s="573">
        <v>143.30000000000001</v>
      </c>
      <c r="F187" s="574">
        <v>1875.2</v>
      </c>
      <c r="G187" s="573">
        <v>827.1</v>
      </c>
      <c r="H187" s="573">
        <v>1048.0999999999999</v>
      </c>
      <c r="I187" s="574">
        <v>1357.2</v>
      </c>
      <c r="J187" s="573">
        <v>155.4</v>
      </c>
      <c r="K187" s="573">
        <v>818.1</v>
      </c>
      <c r="L187" s="573">
        <v>383.7</v>
      </c>
      <c r="M187" s="574">
        <v>350.6</v>
      </c>
      <c r="N187" s="573">
        <v>334.1</v>
      </c>
      <c r="O187" s="573">
        <v>16.5</v>
      </c>
      <c r="P187" s="574">
        <v>136.9</v>
      </c>
      <c r="Q187" s="573">
        <v>88</v>
      </c>
      <c r="R187" s="573">
        <v>48.9</v>
      </c>
      <c r="S187" s="574">
        <v>3902.6</v>
      </c>
    </row>
    <row r="188" spans="1:19" s="612" customFormat="1" ht="34.9" hidden="1" customHeight="1">
      <c r="A188" s="674"/>
      <c r="B188" s="217">
        <v>40756</v>
      </c>
      <c r="C188" s="676">
        <v>148.80000000000001</v>
      </c>
      <c r="D188" s="638">
        <v>42</v>
      </c>
      <c r="E188" s="638">
        <v>106.8</v>
      </c>
      <c r="F188" s="676">
        <v>1785.1</v>
      </c>
      <c r="G188" s="638">
        <v>780.1</v>
      </c>
      <c r="H188" s="638">
        <v>1005</v>
      </c>
      <c r="I188" s="676">
        <v>1351.5</v>
      </c>
      <c r="J188" s="638">
        <v>154.4</v>
      </c>
      <c r="K188" s="638">
        <v>818.1</v>
      </c>
      <c r="L188" s="638">
        <v>379</v>
      </c>
      <c r="M188" s="676">
        <v>350.6</v>
      </c>
      <c r="N188" s="638">
        <v>334.3</v>
      </c>
      <c r="O188" s="638">
        <v>16.3</v>
      </c>
      <c r="P188" s="676">
        <v>165.3</v>
      </c>
      <c r="Q188" s="638">
        <v>87.1</v>
      </c>
      <c r="R188" s="638">
        <v>78.2</v>
      </c>
      <c r="S188" s="676">
        <v>3801.3</v>
      </c>
    </row>
    <row r="189" spans="1:19" s="612" customFormat="1" ht="34.9" hidden="1" customHeight="1">
      <c r="A189" s="674"/>
      <c r="B189" s="216">
        <v>40787</v>
      </c>
      <c r="C189" s="574">
        <v>190.9</v>
      </c>
      <c r="D189" s="573">
        <v>45.2</v>
      </c>
      <c r="E189" s="573">
        <v>145.69999999999999</v>
      </c>
      <c r="F189" s="574">
        <v>1873.6</v>
      </c>
      <c r="G189" s="573">
        <v>788.4</v>
      </c>
      <c r="H189" s="573">
        <v>1085.2</v>
      </c>
      <c r="I189" s="574">
        <v>1229.2</v>
      </c>
      <c r="J189" s="573">
        <v>145</v>
      </c>
      <c r="K189" s="573">
        <v>820.4</v>
      </c>
      <c r="L189" s="573">
        <v>263.8</v>
      </c>
      <c r="M189" s="574">
        <v>393</v>
      </c>
      <c r="N189" s="573">
        <v>337.8</v>
      </c>
      <c r="O189" s="573">
        <v>55.2</v>
      </c>
      <c r="P189" s="574">
        <v>148.19999999999999</v>
      </c>
      <c r="Q189" s="573">
        <v>84.3</v>
      </c>
      <c r="R189" s="573">
        <v>63.9</v>
      </c>
      <c r="S189" s="574">
        <v>3834.9</v>
      </c>
    </row>
    <row r="190" spans="1:19" s="612" customFormat="1" ht="34.9" hidden="1" customHeight="1">
      <c r="A190" s="674"/>
      <c r="B190" s="217">
        <v>40817</v>
      </c>
      <c r="C190" s="676">
        <v>197.1</v>
      </c>
      <c r="D190" s="638">
        <v>40.6</v>
      </c>
      <c r="E190" s="638">
        <v>156.5</v>
      </c>
      <c r="F190" s="676">
        <v>1789.4</v>
      </c>
      <c r="G190" s="638">
        <v>788.2</v>
      </c>
      <c r="H190" s="638">
        <v>1001.2</v>
      </c>
      <c r="I190" s="676">
        <v>1299.3</v>
      </c>
      <c r="J190" s="638">
        <v>146.6</v>
      </c>
      <c r="K190" s="638">
        <v>789.8</v>
      </c>
      <c r="L190" s="638">
        <v>362.9</v>
      </c>
      <c r="M190" s="676">
        <v>398</v>
      </c>
      <c r="N190" s="638">
        <v>341.8</v>
      </c>
      <c r="O190" s="638">
        <v>56.2</v>
      </c>
      <c r="P190" s="676">
        <v>136.5</v>
      </c>
      <c r="Q190" s="638">
        <v>88.6</v>
      </c>
      <c r="R190" s="638">
        <v>47.9</v>
      </c>
      <c r="S190" s="676">
        <v>3820.3</v>
      </c>
    </row>
    <row r="191" spans="1:19" s="612" customFormat="1" ht="34.9" hidden="1" customHeight="1">
      <c r="A191" s="674"/>
      <c r="B191" s="216">
        <v>40848</v>
      </c>
      <c r="C191" s="574">
        <v>190.2</v>
      </c>
      <c r="D191" s="573">
        <v>43.3</v>
      </c>
      <c r="E191" s="573">
        <v>146.9</v>
      </c>
      <c r="F191" s="574">
        <v>1730.5</v>
      </c>
      <c r="G191" s="573">
        <v>769.7</v>
      </c>
      <c r="H191" s="573">
        <v>960.8</v>
      </c>
      <c r="I191" s="574">
        <v>1343.3</v>
      </c>
      <c r="J191" s="573">
        <v>146.9</v>
      </c>
      <c r="K191" s="573">
        <v>788.2</v>
      </c>
      <c r="L191" s="573">
        <v>408.2</v>
      </c>
      <c r="M191" s="574">
        <v>403.6</v>
      </c>
      <c r="N191" s="573">
        <v>340.5</v>
      </c>
      <c r="O191" s="573">
        <v>63.1</v>
      </c>
      <c r="P191" s="574">
        <v>140.80000000000001</v>
      </c>
      <c r="Q191" s="573">
        <v>88</v>
      </c>
      <c r="R191" s="573">
        <v>52.8</v>
      </c>
      <c r="S191" s="574">
        <v>3808.4</v>
      </c>
    </row>
    <row r="192" spans="1:19" s="612" customFormat="1" ht="34.9" hidden="1" customHeight="1">
      <c r="A192" s="674"/>
      <c r="B192" s="217">
        <v>40878</v>
      </c>
      <c r="C192" s="676">
        <v>158.5</v>
      </c>
      <c r="D192" s="638">
        <v>38.4</v>
      </c>
      <c r="E192" s="638">
        <v>120.1</v>
      </c>
      <c r="F192" s="676">
        <v>1803.9</v>
      </c>
      <c r="G192" s="638">
        <v>773.4</v>
      </c>
      <c r="H192" s="638">
        <v>1030.5</v>
      </c>
      <c r="I192" s="676">
        <v>1382</v>
      </c>
      <c r="J192" s="638">
        <v>148</v>
      </c>
      <c r="K192" s="638">
        <v>858.8</v>
      </c>
      <c r="L192" s="638">
        <v>375.2</v>
      </c>
      <c r="M192" s="676">
        <v>406.2</v>
      </c>
      <c r="N192" s="638">
        <v>342.6</v>
      </c>
      <c r="O192" s="638">
        <v>63.6</v>
      </c>
      <c r="P192" s="676">
        <v>147</v>
      </c>
      <c r="Q192" s="638">
        <v>85.5</v>
      </c>
      <c r="R192" s="638">
        <v>61.5</v>
      </c>
      <c r="S192" s="676">
        <v>3897.6</v>
      </c>
    </row>
    <row r="193" spans="1:19" s="612" customFormat="1" ht="34.9" hidden="1" customHeight="1">
      <c r="A193" s="674"/>
      <c r="B193" s="215">
        <v>2012</v>
      </c>
      <c r="C193" s="678"/>
      <c r="D193" s="679"/>
      <c r="E193" s="679"/>
      <c r="F193" s="678"/>
      <c r="G193" s="679"/>
      <c r="H193" s="679"/>
      <c r="I193" s="678"/>
      <c r="J193" s="679"/>
      <c r="K193" s="679"/>
      <c r="L193" s="679"/>
      <c r="M193" s="678"/>
      <c r="N193" s="679"/>
      <c r="O193" s="679"/>
      <c r="P193" s="678"/>
      <c r="Q193" s="679"/>
      <c r="R193" s="679"/>
      <c r="S193" s="678"/>
    </row>
    <row r="194" spans="1:19" s="612" customFormat="1" ht="34.9" hidden="1" customHeight="1">
      <c r="A194" s="674"/>
      <c r="B194" s="216">
        <v>40909</v>
      </c>
      <c r="C194" s="574">
        <v>159.4</v>
      </c>
      <c r="D194" s="573">
        <v>34.9</v>
      </c>
      <c r="E194" s="573">
        <v>124.5</v>
      </c>
      <c r="F194" s="574">
        <v>1762.8</v>
      </c>
      <c r="G194" s="573">
        <v>770.1</v>
      </c>
      <c r="H194" s="573">
        <v>992.7</v>
      </c>
      <c r="I194" s="574">
        <v>1414.5</v>
      </c>
      <c r="J194" s="573">
        <v>158.4</v>
      </c>
      <c r="K194" s="573">
        <v>863</v>
      </c>
      <c r="L194" s="573">
        <v>393.1</v>
      </c>
      <c r="M194" s="574">
        <v>410.8</v>
      </c>
      <c r="N194" s="573">
        <v>342.8</v>
      </c>
      <c r="O194" s="573">
        <v>68</v>
      </c>
      <c r="P194" s="574">
        <v>130.80000000000001</v>
      </c>
      <c r="Q194" s="573">
        <v>89.2</v>
      </c>
      <c r="R194" s="573">
        <v>41.6</v>
      </c>
      <c r="S194" s="574">
        <v>3878.3</v>
      </c>
    </row>
    <row r="195" spans="1:19" s="612" customFormat="1" ht="34.9" hidden="1" customHeight="1">
      <c r="A195" s="674"/>
      <c r="B195" s="217">
        <v>40940</v>
      </c>
      <c r="C195" s="676">
        <v>159.9</v>
      </c>
      <c r="D195" s="638">
        <v>31.3</v>
      </c>
      <c r="E195" s="638">
        <v>128.6</v>
      </c>
      <c r="F195" s="676">
        <v>1740.6</v>
      </c>
      <c r="G195" s="638">
        <v>776.4</v>
      </c>
      <c r="H195" s="638">
        <v>964.2</v>
      </c>
      <c r="I195" s="676">
        <v>1400</v>
      </c>
      <c r="J195" s="638">
        <v>156.30000000000001</v>
      </c>
      <c r="K195" s="638">
        <v>856.3</v>
      </c>
      <c r="L195" s="638">
        <v>387.4</v>
      </c>
      <c r="M195" s="676">
        <v>415.9</v>
      </c>
      <c r="N195" s="638">
        <v>347.9</v>
      </c>
      <c r="O195" s="638">
        <v>68</v>
      </c>
      <c r="P195" s="676">
        <v>150.80000000000001</v>
      </c>
      <c r="Q195" s="638">
        <v>101.3</v>
      </c>
      <c r="R195" s="638">
        <v>49.5</v>
      </c>
      <c r="S195" s="676">
        <v>3867.2</v>
      </c>
    </row>
    <row r="196" spans="1:19" s="612" customFormat="1" ht="34.9" hidden="1" customHeight="1">
      <c r="A196" s="674"/>
      <c r="B196" s="216">
        <v>40969</v>
      </c>
      <c r="C196" s="574">
        <v>154</v>
      </c>
      <c r="D196" s="573">
        <v>33.4</v>
      </c>
      <c r="E196" s="573">
        <v>120.6</v>
      </c>
      <c r="F196" s="574">
        <v>1800.1</v>
      </c>
      <c r="G196" s="573">
        <v>780.5</v>
      </c>
      <c r="H196" s="573">
        <v>1019.6</v>
      </c>
      <c r="I196" s="574">
        <v>1396.1</v>
      </c>
      <c r="J196" s="573">
        <v>163.6</v>
      </c>
      <c r="K196" s="573">
        <v>843.2</v>
      </c>
      <c r="L196" s="573">
        <v>389.3</v>
      </c>
      <c r="M196" s="574">
        <v>410.6</v>
      </c>
      <c r="N196" s="573">
        <v>342.7</v>
      </c>
      <c r="O196" s="573">
        <v>67.900000000000006</v>
      </c>
      <c r="P196" s="574">
        <v>147.1</v>
      </c>
      <c r="Q196" s="573">
        <v>101.4</v>
      </c>
      <c r="R196" s="573">
        <v>45.7</v>
      </c>
      <c r="S196" s="574">
        <v>3907.9</v>
      </c>
    </row>
    <row r="197" spans="1:19" s="612" customFormat="1" ht="34.9" hidden="1" customHeight="1">
      <c r="A197" s="674"/>
      <c r="B197" s="217">
        <v>41000</v>
      </c>
      <c r="C197" s="676">
        <v>162.19999999999999</v>
      </c>
      <c r="D197" s="638">
        <v>33.6</v>
      </c>
      <c r="E197" s="638">
        <v>128.6</v>
      </c>
      <c r="F197" s="676">
        <v>1824.8</v>
      </c>
      <c r="G197" s="638">
        <v>796.6</v>
      </c>
      <c r="H197" s="638">
        <v>1028.2</v>
      </c>
      <c r="I197" s="676">
        <v>1384.9</v>
      </c>
      <c r="J197" s="638">
        <v>159.80000000000001</v>
      </c>
      <c r="K197" s="638">
        <v>836.4</v>
      </c>
      <c r="L197" s="638">
        <v>388.7</v>
      </c>
      <c r="M197" s="676">
        <v>411.3</v>
      </c>
      <c r="N197" s="638">
        <v>343.6</v>
      </c>
      <c r="O197" s="638">
        <v>67.7</v>
      </c>
      <c r="P197" s="676">
        <v>149.30000000000001</v>
      </c>
      <c r="Q197" s="638">
        <v>104</v>
      </c>
      <c r="R197" s="638">
        <v>45.3</v>
      </c>
      <c r="S197" s="676">
        <v>3932.5</v>
      </c>
    </row>
    <row r="198" spans="1:19" s="612" customFormat="1" ht="34.9" hidden="1" customHeight="1">
      <c r="A198" s="674"/>
      <c r="B198" s="216">
        <v>41030</v>
      </c>
      <c r="C198" s="574">
        <v>165.5</v>
      </c>
      <c r="D198" s="573">
        <v>38.799999999999997</v>
      </c>
      <c r="E198" s="573">
        <v>126.7</v>
      </c>
      <c r="F198" s="574">
        <v>1688.1</v>
      </c>
      <c r="G198" s="573">
        <v>755.4</v>
      </c>
      <c r="H198" s="573">
        <v>932.7</v>
      </c>
      <c r="I198" s="574">
        <v>1423.5</v>
      </c>
      <c r="J198" s="573">
        <v>161.80000000000001</v>
      </c>
      <c r="K198" s="573">
        <v>855</v>
      </c>
      <c r="L198" s="573">
        <v>406.7</v>
      </c>
      <c r="M198" s="574">
        <v>412.9</v>
      </c>
      <c r="N198" s="573">
        <v>345.4</v>
      </c>
      <c r="O198" s="573">
        <v>67.5</v>
      </c>
      <c r="P198" s="574">
        <v>142.5</v>
      </c>
      <c r="Q198" s="573">
        <v>101</v>
      </c>
      <c r="R198" s="573">
        <v>41.5</v>
      </c>
      <c r="S198" s="574">
        <v>3832.5</v>
      </c>
    </row>
    <row r="199" spans="1:19" s="612" customFormat="1" ht="34.9" hidden="1" customHeight="1">
      <c r="A199" s="674"/>
      <c r="B199" s="217">
        <v>41061</v>
      </c>
      <c r="C199" s="676">
        <v>157</v>
      </c>
      <c r="D199" s="638">
        <v>36.1</v>
      </c>
      <c r="E199" s="638">
        <v>120.9</v>
      </c>
      <c r="F199" s="676">
        <v>1567.7</v>
      </c>
      <c r="G199" s="638">
        <v>715.5</v>
      </c>
      <c r="H199" s="638">
        <v>852.2</v>
      </c>
      <c r="I199" s="676">
        <v>1431.3</v>
      </c>
      <c r="J199" s="638">
        <v>184.4</v>
      </c>
      <c r="K199" s="638">
        <v>838.8</v>
      </c>
      <c r="L199" s="638">
        <v>408.1</v>
      </c>
      <c r="M199" s="676">
        <v>408.7</v>
      </c>
      <c r="N199" s="638">
        <v>341.4</v>
      </c>
      <c r="O199" s="638">
        <v>67.3</v>
      </c>
      <c r="P199" s="676">
        <v>142.19999999999999</v>
      </c>
      <c r="Q199" s="638">
        <v>100.8</v>
      </c>
      <c r="R199" s="638">
        <v>41.4</v>
      </c>
      <c r="S199" s="676">
        <v>3706.9</v>
      </c>
    </row>
    <row r="200" spans="1:19" s="612" customFormat="1" ht="34.9" hidden="1" customHeight="1">
      <c r="A200" s="674"/>
      <c r="B200" s="216">
        <v>41091</v>
      </c>
      <c r="C200" s="574">
        <v>159.4</v>
      </c>
      <c r="D200" s="573">
        <v>38.299999999999997</v>
      </c>
      <c r="E200" s="573">
        <v>121.1</v>
      </c>
      <c r="F200" s="574">
        <v>1563.3</v>
      </c>
      <c r="G200" s="573">
        <v>706.2</v>
      </c>
      <c r="H200" s="573">
        <v>857.1</v>
      </c>
      <c r="I200" s="574">
        <v>1423.3</v>
      </c>
      <c r="J200" s="573">
        <v>185.4</v>
      </c>
      <c r="K200" s="573">
        <v>839.1</v>
      </c>
      <c r="L200" s="573">
        <v>398.8</v>
      </c>
      <c r="M200" s="574">
        <v>409</v>
      </c>
      <c r="N200" s="573">
        <v>341.4</v>
      </c>
      <c r="O200" s="573">
        <v>67.599999999999994</v>
      </c>
      <c r="P200" s="574">
        <v>142.6</v>
      </c>
      <c r="Q200" s="573">
        <v>104.8</v>
      </c>
      <c r="R200" s="573">
        <v>37.799999999999997</v>
      </c>
      <c r="S200" s="574">
        <v>3697.6</v>
      </c>
    </row>
    <row r="201" spans="1:19" s="612" customFormat="1" ht="34.9" hidden="1" customHeight="1">
      <c r="A201" s="674"/>
      <c r="B201" s="217">
        <v>41122</v>
      </c>
      <c r="C201" s="676">
        <v>157.19999999999999</v>
      </c>
      <c r="D201" s="638">
        <v>37.200000000000003</v>
      </c>
      <c r="E201" s="638">
        <v>120</v>
      </c>
      <c r="F201" s="676">
        <v>1624.9</v>
      </c>
      <c r="G201" s="638">
        <v>701.5</v>
      </c>
      <c r="H201" s="638">
        <v>923.4</v>
      </c>
      <c r="I201" s="676">
        <v>1465.2</v>
      </c>
      <c r="J201" s="638">
        <v>184.1</v>
      </c>
      <c r="K201" s="638">
        <v>835.9</v>
      </c>
      <c r="L201" s="638">
        <v>445.2</v>
      </c>
      <c r="M201" s="676">
        <v>405.7</v>
      </c>
      <c r="N201" s="638">
        <v>337.8</v>
      </c>
      <c r="O201" s="638">
        <v>67.900000000000006</v>
      </c>
      <c r="P201" s="676">
        <v>151.1</v>
      </c>
      <c r="Q201" s="638">
        <v>107</v>
      </c>
      <c r="R201" s="638">
        <v>44.1</v>
      </c>
      <c r="S201" s="676">
        <v>3804.1</v>
      </c>
    </row>
    <row r="202" spans="1:19" s="612" customFormat="1" ht="34.9" hidden="1" customHeight="1">
      <c r="A202" s="674"/>
      <c r="B202" s="216">
        <v>41153</v>
      </c>
      <c r="C202" s="574">
        <v>189.1</v>
      </c>
      <c r="D202" s="573">
        <v>38.799999999999997</v>
      </c>
      <c r="E202" s="573">
        <v>150.30000000000001</v>
      </c>
      <c r="F202" s="574">
        <v>1657.2</v>
      </c>
      <c r="G202" s="573">
        <v>704.4</v>
      </c>
      <c r="H202" s="573">
        <v>952.8</v>
      </c>
      <c r="I202" s="574">
        <v>1400.8</v>
      </c>
      <c r="J202" s="573">
        <v>185.1</v>
      </c>
      <c r="K202" s="573">
        <v>825.8</v>
      </c>
      <c r="L202" s="573">
        <v>389.9</v>
      </c>
      <c r="M202" s="574">
        <v>407.7</v>
      </c>
      <c r="N202" s="573">
        <v>340.2</v>
      </c>
      <c r="O202" s="573">
        <v>67.5</v>
      </c>
      <c r="P202" s="574">
        <v>143.69999999999999</v>
      </c>
      <c r="Q202" s="573">
        <v>98.1</v>
      </c>
      <c r="R202" s="573">
        <v>45.6</v>
      </c>
      <c r="S202" s="574">
        <v>3798.5</v>
      </c>
    </row>
    <row r="203" spans="1:19" s="612" customFormat="1" ht="34.9" hidden="1" customHeight="1">
      <c r="A203" s="674"/>
      <c r="B203" s="217">
        <v>41183</v>
      </c>
      <c r="C203" s="676">
        <v>164.5</v>
      </c>
      <c r="D203" s="638">
        <v>32.9</v>
      </c>
      <c r="E203" s="638">
        <v>131.6</v>
      </c>
      <c r="F203" s="676">
        <v>1613.3</v>
      </c>
      <c r="G203" s="638">
        <v>716</v>
      </c>
      <c r="H203" s="638">
        <v>897.3</v>
      </c>
      <c r="I203" s="676">
        <v>1462.5</v>
      </c>
      <c r="J203" s="638">
        <v>180.7</v>
      </c>
      <c r="K203" s="638">
        <v>838.3</v>
      </c>
      <c r="L203" s="638">
        <v>443.5</v>
      </c>
      <c r="M203" s="676">
        <v>412.8</v>
      </c>
      <c r="N203" s="638">
        <v>344.9</v>
      </c>
      <c r="O203" s="638">
        <v>67.900000000000006</v>
      </c>
      <c r="P203" s="676">
        <v>168.1</v>
      </c>
      <c r="Q203" s="638">
        <v>100.4</v>
      </c>
      <c r="R203" s="638">
        <v>67.7</v>
      </c>
      <c r="S203" s="676">
        <v>3821.2</v>
      </c>
    </row>
    <row r="204" spans="1:19" s="612" customFormat="1" ht="34.9" hidden="1" customHeight="1">
      <c r="A204" s="674"/>
      <c r="B204" s="216">
        <v>41214</v>
      </c>
      <c r="C204" s="574">
        <v>164.8</v>
      </c>
      <c r="D204" s="573">
        <v>36.4</v>
      </c>
      <c r="E204" s="573">
        <v>128.4</v>
      </c>
      <c r="F204" s="574">
        <v>1691.4</v>
      </c>
      <c r="G204" s="573">
        <v>704.7</v>
      </c>
      <c r="H204" s="573">
        <v>986.7</v>
      </c>
      <c r="I204" s="574">
        <v>1457.7</v>
      </c>
      <c r="J204" s="573">
        <v>179.3</v>
      </c>
      <c r="K204" s="573">
        <v>831.1</v>
      </c>
      <c r="L204" s="573">
        <v>447.3</v>
      </c>
      <c r="M204" s="574">
        <v>412.6</v>
      </c>
      <c r="N204" s="573">
        <v>344.9</v>
      </c>
      <c r="O204" s="573">
        <v>67.7</v>
      </c>
      <c r="P204" s="574">
        <v>123.3</v>
      </c>
      <c r="Q204" s="573">
        <v>85</v>
      </c>
      <c r="R204" s="573">
        <v>38.299999999999997</v>
      </c>
      <c r="S204" s="574">
        <v>3849.8</v>
      </c>
    </row>
    <row r="205" spans="1:19" s="612" customFormat="1" ht="34.9" hidden="1" customHeight="1">
      <c r="A205" s="674"/>
      <c r="B205" s="217">
        <v>41244</v>
      </c>
      <c r="C205" s="676">
        <v>180.6</v>
      </c>
      <c r="D205" s="638">
        <v>33.4</v>
      </c>
      <c r="E205" s="638">
        <v>147.19999999999999</v>
      </c>
      <c r="F205" s="676">
        <v>1657.5</v>
      </c>
      <c r="G205" s="638">
        <v>670.2</v>
      </c>
      <c r="H205" s="638">
        <v>987.3</v>
      </c>
      <c r="I205" s="676">
        <v>1534.6</v>
      </c>
      <c r="J205" s="638">
        <v>199.6</v>
      </c>
      <c r="K205" s="638">
        <v>842.8</v>
      </c>
      <c r="L205" s="638">
        <v>492.2</v>
      </c>
      <c r="M205" s="676">
        <v>408.1</v>
      </c>
      <c r="N205" s="638">
        <v>339.8</v>
      </c>
      <c r="O205" s="638">
        <v>68.3</v>
      </c>
      <c r="P205" s="676">
        <v>116.5</v>
      </c>
      <c r="Q205" s="638">
        <v>80.599999999999994</v>
      </c>
      <c r="R205" s="638">
        <v>35.9</v>
      </c>
      <c r="S205" s="676">
        <v>3897.3</v>
      </c>
    </row>
    <row r="206" spans="1:19" s="612" customFormat="1" ht="34.9" hidden="1" customHeight="1">
      <c r="A206" s="674"/>
      <c r="B206" s="215">
        <v>2013</v>
      </c>
      <c r="C206" s="678"/>
      <c r="D206" s="679"/>
      <c r="E206" s="679"/>
      <c r="F206" s="678"/>
      <c r="G206" s="679"/>
      <c r="H206" s="679"/>
      <c r="I206" s="678"/>
      <c r="J206" s="679"/>
      <c r="K206" s="679"/>
      <c r="L206" s="679"/>
      <c r="M206" s="678"/>
      <c r="N206" s="679"/>
      <c r="O206" s="679"/>
      <c r="P206" s="678"/>
      <c r="Q206" s="679"/>
      <c r="R206" s="679"/>
      <c r="S206" s="678"/>
    </row>
    <row r="207" spans="1:19" s="612" customFormat="1" ht="34.9" hidden="1" customHeight="1">
      <c r="A207" s="674"/>
      <c r="B207" s="216">
        <v>41275</v>
      </c>
      <c r="C207" s="574">
        <v>165.5</v>
      </c>
      <c r="D207" s="573">
        <v>29.4</v>
      </c>
      <c r="E207" s="573">
        <v>136.1</v>
      </c>
      <c r="F207" s="574">
        <v>1724</v>
      </c>
      <c r="G207" s="573">
        <v>680.9</v>
      </c>
      <c r="H207" s="573">
        <v>1043.0999999999999</v>
      </c>
      <c r="I207" s="574">
        <v>1442.2</v>
      </c>
      <c r="J207" s="573">
        <v>195.2</v>
      </c>
      <c r="K207" s="573">
        <v>816.7</v>
      </c>
      <c r="L207" s="573">
        <v>430.3</v>
      </c>
      <c r="M207" s="574">
        <v>412.9</v>
      </c>
      <c r="N207" s="573">
        <v>344.8</v>
      </c>
      <c r="O207" s="573">
        <v>68.099999999999994</v>
      </c>
      <c r="P207" s="574">
        <v>123.1</v>
      </c>
      <c r="Q207" s="573">
        <v>85.6</v>
      </c>
      <c r="R207" s="573">
        <v>37.5</v>
      </c>
      <c r="S207" s="574">
        <v>3867.7</v>
      </c>
    </row>
    <row r="208" spans="1:19" s="612" customFormat="1" ht="34.9" hidden="1" customHeight="1">
      <c r="A208" s="674"/>
      <c r="B208" s="217">
        <v>41306</v>
      </c>
      <c r="C208" s="676">
        <v>161.69999999999999</v>
      </c>
      <c r="D208" s="638">
        <v>35.4</v>
      </c>
      <c r="E208" s="638">
        <v>126.3</v>
      </c>
      <c r="F208" s="676">
        <v>1739.5</v>
      </c>
      <c r="G208" s="638">
        <v>707.5</v>
      </c>
      <c r="H208" s="638">
        <v>1032</v>
      </c>
      <c r="I208" s="676">
        <v>1477.05</v>
      </c>
      <c r="J208" s="638">
        <v>194.4</v>
      </c>
      <c r="K208" s="638">
        <v>804.4</v>
      </c>
      <c r="L208" s="638">
        <v>478.25</v>
      </c>
      <c r="M208" s="676">
        <v>413.1</v>
      </c>
      <c r="N208" s="638">
        <v>334.4</v>
      </c>
      <c r="O208" s="638">
        <v>78.7</v>
      </c>
      <c r="P208" s="676">
        <v>137.19999999999999</v>
      </c>
      <c r="Q208" s="638">
        <v>95.7</v>
      </c>
      <c r="R208" s="638">
        <v>41.5</v>
      </c>
      <c r="S208" s="676">
        <v>3928.55</v>
      </c>
    </row>
    <row r="209" spans="1:19" s="612" customFormat="1" ht="34.9" hidden="1" customHeight="1">
      <c r="A209" s="674"/>
      <c r="B209" s="216">
        <v>41334</v>
      </c>
      <c r="C209" s="574">
        <v>185.4</v>
      </c>
      <c r="D209" s="573">
        <v>27.6</v>
      </c>
      <c r="E209" s="573">
        <v>157.80000000000001</v>
      </c>
      <c r="F209" s="574">
        <v>1751.1</v>
      </c>
      <c r="G209" s="573">
        <v>719.2</v>
      </c>
      <c r="H209" s="573">
        <v>1031.9000000000001</v>
      </c>
      <c r="I209" s="574">
        <v>1467.9</v>
      </c>
      <c r="J209" s="573">
        <v>193.6</v>
      </c>
      <c r="K209" s="573">
        <v>872.9</v>
      </c>
      <c r="L209" s="573">
        <v>401.4</v>
      </c>
      <c r="M209" s="574">
        <v>414.9</v>
      </c>
      <c r="N209" s="573">
        <v>336</v>
      </c>
      <c r="O209" s="573">
        <v>78.900000000000006</v>
      </c>
      <c r="P209" s="574">
        <v>132.19999999999999</v>
      </c>
      <c r="Q209" s="573">
        <v>94.8</v>
      </c>
      <c r="R209" s="573">
        <v>37.4</v>
      </c>
      <c r="S209" s="574">
        <v>3951.5</v>
      </c>
    </row>
    <row r="210" spans="1:19" s="612" customFormat="1" ht="34.9" hidden="1" customHeight="1">
      <c r="A210" s="674"/>
      <c r="B210" s="217">
        <v>41365</v>
      </c>
      <c r="C210" s="676">
        <v>201.3</v>
      </c>
      <c r="D210" s="638">
        <v>36</v>
      </c>
      <c r="E210" s="638">
        <v>165.3</v>
      </c>
      <c r="F210" s="676">
        <v>1725.6</v>
      </c>
      <c r="G210" s="638">
        <v>736.5</v>
      </c>
      <c r="H210" s="638">
        <v>989.1</v>
      </c>
      <c r="I210" s="676">
        <v>1495</v>
      </c>
      <c r="J210" s="638">
        <v>195.2</v>
      </c>
      <c r="K210" s="638">
        <v>805.9</v>
      </c>
      <c r="L210" s="638">
        <v>493.9</v>
      </c>
      <c r="M210" s="676">
        <v>414.9</v>
      </c>
      <c r="N210" s="638">
        <v>335.7</v>
      </c>
      <c r="O210" s="638">
        <v>79.2</v>
      </c>
      <c r="P210" s="676">
        <v>138.6</v>
      </c>
      <c r="Q210" s="638">
        <v>94.5</v>
      </c>
      <c r="R210" s="638">
        <v>44.1</v>
      </c>
      <c r="S210" s="676">
        <v>3975.4</v>
      </c>
    </row>
    <row r="211" spans="1:19" s="612" customFormat="1" ht="34.9" hidden="1" customHeight="1">
      <c r="A211" s="674"/>
      <c r="B211" s="216">
        <v>41395</v>
      </c>
      <c r="C211" s="574">
        <v>194.9</v>
      </c>
      <c r="D211" s="573">
        <v>32.1</v>
      </c>
      <c r="E211" s="573">
        <v>162.80000000000001</v>
      </c>
      <c r="F211" s="574">
        <v>1693.4</v>
      </c>
      <c r="G211" s="573">
        <v>741.5</v>
      </c>
      <c r="H211" s="573">
        <v>951.9</v>
      </c>
      <c r="I211" s="574">
        <v>1473.5</v>
      </c>
      <c r="J211" s="573">
        <v>194.1</v>
      </c>
      <c r="K211" s="573">
        <v>798.2</v>
      </c>
      <c r="L211" s="573">
        <v>481.2</v>
      </c>
      <c r="M211" s="574">
        <v>416.1</v>
      </c>
      <c r="N211" s="573">
        <v>336.9</v>
      </c>
      <c r="O211" s="573">
        <v>79.2</v>
      </c>
      <c r="P211" s="574">
        <v>136.5</v>
      </c>
      <c r="Q211" s="573">
        <v>88.1</v>
      </c>
      <c r="R211" s="573">
        <v>48.4</v>
      </c>
      <c r="S211" s="574">
        <v>3914.4</v>
      </c>
    </row>
    <row r="212" spans="1:19" s="612" customFormat="1" ht="34.9" hidden="1" customHeight="1">
      <c r="A212" s="674"/>
      <c r="B212" s="217">
        <v>41426</v>
      </c>
      <c r="C212" s="676">
        <v>206.6</v>
      </c>
      <c r="D212" s="638">
        <v>33</v>
      </c>
      <c r="E212" s="638">
        <v>173.6</v>
      </c>
      <c r="F212" s="676">
        <v>1712.4</v>
      </c>
      <c r="G212" s="638">
        <v>740.3</v>
      </c>
      <c r="H212" s="638">
        <v>972.1</v>
      </c>
      <c r="I212" s="676">
        <v>1474.4</v>
      </c>
      <c r="J212" s="638">
        <v>191.1</v>
      </c>
      <c r="K212" s="638">
        <v>790.4</v>
      </c>
      <c r="L212" s="638">
        <v>492.9</v>
      </c>
      <c r="M212" s="676">
        <v>413.8</v>
      </c>
      <c r="N212" s="638">
        <v>334.8</v>
      </c>
      <c r="O212" s="638">
        <v>79</v>
      </c>
      <c r="P212" s="676">
        <v>134.6</v>
      </c>
      <c r="Q212" s="638">
        <v>85.6</v>
      </c>
      <c r="R212" s="638">
        <v>49</v>
      </c>
      <c r="S212" s="676">
        <v>3941.8</v>
      </c>
    </row>
    <row r="213" spans="1:19" s="612" customFormat="1" ht="34.9" hidden="1" customHeight="1">
      <c r="A213" s="674"/>
      <c r="B213" s="216">
        <v>41456</v>
      </c>
      <c r="C213" s="574">
        <v>215</v>
      </c>
      <c r="D213" s="573">
        <v>41.4</v>
      </c>
      <c r="E213" s="573">
        <v>173.6</v>
      </c>
      <c r="F213" s="574">
        <v>1733.5</v>
      </c>
      <c r="G213" s="573">
        <v>747</v>
      </c>
      <c r="H213" s="573">
        <v>986.5</v>
      </c>
      <c r="I213" s="574">
        <v>1500.9</v>
      </c>
      <c r="J213" s="573">
        <v>191.4</v>
      </c>
      <c r="K213" s="573">
        <v>768.4</v>
      </c>
      <c r="L213" s="573">
        <v>541.1</v>
      </c>
      <c r="M213" s="574">
        <v>419.8</v>
      </c>
      <c r="N213" s="573">
        <v>340.4</v>
      </c>
      <c r="O213" s="573">
        <v>79.400000000000006</v>
      </c>
      <c r="P213" s="574">
        <v>132.80000000000001</v>
      </c>
      <c r="Q213" s="573">
        <v>90.1</v>
      </c>
      <c r="R213" s="573">
        <v>42.7</v>
      </c>
      <c r="S213" s="574">
        <v>4002</v>
      </c>
    </row>
    <row r="214" spans="1:19" s="612" customFormat="1" ht="34.9" hidden="1" customHeight="1">
      <c r="A214" s="674"/>
      <c r="B214" s="217">
        <v>41487</v>
      </c>
      <c r="C214" s="676">
        <v>221</v>
      </c>
      <c r="D214" s="638">
        <v>38.799999999999997</v>
      </c>
      <c r="E214" s="638">
        <v>182.2</v>
      </c>
      <c r="F214" s="676">
        <v>1685.8</v>
      </c>
      <c r="G214" s="638">
        <v>788.9</v>
      </c>
      <c r="H214" s="638">
        <v>896.9</v>
      </c>
      <c r="I214" s="676">
        <v>1483.35</v>
      </c>
      <c r="J214" s="638">
        <v>189.2</v>
      </c>
      <c r="K214" s="638">
        <v>802.8</v>
      </c>
      <c r="L214" s="638">
        <v>491.35</v>
      </c>
      <c r="M214" s="676">
        <v>419.6</v>
      </c>
      <c r="N214" s="638">
        <v>340.3</v>
      </c>
      <c r="O214" s="638">
        <v>79.3</v>
      </c>
      <c r="P214" s="676">
        <v>126</v>
      </c>
      <c r="Q214" s="638">
        <v>91</v>
      </c>
      <c r="R214" s="638">
        <v>35</v>
      </c>
      <c r="S214" s="676">
        <v>3935.75</v>
      </c>
    </row>
    <row r="215" spans="1:19" s="612" customFormat="1" ht="34.9" hidden="1" customHeight="1">
      <c r="A215" s="674"/>
      <c r="B215" s="216">
        <v>41518</v>
      </c>
      <c r="C215" s="574">
        <v>229</v>
      </c>
      <c r="D215" s="573">
        <v>36</v>
      </c>
      <c r="E215" s="573">
        <v>193</v>
      </c>
      <c r="F215" s="574">
        <v>1737</v>
      </c>
      <c r="G215" s="573">
        <v>798.2</v>
      </c>
      <c r="H215" s="573">
        <v>938.8</v>
      </c>
      <c r="I215" s="574">
        <v>1510.42</v>
      </c>
      <c r="J215" s="573">
        <v>188.5</v>
      </c>
      <c r="K215" s="573">
        <v>813.8</v>
      </c>
      <c r="L215" s="573">
        <v>508.12</v>
      </c>
      <c r="M215" s="574">
        <v>421.8</v>
      </c>
      <c r="N215" s="573">
        <v>342.3</v>
      </c>
      <c r="O215" s="573">
        <v>79.5</v>
      </c>
      <c r="P215" s="574">
        <v>127.5</v>
      </c>
      <c r="Q215" s="573">
        <v>85.6</v>
      </c>
      <c r="R215" s="573">
        <v>41.9</v>
      </c>
      <c r="S215" s="574">
        <v>4025.72</v>
      </c>
    </row>
    <row r="216" spans="1:19" s="612" customFormat="1" ht="34.9" hidden="1" customHeight="1">
      <c r="A216" s="674"/>
      <c r="B216" s="217">
        <v>41548</v>
      </c>
      <c r="C216" s="676">
        <v>228.9</v>
      </c>
      <c r="D216" s="638">
        <v>37.6</v>
      </c>
      <c r="E216" s="638">
        <v>191.3</v>
      </c>
      <c r="F216" s="676">
        <v>1807.1</v>
      </c>
      <c r="G216" s="638">
        <v>812</v>
      </c>
      <c r="H216" s="638">
        <v>995.1</v>
      </c>
      <c r="I216" s="676">
        <v>1460</v>
      </c>
      <c r="J216" s="638">
        <v>186.7</v>
      </c>
      <c r="K216" s="638">
        <v>820.6</v>
      </c>
      <c r="L216" s="638">
        <v>452.7</v>
      </c>
      <c r="M216" s="676">
        <v>422.8</v>
      </c>
      <c r="N216" s="638">
        <v>343.1</v>
      </c>
      <c r="O216" s="638">
        <v>79.7</v>
      </c>
      <c r="P216" s="676">
        <v>121.8</v>
      </c>
      <c r="Q216" s="638">
        <v>85.4</v>
      </c>
      <c r="R216" s="638">
        <v>36.4</v>
      </c>
      <c r="S216" s="676">
        <v>4040.6</v>
      </c>
    </row>
    <row r="217" spans="1:19" s="612" customFormat="1" ht="34.9" hidden="1" customHeight="1">
      <c r="A217" s="674"/>
      <c r="B217" s="216">
        <v>41579</v>
      </c>
      <c r="C217" s="574">
        <v>209.3</v>
      </c>
      <c r="D217" s="573">
        <v>39</v>
      </c>
      <c r="E217" s="573">
        <v>170.3</v>
      </c>
      <c r="F217" s="574">
        <v>1780.9</v>
      </c>
      <c r="G217" s="573">
        <v>813.7</v>
      </c>
      <c r="H217" s="573">
        <v>967.2</v>
      </c>
      <c r="I217" s="574">
        <v>1519</v>
      </c>
      <c r="J217" s="573">
        <v>187.6</v>
      </c>
      <c r="K217" s="573">
        <v>823.7</v>
      </c>
      <c r="L217" s="573">
        <v>507.7</v>
      </c>
      <c r="M217" s="574">
        <v>432.2</v>
      </c>
      <c r="N217" s="573">
        <v>351.4</v>
      </c>
      <c r="O217" s="573">
        <v>80.8</v>
      </c>
      <c r="P217" s="574">
        <v>123.2</v>
      </c>
      <c r="Q217" s="573">
        <v>84.9</v>
      </c>
      <c r="R217" s="573">
        <v>38.299999999999997</v>
      </c>
      <c r="S217" s="574">
        <v>4064.6</v>
      </c>
    </row>
    <row r="218" spans="1:19" s="612" customFormat="1" ht="34.9" hidden="1" customHeight="1">
      <c r="A218" s="674"/>
      <c r="B218" s="217">
        <v>41609</v>
      </c>
      <c r="C218" s="676">
        <v>216.1</v>
      </c>
      <c r="D218" s="638">
        <v>36.6</v>
      </c>
      <c r="E218" s="638">
        <v>179.5</v>
      </c>
      <c r="F218" s="676">
        <v>1845.3</v>
      </c>
      <c r="G218" s="638">
        <v>846.8</v>
      </c>
      <c r="H218" s="638">
        <v>998.5</v>
      </c>
      <c r="I218" s="676">
        <v>1515</v>
      </c>
      <c r="J218" s="638">
        <v>186.5</v>
      </c>
      <c r="K218" s="638">
        <v>814.2</v>
      </c>
      <c r="L218" s="638">
        <v>514.29999999999995</v>
      </c>
      <c r="M218" s="676">
        <v>430.4</v>
      </c>
      <c r="N218" s="638">
        <v>349.8</v>
      </c>
      <c r="O218" s="638">
        <v>80.599999999999994</v>
      </c>
      <c r="P218" s="676">
        <v>112.1</v>
      </c>
      <c r="Q218" s="638">
        <v>74.599999999999994</v>
      </c>
      <c r="R218" s="638">
        <v>37.5</v>
      </c>
      <c r="S218" s="676">
        <v>4118.8999999999996</v>
      </c>
    </row>
    <row r="219" spans="1:19" s="612" customFormat="1" ht="34.9" hidden="1" customHeight="1">
      <c r="A219" s="674"/>
      <c r="B219" s="215">
        <v>2014</v>
      </c>
      <c r="C219" s="678"/>
      <c r="D219" s="679"/>
      <c r="E219" s="679"/>
      <c r="F219" s="678"/>
      <c r="G219" s="679"/>
      <c r="H219" s="679"/>
      <c r="I219" s="678"/>
      <c r="J219" s="679"/>
      <c r="K219" s="679"/>
      <c r="L219" s="679"/>
      <c r="M219" s="678"/>
      <c r="N219" s="679"/>
      <c r="O219" s="679"/>
      <c r="P219" s="678"/>
      <c r="Q219" s="679"/>
      <c r="R219" s="679"/>
      <c r="S219" s="678"/>
    </row>
    <row r="220" spans="1:19" s="612" customFormat="1" ht="34.9" hidden="1" customHeight="1">
      <c r="A220" s="674"/>
      <c r="B220" s="216">
        <v>41640</v>
      </c>
      <c r="C220" s="574">
        <v>205.2</v>
      </c>
      <c r="D220" s="573">
        <v>37.200000000000003</v>
      </c>
      <c r="E220" s="573">
        <v>168</v>
      </c>
      <c r="F220" s="574">
        <v>1830.7</v>
      </c>
      <c r="G220" s="573">
        <v>880.1</v>
      </c>
      <c r="H220" s="573">
        <v>950.6</v>
      </c>
      <c r="I220" s="574">
        <v>1522.6</v>
      </c>
      <c r="J220" s="573">
        <v>185.6</v>
      </c>
      <c r="K220" s="573">
        <v>822.8</v>
      </c>
      <c r="L220" s="573">
        <v>514.20000000000005</v>
      </c>
      <c r="M220" s="574">
        <v>423.5</v>
      </c>
      <c r="N220" s="573">
        <v>342</v>
      </c>
      <c r="O220" s="573">
        <v>81.5</v>
      </c>
      <c r="P220" s="574">
        <v>140.69999999999999</v>
      </c>
      <c r="Q220" s="573">
        <v>96.6</v>
      </c>
      <c r="R220" s="573">
        <v>44.1</v>
      </c>
      <c r="S220" s="574">
        <v>4122.7</v>
      </c>
    </row>
    <row r="221" spans="1:19" s="612" customFormat="1" ht="34.9" hidden="1" customHeight="1">
      <c r="A221" s="674"/>
      <c r="B221" s="217">
        <v>41671</v>
      </c>
      <c r="C221" s="676">
        <v>198.4</v>
      </c>
      <c r="D221" s="638">
        <v>34</v>
      </c>
      <c r="E221" s="638">
        <v>164.4</v>
      </c>
      <c r="F221" s="676">
        <v>1813.1</v>
      </c>
      <c r="G221" s="638">
        <v>883.6</v>
      </c>
      <c r="H221" s="638">
        <v>929.5</v>
      </c>
      <c r="I221" s="676">
        <v>1593.3</v>
      </c>
      <c r="J221" s="638">
        <v>184</v>
      </c>
      <c r="K221" s="638">
        <v>883.6</v>
      </c>
      <c r="L221" s="638">
        <v>525.70000000000005</v>
      </c>
      <c r="M221" s="676">
        <v>432.6</v>
      </c>
      <c r="N221" s="638">
        <v>351.4</v>
      </c>
      <c r="O221" s="638">
        <v>81.2</v>
      </c>
      <c r="P221" s="676">
        <v>138.9</v>
      </c>
      <c r="Q221" s="638">
        <v>98.8</v>
      </c>
      <c r="R221" s="638">
        <v>40.1</v>
      </c>
      <c r="S221" s="676">
        <v>4176.3</v>
      </c>
    </row>
    <row r="222" spans="1:19" s="612" customFormat="1" ht="34.9" hidden="1" customHeight="1">
      <c r="A222" s="674"/>
      <c r="B222" s="216">
        <v>41699</v>
      </c>
      <c r="C222" s="574">
        <v>212.6</v>
      </c>
      <c r="D222" s="573">
        <v>37.5</v>
      </c>
      <c r="E222" s="573">
        <v>175.1</v>
      </c>
      <c r="F222" s="574">
        <v>1853.3</v>
      </c>
      <c r="G222" s="573">
        <v>899.5</v>
      </c>
      <c r="H222" s="573">
        <v>953.8</v>
      </c>
      <c r="I222" s="574">
        <v>1576.3</v>
      </c>
      <c r="J222" s="573">
        <v>184.1</v>
      </c>
      <c r="K222" s="573">
        <v>903.9</v>
      </c>
      <c r="L222" s="573">
        <v>488.3</v>
      </c>
      <c r="M222" s="574">
        <v>428.7</v>
      </c>
      <c r="N222" s="573">
        <v>347.5</v>
      </c>
      <c r="O222" s="573">
        <v>81.2</v>
      </c>
      <c r="P222" s="574">
        <v>130.4</v>
      </c>
      <c r="Q222" s="573">
        <v>95.9</v>
      </c>
      <c r="R222" s="573">
        <v>34.5</v>
      </c>
      <c r="S222" s="574">
        <v>4201.3</v>
      </c>
    </row>
    <row r="223" spans="1:19" s="612" customFormat="1" ht="34.9" hidden="1" customHeight="1">
      <c r="A223" s="674"/>
      <c r="B223" s="217">
        <v>41730</v>
      </c>
      <c r="C223" s="676">
        <v>204.5</v>
      </c>
      <c r="D223" s="638">
        <v>34.799999999999997</v>
      </c>
      <c r="E223" s="638">
        <v>169.7</v>
      </c>
      <c r="F223" s="676">
        <v>1740.2</v>
      </c>
      <c r="G223" s="638">
        <v>814.4</v>
      </c>
      <c r="H223" s="638">
        <v>925.8</v>
      </c>
      <c r="I223" s="676">
        <v>1629</v>
      </c>
      <c r="J223" s="638">
        <v>190.9</v>
      </c>
      <c r="K223" s="638">
        <v>916.4</v>
      </c>
      <c r="L223" s="638">
        <v>521.70000000000005</v>
      </c>
      <c r="M223" s="676">
        <v>495.5</v>
      </c>
      <c r="N223" s="638">
        <v>417.2</v>
      </c>
      <c r="O223" s="638">
        <v>78.3</v>
      </c>
      <c r="P223" s="676">
        <v>151.80000000000001</v>
      </c>
      <c r="Q223" s="638">
        <v>103.9</v>
      </c>
      <c r="R223" s="638">
        <v>47.9</v>
      </c>
      <c r="S223" s="676">
        <v>4221</v>
      </c>
    </row>
    <row r="224" spans="1:19" s="612" customFormat="1" ht="34.9" hidden="1" customHeight="1">
      <c r="A224" s="674"/>
      <c r="B224" s="216">
        <v>41760</v>
      </c>
      <c r="C224" s="574">
        <v>214.7</v>
      </c>
      <c r="D224" s="573">
        <v>40.799999999999997</v>
      </c>
      <c r="E224" s="573">
        <v>173.9</v>
      </c>
      <c r="F224" s="574">
        <v>1665.4</v>
      </c>
      <c r="G224" s="573">
        <v>768.5</v>
      </c>
      <c r="H224" s="573">
        <v>896.9</v>
      </c>
      <c r="I224" s="574">
        <v>1640.8</v>
      </c>
      <c r="J224" s="573">
        <v>196.8</v>
      </c>
      <c r="K224" s="573">
        <v>920.9</v>
      </c>
      <c r="L224" s="573">
        <v>523.1</v>
      </c>
      <c r="M224" s="574">
        <v>489.7</v>
      </c>
      <c r="N224" s="573">
        <v>410.9</v>
      </c>
      <c r="O224" s="573">
        <v>78.8</v>
      </c>
      <c r="P224" s="574">
        <v>139.9</v>
      </c>
      <c r="Q224" s="573">
        <v>97.6</v>
      </c>
      <c r="R224" s="573">
        <v>42.3</v>
      </c>
      <c r="S224" s="574">
        <v>4150.5</v>
      </c>
    </row>
    <row r="225" spans="1:19" s="612" customFormat="1" ht="34.9" hidden="1" customHeight="1">
      <c r="A225" s="674"/>
      <c r="B225" s="217">
        <v>41791</v>
      </c>
      <c r="C225" s="676">
        <v>237.4</v>
      </c>
      <c r="D225" s="638">
        <v>43.3</v>
      </c>
      <c r="E225" s="638">
        <v>194.1</v>
      </c>
      <c r="F225" s="676">
        <v>1718.6</v>
      </c>
      <c r="G225" s="638">
        <v>771</v>
      </c>
      <c r="H225" s="638">
        <v>947.6</v>
      </c>
      <c r="I225" s="676">
        <v>1638.5</v>
      </c>
      <c r="J225" s="638">
        <v>207.2</v>
      </c>
      <c r="K225" s="638">
        <v>913.1</v>
      </c>
      <c r="L225" s="638">
        <v>518.20000000000005</v>
      </c>
      <c r="M225" s="676">
        <v>494.6</v>
      </c>
      <c r="N225" s="638">
        <v>412.3</v>
      </c>
      <c r="O225" s="638">
        <v>82.3</v>
      </c>
      <c r="P225" s="676">
        <v>145.19999999999999</v>
      </c>
      <c r="Q225" s="638">
        <v>96.4</v>
      </c>
      <c r="R225" s="638">
        <v>48.8</v>
      </c>
      <c r="S225" s="676">
        <v>4234.3</v>
      </c>
    </row>
    <row r="226" spans="1:19" s="612" customFormat="1" ht="34.9" hidden="1" customHeight="1">
      <c r="A226" s="674"/>
      <c r="B226" s="216">
        <v>41821</v>
      </c>
      <c r="C226" s="574">
        <v>161.19999999999999</v>
      </c>
      <c r="D226" s="573">
        <v>33.9</v>
      </c>
      <c r="E226" s="573">
        <v>127.3</v>
      </c>
      <c r="F226" s="574">
        <v>1799</v>
      </c>
      <c r="G226" s="573">
        <v>765</v>
      </c>
      <c r="H226" s="573">
        <v>1034</v>
      </c>
      <c r="I226" s="574">
        <v>1740.2</v>
      </c>
      <c r="J226" s="573">
        <v>209.5</v>
      </c>
      <c r="K226" s="573">
        <v>911.5</v>
      </c>
      <c r="L226" s="573">
        <v>619.20000000000005</v>
      </c>
      <c r="M226" s="574">
        <v>502.5</v>
      </c>
      <c r="N226" s="573">
        <v>420.3</v>
      </c>
      <c r="O226" s="573">
        <v>82.2</v>
      </c>
      <c r="P226" s="574">
        <v>159</v>
      </c>
      <c r="Q226" s="573">
        <v>98.3</v>
      </c>
      <c r="R226" s="573">
        <v>60.7</v>
      </c>
      <c r="S226" s="574">
        <v>4361.8999999999996</v>
      </c>
    </row>
    <row r="227" spans="1:19" s="612" customFormat="1" ht="34.9" hidden="1" customHeight="1">
      <c r="A227" s="674"/>
      <c r="B227" s="217">
        <v>41852</v>
      </c>
      <c r="C227" s="676">
        <v>216.2</v>
      </c>
      <c r="D227" s="638">
        <v>38.200000000000003</v>
      </c>
      <c r="E227" s="638">
        <v>178</v>
      </c>
      <c r="F227" s="676">
        <v>1782.7</v>
      </c>
      <c r="G227" s="638">
        <v>768.3</v>
      </c>
      <c r="H227" s="638">
        <v>1014.4</v>
      </c>
      <c r="I227" s="676">
        <v>1598.2</v>
      </c>
      <c r="J227" s="638">
        <v>213.7</v>
      </c>
      <c r="K227" s="638">
        <v>906.6</v>
      </c>
      <c r="L227" s="638">
        <v>477.9</v>
      </c>
      <c r="M227" s="676">
        <v>498</v>
      </c>
      <c r="N227" s="638">
        <v>415.7</v>
      </c>
      <c r="O227" s="638">
        <v>82.3</v>
      </c>
      <c r="P227" s="676">
        <v>149.30000000000001</v>
      </c>
      <c r="Q227" s="638">
        <v>98.4</v>
      </c>
      <c r="R227" s="638">
        <v>50.9</v>
      </c>
      <c r="S227" s="676">
        <v>4244.3999999999996</v>
      </c>
    </row>
    <row r="228" spans="1:19" s="612" customFormat="1" ht="34.9" hidden="1" customHeight="1">
      <c r="A228" s="674"/>
      <c r="B228" s="216">
        <v>41883</v>
      </c>
      <c r="C228" s="574">
        <v>194.9</v>
      </c>
      <c r="D228" s="573">
        <v>34.799999999999997</v>
      </c>
      <c r="E228" s="573">
        <v>160.1</v>
      </c>
      <c r="F228" s="574">
        <v>1810.5</v>
      </c>
      <c r="G228" s="573">
        <v>761.9</v>
      </c>
      <c r="H228" s="573">
        <v>1048.5999999999999</v>
      </c>
      <c r="I228" s="574">
        <v>1580.1</v>
      </c>
      <c r="J228" s="573">
        <v>218.4</v>
      </c>
      <c r="K228" s="573">
        <v>901.9</v>
      </c>
      <c r="L228" s="573">
        <v>459.8</v>
      </c>
      <c r="M228" s="574">
        <v>502.2</v>
      </c>
      <c r="N228" s="573">
        <v>421.2</v>
      </c>
      <c r="O228" s="573">
        <v>81</v>
      </c>
      <c r="P228" s="574">
        <v>136.1</v>
      </c>
      <c r="Q228" s="573">
        <v>94.5</v>
      </c>
      <c r="R228" s="573">
        <v>41.6</v>
      </c>
      <c r="S228" s="574">
        <v>4223.8</v>
      </c>
    </row>
    <row r="229" spans="1:19" s="612" customFormat="1" ht="34.9" hidden="1" customHeight="1">
      <c r="A229" s="674"/>
      <c r="B229" s="217">
        <v>41913</v>
      </c>
      <c r="C229" s="676">
        <v>224.1</v>
      </c>
      <c r="D229" s="638">
        <v>40.700000000000003</v>
      </c>
      <c r="E229" s="638">
        <v>183.4</v>
      </c>
      <c r="F229" s="676">
        <v>1688.4</v>
      </c>
      <c r="G229" s="638">
        <v>758.8</v>
      </c>
      <c r="H229" s="638">
        <v>929.6</v>
      </c>
      <c r="I229" s="676">
        <v>1574.9</v>
      </c>
      <c r="J229" s="638">
        <v>220.2</v>
      </c>
      <c r="K229" s="638">
        <v>907.3</v>
      </c>
      <c r="L229" s="638">
        <v>447.4</v>
      </c>
      <c r="M229" s="676">
        <v>497</v>
      </c>
      <c r="N229" s="638">
        <v>416.2</v>
      </c>
      <c r="O229" s="638">
        <v>80.8</v>
      </c>
      <c r="P229" s="676">
        <v>141.30000000000001</v>
      </c>
      <c r="Q229" s="638">
        <v>98.5</v>
      </c>
      <c r="R229" s="638">
        <v>42.8</v>
      </c>
      <c r="S229" s="676">
        <v>4125.7</v>
      </c>
    </row>
    <row r="230" spans="1:19" s="612" customFormat="1" ht="34.9" hidden="1" customHeight="1">
      <c r="A230" s="674"/>
      <c r="B230" s="216">
        <v>41944</v>
      </c>
      <c r="C230" s="574">
        <v>214.6</v>
      </c>
      <c r="D230" s="573">
        <v>42.3</v>
      </c>
      <c r="E230" s="573">
        <v>172.3</v>
      </c>
      <c r="F230" s="574">
        <v>1674.5</v>
      </c>
      <c r="G230" s="573">
        <v>765.3</v>
      </c>
      <c r="H230" s="573">
        <v>909.2</v>
      </c>
      <c r="I230" s="574">
        <v>1589.3</v>
      </c>
      <c r="J230" s="573">
        <v>220</v>
      </c>
      <c r="K230" s="573">
        <v>903.5</v>
      </c>
      <c r="L230" s="573">
        <v>465.8</v>
      </c>
      <c r="M230" s="574">
        <v>489.1</v>
      </c>
      <c r="N230" s="573">
        <v>409</v>
      </c>
      <c r="O230" s="573">
        <v>80.099999999999994</v>
      </c>
      <c r="P230" s="574">
        <v>146.19999999999999</v>
      </c>
      <c r="Q230" s="573">
        <v>98.8</v>
      </c>
      <c r="R230" s="573">
        <v>47.4</v>
      </c>
      <c r="S230" s="574">
        <v>4113.7</v>
      </c>
    </row>
    <row r="231" spans="1:19" s="612" customFormat="1" ht="34.9" hidden="1" customHeight="1">
      <c r="A231" s="674"/>
      <c r="B231" s="217">
        <v>41974</v>
      </c>
      <c r="C231" s="676">
        <v>201.5</v>
      </c>
      <c r="D231" s="638">
        <v>40.200000000000003</v>
      </c>
      <c r="E231" s="638">
        <v>161.30000000000001</v>
      </c>
      <c r="F231" s="676">
        <v>1726.8</v>
      </c>
      <c r="G231" s="638">
        <v>755</v>
      </c>
      <c r="H231" s="638">
        <v>971.8</v>
      </c>
      <c r="I231" s="676">
        <v>1567.2</v>
      </c>
      <c r="J231" s="638">
        <v>216.8</v>
      </c>
      <c r="K231" s="638">
        <v>892.4</v>
      </c>
      <c r="L231" s="638">
        <v>458</v>
      </c>
      <c r="M231" s="676">
        <v>497.8</v>
      </c>
      <c r="N231" s="638">
        <v>417.7</v>
      </c>
      <c r="O231" s="638">
        <v>80.099999999999994</v>
      </c>
      <c r="P231" s="676">
        <v>131.19999999999999</v>
      </c>
      <c r="Q231" s="638">
        <v>98.2</v>
      </c>
      <c r="R231" s="638">
        <v>33</v>
      </c>
      <c r="S231" s="676">
        <v>4124.5</v>
      </c>
    </row>
    <row r="232" spans="1:19" s="612" customFormat="1" ht="34.9" hidden="1" customHeight="1">
      <c r="A232" s="674"/>
      <c r="B232" s="215">
        <v>2015</v>
      </c>
      <c r="C232" s="678"/>
      <c r="D232" s="679"/>
      <c r="E232" s="679"/>
      <c r="F232" s="678"/>
      <c r="G232" s="679"/>
      <c r="H232" s="679"/>
      <c r="I232" s="678"/>
      <c r="J232" s="679"/>
      <c r="K232" s="679"/>
      <c r="L232" s="679"/>
      <c r="M232" s="678"/>
      <c r="N232" s="679"/>
      <c r="O232" s="679"/>
      <c r="P232" s="678"/>
      <c r="Q232" s="679"/>
      <c r="R232" s="679"/>
      <c r="S232" s="678"/>
    </row>
    <row r="233" spans="1:19" s="612" customFormat="1" ht="34.9" hidden="1" customHeight="1">
      <c r="A233" s="674"/>
      <c r="B233" s="216">
        <v>42005</v>
      </c>
      <c r="C233" s="574">
        <v>183.6</v>
      </c>
      <c r="D233" s="573">
        <v>38.6</v>
      </c>
      <c r="E233" s="573">
        <v>145</v>
      </c>
      <c r="F233" s="574">
        <v>1683</v>
      </c>
      <c r="G233" s="573">
        <v>737.8</v>
      </c>
      <c r="H233" s="573">
        <v>945.2</v>
      </c>
      <c r="I233" s="574">
        <v>1556.6</v>
      </c>
      <c r="J233" s="573">
        <v>218.7</v>
      </c>
      <c r="K233" s="573">
        <v>885.6</v>
      </c>
      <c r="L233" s="573">
        <v>452.3</v>
      </c>
      <c r="M233" s="574">
        <v>497.9</v>
      </c>
      <c r="N233" s="573">
        <v>417.9</v>
      </c>
      <c r="O233" s="573">
        <v>80</v>
      </c>
      <c r="P233" s="574">
        <v>138.30000000000001</v>
      </c>
      <c r="Q233" s="573">
        <v>96.3</v>
      </c>
      <c r="R233" s="573">
        <v>42</v>
      </c>
      <c r="S233" s="574">
        <v>4059.4</v>
      </c>
    </row>
    <row r="234" spans="1:19" s="612" customFormat="1" ht="34.9" hidden="1" customHeight="1">
      <c r="A234" s="674"/>
      <c r="B234" s="217">
        <v>42036</v>
      </c>
      <c r="C234" s="676">
        <v>173</v>
      </c>
      <c r="D234" s="638">
        <v>37.4</v>
      </c>
      <c r="E234" s="638">
        <v>135.6</v>
      </c>
      <c r="F234" s="676">
        <v>1602.5</v>
      </c>
      <c r="G234" s="638">
        <v>738.9</v>
      </c>
      <c r="H234" s="638">
        <v>863.6</v>
      </c>
      <c r="I234" s="676">
        <v>1574.5</v>
      </c>
      <c r="J234" s="638">
        <v>216.6</v>
      </c>
      <c r="K234" s="638">
        <v>883.7</v>
      </c>
      <c r="L234" s="638">
        <v>474.2</v>
      </c>
      <c r="M234" s="676">
        <v>486.2</v>
      </c>
      <c r="N234" s="638">
        <v>410.9</v>
      </c>
      <c r="O234" s="638">
        <v>75.3</v>
      </c>
      <c r="P234" s="676">
        <v>133.80000000000001</v>
      </c>
      <c r="Q234" s="638">
        <v>93.9</v>
      </c>
      <c r="R234" s="638">
        <v>39.9</v>
      </c>
      <c r="S234" s="676">
        <v>3970</v>
      </c>
    </row>
    <row r="235" spans="1:19" s="612" customFormat="1" ht="34.9" hidden="1" customHeight="1">
      <c r="A235" s="674"/>
      <c r="B235" s="216">
        <v>42064</v>
      </c>
      <c r="C235" s="574">
        <v>185.1</v>
      </c>
      <c r="D235" s="573">
        <v>39.299999999999997</v>
      </c>
      <c r="E235" s="573">
        <v>145.80000000000001</v>
      </c>
      <c r="F235" s="574">
        <v>1692.8</v>
      </c>
      <c r="G235" s="573">
        <v>718.9</v>
      </c>
      <c r="H235" s="573">
        <v>973.9</v>
      </c>
      <c r="I235" s="574">
        <v>1593.3</v>
      </c>
      <c r="J235" s="573">
        <v>219.4</v>
      </c>
      <c r="K235" s="573">
        <v>877.1</v>
      </c>
      <c r="L235" s="573">
        <v>496.8</v>
      </c>
      <c r="M235" s="574">
        <v>486.4</v>
      </c>
      <c r="N235" s="573">
        <v>411.1</v>
      </c>
      <c r="O235" s="573">
        <v>75.3</v>
      </c>
      <c r="P235" s="574">
        <v>120.4</v>
      </c>
      <c r="Q235" s="573">
        <v>97.1</v>
      </c>
      <c r="R235" s="573">
        <v>23.3</v>
      </c>
      <c r="S235" s="574">
        <v>4078</v>
      </c>
    </row>
    <row r="236" spans="1:19" s="612" customFormat="1" ht="34.9" hidden="1" customHeight="1">
      <c r="A236" s="674"/>
      <c r="B236" s="217">
        <v>42095</v>
      </c>
      <c r="C236" s="676">
        <v>166.9</v>
      </c>
      <c r="D236" s="638">
        <v>34.299999999999997</v>
      </c>
      <c r="E236" s="638">
        <v>132.6</v>
      </c>
      <c r="F236" s="676">
        <v>1810.3</v>
      </c>
      <c r="G236" s="638">
        <v>743.4</v>
      </c>
      <c r="H236" s="638">
        <v>1066.9000000000001</v>
      </c>
      <c r="I236" s="676">
        <v>1549.8</v>
      </c>
      <c r="J236" s="638">
        <v>220.6</v>
      </c>
      <c r="K236" s="638">
        <v>898.7</v>
      </c>
      <c r="L236" s="638">
        <v>430.5</v>
      </c>
      <c r="M236" s="676">
        <v>486.9</v>
      </c>
      <c r="N236" s="638">
        <v>411.2</v>
      </c>
      <c r="O236" s="638">
        <v>75.7</v>
      </c>
      <c r="P236" s="676">
        <v>135.1</v>
      </c>
      <c r="Q236" s="638">
        <v>94</v>
      </c>
      <c r="R236" s="638">
        <v>41.1</v>
      </c>
      <c r="S236" s="676">
        <v>4149</v>
      </c>
    </row>
    <row r="237" spans="1:19" s="612" customFormat="1" ht="34.9" hidden="1" customHeight="1">
      <c r="A237" s="674"/>
      <c r="B237" s="216">
        <v>42125</v>
      </c>
      <c r="C237" s="574">
        <v>186.2</v>
      </c>
      <c r="D237" s="573">
        <v>32.700000000000003</v>
      </c>
      <c r="E237" s="573">
        <v>153.5</v>
      </c>
      <c r="F237" s="574">
        <v>1580.3</v>
      </c>
      <c r="G237" s="573">
        <v>686.6</v>
      </c>
      <c r="H237" s="573">
        <v>893.7</v>
      </c>
      <c r="I237" s="574">
        <v>1695</v>
      </c>
      <c r="J237" s="573">
        <v>256.39999999999998</v>
      </c>
      <c r="K237" s="573">
        <v>884.9</v>
      </c>
      <c r="L237" s="573">
        <v>553.70000000000005</v>
      </c>
      <c r="M237" s="574">
        <v>487</v>
      </c>
      <c r="N237" s="573">
        <v>411.7</v>
      </c>
      <c r="O237" s="573">
        <v>75.3</v>
      </c>
      <c r="P237" s="574">
        <v>141.19999999999999</v>
      </c>
      <c r="Q237" s="573">
        <v>93.9</v>
      </c>
      <c r="R237" s="573">
        <v>47.3</v>
      </c>
      <c r="S237" s="574">
        <v>4089.7</v>
      </c>
    </row>
    <row r="238" spans="1:19" s="612" customFormat="1" ht="34.9" hidden="1" customHeight="1">
      <c r="A238" s="674"/>
      <c r="B238" s="217">
        <v>42156</v>
      </c>
      <c r="C238" s="676">
        <v>203</v>
      </c>
      <c r="D238" s="638">
        <v>36.5</v>
      </c>
      <c r="E238" s="638">
        <v>166.5</v>
      </c>
      <c r="F238" s="676">
        <v>1644.7</v>
      </c>
      <c r="G238" s="638">
        <v>727.9</v>
      </c>
      <c r="H238" s="638">
        <v>916.8</v>
      </c>
      <c r="I238" s="676">
        <v>1715.7</v>
      </c>
      <c r="J238" s="638">
        <v>255.6</v>
      </c>
      <c r="K238" s="638">
        <v>880</v>
      </c>
      <c r="L238" s="638">
        <v>580.1</v>
      </c>
      <c r="M238" s="676">
        <v>451.1</v>
      </c>
      <c r="N238" s="638">
        <v>376.5</v>
      </c>
      <c r="O238" s="638">
        <v>74.599999999999994</v>
      </c>
      <c r="P238" s="676">
        <v>136</v>
      </c>
      <c r="Q238" s="638">
        <v>93.9</v>
      </c>
      <c r="R238" s="638">
        <v>42.1</v>
      </c>
      <c r="S238" s="676">
        <v>4150.5</v>
      </c>
    </row>
    <row r="239" spans="1:19" s="612" customFormat="1" ht="34.9" hidden="1" customHeight="1">
      <c r="A239" s="674"/>
      <c r="B239" s="216">
        <v>42186</v>
      </c>
      <c r="C239" s="574">
        <v>200.58</v>
      </c>
      <c r="D239" s="573">
        <v>29.86</v>
      </c>
      <c r="E239" s="573">
        <v>170.72</v>
      </c>
      <c r="F239" s="574">
        <v>1665.22</v>
      </c>
      <c r="G239" s="573">
        <v>762.32</v>
      </c>
      <c r="H239" s="573">
        <v>902.9</v>
      </c>
      <c r="I239" s="574">
        <v>1719.53</v>
      </c>
      <c r="J239" s="573">
        <v>252.2</v>
      </c>
      <c r="K239" s="573">
        <v>879.87</v>
      </c>
      <c r="L239" s="573">
        <v>587.46</v>
      </c>
      <c r="M239" s="574">
        <v>443.51</v>
      </c>
      <c r="N239" s="573">
        <v>368.85</v>
      </c>
      <c r="O239" s="573">
        <v>74.66</v>
      </c>
      <c r="P239" s="574">
        <v>138.34</v>
      </c>
      <c r="Q239" s="573">
        <v>93.12</v>
      </c>
      <c r="R239" s="573">
        <v>45.22</v>
      </c>
      <c r="S239" s="574">
        <v>4167.18</v>
      </c>
    </row>
    <row r="240" spans="1:19" s="612" customFormat="1" ht="34.9" hidden="1" customHeight="1">
      <c r="A240" s="674"/>
      <c r="B240" s="217">
        <v>42217</v>
      </c>
      <c r="C240" s="676">
        <v>207.56</v>
      </c>
      <c r="D240" s="638">
        <v>38.67</v>
      </c>
      <c r="E240" s="638">
        <v>168.89</v>
      </c>
      <c r="F240" s="676">
        <v>1653</v>
      </c>
      <c r="G240" s="638">
        <v>755.6</v>
      </c>
      <c r="H240" s="638">
        <v>897.4</v>
      </c>
      <c r="I240" s="676">
        <v>1697.05</v>
      </c>
      <c r="J240" s="638">
        <v>251.29</v>
      </c>
      <c r="K240" s="638">
        <v>872.95</v>
      </c>
      <c r="L240" s="638">
        <v>572.80999999999995</v>
      </c>
      <c r="M240" s="676">
        <v>441.66</v>
      </c>
      <c r="N240" s="638">
        <v>367.03</v>
      </c>
      <c r="O240" s="638">
        <v>74.63</v>
      </c>
      <c r="P240" s="676">
        <v>127.63</v>
      </c>
      <c r="Q240" s="638">
        <v>92.7</v>
      </c>
      <c r="R240" s="638">
        <v>34.93</v>
      </c>
      <c r="S240" s="676">
        <v>4126.8999999999996</v>
      </c>
    </row>
    <row r="241" spans="1:19" s="612" customFormat="1" ht="34.9" hidden="1" customHeight="1">
      <c r="A241" s="674"/>
      <c r="B241" s="216">
        <v>42248</v>
      </c>
      <c r="C241" s="574">
        <v>210.1</v>
      </c>
      <c r="D241" s="573">
        <v>31.6</v>
      </c>
      <c r="E241" s="573">
        <v>178.5</v>
      </c>
      <c r="F241" s="574">
        <v>1712.9</v>
      </c>
      <c r="G241" s="573">
        <v>755.1</v>
      </c>
      <c r="H241" s="573">
        <v>957.8</v>
      </c>
      <c r="I241" s="574">
        <v>1663.1</v>
      </c>
      <c r="J241" s="573">
        <v>251.5</v>
      </c>
      <c r="K241" s="573">
        <v>873.9</v>
      </c>
      <c r="L241" s="573">
        <v>537.70000000000005</v>
      </c>
      <c r="M241" s="574">
        <v>450</v>
      </c>
      <c r="N241" s="573">
        <v>374.9</v>
      </c>
      <c r="O241" s="573">
        <v>75.099999999999994</v>
      </c>
      <c r="P241" s="574">
        <v>131</v>
      </c>
      <c r="Q241" s="573">
        <v>91.8</v>
      </c>
      <c r="R241" s="573">
        <v>39.200000000000003</v>
      </c>
      <c r="S241" s="574">
        <v>4167.1000000000004</v>
      </c>
    </row>
    <row r="242" spans="1:19" s="612" customFormat="1" ht="34.9" hidden="1" customHeight="1">
      <c r="A242" s="674"/>
      <c r="B242" s="217">
        <v>42278</v>
      </c>
      <c r="C242" s="676">
        <v>216.1</v>
      </c>
      <c r="D242" s="638">
        <v>37.700000000000003</v>
      </c>
      <c r="E242" s="638">
        <v>178.4</v>
      </c>
      <c r="F242" s="676">
        <v>1609.5</v>
      </c>
      <c r="G242" s="638">
        <v>772.3</v>
      </c>
      <c r="H242" s="638">
        <v>837.2</v>
      </c>
      <c r="I242" s="676">
        <v>1775</v>
      </c>
      <c r="J242" s="638">
        <v>252.6</v>
      </c>
      <c r="K242" s="638">
        <v>850</v>
      </c>
      <c r="L242" s="638">
        <v>672.4</v>
      </c>
      <c r="M242" s="676">
        <v>437.5</v>
      </c>
      <c r="N242" s="638">
        <v>362</v>
      </c>
      <c r="O242" s="638">
        <v>75.5</v>
      </c>
      <c r="P242" s="676">
        <v>136.1</v>
      </c>
      <c r="Q242" s="638">
        <v>92.3</v>
      </c>
      <c r="R242" s="638">
        <v>43.8</v>
      </c>
      <c r="S242" s="676">
        <v>4174.2</v>
      </c>
    </row>
    <row r="243" spans="1:19" s="612" customFormat="1" ht="34.9" hidden="1" customHeight="1">
      <c r="A243" s="674"/>
      <c r="B243" s="216">
        <v>42309</v>
      </c>
      <c r="C243" s="574">
        <v>206.9</v>
      </c>
      <c r="D243" s="573">
        <v>35.6</v>
      </c>
      <c r="E243" s="573">
        <v>171.3</v>
      </c>
      <c r="F243" s="574">
        <v>1645</v>
      </c>
      <c r="G243" s="573">
        <v>774.7</v>
      </c>
      <c r="H243" s="573">
        <v>870.3</v>
      </c>
      <c r="I243" s="574">
        <v>1767.5</v>
      </c>
      <c r="J243" s="573">
        <v>253.8</v>
      </c>
      <c r="K243" s="573">
        <v>836.3</v>
      </c>
      <c r="L243" s="573">
        <v>677.4</v>
      </c>
      <c r="M243" s="574">
        <v>433.3</v>
      </c>
      <c r="N243" s="573">
        <v>359.2</v>
      </c>
      <c r="O243" s="573">
        <v>74.099999999999994</v>
      </c>
      <c r="P243" s="574">
        <v>139.9</v>
      </c>
      <c r="Q243" s="573">
        <v>92.9</v>
      </c>
      <c r="R243" s="573">
        <v>47</v>
      </c>
      <c r="S243" s="574">
        <v>4192.6000000000004</v>
      </c>
    </row>
    <row r="244" spans="1:19" s="612" customFormat="1" ht="34.9" hidden="1" customHeight="1">
      <c r="A244" s="674"/>
      <c r="B244" s="217">
        <v>42339</v>
      </c>
      <c r="C244" s="676">
        <v>206.9</v>
      </c>
      <c r="D244" s="638">
        <v>39</v>
      </c>
      <c r="E244" s="638">
        <v>167.9</v>
      </c>
      <c r="F244" s="676">
        <v>1637.4</v>
      </c>
      <c r="G244" s="638">
        <v>780.6</v>
      </c>
      <c r="H244" s="638">
        <v>856.8</v>
      </c>
      <c r="I244" s="676">
        <v>1761.3</v>
      </c>
      <c r="J244" s="638">
        <v>247.7</v>
      </c>
      <c r="K244" s="638">
        <v>816.1</v>
      </c>
      <c r="L244" s="638">
        <v>697.5</v>
      </c>
      <c r="M244" s="676">
        <v>436.1</v>
      </c>
      <c r="N244" s="638">
        <v>361.2</v>
      </c>
      <c r="O244" s="638">
        <v>74.900000000000006</v>
      </c>
      <c r="P244" s="676">
        <v>127.6</v>
      </c>
      <c r="Q244" s="638">
        <v>94.9</v>
      </c>
      <c r="R244" s="638">
        <v>32.700000000000003</v>
      </c>
      <c r="S244" s="676">
        <v>4169.3</v>
      </c>
    </row>
    <row r="245" spans="1:19" s="612" customFormat="1" ht="34.9" hidden="1" customHeight="1">
      <c r="A245" s="674"/>
      <c r="B245" s="215">
        <v>2016</v>
      </c>
      <c r="C245" s="678"/>
      <c r="D245" s="679"/>
      <c r="E245" s="679"/>
      <c r="F245" s="678"/>
      <c r="G245" s="679"/>
      <c r="H245" s="679"/>
      <c r="I245" s="678"/>
      <c r="J245" s="679"/>
      <c r="K245" s="679"/>
      <c r="L245" s="679"/>
      <c r="M245" s="678"/>
      <c r="N245" s="679"/>
      <c r="O245" s="679"/>
      <c r="P245" s="678"/>
      <c r="Q245" s="679"/>
      <c r="R245" s="679"/>
      <c r="S245" s="678"/>
    </row>
    <row r="246" spans="1:19" s="612" customFormat="1" ht="34.9" hidden="1" customHeight="1">
      <c r="A246" s="674"/>
      <c r="B246" s="216">
        <v>42370</v>
      </c>
      <c r="C246" s="574">
        <v>195.5</v>
      </c>
      <c r="D246" s="573">
        <v>36.299999999999997</v>
      </c>
      <c r="E246" s="573">
        <v>159.19999999999999</v>
      </c>
      <c r="F246" s="574">
        <v>1728.5</v>
      </c>
      <c r="G246" s="573">
        <v>814.2</v>
      </c>
      <c r="H246" s="573">
        <v>914.3</v>
      </c>
      <c r="I246" s="574">
        <v>1713.3</v>
      </c>
      <c r="J246" s="573">
        <v>202.8</v>
      </c>
      <c r="K246" s="573">
        <v>833</v>
      </c>
      <c r="L246" s="573">
        <v>677.5</v>
      </c>
      <c r="M246" s="574">
        <v>438.1</v>
      </c>
      <c r="N246" s="573">
        <v>361.4</v>
      </c>
      <c r="O246" s="573">
        <v>76.7</v>
      </c>
      <c r="P246" s="574">
        <v>156.4</v>
      </c>
      <c r="Q246" s="573">
        <v>108.6</v>
      </c>
      <c r="R246" s="573">
        <v>47.8</v>
      </c>
      <c r="S246" s="574">
        <v>4231.8</v>
      </c>
    </row>
    <row r="247" spans="1:19" s="612" customFormat="1" ht="34.9" hidden="1" customHeight="1">
      <c r="A247" s="674"/>
      <c r="B247" s="217">
        <v>42401</v>
      </c>
      <c r="C247" s="676">
        <v>192.4</v>
      </c>
      <c r="D247" s="638">
        <v>36.1</v>
      </c>
      <c r="E247" s="638">
        <v>156.30000000000001</v>
      </c>
      <c r="F247" s="676">
        <v>1718</v>
      </c>
      <c r="G247" s="638">
        <v>825</v>
      </c>
      <c r="H247" s="638">
        <v>893</v>
      </c>
      <c r="I247" s="676">
        <v>1750.5</v>
      </c>
      <c r="J247" s="638">
        <v>204.9</v>
      </c>
      <c r="K247" s="638">
        <v>840.3</v>
      </c>
      <c r="L247" s="638">
        <v>705.3</v>
      </c>
      <c r="M247" s="676">
        <v>422.9</v>
      </c>
      <c r="N247" s="638">
        <v>356.9</v>
      </c>
      <c r="O247" s="638">
        <v>66</v>
      </c>
      <c r="P247" s="676">
        <v>145</v>
      </c>
      <c r="Q247" s="638">
        <v>108.9</v>
      </c>
      <c r="R247" s="638">
        <v>36.1</v>
      </c>
      <c r="S247" s="676">
        <v>4228.8</v>
      </c>
    </row>
    <row r="248" spans="1:19" s="612" customFormat="1" ht="34.9" hidden="1" customHeight="1">
      <c r="A248" s="674"/>
      <c r="B248" s="216">
        <v>42430</v>
      </c>
      <c r="C248" s="574">
        <v>206</v>
      </c>
      <c r="D248" s="573">
        <v>34.1</v>
      </c>
      <c r="E248" s="573">
        <v>171.9</v>
      </c>
      <c r="F248" s="574">
        <v>1767</v>
      </c>
      <c r="G248" s="573">
        <v>853.1</v>
      </c>
      <c r="H248" s="573">
        <v>913.9</v>
      </c>
      <c r="I248" s="574">
        <v>1773.7</v>
      </c>
      <c r="J248" s="573">
        <v>203.6</v>
      </c>
      <c r="K248" s="573">
        <v>825.2</v>
      </c>
      <c r="L248" s="573">
        <v>744.9</v>
      </c>
      <c r="M248" s="574">
        <v>414.1</v>
      </c>
      <c r="N248" s="573">
        <v>348.3</v>
      </c>
      <c r="O248" s="573">
        <v>65.8</v>
      </c>
      <c r="P248" s="574">
        <v>143.6</v>
      </c>
      <c r="Q248" s="573">
        <v>109.4</v>
      </c>
      <c r="R248" s="573">
        <v>34.200000000000003</v>
      </c>
      <c r="S248" s="574">
        <v>4304.3999999999996</v>
      </c>
    </row>
    <row r="249" spans="1:19" s="612" customFormat="1" ht="34.9" hidden="1" customHeight="1">
      <c r="A249" s="674"/>
      <c r="B249" s="217">
        <v>42461</v>
      </c>
      <c r="C249" s="676">
        <v>221.9</v>
      </c>
      <c r="D249" s="638">
        <v>34.700000000000003</v>
      </c>
      <c r="E249" s="638">
        <v>187.2</v>
      </c>
      <c r="F249" s="676">
        <v>1889.4</v>
      </c>
      <c r="G249" s="638">
        <v>842.7</v>
      </c>
      <c r="H249" s="638">
        <v>1046.7</v>
      </c>
      <c r="I249" s="676">
        <v>1653.1</v>
      </c>
      <c r="J249" s="638">
        <v>204.4</v>
      </c>
      <c r="K249" s="638">
        <v>812.4</v>
      </c>
      <c r="L249" s="638">
        <v>636.29999999999995</v>
      </c>
      <c r="M249" s="676">
        <v>412.5</v>
      </c>
      <c r="N249" s="638">
        <v>346.9</v>
      </c>
      <c r="O249" s="638">
        <v>65.599999999999994</v>
      </c>
      <c r="P249" s="676">
        <v>149.5</v>
      </c>
      <c r="Q249" s="638">
        <v>106.6</v>
      </c>
      <c r="R249" s="638">
        <v>42.9</v>
      </c>
      <c r="S249" s="676">
        <v>4326.3999999999996</v>
      </c>
    </row>
    <row r="250" spans="1:19" s="612" customFormat="1" ht="34.9" hidden="1" customHeight="1">
      <c r="A250" s="674"/>
      <c r="B250" s="216">
        <v>42491</v>
      </c>
      <c r="C250" s="574">
        <v>208.6</v>
      </c>
      <c r="D250" s="573">
        <v>37.200000000000003</v>
      </c>
      <c r="E250" s="573">
        <v>171.4</v>
      </c>
      <c r="F250" s="574">
        <v>1720.4</v>
      </c>
      <c r="G250" s="573">
        <v>809.4</v>
      </c>
      <c r="H250" s="573">
        <v>911</v>
      </c>
      <c r="I250" s="574">
        <v>1774</v>
      </c>
      <c r="J250" s="573">
        <v>207.8</v>
      </c>
      <c r="K250" s="573">
        <v>810.9</v>
      </c>
      <c r="L250" s="573">
        <v>755.3</v>
      </c>
      <c r="M250" s="574">
        <v>414</v>
      </c>
      <c r="N250" s="573">
        <v>351.8</v>
      </c>
      <c r="O250" s="573">
        <v>62.2</v>
      </c>
      <c r="P250" s="574">
        <v>150.30000000000001</v>
      </c>
      <c r="Q250" s="573">
        <v>106.1</v>
      </c>
      <c r="R250" s="573">
        <v>44.2</v>
      </c>
      <c r="S250" s="574">
        <v>4267.3</v>
      </c>
    </row>
    <row r="251" spans="1:19" s="612" customFormat="1" ht="34.9" hidden="1" customHeight="1">
      <c r="A251" s="674"/>
      <c r="B251" s="217">
        <v>42522</v>
      </c>
      <c r="C251" s="676">
        <v>192.4</v>
      </c>
      <c r="D251" s="638">
        <v>37.299999999999997</v>
      </c>
      <c r="E251" s="638">
        <v>155.1</v>
      </c>
      <c r="F251" s="676">
        <v>1763.3</v>
      </c>
      <c r="G251" s="638">
        <v>836.3</v>
      </c>
      <c r="H251" s="638">
        <v>927</v>
      </c>
      <c r="I251" s="676">
        <v>1784.8</v>
      </c>
      <c r="J251" s="638">
        <v>206.7</v>
      </c>
      <c r="K251" s="638">
        <v>834</v>
      </c>
      <c r="L251" s="638">
        <v>744.1</v>
      </c>
      <c r="M251" s="676">
        <v>427</v>
      </c>
      <c r="N251" s="638">
        <v>360.8</v>
      </c>
      <c r="O251" s="638">
        <v>66.2</v>
      </c>
      <c r="P251" s="676">
        <v>156.80000000000001</v>
      </c>
      <c r="Q251" s="638">
        <v>111.5</v>
      </c>
      <c r="R251" s="638">
        <v>45.3</v>
      </c>
      <c r="S251" s="676">
        <v>4324.3</v>
      </c>
    </row>
    <row r="252" spans="1:19" s="612" customFormat="1" ht="34.9" hidden="1" customHeight="1">
      <c r="A252" s="674"/>
      <c r="B252" s="216">
        <v>42552</v>
      </c>
      <c r="C252" s="574">
        <v>195.7</v>
      </c>
      <c r="D252" s="573">
        <v>30.6</v>
      </c>
      <c r="E252" s="573">
        <v>165.1</v>
      </c>
      <c r="F252" s="574">
        <v>1763.2</v>
      </c>
      <c r="G252" s="573">
        <v>823.6</v>
      </c>
      <c r="H252" s="573">
        <v>939.6</v>
      </c>
      <c r="I252" s="574">
        <v>1797.7</v>
      </c>
      <c r="J252" s="573">
        <v>228.3</v>
      </c>
      <c r="K252" s="573">
        <v>796.5</v>
      </c>
      <c r="L252" s="573">
        <v>772.9</v>
      </c>
      <c r="M252" s="574">
        <v>438.8</v>
      </c>
      <c r="N252" s="573">
        <v>371.3</v>
      </c>
      <c r="O252" s="573">
        <v>67.5</v>
      </c>
      <c r="P252" s="574">
        <v>162.30000000000001</v>
      </c>
      <c r="Q252" s="573">
        <v>112</v>
      </c>
      <c r="R252" s="573">
        <v>50.3</v>
      </c>
      <c r="S252" s="574">
        <v>4357.7</v>
      </c>
    </row>
    <row r="253" spans="1:19" s="612" customFormat="1" ht="34.9" hidden="1" customHeight="1">
      <c r="A253" s="674"/>
      <c r="B253" s="217">
        <v>42583</v>
      </c>
      <c r="C253" s="676">
        <v>224</v>
      </c>
      <c r="D253" s="638">
        <v>43.4</v>
      </c>
      <c r="E253" s="638">
        <v>180.6</v>
      </c>
      <c r="F253" s="676">
        <v>1582.2</v>
      </c>
      <c r="G253" s="638">
        <v>780.8</v>
      </c>
      <c r="H253" s="638">
        <v>801.4</v>
      </c>
      <c r="I253" s="676">
        <v>1862.5</v>
      </c>
      <c r="J253" s="638">
        <v>237.2</v>
      </c>
      <c r="K253" s="638">
        <v>792</v>
      </c>
      <c r="L253" s="638">
        <v>833.3</v>
      </c>
      <c r="M253" s="676">
        <v>515.9</v>
      </c>
      <c r="N253" s="638">
        <v>424</v>
      </c>
      <c r="O253" s="638">
        <v>91.9</v>
      </c>
      <c r="P253" s="676">
        <v>148.30000000000001</v>
      </c>
      <c r="Q253" s="638">
        <v>109.6</v>
      </c>
      <c r="R253" s="638">
        <v>38.700000000000003</v>
      </c>
      <c r="S253" s="676">
        <v>4332.8999999999996</v>
      </c>
    </row>
    <row r="254" spans="1:19" s="612" customFormat="1" ht="34.9" hidden="1" customHeight="1">
      <c r="A254" s="674"/>
      <c r="B254" s="216">
        <v>42614</v>
      </c>
      <c r="C254" s="574">
        <v>217.1</v>
      </c>
      <c r="D254" s="573">
        <v>37.5</v>
      </c>
      <c r="E254" s="573">
        <v>179.6</v>
      </c>
      <c r="F254" s="574">
        <v>1638.1</v>
      </c>
      <c r="G254" s="573">
        <v>789.2</v>
      </c>
      <c r="H254" s="573">
        <v>848.9</v>
      </c>
      <c r="I254" s="574">
        <v>1877.6</v>
      </c>
      <c r="J254" s="573">
        <v>236.3</v>
      </c>
      <c r="K254" s="573">
        <v>795.7</v>
      </c>
      <c r="L254" s="573">
        <v>845.6</v>
      </c>
      <c r="M254" s="574">
        <v>507.1</v>
      </c>
      <c r="N254" s="573">
        <v>419.3</v>
      </c>
      <c r="O254" s="573">
        <v>87.8</v>
      </c>
      <c r="P254" s="574">
        <v>151</v>
      </c>
      <c r="Q254" s="573">
        <v>108.3</v>
      </c>
      <c r="R254" s="573">
        <v>42.7</v>
      </c>
      <c r="S254" s="574">
        <v>4390.8999999999996</v>
      </c>
    </row>
    <row r="255" spans="1:19" s="612" customFormat="1" ht="34.9" hidden="1" customHeight="1">
      <c r="A255" s="674"/>
      <c r="B255" s="217">
        <v>42644</v>
      </c>
      <c r="C255" s="676">
        <v>249.1</v>
      </c>
      <c r="D255" s="638">
        <v>37.200000000000003</v>
      </c>
      <c r="E255" s="638">
        <v>211.9</v>
      </c>
      <c r="F255" s="676">
        <v>1658.7</v>
      </c>
      <c r="G255" s="638">
        <v>789</v>
      </c>
      <c r="H255" s="638">
        <v>869.7</v>
      </c>
      <c r="I255" s="676">
        <v>1780.3</v>
      </c>
      <c r="J255" s="638">
        <v>235.9</v>
      </c>
      <c r="K255" s="638">
        <v>791</v>
      </c>
      <c r="L255" s="638">
        <v>753.4</v>
      </c>
      <c r="M255" s="676">
        <v>504.1</v>
      </c>
      <c r="N255" s="638">
        <v>417.3</v>
      </c>
      <c r="O255" s="638">
        <v>86.8</v>
      </c>
      <c r="P255" s="676">
        <v>146.69999999999999</v>
      </c>
      <c r="Q255" s="638">
        <v>112.9</v>
      </c>
      <c r="R255" s="638">
        <v>33.799999999999997</v>
      </c>
      <c r="S255" s="676">
        <v>4338.8999999999996</v>
      </c>
    </row>
    <row r="256" spans="1:19" s="612" customFormat="1" ht="34.9" hidden="1" customHeight="1">
      <c r="A256" s="674"/>
      <c r="B256" s="216">
        <v>42675</v>
      </c>
      <c r="C256" s="574">
        <v>236.6</v>
      </c>
      <c r="D256" s="573">
        <v>40.299999999999997</v>
      </c>
      <c r="E256" s="573">
        <v>196.3</v>
      </c>
      <c r="F256" s="574">
        <v>1684.2</v>
      </c>
      <c r="G256" s="573">
        <v>791.5</v>
      </c>
      <c r="H256" s="573">
        <v>892.7</v>
      </c>
      <c r="I256" s="574">
        <v>1824.3</v>
      </c>
      <c r="J256" s="573">
        <v>245.2</v>
      </c>
      <c r="K256" s="573">
        <v>785.2</v>
      </c>
      <c r="L256" s="573">
        <v>793.9</v>
      </c>
      <c r="M256" s="574">
        <v>506.5</v>
      </c>
      <c r="N256" s="573">
        <v>415.7</v>
      </c>
      <c r="O256" s="573">
        <v>90.8</v>
      </c>
      <c r="P256" s="574">
        <v>159.69999999999999</v>
      </c>
      <c r="Q256" s="573">
        <v>111.2</v>
      </c>
      <c r="R256" s="573">
        <v>48.5</v>
      </c>
      <c r="S256" s="574">
        <v>4411.3</v>
      </c>
    </row>
    <row r="257" spans="1:19" s="612" customFormat="1" ht="34.9" hidden="1" customHeight="1">
      <c r="A257" s="674"/>
      <c r="B257" s="217">
        <v>42705</v>
      </c>
      <c r="C257" s="676">
        <v>202.5</v>
      </c>
      <c r="D257" s="638">
        <v>34.5</v>
      </c>
      <c r="E257" s="638">
        <v>168</v>
      </c>
      <c r="F257" s="676">
        <v>1788.3</v>
      </c>
      <c r="G257" s="638">
        <v>800.4</v>
      </c>
      <c r="H257" s="638">
        <v>987.9</v>
      </c>
      <c r="I257" s="676">
        <v>1917.5</v>
      </c>
      <c r="J257" s="638">
        <v>244.1</v>
      </c>
      <c r="K257" s="638">
        <v>855.2</v>
      </c>
      <c r="L257" s="638">
        <v>818.2</v>
      </c>
      <c r="M257" s="676">
        <v>504.6</v>
      </c>
      <c r="N257" s="638">
        <v>414.5</v>
      </c>
      <c r="O257" s="638">
        <v>90.1</v>
      </c>
      <c r="P257" s="676">
        <v>153.9</v>
      </c>
      <c r="Q257" s="638">
        <v>114.1</v>
      </c>
      <c r="R257" s="638">
        <v>39.799999999999997</v>
      </c>
      <c r="S257" s="676">
        <v>4566.8</v>
      </c>
    </row>
    <row r="258" spans="1:19" s="612" customFormat="1" ht="34.9" hidden="1" customHeight="1">
      <c r="A258" s="674"/>
      <c r="B258" s="215">
        <v>2017</v>
      </c>
      <c r="C258" s="678"/>
      <c r="D258" s="679"/>
      <c r="E258" s="679"/>
      <c r="F258" s="678"/>
      <c r="G258" s="679"/>
      <c r="H258" s="679"/>
      <c r="I258" s="678"/>
      <c r="J258" s="679"/>
      <c r="K258" s="679"/>
      <c r="L258" s="679"/>
      <c r="M258" s="678"/>
      <c r="N258" s="679"/>
      <c r="O258" s="679"/>
      <c r="P258" s="678"/>
      <c r="Q258" s="679"/>
      <c r="R258" s="679"/>
      <c r="S258" s="678"/>
    </row>
    <row r="259" spans="1:19" s="612" customFormat="1" ht="34.9" hidden="1" customHeight="1">
      <c r="A259" s="674"/>
      <c r="B259" s="216">
        <v>42736</v>
      </c>
      <c r="C259" s="574">
        <v>221.4</v>
      </c>
      <c r="D259" s="573">
        <v>36</v>
      </c>
      <c r="E259" s="573">
        <v>185.4</v>
      </c>
      <c r="F259" s="574">
        <v>1526.1</v>
      </c>
      <c r="G259" s="573">
        <v>783.7</v>
      </c>
      <c r="H259" s="573">
        <v>742.4</v>
      </c>
      <c r="I259" s="574">
        <v>2012.7</v>
      </c>
      <c r="J259" s="573">
        <v>271.5</v>
      </c>
      <c r="K259" s="573">
        <v>875.7</v>
      </c>
      <c r="L259" s="573">
        <v>865.5</v>
      </c>
      <c r="M259" s="574">
        <v>522.9</v>
      </c>
      <c r="N259" s="573">
        <v>418.1</v>
      </c>
      <c r="O259" s="573">
        <v>104.8</v>
      </c>
      <c r="P259" s="574">
        <v>170.9</v>
      </c>
      <c r="Q259" s="573">
        <v>124.9</v>
      </c>
      <c r="R259" s="573">
        <v>46</v>
      </c>
      <c r="S259" s="574">
        <v>4454</v>
      </c>
    </row>
    <row r="260" spans="1:19" s="612" customFormat="1" ht="34.9" hidden="1" customHeight="1">
      <c r="A260" s="674"/>
      <c r="B260" s="217">
        <v>42767</v>
      </c>
      <c r="C260" s="676">
        <v>231.9</v>
      </c>
      <c r="D260" s="638">
        <v>40</v>
      </c>
      <c r="E260" s="638">
        <v>191.9</v>
      </c>
      <c r="F260" s="676">
        <v>1499.7</v>
      </c>
      <c r="G260" s="638">
        <v>774.6</v>
      </c>
      <c r="H260" s="638">
        <v>725.1</v>
      </c>
      <c r="I260" s="676">
        <v>2054.8000000000002</v>
      </c>
      <c r="J260" s="638">
        <v>273</v>
      </c>
      <c r="K260" s="638">
        <v>879.5</v>
      </c>
      <c r="L260" s="638">
        <v>902.3</v>
      </c>
      <c r="M260" s="676">
        <v>532.6</v>
      </c>
      <c r="N260" s="638">
        <v>430.6</v>
      </c>
      <c r="O260" s="638">
        <v>102</v>
      </c>
      <c r="P260" s="676">
        <v>182</v>
      </c>
      <c r="Q260" s="638">
        <v>128.6</v>
      </c>
      <c r="R260" s="638">
        <v>53.4</v>
      </c>
      <c r="S260" s="676">
        <v>4501</v>
      </c>
    </row>
    <row r="261" spans="1:19" s="612" customFormat="1" ht="34.9" hidden="1" customHeight="1">
      <c r="A261" s="674"/>
      <c r="B261" s="216">
        <v>42795</v>
      </c>
      <c r="C261" s="574">
        <v>235.5</v>
      </c>
      <c r="D261" s="573">
        <v>35.799999999999997</v>
      </c>
      <c r="E261" s="573">
        <v>199.7</v>
      </c>
      <c r="F261" s="574">
        <v>1489.8</v>
      </c>
      <c r="G261" s="573">
        <v>778.7</v>
      </c>
      <c r="H261" s="573">
        <v>711.1</v>
      </c>
      <c r="I261" s="574">
        <v>2107.4</v>
      </c>
      <c r="J261" s="573">
        <v>272.89999999999998</v>
      </c>
      <c r="K261" s="573">
        <v>874.2</v>
      </c>
      <c r="L261" s="573">
        <v>960.3</v>
      </c>
      <c r="M261" s="574">
        <v>529.4</v>
      </c>
      <c r="N261" s="573">
        <v>426</v>
      </c>
      <c r="O261" s="573">
        <v>103.4</v>
      </c>
      <c r="P261" s="574">
        <v>184.2</v>
      </c>
      <c r="Q261" s="573">
        <v>130.19999999999999</v>
      </c>
      <c r="R261" s="573">
        <v>54</v>
      </c>
      <c r="S261" s="574">
        <v>4546.3</v>
      </c>
    </row>
    <row r="262" spans="1:19" s="612" customFormat="1" ht="34.9" hidden="1" customHeight="1">
      <c r="A262" s="674"/>
      <c r="B262" s="217">
        <v>42826</v>
      </c>
      <c r="C262" s="676">
        <v>223.5</v>
      </c>
      <c r="D262" s="638">
        <v>31.9</v>
      </c>
      <c r="E262" s="638">
        <v>191.6</v>
      </c>
      <c r="F262" s="676">
        <v>1526.5</v>
      </c>
      <c r="G262" s="638">
        <v>790.3</v>
      </c>
      <c r="H262" s="638">
        <v>736.2</v>
      </c>
      <c r="I262" s="676">
        <v>2097.1</v>
      </c>
      <c r="J262" s="638">
        <v>270.8</v>
      </c>
      <c r="K262" s="638">
        <v>867.6</v>
      </c>
      <c r="L262" s="638">
        <v>958.7</v>
      </c>
      <c r="M262" s="676">
        <v>521.1</v>
      </c>
      <c r="N262" s="638">
        <v>416.3</v>
      </c>
      <c r="O262" s="638">
        <v>104.8</v>
      </c>
      <c r="P262" s="676">
        <v>201.1</v>
      </c>
      <c r="Q262" s="638">
        <v>140.6</v>
      </c>
      <c r="R262" s="638">
        <v>60.5</v>
      </c>
      <c r="S262" s="676">
        <v>4569.3</v>
      </c>
    </row>
    <row r="263" spans="1:19" s="612" customFormat="1" ht="34.9" hidden="1" customHeight="1">
      <c r="A263" s="674"/>
      <c r="B263" s="216">
        <v>42856</v>
      </c>
      <c r="C263" s="574">
        <v>217.9</v>
      </c>
      <c r="D263" s="573">
        <v>36.6</v>
      </c>
      <c r="E263" s="573">
        <v>181.3</v>
      </c>
      <c r="F263" s="574">
        <v>1650.3</v>
      </c>
      <c r="G263" s="573">
        <v>780.8</v>
      </c>
      <c r="H263" s="573">
        <v>869.5</v>
      </c>
      <c r="I263" s="574">
        <v>2020.8</v>
      </c>
      <c r="J263" s="573">
        <v>267.39999999999998</v>
      </c>
      <c r="K263" s="573">
        <v>856.8</v>
      </c>
      <c r="L263" s="573">
        <v>896.6</v>
      </c>
      <c r="M263" s="574">
        <v>518.70000000000005</v>
      </c>
      <c r="N263" s="573">
        <v>413.8</v>
      </c>
      <c r="O263" s="573">
        <v>104.9</v>
      </c>
      <c r="P263" s="574">
        <v>177</v>
      </c>
      <c r="Q263" s="573">
        <v>132</v>
      </c>
      <c r="R263" s="573">
        <v>45</v>
      </c>
      <c r="S263" s="574">
        <v>4584.7</v>
      </c>
    </row>
    <row r="264" spans="1:19" s="612" customFormat="1" ht="34.9" hidden="1" customHeight="1">
      <c r="A264" s="674"/>
      <c r="B264" s="217">
        <v>42887</v>
      </c>
      <c r="C264" s="676">
        <v>192.8</v>
      </c>
      <c r="D264" s="638">
        <v>31.4</v>
      </c>
      <c r="E264" s="638">
        <v>161.4</v>
      </c>
      <c r="F264" s="676">
        <v>1600.4</v>
      </c>
      <c r="G264" s="638">
        <v>778.1</v>
      </c>
      <c r="H264" s="638">
        <v>822.3</v>
      </c>
      <c r="I264" s="676">
        <v>2138.4</v>
      </c>
      <c r="J264" s="638">
        <v>279.5</v>
      </c>
      <c r="K264" s="638">
        <v>869.7</v>
      </c>
      <c r="L264" s="638">
        <v>989.2</v>
      </c>
      <c r="M264" s="676">
        <v>528.4</v>
      </c>
      <c r="N264" s="638">
        <v>425.7</v>
      </c>
      <c r="O264" s="638">
        <v>102.7</v>
      </c>
      <c r="P264" s="676">
        <v>203.1</v>
      </c>
      <c r="Q264" s="638">
        <v>135</v>
      </c>
      <c r="R264" s="638">
        <v>68.099999999999994</v>
      </c>
      <c r="S264" s="676">
        <v>4663.1000000000004</v>
      </c>
    </row>
    <row r="265" spans="1:19" s="612" customFormat="1" ht="34.9" hidden="1" customHeight="1">
      <c r="A265" s="674"/>
      <c r="B265" s="216">
        <v>42917</v>
      </c>
      <c r="C265" s="574">
        <v>222.8</v>
      </c>
      <c r="D265" s="573">
        <v>40.4</v>
      </c>
      <c r="E265" s="573">
        <v>182.4</v>
      </c>
      <c r="F265" s="574">
        <v>1558.4</v>
      </c>
      <c r="G265" s="573">
        <v>802.8</v>
      </c>
      <c r="H265" s="573">
        <v>755.6</v>
      </c>
      <c r="I265" s="574">
        <v>2162.3000000000002</v>
      </c>
      <c r="J265" s="573">
        <v>280.39999999999998</v>
      </c>
      <c r="K265" s="573">
        <v>858.5</v>
      </c>
      <c r="L265" s="573">
        <v>1023.4</v>
      </c>
      <c r="M265" s="574">
        <v>497.5</v>
      </c>
      <c r="N265" s="573">
        <v>396.3</v>
      </c>
      <c r="O265" s="573">
        <v>101.2</v>
      </c>
      <c r="P265" s="574">
        <v>175.3</v>
      </c>
      <c r="Q265" s="573">
        <v>132.80000000000001</v>
      </c>
      <c r="R265" s="573">
        <v>42.5</v>
      </c>
      <c r="S265" s="574">
        <v>4616.3</v>
      </c>
    </row>
    <row r="266" spans="1:19" s="612" customFormat="1" ht="34.9" hidden="1" customHeight="1">
      <c r="A266" s="674"/>
      <c r="B266" s="217">
        <v>42948</v>
      </c>
      <c r="C266" s="676">
        <v>208.9</v>
      </c>
      <c r="D266" s="638">
        <v>34.4</v>
      </c>
      <c r="E266" s="638">
        <v>174.5</v>
      </c>
      <c r="F266" s="676">
        <v>1570.9</v>
      </c>
      <c r="G266" s="638">
        <v>795.6</v>
      </c>
      <c r="H266" s="638">
        <v>775.3</v>
      </c>
      <c r="I266" s="676">
        <v>2165.8000000000002</v>
      </c>
      <c r="J266" s="638">
        <v>280.8</v>
      </c>
      <c r="K266" s="638">
        <v>861.1</v>
      </c>
      <c r="L266" s="638">
        <v>1023.9</v>
      </c>
      <c r="M266" s="676">
        <v>518.29999999999995</v>
      </c>
      <c r="N266" s="638">
        <v>412.5</v>
      </c>
      <c r="O266" s="638">
        <v>105.8</v>
      </c>
      <c r="P266" s="676">
        <v>195</v>
      </c>
      <c r="Q266" s="638">
        <v>132.6</v>
      </c>
      <c r="R266" s="638">
        <v>62.4</v>
      </c>
      <c r="S266" s="676">
        <v>4658.8999999999996</v>
      </c>
    </row>
    <row r="267" spans="1:19" s="612" customFormat="1" ht="34.9" hidden="1" customHeight="1">
      <c r="A267" s="674"/>
      <c r="B267" s="216">
        <v>42979</v>
      </c>
      <c r="C267" s="574">
        <v>267.8</v>
      </c>
      <c r="D267" s="573">
        <v>31</v>
      </c>
      <c r="E267" s="573">
        <v>236.8</v>
      </c>
      <c r="F267" s="574">
        <v>1483.5</v>
      </c>
      <c r="G267" s="573">
        <v>809.9</v>
      </c>
      <c r="H267" s="573">
        <v>673.6</v>
      </c>
      <c r="I267" s="574">
        <v>2203.5</v>
      </c>
      <c r="J267" s="573">
        <v>287.7</v>
      </c>
      <c r="K267" s="573">
        <v>867.8</v>
      </c>
      <c r="L267" s="573">
        <v>1048</v>
      </c>
      <c r="M267" s="574">
        <v>527.5</v>
      </c>
      <c r="N267" s="573">
        <v>412.7</v>
      </c>
      <c r="O267" s="573">
        <v>114.8</v>
      </c>
      <c r="P267" s="574">
        <v>180</v>
      </c>
      <c r="Q267" s="573">
        <v>131.4</v>
      </c>
      <c r="R267" s="573">
        <v>48.6</v>
      </c>
      <c r="S267" s="574">
        <v>4662.3</v>
      </c>
    </row>
    <row r="268" spans="1:19" s="612" customFormat="1" ht="34.9" hidden="1" customHeight="1">
      <c r="A268" s="674"/>
      <c r="B268" s="217">
        <v>43009</v>
      </c>
      <c r="C268" s="676">
        <v>279.7</v>
      </c>
      <c r="D268" s="638">
        <v>30.9</v>
      </c>
      <c r="E268" s="638">
        <v>248.8</v>
      </c>
      <c r="F268" s="676">
        <v>1413.7</v>
      </c>
      <c r="G268" s="638">
        <v>828.8</v>
      </c>
      <c r="H268" s="638">
        <v>584.9</v>
      </c>
      <c r="I268" s="676">
        <v>2244.3000000000002</v>
      </c>
      <c r="J268" s="638">
        <v>287.2</v>
      </c>
      <c r="K268" s="638">
        <v>895.1</v>
      </c>
      <c r="L268" s="638">
        <v>1062</v>
      </c>
      <c r="M268" s="676">
        <v>518.29999999999995</v>
      </c>
      <c r="N268" s="638">
        <v>408.6</v>
      </c>
      <c r="O268" s="638">
        <v>109.7</v>
      </c>
      <c r="P268" s="676">
        <v>165.3</v>
      </c>
      <c r="Q268" s="638">
        <v>131.69999999999999</v>
      </c>
      <c r="R268" s="638">
        <v>33.6</v>
      </c>
      <c r="S268" s="676">
        <v>4621.3</v>
      </c>
    </row>
    <row r="269" spans="1:19" s="612" customFormat="1" ht="34.9" hidden="1" customHeight="1">
      <c r="A269" s="674"/>
      <c r="B269" s="216">
        <v>43040</v>
      </c>
      <c r="C269" s="574">
        <v>278.10000000000002</v>
      </c>
      <c r="D269" s="573">
        <v>38.299999999999997</v>
      </c>
      <c r="E269" s="573">
        <v>239.8</v>
      </c>
      <c r="F269" s="574">
        <v>1532.3</v>
      </c>
      <c r="G269" s="573">
        <v>831.7</v>
      </c>
      <c r="H269" s="573">
        <v>700.6</v>
      </c>
      <c r="I269" s="574">
        <v>2224.6</v>
      </c>
      <c r="J269" s="573">
        <v>287.2</v>
      </c>
      <c r="K269" s="573">
        <v>914</v>
      </c>
      <c r="L269" s="573">
        <v>1023.4</v>
      </c>
      <c r="M269" s="574">
        <v>516.4</v>
      </c>
      <c r="N269" s="573">
        <v>407.5</v>
      </c>
      <c r="O269" s="573">
        <v>108.9</v>
      </c>
      <c r="P269" s="574">
        <v>173</v>
      </c>
      <c r="Q269" s="573">
        <v>131.1</v>
      </c>
      <c r="R269" s="573">
        <v>41.9</v>
      </c>
      <c r="S269" s="574">
        <v>4724.3999999999996</v>
      </c>
    </row>
    <row r="270" spans="1:19" s="612" customFormat="1" ht="34.9" hidden="1" customHeight="1">
      <c r="A270" s="674"/>
      <c r="B270" s="217">
        <v>43070</v>
      </c>
      <c r="C270" s="676">
        <v>275.10000000000002</v>
      </c>
      <c r="D270" s="638">
        <v>36.4</v>
      </c>
      <c r="E270" s="638">
        <v>238.7</v>
      </c>
      <c r="F270" s="676">
        <v>1529.6</v>
      </c>
      <c r="G270" s="638">
        <v>840.1</v>
      </c>
      <c r="H270" s="638">
        <v>689.5</v>
      </c>
      <c r="I270" s="676">
        <v>2266.3000000000002</v>
      </c>
      <c r="J270" s="638">
        <v>297.39999999999998</v>
      </c>
      <c r="K270" s="638">
        <v>920.5</v>
      </c>
      <c r="L270" s="638">
        <v>1048.4000000000001</v>
      </c>
      <c r="M270" s="676">
        <v>494.8</v>
      </c>
      <c r="N270" s="638">
        <v>382.9</v>
      </c>
      <c r="O270" s="638">
        <v>111.9</v>
      </c>
      <c r="P270" s="676">
        <v>186.9</v>
      </c>
      <c r="Q270" s="638">
        <v>130.6</v>
      </c>
      <c r="R270" s="638">
        <v>56.3</v>
      </c>
      <c r="S270" s="676">
        <v>4752.7</v>
      </c>
    </row>
    <row r="271" spans="1:19" s="612" customFormat="1" ht="34.9" hidden="1" customHeight="1">
      <c r="A271" s="674"/>
      <c r="B271" s="215">
        <v>2018</v>
      </c>
      <c r="C271" s="678"/>
      <c r="D271" s="679"/>
      <c r="E271" s="679"/>
      <c r="F271" s="678"/>
      <c r="G271" s="679"/>
      <c r="H271" s="679"/>
      <c r="I271" s="678"/>
      <c r="J271" s="679"/>
      <c r="K271" s="679"/>
      <c r="L271" s="679"/>
      <c r="M271" s="678"/>
      <c r="N271" s="679"/>
      <c r="O271" s="679"/>
      <c r="P271" s="678"/>
      <c r="Q271" s="679"/>
      <c r="R271" s="679"/>
      <c r="S271" s="678"/>
    </row>
    <row r="272" spans="1:19" s="612" customFormat="1" ht="34.9" hidden="1" customHeight="1">
      <c r="A272" s="674"/>
      <c r="B272" s="216">
        <v>43101</v>
      </c>
      <c r="C272" s="574">
        <v>216.3</v>
      </c>
      <c r="D272" s="573">
        <v>38.700000000000003</v>
      </c>
      <c r="E272" s="573">
        <v>177.6</v>
      </c>
      <c r="F272" s="574">
        <v>1524.4</v>
      </c>
      <c r="G272" s="573">
        <v>789.1</v>
      </c>
      <c r="H272" s="573">
        <v>735.3</v>
      </c>
      <c r="I272" s="574">
        <v>2318.9</v>
      </c>
      <c r="J272" s="573">
        <v>299.2</v>
      </c>
      <c r="K272" s="573">
        <v>941.7</v>
      </c>
      <c r="L272" s="573">
        <v>1078</v>
      </c>
      <c r="M272" s="574">
        <v>541.29999999999995</v>
      </c>
      <c r="N272" s="573">
        <v>426.3</v>
      </c>
      <c r="O272" s="573">
        <v>115</v>
      </c>
      <c r="P272" s="574">
        <v>157.30000000000001</v>
      </c>
      <c r="Q272" s="573">
        <v>120.2</v>
      </c>
      <c r="R272" s="573">
        <v>37.1</v>
      </c>
      <c r="S272" s="574">
        <v>4758.2</v>
      </c>
    </row>
    <row r="273" spans="1:19" s="612" customFormat="1" ht="34.9" hidden="1" customHeight="1">
      <c r="A273" s="674"/>
      <c r="B273" s="217">
        <v>43132</v>
      </c>
      <c r="C273" s="676">
        <v>217</v>
      </c>
      <c r="D273" s="638">
        <v>36.700000000000003</v>
      </c>
      <c r="E273" s="638">
        <v>180.3</v>
      </c>
      <c r="F273" s="676">
        <v>1651.7</v>
      </c>
      <c r="G273" s="638">
        <v>813.5</v>
      </c>
      <c r="H273" s="638">
        <v>838.2</v>
      </c>
      <c r="I273" s="676">
        <v>2277.4</v>
      </c>
      <c r="J273" s="638">
        <v>303.2</v>
      </c>
      <c r="K273" s="638">
        <v>955.5</v>
      </c>
      <c r="L273" s="638">
        <v>1018.7</v>
      </c>
      <c r="M273" s="676">
        <v>527.4</v>
      </c>
      <c r="N273" s="638">
        <v>408.1</v>
      </c>
      <c r="O273" s="638">
        <v>119.3</v>
      </c>
      <c r="P273" s="676">
        <v>167.2</v>
      </c>
      <c r="Q273" s="638">
        <v>116.9</v>
      </c>
      <c r="R273" s="638">
        <v>50.3</v>
      </c>
      <c r="S273" s="676">
        <v>4840.7</v>
      </c>
    </row>
    <row r="274" spans="1:19" s="612" customFormat="1" ht="34.9" hidden="1" customHeight="1">
      <c r="A274" s="674"/>
      <c r="B274" s="216">
        <v>43160</v>
      </c>
      <c r="C274" s="574">
        <v>205.6</v>
      </c>
      <c r="D274" s="573">
        <v>39.700000000000003</v>
      </c>
      <c r="E274" s="573">
        <v>165.9</v>
      </c>
      <c r="F274" s="574">
        <v>1565.4</v>
      </c>
      <c r="G274" s="573">
        <v>803.7</v>
      </c>
      <c r="H274" s="573">
        <v>761.7</v>
      </c>
      <c r="I274" s="574">
        <v>2309.8000000000002</v>
      </c>
      <c r="J274" s="573">
        <v>307.7</v>
      </c>
      <c r="K274" s="573">
        <v>977.1</v>
      </c>
      <c r="L274" s="573">
        <v>1025</v>
      </c>
      <c r="M274" s="574">
        <v>534.70000000000005</v>
      </c>
      <c r="N274" s="573">
        <v>414.7</v>
      </c>
      <c r="O274" s="573">
        <v>120</v>
      </c>
      <c r="P274" s="574">
        <v>165.7</v>
      </c>
      <c r="Q274" s="573">
        <v>119.4</v>
      </c>
      <c r="R274" s="573">
        <v>46.3</v>
      </c>
      <c r="S274" s="574">
        <v>4781.2</v>
      </c>
    </row>
    <row r="275" spans="1:19" s="612" customFormat="1" ht="34.9" hidden="1" customHeight="1">
      <c r="A275" s="674"/>
      <c r="B275" s="217">
        <v>43191</v>
      </c>
      <c r="C275" s="676">
        <v>220.5</v>
      </c>
      <c r="D275" s="638">
        <v>40.9</v>
      </c>
      <c r="E275" s="638">
        <v>179.6</v>
      </c>
      <c r="F275" s="676">
        <v>1552.6</v>
      </c>
      <c r="G275" s="638">
        <v>831.6</v>
      </c>
      <c r="H275" s="638">
        <v>721</v>
      </c>
      <c r="I275" s="676">
        <v>2329.6999999999998</v>
      </c>
      <c r="J275" s="638">
        <v>305.3</v>
      </c>
      <c r="K275" s="638">
        <v>996.8</v>
      </c>
      <c r="L275" s="638">
        <v>1027.5999999999999</v>
      </c>
      <c r="M275" s="676">
        <v>544.9</v>
      </c>
      <c r="N275" s="638">
        <v>416.8</v>
      </c>
      <c r="O275" s="638">
        <v>128.1</v>
      </c>
      <c r="P275" s="676">
        <v>186.2</v>
      </c>
      <c r="Q275" s="638">
        <v>125.6</v>
      </c>
      <c r="R275" s="638">
        <v>60.6</v>
      </c>
      <c r="S275" s="676">
        <v>4833.8999999999996</v>
      </c>
    </row>
    <row r="276" spans="1:19" s="612" customFormat="1" ht="34.9" hidden="1" customHeight="1">
      <c r="A276" s="674"/>
      <c r="B276" s="216">
        <v>43221</v>
      </c>
      <c r="C276" s="574">
        <v>200.7</v>
      </c>
      <c r="D276" s="573">
        <v>34.5</v>
      </c>
      <c r="E276" s="573">
        <v>166.2</v>
      </c>
      <c r="F276" s="574">
        <v>1629.4</v>
      </c>
      <c r="G276" s="573">
        <v>814.8</v>
      </c>
      <c r="H276" s="573">
        <v>814.6</v>
      </c>
      <c r="I276" s="574">
        <v>2341</v>
      </c>
      <c r="J276" s="573">
        <v>303.89999999999998</v>
      </c>
      <c r="K276" s="573">
        <v>992.8</v>
      </c>
      <c r="L276" s="573">
        <v>1044.3</v>
      </c>
      <c r="M276" s="574">
        <v>555.79999999999995</v>
      </c>
      <c r="N276" s="573">
        <v>428.6</v>
      </c>
      <c r="O276" s="573">
        <v>127.2</v>
      </c>
      <c r="P276" s="574">
        <v>170.3</v>
      </c>
      <c r="Q276" s="573">
        <v>124.7</v>
      </c>
      <c r="R276" s="573">
        <v>45.6</v>
      </c>
      <c r="S276" s="574">
        <v>4897.2</v>
      </c>
    </row>
    <row r="277" spans="1:19" s="612" customFormat="1" ht="34.9" hidden="1" customHeight="1">
      <c r="A277" s="674"/>
      <c r="B277" s="217">
        <v>43252</v>
      </c>
      <c r="C277" s="676">
        <v>222.4</v>
      </c>
      <c r="D277" s="638">
        <v>37.299999999999997</v>
      </c>
      <c r="E277" s="638">
        <v>185.1</v>
      </c>
      <c r="F277" s="676">
        <v>1621.1</v>
      </c>
      <c r="G277" s="638">
        <v>759.3</v>
      </c>
      <c r="H277" s="638">
        <v>861.8</v>
      </c>
      <c r="I277" s="676">
        <v>2298.6</v>
      </c>
      <c r="J277" s="638">
        <v>312.5</v>
      </c>
      <c r="K277" s="638">
        <v>986.2</v>
      </c>
      <c r="L277" s="638">
        <v>999.9</v>
      </c>
      <c r="M277" s="676">
        <v>544.79999999999995</v>
      </c>
      <c r="N277" s="638">
        <v>423.6</v>
      </c>
      <c r="O277" s="638">
        <v>121.2</v>
      </c>
      <c r="P277" s="676">
        <v>174.1</v>
      </c>
      <c r="Q277" s="638">
        <v>126.5</v>
      </c>
      <c r="R277" s="638">
        <v>47.6</v>
      </c>
      <c r="S277" s="676">
        <v>4861</v>
      </c>
    </row>
    <row r="278" spans="1:19" s="612" customFormat="1" ht="34.9" hidden="1" customHeight="1">
      <c r="A278" s="674"/>
      <c r="B278" s="216">
        <v>43282</v>
      </c>
      <c r="C278" s="574">
        <v>223.4</v>
      </c>
      <c r="D278" s="573">
        <v>36.5</v>
      </c>
      <c r="E278" s="573">
        <v>186.9</v>
      </c>
      <c r="F278" s="574">
        <v>1758.3</v>
      </c>
      <c r="G278" s="573">
        <v>750.6</v>
      </c>
      <c r="H278" s="573">
        <v>1007.7</v>
      </c>
      <c r="I278" s="574">
        <v>2308.6</v>
      </c>
      <c r="J278" s="573">
        <v>337.4</v>
      </c>
      <c r="K278" s="573">
        <v>973.4</v>
      </c>
      <c r="L278" s="573">
        <v>997.8</v>
      </c>
      <c r="M278" s="574">
        <v>554.29999999999995</v>
      </c>
      <c r="N278" s="573">
        <v>433.8</v>
      </c>
      <c r="O278" s="573">
        <v>120.5</v>
      </c>
      <c r="P278" s="574">
        <v>161.5</v>
      </c>
      <c r="Q278" s="573">
        <v>117.6</v>
      </c>
      <c r="R278" s="573">
        <v>43.9</v>
      </c>
      <c r="S278" s="574">
        <v>5006.1000000000004</v>
      </c>
    </row>
    <row r="279" spans="1:19" s="612" customFormat="1" ht="34.9" hidden="1" customHeight="1">
      <c r="A279" s="674"/>
      <c r="B279" s="217">
        <v>43313</v>
      </c>
      <c r="C279" s="676">
        <v>234</v>
      </c>
      <c r="D279" s="638">
        <v>36.1</v>
      </c>
      <c r="E279" s="638">
        <v>197.9</v>
      </c>
      <c r="F279" s="676">
        <v>1672.9</v>
      </c>
      <c r="G279" s="638">
        <v>712</v>
      </c>
      <c r="H279" s="638">
        <v>960.9</v>
      </c>
      <c r="I279" s="676">
        <v>2335.1999999999998</v>
      </c>
      <c r="J279" s="638">
        <v>339.9</v>
      </c>
      <c r="K279" s="638">
        <v>974.1</v>
      </c>
      <c r="L279" s="638">
        <v>1021.2</v>
      </c>
      <c r="M279" s="676">
        <v>515.70000000000005</v>
      </c>
      <c r="N279" s="638">
        <v>401.4</v>
      </c>
      <c r="O279" s="638">
        <v>114.3</v>
      </c>
      <c r="P279" s="676">
        <v>173.1</v>
      </c>
      <c r="Q279" s="638">
        <v>115.5</v>
      </c>
      <c r="R279" s="638">
        <v>57.6</v>
      </c>
      <c r="S279" s="676">
        <v>4930.8999999999996</v>
      </c>
    </row>
    <row r="280" spans="1:19" s="612" customFormat="1" ht="34.9" hidden="1" customHeight="1">
      <c r="A280" s="674"/>
      <c r="B280" s="216">
        <v>43344</v>
      </c>
      <c r="C280" s="574">
        <v>277.8</v>
      </c>
      <c r="D280" s="573">
        <v>35.299999999999997</v>
      </c>
      <c r="E280" s="573">
        <v>242.5</v>
      </c>
      <c r="F280" s="574">
        <v>1654.5</v>
      </c>
      <c r="G280" s="573">
        <v>704.8</v>
      </c>
      <c r="H280" s="573">
        <v>949.7</v>
      </c>
      <c r="I280" s="574">
        <v>2209.5</v>
      </c>
      <c r="J280" s="573">
        <v>339.5</v>
      </c>
      <c r="K280" s="573">
        <v>969</v>
      </c>
      <c r="L280" s="573">
        <v>901</v>
      </c>
      <c r="M280" s="574">
        <v>526.29999999999995</v>
      </c>
      <c r="N280" s="573">
        <v>413</v>
      </c>
      <c r="O280" s="573">
        <v>113.3</v>
      </c>
      <c r="P280" s="574">
        <v>174.7</v>
      </c>
      <c r="Q280" s="573">
        <v>116.3</v>
      </c>
      <c r="R280" s="573">
        <v>58.4</v>
      </c>
      <c r="S280" s="574">
        <v>4842.8</v>
      </c>
    </row>
    <row r="281" spans="1:19" s="612" customFormat="1" ht="34.9" hidden="1" customHeight="1">
      <c r="A281" s="674"/>
      <c r="B281" s="217">
        <v>43374</v>
      </c>
      <c r="C281" s="676">
        <v>235.3</v>
      </c>
      <c r="D281" s="638">
        <v>39.799999999999997</v>
      </c>
      <c r="E281" s="638">
        <v>195.5</v>
      </c>
      <c r="F281" s="676">
        <v>1630</v>
      </c>
      <c r="G281" s="638">
        <v>706.7</v>
      </c>
      <c r="H281" s="638">
        <v>923.3</v>
      </c>
      <c r="I281" s="676">
        <v>2284.3000000000002</v>
      </c>
      <c r="J281" s="638">
        <v>342.6</v>
      </c>
      <c r="K281" s="638">
        <v>955.7</v>
      </c>
      <c r="L281" s="638">
        <v>986</v>
      </c>
      <c r="M281" s="676">
        <v>520.6</v>
      </c>
      <c r="N281" s="638">
        <v>409.1</v>
      </c>
      <c r="O281" s="638">
        <v>111.5</v>
      </c>
      <c r="P281" s="676">
        <v>165.3</v>
      </c>
      <c r="Q281" s="638">
        <v>116.8</v>
      </c>
      <c r="R281" s="638">
        <v>48.5</v>
      </c>
      <c r="S281" s="676">
        <v>4835.5</v>
      </c>
    </row>
    <row r="282" spans="1:19" s="612" customFormat="1" ht="34.9" hidden="1" customHeight="1">
      <c r="A282" s="674"/>
      <c r="B282" s="216">
        <v>43405</v>
      </c>
      <c r="C282" s="574">
        <v>243.8</v>
      </c>
      <c r="D282" s="573">
        <v>37.1</v>
      </c>
      <c r="E282" s="573">
        <v>206.7</v>
      </c>
      <c r="F282" s="574">
        <v>1604.9</v>
      </c>
      <c r="G282" s="573">
        <v>689.6</v>
      </c>
      <c r="H282" s="573">
        <v>915.3</v>
      </c>
      <c r="I282" s="574">
        <v>2281.6999999999998</v>
      </c>
      <c r="J282" s="573">
        <v>346.2</v>
      </c>
      <c r="K282" s="573">
        <v>939.7</v>
      </c>
      <c r="L282" s="573">
        <v>995.8</v>
      </c>
      <c r="M282" s="574">
        <v>532.79999999999995</v>
      </c>
      <c r="N282" s="573">
        <v>422.5</v>
      </c>
      <c r="O282" s="573">
        <v>110.3</v>
      </c>
      <c r="P282" s="574">
        <v>173.6</v>
      </c>
      <c r="Q282" s="573">
        <v>117.5</v>
      </c>
      <c r="R282" s="573">
        <v>56.1</v>
      </c>
      <c r="S282" s="574">
        <v>4836.8</v>
      </c>
    </row>
    <row r="283" spans="1:19" s="612" customFormat="1" ht="34.9" hidden="1" customHeight="1">
      <c r="A283" s="674"/>
      <c r="B283" s="217">
        <v>43435</v>
      </c>
      <c r="C283" s="676">
        <v>268.3</v>
      </c>
      <c r="D283" s="638">
        <v>31.9</v>
      </c>
      <c r="E283" s="638">
        <v>236.4</v>
      </c>
      <c r="F283" s="676">
        <v>1553.6</v>
      </c>
      <c r="G283" s="638">
        <v>679</v>
      </c>
      <c r="H283" s="638">
        <v>874.6</v>
      </c>
      <c r="I283" s="676">
        <v>2270.6999999999998</v>
      </c>
      <c r="J283" s="638">
        <v>351.3</v>
      </c>
      <c r="K283" s="638">
        <v>950.2</v>
      </c>
      <c r="L283" s="638">
        <v>969.2</v>
      </c>
      <c r="M283" s="676">
        <v>552.5</v>
      </c>
      <c r="N283" s="638">
        <v>436.8</v>
      </c>
      <c r="O283" s="638">
        <v>115.7</v>
      </c>
      <c r="P283" s="676">
        <v>167</v>
      </c>
      <c r="Q283" s="638">
        <v>119.4</v>
      </c>
      <c r="R283" s="638">
        <v>47.6</v>
      </c>
      <c r="S283" s="676">
        <v>4812.1000000000004</v>
      </c>
    </row>
    <row r="284" spans="1:19" s="612" customFormat="1" ht="34.9" hidden="1" customHeight="1">
      <c r="A284" s="674"/>
      <c r="B284" s="215">
        <v>2019</v>
      </c>
      <c r="C284" s="678"/>
      <c r="D284" s="679"/>
      <c r="E284" s="679"/>
      <c r="F284" s="678"/>
      <c r="G284" s="679"/>
      <c r="H284" s="679"/>
      <c r="I284" s="678"/>
      <c r="J284" s="679"/>
      <c r="K284" s="679"/>
      <c r="L284" s="679"/>
      <c r="M284" s="678"/>
      <c r="N284" s="679"/>
      <c r="O284" s="679"/>
      <c r="P284" s="678"/>
      <c r="Q284" s="679"/>
      <c r="R284" s="679"/>
      <c r="S284" s="678"/>
    </row>
    <row r="285" spans="1:19" s="612" customFormat="1" ht="34.9" hidden="1" customHeight="1">
      <c r="A285" s="674"/>
      <c r="B285" s="216">
        <v>43466</v>
      </c>
      <c r="C285" s="574">
        <v>243.9</v>
      </c>
      <c r="D285" s="573">
        <v>37.799999999999997</v>
      </c>
      <c r="E285" s="573">
        <v>206.1</v>
      </c>
      <c r="F285" s="574">
        <v>1561.7</v>
      </c>
      <c r="G285" s="573">
        <v>704.1</v>
      </c>
      <c r="H285" s="573">
        <v>857.6</v>
      </c>
      <c r="I285" s="574">
        <v>2281.1</v>
      </c>
      <c r="J285" s="573">
        <v>329.3</v>
      </c>
      <c r="K285" s="573">
        <v>961</v>
      </c>
      <c r="L285" s="573">
        <v>990.8</v>
      </c>
      <c r="M285" s="574">
        <v>551.4</v>
      </c>
      <c r="N285" s="573">
        <v>437.4</v>
      </c>
      <c r="O285" s="573">
        <v>114</v>
      </c>
      <c r="P285" s="574">
        <v>183.6</v>
      </c>
      <c r="Q285" s="573">
        <v>131.6</v>
      </c>
      <c r="R285" s="573">
        <v>52</v>
      </c>
      <c r="S285" s="574">
        <v>4821.7</v>
      </c>
    </row>
    <row r="286" spans="1:19" s="612" customFormat="1" ht="34.9" hidden="1" customHeight="1">
      <c r="A286" s="674"/>
      <c r="B286" s="217">
        <v>43497</v>
      </c>
      <c r="C286" s="676">
        <v>243.6</v>
      </c>
      <c r="D286" s="638">
        <v>33.5</v>
      </c>
      <c r="E286" s="638">
        <v>210.1</v>
      </c>
      <c r="F286" s="676">
        <v>1642.8</v>
      </c>
      <c r="G286" s="638">
        <v>700.1</v>
      </c>
      <c r="H286" s="638">
        <v>942.7</v>
      </c>
      <c r="I286" s="676">
        <v>2274.6</v>
      </c>
      <c r="J286" s="638">
        <v>330.9</v>
      </c>
      <c r="K286" s="638">
        <v>967.3</v>
      </c>
      <c r="L286" s="638">
        <v>976.4</v>
      </c>
      <c r="M286" s="676">
        <v>543.4</v>
      </c>
      <c r="N286" s="638">
        <v>429.3</v>
      </c>
      <c r="O286" s="638">
        <v>114.1</v>
      </c>
      <c r="P286" s="676">
        <v>190.7</v>
      </c>
      <c r="Q286" s="638">
        <v>123.2</v>
      </c>
      <c r="R286" s="638">
        <v>67.5</v>
      </c>
      <c r="S286" s="676">
        <v>4895.1000000000004</v>
      </c>
    </row>
    <row r="287" spans="1:19" s="612" customFormat="1" ht="34.9" hidden="1" customHeight="1">
      <c r="A287" s="674"/>
      <c r="B287" s="216">
        <v>43525</v>
      </c>
      <c r="C287" s="574">
        <v>289.89999999999998</v>
      </c>
      <c r="D287" s="573">
        <v>35.9</v>
      </c>
      <c r="E287" s="573">
        <v>254</v>
      </c>
      <c r="F287" s="574">
        <v>1568.3</v>
      </c>
      <c r="G287" s="573">
        <v>734.1</v>
      </c>
      <c r="H287" s="573">
        <v>834.2</v>
      </c>
      <c r="I287" s="574">
        <v>2307.8000000000002</v>
      </c>
      <c r="J287" s="573">
        <v>331.8</v>
      </c>
      <c r="K287" s="573">
        <v>977</v>
      </c>
      <c r="L287" s="573">
        <v>999</v>
      </c>
      <c r="M287" s="574">
        <v>513.70000000000005</v>
      </c>
      <c r="N287" s="573">
        <v>393.1</v>
      </c>
      <c r="O287" s="573">
        <v>120.6</v>
      </c>
      <c r="P287" s="574">
        <v>212.5</v>
      </c>
      <c r="Q287" s="573">
        <v>140.6</v>
      </c>
      <c r="R287" s="573">
        <v>71.900000000000006</v>
      </c>
      <c r="S287" s="574">
        <v>4892.2</v>
      </c>
    </row>
    <row r="288" spans="1:19" s="612" customFormat="1" ht="34.9" hidden="1" customHeight="1">
      <c r="A288" s="674"/>
      <c r="B288" s="217">
        <v>43556</v>
      </c>
      <c r="C288" s="676">
        <v>278.89999999999998</v>
      </c>
      <c r="D288" s="638">
        <v>28.1</v>
      </c>
      <c r="E288" s="638">
        <v>250.8</v>
      </c>
      <c r="F288" s="676">
        <v>1675.6</v>
      </c>
      <c r="G288" s="638">
        <v>706.4</v>
      </c>
      <c r="H288" s="638">
        <v>969.2</v>
      </c>
      <c r="I288" s="676">
        <v>2291.1999999999998</v>
      </c>
      <c r="J288" s="638">
        <v>376</v>
      </c>
      <c r="K288" s="638">
        <v>968</v>
      </c>
      <c r="L288" s="638">
        <v>947.2</v>
      </c>
      <c r="M288" s="676">
        <v>536.6</v>
      </c>
      <c r="N288" s="638">
        <v>415.1</v>
      </c>
      <c r="O288" s="638">
        <v>121.5</v>
      </c>
      <c r="P288" s="676">
        <v>223.7</v>
      </c>
      <c r="Q288" s="638">
        <v>148.5</v>
      </c>
      <c r="R288" s="638">
        <v>75.2</v>
      </c>
      <c r="S288" s="676">
        <v>5006</v>
      </c>
    </row>
    <row r="289" spans="1:19" s="612" customFormat="1" ht="34.9" hidden="1" customHeight="1">
      <c r="A289" s="674"/>
      <c r="B289" s="216">
        <v>43586</v>
      </c>
      <c r="C289" s="574">
        <v>249.6</v>
      </c>
      <c r="D289" s="573">
        <v>28</v>
      </c>
      <c r="E289" s="573">
        <v>221.6</v>
      </c>
      <c r="F289" s="574">
        <v>1484.9</v>
      </c>
      <c r="G289" s="573">
        <v>659.7</v>
      </c>
      <c r="H289" s="573">
        <v>825.2</v>
      </c>
      <c r="I289" s="574">
        <v>2400.8000000000002</v>
      </c>
      <c r="J289" s="573">
        <v>394.4</v>
      </c>
      <c r="K289" s="573">
        <v>1001.3</v>
      </c>
      <c r="L289" s="573">
        <v>1005.1</v>
      </c>
      <c r="M289" s="574">
        <v>552.9</v>
      </c>
      <c r="N289" s="573">
        <v>431.1</v>
      </c>
      <c r="O289" s="573">
        <v>121.8</v>
      </c>
      <c r="P289" s="574">
        <v>210.9</v>
      </c>
      <c r="Q289" s="573">
        <v>142.4</v>
      </c>
      <c r="R289" s="573">
        <v>68.5</v>
      </c>
      <c r="S289" s="574">
        <v>4899.1000000000004</v>
      </c>
    </row>
    <row r="290" spans="1:19" s="612" customFormat="1" ht="34.9" hidden="1" customHeight="1">
      <c r="A290" s="674"/>
      <c r="B290" s="217">
        <v>43617</v>
      </c>
      <c r="C290" s="676">
        <v>314.2</v>
      </c>
      <c r="D290" s="638">
        <v>30.1</v>
      </c>
      <c r="E290" s="638">
        <v>284.10000000000002</v>
      </c>
      <c r="F290" s="676">
        <v>1337.7</v>
      </c>
      <c r="G290" s="638">
        <v>651.4</v>
      </c>
      <c r="H290" s="638">
        <v>686.3</v>
      </c>
      <c r="I290" s="676">
        <v>2412</v>
      </c>
      <c r="J290" s="638">
        <v>380.8</v>
      </c>
      <c r="K290" s="638">
        <v>1000.3</v>
      </c>
      <c r="L290" s="638">
        <v>1030.9000000000001</v>
      </c>
      <c r="M290" s="676">
        <v>546.79999999999995</v>
      </c>
      <c r="N290" s="638">
        <v>428.9</v>
      </c>
      <c r="O290" s="638">
        <v>117.9</v>
      </c>
      <c r="P290" s="676">
        <v>216.1</v>
      </c>
      <c r="Q290" s="638">
        <v>142.69999999999999</v>
      </c>
      <c r="R290" s="638">
        <v>73.400000000000006</v>
      </c>
      <c r="S290" s="676">
        <v>4826.8</v>
      </c>
    </row>
    <row r="291" spans="1:19" s="612" customFormat="1" ht="34.9" hidden="1" customHeight="1">
      <c r="A291" s="674"/>
      <c r="B291" s="216">
        <v>43647</v>
      </c>
      <c r="C291" s="574">
        <v>311.8</v>
      </c>
      <c r="D291" s="573">
        <v>37.700000000000003</v>
      </c>
      <c r="E291" s="573">
        <v>274.10000000000002</v>
      </c>
      <c r="F291" s="574">
        <v>1397.8</v>
      </c>
      <c r="G291" s="573">
        <v>632.70000000000005</v>
      </c>
      <c r="H291" s="573">
        <v>765.1</v>
      </c>
      <c r="I291" s="574">
        <v>2452.1999999999998</v>
      </c>
      <c r="J291" s="573">
        <v>405.7</v>
      </c>
      <c r="K291" s="573">
        <v>997.6</v>
      </c>
      <c r="L291" s="573">
        <v>1048.9000000000001</v>
      </c>
      <c r="M291" s="574">
        <v>543.20000000000005</v>
      </c>
      <c r="N291" s="573">
        <v>425.4</v>
      </c>
      <c r="O291" s="573">
        <v>117.8</v>
      </c>
      <c r="P291" s="574">
        <v>201.5</v>
      </c>
      <c r="Q291" s="573">
        <v>140</v>
      </c>
      <c r="R291" s="573">
        <v>61.5</v>
      </c>
      <c r="S291" s="574">
        <v>4906.5</v>
      </c>
    </row>
    <row r="292" spans="1:19" s="612" customFormat="1" ht="34.9" hidden="1" customHeight="1">
      <c r="A292" s="674"/>
      <c r="B292" s="217">
        <v>43678</v>
      </c>
      <c r="C292" s="676">
        <v>294</v>
      </c>
      <c r="D292" s="638">
        <v>32.6</v>
      </c>
      <c r="E292" s="638">
        <v>261.39999999999998</v>
      </c>
      <c r="F292" s="676">
        <v>1810.1</v>
      </c>
      <c r="G292" s="638">
        <v>641.9</v>
      </c>
      <c r="H292" s="638">
        <v>1168.2</v>
      </c>
      <c r="I292" s="676">
        <v>2301.3000000000002</v>
      </c>
      <c r="J292" s="638">
        <v>405.3</v>
      </c>
      <c r="K292" s="638">
        <v>999.5</v>
      </c>
      <c r="L292" s="638">
        <v>896.5</v>
      </c>
      <c r="M292" s="676">
        <v>549.1</v>
      </c>
      <c r="N292" s="638">
        <v>428.5</v>
      </c>
      <c r="O292" s="638">
        <v>120.6</v>
      </c>
      <c r="P292" s="676">
        <v>204</v>
      </c>
      <c r="Q292" s="638">
        <v>141.80000000000001</v>
      </c>
      <c r="R292" s="638">
        <v>62.2</v>
      </c>
      <c r="S292" s="676">
        <v>5158.5</v>
      </c>
    </row>
    <row r="293" spans="1:19" s="612" customFormat="1" ht="34.9" hidden="1" customHeight="1">
      <c r="A293" s="674"/>
      <c r="B293" s="216">
        <v>43709</v>
      </c>
      <c r="C293" s="574">
        <v>387.2</v>
      </c>
      <c r="D293" s="573">
        <v>31</v>
      </c>
      <c r="E293" s="573">
        <v>356.2</v>
      </c>
      <c r="F293" s="574">
        <v>1577.3</v>
      </c>
      <c r="G293" s="573">
        <v>659</v>
      </c>
      <c r="H293" s="573">
        <v>918.3</v>
      </c>
      <c r="I293" s="574">
        <v>2273</v>
      </c>
      <c r="J293" s="573">
        <v>389</v>
      </c>
      <c r="K293" s="573">
        <v>993.8</v>
      </c>
      <c r="L293" s="573">
        <v>890.2</v>
      </c>
      <c r="M293" s="574">
        <v>555.20000000000005</v>
      </c>
      <c r="N293" s="573">
        <v>433.3</v>
      </c>
      <c r="O293" s="573">
        <v>121.9</v>
      </c>
      <c r="P293" s="574">
        <v>213.5</v>
      </c>
      <c r="Q293" s="573">
        <v>141.30000000000001</v>
      </c>
      <c r="R293" s="573">
        <v>72.2</v>
      </c>
      <c r="S293" s="574">
        <v>5006.2</v>
      </c>
    </row>
    <row r="294" spans="1:19" s="612" customFormat="1" ht="34.9" hidden="1" customHeight="1">
      <c r="A294" s="674"/>
      <c r="B294" s="217">
        <v>43739</v>
      </c>
      <c r="C294" s="676">
        <v>336.8</v>
      </c>
      <c r="D294" s="638">
        <v>35.1</v>
      </c>
      <c r="E294" s="638">
        <v>301.7</v>
      </c>
      <c r="F294" s="676">
        <v>1678.1</v>
      </c>
      <c r="G294" s="638">
        <v>677.8</v>
      </c>
      <c r="H294" s="638">
        <v>1000.3</v>
      </c>
      <c r="I294" s="676">
        <v>2263.6</v>
      </c>
      <c r="J294" s="638">
        <v>384.1</v>
      </c>
      <c r="K294" s="638">
        <v>993</v>
      </c>
      <c r="L294" s="638">
        <v>886.5</v>
      </c>
      <c r="M294" s="676">
        <v>555.70000000000005</v>
      </c>
      <c r="N294" s="638">
        <v>433.7</v>
      </c>
      <c r="O294" s="638">
        <v>122</v>
      </c>
      <c r="P294" s="676">
        <v>196.2</v>
      </c>
      <c r="Q294" s="638">
        <v>139.19999999999999</v>
      </c>
      <c r="R294" s="638">
        <v>57</v>
      </c>
      <c r="S294" s="676">
        <v>5030.3999999999996</v>
      </c>
    </row>
    <row r="295" spans="1:19" s="612" customFormat="1" ht="34.9" hidden="1" customHeight="1">
      <c r="A295" s="674"/>
      <c r="B295" s="216">
        <v>43770</v>
      </c>
      <c r="C295" s="574">
        <v>350.4</v>
      </c>
      <c r="D295" s="573">
        <v>30.2</v>
      </c>
      <c r="E295" s="573">
        <v>320.2</v>
      </c>
      <c r="F295" s="574">
        <v>1659.3</v>
      </c>
      <c r="G295" s="573">
        <v>703.2</v>
      </c>
      <c r="H295" s="573">
        <v>956.1</v>
      </c>
      <c r="I295" s="574">
        <v>2250.1</v>
      </c>
      <c r="J295" s="573">
        <v>373</v>
      </c>
      <c r="K295" s="573">
        <v>990.6</v>
      </c>
      <c r="L295" s="573">
        <v>886.5</v>
      </c>
      <c r="M295" s="574">
        <v>568.79999999999995</v>
      </c>
      <c r="N295" s="573">
        <v>448.3</v>
      </c>
      <c r="O295" s="573">
        <v>120.5</v>
      </c>
      <c r="P295" s="574">
        <v>212.8</v>
      </c>
      <c r="Q295" s="573">
        <v>139.5</v>
      </c>
      <c r="R295" s="573">
        <v>73.3</v>
      </c>
      <c r="S295" s="574">
        <v>5041.3999999999996</v>
      </c>
    </row>
    <row r="296" spans="1:19" s="612" customFormat="1" ht="34.9" hidden="1" customHeight="1">
      <c r="A296" s="674"/>
      <c r="B296" s="217">
        <v>43800</v>
      </c>
      <c r="C296" s="676">
        <v>343.3</v>
      </c>
      <c r="D296" s="638">
        <v>26.9</v>
      </c>
      <c r="E296" s="638">
        <v>316.39999999999998</v>
      </c>
      <c r="F296" s="676">
        <v>1612.8</v>
      </c>
      <c r="G296" s="638">
        <v>658.4</v>
      </c>
      <c r="H296" s="638">
        <v>954.4</v>
      </c>
      <c r="I296" s="676">
        <v>2224.6</v>
      </c>
      <c r="J296" s="638">
        <v>359.9</v>
      </c>
      <c r="K296" s="638">
        <v>965.8</v>
      </c>
      <c r="L296" s="638">
        <v>898.9</v>
      </c>
      <c r="M296" s="676">
        <v>561</v>
      </c>
      <c r="N296" s="638">
        <v>437.9</v>
      </c>
      <c r="O296" s="638">
        <v>123.1</v>
      </c>
      <c r="P296" s="676">
        <v>191.4</v>
      </c>
      <c r="Q296" s="638">
        <v>132.5</v>
      </c>
      <c r="R296" s="638">
        <v>58.9</v>
      </c>
      <c r="S296" s="676">
        <v>4933.1000000000004</v>
      </c>
    </row>
    <row r="297" spans="1:19" s="612" customFormat="1" ht="34.9" hidden="1" customHeight="1">
      <c r="A297" s="674"/>
      <c r="B297" s="215">
        <v>2020</v>
      </c>
      <c r="C297" s="678"/>
      <c r="D297" s="679"/>
      <c r="E297" s="679"/>
      <c r="F297" s="678"/>
      <c r="G297" s="679"/>
      <c r="H297" s="679"/>
      <c r="I297" s="678"/>
      <c r="J297" s="679"/>
      <c r="K297" s="679"/>
      <c r="L297" s="679"/>
      <c r="M297" s="678"/>
      <c r="N297" s="679"/>
      <c r="O297" s="679"/>
      <c r="P297" s="678"/>
      <c r="Q297" s="679"/>
      <c r="R297" s="679"/>
      <c r="S297" s="678"/>
    </row>
    <row r="298" spans="1:19" s="612" customFormat="1" ht="34.9" hidden="1" customHeight="1">
      <c r="A298" s="674"/>
      <c r="B298" s="216">
        <v>43831</v>
      </c>
      <c r="C298" s="574">
        <v>316.39999999999998</v>
      </c>
      <c r="D298" s="573">
        <v>31.8</v>
      </c>
      <c r="E298" s="573">
        <v>284.60000000000002</v>
      </c>
      <c r="F298" s="574">
        <v>1482.9</v>
      </c>
      <c r="G298" s="573">
        <v>663.5</v>
      </c>
      <c r="H298" s="573">
        <v>819.4</v>
      </c>
      <c r="I298" s="574">
        <v>2327.9</v>
      </c>
      <c r="J298" s="573">
        <v>353.4</v>
      </c>
      <c r="K298" s="573">
        <v>999</v>
      </c>
      <c r="L298" s="573">
        <v>975.5</v>
      </c>
      <c r="M298" s="574">
        <v>556.5</v>
      </c>
      <c r="N298" s="573">
        <v>435.4</v>
      </c>
      <c r="O298" s="573">
        <v>121.1</v>
      </c>
      <c r="P298" s="574">
        <v>216.5</v>
      </c>
      <c r="Q298" s="573">
        <v>146.80000000000001</v>
      </c>
      <c r="R298" s="573">
        <v>69.7</v>
      </c>
      <c r="S298" s="574">
        <v>4900.2</v>
      </c>
    </row>
    <row r="299" spans="1:19" s="612" customFormat="1" ht="34.9" hidden="1" customHeight="1">
      <c r="A299" s="674"/>
      <c r="B299" s="217">
        <v>43862</v>
      </c>
      <c r="C299" s="676">
        <v>267.8</v>
      </c>
      <c r="D299" s="638">
        <v>31.1</v>
      </c>
      <c r="E299" s="638">
        <v>236.7</v>
      </c>
      <c r="F299" s="676">
        <v>1561.2</v>
      </c>
      <c r="G299" s="638">
        <v>674</v>
      </c>
      <c r="H299" s="638">
        <v>887.2</v>
      </c>
      <c r="I299" s="676">
        <v>2363.8000000000002</v>
      </c>
      <c r="J299" s="638">
        <v>361.5</v>
      </c>
      <c r="K299" s="638">
        <v>1000.8</v>
      </c>
      <c r="L299" s="638">
        <v>1001.5</v>
      </c>
      <c r="M299" s="676">
        <v>553.79999999999995</v>
      </c>
      <c r="N299" s="638">
        <v>431.3</v>
      </c>
      <c r="O299" s="638">
        <v>122.5</v>
      </c>
      <c r="P299" s="676">
        <v>209.4</v>
      </c>
      <c r="Q299" s="638">
        <v>150.30000000000001</v>
      </c>
      <c r="R299" s="638">
        <v>59.1</v>
      </c>
      <c r="S299" s="676">
        <v>4956</v>
      </c>
    </row>
    <row r="300" spans="1:19" s="612" customFormat="1" ht="34.9" hidden="1" customHeight="1">
      <c r="A300" s="674"/>
      <c r="B300" s="216">
        <v>43891</v>
      </c>
      <c r="C300" s="574">
        <v>224.3</v>
      </c>
      <c r="D300" s="573">
        <v>38.5</v>
      </c>
      <c r="E300" s="573">
        <v>185.8</v>
      </c>
      <c r="F300" s="574">
        <v>1641.2</v>
      </c>
      <c r="G300" s="573">
        <v>659.3</v>
      </c>
      <c r="H300" s="573">
        <v>981.9</v>
      </c>
      <c r="I300" s="574">
        <v>2345.8000000000002</v>
      </c>
      <c r="J300" s="573">
        <v>361.9</v>
      </c>
      <c r="K300" s="573">
        <v>999.9</v>
      </c>
      <c r="L300" s="573">
        <v>984</v>
      </c>
      <c r="M300" s="574">
        <v>555.70000000000005</v>
      </c>
      <c r="N300" s="573">
        <v>434.7</v>
      </c>
      <c r="O300" s="573">
        <v>121</v>
      </c>
      <c r="P300" s="574">
        <v>197.1</v>
      </c>
      <c r="Q300" s="573">
        <v>152.80000000000001</v>
      </c>
      <c r="R300" s="573">
        <v>44.3</v>
      </c>
      <c r="S300" s="574">
        <v>4964.1000000000004</v>
      </c>
    </row>
    <row r="301" spans="1:19" s="612" customFormat="1" ht="34.9" hidden="1" customHeight="1">
      <c r="A301" s="674"/>
      <c r="B301" s="217">
        <v>43922</v>
      </c>
      <c r="C301" s="676">
        <v>230.3</v>
      </c>
      <c r="D301" s="638">
        <v>33.1</v>
      </c>
      <c r="E301" s="638">
        <v>197.2</v>
      </c>
      <c r="F301" s="676">
        <v>1684.4</v>
      </c>
      <c r="G301" s="638">
        <v>640.6</v>
      </c>
      <c r="H301" s="638">
        <v>1043.8</v>
      </c>
      <c r="I301" s="676">
        <v>2286.8000000000002</v>
      </c>
      <c r="J301" s="638">
        <v>363</v>
      </c>
      <c r="K301" s="638">
        <v>939.8</v>
      </c>
      <c r="L301" s="638">
        <v>984</v>
      </c>
      <c r="M301" s="676">
        <v>572.5</v>
      </c>
      <c r="N301" s="638">
        <v>450.1</v>
      </c>
      <c r="O301" s="638">
        <v>122.4</v>
      </c>
      <c r="P301" s="676">
        <v>221.2</v>
      </c>
      <c r="Q301" s="638">
        <v>154.69999999999999</v>
      </c>
      <c r="R301" s="638">
        <v>66.5</v>
      </c>
      <c r="S301" s="676">
        <v>4995.2</v>
      </c>
    </row>
    <row r="302" spans="1:19" s="612" customFormat="1" ht="34.9" hidden="1" customHeight="1">
      <c r="A302" s="674"/>
      <c r="B302" s="216">
        <v>43952</v>
      </c>
      <c r="C302" s="574">
        <v>248.5</v>
      </c>
      <c r="D302" s="573">
        <v>37.700000000000003</v>
      </c>
      <c r="E302" s="573">
        <v>210.8</v>
      </c>
      <c r="F302" s="574">
        <v>1614.2</v>
      </c>
      <c r="G302" s="573">
        <v>636.4</v>
      </c>
      <c r="H302" s="573">
        <v>977.8</v>
      </c>
      <c r="I302" s="574">
        <v>2408.1999999999998</v>
      </c>
      <c r="J302" s="573">
        <v>358.3</v>
      </c>
      <c r="K302" s="573">
        <v>999.9</v>
      </c>
      <c r="L302" s="573">
        <v>1050</v>
      </c>
      <c r="M302" s="574">
        <v>569.29999999999995</v>
      </c>
      <c r="N302" s="573">
        <v>448</v>
      </c>
      <c r="O302" s="573">
        <v>121.3</v>
      </c>
      <c r="P302" s="574">
        <v>231.2</v>
      </c>
      <c r="Q302" s="573">
        <v>155</v>
      </c>
      <c r="R302" s="573">
        <v>76.2</v>
      </c>
      <c r="S302" s="574">
        <v>5071.3999999999996</v>
      </c>
    </row>
    <row r="303" spans="1:19" s="612" customFormat="1" ht="34.9" hidden="1" customHeight="1">
      <c r="A303" s="674"/>
      <c r="B303" s="217">
        <v>43983</v>
      </c>
      <c r="C303" s="676">
        <v>295</v>
      </c>
      <c r="D303" s="638">
        <v>31.7</v>
      </c>
      <c r="E303" s="638">
        <v>263.3</v>
      </c>
      <c r="F303" s="676">
        <v>1599</v>
      </c>
      <c r="G303" s="638">
        <v>653.6</v>
      </c>
      <c r="H303" s="638">
        <v>945.4</v>
      </c>
      <c r="I303" s="676">
        <v>2428</v>
      </c>
      <c r="J303" s="638">
        <v>357.8</v>
      </c>
      <c r="K303" s="638">
        <v>1000.1</v>
      </c>
      <c r="L303" s="638">
        <v>1070.0999999999999</v>
      </c>
      <c r="M303" s="676">
        <v>578.4</v>
      </c>
      <c r="N303" s="638">
        <v>447.9</v>
      </c>
      <c r="O303" s="638">
        <v>130.5</v>
      </c>
      <c r="P303" s="676">
        <v>241.2</v>
      </c>
      <c r="Q303" s="638">
        <v>154.80000000000001</v>
      </c>
      <c r="R303" s="638">
        <v>86.4</v>
      </c>
      <c r="S303" s="676">
        <v>5141.6000000000004</v>
      </c>
    </row>
    <row r="304" spans="1:19" s="612" customFormat="1" ht="34.9" hidden="1" customHeight="1">
      <c r="A304" s="674"/>
      <c r="B304" s="216">
        <v>44013</v>
      </c>
      <c r="C304" s="574">
        <v>266.10000000000002</v>
      </c>
      <c r="D304" s="573">
        <v>28.8</v>
      </c>
      <c r="E304" s="573">
        <v>237.3</v>
      </c>
      <c r="F304" s="574">
        <v>1581.8</v>
      </c>
      <c r="G304" s="573">
        <v>678.2</v>
      </c>
      <c r="H304" s="573">
        <v>903.6</v>
      </c>
      <c r="I304" s="574">
        <v>2445.5</v>
      </c>
      <c r="J304" s="573">
        <v>353.7</v>
      </c>
      <c r="K304" s="573">
        <v>1001.3</v>
      </c>
      <c r="L304" s="573">
        <v>1090.5</v>
      </c>
      <c r="M304" s="574">
        <v>574.5</v>
      </c>
      <c r="N304" s="573">
        <v>439.2</v>
      </c>
      <c r="O304" s="573">
        <v>135.30000000000001</v>
      </c>
      <c r="P304" s="574">
        <v>222.5</v>
      </c>
      <c r="Q304" s="573">
        <v>156</v>
      </c>
      <c r="R304" s="573">
        <v>66.5</v>
      </c>
      <c r="S304" s="574">
        <v>5090.3999999999996</v>
      </c>
    </row>
    <row r="305" spans="1:19" s="612" customFormat="1" ht="34.9" hidden="1" customHeight="1">
      <c r="A305" s="674"/>
      <c r="B305" s="217">
        <v>44044</v>
      </c>
      <c r="C305" s="676">
        <v>352.1</v>
      </c>
      <c r="D305" s="638">
        <v>34.200000000000003</v>
      </c>
      <c r="E305" s="638">
        <v>317.89999999999998</v>
      </c>
      <c r="F305" s="676">
        <v>1567.8</v>
      </c>
      <c r="G305" s="638">
        <v>712.8</v>
      </c>
      <c r="H305" s="638">
        <v>855</v>
      </c>
      <c r="I305" s="676">
        <v>2397</v>
      </c>
      <c r="J305" s="638">
        <v>349.9</v>
      </c>
      <c r="K305" s="638">
        <v>1020.1</v>
      </c>
      <c r="L305" s="638">
        <v>1027</v>
      </c>
      <c r="M305" s="676">
        <v>568.70000000000005</v>
      </c>
      <c r="N305" s="638">
        <v>434.1</v>
      </c>
      <c r="O305" s="638">
        <v>134.6</v>
      </c>
      <c r="P305" s="676">
        <v>216.7</v>
      </c>
      <c r="Q305" s="638">
        <v>151.6</v>
      </c>
      <c r="R305" s="638">
        <v>65.099999999999994</v>
      </c>
      <c r="S305" s="676">
        <v>5102.3</v>
      </c>
    </row>
    <row r="306" spans="1:19" s="612" customFormat="1" ht="34.9" hidden="1" customHeight="1">
      <c r="A306" s="674"/>
      <c r="B306" s="216">
        <v>44075</v>
      </c>
      <c r="C306" s="574">
        <v>410.4</v>
      </c>
      <c r="D306" s="573">
        <v>41.5</v>
      </c>
      <c r="E306" s="573">
        <v>368.9</v>
      </c>
      <c r="F306" s="574">
        <v>1482.8</v>
      </c>
      <c r="G306" s="573">
        <v>719.2</v>
      </c>
      <c r="H306" s="573">
        <v>763.6</v>
      </c>
      <c r="I306" s="574">
        <v>2436.8000000000002</v>
      </c>
      <c r="J306" s="573">
        <v>344.2</v>
      </c>
      <c r="K306" s="573">
        <v>1069.5999999999999</v>
      </c>
      <c r="L306" s="573">
        <v>1023</v>
      </c>
      <c r="M306" s="574">
        <v>570.1</v>
      </c>
      <c r="N306" s="573">
        <v>436.7</v>
      </c>
      <c r="O306" s="573">
        <v>133.4</v>
      </c>
      <c r="P306" s="574">
        <v>222.8</v>
      </c>
      <c r="Q306" s="573">
        <v>147.80000000000001</v>
      </c>
      <c r="R306" s="573">
        <v>75</v>
      </c>
      <c r="S306" s="574">
        <v>5122.8999999999996</v>
      </c>
    </row>
    <row r="307" spans="1:19" s="612" customFormat="1" ht="34.9" hidden="1" customHeight="1">
      <c r="A307" s="674"/>
      <c r="B307" s="217">
        <v>44105</v>
      </c>
      <c r="C307" s="676">
        <v>325.60000000000002</v>
      </c>
      <c r="D307" s="638">
        <v>41.8</v>
      </c>
      <c r="E307" s="638">
        <v>283.8</v>
      </c>
      <c r="F307" s="676">
        <v>1566</v>
      </c>
      <c r="G307" s="638">
        <v>724.4</v>
      </c>
      <c r="H307" s="638">
        <v>841.6</v>
      </c>
      <c r="I307" s="676">
        <v>2431.3000000000002</v>
      </c>
      <c r="J307" s="638">
        <v>341.2</v>
      </c>
      <c r="K307" s="638">
        <v>1060.7</v>
      </c>
      <c r="L307" s="638">
        <v>1029.4000000000001</v>
      </c>
      <c r="M307" s="676">
        <v>570.6</v>
      </c>
      <c r="N307" s="638">
        <v>437</v>
      </c>
      <c r="O307" s="638">
        <v>133.6</v>
      </c>
      <c r="P307" s="676">
        <v>217.6</v>
      </c>
      <c r="Q307" s="638">
        <v>149.1</v>
      </c>
      <c r="R307" s="638">
        <v>68.5</v>
      </c>
      <c r="S307" s="676">
        <v>5111.1000000000004</v>
      </c>
    </row>
    <row r="308" spans="1:19" s="612" customFormat="1" ht="34.9" hidden="1" customHeight="1">
      <c r="A308" s="674"/>
      <c r="B308" s="216">
        <v>44136</v>
      </c>
      <c r="C308" s="574">
        <v>407.6</v>
      </c>
      <c r="D308" s="573">
        <v>42.1</v>
      </c>
      <c r="E308" s="573">
        <v>365.5</v>
      </c>
      <c r="F308" s="574">
        <v>1503.9</v>
      </c>
      <c r="G308" s="573">
        <v>737.2</v>
      </c>
      <c r="H308" s="573">
        <v>766.7</v>
      </c>
      <c r="I308" s="574">
        <v>2462.6</v>
      </c>
      <c r="J308" s="573">
        <v>335.2</v>
      </c>
      <c r="K308" s="573">
        <v>1091.0999999999999</v>
      </c>
      <c r="L308" s="573">
        <v>1036.3</v>
      </c>
      <c r="M308" s="574">
        <v>577.20000000000005</v>
      </c>
      <c r="N308" s="573">
        <v>443.2</v>
      </c>
      <c r="O308" s="573">
        <v>134</v>
      </c>
      <c r="P308" s="574">
        <v>228.1</v>
      </c>
      <c r="Q308" s="573">
        <v>150</v>
      </c>
      <c r="R308" s="573">
        <v>78.099999999999994</v>
      </c>
      <c r="S308" s="574">
        <v>5179.3999999999996</v>
      </c>
    </row>
    <row r="309" spans="1:19" s="612" customFormat="1" ht="34.9" hidden="1" customHeight="1">
      <c r="A309" s="674"/>
      <c r="B309" s="217">
        <v>44166</v>
      </c>
      <c r="C309" s="676">
        <v>309.60000000000002</v>
      </c>
      <c r="D309" s="638">
        <v>39.9</v>
      </c>
      <c r="E309" s="638">
        <v>269.7</v>
      </c>
      <c r="F309" s="676">
        <v>1947.8</v>
      </c>
      <c r="G309" s="638">
        <v>770</v>
      </c>
      <c r="H309" s="638">
        <v>1177.8</v>
      </c>
      <c r="I309" s="676">
        <v>2410.8000000000002</v>
      </c>
      <c r="J309" s="638">
        <v>327.5</v>
      </c>
      <c r="K309" s="638">
        <v>1051</v>
      </c>
      <c r="L309" s="638">
        <v>1032.3</v>
      </c>
      <c r="M309" s="676">
        <v>585.6</v>
      </c>
      <c r="N309" s="638">
        <v>444.9</v>
      </c>
      <c r="O309" s="638">
        <v>140.69999999999999</v>
      </c>
      <c r="P309" s="676">
        <v>211.8</v>
      </c>
      <c r="Q309" s="638">
        <v>149</v>
      </c>
      <c r="R309" s="638">
        <v>62.8</v>
      </c>
      <c r="S309" s="676">
        <v>5465.6</v>
      </c>
    </row>
    <row r="310" spans="1:19" s="612" customFormat="1" ht="34.9" hidden="1" customHeight="1">
      <c r="A310" s="674"/>
      <c r="B310" s="215">
        <v>2021</v>
      </c>
      <c r="C310" s="678"/>
      <c r="D310" s="679"/>
      <c r="E310" s="679"/>
      <c r="F310" s="678"/>
      <c r="G310" s="679"/>
      <c r="H310" s="679"/>
      <c r="I310" s="678"/>
      <c r="J310" s="679"/>
      <c r="K310" s="679"/>
      <c r="L310" s="679"/>
      <c r="M310" s="678"/>
      <c r="N310" s="679"/>
      <c r="O310" s="679"/>
      <c r="P310" s="678"/>
      <c r="Q310" s="679"/>
      <c r="R310" s="679"/>
      <c r="S310" s="678"/>
    </row>
    <row r="311" spans="1:19" s="612" customFormat="1" ht="34.9" hidden="1" customHeight="1">
      <c r="A311" s="674"/>
      <c r="B311" s="216">
        <v>44197</v>
      </c>
      <c r="C311" s="574">
        <v>322.89999999999998</v>
      </c>
      <c r="D311" s="573">
        <v>41.4</v>
      </c>
      <c r="E311" s="573">
        <v>281.5</v>
      </c>
      <c r="F311" s="574">
        <v>1920.6</v>
      </c>
      <c r="G311" s="573">
        <v>793.5</v>
      </c>
      <c r="H311" s="573">
        <v>1127.0999999999999</v>
      </c>
      <c r="I311" s="574">
        <v>2414.6999999999998</v>
      </c>
      <c r="J311" s="573">
        <v>341.3</v>
      </c>
      <c r="K311" s="573">
        <v>1050.0999999999999</v>
      </c>
      <c r="L311" s="573">
        <v>1023.3</v>
      </c>
      <c r="M311" s="574">
        <v>592</v>
      </c>
      <c r="N311" s="573">
        <v>447.3</v>
      </c>
      <c r="O311" s="573">
        <v>144.69999999999999</v>
      </c>
      <c r="P311" s="574">
        <v>212.4</v>
      </c>
      <c r="Q311" s="573">
        <v>157.19999999999999</v>
      </c>
      <c r="R311" s="573">
        <v>55.2</v>
      </c>
      <c r="S311" s="574">
        <v>5462.6</v>
      </c>
    </row>
    <row r="312" spans="1:19" s="612" customFormat="1" ht="34.9" hidden="1" customHeight="1">
      <c r="A312" s="674"/>
      <c r="B312" s="217">
        <v>44228</v>
      </c>
      <c r="C312" s="676">
        <v>331.5</v>
      </c>
      <c r="D312" s="638">
        <v>41.3</v>
      </c>
      <c r="E312" s="638">
        <v>290.2</v>
      </c>
      <c r="F312" s="676">
        <v>1943.7</v>
      </c>
      <c r="G312" s="638">
        <v>788.9</v>
      </c>
      <c r="H312" s="638">
        <v>1154.8</v>
      </c>
      <c r="I312" s="676">
        <v>2410.3000000000002</v>
      </c>
      <c r="J312" s="638">
        <v>354.8</v>
      </c>
      <c r="K312" s="638">
        <v>1032.8</v>
      </c>
      <c r="L312" s="638">
        <v>1022.7</v>
      </c>
      <c r="M312" s="676">
        <v>583.9</v>
      </c>
      <c r="N312" s="638">
        <v>453.8</v>
      </c>
      <c r="O312" s="638">
        <v>130.1</v>
      </c>
      <c r="P312" s="676">
        <v>202.2</v>
      </c>
      <c r="Q312" s="638">
        <v>159.1</v>
      </c>
      <c r="R312" s="638">
        <v>43.1</v>
      </c>
      <c r="S312" s="676">
        <v>5471.6</v>
      </c>
    </row>
    <row r="313" spans="1:19" s="612" customFormat="1" ht="34.9" hidden="1" customHeight="1">
      <c r="A313" s="674"/>
      <c r="B313" s="216">
        <v>44256</v>
      </c>
      <c r="C313" s="574">
        <v>351.7</v>
      </c>
      <c r="D313" s="573">
        <v>41.6</v>
      </c>
      <c r="E313" s="573">
        <v>310.10000000000002</v>
      </c>
      <c r="F313" s="574">
        <v>1868.9</v>
      </c>
      <c r="G313" s="573">
        <v>801.4</v>
      </c>
      <c r="H313" s="573">
        <v>1067.5</v>
      </c>
      <c r="I313" s="574">
        <v>2488.8000000000002</v>
      </c>
      <c r="J313" s="573">
        <v>350</v>
      </c>
      <c r="K313" s="573">
        <v>1033</v>
      </c>
      <c r="L313" s="573">
        <v>1105.8</v>
      </c>
      <c r="M313" s="574">
        <v>579.4</v>
      </c>
      <c r="N313" s="573">
        <v>437.9</v>
      </c>
      <c r="O313" s="573">
        <v>141.5</v>
      </c>
      <c r="P313" s="574">
        <v>207.4</v>
      </c>
      <c r="Q313" s="573">
        <v>158</v>
      </c>
      <c r="R313" s="573">
        <v>49.4</v>
      </c>
      <c r="S313" s="574">
        <v>5496.2</v>
      </c>
    </row>
    <row r="314" spans="1:19" s="612" customFormat="1" ht="34.9" hidden="1" customHeight="1">
      <c r="A314" s="674"/>
      <c r="B314" s="217">
        <v>44287</v>
      </c>
      <c r="C314" s="676">
        <v>321.10000000000002</v>
      </c>
      <c r="D314" s="638">
        <v>52.3</v>
      </c>
      <c r="E314" s="638">
        <v>268.8</v>
      </c>
      <c r="F314" s="676">
        <v>1838.3</v>
      </c>
      <c r="G314" s="638">
        <v>821.4</v>
      </c>
      <c r="H314" s="638">
        <v>1016.9</v>
      </c>
      <c r="I314" s="676">
        <v>2578.9</v>
      </c>
      <c r="J314" s="638">
        <v>351</v>
      </c>
      <c r="K314" s="638">
        <v>1100.7</v>
      </c>
      <c r="L314" s="638">
        <v>1127.2</v>
      </c>
      <c r="M314" s="676">
        <v>585.4</v>
      </c>
      <c r="N314" s="638">
        <v>440.2</v>
      </c>
      <c r="O314" s="638">
        <v>145.19999999999999</v>
      </c>
      <c r="P314" s="676">
        <v>205.7</v>
      </c>
      <c r="Q314" s="638">
        <v>157</v>
      </c>
      <c r="R314" s="638">
        <v>48.7</v>
      </c>
      <c r="S314" s="676">
        <v>5529.4</v>
      </c>
    </row>
    <row r="315" spans="1:19" s="612" customFormat="1" ht="34.9" hidden="1" customHeight="1">
      <c r="A315" s="674"/>
      <c r="B315" s="216">
        <v>44317</v>
      </c>
      <c r="C315" s="574">
        <v>340.1</v>
      </c>
      <c r="D315" s="573">
        <v>40.4</v>
      </c>
      <c r="E315" s="573">
        <v>299.7</v>
      </c>
      <c r="F315" s="574">
        <v>1912.3</v>
      </c>
      <c r="G315" s="573">
        <v>816.2</v>
      </c>
      <c r="H315" s="573">
        <v>1096.0999999999999</v>
      </c>
      <c r="I315" s="574">
        <v>2478.1999999999998</v>
      </c>
      <c r="J315" s="573">
        <v>339.8</v>
      </c>
      <c r="K315" s="573">
        <v>1099.7</v>
      </c>
      <c r="L315" s="573">
        <v>1038.7</v>
      </c>
      <c r="M315" s="574">
        <v>597</v>
      </c>
      <c r="N315" s="573">
        <v>444.5</v>
      </c>
      <c r="O315" s="573">
        <v>152.5</v>
      </c>
      <c r="P315" s="574">
        <v>213.8</v>
      </c>
      <c r="Q315" s="573">
        <v>159.80000000000001</v>
      </c>
      <c r="R315" s="573">
        <v>54</v>
      </c>
      <c r="S315" s="574">
        <v>5541.4</v>
      </c>
    </row>
    <row r="316" spans="1:19" s="612" customFormat="1" ht="34.9" hidden="1" customHeight="1">
      <c r="A316" s="674"/>
      <c r="B316" s="217">
        <v>44348</v>
      </c>
      <c r="C316" s="676">
        <v>379.4</v>
      </c>
      <c r="D316" s="638">
        <v>36.799999999999997</v>
      </c>
      <c r="E316" s="638">
        <v>342.6</v>
      </c>
      <c r="F316" s="676">
        <v>1877.2</v>
      </c>
      <c r="G316" s="638">
        <v>804</v>
      </c>
      <c r="H316" s="638">
        <v>1073.2</v>
      </c>
      <c r="I316" s="676">
        <v>2525.3000000000002</v>
      </c>
      <c r="J316" s="638">
        <v>346.7</v>
      </c>
      <c r="K316" s="638">
        <v>1119.0999999999999</v>
      </c>
      <c r="L316" s="638">
        <v>1059.5</v>
      </c>
      <c r="M316" s="676">
        <v>591.70000000000005</v>
      </c>
      <c r="N316" s="638">
        <v>444.8</v>
      </c>
      <c r="O316" s="638">
        <v>146.9</v>
      </c>
      <c r="P316" s="676">
        <v>210.4</v>
      </c>
      <c r="Q316" s="638">
        <v>163.4</v>
      </c>
      <c r="R316" s="638">
        <v>47</v>
      </c>
      <c r="S316" s="676">
        <v>5584</v>
      </c>
    </row>
    <row r="317" spans="1:19" s="612" customFormat="1" ht="34.9" hidden="1" customHeight="1">
      <c r="A317" s="674"/>
      <c r="B317" s="216">
        <v>44378</v>
      </c>
      <c r="C317" s="574">
        <v>336.1</v>
      </c>
      <c r="D317" s="573">
        <v>32</v>
      </c>
      <c r="E317" s="573">
        <v>304.10000000000002</v>
      </c>
      <c r="F317" s="574">
        <v>1994.5</v>
      </c>
      <c r="G317" s="573">
        <v>860.1</v>
      </c>
      <c r="H317" s="573">
        <v>1134.4000000000001</v>
      </c>
      <c r="I317" s="574">
        <v>2528.8000000000002</v>
      </c>
      <c r="J317" s="573">
        <v>369.9</v>
      </c>
      <c r="K317" s="573">
        <v>1119.9000000000001</v>
      </c>
      <c r="L317" s="573">
        <v>1039</v>
      </c>
      <c r="M317" s="574">
        <v>540.4</v>
      </c>
      <c r="N317" s="573">
        <v>393.7</v>
      </c>
      <c r="O317" s="573">
        <v>146.69999999999999</v>
      </c>
      <c r="P317" s="574">
        <v>201.2</v>
      </c>
      <c r="Q317" s="573">
        <v>158.6</v>
      </c>
      <c r="R317" s="573">
        <v>42.6</v>
      </c>
      <c r="S317" s="574">
        <v>5601</v>
      </c>
    </row>
    <row r="318" spans="1:19" s="612" customFormat="1" ht="34.9" hidden="1" customHeight="1">
      <c r="A318" s="674"/>
      <c r="B318" s="217">
        <v>44409</v>
      </c>
      <c r="C318" s="676">
        <v>402.3</v>
      </c>
      <c r="D318" s="638">
        <v>37</v>
      </c>
      <c r="E318" s="638">
        <v>365.3</v>
      </c>
      <c r="F318" s="676">
        <v>1986.1</v>
      </c>
      <c r="G318" s="638">
        <v>819.5</v>
      </c>
      <c r="H318" s="638">
        <v>1166.5999999999999</v>
      </c>
      <c r="I318" s="676">
        <v>2535.9</v>
      </c>
      <c r="J318" s="638">
        <v>369.6</v>
      </c>
      <c r="K318" s="638">
        <v>1101.5999999999999</v>
      </c>
      <c r="L318" s="638">
        <v>1064.7</v>
      </c>
      <c r="M318" s="676">
        <v>597.1</v>
      </c>
      <c r="N318" s="638">
        <v>443.7</v>
      </c>
      <c r="O318" s="638">
        <v>153.4</v>
      </c>
      <c r="P318" s="676">
        <v>204.7</v>
      </c>
      <c r="Q318" s="638">
        <v>158.4</v>
      </c>
      <c r="R318" s="638">
        <v>46.3</v>
      </c>
      <c r="S318" s="676">
        <v>5726.1</v>
      </c>
    </row>
    <row r="319" spans="1:19" s="612" customFormat="1" ht="34.9" hidden="1" customHeight="1">
      <c r="A319" s="674"/>
      <c r="B319" s="216">
        <v>44440</v>
      </c>
      <c r="C319" s="574">
        <v>473.9</v>
      </c>
      <c r="D319" s="573">
        <v>30.4</v>
      </c>
      <c r="E319" s="573">
        <v>443.5</v>
      </c>
      <c r="F319" s="574">
        <v>2000.3</v>
      </c>
      <c r="G319" s="573">
        <v>855.3</v>
      </c>
      <c r="H319" s="573">
        <v>1145</v>
      </c>
      <c r="I319" s="574">
        <v>2497.3000000000002</v>
      </c>
      <c r="J319" s="573">
        <v>396.4</v>
      </c>
      <c r="K319" s="573">
        <v>1117</v>
      </c>
      <c r="L319" s="573">
        <v>983.9</v>
      </c>
      <c r="M319" s="574">
        <v>599.5</v>
      </c>
      <c r="N319" s="573">
        <v>444.4</v>
      </c>
      <c r="O319" s="573">
        <v>155.1</v>
      </c>
      <c r="P319" s="574">
        <v>206.8</v>
      </c>
      <c r="Q319" s="573">
        <v>157.30000000000001</v>
      </c>
      <c r="R319" s="573">
        <v>49.5</v>
      </c>
      <c r="S319" s="574">
        <v>5777.8</v>
      </c>
    </row>
    <row r="320" spans="1:19" s="612" customFormat="1" ht="34.9" hidden="1" customHeight="1">
      <c r="A320" s="674"/>
      <c r="B320" s="217">
        <v>44470</v>
      </c>
      <c r="C320" s="676">
        <v>412.5</v>
      </c>
      <c r="D320" s="638">
        <v>37.799999999999997</v>
      </c>
      <c r="E320" s="638">
        <v>374.7</v>
      </c>
      <c r="F320" s="676">
        <v>2076.1999999999998</v>
      </c>
      <c r="G320" s="638">
        <v>847.7</v>
      </c>
      <c r="H320" s="638">
        <v>1228.5</v>
      </c>
      <c r="I320" s="676">
        <v>2566.4</v>
      </c>
      <c r="J320" s="638">
        <v>381.2</v>
      </c>
      <c r="K320" s="638">
        <v>1051</v>
      </c>
      <c r="L320" s="638">
        <v>1134.2</v>
      </c>
      <c r="M320" s="676">
        <v>602.5</v>
      </c>
      <c r="N320" s="638">
        <v>445.2</v>
      </c>
      <c r="O320" s="638">
        <v>157.30000000000001</v>
      </c>
      <c r="P320" s="676">
        <v>165</v>
      </c>
      <c r="Q320" s="638">
        <v>115.8</v>
      </c>
      <c r="R320" s="638">
        <v>49.2</v>
      </c>
      <c r="S320" s="676">
        <v>5822.6</v>
      </c>
    </row>
    <row r="321" spans="1:19" s="612" customFormat="1" ht="34.9" hidden="1" customHeight="1">
      <c r="A321" s="674"/>
      <c r="B321" s="216">
        <v>44501</v>
      </c>
      <c r="C321" s="574">
        <v>344.4</v>
      </c>
      <c r="D321" s="573">
        <v>37.5</v>
      </c>
      <c r="E321" s="573">
        <v>306.89999999999998</v>
      </c>
      <c r="F321" s="574">
        <v>2058.5</v>
      </c>
      <c r="G321" s="573">
        <v>834.9</v>
      </c>
      <c r="H321" s="573">
        <v>1223.5999999999999</v>
      </c>
      <c r="I321" s="574">
        <v>2566.4</v>
      </c>
      <c r="J321" s="573">
        <v>381.2</v>
      </c>
      <c r="K321" s="573">
        <v>1011.5</v>
      </c>
      <c r="L321" s="573">
        <v>1173.7</v>
      </c>
      <c r="M321" s="574">
        <v>604.5</v>
      </c>
      <c r="N321" s="573">
        <v>447.3</v>
      </c>
      <c r="O321" s="573">
        <v>157.19999999999999</v>
      </c>
      <c r="P321" s="574">
        <v>168.7</v>
      </c>
      <c r="Q321" s="573">
        <v>116</v>
      </c>
      <c r="R321" s="573">
        <v>52.7</v>
      </c>
      <c r="S321" s="574">
        <v>5742.5</v>
      </c>
    </row>
    <row r="322" spans="1:19" s="612" customFormat="1" ht="34.9" hidden="1" customHeight="1">
      <c r="A322" s="674"/>
      <c r="B322" s="217">
        <v>44531</v>
      </c>
      <c r="C322" s="676">
        <v>420.6</v>
      </c>
      <c r="D322" s="638">
        <v>36.1</v>
      </c>
      <c r="E322" s="638">
        <v>384.5</v>
      </c>
      <c r="F322" s="676">
        <v>2080.1999999999998</v>
      </c>
      <c r="G322" s="638">
        <v>850.6</v>
      </c>
      <c r="H322" s="638">
        <v>1229.5999999999999</v>
      </c>
      <c r="I322" s="676">
        <v>2567.9</v>
      </c>
      <c r="J322" s="638">
        <v>376.6</v>
      </c>
      <c r="K322" s="638">
        <v>1002.3</v>
      </c>
      <c r="L322" s="638">
        <v>1189</v>
      </c>
      <c r="M322" s="676">
        <v>604.79999999999995</v>
      </c>
      <c r="N322" s="638">
        <v>447.6</v>
      </c>
      <c r="O322" s="638">
        <v>157.19999999999999</v>
      </c>
      <c r="P322" s="676">
        <v>155.6</v>
      </c>
      <c r="Q322" s="638">
        <v>111.7</v>
      </c>
      <c r="R322" s="638">
        <v>43.9</v>
      </c>
      <c r="S322" s="676">
        <v>5829.1</v>
      </c>
    </row>
    <row r="323" spans="1:19" s="612" customFormat="1" ht="34.9" hidden="1" customHeight="1">
      <c r="A323" s="674"/>
      <c r="B323" s="215">
        <v>2022</v>
      </c>
      <c r="C323" s="678"/>
      <c r="D323" s="679"/>
      <c r="E323" s="679"/>
      <c r="F323" s="678"/>
      <c r="G323" s="679"/>
      <c r="H323" s="679"/>
      <c r="I323" s="678"/>
      <c r="J323" s="679"/>
      <c r="K323" s="679"/>
      <c r="L323" s="679"/>
      <c r="M323" s="678"/>
      <c r="N323" s="679"/>
      <c r="O323" s="679"/>
      <c r="P323" s="678"/>
      <c r="Q323" s="679"/>
      <c r="R323" s="679"/>
      <c r="S323" s="678"/>
    </row>
    <row r="324" spans="1:19" s="612" customFormat="1" ht="34.9" hidden="1" customHeight="1">
      <c r="A324" s="674"/>
      <c r="B324" s="216">
        <v>44562</v>
      </c>
      <c r="C324" s="574">
        <v>358.4</v>
      </c>
      <c r="D324" s="573">
        <v>40.799999999999997</v>
      </c>
      <c r="E324" s="573">
        <v>317.60000000000002</v>
      </c>
      <c r="F324" s="574">
        <v>2178.6</v>
      </c>
      <c r="G324" s="573">
        <v>872.2</v>
      </c>
      <c r="H324" s="573">
        <v>1306.4000000000001</v>
      </c>
      <c r="I324" s="574">
        <v>2558.8000000000002</v>
      </c>
      <c r="J324" s="573">
        <v>362</v>
      </c>
      <c r="K324" s="573">
        <v>1012</v>
      </c>
      <c r="L324" s="573">
        <v>1184.8</v>
      </c>
      <c r="M324" s="574">
        <v>602.29999999999995</v>
      </c>
      <c r="N324" s="573">
        <v>445.7</v>
      </c>
      <c r="O324" s="573">
        <v>156.6</v>
      </c>
      <c r="P324" s="574">
        <v>179</v>
      </c>
      <c r="Q324" s="573">
        <v>126.4</v>
      </c>
      <c r="R324" s="573">
        <v>52.6</v>
      </c>
      <c r="S324" s="574">
        <v>5877.1</v>
      </c>
    </row>
    <row r="325" spans="1:19" s="612" customFormat="1" ht="34.9" hidden="1" customHeight="1">
      <c r="A325" s="674"/>
      <c r="B325" s="217">
        <v>44593</v>
      </c>
      <c r="C325" s="676">
        <v>362.2</v>
      </c>
      <c r="D325" s="638">
        <v>37.799999999999997</v>
      </c>
      <c r="E325" s="638">
        <v>324.39999999999998</v>
      </c>
      <c r="F325" s="676">
        <v>2204</v>
      </c>
      <c r="G325" s="638">
        <v>883.5</v>
      </c>
      <c r="H325" s="638">
        <v>1320.5</v>
      </c>
      <c r="I325" s="676">
        <v>2566.4</v>
      </c>
      <c r="J325" s="638">
        <v>361</v>
      </c>
      <c r="K325" s="638">
        <v>1011</v>
      </c>
      <c r="L325" s="638">
        <v>1194.4000000000001</v>
      </c>
      <c r="M325" s="676">
        <v>595.79999999999995</v>
      </c>
      <c r="N325" s="638">
        <v>440.8</v>
      </c>
      <c r="O325" s="638">
        <v>155</v>
      </c>
      <c r="P325" s="676">
        <v>172.9</v>
      </c>
      <c r="Q325" s="638">
        <v>128.19999999999999</v>
      </c>
      <c r="R325" s="638">
        <v>44.7</v>
      </c>
      <c r="S325" s="676">
        <v>5901.3</v>
      </c>
    </row>
    <row r="326" spans="1:19" s="612" customFormat="1" ht="34.9" hidden="1" customHeight="1">
      <c r="A326" s="674"/>
      <c r="B326" s="216">
        <v>44621</v>
      </c>
      <c r="C326" s="574">
        <v>412.1</v>
      </c>
      <c r="D326" s="573">
        <v>46.5</v>
      </c>
      <c r="E326" s="573">
        <v>365.6</v>
      </c>
      <c r="F326" s="574">
        <v>2102.5</v>
      </c>
      <c r="G326" s="573">
        <v>882.2</v>
      </c>
      <c r="H326" s="573">
        <v>1220.3</v>
      </c>
      <c r="I326" s="574">
        <v>2582.5</v>
      </c>
      <c r="J326" s="573">
        <v>363.1</v>
      </c>
      <c r="K326" s="573">
        <v>1010</v>
      </c>
      <c r="L326" s="573">
        <v>1209.4000000000001</v>
      </c>
      <c r="M326" s="574">
        <v>592.5</v>
      </c>
      <c r="N326" s="573">
        <v>437.4</v>
      </c>
      <c r="O326" s="573">
        <v>155.1</v>
      </c>
      <c r="P326" s="574">
        <v>170.5</v>
      </c>
      <c r="Q326" s="573">
        <v>127.7</v>
      </c>
      <c r="R326" s="573">
        <v>42.8</v>
      </c>
      <c r="S326" s="574">
        <v>5860.1</v>
      </c>
    </row>
    <row r="327" spans="1:19" s="612" customFormat="1" ht="34.9" hidden="1" customHeight="1">
      <c r="A327" s="674"/>
      <c r="B327" s="217">
        <v>44652</v>
      </c>
      <c r="C327" s="676">
        <v>306.8</v>
      </c>
      <c r="D327" s="638">
        <v>37.1</v>
      </c>
      <c r="E327" s="638">
        <v>269.7</v>
      </c>
      <c r="F327" s="676">
        <v>2354.3000000000002</v>
      </c>
      <c r="G327" s="638">
        <v>929.9</v>
      </c>
      <c r="H327" s="638">
        <v>1424.4</v>
      </c>
      <c r="I327" s="676">
        <v>2590.1999999999998</v>
      </c>
      <c r="J327" s="638">
        <v>360.6</v>
      </c>
      <c r="K327" s="638">
        <v>1009</v>
      </c>
      <c r="L327" s="638">
        <v>1220.5999999999999</v>
      </c>
      <c r="M327" s="676">
        <v>587.4</v>
      </c>
      <c r="N327" s="638">
        <v>436.6</v>
      </c>
      <c r="O327" s="638">
        <v>150.80000000000001</v>
      </c>
      <c r="P327" s="676">
        <v>192.7</v>
      </c>
      <c r="Q327" s="638">
        <v>147.9</v>
      </c>
      <c r="R327" s="638">
        <v>44.8</v>
      </c>
      <c r="S327" s="676">
        <v>6031.4</v>
      </c>
    </row>
    <row r="328" spans="1:19" s="612" customFormat="1" ht="34.9" hidden="1" customHeight="1">
      <c r="A328" s="674"/>
      <c r="B328" s="216">
        <v>44682</v>
      </c>
      <c r="C328" s="574">
        <v>355.5</v>
      </c>
      <c r="D328" s="573">
        <v>41.9</v>
      </c>
      <c r="E328" s="573">
        <v>313.60000000000002</v>
      </c>
      <c r="F328" s="574">
        <v>2191.4</v>
      </c>
      <c r="G328" s="573">
        <v>907.7</v>
      </c>
      <c r="H328" s="573">
        <v>1283.7</v>
      </c>
      <c r="I328" s="574">
        <v>2581</v>
      </c>
      <c r="J328" s="573">
        <v>349.5</v>
      </c>
      <c r="K328" s="573">
        <v>1008</v>
      </c>
      <c r="L328" s="573">
        <v>1223.5</v>
      </c>
      <c r="M328" s="574">
        <v>582.70000000000005</v>
      </c>
      <c r="N328" s="573">
        <v>431.8</v>
      </c>
      <c r="O328" s="573">
        <v>150.9</v>
      </c>
      <c r="P328" s="574">
        <v>193.3</v>
      </c>
      <c r="Q328" s="573">
        <v>145</v>
      </c>
      <c r="R328" s="573">
        <v>48.3</v>
      </c>
      <c r="S328" s="574">
        <v>5903.9</v>
      </c>
    </row>
    <row r="329" spans="1:19" s="612" customFormat="1" ht="34.9" hidden="1" customHeight="1">
      <c r="A329" s="674"/>
      <c r="B329" s="217">
        <v>44713</v>
      </c>
      <c r="C329" s="676">
        <v>436.8</v>
      </c>
      <c r="D329" s="638">
        <v>48.4</v>
      </c>
      <c r="E329" s="638">
        <v>388.4</v>
      </c>
      <c r="F329" s="676">
        <v>2095.8000000000002</v>
      </c>
      <c r="G329" s="638">
        <v>904.4</v>
      </c>
      <c r="H329" s="638">
        <v>1191.4000000000001</v>
      </c>
      <c r="I329" s="676">
        <v>2538.4</v>
      </c>
      <c r="J329" s="638">
        <v>339.8</v>
      </c>
      <c r="K329" s="638">
        <v>1001</v>
      </c>
      <c r="L329" s="638">
        <v>1197.5999999999999</v>
      </c>
      <c r="M329" s="676">
        <v>584.6</v>
      </c>
      <c r="N329" s="638">
        <v>431.9</v>
      </c>
      <c r="O329" s="638">
        <v>152.69999999999999</v>
      </c>
      <c r="P329" s="676">
        <v>192.7</v>
      </c>
      <c r="Q329" s="638">
        <v>154.69999999999999</v>
      </c>
      <c r="R329" s="638">
        <v>38</v>
      </c>
      <c r="S329" s="676">
        <v>5848.3</v>
      </c>
    </row>
    <row r="330" spans="1:19" s="612" customFormat="1" ht="34.9" hidden="1" customHeight="1">
      <c r="A330" s="674"/>
      <c r="B330" s="216">
        <v>44743</v>
      </c>
      <c r="C330" s="574">
        <v>361.5</v>
      </c>
      <c r="D330" s="573">
        <v>41.7</v>
      </c>
      <c r="E330" s="573">
        <v>319.8</v>
      </c>
      <c r="F330" s="574">
        <v>2147.1</v>
      </c>
      <c r="G330" s="573">
        <v>893.9</v>
      </c>
      <c r="H330" s="573">
        <v>1253.2</v>
      </c>
      <c r="I330" s="574">
        <v>2575.5</v>
      </c>
      <c r="J330" s="573">
        <v>338.4</v>
      </c>
      <c r="K330" s="573">
        <v>1005.5</v>
      </c>
      <c r="L330" s="573">
        <v>1231.5999999999999</v>
      </c>
      <c r="M330" s="574">
        <v>580.4</v>
      </c>
      <c r="N330" s="573">
        <v>426.9</v>
      </c>
      <c r="O330" s="573">
        <v>153.5</v>
      </c>
      <c r="P330" s="574">
        <v>196</v>
      </c>
      <c r="Q330" s="573">
        <v>152.19999999999999</v>
      </c>
      <c r="R330" s="573">
        <v>43.8</v>
      </c>
      <c r="S330" s="574">
        <v>5860.5</v>
      </c>
    </row>
    <row r="331" spans="1:19" s="612" customFormat="1" ht="34.9" hidden="1" customHeight="1">
      <c r="A331" s="674"/>
      <c r="B331" s="217">
        <v>44774</v>
      </c>
      <c r="C331" s="676">
        <v>370.4</v>
      </c>
      <c r="D331" s="638">
        <v>38.9</v>
      </c>
      <c r="E331" s="638">
        <v>331.5</v>
      </c>
      <c r="F331" s="676">
        <v>2154.1</v>
      </c>
      <c r="G331" s="638">
        <v>910.4</v>
      </c>
      <c r="H331" s="638">
        <v>1243.7</v>
      </c>
      <c r="I331" s="676">
        <v>2586.1999999999998</v>
      </c>
      <c r="J331" s="638">
        <v>335.3</v>
      </c>
      <c r="K331" s="638">
        <v>1010</v>
      </c>
      <c r="L331" s="638">
        <v>1240.9000000000001</v>
      </c>
      <c r="M331" s="676">
        <v>582.1</v>
      </c>
      <c r="N331" s="638">
        <v>431.9</v>
      </c>
      <c r="O331" s="638">
        <v>150.19999999999999</v>
      </c>
      <c r="P331" s="676">
        <v>185.4</v>
      </c>
      <c r="Q331" s="638">
        <v>145.6</v>
      </c>
      <c r="R331" s="638">
        <v>39.799999999999997</v>
      </c>
      <c r="S331" s="676">
        <v>5878.2</v>
      </c>
    </row>
    <row r="332" spans="1:19" s="612" customFormat="1" ht="34.9" hidden="1" customHeight="1">
      <c r="A332" s="674"/>
      <c r="B332" s="216">
        <v>44805</v>
      </c>
      <c r="C332" s="574">
        <v>390.1</v>
      </c>
      <c r="D332" s="573">
        <v>41.1</v>
      </c>
      <c r="E332" s="573">
        <v>349</v>
      </c>
      <c r="F332" s="574">
        <v>2073.5</v>
      </c>
      <c r="G332" s="573">
        <v>880.6</v>
      </c>
      <c r="H332" s="573">
        <v>1192.9000000000001</v>
      </c>
      <c r="I332" s="574">
        <v>2558.3000000000002</v>
      </c>
      <c r="J332" s="573">
        <v>332.7</v>
      </c>
      <c r="K332" s="573">
        <v>1000.8</v>
      </c>
      <c r="L332" s="573">
        <v>1224.8</v>
      </c>
      <c r="M332" s="574">
        <v>593.79999999999995</v>
      </c>
      <c r="N332" s="573">
        <v>442.1</v>
      </c>
      <c r="O332" s="573">
        <v>151.69999999999999</v>
      </c>
      <c r="P332" s="574">
        <v>188.7</v>
      </c>
      <c r="Q332" s="573">
        <v>148.1</v>
      </c>
      <c r="R332" s="573">
        <v>40.6</v>
      </c>
      <c r="S332" s="574">
        <v>5804.4</v>
      </c>
    </row>
    <row r="333" spans="1:19" s="612" customFormat="1" ht="34.9" hidden="1" customHeight="1">
      <c r="A333" s="674"/>
      <c r="B333" s="217">
        <v>44835</v>
      </c>
      <c r="C333" s="676">
        <v>408.4</v>
      </c>
      <c r="D333" s="638">
        <v>50</v>
      </c>
      <c r="E333" s="638">
        <v>358.4</v>
      </c>
      <c r="F333" s="676">
        <v>2143.6999999999998</v>
      </c>
      <c r="G333" s="638">
        <v>854.1</v>
      </c>
      <c r="H333" s="638">
        <v>1289.5999999999999</v>
      </c>
      <c r="I333" s="676">
        <v>2543.8000000000002</v>
      </c>
      <c r="J333" s="638">
        <v>331.1</v>
      </c>
      <c r="K333" s="638">
        <v>1000.6</v>
      </c>
      <c r="L333" s="638">
        <v>1212.0999999999999</v>
      </c>
      <c r="M333" s="676">
        <v>586.20000000000005</v>
      </c>
      <c r="N333" s="638">
        <v>435.1</v>
      </c>
      <c r="O333" s="638">
        <v>151.1</v>
      </c>
      <c r="P333" s="676">
        <v>181.6</v>
      </c>
      <c r="Q333" s="638">
        <v>136.80000000000001</v>
      </c>
      <c r="R333" s="638">
        <v>44.8</v>
      </c>
      <c r="S333" s="676">
        <v>5863.7</v>
      </c>
    </row>
    <row r="334" spans="1:19" s="612" customFormat="1" ht="34.9" hidden="1" customHeight="1">
      <c r="A334" s="674"/>
      <c r="B334" s="216">
        <v>44866</v>
      </c>
      <c r="C334" s="574">
        <v>464</v>
      </c>
      <c r="D334" s="573">
        <v>40.700000000000003</v>
      </c>
      <c r="E334" s="573">
        <v>423.3</v>
      </c>
      <c r="F334" s="574">
        <v>2042.4</v>
      </c>
      <c r="G334" s="573">
        <v>875.8</v>
      </c>
      <c r="H334" s="573">
        <v>1166.5999999999999</v>
      </c>
      <c r="I334" s="574">
        <v>2591.8000000000002</v>
      </c>
      <c r="J334" s="573">
        <v>326.10000000000002</v>
      </c>
      <c r="K334" s="573">
        <v>1050.5999999999999</v>
      </c>
      <c r="L334" s="573">
        <v>1215.0999999999999</v>
      </c>
      <c r="M334" s="574">
        <v>595.79999999999995</v>
      </c>
      <c r="N334" s="573">
        <v>445.8</v>
      </c>
      <c r="O334" s="573">
        <v>150</v>
      </c>
      <c r="P334" s="574">
        <v>131.30000000000001</v>
      </c>
      <c r="Q334" s="573">
        <v>119.3</v>
      </c>
      <c r="R334" s="573">
        <v>12</v>
      </c>
      <c r="S334" s="574">
        <v>5825.3</v>
      </c>
    </row>
    <row r="335" spans="1:19" s="612" customFormat="1" ht="34.9" hidden="1" customHeight="1">
      <c r="A335" s="674"/>
      <c r="B335" s="217">
        <v>44896</v>
      </c>
      <c r="C335" s="676">
        <v>443.4</v>
      </c>
      <c r="D335" s="638">
        <v>35.5</v>
      </c>
      <c r="E335" s="638">
        <v>407.9</v>
      </c>
      <c r="F335" s="676">
        <v>2093.3000000000002</v>
      </c>
      <c r="G335" s="638">
        <v>888.9</v>
      </c>
      <c r="H335" s="638">
        <v>1204.4000000000001</v>
      </c>
      <c r="I335" s="676">
        <v>2553.6</v>
      </c>
      <c r="J335" s="638">
        <v>322.5</v>
      </c>
      <c r="K335" s="638">
        <v>1048.2</v>
      </c>
      <c r="L335" s="638">
        <v>1182.9000000000001</v>
      </c>
      <c r="M335" s="676">
        <v>589.6</v>
      </c>
      <c r="N335" s="638">
        <v>446.5</v>
      </c>
      <c r="O335" s="638">
        <v>143.1</v>
      </c>
      <c r="P335" s="676">
        <v>128.19999999999999</v>
      </c>
      <c r="Q335" s="638">
        <v>106</v>
      </c>
      <c r="R335" s="638">
        <v>22.2</v>
      </c>
      <c r="S335" s="676">
        <v>5808.1</v>
      </c>
    </row>
    <row r="336" spans="1:19" s="612" customFormat="1" ht="34.9" hidden="1" customHeight="1">
      <c r="A336" s="674"/>
      <c r="B336" s="215">
        <v>2023</v>
      </c>
      <c r="C336" s="678"/>
      <c r="D336" s="679"/>
      <c r="E336" s="679"/>
      <c r="F336" s="678"/>
      <c r="G336" s="679"/>
      <c r="H336" s="679"/>
      <c r="I336" s="678"/>
      <c r="J336" s="679"/>
      <c r="K336" s="679"/>
      <c r="L336" s="679"/>
      <c r="M336" s="678"/>
      <c r="N336" s="679"/>
      <c r="O336" s="679"/>
      <c r="P336" s="678"/>
      <c r="Q336" s="679"/>
      <c r="R336" s="679"/>
      <c r="S336" s="678"/>
    </row>
    <row r="337" spans="1:19" s="612" customFormat="1" ht="34.9" hidden="1" customHeight="1">
      <c r="A337" s="674"/>
      <c r="B337" s="216">
        <v>44927</v>
      </c>
      <c r="C337" s="574">
        <v>371.2</v>
      </c>
      <c r="D337" s="573">
        <v>35.5</v>
      </c>
      <c r="E337" s="573">
        <v>335.7</v>
      </c>
      <c r="F337" s="574">
        <v>2199</v>
      </c>
      <c r="G337" s="573">
        <v>959.1</v>
      </c>
      <c r="H337" s="573">
        <v>1239.9000000000001</v>
      </c>
      <c r="I337" s="574">
        <v>2614.6</v>
      </c>
      <c r="J337" s="573">
        <v>324.2</v>
      </c>
      <c r="K337" s="573">
        <v>1068.5</v>
      </c>
      <c r="L337" s="573">
        <v>1221.9000000000001</v>
      </c>
      <c r="M337" s="574">
        <v>524.4</v>
      </c>
      <c r="N337" s="573">
        <v>385.4</v>
      </c>
      <c r="O337" s="573">
        <v>139</v>
      </c>
      <c r="P337" s="574">
        <v>186</v>
      </c>
      <c r="Q337" s="573">
        <v>151.19999999999999</v>
      </c>
      <c r="R337" s="573">
        <v>34.799999999999997</v>
      </c>
      <c r="S337" s="574">
        <v>5895.2</v>
      </c>
    </row>
    <row r="338" spans="1:19" s="612" customFormat="1" ht="34.9" hidden="1" customHeight="1">
      <c r="A338" s="674"/>
      <c r="B338" s="217">
        <v>44958</v>
      </c>
      <c r="C338" s="676">
        <v>404.2</v>
      </c>
      <c r="D338" s="638">
        <v>41.6</v>
      </c>
      <c r="E338" s="638">
        <v>362.6</v>
      </c>
      <c r="F338" s="676">
        <v>2244.5700000000002</v>
      </c>
      <c r="G338" s="638">
        <v>940.37</v>
      </c>
      <c r="H338" s="638">
        <v>1304.2</v>
      </c>
      <c r="I338" s="676">
        <v>2558.1999999999998</v>
      </c>
      <c r="J338" s="638">
        <v>323.39999999999998</v>
      </c>
      <c r="K338" s="638">
        <v>1038.0999999999999</v>
      </c>
      <c r="L338" s="638">
        <v>1196.7</v>
      </c>
      <c r="M338" s="676">
        <v>524.5</v>
      </c>
      <c r="N338" s="638">
        <v>386.8</v>
      </c>
      <c r="O338" s="638">
        <v>137.69999999999999</v>
      </c>
      <c r="P338" s="676">
        <v>132</v>
      </c>
      <c r="Q338" s="638">
        <v>104.3</v>
      </c>
      <c r="R338" s="638">
        <v>27.7</v>
      </c>
      <c r="S338" s="676">
        <v>5863.47</v>
      </c>
    </row>
    <row r="339" spans="1:19" s="612" customFormat="1" ht="34.9" hidden="1" customHeight="1">
      <c r="A339" s="674"/>
      <c r="B339" s="216">
        <v>44986</v>
      </c>
      <c r="C339" s="574">
        <v>413.1</v>
      </c>
      <c r="D339" s="573">
        <v>42.2</v>
      </c>
      <c r="E339" s="573">
        <v>370.9</v>
      </c>
      <c r="F339" s="574">
        <v>2218.1</v>
      </c>
      <c r="G339" s="573">
        <v>905</v>
      </c>
      <c r="H339" s="573">
        <v>1313.1</v>
      </c>
      <c r="I339" s="574">
        <v>2602.8000000000002</v>
      </c>
      <c r="J339" s="573">
        <v>318.60000000000002</v>
      </c>
      <c r="K339" s="573">
        <v>1060.2</v>
      </c>
      <c r="L339" s="573">
        <v>1224</v>
      </c>
      <c r="M339" s="574">
        <v>581.6</v>
      </c>
      <c r="N339" s="573">
        <v>445.3</v>
      </c>
      <c r="O339" s="573">
        <v>136.30000000000001</v>
      </c>
      <c r="P339" s="574">
        <v>138.30000000000001</v>
      </c>
      <c r="Q339" s="573">
        <v>78.400000000000006</v>
      </c>
      <c r="R339" s="573">
        <v>59.9</v>
      </c>
      <c r="S339" s="574">
        <v>5953.9</v>
      </c>
    </row>
    <row r="340" spans="1:19" s="612" customFormat="1" ht="34.9" hidden="1" customHeight="1">
      <c r="A340" s="674"/>
      <c r="B340" s="217">
        <v>45017</v>
      </c>
      <c r="C340" s="676">
        <v>377.1</v>
      </c>
      <c r="D340" s="638">
        <v>36.5</v>
      </c>
      <c r="E340" s="638">
        <v>340.6</v>
      </c>
      <c r="F340" s="676">
        <v>2236.4</v>
      </c>
      <c r="G340" s="638">
        <v>904.1</v>
      </c>
      <c r="H340" s="638">
        <v>1332.3</v>
      </c>
      <c r="I340" s="676">
        <v>2710.5</v>
      </c>
      <c r="J340" s="638">
        <v>317.8</v>
      </c>
      <c r="K340" s="638">
        <v>1061.5</v>
      </c>
      <c r="L340" s="638">
        <v>1331.2</v>
      </c>
      <c r="M340" s="676">
        <v>592.4</v>
      </c>
      <c r="N340" s="638">
        <v>454.5</v>
      </c>
      <c r="O340" s="638">
        <v>137.9</v>
      </c>
      <c r="P340" s="676">
        <v>152.80000000000001</v>
      </c>
      <c r="Q340" s="638">
        <v>127.1</v>
      </c>
      <c r="R340" s="638">
        <v>25.7</v>
      </c>
      <c r="S340" s="676">
        <v>6069.2</v>
      </c>
    </row>
    <row r="341" spans="1:19" s="612" customFormat="1" ht="34.9" hidden="1" customHeight="1">
      <c r="A341" s="674"/>
      <c r="B341" s="216">
        <v>45047</v>
      </c>
      <c r="C341" s="574">
        <v>422.3</v>
      </c>
      <c r="D341" s="573">
        <v>38.6</v>
      </c>
      <c r="E341" s="573">
        <v>383.7</v>
      </c>
      <c r="F341" s="574">
        <v>2119.9</v>
      </c>
      <c r="G341" s="573">
        <v>918.5</v>
      </c>
      <c r="H341" s="573">
        <v>1201.4000000000001</v>
      </c>
      <c r="I341" s="574">
        <v>2641.4</v>
      </c>
      <c r="J341" s="573">
        <v>313.3</v>
      </c>
      <c r="K341" s="573">
        <v>1069.4000000000001</v>
      </c>
      <c r="L341" s="573">
        <v>1258.7</v>
      </c>
      <c r="M341" s="574">
        <v>556.1</v>
      </c>
      <c r="N341" s="573">
        <v>418.6</v>
      </c>
      <c r="O341" s="573">
        <v>137.5</v>
      </c>
      <c r="P341" s="574">
        <v>142.19999999999999</v>
      </c>
      <c r="Q341" s="573">
        <v>117.1</v>
      </c>
      <c r="R341" s="573">
        <v>25.1</v>
      </c>
      <c r="S341" s="574">
        <v>5881.9</v>
      </c>
    </row>
    <row r="342" spans="1:19" s="612" customFormat="1" ht="34.9" hidden="1" customHeight="1">
      <c r="A342" s="674"/>
      <c r="B342" s="217">
        <v>45078</v>
      </c>
      <c r="C342" s="676">
        <v>419.2</v>
      </c>
      <c r="D342" s="638">
        <v>35</v>
      </c>
      <c r="E342" s="638">
        <v>384.2</v>
      </c>
      <c r="F342" s="676">
        <v>2043.5</v>
      </c>
      <c r="G342" s="638">
        <v>925.7</v>
      </c>
      <c r="H342" s="638">
        <v>1117.8</v>
      </c>
      <c r="I342" s="676">
        <v>2868.8</v>
      </c>
      <c r="J342" s="638">
        <v>306.89999999999998</v>
      </c>
      <c r="K342" s="638">
        <v>1098.0999999999999</v>
      </c>
      <c r="L342" s="638">
        <v>1463.8</v>
      </c>
      <c r="M342" s="676">
        <v>538.29999999999995</v>
      </c>
      <c r="N342" s="638">
        <v>402.4</v>
      </c>
      <c r="O342" s="638">
        <v>135.9</v>
      </c>
      <c r="P342" s="676">
        <v>147</v>
      </c>
      <c r="Q342" s="638">
        <v>126</v>
      </c>
      <c r="R342" s="638">
        <v>21</v>
      </c>
      <c r="S342" s="676">
        <v>6016.8</v>
      </c>
    </row>
    <row r="343" spans="1:19" s="612" customFormat="1" ht="34.9" hidden="1" customHeight="1">
      <c r="A343" s="674"/>
      <c r="B343" s="216">
        <v>45108</v>
      </c>
      <c r="C343" s="574">
        <v>414.8</v>
      </c>
      <c r="D343" s="573">
        <v>36.299999999999997</v>
      </c>
      <c r="E343" s="573">
        <v>378.5</v>
      </c>
      <c r="F343" s="574">
        <v>2109.8000000000002</v>
      </c>
      <c r="G343" s="573">
        <v>896.8</v>
      </c>
      <c r="H343" s="573">
        <v>1213</v>
      </c>
      <c r="I343" s="574">
        <v>2660.3</v>
      </c>
      <c r="J343" s="573">
        <v>305.39999999999998</v>
      </c>
      <c r="K343" s="573">
        <v>1000.1</v>
      </c>
      <c r="L343" s="573">
        <v>1354.8</v>
      </c>
      <c r="M343" s="574">
        <v>569.5</v>
      </c>
      <c r="N343" s="573">
        <v>432.5</v>
      </c>
      <c r="O343" s="573">
        <v>137</v>
      </c>
      <c r="P343" s="574">
        <v>144.9</v>
      </c>
      <c r="Q343" s="573">
        <v>125.6</v>
      </c>
      <c r="R343" s="573">
        <v>19.3</v>
      </c>
      <c r="S343" s="574">
        <v>5899.3</v>
      </c>
    </row>
    <row r="344" spans="1:19" s="612" customFormat="1" ht="34.9" hidden="1" customHeight="1">
      <c r="A344" s="674"/>
      <c r="B344" s="217">
        <v>45139</v>
      </c>
      <c r="C344" s="676">
        <v>391.49400000000003</v>
      </c>
      <c r="D344" s="638">
        <v>37.384</v>
      </c>
      <c r="E344" s="638">
        <v>354.11</v>
      </c>
      <c r="F344" s="676">
        <v>2171.9110000000001</v>
      </c>
      <c r="G344" s="638">
        <v>874.07899999999995</v>
      </c>
      <c r="H344" s="638">
        <v>1297.8319999999999</v>
      </c>
      <c r="I344" s="676">
        <v>2652</v>
      </c>
      <c r="J344" s="638">
        <v>307.7</v>
      </c>
      <c r="K344" s="638">
        <v>999.6</v>
      </c>
      <c r="L344" s="638">
        <v>1344.7</v>
      </c>
      <c r="M344" s="676">
        <v>571.98900000000003</v>
      </c>
      <c r="N344" s="638">
        <v>436.69499999999999</v>
      </c>
      <c r="O344" s="638">
        <v>135.29400000000001</v>
      </c>
      <c r="P344" s="676">
        <v>145.20699999999999</v>
      </c>
      <c r="Q344" s="638">
        <v>136.19999999999999</v>
      </c>
      <c r="R344" s="638">
        <v>9.0069999999999997</v>
      </c>
      <c r="S344" s="676">
        <v>5932.6009999999997</v>
      </c>
    </row>
    <row r="345" spans="1:19" s="612" customFormat="1" ht="34.9" hidden="1" customHeight="1">
      <c r="A345" s="674"/>
      <c r="B345" s="216">
        <v>45171</v>
      </c>
      <c r="C345" s="574">
        <v>368.565</v>
      </c>
      <c r="D345" s="573">
        <v>33.014000000000003</v>
      </c>
      <c r="E345" s="573">
        <v>335.55099999999999</v>
      </c>
      <c r="F345" s="574">
        <v>2151.047</v>
      </c>
      <c r="G345" s="573">
        <v>869.40700000000004</v>
      </c>
      <c r="H345" s="573">
        <v>1281.6400000000001</v>
      </c>
      <c r="I345" s="574">
        <v>2648.7</v>
      </c>
      <c r="J345" s="573">
        <v>294.8</v>
      </c>
      <c r="K345" s="573">
        <v>999.4</v>
      </c>
      <c r="L345" s="573">
        <v>1354.5</v>
      </c>
      <c r="M345" s="574">
        <v>591.577</v>
      </c>
      <c r="N345" s="573">
        <v>457.375</v>
      </c>
      <c r="O345" s="573">
        <v>134.202</v>
      </c>
      <c r="P345" s="574">
        <v>145.20099999999999</v>
      </c>
      <c r="Q345" s="573">
        <v>123.202</v>
      </c>
      <c r="R345" s="573">
        <v>21.998999999999999</v>
      </c>
      <c r="S345" s="574">
        <v>5905.0899999999992</v>
      </c>
    </row>
    <row r="346" spans="1:19" s="612" customFormat="1" ht="34.9" hidden="1" customHeight="1">
      <c r="A346" s="674"/>
      <c r="B346" s="217">
        <v>45202</v>
      </c>
      <c r="C346" s="676">
        <v>355.72800000000001</v>
      </c>
      <c r="D346" s="638">
        <v>41.892000000000003</v>
      </c>
      <c r="E346" s="638">
        <v>313.83600000000001</v>
      </c>
      <c r="F346" s="676">
        <v>2142.143</v>
      </c>
      <c r="G346" s="638">
        <v>835.53899999999999</v>
      </c>
      <c r="H346" s="638">
        <v>1306.604</v>
      </c>
      <c r="I346" s="676">
        <v>2588.6000000000004</v>
      </c>
      <c r="J346" s="638">
        <v>294.60000000000002</v>
      </c>
      <c r="K346" s="638">
        <v>990.1</v>
      </c>
      <c r="L346" s="638">
        <v>1303.9000000000001</v>
      </c>
      <c r="M346" s="676">
        <v>611.36699999999996</v>
      </c>
      <c r="N346" s="638">
        <v>480.81200000000001</v>
      </c>
      <c r="O346" s="638">
        <v>130.55500000000001</v>
      </c>
      <c r="P346" s="676">
        <v>144.869</v>
      </c>
      <c r="Q346" s="638">
        <v>112.244</v>
      </c>
      <c r="R346" s="638">
        <v>32.625</v>
      </c>
      <c r="S346" s="676">
        <v>5842.7070000000003</v>
      </c>
    </row>
    <row r="347" spans="1:19" s="612" customFormat="1" ht="34.9" hidden="1" customHeight="1">
      <c r="A347" s="674"/>
      <c r="B347" s="216">
        <v>45231</v>
      </c>
      <c r="C347" s="574">
        <v>356.71899999999999</v>
      </c>
      <c r="D347" s="573">
        <v>35.869</v>
      </c>
      <c r="E347" s="573">
        <v>320.85000000000002</v>
      </c>
      <c r="F347" s="574">
        <v>2133.9560000000001</v>
      </c>
      <c r="G347" s="573">
        <v>868.697</v>
      </c>
      <c r="H347" s="573">
        <v>1265.258</v>
      </c>
      <c r="I347" s="574">
        <v>2686.5</v>
      </c>
      <c r="J347" s="573">
        <v>292.7</v>
      </c>
      <c r="K347" s="573">
        <v>991.7</v>
      </c>
      <c r="L347" s="573">
        <v>1402.1</v>
      </c>
      <c r="M347" s="574">
        <v>620.83799999999997</v>
      </c>
      <c r="N347" s="573">
        <v>490.29199999999997</v>
      </c>
      <c r="O347" s="573">
        <v>130.54599999999999</v>
      </c>
      <c r="P347" s="574">
        <v>152.13800000000001</v>
      </c>
      <c r="Q347" s="573">
        <v>118.911</v>
      </c>
      <c r="R347" s="573">
        <v>33.226999999999997</v>
      </c>
      <c r="S347" s="574">
        <v>5950.1750000000002</v>
      </c>
    </row>
    <row r="348" spans="1:19" s="612" customFormat="1" ht="34.9" hidden="1" customHeight="1">
      <c r="A348" s="674"/>
      <c r="B348" s="553">
        <v>45261</v>
      </c>
      <c r="C348" s="914">
        <f>D348+E348</f>
        <v>412.92015999</v>
      </c>
      <c r="D348" s="639">
        <v>35.0402621</v>
      </c>
      <c r="E348" s="639">
        <v>377.87989789</v>
      </c>
      <c r="F348" s="914">
        <f>G348+H348</f>
        <v>2152.3019133300004</v>
      </c>
      <c r="G348" s="639">
        <v>854.74650943000006</v>
      </c>
      <c r="H348" s="639">
        <v>1297.5554039000001</v>
      </c>
      <c r="I348" s="914">
        <f>J348+K348+L348</f>
        <v>2789.8</v>
      </c>
      <c r="J348" s="639">
        <v>426.7</v>
      </c>
      <c r="K348" s="639">
        <v>989.9</v>
      </c>
      <c r="L348" s="639">
        <v>1373.2</v>
      </c>
      <c r="M348" s="914">
        <f>N348+O348</f>
        <v>620.21250914999996</v>
      </c>
      <c r="N348" s="639">
        <v>490.64943568000001</v>
      </c>
      <c r="O348" s="639">
        <v>129.56307347000001</v>
      </c>
      <c r="P348" s="914">
        <f>Q348+R348</f>
        <v>155.021899459</v>
      </c>
      <c r="Q348" s="639">
        <v>124.36342123</v>
      </c>
      <c r="R348" s="639">
        <v>30.658478229</v>
      </c>
      <c r="S348" s="914">
        <f>P348+M348+I348+F348+C348</f>
        <v>6130.2564819290001</v>
      </c>
    </row>
    <row r="349" spans="1:19" s="612" customFormat="1" ht="34.9" hidden="1" customHeight="1">
      <c r="A349" s="674"/>
      <c r="B349" s="1009">
        <v>2024</v>
      </c>
      <c r="C349" s="1023"/>
      <c r="D349" s="1024"/>
      <c r="E349" s="1024"/>
      <c r="F349" s="1023"/>
      <c r="G349" s="1024"/>
      <c r="H349" s="1024"/>
      <c r="I349" s="1023"/>
      <c r="J349" s="1024"/>
      <c r="K349" s="1024"/>
      <c r="L349" s="1024"/>
      <c r="M349" s="1023"/>
      <c r="N349" s="1024"/>
      <c r="O349" s="1024"/>
      <c r="P349" s="1023"/>
      <c r="Q349" s="1024"/>
      <c r="R349" s="1024"/>
      <c r="S349" s="1023"/>
    </row>
    <row r="350" spans="1:19" s="612" customFormat="1" ht="34.9" hidden="1" customHeight="1">
      <c r="A350" s="674"/>
      <c r="B350" s="216">
        <v>45292</v>
      </c>
      <c r="C350" s="574">
        <f t="shared" ref="C350:C356" si="0">D350+E350</f>
        <v>336.66799999999995</v>
      </c>
      <c r="D350" s="573">
        <v>37.161999999999999</v>
      </c>
      <c r="E350" s="573">
        <v>299.50599999999997</v>
      </c>
      <c r="F350" s="574">
        <f>G350+H350</f>
        <v>2197.2289999999998</v>
      </c>
      <c r="G350" s="573">
        <v>851.93600000000004</v>
      </c>
      <c r="H350" s="573">
        <v>1345.2929999999999</v>
      </c>
      <c r="I350" s="574">
        <f t="shared" ref="I350:I356" si="1">J350+K350+L350</f>
        <v>2757.6000000000004</v>
      </c>
      <c r="J350" s="573">
        <v>296.10000000000002</v>
      </c>
      <c r="K350" s="573">
        <v>999.2</v>
      </c>
      <c r="L350" s="573">
        <v>1462.3</v>
      </c>
      <c r="M350" s="574">
        <f t="shared" ref="M350:M356" si="2">N350+O350</f>
        <v>626.74</v>
      </c>
      <c r="N350" s="573">
        <v>497.84699999999998</v>
      </c>
      <c r="O350" s="573">
        <v>128.893</v>
      </c>
      <c r="P350" s="574">
        <f t="shared" ref="P350:P356" si="3">Q350+R350</f>
        <v>162.64699999999999</v>
      </c>
      <c r="Q350" s="573">
        <v>124.05800000000001</v>
      </c>
      <c r="R350" s="573">
        <v>38.588999999999999</v>
      </c>
      <c r="S350" s="574">
        <f t="shared" ref="S350:S356" si="4">C350+F350+I350+M350+P350</f>
        <v>6080.884</v>
      </c>
    </row>
    <row r="351" spans="1:19" s="612" customFormat="1" ht="33" hidden="1" customHeight="1">
      <c r="A351" s="674"/>
      <c r="B351" s="217">
        <v>45323</v>
      </c>
      <c r="C351" s="676">
        <f t="shared" si="0"/>
        <v>402.03700000000003</v>
      </c>
      <c r="D351" s="638">
        <v>31.177</v>
      </c>
      <c r="E351" s="638">
        <f>370.86</f>
        <v>370.86</v>
      </c>
      <c r="F351" s="676">
        <f>G351+H351</f>
        <v>2228.1749999999997</v>
      </c>
      <c r="G351" s="638">
        <f>951.306-D351</f>
        <v>920.12900000000002</v>
      </c>
      <c r="H351" s="638">
        <f>1678.906-E351</f>
        <v>1308.0459999999998</v>
      </c>
      <c r="I351" s="676">
        <f t="shared" si="1"/>
        <v>2723.6000000000004</v>
      </c>
      <c r="J351" s="638">
        <v>294.8</v>
      </c>
      <c r="K351" s="638">
        <v>999.4</v>
      </c>
      <c r="L351" s="638">
        <v>1429.4</v>
      </c>
      <c r="M351" s="676">
        <f t="shared" si="2"/>
        <v>587.33600000000001</v>
      </c>
      <c r="N351" s="638">
        <v>458.35300000000001</v>
      </c>
      <c r="O351" s="638">
        <v>128.983</v>
      </c>
      <c r="P351" s="676">
        <f t="shared" si="3"/>
        <v>166.32600000000002</v>
      </c>
      <c r="Q351" s="638">
        <f>46.264+4.787+30.123+45.301+2.617</f>
        <v>129.09200000000001</v>
      </c>
      <c r="R351" s="638">
        <f>0+1.848+1.05+34.336</f>
        <v>37.234000000000002</v>
      </c>
      <c r="S351" s="676">
        <f t="shared" si="4"/>
        <v>6107.4740000000002</v>
      </c>
    </row>
    <row r="352" spans="1:19" s="612" customFormat="1" ht="34.9" hidden="1" customHeight="1">
      <c r="A352" s="674"/>
      <c r="B352" s="216">
        <v>45352</v>
      </c>
      <c r="C352" s="574">
        <f t="shared" si="0"/>
        <v>409.08600000000001</v>
      </c>
      <c r="D352" s="573">
        <v>36.618000000000002</v>
      </c>
      <c r="E352" s="573">
        <v>372.46800000000002</v>
      </c>
      <c r="F352" s="574">
        <f>G352+H352</f>
        <v>2264.8759999999997</v>
      </c>
      <c r="G352" s="573">
        <f>975.266-D352</f>
        <v>938.64799999999991</v>
      </c>
      <c r="H352" s="573">
        <f>1698.696-E352</f>
        <v>1326.2279999999998</v>
      </c>
      <c r="I352" s="574">
        <f t="shared" si="1"/>
        <v>2682</v>
      </c>
      <c r="J352" s="573">
        <v>271.60000000000002</v>
      </c>
      <c r="K352" s="573">
        <v>980.6</v>
      </c>
      <c r="L352" s="573">
        <v>1429.8</v>
      </c>
      <c r="M352" s="574">
        <f t="shared" si="2"/>
        <v>602.90300000000002</v>
      </c>
      <c r="N352" s="573">
        <v>463.23500000000001</v>
      </c>
      <c r="O352" s="573">
        <v>139.66800000000001</v>
      </c>
      <c r="P352" s="574">
        <f t="shared" si="3"/>
        <v>163.983</v>
      </c>
      <c r="Q352" s="573">
        <f>45.791+5.756+32.975+42.687+2.617</f>
        <v>129.82599999999999</v>
      </c>
      <c r="R352" s="573">
        <f>0+1.932+1.033+31.192</f>
        <v>34.156999999999996</v>
      </c>
      <c r="S352" s="574">
        <f t="shared" si="4"/>
        <v>6122.848</v>
      </c>
    </row>
    <row r="353" spans="1:19" s="612" customFormat="1" ht="34.9" hidden="1" customHeight="1">
      <c r="A353" s="674"/>
      <c r="B353" s="217">
        <v>45383</v>
      </c>
      <c r="C353" s="676">
        <f t="shared" si="0"/>
        <v>366.786</v>
      </c>
      <c r="D353" s="638">
        <v>35.348999999999997</v>
      </c>
      <c r="E353" s="638">
        <v>331.43700000000001</v>
      </c>
      <c r="F353" s="676">
        <f>G353+H353</f>
        <v>2298.7170000000001</v>
      </c>
      <c r="G353" s="638">
        <v>943.79499999999996</v>
      </c>
      <c r="H353" s="638">
        <v>1354.922</v>
      </c>
      <c r="I353" s="676">
        <f t="shared" si="1"/>
        <v>2723.1000000000004</v>
      </c>
      <c r="J353" s="638">
        <v>291</v>
      </c>
      <c r="K353" s="638">
        <v>986.2</v>
      </c>
      <c r="L353" s="638">
        <v>1445.9</v>
      </c>
      <c r="M353" s="676">
        <f t="shared" si="2"/>
        <v>581.73099999999999</v>
      </c>
      <c r="N353" s="638">
        <v>442.327</v>
      </c>
      <c r="O353" s="638">
        <v>139.404</v>
      </c>
      <c r="P353" s="676">
        <f t="shared" si="3"/>
        <v>187.4</v>
      </c>
      <c r="Q353" s="638">
        <v>145.113</v>
      </c>
      <c r="R353" s="638">
        <v>42.286999999999999</v>
      </c>
      <c r="S353" s="676">
        <f t="shared" si="4"/>
        <v>6157.7340000000004</v>
      </c>
    </row>
    <row r="354" spans="1:19" s="612" customFormat="1" ht="34.9" hidden="1" customHeight="1">
      <c r="A354" s="674"/>
      <c r="B354" s="216">
        <v>45413</v>
      </c>
      <c r="C354" s="574">
        <f t="shared" si="0"/>
        <v>417.60699999999997</v>
      </c>
      <c r="D354" s="573">
        <v>33.332000000000001</v>
      </c>
      <c r="E354" s="573">
        <v>384.27499999999998</v>
      </c>
      <c r="F354" s="574">
        <f>G354+H354</f>
        <v>2136.63</v>
      </c>
      <c r="G354" s="573">
        <v>973.13599999999997</v>
      </c>
      <c r="H354" s="573">
        <v>1163.4939999999999</v>
      </c>
      <c r="I354" s="574">
        <f t="shared" si="1"/>
        <v>2805.3</v>
      </c>
      <c r="J354" s="573">
        <v>291.39999999999998</v>
      </c>
      <c r="K354" s="573">
        <v>989.1</v>
      </c>
      <c r="L354" s="573">
        <v>1524.8</v>
      </c>
      <c r="M354" s="574">
        <f t="shared" si="2"/>
        <v>570.38099999999997</v>
      </c>
      <c r="N354" s="573">
        <v>430.3</v>
      </c>
      <c r="O354" s="573">
        <v>140.08099999999999</v>
      </c>
      <c r="P354" s="574">
        <f t="shared" si="3"/>
        <v>183.62199999999999</v>
      </c>
      <c r="Q354" s="573">
        <v>137.34299999999999</v>
      </c>
      <c r="R354" s="573">
        <v>46.279000000000003</v>
      </c>
      <c r="S354" s="574">
        <f t="shared" si="4"/>
        <v>6113.5400000000009</v>
      </c>
    </row>
    <row r="355" spans="1:19" s="612" customFormat="1" ht="34.9" hidden="1" customHeight="1">
      <c r="A355" s="674"/>
      <c r="B355" s="217">
        <v>45444</v>
      </c>
      <c r="C355" s="676">
        <f t="shared" si="0"/>
        <v>363.685</v>
      </c>
      <c r="D355" s="638">
        <v>38.707000000000001</v>
      </c>
      <c r="E355" s="638">
        <v>324.97800000000001</v>
      </c>
      <c r="F355" s="676">
        <v>2119.3009999999999</v>
      </c>
      <c r="G355" s="638">
        <v>967.57600000000002</v>
      </c>
      <c r="H355" s="638">
        <v>1151.7249999999999</v>
      </c>
      <c r="I355" s="676">
        <f t="shared" si="1"/>
        <v>2815.1</v>
      </c>
      <c r="J355" s="638">
        <v>288.3</v>
      </c>
      <c r="K355" s="638">
        <v>990.2</v>
      </c>
      <c r="L355" s="638">
        <v>1536.6</v>
      </c>
      <c r="M355" s="676">
        <f t="shared" si="2"/>
        <v>579.61400000000003</v>
      </c>
      <c r="N355" s="638">
        <v>441.68900000000002</v>
      </c>
      <c r="O355" s="638">
        <v>137.92500000000001</v>
      </c>
      <c r="P355" s="676">
        <f t="shared" si="3"/>
        <v>180.16</v>
      </c>
      <c r="Q355" s="638">
        <v>142.684</v>
      </c>
      <c r="R355" s="638">
        <v>37.475999999999999</v>
      </c>
      <c r="S355" s="676">
        <f t="shared" si="4"/>
        <v>6057.8599999999988</v>
      </c>
    </row>
    <row r="356" spans="1:19" s="612" customFormat="1" ht="34.9" hidden="1" customHeight="1">
      <c r="A356" s="674"/>
      <c r="B356" s="216">
        <v>45474</v>
      </c>
      <c r="C356" s="574">
        <f t="shared" si="0"/>
        <v>422.90899999999999</v>
      </c>
      <c r="D356" s="573">
        <v>35.634</v>
      </c>
      <c r="E356" s="573">
        <v>387.27499999999998</v>
      </c>
      <c r="F356" s="574">
        <f>G356+H356</f>
        <v>2065.598</v>
      </c>
      <c r="G356" s="573">
        <v>929.21900000000005</v>
      </c>
      <c r="H356" s="573">
        <v>1136.3789999999999</v>
      </c>
      <c r="I356" s="574">
        <f t="shared" si="1"/>
        <v>2807.7</v>
      </c>
      <c r="J356" s="573">
        <v>285.7</v>
      </c>
      <c r="K356" s="573">
        <v>988.5</v>
      </c>
      <c r="L356" s="573">
        <v>1533.5</v>
      </c>
      <c r="M356" s="574">
        <f t="shared" si="2"/>
        <v>623.17399999999998</v>
      </c>
      <c r="N356" s="573">
        <v>485.50799999999998</v>
      </c>
      <c r="O356" s="573">
        <v>137.666</v>
      </c>
      <c r="P356" s="574">
        <f t="shared" si="3"/>
        <v>179.51599999999999</v>
      </c>
      <c r="Q356" s="573">
        <v>147.15299999999999</v>
      </c>
      <c r="R356" s="573">
        <v>32.363</v>
      </c>
      <c r="S356" s="574">
        <f t="shared" si="4"/>
        <v>6098.8969999999999</v>
      </c>
    </row>
    <row r="357" spans="1:19" s="612" customFormat="1" ht="34.9" hidden="1" customHeight="1">
      <c r="A357" s="674"/>
      <c r="B357" s="217">
        <v>45505</v>
      </c>
      <c r="C357" s="676">
        <v>541.73599999999999</v>
      </c>
      <c r="D357" s="638">
        <v>27.809000000000001</v>
      </c>
      <c r="E357" s="638">
        <v>513.92600000000004</v>
      </c>
      <c r="F357" s="676">
        <v>1924.502</v>
      </c>
      <c r="G357" s="638">
        <v>896.29600000000005</v>
      </c>
      <c r="H357" s="638">
        <v>1028.2059999999999</v>
      </c>
      <c r="I357" s="676">
        <v>2797.6889999999999</v>
      </c>
      <c r="J357" s="638">
        <v>283.8</v>
      </c>
      <c r="K357" s="638">
        <v>982.4</v>
      </c>
      <c r="L357" s="638">
        <v>1531.5</v>
      </c>
      <c r="M357" s="676">
        <v>647.05499999999995</v>
      </c>
      <c r="N357" s="638">
        <v>509.56599999999997</v>
      </c>
      <c r="O357" s="638">
        <v>137.489</v>
      </c>
      <c r="P357" s="676">
        <v>175.685</v>
      </c>
      <c r="Q357" s="638">
        <v>154.054</v>
      </c>
      <c r="R357" s="638">
        <v>21.63</v>
      </c>
      <c r="S357" s="676">
        <v>6086.6660000000002</v>
      </c>
    </row>
    <row r="358" spans="1:19" s="612" customFormat="1" ht="34.9" hidden="1" customHeight="1">
      <c r="A358" s="674"/>
      <c r="B358" s="216">
        <v>45536</v>
      </c>
      <c r="C358" s="574">
        <f>D358+E358</f>
        <v>620.33500000000004</v>
      </c>
      <c r="D358" s="573">
        <v>24.143999999999998</v>
      </c>
      <c r="E358" s="573">
        <v>596.19100000000003</v>
      </c>
      <c r="F358" s="574">
        <f>G358+H358</f>
        <v>2002.8249999999998</v>
      </c>
      <c r="G358" s="573">
        <v>915.95899999999995</v>
      </c>
      <c r="H358" s="573">
        <v>1086.866</v>
      </c>
      <c r="I358" s="574">
        <f>J358+K358+L358</f>
        <v>2917</v>
      </c>
      <c r="J358" s="573">
        <v>281.10000000000002</v>
      </c>
      <c r="K358" s="573">
        <v>999.1</v>
      </c>
      <c r="L358" s="573">
        <v>1636.8</v>
      </c>
      <c r="M358" s="574">
        <f>N358+O358</f>
        <v>645.34300000000007</v>
      </c>
      <c r="N358" s="573">
        <v>507.93700000000001</v>
      </c>
      <c r="O358" s="573">
        <v>137.40600000000001</v>
      </c>
      <c r="P358" s="574">
        <f>Q358+R358</f>
        <v>173.48400000000001</v>
      </c>
      <c r="Q358" s="573">
        <v>153.48400000000001</v>
      </c>
      <c r="R358" s="573">
        <v>20</v>
      </c>
      <c r="S358" s="574">
        <f>C358+F358+I358+M358+P358</f>
        <v>6358.9870000000001</v>
      </c>
    </row>
    <row r="359" spans="1:19" s="612" customFormat="1" ht="34.9" hidden="1" customHeight="1">
      <c r="A359" s="674"/>
      <c r="B359" s="217">
        <v>45566</v>
      </c>
      <c r="C359" s="676">
        <v>638.58299999999997</v>
      </c>
      <c r="D359" s="638">
        <v>26.53</v>
      </c>
      <c r="E359" s="638">
        <v>612.053</v>
      </c>
      <c r="F359" s="676">
        <v>1919.797</v>
      </c>
      <c r="G359" s="638">
        <v>908.58199999999999</v>
      </c>
      <c r="H359" s="638">
        <v>1011.215</v>
      </c>
      <c r="I359" s="676">
        <v>2896.1750000000002</v>
      </c>
      <c r="J359" s="638">
        <v>280.7</v>
      </c>
      <c r="K359" s="638">
        <v>989.3</v>
      </c>
      <c r="L359" s="638">
        <v>1626.2</v>
      </c>
      <c r="M359" s="676">
        <v>644.43700000000001</v>
      </c>
      <c r="N359" s="638">
        <v>507.315</v>
      </c>
      <c r="O359" s="638">
        <v>137.12200000000001</v>
      </c>
      <c r="P359" s="676">
        <v>168.411</v>
      </c>
      <c r="Q359" s="638">
        <v>141.52199999999999</v>
      </c>
      <c r="R359" s="638">
        <v>26.888999999999999</v>
      </c>
      <c r="S359" s="676">
        <v>6267.4030000000002</v>
      </c>
    </row>
    <row r="360" spans="1:19" s="612" customFormat="1" ht="34.9" hidden="1" customHeight="1">
      <c r="A360" s="674"/>
      <c r="B360" s="216">
        <v>45597</v>
      </c>
      <c r="C360" s="574">
        <f>D360+E360</f>
        <v>688.12900000000002</v>
      </c>
      <c r="D360" s="573">
        <v>29.681000000000001</v>
      </c>
      <c r="E360" s="573">
        <v>658.44799999999998</v>
      </c>
      <c r="F360" s="574">
        <f>G360+H360</f>
        <v>1923.653</v>
      </c>
      <c r="G360" s="573">
        <v>930.91800000000001</v>
      </c>
      <c r="H360" s="573">
        <v>992.73500000000001</v>
      </c>
      <c r="I360" s="574">
        <f>J360+K360+L360</f>
        <v>2928.2</v>
      </c>
      <c r="J360" s="573">
        <v>279.2</v>
      </c>
      <c r="K360" s="573">
        <v>992.9</v>
      </c>
      <c r="L360" s="573">
        <v>1656.1</v>
      </c>
      <c r="M360" s="574">
        <f>N360+O360</f>
        <v>634.54</v>
      </c>
      <c r="N360" s="573">
        <v>497.63600000000002</v>
      </c>
      <c r="O360" s="573">
        <v>136.904</v>
      </c>
      <c r="P360" s="574">
        <f>Q360+R360</f>
        <v>168.131</v>
      </c>
      <c r="Q360" s="573">
        <v>143.70400000000001</v>
      </c>
      <c r="R360" s="573">
        <v>24.427</v>
      </c>
      <c r="S360" s="574">
        <f>C360+F360+I360+M360+P360</f>
        <v>6342.6530000000002</v>
      </c>
    </row>
    <row r="361" spans="1:19" s="612" customFormat="1" ht="34.9" hidden="1" customHeight="1">
      <c r="A361" s="674"/>
      <c r="B361" s="553">
        <v>45628</v>
      </c>
      <c r="C361" s="914">
        <v>709.37</v>
      </c>
      <c r="D361" s="639">
        <v>29.643000000000001</v>
      </c>
      <c r="E361" s="639">
        <v>679.72699999999998</v>
      </c>
      <c r="F361" s="914">
        <v>1928.626</v>
      </c>
      <c r="G361" s="639">
        <v>918.625</v>
      </c>
      <c r="H361" s="639">
        <v>1010.001</v>
      </c>
      <c r="I361" s="914">
        <v>2899.8670000000002</v>
      </c>
      <c r="J361" s="639">
        <v>275.39999999999998</v>
      </c>
      <c r="K361" s="639">
        <v>989.1</v>
      </c>
      <c r="L361" s="639">
        <v>1635.4</v>
      </c>
      <c r="M361" s="914">
        <v>633.6</v>
      </c>
      <c r="N361" s="639">
        <v>497.07</v>
      </c>
      <c r="O361" s="639">
        <v>136.529</v>
      </c>
      <c r="P361" s="914">
        <v>152.61600000000001</v>
      </c>
      <c r="Q361" s="639">
        <v>123.94499999999999</v>
      </c>
      <c r="R361" s="639">
        <v>28.670999999999999</v>
      </c>
      <c r="S361" s="914">
        <v>6324.0780000000004</v>
      </c>
    </row>
    <row r="362" spans="1:19" s="612" customFormat="1" ht="34.9" customHeight="1">
      <c r="A362" s="674"/>
      <c r="B362" s="1009">
        <v>2025</v>
      </c>
      <c r="C362" s="1023"/>
      <c r="D362" s="1024"/>
      <c r="E362" s="1024"/>
      <c r="F362" s="1023"/>
      <c r="G362" s="1024"/>
      <c r="H362" s="1024"/>
      <c r="I362" s="1023"/>
      <c r="J362" s="1024"/>
      <c r="K362" s="1024"/>
      <c r="L362" s="1024"/>
      <c r="M362" s="1023"/>
      <c r="N362" s="1024"/>
      <c r="O362" s="1024"/>
      <c r="P362" s="1023"/>
      <c r="Q362" s="1024"/>
      <c r="R362" s="1024"/>
      <c r="S362" s="1023"/>
    </row>
    <row r="363" spans="1:19" s="612" customFormat="1" ht="34.9" hidden="1" customHeight="1">
      <c r="A363" s="674"/>
      <c r="B363" s="216">
        <v>45658</v>
      </c>
      <c r="C363" s="574">
        <v>656.03300000000002</v>
      </c>
      <c r="D363" s="573">
        <v>35.683</v>
      </c>
      <c r="E363" s="573">
        <v>620.35</v>
      </c>
      <c r="F363" s="574">
        <v>1872.7049999999999</v>
      </c>
      <c r="G363" s="573">
        <v>940.68700000000001</v>
      </c>
      <c r="H363" s="573">
        <v>932.01700000000005</v>
      </c>
      <c r="I363" s="574">
        <v>2993.0329999999999</v>
      </c>
      <c r="J363" s="573">
        <v>272.7</v>
      </c>
      <c r="K363" s="573">
        <v>1000.5</v>
      </c>
      <c r="L363" s="573">
        <v>1719.8</v>
      </c>
      <c r="M363" s="574">
        <v>629.22699999999998</v>
      </c>
      <c r="N363" s="573">
        <v>492.61900000000003</v>
      </c>
      <c r="O363" s="573">
        <v>136.608</v>
      </c>
      <c r="P363" s="574">
        <v>195.96299999999999</v>
      </c>
      <c r="Q363" s="573">
        <v>160.14400000000001</v>
      </c>
      <c r="R363" s="573">
        <v>35.819000000000003</v>
      </c>
      <c r="S363" s="574">
        <v>6346.9610000000002</v>
      </c>
    </row>
    <row r="364" spans="1:19" s="612" customFormat="1" ht="34.9" hidden="1" customHeight="1">
      <c r="A364" s="674"/>
      <c r="B364" s="217">
        <v>45690</v>
      </c>
      <c r="C364" s="676">
        <v>756.60900000000004</v>
      </c>
      <c r="D364" s="638">
        <v>36.100999999999999</v>
      </c>
      <c r="E364" s="638">
        <v>720.50800000000004</v>
      </c>
      <c r="F364" s="676">
        <v>1965.366</v>
      </c>
      <c r="G364" s="638">
        <v>954.3</v>
      </c>
      <c r="H364" s="638">
        <v>1011.066</v>
      </c>
      <c r="I364" s="676">
        <v>2862.5140000000001</v>
      </c>
      <c r="J364" s="638">
        <v>270.8</v>
      </c>
      <c r="K364" s="638">
        <v>986.2</v>
      </c>
      <c r="L364" s="638">
        <v>1605.5</v>
      </c>
      <c r="M364" s="676">
        <v>635.24699999999996</v>
      </c>
      <c r="N364" s="638">
        <v>497.87400000000002</v>
      </c>
      <c r="O364" s="638">
        <v>137.37299999999999</v>
      </c>
      <c r="P364" s="676">
        <v>190.69300000000001</v>
      </c>
      <c r="Q364" s="638">
        <v>158.41800000000001</v>
      </c>
      <c r="R364" s="638">
        <v>32.274999999999999</v>
      </c>
      <c r="S364" s="676">
        <f t="shared" ref="S364:S373" si="5">C364+F364+I364+M364+P364</f>
        <v>6410.4290000000001</v>
      </c>
    </row>
    <row r="365" spans="1:19" s="612" customFormat="1" ht="34.9" hidden="1" customHeight="1">
      <c r="A365" s="674"/>
      <c r="B365" s="216">
        <v>45717</v>
      </c>
      <c r="C365" s="574">
        <v>812.81299999999999</v>
      </c>
      <c r="D365" s="573">
        <v>30.484000000000002</v>
      </c>
      <c r="E365" s="573">
        <v>782.32899999999995</v>
      </c>
      <c r="F365" s="574">
        <f t="shared" ref="F365:F373" si="6">G365+H365</f>
        <v>1802.768</v>
      </c>
      <c r="G365" s="573">
        <v>952.73699999999997</v>
      </c>
      <c r="H365" s="573">
        <v>850.03099999999995</v>
      </c>
      <c r="I365" s="574">
        <f>J365+K365+L365</f>
        <v>2919.3999999999996</v>
      </c>
      <c r="J365" s="573">
        <v>264.39999999999998</v>
      </c>
      <c r="K365" s="573">
        <v>990.4</v>
      </c>
      <c r="L365" s="573">
        <v>1664.6</v>
      </c>
      <c r="M365" s="574">
        <f t="shared" ref="M365:M373" si="7">N365+O365</f>
        <v>635.93700000000001</v>
      </c>
      <c r="N365" s="573">
        <v>498.41500000000002</v>
      </c>
      <c r="O365" s="573">
        <v>137.52199999999999</v>
      </c>
      <c r="P365" s="574">
        <f>Q365+R365</f>
        <v>190.47200000000001</v>
      </c>
      <c r="Q365" s="573">
        <v>174.07300000000001</v>
      </c>
      <c r="R365" s="573">
        <v>16.399000000000001</v>
      </c>
      <c r="S365" s="574">
        <f t="shared" si="5"/>
        <v>6361.3899999999994</v>
      </c>
    </row>
    <row r="366" spans="1:19" s="612" customFormat="1" ht="34.9" hidden="1" customHeight="1">
      <c r="A366" s="674"/>
      <c r="B366" s="217">
        <v>45748</v>
      </c>
      <c r="C366" s="676">
        <f t="shared" ref="C366:C373" si="8">D366+E366</f>
        <v>753.3839999999999</v>
      </c>
      <c r="D366" s="638">
        <v>41.006999999999998</v>
      </c>
      <c r="E366" s="638">
        <v>712.37699999999995</v>
      </c>
      <c r="F366" s="676">
        <f t="shared" si="6"/>
        <v>2083.127</v>
      </c>
      <c r="G366" s="638">
        <v>965.59400000000005</v>
      </c>
      <c r="H366" s="638">
        <v>1117.5329999999999</v>
      </c>
      <c r="I366" s="676">
        <v>2870.7570000000001</v>
      </c>
      <c r="J366" s="638">
        <v>264.2</v>
      </c>
      <c r="K366" s="638">
        <v>980.6</v>
      </c>
      <c r="L366" s="638">
        <v>1626</v>
      </c>
      <c r="M366" s="676">
        <f t="shared" si="7"/>
        <v>636.33100000000002</v>
      </c>
      <c r="N366" s="638">
        <v>498.21499999999997</v>
      </c>
      <c r="O366" s="638">
        <v>138.11600000000001</v>
      </c>
      <c r="P366" s="676">
        <v>197.63499999999999</v>
      </c>
      <c r="Q366" s="638">
        <v>167.101</v>
      </c>
      <c r="R366" s="638">
        <v>30.533999999999999</v>
      </c>
      <c r="S366" s="676">
        <f t="shared" si="5"/>
        <v>6541.2340000000004</v>
      </c>
    </row>
    <row r="367" spans="1:19" s="612" customFormat="1" ht="34.9" hidden="1" customHeight="1">
      <c r="A367" s="674"/>
      <c r="B367" s="216">
        <v>45778</v>
      </c>
      <c r="C367" s="574">
        <f t="shared" si="8"/>
        <v>836.28899999999999</v>
      </c>
      <c r="D367" s="573">
        <v>45.481000000000002</v>
      </c>
      <c r="E367" s="573">
        <v>790.80799999999999</v>
      </c>
      <c r="F367" s="574">
        <f t="shared" si="6"/>
        <v>1891.0630000000001</v>
      </c>
      <c r="G367" s="573">
        <v>994.62300000000005</v>
      </c>
      <c r="H367" s="573">
        <v>896.44</v>
      </c>
      <c r="I367" s="574">
        <f t="shared" ref="I367:I373" si="9">J367+K367+L367</f>
        <v>3030.5</v>
      </c>
      <c r="J367" s="573">
        <v>260.8</v>
      </c>
      <c r="K367" s="573">
        <v>1020.5</v>
      </c>
      <c r="L367" s="573">
        <v>1749.2</v>
      </c>
      <c r="M367" s="574">
        <f t="shared" si="7"/>
        <v>640.63900000000001</v>
      </c>
      <c r="N367" s="573">
        <v>499.28300000000002</v>
      </c>
      <c r="O367" s="573">
        <v>141.35599999999999</v>
      </c>
      <c r="P367" s="574">
        <f t="shared" ref="P367:P373" si="10">Q367+R367</f>
        <v>196.965</v>
      </c>
      <c r="Q367" s="573">
        <v>158.648</v>
      </c>
      <c r="R367" s="573">
        <v>38.317</v>
      </c>
      <c r="S367" s="574">
        <f t="shared" si="5"/>
        <v>6595.4560000000001</v>
      </c>
    </row>
    <row r="368" spans="1:19" s="612" customFormat="1" ht="34.9" hidden="1" customHeight="1">
      <c r="A368" s="674"/>
      <c r="B368" s="217">
        <v>45809</v>
      </c>
      <c r="C368" s="676">
        <f t="shared" si="8"/>
        <v>895.43499999999995</v>
      </c>
      <c r="D368" s="638">
        <v>36.914000000000001</v>
      </c>
      <c r="E368" s="638">
        <v>858.52099999999996</v>
      </c>
      <c r="F368" s="676">
        <f t="shared" si="6"/>
        <v>1978.7660000000001</v>
      </c>
      <c r="G368" s="638">
        <v>1010.5410000000001</v>
      </c>
      <c r="H368" s="638">
        <v>968.22500000000002</v>
      </c>
      <c r="I368" s="676">
        <f t="shared" si="9"/>
        <v>3063.8999999999996</v>
      </c>
      <c r="J368" s="638">
        <v>256.7</v>
      </c>
      <c r="K368" s="638">
        <v>1024.0999999999999</v>
      </c>
      <c r="L368" s="638">
        <v>1783.1</v>
      </c>
      <c r="M368" s="676">
        <f t="shared" si="7"/>
        <v>658.43399999999997</v>
      </c>
      <c r="N368" s="638">
        <v>517.98699999999997</v>
      </c>
      <c r="O368" s="638">
        <v>140.447</v>
      </c>
      <c r="P368" s="676">
        <f t="shared" si="10"/>
        <v>188.70400000000001</v>
      </c>
      <c r="Q368" s="638">
        <v>154.678</v>
      </c>
      <c r="R368" s="638">
        <v>34.026000000000003</v>
      </c>
      <c r="S368" s="676">
        <f t="shared" si="5"/>
        <v>6785.2389999999996</v>
      </c>
    </row>
    <row r="369" spans="1:19" s="612" customFormat="1" ht="34.9" customHeight="1">
      <c r="A369" s="674"/>
      <c r="B369" s="216">
        <v>45839</v>
      </c>
      <c r="C369" s="574">
        <f t="shared" si="8"/>
        <v>836.03200000000004</v>
      </c>
      <c r="D369" s="573">
        <v>46.942999999999998</v>
      </c>
      <c r="E369" s="573">
        <v>789.08900000000006</v>
      </c>
      <c r="F369" s="574">
        <f t="shared" si="6"/>
        <v>1867.7539999999999</v>
      </c>
      <c r="G369" s="573">
        <v>997.93299999999999</v>
      </c>
      <c r="H369" s="573">
        <v>869.82100000000003</v>
      </c>
      <c r="I369" s="574">
        <f t="shared" si="9"/>
        <v>3135.7400000000002</v>
      </c>
      <c r="J369" s="573">
        <v>265.14</v>
      </c>
      <c r="K369" s="573">
        <v>1035.2</v>
      </c>
      <c r="L369" s="573">
        <v>1835.4</v>
      </c>
      <c r="M369" s="574">
        <f t="shared" si="7"/>
        <v>645.94900000000007</v>
      </c>
      <c r="N369" s="573">
        <v>506.09500000000003</v>
      </c>
      <c r="O369" s="573">
        <v>139.85400000000001</v>
      </c>
      <c r="P369" s="574">
        <f t="shared" si="10"/>
        <v>189.24800000000002</v>
      </c>
      <c r="Q369" s="573">
        <v>157.32900000000001</v>
      </c>
      <c r="R369" s="573">
        <v>31.919</v>
      </c>
      <c r="S369" s="574">
        <f t="shared" si="5"/>
        <v>6674.723</v>
      </c>
    </row>
    <row r="370" spans="1:19" s="612" customFormat="1" ht="34.9" customHeight="1">
      <c r="A370" s="674"/>
      <c r="B370" s="217">
        <v>45870</v>
      </c>
      <c r="C370" s="676">
        <f t="shared" si="8"/>
        <v>853.803</v>
      </c>
      <c r="D370" s="638">
        <v>45.302999999999997</v>
      </c>
      <c r="E370" s="638">
        <v>808.5</v>
      </c>
      <c r="F370" s="676">
        <f t="shared" si="6"/>
        <v>1841.4349999999999</v>
      </c>
      <c r="G370" s="638">
        <v>1000.4</v>
      </c>
      <c r="H370" s="638">
        <v>841.03499999999997</v>
      </c>
      <c r="I370" s="676">
        <f t="shared" si="9"/>
        <v>3137.5</v>
      </c>
      <c r="J370" s="638">
        <v>292.39999999999998</v>
      </c>
      <c r="K370" s="638">
        <v>1032.3</v>
      </c>
      <c r="L370" s="638">
        <v>1812.8</v>
      </c>
      <c r="M370" s="676">
        <f t="shared" si="7"/>
        <v>637.37800000000004</v>
      </c>
      <c r="N370" s="638">
        <v>497.68700000000001</v>
      </c>
      <c r="O370" s="638">
        <v>139.691</v>
      </c>
      <c r="P370" s="676">
        <f t="shared" si="10"/>
        <v>199.62700000000001</v>
      </c>
      <c r="Q370" s="638">
        <v>163.36000000000001</v>
      </c>
      <c r="R370" s="638">
        <v>36.267000000000003</v>
      </c>
      <c r="S370" s="676">
        <f t="shared" si="5"/>
        <v>6669.7429999999995</v>
      </c>
    </row>
    <row r="371" spans="1:19" s="612" customFormat="1" ht="34.9" customHeight="1">
      <c r="A371" s="674"/>
      <c r="B371" s="216">
        <v>45901</v>
      </c>
      <c r="C371" s="574">
        <f t="shared" si="8"/>
        <v>881.14940304800007</v>
      </c>
      <c r="D371" s="573">
        <v>45.487688608000006</v>
      </c>
      <c r="E371" s="573">
        <v>835.66171444000008</v>
      </c>
      <c r="F371" s="574">
        <f t="shared" si="6"/>
        <v>1784.646039662</v>
      </c>
      <c r="G371" s="573">
        <v>965.9840656020001</v>
      </c>
      <c r="H371" s="573">
        <v>818.66197405999981</v>
      </c>
      <c r="I371" s="574">
        <f t="shared" si="9"/>
        <v>3180.1</v>
      </c>
      <c r="J371" s="573">
        <v>315.10000000000002</v>
      </c>
      <c r="K371" s="573">
        <v>1036.4000000000001</v>
      </c>
      <c r="L371" s="573">
        <v>1828.6</v>
      </c>
      <c r="M371" s="574">
        <f t="shared" si="7"/>
        <v>634.74396864999994</v>
      </c>
      <c r="N371" s="573">
        <v>494.81071033000001</v>
      </c>
      <c r="O371" s="573">
        <v>139.93325831999999</v>
      </c>
      <c r="P371" s="574">
        <f t="shared" si="10"/>
        <v>203.76993749499999</v>
      </c>
      <c r="Q371" s="573">
        <v>174.43443891999999</v>
      </c>
      <c r="R371" s="573">
        <v>29.335498574999999</v>
      </c>
      <c r="S371" s="574">
        <f t="shared" si="5"/>
        <v>6684.4093488549997</v>
      </c>
    </row>
    <row r="372" spans="1:19" s="612" customFormat="1" ht="34.9" customHeight="1">
      <c r="A372" s="674"/>
      <c r="B372" s="217">
        <v>45931</v>
      </c>
      <c r="C372" s="676">
        <f t="shared" si="8"/>
        <v>831.4581678080001</v>
      </c>
      <c r="D372" s="638">
        <v>43.814658608000002</v>
      </c>
      <c r="E372" s="638">
        <v>787.64350920000004</v>
      </c>
      <c r="F372" s="676">
        <f t="shared" si="6"/>
        <v>1847.6945952020001</v>
      </c>
      <c r="G372" s="638">
        <v>987.17133600200009</v>
      </c>
      <c r="H372" s="638">
        <v>860.5232592000001</v>
      </c>
      <c r="I372" s="676">
        <f t="shared" si="9"/>
        <v>3145.7</v>
      </c>
      <c r="J372" s="638">
        <v>315.5</v>
      </c>
      <c r="K372" s="638">
        <v>1020.1</v>
      </c>
      <c r="L372" s="638">
        <v>1810.1</v>
      </c>
      <c r="M372" s="676">
        <f t="shared" si="7"/>
        <v>663.96355156000004</v>
      </c>
      <c r="N372" s="638">
        <v>495.27179229000001</v>
      </c>
      <c r="O372" s="638">
        <v>168.69175927000001</v>
      </c>
      <c r="P372" s="676">
        <f t="shared" si="10"/>
        <v>215.44071681100002</v>
      </c>
      <c r="Q372" s="638">
        <v>185.333704141</v>
      </c>
      <c r="R372" s="638">
        <v>30.107012670000003</v>
      </c>
      <c r="S372" s="676">
        <f t="shared" si="5"/>
        <v>6704.2570313810002</v>
      </c>
    </row>
    <row r="373" spans="1:19" s="612" customFormat="1" ht="34.9" customHeight="1">
      <c r="A373" s="674"/>
      <c r="B373" s="216">
        <v>45962</v>
      </c>
      <c r="C373" s="574">
        <f t="shared" si="8"/>
        <v>842.18</v>
      </c>
      <c r="D373" s="573">
        <v>44.265999999999998</v>
      </c>
      <c r="E373" s="573">
        <v>797.91399999999999</v>
      </c>
      <c r="F373" s="574">
        <f t="shared" si="6"/>
        <v>1807.963</v>
      </c>
      <c r="G373" s="573">
        <v>967.03</v>
      </c>
      <c r="H373" s="573">
        <v>840.93299999999999</v>
      </c>
      <c r="I373" s="574">
        <f t="shared" si="9"/>
        <v>3140.8</v>
      </c>
      <c r="J373" s="573">
        <v>342.8</v>
      </c>
      <c r="K373" s="573">
        <v>1009.6</v>
      </c>
      <c r="L373" s="573">
        <v>1788.4</v>
      </c>
      <c r="M373" s="574">
        <f t="shared" si="7"/>
        <v>663.66000000000008</v>
      </c>
      <c r="N373" s="573">
        <v>493.37200000000001</v>
      </c>
      <c r="O373" s="573">
        <v>170.28800000000001</v>
      </c>
      <c r="P373" s="574">
        <f t="shared" si="10"/>
        <v>275.16300000000001</v>
      </c>
      <c r="Q373" s="573">
        <v>242.154</v>
      </c>
      <c r="R373" s="573">
        <v>33.009</v>
      </c>
      <c r="S373" s="574">
        <f t="shared" si="5"/>
        <v>6729.7659999999996</v>
      </c>
    </row>
    <row r="374" spans="1:19" s="612" customFormat="1" ht="34.9" customHeight="1">
      <c r="A374" s="674"/>
      <c r="B374" s="553">
        <v>45992</v>
      </c>
      <c r="C374" s="914">
        <v>1146.316</v>
      </c>
      <c r="D374" s="639">
        <v>65.734999999999999</v>
      </c>
      <c r="E374" s="639">
        <v>1080.5809999999999</v>
      </c>
      <c r="F374" s="914">
        <v>1678.2239999999999</v>
      </c>
      <c r="G374" s="639">
        <v>817.59</v>
      </c>
      <c r="H374" s="639">
        <v>860.63400000000001</v>
      </c>
      <c r="I374" s="914">
        <v>3059.0590000000002</v>
      </c>
      <c r="J374" s="639">
        <v>402.7</v>
      </c>
      <c r="K374" s="639">
        <v>1002.4</v>
      </c>
      <c r="L374" s="639">
        <v>1654</v>
      </c>
      <c r="M374" s="914">
        <v>705.87400000000002</v>
      </c>
      <c r="N374" s="639">
        <v>509.82400000000001</v>
      </c>
      <c r="O374" s="639">
        <v>196.04900000000001</v>
      </c>
      <c r="P374" s="914">
        <v>173.04900000000001</v>
      </c>
      <c r="Q374" s="639">
        <v>141.94399999999999</v>
      </c>
      <c r="R374" s="639">
        <v>31.105</v>
      </c>
      <c r="S374" s="914">
        <v>6762.5219999999999</v>
      </c>
    </row>
    <row r="375" spans="1:19" s="612" customFormat="1" ht="34.9" customHeight="1">
      <c r="A375" s="674"/>
      <c r="B375" s="1009">
        <v>2026</v>
      </c>
      <c r="C375" s="1023"/>
      <c r="D375" s="1024"/>
      <c r="E375" s="1024"/>
      <c r="F375" s="1023"/>
      <c r="G375" s="1024"/>
      <c r="H375" s="1024"/>
      <c r="I375" s="1023"/>
      <c r="J375" s="1024"/>
      <c r="K375" s="1024"/>
      <c r="L375" s="1024"/>
      <c r="M375" s="1023"/>
      <c r="N375" s="1024"/>
      <c r="O375" s="1024"/>
      <c r="P375" s="1023"/>
      <c r="Q375" s="1024"/>
      <c r="R375" s="1024"/>
      <c r="S375" s="1023"/>
    </row>
    <row r="376" spans="1:19" s="612" customFormat="1" ht="34.9" customHeight="1">
      <c r="A376" s="674"/>
      <c r="B376" s="216">
        <v>46023</v>
      </c>
      <c r="C376" s="574">
        <f>D376+E376</f>
        <v>992.71699999999998</v>
      </c>
      <c r="D376" s="573">
        <v>59.831000000000003</v>
      </c>
      <c r="E376" s="573">
        <v>932.88599999999997</v>
      </c>
      <c r="F376" s="574">
        <f>G376+H376</f>
        <v>1811.4290000000001</v>
      </c>
      <c r="G376" s="573">
        <v>861.02</v>
      </c>
      <c r="H376" s="573">
        <v>950.40899999999999</v>
      </c>
      <c r="I376" s="574">
        <f>J376+K376+L376</f>
        <v>3103.1000000000004</v>
      </c>
      <c r="J376" s="573">
        <v>412.7</v>
      </c>
      <c r="K376" s="573">
        <v>1013</v>
      </c>
      <c r="L376" s="573">
        <v>1677.4</v>
      </c>
      <c r="M376" s="574">
        <f>N376+O376</f>
        <v>706.73800000000006</v>
      </c>
      <c r="N376" s="573">
        <v>510.84100000000001</v>
      </c>
      <c r="O376" s="573">
        <v>195.89699999999999</v>
      </c>
      <c r="P376" s="574">
        <f>Q376+R376</f>
        <v>214.50799999999998</v>
      </c>
      <c r="Q376" s="573">
        <v>184.53899999999999</v>
      </c>
      <c r="R376" s="573">
        <v>29.969000000000001</v>
      </c>
      <c r="S376" s="574">
        <f>C376+F376+I376+M376+P376</f>
        <v>6828.4920000000011</v>
      </c>
    </row>
    <row r="377" spans="1:19" s="612" customFormat="1" ht="34.9" customHeight="1">
      <c r="A377" s="674"/>
      <c r="B377" s="217">
        <v>46055</v>
      </c>
      <c r="C377" s="676">
        <f>D377+E377</f>
        <v>996.48900000000003</v>
      </c>
      <c r="D377" s="638">
        <v>56.637</v>
      </c>
      <c r="E377" s="638">
        <v>939.85199999999998</v>
      </c>
      <c r="F377" s="676">
        <f>G377+H377</f>
        <v>1793.4680000000001</v>
      </c>
      <c r="G377" s="638">
        <v>876.51300000000003</v>
      </c>
      <c r="H377" s="638">
        <v>916.95500000000004</v>
      </c>
      <c r="I377" s="676">
        <f>J377+K377+L377</f>
        <v>3093</v>
      </c>
      <c r="J377" s="638">
        <v>409.5</v>
      </c>
      <c r="K377" s="638">
        <v>1010</v>
      </c>
      <c r="L377" s="638">
        <v>1673.5</v>
      </c>
      <c r="M377" s="676">
        <f>N377+O377</f>
        <v>705.19399999999996</v>
      </c>
      <c r="N377" s="638">
        <v>510.36599999999999</v>
      </c>
      <c r="O377" s="638">
        <v>194.828</v>
      </c>
      <c r="P377" s="676">
        <f>Q377+R377</f>
        <v>206.917</v>
      </c>
      <c r="Q377" s="638">
        <v>179.80600000000001</v>
      </c>
      <c r="R377" s="638">
        <v>27.111000000000001</v>
      </c>
      <c r="S377" s="676">
        <f>C377+F377+I377+M377+P377</f>
        <v>6795.0680000000002</v>
      </c>
    </row>
    <row r="378" spans="1:19" s="612" customFormat="1" ht="34.9" customHeight="1">
      <c r="A378" s="674"/>
      <c r="B378" s="216">
        <v>46082</v>
      </c>
      <c r="C378" s="574">
        <v>1003.102</v>
      </c>
      <c r="D378" s="573">
        <v>63.643000000000001</v>
      </c>
      <c r="E378" s="573">
        <v>939.46</v>
      </c>
      <c r="F378" s="574">
        <v>1751.7750000000001</v>
      </c>
      <c r="G378" s="573">
        <v>882.37199999999996</v>
      </c>
      <c r="H378" s="573">
        <v>869.40300000000002</v>
      </c>
      <c r="I378" s="574">
        <v>3062.6950000000002</v>
      </c>
      <c r="J378" s="573">
        <v>497.5</v>
      </c>
      <c r="K378" s="573">
        <v>985</v>
      </c>
      <c r="L378" s="573">
        <v>1580.2</v>
      </c>
      <c r="M378" s="574">
        <v>705.15599999999995</v>
      </c>
      <c r="N378" s="573">
        <v>510.58300000000003</v>
      </c>
      <c r="O378" s="573">
        <v>194.57300000000001</v>
      </c>
      <c r="P378" s="574">
        <v>222.41499999999999</v>
      </c>
      <c r="Q378" s="573">
        <v>194.958</v>
      </c>
      <c r="R378" s="573">
        <v>27.456</v>
      </c>
      <c r="S378" s="574">
        <v>6745.143</v>
      </c>
    </row>
    <row r="379" spans="1:19" s="612" customFormat="1" ht="34.9" customHeight="1">
      <c r="A379" s="674"/>
      <c r="B379" s="217">
        <v>46113</v>
      </c>
      <c r="C379" s="676">
        <v>953.37300000000005</v>
      </c>
      <c r="D379" s="638">
        <v>70.569999999999993</v>
      </c>
      <c r="E379" s="638">
        <v>882.803</v>
      </c>
      <c r="F379" s="676">
        <v>1955.4390000000001</v>
      </c>
      <c r="G379" s="638">
        <v>913.38800000000003</v>
      </c>
      <c r="H379" s="638">
        <v>1042.0509999999999</v>
      </c>
      <c r="I379" s="676">
        <v>3133.5529999999999</v>
      </c>
      <c r="J379" s="638">
        <v>403.5</v>
      </c>
      <c r="K379" s="638">
        <v>1015.3</v>
      </c>
      <c r="L379" s="638">
        <v>1714.8</v>
      </c>
      <c r="M379" s="676">
        <v>703.08900000000006</v>
      </c>
      <c r="N379" s="638">
        <v>508.58300000000003</v>
      </c>
      <c r="O379" s="638">
        <v>194.506</v>
      </c>
      <c r="P379" s="676">
        <v>218.941</v>
      </c>
      <c r="Q379" s="638">
        <v>184.27199999999999</v>
      </c>
      <c r="R379" s="638">
        <v>34.668999999999997</v>
      </c>
      <c r="S379" s="676">
        <v>6964.3940000000002</v>
      </c>
    </row>
    <row r="380" spans="1:19" s="612" customFormat="1" ht="34.9" customHeight="1">
      <c r="A380" s="674"/>
      <c r="B380" s="216">
        <v>46143</v>
      </c>
      <c r="C380" s="574">
        <v>1051.4000000000001</v>
      </c>
      <c r="D380" s="573">
        <v>53.488</v>
      </c>
      <c r="E380" s="573">
        <v>997.91200000000003</v>
      </c>
      <c r="F380" s="574">
        <v>1920.1659999999999</v>
      </c>
      <c r="G380" s="573">
        <v>929.178</v>
      </c>
      <c r="H380" s="573">
        <v>990.98699999999997</v>
      </c>
      <c r="I380" s="574">
        <v>3240.1570000000002</v>
      </c>
      <c r="J380" s="573">
        <v>393.9</v>
      </c>
      <c r="K380" s="573">
        <v>1055.7</v>
      </c>
      <c r="L380" s="573">
        <v>1790.6</v>
      </c>
      <c r="M380" s="574">
        <v>710.19299999999998</v>
      </c>
      <c r="N380" s="573">
        <v>515.202</v>
      </c>
      <c r="O380" s="573">
        <v>194.99100000000001</v>
      </c>
      <c r="P380" s="574">
        <v>240.946</v>
      </c>
      <c r="Q380" s="573">
        <v>199.887</v>
      </c>
      <c r="R380" s="573">
        <v>41.058999999999997</v>
      </c>
      <c r="S380" s="574">
        <v>7162.8620000000001</v>
      </c>
    </row>
    <row r="381" spans="1:19" s="612" customFormat="1" ht="34.9" customHeight="1">
      <c r="A381" s="674"/>
      <c r="B381" s="217">
        <v>46199</v>
      </c>
      <c r="C381" s="676">
        <v>1142.644</v>
      </c>
      <c r="D381" s="638">
        <v>55.402000000000001</v>
      </c>
      <c r="E381" s="638">
        <v>1087.242</v>
      </c>
      <c r="F381" s="676">
        <v>1831.2570000000001</v>
      </c>
      <c r="G381" s="638">
        <v>933.75900000000001</v>
      </c>
      <c r="H381" s="638">
        <v>897.49800000000005</v>
      </c>
      <c r="I381" s="676">
        <v>3133.1350000000002</v>
      </c>
      <c r="J381" s="638">
        <v>396.3</v>
      </c>
      <c r="K381" s="638">
        <v>1053.2</v>
      </c>
      <c r="L381" s="638">
        <v>1683.6</v>
      </c>
      <c r="M381" s="676">
        <v>718.85500000000002</v>
      </c>
      <c r="N381" s="638">
        <v>521.63</v>
      </c>
      <c r="O381" s="638">
        <v>197.22499999999999</v>
      </c>
      <c r="P381" s="676">
        <v>224.95099999999999</v>
      </c>
      <c r="Q381" s="638">
        <v>196.08199999999999</v>
      </c>
      <c r="R381" s="638">
        <v>28.869</v>
      </c>
      <c r="S381" s="676">
        <v>7050.8419999999996</v>
      </c>
    </row>
    <row r="382" spans="1:19" s="612" customFormat="1" ht="34.9" customHeight="1">
      <c r="A382" s="674"/>
      <c r="B382" s="1358">
        <v>46229</v>
      </c>
      <c r="C382" s="1329">
        <v>988.51700000000005</v>
      </c>
      <c r="D382" s="1330">
        <v>71.52</v>
      </c>
      <c r="E382" s="1330">
        <v>916.99699999999996</v>
      </c>
      <c r="F382" s="1329">
        <v>1869.84</v>
      </c>
      <c r="G382" s="1330">
        <v>930.61699999999996</v>
      </c>
      <c r="H382" s="1330">
        <v>939.22299999999996</v>
      </c>
      <c r="I382" s="1329">
        <v>3097.9</v>
      </c>
      <c r="J382" s="1330">
        <v>391.6</v>
      </c>
      <c r="K382" s="1330">
        <v>1050.0999999999999</v>
      </c>
      <c r="L382" s="1330">
        <v>1656.2</v>
      </c>
      <c r="M382" s="1329">
        <v>718.76499999999999</v>
      </c>
      <c r="N382" s="1330">
        <v>521.65899999999999</v>
      </c>
      <c r="O382" s="1330">
        <v>197.10599999999999</v>
      </c>
      <c r="P382" s="1329">
        <v>239.78700000000001</v>
      </c>
      <c r="Q382" s="1330">
        <v>205.88499999999999</v>
      </c>
      <c r="R382" s="1330">
        <v>33.901000000000003</v>
      </c>
      <c r="S382" s="1329">
        <v>6914.8090000000002</v>
      </c>
    </row>
    <row r="661" spans="3:19">
      <c r="C661" s="33"/>
      <c r="D661" s="33"/>
      <c r="E661" s="33"/>
      <c r="F661" s="33"/>
      <c r="G661" s="33"/>
      <c r="H661" s="33"/>
      <c r="I661" s="33"/>
      <c r="J661" s="33"/>
      <c r="K661" s="33"/>
      <c r="L661" s="33"/>
      <c r="M661" s="33"/>
      <c r="N661" s="33"/>
      <c r="O661" s="33"/>
      <c r="P661" s="33"/>
      <c r="Q661" s="33"/>
      <c r="R661" s="33"/>
      <c r="S661" s="33"/>
    </row>
    <row r="662" spans="3:19">
      <c r="C662" s="33"/>
      <c r="D662" s="33"/>
      <c r="E662" s="33"/>
      <c r="F662" s="33"/>
      <c r="G662" s="33"/>
      <c r="H662" s="33"/>
      <c r="I662" s="33"/>
      <c r="J662" s="33"/>
      <c r="K662" s="33"/>
      <c r="L662" s="33"/>
      <c r="M662" s="33"/>
      <c r="N662" s="33"/>
      <c r="O662" s="33"/>
      <c r="P662" s="33"/>
      <c r="Q662" s="33"/>
      <c r="R662" s="33"/>
      <c r="S662" s="33"/>
    </row>
    <row r="663" spans="3:19">
      <c r="C663" s="33"/>
      <c r="D663" s="33"/>
      <c r="E663" s="33"/>
      <c r="F663" s="33"/>
      <c r="G663" s="33"/>
      <c r="H663" s="33"/>
      <c r="I663" s="33"/>
      <c r="J663" s="33"/>
      <c r="K663" s="33"/>
      <c r="L663" s="33"/>
      <c r="M663" s="33"/>
      <c r="N663" s="33"/>
      <c r="O663" s="33"/>
      <c r="P663" s="33"/>
      <c r="Q663" s="33"/>
      <c r="R663" s="33"/>
      <c r="S663" s="33"/>
    </row>
    <row r="664" spans="3:19">
      <c r="C664" s="33"/>
      <c r="D664" s="33"/>
      <c r="E664" s="33"/>
      <c r="F664" s="33"/>
      <c r="G664" s="33"/>
      <c r="H664" s="33"/>
      <c r="I664" s="33"/>
      <c r="J664" s="33"/>
      <c r="K664" s="33"/>
      <c r="L664" s="33"/>
      <c r="M664" s="33"/>
      <c r="N664" s="33"/>
      <c r="O664" s="33"/>
      <c r="P664" s="33"/>
      <c r="Q664" s="33"/>
      <c r="R664" s="33"/>
      <c r="S664" s="33"/>
    </row>
    <row r="665" spans="3:19">
      <c r="C665" s="33"/>
      <c r="D665" s="33"/>
      <c r="E665" s="33"/>
      <c r="F665" s="33"/>
      <c r="G665" s="33"/>
      <c r="H665" s="33"/>
      <c r="I665" s="33"/>
      <c r="J665" s="33"/>
      <c r="K665" s="33"/>
      <c r="L665" s="33"/>
      <c r="M665" s="33"/>
      <c r="N665" s="33"/>
      <c r="O665" s="33"/>
      <c r="P665" s="33"/>
      <c r="Q665" s="33"/>
      <c r="R665" s="33"/>
      <c r="S665" s="33"/>
    </row>
    <row r="666" spans="3:19">
      <c r="C666" s="33"/>
      <c r="D666" s="33"/>
      <c r="E666" s="33"/>
      <c r="F666" s="33"/>
      <c r="G666" s="33"/>
      <c r="H666" s="33"/>
      <c r="I666" s="33"/>
      <c r="J666" s="33"/>
      <c r="K666" s="33"/>
      <c r="L666" s="33"/>
      <c r="M666" s="33"/>
      <c r="N666" s="33"/>
      <c r="O666" s="33"/>
      <c r="P666" s="33"/>
      <c r="Q666" s="33"/>
      <c r="R666" s="33"/>
      <c r="S666" s="33"/>
    </row>
    <row r="667" spans="3:19">
      <c r="C667" s="33"/>
      <c r="D667" s="33"/>
      <c r="E667" s="33"/>
      <c r="F667" s="33"/>
      <c r="G667" s="33"/>
      <c r="H667" s="33"/>
      <c r="I667" s="33"/>
      <c r="J667" s="33"/>
      <c r="K667" s="33"/>
      <c r="L667" s="33"/>
      <c r="M667" s="33"/>
      <c r="N667" s="33"/>
      <c r="O667" s="33"/>
      <c r="P667" s="33"/>
      <c r="Q667" s="33"/>
      <c r="R667" s="33"/>
      <c r="S667" s="33"/>
    </row>
    <row r="668" spans="3:19">
      <c r="C668" s="33"/>
      <c r="D668" s="33"/>
      <c r="E668" s="33"/>
      <c r="F668" s="33"/>
      <c r="G668" s="33"/>
      <c r="H668" s="33"/>
      <c r="I668" s="33"/>
      <c r="J668" s="33"/>
      <c r="K668" s="33"/>
      <c r="L668" s="33"/>
      <c r="M668" s="33"/>
      <c r="N668" s="33"/>
      <c r="O668" s="33"/>
      <c r="P668" s="33"/>
      <c r="Q668" s="33"/>
      <c r="R668" s="33"/>
      <c r="S668" s="33"/>
    </row>
    <row r="669" spans="3:19">
      <c r="C669" s="33"/>
      <c r="D669" s="33"/>
      <c r="E669" s="33"/>
      <c r="F669" s="33"/>
      <c r="G669" s="33"/>
      <c r="H669" s="33"/>
      <c r="I669" s="33"/>
      <c r="J669" s="33"/>
      <c r="K669" s="33"/>
      <c r="L669" s="33"/>
      <c r="M669" s="33"/>
      <c r="N669" s="33"/>
      <c r="O669" s="33"/>
      <c r="P669" s="33"/>
      <c r="Q669" s="33"/>
      <c r="R669" s="33"/>
      <c r="S669" s="33"/>
    </row>
    <row r="670" spans="3:19">
      <c r="C670" s="33"/>
      <c r="D670" s="33"/>
      <c r="E670" s="33"/>
      <c r="F670" s="33"/>
      <c r="G670" s="33"/>
      <c r="H670" s="33"/>
      <c r="I670" s="33"/>
      <c r="J670" s="33"/>
      <c r="K670" s="33"/>
      <c r="L670" s="33"/>
      <c r="M670" s="33"/>
      <c r="N670" s="33"/>
      <c r="O670" s="33"/>
      <c r="P670" s="33"/>
      <c r="Q670" s="33"/>
      <c r="R670" s="33"/>
      <c r="S670" s="33"/>
    </row>
    <row r="671" spans="3:19">
      <c r="C671" s="33"/>
      <c r="D671" s="33"/>
      <c r="E671" s="33"/>
      <c r="F671" s="33"/>
      <c r="G671" s="33"/>
      <c r="H671" s="33"/>
      <c r="I671" s="33"/>
      <c r="J671" s="33"/>
      <c r="K671" s="33"/>
      <c r="L671" s="33"/>
      <c r="M671" s="33"/>
      <c r="N671" s="33"/>
      <c r="O671" s="33"/>
      <c r="P671" s="33"/>
      <c r="Q671" s="33"/>
      <c r="R671" s="33"/>
      <c r="S671" s="33"/>
    </row>
    <row r="672" spans="3:19">
      <c r="C672" s="33"/>
      <c r="D672" s="33"/>
      <c r="E672" s="33"/>
      <c r="F672" s="33"/>
      <c r="G672" s="33"/>
      <c r="H672" s="33"/>
      <c r="I672" s="33"/>
      <c r="J672" s="33"/>
      <c r="K672" s="33"/>
      <c r="L672" s="33"/>
      <c r="M672" s="33"/>
      <c r="N672" s="33"/>
      <c r="O672" s="33"/>
      <c r="P672" s="33"/>
      <c r="Q672" s="33"/>
      <c r="R672" s="33"/>
      <c r="S672" s="33"/>
    </row>
    <row r="673" spans="3:19">
      <c r="C673" s="33"/>
      <c r="D673" s="33"/>
      <c r="E673" s="33"/>
      <c r="F673" s="33"/>
      <c r="G673" s="33"/>
      <c r="H673" s="33"/>
      <c r="I673" s="33"/>
      <c r="J673" s="33"/>
      <c r="K673" s="33"/>
      <c r="L673" s="33"/>
      <c r="M673" s="33"/>
      <c r="N673" s="33"/>
      <c r="O673" s="33"/>
      <c r="P673" s="33"/>
      <c r="Q673" s="33"/>
      <c r="R673" s="33"/>
      <c r="S673" s="33"/>
    </row>
    <row r="674" spans="3:19">
      <c r="C674" s="33"/>
      <c r="D674" s="33"/>
      <c r="E674" s="33"/>
      <c r="F674" s="33"/>
      <c r="G674" s="33"/>
      <c r="H674" s="33"/>
      <c r="I674" s="33"/>
      <c r="J674" s="33"/>
      <c r="K674" s="33"/>
      <c r="L674" s="33"/>
      <c r="M674" s="33"/>
      <c r="N674" s="33"/>
      <c r="O674" s="33"/>
      <c r="P674" s="33"/>
      <c r="Q674" s="33"/>
      <c r="R674" s="33"/>
      <c r="S674" s="33"/>
    </row>
    <row r="675" spans="3:19">
      <c r="C675" s="33"/>
      <c r="D675" s="33"/>
      <c r="E675" s="33"/>
      <c r="F675" s="33"/>
      <c r="G675" s="33"/>
      <c r="H675" s="33"/>
      <c r="I675" s="33"/>
      <c r="J675" s="33"/>
      <c r="K675" s="33"/>
      <c r="L675" s="33"/>
      <c r="M675" s="33"/>
      <c r="N675" s="33"/>
      <c r="O675" s="33"/>
      <c r="P675" s="33"/>
      <c r="Q675" s="33"/>
      <c r="R675" s="33"/>
      <c r="S675" s="33"/>
    </row>
    <row r="676" spans="3:19">
      <c r="C676" s="33"/>
      <c r="D676" s="33"/>
      <c r="E676" s="33"/>
      <c r="F676" s="33"/>
      <c r="G676" s="33"/>
      <c r="H676" s="33"/>
      <c r="I676" s="33"/>
      <c r="J676" s="33"/>
      <c r="K676" s="33"/>
      <c r="L676" s="33"/>
      <c r="M676" s="33"/>
      <c r="N676" s="33"/>
      <c r="O676" s="33"/>
      <c r="P676" s="33"/>
      <c r="Q676" s="33"/>
      <c r="R676" s="33"/>
      <c r="S676" s="33"/>
    </row>
    <row r="677" spans="3:19">
      <c r="C677" s="33"/>
      <c r="D677" s="33"/>
      <c r="E677" s="33"/>
      <c r="F677" s="33"/>
      <c r="G677" s="33"/>
      <c r="H677" s="33"/>
      <c r="I677" s="33"/>
      <c r="J677" s="33"/>
      <c r="K677" s="33"/>
      <c r="L677" s="33"/>
      <c r="M677" s="33"/>
      <c r="N677" s="33"/>
      <c r="O677" s="33"/>
      <c r="P677" s="33"/>
      <c r="Q677" s="33"/>
      <c r="R677" s="33"/>
      <c r="S677" s="33"/>
    </row>
    <row r="678" spans="3:19">
      <c r="C678" s="33"/>
      <c r="D678" s="33"/>
      <c r="E678" s="33"/>
      <c r="F678" s="33"/>
      <c r="G678" s="33"/>
      <c r="H678" s="33"/>
      <c r="I678" s="33"/>
      <c r="J678" s="33"/>
      <c r="K678" s="33"/>
      <c r="L678" s="33"/>
      <c r="M678" s="33"/>
      <c r="N678" s="33"/>
      <c r="O678" s="33"/>
      <c r="P678" s="33"/>
      <c r="Q678" s="33"/>
      <c r="R678" s="33"/>
      <c r="S678" s="33"/>
    </row>
    <row r="679" spans="3:19">
      <c r="C679" s="33"/>
      <c r="D679" s="33"/>
      <c r="E679" s="33"/>
      <c r="F679" s="33"/>
      <c r="G679" s="33"/>
      <c r="H679" s="33"/>
      <c r="I679" s="33"/>
      <c r="J679" s="33"/>
      <c r="K679" s="33"/>
      <c r="L679" s="33"/>
      <c r="M679" s="33"/>
      <c r="N679" s="33"/>
      <c r="O679" s="33"/>
      <c r="P679" s="33"/>
      <c r="Q679" s="33"/>
      <c r="R679" s="33"/>
      <c r="S679" s="33"/>
    </row>
    <row r="680" spans="3:19">
      <c r="C680" s="33"/>
      <c r="D680" s="33"/>
      <c r="E680" s="33"/>
      <c r="F680" s="33"/>
      <c r="G680" s="33"/>
      <c r="H680" s="33"/>
      <c r="I680" s="33"/>
      <c r="J680" s="33"/>
      <c r="K680" s="33"/>
      <c r="L680" s="33"/>
      <c r="M680" s="33"/>
      <c r="N680" s="33"/>
      <c r="O680" s="33"/>
      <c r="P680" s="33"/>
      <c r="Q680" s="33"/>
      <c r="R680" s="33"/>
      <c r="S680" s="33"/>
    </row>
    <row r="681" spans="3:19">
      <c r="C681" s="33"/>
      <c r="D681" s="33"/>
      <c r="E681" s="33"/>
      <c r="F681" s="33"/>
      <c r="G681" s="33"/>
      <c r="H681" s="33"/>
      <c r="I681" s="33"/>
      <c r="J681" s="33"/>
      <c r="K681" s="33"/>
      <c r="L681" s="33"/>
      <c r="M681" s="33"/>
      <c r="N681" s="33"/>
      <c r="O681" s="33"/>
      <c r="P681" s="33"/>
      <c r="Q681" s="33"/>
      <c r="R681" s="33"/>
      <c r="S681" s="33"/>
    </row>
    <row r="682" spans="3:19">
      <c r="C682" s="33"/>
      <c r="D682" s="33"/>
      <c r="E682" s="33"/>
      <c r="F682" s="33"/>
      <c r="G682" s="33"/>
      <c r="H682" s="33"/>
      <c r="I682" s="33"/>
      <c r="J682" s="33"/>
      <c r="K682" s="33"/>
      <c r="L682" s="33"/>
      <c r="M682" s="33"/>
      <c r="N682" s="33"/>
      <c r="O682" s="33"/>
      <c r="P682" s="33"/>
      <c r="Q682" s="33"/>
      <c r="R682" s="33"/>
      <c r="S682" s="33"/>
    </row>
    <row r="683" spans="3:19">
      <c r="C683" s="33"/>
      <c r="D683" s="33"/>
      <c r="E683" s="33"/>
      <c r="F683" s="33"/>
      <c r="G683" s="33"/>
      <c r="H683" s="33"/>
      <c r="I683" s="33"/>
      <c r="J683" s="33"/>
      <c r="K683" s="33"/>
      <c r="L683" s="33"/>
      <c r="M683" s="33"/>
      <c r="N683" s="33"/>
      <c r="O683" s="33"/>
      <c r="P683" s="33"/>
      <c r="Q683" s="33"/>
      <c r="R683" s="33"/>
      <c r="S683" s="33"/>
    </row>
    <row r="684" spans="3:19">
      <c r="C684" s="33"/>
      <c r="D684" s="33"/>
      <c r="E684" s="33"/>
      <c r="F684" s="33"/>
      <c r="G684" s="33"/>
      <c r="H684" s="33"/>
      <c r="I684" s="33"/>
      <c r="J684" s="33"/>
      <c r="K684" s="33"/>
      <c r="L684" s="33"/>
      <c r="M684" s="33"/>
      <c r="N684" s="33"/>
      <c r="O684" s="33"/>
      <c r="P684" s="33"/>
      <c r="Q684" s="33"/>
      <c r="R684" s="33"/>
      <c r="S684" s="33"/>
    </row>
    <row r="685" spans="3:19">
      <c r="C685" s="33"/>
      <c r="D685" s="33"/>
      <c r="E685" s="33"/>
      <c r="F685" s="33"/>
      <c r="G685" s="33"/>
      <c r="H685" s="33"/>
      <c r="I685" s="33"/>
      <c r="J685" s="33"/>
      <c r="K685" s="33"/>
      <c r="L685" s="33"/>
      <c r="M685" s="33"/>
      <c r="N685" s="33"/>
      <c r="O685" s="33"/>
      <c r="P685" s="33"/>
      <c r="Q685" s="33"/>
      <c r="R685" s="33"/>
      <c r="S685" s="33"/>
    </row>
    <row r="686" spans="3:19">
      <c r="C686" s="33"/>
      <c r="D686" s="33"/>
      <c r="E686" s="33"/>
      <c r="F686" s="33"/>
      <c r="G686" s="33"/>
      <c r="H686" s="33"/>
      <c r="I686" s="33"/>
      <c r="J686" s="33"/>
      <c r="K686" s="33"/>
      <c r="L686" s="33"/>
      <c r="M686" s="33"/>
      <c r="N686" s="33"/>
      <c r="O686" s="33"/>
      <c r="P686" s="33"/>
      <c r="Q686" s="33"/>
      <c r="R686" s="33"/>
      <c r="S686" s="33"/>
    </row>
    <row r="687" spans="3:19">
      <c r="C687" s="33"/>
      <c r="D687" s="33"/>
      <c r="E687" s="33"/>
      <c r="F687" s="33"/>
      <c r="G687" s="33"/>
      <c r="H687" s="33"/>
      <c r="I687" s="33"/>
      <c r="J687" s="33"/>
      <c r="K687" s="33"/>
      <c r="L687" s="33"/>
      <c r="M687" s="33"/>
      <c r="N687" s="33"/>
      <c r="O687" s="33"/>
      <c r="P687" s="33"/>
      <c r="Q687" s="33"/>
      <c r="R687" s="33"/>
      <c r="S687" s="33"/>
    </row>
    <row r="688" spans="3:19">
      <c r="C688" s="33"/>
      <c r="D688" s="33"/>
      <c r="E688" s="33"/>
      <c r="F688" s="33"/>
      <c r="G688" s="33"/>
      <c r="H688" s="33"/>
      <c r="I688" s="33"/>
      <c r="J688" s="33"/>
      <c r="K688" s="33"/>
      <c r="L688" s="33"/>
      <c r="M688" s="33"/>
      <c r="N688" s="33"/>
      <c r="O688" s="33"/>
      <c r="P688" s="33"/>
      <c r="Q688" s="33"/>
      <c r="R688" s="33"/>
      <c r="S688" s="33"/>
    </row>
    <row r="689" spans="3:19">
      <c r="C689" s="33"/>
      <c r="D689" s="33"/>
      <c r="E689" s="33"/>
      <c r="F689" s="33"/>
      <c r="G689" s="33"/>
      <c r="H689" s="33"/>
      <c r="I689" s="33"/>
      <c r="J689" s="33"/>
      <c r="K689" s="33"/>
      <c r="L689" s="33"/>
      <c r="M689" s="33"/>
      <c r="N689" s="33"/>
      <c r="O689" s="33"/>
      <c r="P689" s="33"/>
      <c r="Q689" s="33"/>
      <c r="R689" s="33"/>
      <c r="S689" s="33"/>
    </row>
    <row r="690" spans="3:19">
      <c r="C690" s="33"/>
      <c r="D690" s="33"/>
      <c r="E690" s="33"/>
      <c r="F690" s="33"/>
      <c r="G690" s="33"/>
      <c r="H690" s="33"/>
      <c r="I690" s="33"/>
      <c r="J690" s="33"/>
      <c r="K690" s="33"/>
      <c r="L690" s="33"/>
      <c r="M690" s="33"/>
      <c r="N690" s="33"/>
      <c r="O690" s="33"/>
      <c r="P690" s="33"/>
      <c r="Q690" s="33"/>
      <c r="R690" s="33"/>
      <c r="S690" s="33"/>
    </row>
    <row r="691" spans="3:19">
      <c r="C691" s="33"/>
      <c r="D691" s="33"/>
      <c r="E691" s="33"/>
      <c r="F691" s="33"/>
      <c r="G691" s="33"/>
      <c r="H691" s="33"/>
      <c r="I691" s="33"/>
      <c r="J691" s="33"/>
      <c r="K691" s="33"/>
      <c r="L691" s="33"/>
      <c r="M691" s="33"/>
      <c r="N691" s="33"/>
      <c r="O691" s="33"/>
      <c r="P691" s="33"/>
      <c r="Q691" s="33"/>
      <c r="R691" s="33"/>
      <c r="S691" s="33"/>
    </row>
    <row r="692" spans="3:19">
      <c r="C692" s="33"/>
      <c r="D692" s="33"/>
      <c r="E692" s="33"/>
      <c r="F692" s="33"/>
      <c r="G692" s="33"/>
      <c r="H692" s="33"/>
      <c r="I692" s="33"/>
      <c r="J692" s="33"/>
      <c r="K692" s="33"/>
      <c r="L692" s="33"/>
      <c r="M692" s="33"/>
      <c r="N692" s="33"/>
      <c r="O692" s="33"/>
      <c r="P692" s="33"/>
      <c r="Q692" s="33"/>
      <c r="R692" s="33"/>
      <c r="S692" s="33"/>
    </row>
    <row r="693" spans="3:19">
      <c r="C693" s="33"/>
      <c r="D693" s="33"/>
      <c r="E693" s="33"/>
      <c r="F693" s="33"/>
      <c r="G693" s="33"/>
      <c r="H693" s="33"/>
      <c r="I693" s="33"/>
      <c r="J693" s="33"/>
      <c r="K693" s="33"/>
      <c r="L693" s="33"/>
      <c r="M693" s="33"/>
      <c r="N693" s="33"/>
      <c r="O693" s="33"/>
      <c r="P693" s="33"/>
      <c r="Q693" s="33"/>
      <c r="R693" s="33"/>
      <c r="S693" s="33"/>
    </row>
    <row r="694" spans="3:19">
      <c r="C694" s="33"/>
      <c r="D694" s="33"/>
      <c r="E694" s="33"/>
      <c r="F694" s="33"/>
      <c r="G694" s="33"/>
      <c r="H694" s="33"/>
      <c r="I694" s="33"/>
      <c r="J694" s="33"/>
      <c r="K694" s="33"/>
      <c r="L694" s="33"/>
      <c r="M694" s="33"/>
      <c r="N694" s="33"/>
      <c r="O694" s="33"/>
      <c r="P694" s="33"/>
      <c r="Q694" s="33"/>
      <c r="R694" s="33"/>
      <c r="S694" s="33"/>
    </row>
    <row r="695" spans="3:19">
      <c r="C695" s="33"/>
      <c r="D695" s="33"/>
      <c r="E695" s="33"/>
      <c r="F695" s="33"/>
      <c r="G695" s="33"/>
      <c r="H695" s="33"/>
      <c r="I695" s="33"/>
      <c r="J695" s="33"/>
      <c r="K695" s="33"/>
      <c r="L695" s="33"/>
      <c r="M695" s="33"/>
      <c r="N695" s="33"/>
      <c r="O695" s="33"/>
      <c r="P695" s="33"/>
      <c r="Q695" s="33"/>
      <c r="R695" s="33"/>
      <c r="S695" s="33"/>
    </row>
    <row r="696" spans="3:19">
      <c r="C696" s="33"/>
      <c r="D696" s="33"/>
      <c r="E696" s="33"/>
      <c r="F696" s="33"/>
      <c r="G696" s="33"/>
      <c r="H696" s="33"/>
      <c r="I696" s="33"/>
      <c r="J696" s="33"/>
      <c r="K696" s="33"/>
      <c r="L696" s="33"/>
      <c r="M696" s="33"/>
      <c r="N696" s="33"/>
      <c r="O696" s="33"/>
      <c r="P696" s="33"/>
      <c r="Q696" s="33"/>
      <c r="R696" s="33"/>
      <c r="S696" s="33"/>
    </row>
    <row r="697" spans="3:19">
      <c r="C697" s="33"/>
      <c r="D697" s="33"/>
      <c r="E697" s="33"/>
      <c r="F697" s="33"/>
      <c r="G697" s="33"/>
      <c r="H697" s="33"/>
      <c r="I697" s="33"/>
      <c r="J697" s="33"/>
      <c r="K697" s="33"/>
      <c r="L697" s="33"/>
      <c r="M697" s="33"/>
      <c r="N697" s="33"/>
      <c r="O697" s="33"/>
      <c r="P697" s="33"/>
      <c r="Q697" s="33"/>
      <c r="R697" s="33"/>
      <c r="S697" s="33"/>
    </row>
    <row r="698" spans="3:19">
      <c r="C698" s="33"/>
      <c r="D698" s="33"/>
      <c r="E698" s="33"/>
      <c r="F698" s="33"/>
      <c r="G698" s="33"/>
      <c r="H698" s="33"/>
      <c r="I698" s="33"/>
      <c r="J698" s="33"/>
      <c r="K698" s="33"/>
      <c r="L698" s="33"/>
      <c r="M698" s="33"/>
      <c r="N698" s="33"/>
      <c r="O698" s="33"/>
      <c r="P698" s="33"/>
      <c r="Q698" s="33"/>
      <c r="R698" s="33"/>
      <c r="S698" s="33"/>
    </row>
    <row r="699" spans="3:19">
      <c r="C699" s="33"/>
      <c r="D699" s="33"/>
      <c r="E699" s="33"/>
      <c r="F699" s="33"/>
      <c r="G699" s="33"/>
      <c r="H699" s="33"/>
      <c r="I699" s="33"/>
      <c r="J699" s="33"/>
      <c r="K699" s="33"/>
      <c r="L699" s="33"/>
      <c r="M699" s="33"/>
      <c r="N699" s="33"/>
      <c r="O699" s="33"/>
      <c r="P699" s="33"/>
      <c r="Q699" s="33"/>
      <c r="R699" s="33"/>
      <c r="S699" s="33"/>
    </row>
    <row r="700" spans="3:19">
      <c r="C700" s="33"/>
      <c r="D700" s="33"/>
      <c r="E700" s="33"/>
      <c r="F700" s="33"/>
      <c r="G700" s="33"/>
      <c r="H700" s="33"/>
      <c r="I700" s="33"/>
      <c r="J700" s="33"/>
      <c r="K700" s="33"/>
      <c r="L700" s="33"/>
      <c r="M700" s="33"/>
      <c r="N700" s="33"/>
      <c r="O700" s="33"/>
      <c r="P700" s="33"/>
      <c r="Q700" s="33"/>
      <c r="R700" s="33"/>
      <c r="S700" s="33"/>
    </row>
    <row r="701" spans="3:19">
      <c r="C701" s="33"/>
      <c r="D701" s="33"/>
      <c r="E701" s="33"/>
      <c r="F701" s="33"/>
      <c r="G701" s="33"/>
      <c r="H701" s="33"/>
      <c r="I701" s="33"/>
      <c r="J701" s="33"/>
      <c r="K701" s="33"/>
      <c r="L701" s="33"/>
      <c r="M701" s="33"/>
      <c r="N701" s="33"/>
      <c r="O701" s="33"/>
      <c r="P701" s="33"/>
      <c r="Q701" s="33"/>
      <c r="R701" s="33"/>
      <c r="S701" s="33"/>
    </row>
    <row r="702" spans="3:19">
      <c r="C702" s="33"/>
      <c r="D702" s="33"/>
      <c r="E702" s="33"/>
      <c r="F702" s="33"/>
      <c r="G702" s="33"/>
      <c r="H702" s="33"/>
      <c r="I702" s="33"/>
      <c r="J702" s="33"/>
      <c r="K702" s="33"/>
      <c r="L702" s="33"/>
      <c r="M702" s="33"/>
      <c r="N702" s="33"/>
      <c r="O702" s="33"/>
      <c r="P702" s="33"/>
      <c r="Q702" s="33"/>
      <c r="R702" s="33"/>
      <c r="S702" s="33"/>
    </row>
    <row r="703" spans="3:19">
      <c r="C703" s="33"/>
      <c r="D703" s="33"/>
      <c r="E703" s="33"/>
      <c r="F703" s="33"/>
      <c r="G703" s="33"/>
      <c r="H703" s="33"/>
      <c r="I703" s="33"/>
      <c r="J703" s="33"/>
      <c r="K703" s="33"/>
      <c r="L703" s="33"/>
      <c r="M703" s="33"/>
      <c r="N703" s="33"/>
      <c r="O703" s="33"/>
      <c r="P703" s="33"/>
      <c r="Q703" s="33"/>
      <c r="R703" s="33"/>
      <c r="S703" s="33"/>
    </row>
    <row r="704" spans="3:19">
      <c r="C704" s="33"/>
      <c r="D704" s="33"/>
      <c r="E704" s="33"/>
      <c r="F704" s="33"/>
      <c r="G704" s="33"/>
      <c r="H704" s="33"/>
      <c r="I704" s="33"/>
      <c r="J704" s="33"/>
      <c r="K704" s="33"/>
      <c r="L704" s="33"/>
      <c r="M704" s="33"/>
      <c r="N704" s="33"/>
      <c r="O704" s="33"/>
      <c r="P704" s="33"/>
      <c r="Q704" s="33"/>
      <c r="R704" s="33"/>
      <c r="S704" s="33"/>
    </row>
    <row r="705" spans="3:19">
      <c r="C705" s="33"/>
      <c r="D705" s="33"/>
      <c r="E705" s="33"/>
      <c r="F705" s="33"/>
      <c r="G705" s="33"/>
      <c r="H705" s="33"/>
      <c r="I705" s="33"/>
      <c r="J705" s="33"/>
      <c r="K705" s="33"/>
      <c r="L705" s="33"/>
      <c r="M705" s="33"/>
      <c r="N705" s="33"/>
      <c r="O705" s="33"/>
      <c r="P705" s="33"/>
      <c r="Q705" s="33"/>
      <c r="R705" s="33"/>
      <c r="S705" s="33"/>
    </row>
    <row r="706" spans="3:19">
      <c r="C706" s="33"/>
      <c r="D706" s="33"/>
      <c r="E706" s="33"/>
      <c r="F706" s="33"/>
      <c r="G706" s="33"/>
      <c r="H706" s="33"/>
      <c r="I706" s="33"/>
      <c r="J706" s="33"/>
      <c r="K706" s="33"/>
      <c r="L706" s="33"/>
      <c r="M706" s="33"/>
      <c r="N706" s="33"/>
      <c r="O706" s="33"/>
      <c r="P706" s="33"/>
      <c r="Q706" s="33"/>
      <c r="R706" s="33"/>
      <c r="S706" s="33"/>
    </row>
    <row r="707" spans="3:19">
      <c r="C707" s="33"/>
      <c r="D707" s="33"/>
      <c r="E707" s="33"/>
      <c r="F707" s="33"/>
      <c r="G707" s="33"/>
      <c r="H707" s="33"/>
      <c r="I707" s="33"/>
      <c r="J707" s="33"/>
      <c r="K707" s="33"/>
      <c r="L707" s="33"/>
      <c r="M707" s="33"/>
      <c r="N707" s="33"/>
      <c r="O707" s="33"/>
      <c r="P707" s="33"/>
      <c r="Q707" s="33"/>
      <c r="R707" s="33"/>
      <c r="S707" s="33"/>
    </row>
    <row r="708" spans="3:19">
      <c r="C708" s="33"/>
      <c r="D708" s="33"/>
      <c r="E708" s="33"/>
      <c r="F708" s="33"/>
      <c r="G708" s="33"/>
      <c r="H708" s="33"/>
      <c r="I708" s="33"/>
      <c r="J708" s="33"/>
      <c r="K708" s="33"/>
      <c r="L708" s="33"/>
      <c r="M708" s="33"/>
      <c r="N708" s="33"/>
      <c r="O708" s="33"/>
      <c r="P708" s="33"/>
      <c r="Q708" s="33"/>
      <c r="R708" s="33"/>
      <c r="S708" s="33"/>
    </row>
    <row r="709" spans="3:19">
      <c r="C709" s="33"/>
      <c r="D709" s="33"/>
      <c r="E709" s="33"/>
      <c r="F709" s="33"/>
      <c r="G709" s="33"/>
      <c r="H709" s="33"/>
      <c r="I709" s="33"/>
      <c r="J709" s="33"/>
      <c r="K709" s="33"/>
      <c r="L709" s="33"/>
      <c r="M709" s="33"/>
      <c r="N709" s="33"/>
      <c r="O709" s="33"/>
      <c r="P709" s="33"/>
      <c r="Q709" s="33"/>
      <c r="R709" s="33"/>
      <c r="S709" s="33"/>
    </row>
    <row r="710" spans="3:19">
      <c r="C710" s="33"/>
      <c r="D710" s="33"/>
      <c r="E710" s="33"/>
      <c r="F710" s="33"/>
      <c r="G710" s="33"/>
      <c r="H710" s="33"/>
      <c r="I710" s="33"/>
      <c r="J710" s="33"/>
      <c r="K710" s="33"/>
      <c r="L710" s="33"/>
      <c r="M710" s="33"/>
      <c r="N710" s="33"/>
      <c r="O710" s="33"/>
      <c r="P710" s="33"/>
      <c r="Q710" s="33"/>
      <c r="R710" s="33"/>
      <c r="S710" s="33"/>
    </row>
    <row r="711" spans="3:19">
      <c r="C711" s="33"/>
      <c r="D711" s="33"/>
      <c r="E711" s="33"/>
      <c r="F711" s="33"/>
      <c r="G711" s="33"/>
      <c r="H711" s="33"/>
      <c r="I711" s="33"/>
      <c r="J711" s="33"/>
      <c r="K711" s="33"/>
      <c r="L711" s="33"/>
      <c r="M711" s="33"/>
      <c r="N711" s="33"/>
      <c r="O711" s="33"/>
      <c r="P711" s="33"/>
      <c r="Q711" s="33"/>
      <c r="R711" s="33"/>
      <c r="S711" s="33"/>
    </row>
    <row r="712" spans="3:19">
      <c r="C712" s="33"/>
      <c r="D712" s="33"/>
      <c r="E712" s="33"/>
      <c r="F712" s="33"/>
      <c r="G712" s="33"/>
      <c r="H712" s="33"/>
      <c r="I712" s="33"/>
      <c r="J712" s="33"/>
      <c r="K712" s="33"/>
      <c r="L712" s="33"/>
      <c r="M712" s="33"/>
      <c r="N712" s="33"/>
      <c r="O712" s="33"/>
      <c r="P712" s="33"/>
      <c r="Q712" s="33"/>
      <c r="R712" s="33"/>
      <c r="S712" s="33"/>
    </row>
    <row r="713" spans="3:19">
      <c r="C713" s="33"/>
      <c r="D713" s="33"/>
      <c r="E713" s="33"/>
      <c r="F713" s="33"/>
      <c r="G713" s="33"/>
      <c r="H713" s="33"/>
      <c r="I713" s="33"/>
      <c r="J713" s="33"/>
      <c r="K713" s="33"/>
      <c r="L713" s="33"/>
      <c r="M713" s="33"/>
      <c r="N713" s="33"/>
      <c r="O713" s="33"/>
      <c r="P713" s="33"/>
      <c r="Q713" s="33"/>
      <c r="R713" s="33"/>
      <c r="S713" s="33"/>
    </row>
    <row r="714" spans="3:19">
      <c r="C714" s="33"/>
      <c r="D714" s="33"/>
      <c r="E714" s="33"/>
      <c r="F714" s="33"/>
      <c r="G714" s="33"/>
      <c r="H714" s="33"/>
      <c r="I714" s="33"/>
      <c r="J714" s="33"/>
      <c r="K714" s="33"/>
      <c r="L714" s="33"/>
      <c r="M714" s="33"/>
      <c r="N714" s="33"/>
      <c r="O714" s="33"/>
      <c r="P714" s="33"/>
      <c r="Q714" s="33"/>
      <c r="R714" s="33"/>
      <c r="S714" s="33"/>
    </row>
    <row r="715" spans="3:19">
      <c r="C715" s="33"/>
      <c r="D715" s="33"/>
      <c r="E715" s="33"/>
      <c r="F715" s="33"/>
      <c r="G715" s="33"/>
      <c r="H715" s="33"/>
      <c r="I715" s="33"/>
      <c r="J715" s="33"/>
      <c r="K715" s="33"/>
      <c r="L715" s="33"/>
      <c r="M715" s="33"/>
      <c r="N715" s="33"/>
      <c r="O715" s="33"/>
      <c r="P715" s="33"/>
      <c r="Q715" s="33"/>
      <c r="R715" s="33"/>
      <c r="S715" s="33"/>
    </row>
    <row r="716" spans="3:19">
      <c r="C716" s="33"/>
      <c r="D716" s="33"/>
      <c r="E716" s="33"/>
      <c r="F716" s="33"/>
      <c r="G716" s="33"/>
      <c r="H716" s="33"/>
      <c r="I716" s="33"/>
      <c r="J716" s="33"/>
      <c r="K716" s="33"/>
      <c r="L716" s="33"/>
      <c r="M716" s="33"/>
      <c r="N716" s="33"/>
      <c r="O716" s="33"/>
      <c r="P716" s="33"/>
      <c r="Q716" s="33"/>
      <c r="R716" s="33"/>
      <c r="S716" s="33"/>
    </row>
    <row r="717" spans="3:19">
      <c r="C717" s="33"/>
      <c r="D717" s="33"/>
      <c r="E717" s="33"/>
      <c r="F717" s="33"/>
      <c r="G717" s="33"/>
      <c r="H717" s="33"/>
      <c r="I717" s="33"/>
      <c r="J717" s="33"/>
      <c r="K717" s="33"/>
      <c r="L717" s="33"/>
      <c r="M717" s="33"/>
      <c r="N717" s="33"/>
      <c r="O717" s="33"/>
      <c r="P717" s="33"/>
      <c r="Q717" s="33"/>
      <c r="R717" s="33"/>
      <c r="S717" s="33"/>
    </row>
    <row r="718" spans="3:19">
      <c r="C718" s="33"/>
      <c r="D718" s="33"/>
      <c r="E718" s="33"/>
      <c r="F718" s="33"/>
      <c r="G718" s="33"/>
      <c r="H718" s="33"/>
      <c r="I718" s="33"/>
      <c r="J718" s="33"/>
      <c r="K718" s="33"/>
      <c r="L718" s="33"/>
      <c r="M718" s="33"/>
      <c r="N718" s="33"/>
      <c r="O718" s="33"/>
      <c r="P718" s="33"/>
      <c r="Q718" s="33"/>
      <c r="R718" s="33"/>
      <c r="S718" s="33"/>
    </row>
    <row r="719" spans="3:19">
      <c r="C719" s="33"/>
      <c r="D719" s="33"/>
      <c r="E719" s="33"/>
      <c r="F719" s="33"/>
      <c r="G719" s="33"/>
      <c r="H719" s="33"/>
      <c r="I719" s="33"/>
      <c r="J719" s="33"/>
      <c r="K719" s="33"/>
      <c r="L719" s="33"/>
      <c r="M719" s="33"/>
      <c r="N719" s="33"/>
      <c r="O719" s="33"/>
      <c r="P719" s="33"/>
      <c r="Q719" s="33"/>
      <c r="R719" s="33"/>
      <c r="S719" s="33"/>
    </row>
    <row r="720" spans="3:19">
      <c r="C720" s="33"/>
      <c r="D720" s="33"/>
      <c r="E720" s="33"/>
      <c r="F720" s="33"/>
      <c r="G720" s="33"/>
      <c r="H720" s="33"/>
      <c r="I720" s="33"/>
      <c r="J720" s="33"/>
      <c r="K720" s="33"/>
      <c r="L720" s="33"/>
      <c r="M720" s="33"/>
      <c r="N720" s="33"/>
      <c r="O720" s="33"/>
      <c r="P720" s="33"/>
      <c r="Q720" s="33"/>
      <c r="R720" s="33"/>
      <c r="S720" s="33"/>
    </row>
    <row r="721" spans="3:19">
      <c r="C721" s="33"/>
      <c r="D721" s="33"/>
      <c r="E721" s="33"/>
      <c r="F721" s="33"/>
      <c r="G721" s="33"/>
      <c r="H721" s="33"/>
      <c r="I721" s="33"/>
      <c r="J721" s="33"/>
      <c r="K721" s="33"/>
      <c r="L721" s="33"/>
      <c r="M721" s="33"/>
      <c r="N721" s="33"/>
      <c r="O721" s="33"/>
      <c r="P721" s="33"/>
      <c r="Q721" s="33"/>
      <c r="R721" s="33"/>
      <c r="S721" s="33"/>
    </row>
    <row r="722" spans="3:19">
      <c r="C722" s="33"/>
      <c r="D722" s="33"/>
      <c r="E722" s="33"/>
      <c r="F722" s="33"/>
      <c r="G722" s="33"/>
      <c r="H722" s="33"/>
      <c r="I722" s="33"/>
      <c r="J722" s="33"/>
      <c r="K722" s="33"/>
      <c r="L722" s="33"/>
      <c r="M722" s="33"/>
      <c r="N722" s="33"/>
      <c r="O722" s="33"/>
      <c r="P722" s="33"/>
      <c r="Q722" s="33"/>
      <c r="R722" s="33"/>
      <c r="S722" s="33"/>
    </row>
    <row r="723" spans="3:19">
      <c r="C723" s="33"/>
      <c r="D723" s="33"/>
      <c r="E723" s="33"/>
      <c r="F723" s="33"/>
      <c r="G723" s="33"/>
      <c r="H723" s="33"/>
      <c r="I723" s="33"/>
      <c r="J723" s="33"/>
      <c r="K723" s="33"/>
      <c r="L723" s="33"/>
      <c r="M723" s="33"/>
      <c r="N723" s="33"/>
      <c r="O723" s="33"/>
      <c r="P723" s="33"/>
      <c r="Q723" s="33"/>
      <c r="R723" s="33"/>
      <c r="S723" s="33"/>
    </row>
    <row r="724" spans="3:19">
      <c r="C724" s="33"/>
      <c r="D724" s="33"/>
      <c r="E724" s="33"/>
      <c r="F724" s="33"/>
      <c r="G724" s="33"/>
      <c r="H724" s="33"/>
      <c r="I724" s="33"/>
      <c r="J724" s="33"/>
      <c r="K724" s="33"/>
      <c r="L724" s="33"/>
      <c r="M724" s="33"/>
      <c r="N724" s="33"/>
      <c r="O724" s="33"/>
      <c r="P724" s="33"/>
      <c r="Q724" s="33"/>
      <c r="R724" s="33"/>
      <c r="S724" s="33"/>
    </row>
    <row r="725" spans="3:19">
      <c r="C725" s="33"/>
      <c r="D725" s="33"/>
      <c r="E725" s="33"/>
      <c r="F725" s="33"/>
      <c r="G725" s="33"/>
      <c r="H725" s="33"/>
      <c r="I725" s="33"/>
      <c r="J725" s="33"/>
      <c r="K725" s="33"/>
      <c r="L725" s="33"/>
      <c r="M725" s="33"/>
      <c r="N725" s="33"/>
      <c r="O725" s="33"/>
      <c r="P725" s="33"/>
      <c r="Q725" s="33"/>
      <c r="R725" s="33"/>
      <c r="S725" s="33"/>
    </row>
    <row r="726" spans="3:19">
      <c r="C726" s="33"/>
      <c r="D726" s="33"/>
      <c r="E726" s="33"/>
      <c r="F726" s="33"/>
      <c r="G726" s="33"/>
      <c r="H726" s="33"/>
      <c r="I726" s="33"/>
      <c r="J726" s="33"/>
      <c r="K726" s="33"/>
      <c r="L726" s="33"/>
      <c r="M726" s="33"/>
      <c r="N726" s="33"/>
      <c r="O726" s="33"/>
      <c r="P726" s="33"/>
      <c r="Q726" s="33"/>
      <c r="R726" s="33"/>
      <c r="S726" s="33"/>
    </row>
    <row r="727" spans="3:19">
      <c r="C727" s="33"/>
      <c r="D727" s="33"/>
      <c r="E727" s="33"/>
      <c r="F727" s="33"/>
      <c r="G727" s="33"/>
      <c r="H727" s="33"/>
      <c r="I727" s="33"/>
      <c r="J727" s="33"/>
      <c r="K727" s="33"/>
      <c r="L727" s="33"/>
      <c r="M727" s="33"/>
      <c r="N727" s="33"/>
      <c r="O727" s="33"/>
      <c r="P727" s="33"/>
      <c r="Q727" s="33"/>
      <c r="R727" s="33"/>
      <c r="S727" s="33"/>
    </row>
    <row r="728" spans="3:19">
      <c r="C728" s="33"/>
      <c r="D728" s="33"/>
      <c r="E728" s="33"/>
      <c r="F728" s="33"/>
      <c r="G728" s="33"/>
      <c r="H728" s="33"/>
      <c r="I728" s="33"/>
      <c r="J728" s="33"/>
      <c r="K728" s="33"/>
      <c r="L728" s="33"/>
      <c r="M728" s="33"/>
      <c r="N728" s="33"/>
      <c r="O728" s="33"/>
      <c r="P728" s="33"/>
      <c r="Q728" s="33"/>
      <c r="R728" s="33"/>
      <c r="S728" s="33"/>
    </row>
    <row r="729" spans="3:19">
      <c r="C729" s="33"/>
      <c r="D729" s="33"/>
      <c r="E729" s="33"/>
      <c r="F729" s="33"/>
      <c r="G729" s="33"/>
      <c r="H729" s="33"/>
      <c r="I729" s="33"/>
      <c r="J729" s="33"/>
      <c r="K729" s="33"/>
      <c r="L729" s="33"/>
      <c r="M729" s="33"/>
      <c r="N729" s="33"/>
      <c r="O729" s="33"/>
      <c r="P729" s="33"/>
      <c r="Q729" s="33"/>
      <c r="R729" s="33"/>
      <c r="S729" s="33"/>
    </row>
    <row r="730" spans="3:19">
      <c r="C730" s="33"/>
      <c r="D730" s="33"/>
      <c r="E730" s="33"/>
      <c r="F730" s="33"/>
      <c r="G730" s="33"/>
      <c r="H730" s="33"/>
      <c r="I730" s="33"/>
      <c r="J730" s="33"/>
      <c r="K730" s="33"/>
      <c r="L730" s="33"/>
      <c r="M730" s="33"/>
      <c r="N730" s="33"/>
      <c r="O730" s="33"/>
      <c r="P730" s="33"/>
      <c r="Q730" s="33"/>
      <c r="R730" s="33"/>
      <c r="S730" s="33"/>
    </row>
    <row r="731" spans="3:19">
      <c r="C731" s="33"/>
      <c r="D731" s="33"/>
      <c r="E731" s="33"/>
      <c r="F731" s="33"/>
      <c r="G731" s="33"/>
      <c r="H731" s="33"/>
      <c r="I731" s="33"/>
      <c r="J731" s="33"/>
      <c r="K731" s="33"/>
      <c r="L731" s="33"/>
      <c r="M731" s="33"/>
      <c r="N731" s="33"/>
      <c r="O731" s="33"/>
      <c r="P731" s="33"/>
      <c r="Q731" s="33"/>
      <c r="R731" s="33"/>
      <c r="S731" s="33"/>
    </row>
    <row r="732" spans="3:19">
      <c r="C732" s="33"/>
      <c r="D732" s="33"/>
      <c r="E732" s="33"/>
      <c r="F732" s="33"/>
      <c r="G732" s="33"/>
      <c r="H732" s="33"/>
      <c r="I732" s="33"/>
      <c r="J732" s="33"/>
      <c r="K732" s="33"/>
      <c r="L732" s="33"/>
      <c r="M732" s="33"/>
      <c r="N732" s="33"/>
      <c r="O732" s="33"/>
      <c r="P732" s="33"/>
      <c r="Q732" s="33"/>
      <c r="R732" s="33"/>
      <c r="S732" s="33"/>
    </row>
    <row r="733" spans="3:19">
      <c r="C733" s="33"/>
      <c r="D733" s="33"/>
      <c r="E733" s="33"/>
      <c r="F733" s="33"/>
      <c r="G733" s="33"/>
      <c r="H733" s="33"/>
      <c r="I733" s="33"/>
      <c r="J733" s="33"/>
      <c r="K733" s="33"/>
      <c r="L733" s="33"/>
      <c r="M733" s="33"/>
      <c r="N733" s="33"/>
      <c r="O733" s="33"/>
      <c r="P733" s="33"/>
      <c r="Q733" s="33"/>
      <c r="R733" s="33"/>
      <c r="S733" s="33"/>
    </row>
    <row r="734" spans="3:19">
      <c r="C734" s="33"/>
      <c r="D734" s="33"/>
      <c r="E734" s="33"/>
      <c r="F734" s="33"/>
      <c r="G734" s="33"/>
      <c r="H734" s="33"/>
      <c r="I734" s="33"/>
      <c r="J734" s="33"/>
      <c r="K734" s="33"/>
      <c r="L734" s="33"/>
      <c r="M734" s="33"/>
      <c r="N734" s="33"/>
      <c r="O734" s="33"/>
      <c r="P734" s="33"/>
      <c r="Q734" s="33"/>
      <c r="R734" s="33"/>
      <c r="S734" s="33"/>
    </row>
    <row r="735" spans="3:19">
      <c r="C735" s="33"/>
      <c r="D735" s="33"/>
      <c r="E735" s="33"/>
      <c r="F735" s="33"/>
      <c r="G735" s="33"/>
      <c r="H735" s="33"/>
      <c r="I735" s="33"/>
      <c r="J735" s="33"/>
      <c r="K735" s="33"/>
      <c r="L735" s="33"/>
      <c r="M735" s="33"/>
      <c r="N735" s="33"/>
      <c r="O735" s="33"/>
      <c r="P735" s="33"/>
      <c r="Q735" s="33"/>
      <c r="R735" s="33"/>
      <c r="S735" s="33"/>
    </row>
    <row r="736" spans="3:19">
      <c r="C736" s="33"/>
      <c r="D736" s="33"/>
      <c r="E736" s="33"/>
      <c r="F736" s="33"/>
      <c r="G736" s="33"/>
      <c r="H736" s="33"/>
      <c r="I736" s="33"/>
      <c r="J736" s="33"/>
      <c r="K736" s="33"/>
      <c r="L736" s="33"/>
      <c r="M736" s="33"/>
      <c r="N736" s="33"/>
      <c r="O736" s="33"/>
      <c r="P736" s="33"/>
      <c r="Q736" s="33"/>
      <c r="R736" s="33"/>
      <c r="S736" s="33"/>
    </row>
    <row r="737" spans="3:19">
      <c r="C737" s="33"/>
      <c r="D737" s="33"/>
      <c r="E737" s="33"/>
      <c r="F737" s="33"/>
      <c r="G737" s="33"/>
      <c r="H737" s="33"/>
      <c r="I737" s="33"/>
      <c r="J737" s="33"/>
      <c r="K737" s="33"/>
      <c r="L737" s="33"/>
      <c r="M737" s="33"/>
      <c r="N737" s="33"/>
      <c r="O737" s="33"/>
      <c r="P737" s="33"/>
      <c r="Q737" s="33"/>
      <c r="R737" s="33"/>
      <c r="S737" s="33"/>
    </row>
    <row r="738" spans="3:19">
      <c r="C738" s="33"/>
      <c r="D738" s="33"/>
      <c r="E738" s="33"/>
      <c r="F738" s="33"/>
      <c r="G738" s="33"/>
      <c r="H738" s="33"/>
      <c r="I738" s="33"/>
      <c r="J738" s="33"/>
      <c r="K738" s="33"/>
      <c r="L738" s="33"/>
      <c r="M738" s="33"/>
      <c r="N738" s="33"/>
      <c r="O738" s="33"/>
      <c r="P738" s="33"/>
      <c r="Q738" s="33"/>
      <c r="R738" s="33"/>
      <c r="S738" s="33"/>
    </row>
    <row r="739" spans="3:19">
      <c r="C739" s="33"/>
      <c r="D739" s="33"/>
      <c r="E739" s="33"/>
      <c r="F739" s="33"/>
      <c r="G739" s="33"/>
      <c r="H739" s="33"/>
      <c r="I739" s="33"/>
      <c r="J739" s="33"/>
      <c r="K739" s="33"/>
      <c r="L739" s="33"/>
      <c r="M739" s="33"/>
      <c r="N739" s="33"/>
      <c r="O739" s="33"/>
      <c r="P739" s="33"/>
      <c r="Q739" s="33"/>
      <c r="R739" s="33"/>
      <c r="S739" s="33"/>
    </row>
    <row r="740" spans="3:19">
      <c r="C740" s="33"/>
      <c r="D740" s="33"/>
      <c r="E740" s="33"/>
      <c r="F740" s="33"/>
      <c r="G740" s="33"/>
      <c r="H740" s="33"/>
      <c r="I740" s="33"/>
      <c r="J740" s="33"/>
      <c r="K740" s="33"/>
      <c r="L740" s="33"/>
      <c r="M740" s="33"/>
      <c r="N740" s="33"/>
      <c r="O740" s="33"/>
      <c r="P740" s="33"/>
      <c r="Q740" s="33"/>
      <c r="R740" s="33"/>
      <c r="S740" s="33"/>
    </row>
    <row r="741" spans="3:19">
      <c r="C741" s="33"/>
      <c r="D741" s="33"/>
      <c r="E741" s="33"/>
      <c r="F741" s="33"/>
      <c r="G741" s="33"/>
      <c r="H741" s="33"/>
      <c r="I741" s="33"/>
      <c r="J741" s="33"/>
      <c r="K741" s="33"/>
      <c r="L741" s="33"/>
      <c r="M741" s="33"/>
      <c r="N741" s="33"/>
      <c r="O741" s="33"/>
      <c r="P741" s="33"/>
      <c r="Q741" s="33"/>
      <c r="R741" s="33"/>
      <c r="S741" s="33"/>
    </row>
    <row r="742" spans="3:19">
      <c r="C742" s="33"/>
      <c r="D742" s="33"/>
      <c r="E742" s="33"/>
      <c r="F742" s="33"/>
      <c r="G742" s="33"/>
      <c r="H742" s="33"/>
      <c r="I742" s="33"/>
      <c r="J742" s="33"/>
      <c r="K742" s="33"/>
      <c r="L742" s="33"/>
      <c r="M742" s="33"/>
      <c r="N742" s="33"/>
      <c r="O742" s="33"/>
      <c r="P742" s="33"/>
      <c r="Q742" s="33"/>
      <c r="R742" s="33"/>
      <c r="S742" s="33"/>
    </row>
    <row r="743" spans="3:19">
      <c r="C743" s="33"/>
      <c r="D743" s="33"/>
      <c r="E743" s="33"/>
      <c r="F743" s="33"/>
      <c r="G743" s="33"/>
      <c r="H743" s="33"/>
      <c r="I743" s="33"/>
      <c r="J743" s="33"/>
      <c r="K743" s="33"/>
      <c r="L743" s="33"/>
      <c r="M743" s="33"/>
      <c r="N743" s="33"/>
      <c r="O743" s="33"/>
      <c r="P743" s="33"/>
      <c r="Q743" s="33"/>
      <c r="R743" s="33"/>
      <c r="S743" s="33"/>
    </row>
    <row r="744" spans="3:19">
      <c r="C744" s="33"/>
      <c r="D744" s="33"/>
      <c r="E744" s="33"/>
      <c r="F744" s="33"/>
      <c r="G744" s="33"/>
      <c r="H744" s="33"/>
      <c r="I744" s="33"/>
      <c r="J744" s="33"/>
      <c r="K744" s="33"/>
      <c r="L744" s="33"/>
      <c r="M744" s="33"/>
      <c r="N744" s="33"/>
      <c r="O744" s="33"/>
      <c r="P744" s="33"/>
      <c r="Q744" s="33"/>
      <c r="R744" s="33"/>
      <c r="S744" s="33"/>
    </row>
    <row r="745" spans="3:19">
      <c r="C745" s="33"/>
      <c r="D745" s="33"/>
      <c r="E745" s="33"/>
      <c r="F745" s="33"/>
      <c r="G745" s="33"/>
      <c r="H745" s="33"/>
      <c r="I745" s="33"/>
      <c r="J745" s="33"/>
      <c r="K745" s="33"/>
      <c r="L745" s="33"/>
      <c r="M745" s="33"/>
      <c r="N745" s="33"/>
      <c r="O745" s="33"/>
      <c r="P745" s="33"/>
      <c r="Q745" s="33"/>
      <c r="R745" s="33"/>
      <c r="S745" s="33"/>
    </row>
    <row r="746" spans="3:19">
      <c r="C746" s="33"/>
      <c r="D746" s="33"/>
      <c r="E746" s="33"/>
      <c r="F746" s="33"/>
      <c r="G746" s="33"/>
      <c r="H746" s="33"/>
      <c r="I746" s="33"/>
      <c r="J746" s="33"/>
      <c r="K746" s="33"/>
      <c r="L746" s="33"/>
      <c r="M746" s="33"/>
      <c r="N746" s="33"/>
      <c r="O746" s="33"/>
      <c r="P746" s="33"/>
      <c r="Q746" s="33"/>
      <c r="R746" s="33"/>
      <c r="S746" s="33"/>
    </row>
    <row r="747" spans="3:19">
      <c r="C747" s="33"/>
      <c r="D747" s="33"/>
      <c r="E747" s="33"/>
      <c r="F747" s="33"/>
      <c r="G747" s="33"/>
      <c r="H747" s="33"/>
      <c r="I747" s="33"/>
      <c r="J747" s="33"/>
      <c r="K747" s="33"/>
      <c r="L747" s="33"/>
      <c r="M747" s="33"/>
      <c r="N747" s="33"/>
      <c r="O747" s="33"/>
      <c r="P747" s="33"/>
      <c r="Q747" s="33"/>
      <c r="R747" s="33"/>
      <c r="S747" s="33"/>
    </row>
    <row r="748" spans="3:19">
      <c r="C748" s="33"/>
      <c r="D748" s="33"/>
      <c r="E748" s="33"/>
      <c r="F748" s="33"/>
      <c r="G748" s="33"/>
      <c r="H748" s="33"/>
      <c r="I748" s="33"/>
      <c r="J748" s="33"/>
      <c r="K748" s="33"/>
      <c r="L748" s="33"/>
      <c r="M748" s="33"/>
      <c r="N748" s="33"/>
      <c r="O748" s="33"/>
      <c r="P748" s="33"/>
      <c r="Q748" s="33"/>
      <c r="R748" s="33"/>
      <c r="S748" s="33"/>
    </row>
    <row r="749" spans="3:19">
      <c r="C749" s="33"/>
      <c r="D749" s="33"/>
      <c r="E749" s="33"/>
      <c r="F749" s="33"/>
      <c r="G749" s="33"/>
      <c r="H749" s="33"/>
      <c r="I749" s="33"/>
      <c r="J749" s="33"/>
      <c r="K749" s="33"/>
      <c r="L749" s="33"/>
      <c r="M749" s="33"/>
      <c r="N749" s="33"/>
      <c r="O749" s="33"/>
      <c r="P749" s="33"/>
      <c r="Q749" s="33"/>
      <c r="R749" s="33"/>
      <c r="S749" s="33"/>
    </row>
    <row r="750" spans="3:19">
      <c r="C750" s="33"/>
      <c r="D750" s="33"/>
      <c r="E750" s="33"/>
      <c r="F750" s="33"/>
      <c r="G750" s="33"/>
      <c r="H750" s="33"/>
      <c r="I750" s="33"/>
      <c r="J750" s="33"/>
      <c r="K750" s="33"/>
      <c r="L750" s="33"/>
      <c r="M750" s="33"/>
      <c r="N750" s="33"/>
      <c r="O750" s="33"/>
      <c r="P750" s="33"/>
      <c r="Q750" s="33"/>
      <c r="R750" s="33"/>
      <c r="S750" s="33"/>
    </row>
    <row r="751" spans="3:19">
      <c r="C751" s="33"/>
      <c r="D751" s="33"/>
      <c r="E751" s="33"/>
      <c r="F751" s="33"/>
      <c r="G751" s="33"/>
      <c r="H751" s="33"/>
      <c r="I751" s="33"/>
      <c r="J751" s="33"/>
      <c r="K751" s="33"/>
      <c r="L751" s="33"/>
      <c r="M751" s="33"/>
      <c r="N751" s="33"/>
      <c r="O751" s="33"/>
      <c r="P751" s="33"/>
      <c r="Q751" s="33"/>
      <c r="R751" s="33"/>
      <c r="S751" s="33"/>
    </row>
    <row r="752" spans="3:19">
      <c r="C752" s="33"/>
      <c r="D752" s="33"/>
      <c r="E752" s="33"/>
      <c r="F752" s="33"/>
      <c r="G752" s="33"/>
      <c r="H752" s="33"/>
      <c r="I752" s="33"/>
      <c r="J752" s="33"/>
      <c r="K752" s="33"/>
      <c r="L752" s="33"/>
      <c r="M752" s="33"/>
      <c r="N752" s="33"/>
      <c r="O752" s="33"/>
      <c r="P752" s="33"/>
      <c r="Q752" s="33"/>
      <c r="R752" s="33"/>
      <c r="S752" s="33"/>
    </row>
    <row r="753" spans="3:19">
      <c r="C753" s="33"/>
      <c r="D753" s="33"/>
      <c r="E753" s="33"/>
      <c r="F753" s="33"/>
      <c r="G753" s="33"/>
      <c r="H753" s="33"/>
      <c r="I753" s="33"/>
      <c r="J753" s="33"/>
      <c r="K753" s="33"/>
      <c r="L753" s="33"/>
      <c r="M753" s="33"/>
      <c r="N753" s="33"/>
      <c r="O753" s="33"/>
      <c r="P753" s="33"/>
      <c r="Q753" s="33"/>
      <c r="R753" s="33"/>
      <c r="S753" s="33"/>
    </row>
    <row r="754" spans="3:19">
      <c r="C754" s="33"/>
      <c r="D754" s="33"/>
      <c r="E754" s="33"/>
      <c r="F754" s="33"/>
      <c r="G754" s="33"/>
      <c r="H754" s="33"/>
      <c r="I754" s="33"/>
      <c r="J754" s="33"/>
      <c r="K754" s="33"/>
      <c r="L754" s="33"/>
      <c r="M754" s="33"/>
      <c r="N754" s="33"/>
      <c r="O754" s="33"/>
      <c r="P754" s="33"/>
      <c r="Q754" s="33"/>
      <c r="R754" s="33"/>
      <c r="S754" s="33"/>
    </row>
    <row r="755" spans="3:19">
      <c r="C755" s="33"/>
      <c r="D755" s="33"/>
      <c r="E755" s="33"/>
      <c r="F755" s="33"/>
      <c r="G755" s="33"/>
      <c r="H755" s="33"/>
      <c r="I755" s="33"/>
      <c r="J755" s="33"/>
      <c r="K755" s="33"/>
      <c r="L755" s="33"/>
      <c r="M755" s="33"/>
      <c r="N755" s="33"/>
      <c r="O755" s="33"/>
      <c r="P755" s="33"/>
      <c r="Q755" s="33"/>
      <c r="R755" s="33"/>
      <c r="S755" s="33"/>
    </row>
    <row r="756" spans="3:19">
      <c r="C756" s="33"/>
      <c r="D756" s="33"/>
      <c r="E756" s="33"/>
      <c r="F756" s="33"/>
      <c r="G756" s="33"/>
      <c r="H756" s="33"/>
      <c r="I756" s="33"/>
      <c r="J756" s="33"/>
      <c r="K756" s="33"/>
      <c r="L756" s="33"/>
      <c r="M756" s="33"/>
      <c r="N756" s="33"/>
      <c r="O756" s="33"/>
      <c r="P756" s="33"/>
      <c r="Q756" s="33"/>
      <c r="R756" s="33"/>
      <c r="S756" s="33"/>
    </row>
    <row r="757" spans="3:19">
      <c r="C757" s="33"/>
      <c r="D757" s="33"/>
      <c r="E757" s="33"/>
      <c r="F757" s="33"/>
      <c r="G757" s="33"/>
      <c r="H757" s="33"/>
      <c r="I757" s="33"/>
      <c r="J757" s="33"/>
      <c r="K757" s="33"/>
      <c r="L757" s="33"/>
      <c r="M757" s="33"/>
      <c r="N757" s="33"/>
      <c r="O757" s="33"/>
      <c r="P757" s="33"/>
      <c r="Q757" s="33"/>
      <c r="R757" s="33"/>
      <c r="S757" s="33"/>
    </row>
    <row r="758" spans="3:19">
      <c r="C758" s="33"/>
      <c r="D758" s="33"/>
      <c r="E758" s="33"/>
      <c r="F758" s="33"/>
      <c r="G758" s="33"/>
      <c r="H758" s="33"/>
      <c r="I758" s="33"/>
      <c r="J758" s="33"/>
      <c r="K758" s="33"/>
      <c r="L758" s="33"/>
      <c r="M758" s="33"/>
      <c r="N758" s="33"/>
      <c r="O758" s="33"/>
      <c r="P758" s="33"/>
      <c r="Q758" s="33"/>
      <c r="R758" s="33"/>
      <c r="S758" s="33"/>
    </row>
    <row r="759" spans="3:19">
      <c r="C759" s="33"/>
      <c r="D759" s="33"/>
      <c r="E759" s="33"/>
      <c r="F759" s="33"/>
      <c r="G759" s="33"/>
      <c r="H759" s="33"/>
      <c r="I759" s="33"/>
      <c r="J759" s="33"/>
      <c r="K759" s="33"/>
      <c r="L759" s="33"/>
      <c r="M759" s="33"/>
      <c r="N759" s="33"/>
      <c r="O759" s="33"/>
      <c r="P759" s="33"/>
      <c r="Q759" s="33"/>
      <c r="R759" s="33"/>
      <c r="S759" s="33"/>
    </row>
    <row r="760" spans="3:19">
      <c r="C760" s="33"/>
      <c r="D760" s="33"/>
      <c r="E760" s="33"/>
      <c r="F760" s="33"/>
      <c r="G760" s="33"/>
      <c r="H760" s="33"/>
      <c r="I760" s="33"/>
      <c r="J760" s="33"/>
      <c r="K760" s="33"/>
      <c r="L760" s="33"/>
      <c r="M760" s="33"/>
      <c r="N760" s="33"/>
      <c r="O760" s="33"/>
      <c r="P760" s="33"/>
      <c r="Q760" s="33"/>
      <c r="R760" s="33"/>
      <c r="S760" s="33"/>
    </row>
    <row r="761" spans="3:19">
      <c r="C761" s="33"/>
      <c r="D761" s="33"/>
      <c r="E761" s="33"/>
      <c r="F761" s="33"/>
      <c r="G761" s="33"/>
      <c r="H761" s="33"/>
      <c r="I761" s="33"/>
      <c r="J761" s="33"/>
      <c r="K761" s="33"/>
      <c r="L761" s="33"/>
      <c r="M761" s="33"/>
      <c r="N761" s="33"/>
      <c r="O761" s="33"/>
      <c r="P761" s="33"/>
      <c r="Q761" s="33"/>
      <c r="R761" s="33"/>
      <c r="S761" s="33"/>
    </row>
    <row r="762" spans="3:19">
      <c r="C762" s="33"/>
      <c r="D762" s="33"/>
      <c r="E762" s="33"/>
      <c r="F762" s="33"/>
      <c r="G762" s="33"/>
      <c r="H762" s="33"/>
      <c r="I762" s="33"/>
      <c r="J762" s="33"/>
      <c r="K762" s="33"/>
      <c r="L762" s="33"/>
      <c r="M762" s="33"/>
      <c r="N762" s="33"/>
      <c r="O762" s="33"/>
      <c r="P762" s="33"/>
      <c r="Q762" s="33"/>
      <c r="R762" s="33"/>
      <c r="S762" s="33"/>
    </row>
    <row r="763" spans="3:19">
      <c r="C763" s="33"/>
      <c r="D763" s="33"/>
      <c r="E763" s="33"/>
      <c r="F763" s="33"/>
      <c r="G763" s="33"/>
      <c r="H763" s="33"/>
      <c r="I763" s="33"/>
      <c r="J763" s="33"/>
      <c r="K763" s="33"/>
      <c r="L763" s="33"/>
      <c r="M763" s="33"/>
      <c r="N763" s="33"/>
      <c r="O763" s="33"/>
      <c r="P763" s="33"/>
      <c r="Q763" s="33"/>
      <c r="R763" s="33"/>
      <c r="S763" s="33"/>
    </row>
    <row r="764" spans="3:19">
      <c r="C764" s="33"/>
      <c r="D764" s="33"/>
      <c r="E764" s="33"/>
      <c r="F764" s="33"/>
      <c r="G764" s="33"/>
      <c r="H764" s="33"/>
      <c r="I764" s="33"/>
      <c r="J764" s="33"/>
      <c r="K764" s="33"/>
      <c r="L764" s="33"/>
      <c r="M764" s="33"/>
      <c r="N764" s="33"/>
      <c r="O764" s="33"/>
      <c r="P764" s="33"/>
      <c r="Q764" s="33"/>
      <c r="R764" s="33"/>
      <c r="S764" s="33"/>
    </row>
    <row r="765" spans="3:19">
      <c r="C765" s="33"/>
      <c r="D765" s="33"/>
      <c r="E765" s="33"/>
      <c r="F765" s="33"/>
      <c r="G765" s="33"/>
      <c r="H765" s="33"/>
      <c r="I765" s="33"/>
      <c r="J765" s="33"/>
      <c r="K765" s="33"/>
      <c r="L765" s="33"/>
      <c r="M765" s="33"/>
      <c r="N765" s="33"/>
      <c r="O765" s="33"/>
      <c r="P765" s="33"/>
      <c r="Q765" s="33"/>
      <c r="R765" s="33"/>
      <c r="S765" s="33"/>
    </row>
    <row r="766" spans="3:19">
      <c r="C766" s="33"/>
      <c r="D766" s="33"/>
      <c r="E766" s="33"/>
      <c r="F766" s="33"/>
      <c r="G766" s="33"/>
      <c r="H766" s="33"/>
      <c r="I766" s="33"/>
      <c r="J766" s="33"/>
      <c r="K766" s="33"/>
      <c r="L766" s="33"/>
      <c r="M766" s="33"/>
      <c r="N766" s="33"/>
      <c r="O766" s="33"/>
      <c r="P766" s="33"/>
      <c r="Q766" s="33"/>
      <c r="R766" s="33"/>
      <c r="S766" s="33"/>
    </row>
    <row r="767" spans="3:19">
      <c r="C767" s="33"/>
      <c r="D767" s="33"/>
      <c r="E767" s="33"/>
      <c r="F767" s="33"/>
      <c r="G767" s="33"/>
      <c r="H767" s="33"/>
      <c r="I767" s="33"/>
      <c r="J767" s="33"/>
      <c r="K767" s="33"/>
      <c r="L767" s="33"/>
      <c r="M767" s="33"/>
      <c r="N767" s="33"/>
      <c r="O767" s="33"/>
      <c r="P767" s="33"/>
      <c r="Q767" s="33"/>
      <c r="R767" s="33"/>
      <c r="S767" s="33"/>
    </row>
    <row r="768" spans="3:19">
      <c r="C768" s="33"/>
      <c r="D768" s="33"/>
      <c r="E768" s="33"/>
      <c r="F768" s="33"/>
      <c r="G768" s="33"/>
      <c r="H768" s="33"/>
      <c r="I768" s="33"/>
      <c r="J768" s="33"/>
      <c r="K768" s="33"/>
      <c r="L768" s="33"/>
      <c r="M768" s="33"/>
      <c r="N768" s="33"/>
      <c r="O768" s="33"/>
      <c r="P768" s="33"/>
      <c r="Q768" s="33"/>
      <c r="R768" s="33"/>
      <c r="S768" s="33"/>
    </row>
    <row r="769" spans="3:19">
      <c r="C769" s="33"/>
      <c r="D769" s="33"/>
      <c r="E769" s="33"/>
      <c r="F769" s="33"/>
      <c r="G769" s="33"/>
      <c r="H769" s="33"/>
      <c r="I769" s="33"/>
      <c r="J769" s="33"/>
      <c r="K769" s="33"/>
      <c r="L769" s="33"/>
      <c r="M769" s="33"/>
      <c r="N769" s="33"/>
      <c r="O769" s="33"/>
      <c r="P769" s="33"/>
      <c r="Q769" s="33"/>
      <c r="R769" s="33"/>
      <c r="S769" s="33"/>
    </row>
    <row r="770" spans="3:19">
      <c r="C770" s="33"/>
      <c r="D770" s="33"/>
      <c r="E770" s="33"/>
      <c r="F770" s="33"/>
      <c r="G770" s="33"/>
      <c r="H770" s="33"/>
      <c r="I770" s="33"/>
      <c r="J770" s="33"/>
      <c r="K770" s="33"/>
      <c r="L770" s="33"/>
      <c r="M770" s="33"/>
      <c r="N770" s="33"/>
      <c r="O770" s="33"/>
      <c r="P770" s="33"/>
      <c r="Q770" s="33"/>
      <c r="R770" s="33"/>
      <c r="S770" s="33"/>
    </row>
    <row r="771" spans="3:19">
      <c r="C771" s="33"/>
      <c r="D771" s="33"/>
      <c r="E771" s="33"/>
      <c r="F771" s="33"/>
      <c r="G771" s="33"/>
      <c r="H771" s="33"/>
      <c r="I771" s="33"/>
      <c r="J771" s="33"/>
      <c r="K771" s="33"/>
      <c r="L771" s="33"/>
      <c r="M771" s="33"/>
      <c r="N771" s="33"/>
      <c r="O771" s="33"/>
      <c r="P771" s="33"/>
      <c r="Q771" s="33"/>
      <c r="R771" s="33"/>
      <c r="S771" s="33"/>
    </row>
    <row r="772" spans="3:19">
      <c r="C772" s="33"/>
      <c r="D772" s="33"/>
      <c r="E772" s="33"/>
      <c r="F772" s="33"/>
      <c r="G772" s="33"/>
      <c r="H772" s="33"/>
      <c r="I772" s="33"/>
      <c r="J772" s="33"/>
      <c r="K772" s="33"/>
      <c r="L772" s="33"/>
      <c r="M772" s="33"/>
      <c r="N772" s="33"/>
      <c r="O772" s="33"/>
      <c r="P772" s="33"/>
      <c r="Q772" s="33"/>
      <c r="R772" s="33"/>
      <c r="S772" s="33"/>
    </row>
    <row r="773" spans="3:19">
      <c r="C773" s="33"/>
      <c r="D773" s="33"/>
      <c r="E773" s="33"/>
      <c r="F773" s="33"/>
      <c r="G773" s="33"/>
      <c r="H773" s="33"/>
      <c r="I773" s="33"/>
      <c r="J773" s="33"/>
      <c r="K773" s="33"/>
      <c r="L773" s="33"/>
      <c r="M773" s="33"/>
      <c r="N773" s="33"/>
      <c r="O773" s="33"/>
      <c r="P773" s="33"/>
      <c r="Q773" s="33"/>
      <c r="R773" s="33"/>
      <c r="S773" s="33"/>
    </row>
    <row r="774" spans="3:19">
      <c r="C774" s="33"/>
      <c r="D774" s="33"/>
      <c r="E774" s="33"/>
      <c r="F774" s="33"/>
      <c r="G774" s="33"/>
      <c r="H774" s="33"/>
      <c r="I774" s="33"/>
      <c r="J774" s="33"/>
      <c r="K774" s="33"/>
      <c r="L774" s="33"/>
      <c r="M774" s="33"/>
      <c r="N774" s="33"/>
      <c r="O774" s="33"/>
      <c r="P774" s="33"/>
      <c r="Q774" s="33"/>
      <c r="R774" s="33"/>
      <c r="S774" s="33"/>
    </row>
    <row r="775" spans="3:19">
      <c r="C775" s="33"/>
      <c r="D775" s="33"/>
      <c r="E775" s="33"/>
      <c r="F775" s="33"/>
      <c r="G775" s="33"/>
      <c r="H775" s="33"/>
      <c r="I775" s="33"/>
      <c r="J775" s="33"/>
      <c r="K775" s="33"/>
      <c r="L775" s="33"/>
      <c r="M775" s="33"/>
      <c r="N775" s="33"/>
      <c r="O775" s="33"/>
      <c r="P775" s="33"/>
      <c r="Q775" s="33"/>
      <c r="R775" s="33"/>
      <c r="S775" s="33"/>
    </row>
    <row r="776" spans="3:19">
      <c r="C776" s="33"/>
      <c r="D776" s="33"/>
      <c r="E776" s="33"/>
      <c r="F776" s="33"/>
      <c r="G776" s="33"/>
      <c r="H776" s="33"/>
      <c r="I776" s="33"/>
      <c r="J776" s="33"/>
      <c r="K776" s="33"/>
      <c r="L776" s="33"/>
      <c r="M776" s="33"/>
      <c r="N776" s="33"/>
      <c r="O776" s="33"/>
      <c r="P776" s="33"/>
      <c r="Q776" s="33"/>
      <c r="R776" s="33"/>
      <c r="S776" s="33"/>
    </row>
    <row r="777" spans="3:19">
      <c r="C777" s="33"/>
      <c r="D777" s="33"/>
      <c r="E777" s="33"/>
      <c r="F777" s="33"/>
      <c r="G777" s="33"/>
      <c r="H777" s="33"/>
      <c r="I777" s="33"/>
      <c r="J777" s="33"/>
      <c r="K777" s="33"/>
      <c r="L777" s="33"/>
      <c r="M777" s="33"/>
      <c r="N777" s="33"/>
      <c r="O777" s="33"/>
      <c r="P777" s="33"/>
      <c r="Q777" s="33"/>
      <c r="R777" s="33"/>
      <c r="S777" s="33"/>
    </row>
    <row r="778" spans="3:19">
      <c r="C778" s="33"/>
      <c r="D778" s="33"/>
      <c r="E778" s="33"/>
      <c r="F778" s="33"/>
      <c r="G778" s="33"/>
      <c r="H778" s="33"/>
      <c r="I778" s="33"/>
      <c r="J778" s="33"/>
      <c r="K778" s="33"/>
      <c r="L778" s="33"/>
      <c r="M778" s="33"/>
      <c r="N778" s="33"/>
      <c r="O778" s="33"/>
      <c r="P778" s="33"/>
      <c r="Q778" s="33"/>
      <c r="R778" s="33"/>
      <c r="S778" s="33"/>
    </row>
    <row r="779" spans="3:19">
      <c r="C779" s="33"/>
      <c r="D779" s="33"/>
      <c r="E779" s="33"/>
      <c r="F779" s="33"/>
      <c r="G779" s="33"/>
      <c r="H779" s="33"/>
      <c r="I779" s="33"/>
      <c r="J779" s="33"/>
      <c r="K779" s="33"/>
      <c r="L779" s="33"/>
      <c r="M779" s="33"/>
      <c r="N779" s="33"/>
      <c r="O779" s="33"/>
      <c r="P779" s="33"/>
      <c r="Q779" s="33"/>
      <c r="R779" s="33"/>
      <c r="S779" s="33"/>
    </row>
    <row r="780" spans="3:19">
      <c r="C780" s="33"/>
      <c r="D780" s="33"/>
      <c r="E780" s="33"/>
      <c r="F780" s="33"/>
      <c r="G780" s="33"/>
      <c r="H780" s="33"/>
      <c r="I780" s="33"/>
      <c r="J780" s="33"/>
      <c r="K780" s="33"/>
      <c r="L780" s="33"/>
      <c r="M780" s="33"/>
      <c r="N780" s="33"/>
      <c r="O780" s="33"/>
      <c r="P780" s="33"/>
      <c r="Q780" s="33"/>
      <c r="R780" s="33"/>
      <c r="S780" s="33"/>
    </row>
    <row r="781" spans="3:19">
      <c r="C781" s="33"/>
      <c r="D781" s="33"/>
      <c r="E781" s="33"/>
      <c r="F781" s="33"/>
      <c r="G781" s="33"/>
      <c r="H781" s="33"/>
      <c r="I781" s="33"/>
      <c r="J781" s="33"/>
      <c r="K781" s="33"/>
      <c r="L781" s="33"/>
      <c r="M781" s="33"/>
      <c r="N781" s="33"/>
      <c r="O781" s="33"/>
      <c r="P781" s="33"/>
      <c r="Q781" s="33"/>
      <c r="R781" s="33"/>
      <c r="S781" s="33"/>
    </row>
    <row r="782" spans="3:19">
      <c r="C782" s="33"/>
      <c r="D782" s="33"/>
      <c r="E782" s="33"/>
      <c r="F782" s="33"/>
      <c r="G782" s="33"/>
      <c r="H782" s="33"/>
      <c r="I782" s="33"/>
      <c r="J782" s="33"/>
      <c r="K782" s="33"/>
      <c r="L782" s="33"/>
      <c r="M782" s="33"/>
      <c r="N782" s="33"/>
      <c r="O782" s="33"/>
      <c r="P782" s="33"/>
      <c r="Q782" s="33"/>
      <c r="R782" s="33"/>
      <c r="S782" s="33"/>
    </row>
    <row r="783" spans="3:19">
      <c r="C783" s="33"/>
      <c r="D783" s="33"/>
      <c r="E783" s="33"/>
      <c r="F783" s="33"/>
      <c r="G783" s="33"/>
      <c r="H783" s="33"/>
      <c r="I783" s="33"/>
      <c r="J783" s="33"/>
      <c r="K783" s="33"/>
      <c r="L783" s="33"/>
      <c r="M783" s="33"/>
      <c r="N783" s="33"/>
      <c r="O783" s="33"/>
      <c r="P783" s="33"/>
      <c r="Q783" s="33"/>
      <c r="R783" s="33"/>
      <c r="S783" s="33"/>
    </row>
    <row r="784" spans="3:19">
      <c r="C784" s="33"/>
      <c r="D784" s="33"/>
      <c r="E784" s="33"/>
      <c r="F784" s="33"/>
      <c r="G784" s="33"/>
      <c r="H784" s="33"/>
      <c r="I784" s="33"/>
      <c r="J784" s="33"/>
      <c r="K784" s="33"/>
      <c r="L784" s="33"/>
      <c r="M784" s="33"/>
      <c r="N784" s="33"/>
      <c r="O784" s="33"/>
      <c r="P784" s="33"/>
      <c r="Q784" s="33"/>
      <c r="R784" s="33"/>
      <c r="S784" s="33"/>
    </row>
    <row r="785" spans="3:19">
      <c r="C785" s="33"/>
      <c r="D785" s="33"/>
      <c r="E785" s="33"/>
      <c r="F785" s="33"/>
      <c r="G785" s="33"/>
      <c r="H785" s="33"/>
      <c r="I785" s="33"/>
      <c r="J785" s="33"/>
      <c r="K785" s="33"/>
      <c r="L785" s="33"/>
      <c r="M785" s="33"/>
      <c r="N785" s="33"/>
      <c r="O785" s="33"/>
      <c r="P785" s="33"/>
      <c r="Q785" s="33"/>
      <c r="R785" s="33"/>
      <c r="S785" s="33"/>
    </row>
    <row r="786" spans="3:19">
      <c r="C786" s="33"/>
      <c r="D786" s="33"/>
      <c r="E786" s="33"/>
      <c r="F786" s="33"/>
      <c r="G786" s="33"/>
      <c r="H786" s="33"/>
      <c r="I786" s="33"/>
      <c r="J786" s="33"/>
      <c r="K786" s="33"/>
      <c r="L786" s="33"/>
      <c r="M786" s="33"/>
      <c r="N786" s="33"/>
      <c r="O786" s="33"/>
      <c r="P786" s="33"/>
      <c r="Q786" s="33"/>
      <c r="R786" s="33"/>
      <c r="S786" s="33"/>
    </row>
    <row r="787" spans="3:19">
      <c r="C787" s="33"/>
      <c r="D787" s="33"/>
      <c r="E787" s="33"/>
      <c r="F787" s="33"/>
      <c r="G787" s="33"/>
      <c r="H787" s="33"/>
      <c r="I787" s="33"/>
      <c r="J787" s="33"/>
      <c r="K787" s="33"/>
      <c r="L787" s="33"/>
      <c r="M787" s="33"/>
      <c r="N787" s="33"/>
      <c r="O787" s="33"/>
      <c r="P787" s="33"/>
      <c r="Q787" s="33"/>
      <c r="R787" s="33"/>
      <c r="S787" s="33"/>
    </row>
    <row r="788" spans="3:19">
      <c r="C788" s="33"/>
      <c r="D788" s="33"/>
      <c r="E788" s="33"/>
      <c r="F788" s="33"/>
      <c r="G788" s="33"/>
      <c r="H788" s="33"/>
      <c r="I788" s="33"/>
      <c r="J788" s="33"/>
      <c r="K788" s="33"/>
      <c r="L788" s="33"/>
      <c r="M788" s="33"/>
      <c r="N788" s="33"/>
      <c r="O788" s="33"/>
      <c r="P788" s="33"/>
      <c r="Q788" s="33"/>
      <c r="R788" s="33"/>
      <c r="S788" s="33"/>
    </row>
    <row r="789" spans="3:19">
      <c r="C789" s="33"/>
      <c r="D789" s="33"/>
      <c r="E789" s="33"/>
      <c r="F789" s="33"/>
      <c r="G789" s="33"/>
      <c r="H789" s="33"/>
      <c r="I789" s="33"/>
      <c r="J789" s="33"/>
      <c r="K789" s="33"/>
      <c r="L789" s="33"/>
      <c r="M789" s="33"/>
      <c r="N789" s="33"/>
      <c r="O789" s="33"/>
      <c r="P789" s="33"/>
      <c r="Q789" s="33"/>
      <c r="R789" s="33"/>
      <c r="S789" s="33"/>
    </row>
    <row r="790" spans="3:19">
      <c r="C790" s="33"/>
      <c r="D790" s="33"/>
      <c r="E790" s="33"/>
      <c r="F790" s="33"/>
      <c r="G790" s="33"/>
      <c r="H790" s="33"/>
      <c r="I790" s="33"/>
      <c r="J790" s="33"/>
      <c r="K790" s="33"/>
      <c r="L790" s="33"/>
      <c r="M790" s="33"/>
      <c r="N790" s="33"/>
      <c r="O790" s="33"/>
      <c r="P790" s="33"/>
      <c r="Q790" s="33"/>
      <c r="R790" s="33"/>
      <c r="S790" s="33"/>
    </row>
    <row r="791" spans="3:19">
      <c r="C791" s="33"/>
      <c r="D791" s="33"/>
      <c r="E791" s="33"/>
      <c r="F791" s="33"/>
      <c r="G791" s="33"/>
      <c r="H791" s="33"/>
      <c r="I791" s="33"/>
      <c r="J791" s="33"/>
      <c r="K791" s="33"/>
      <c r="L791" s="33"/>
      <c r="M791" s="33"/>
      <c r="N791" s="33"/>
      <c r="O791" s="33"/>
      <c r="P791" s="33"/>
      <c r="Q791" s="33"/>
      <c r="R791" s="33"/>
      <c r="S791" s="33"/>
    </row>
    <row r="792" spans="3:19">
      <c r="C792" s="33"/>
      <c r="D792" s="33"/>
      <c r="E792" s="33"/>
      <c r="F792" s="33"/>
      <c r="G792" s="33"/>
      <c r="H792" s="33"/>
      <c r="I792" s="33"/>
      <c r="J792" s="33"/>
      <c r="K792" s="33"/>
      <c r="L792" s="33"/>
      <c r="M792" s="33"/>
      <c r="N792" s="33"/>
      <c r="O792" s="33"/>
      <c r="P792" s="33"/>
      <c r="Q792" s="33"/>
      <c r="R792" s="33"/>
      <c r="S792" s="33"/>
    </row>
    <row r="793" spans="3:19">
      <c r="C793" s="33"/>
      <c r="D793" s="33"/>
      <c r="E793" s="33"/>
      <c r="F793" s="33"/>
      <c r="G793" s="33"/>
      <c r="H793" s="33"/>
      <c r="I793" s="33"/>
      <c r="J793" s="33"/>
      <c r="K793" s="33"/>
      <c r="L793" s="33"/>
      <c r="M793" s="33"/>
      <c r="N793" s="33"/>
      <c r="O793" s="33"/>
      <c r="P793" s="33"/>
      <c r="Q793" s="33"/>
      <c r="R793" s="33"/>
      <c r="S793" s="33"/>
    </row>
    <row r="794" spans="3:19">
      <c r="C794" s="33"/>
      <c r="D794" s="33"/>
      <c r="E794" s="33"/>
      <c r="F794" s="33"/>
      <c r="G794" s="33"/>
      <c r="H794" s="33"/>
      <c r="I794" s="33"/>
      <c r="J794" s="33"/>
      <c r="K794" s="33"/>
      <c r="L794" s="33"/>
      <c r="M794" s="33"/>
      <c r="N794" s="33"/>
      <c r="O794" s="33"/>
      <c r="P794" s="33"/>
      <c r="Q794" s="33"/>
      <c r="R794" s="33"/>
      <c r="S794" s="33"/>
    </row>
    <row r="795" spans="3:19">
      <c r="C795" s="33"/>
      <c r="D795" s="33"/>
      <c r="E795" s="33"/>
      <c r="F795" s="33"/>
      <c r="G795" s="33"/>
      <c r="H795" s="33"/>
      <c r="I795" s="33"/>
      <c r="J795" s="33"/>
      <c r="K795" s="33"/>
      <c r="L795" s="33"/>
      <c r="M795" s="33"/>
      <c r="N795" s="33"/>
      <c r="O795" s="33"/>
      <c r="P795" s="33"/>
      <c r="Q795" s="33"/>
      <c r="R795" s="33"/>
      <c r="S795" s="33"/>
    </row>
    <row r="796" spans="3:19">
      <c r="C796" s="33"/>
      <c r="D796" s="33"/>
      <c r="E796" s="33"/>
      <c r="F796" s="33"/>
      <c r="G796" s="33"/>
      <c r="H796" s="33"/>
      <c r="I796" s="33"/>
      <c r="J796" s="33"/>
      <c r="K796" s="33"/>
      <c r="L796" s="33"/>
      <c r="M796" s="33"/>
      <c r="N796" s="33"/>
      <c r="O796" s="33"/>
      <c r="P796" s="33"/>
      <c r="Q796" s="33"/>
      <c r="R796" s="33"/>
      <c r="S796" s="33"/>
    </row>
    <row r="797" spans="3:19">
      <c r="C797" s="33"/>
      <c r="D797" s="33"/>
      <c r="E797" s="33"/>
      <c r="F797" s="33"/>
      <c r="G797" s="33"/>
      <c r="H797" s="33"/>
      <c r="I797" s="33"/>
      <c r="J797" s="33"/>
      <c r="K797" s="33"/>
      <c r="L797" s="33"/>
      <c r="M797" s="33"/>
      <c r="N797" s="33"/>
      <c r="O797" s="33"/>
      <c r="P797" s="33"/>
      <c r="Q797" s="33"/>
      <c r="R797" s="33"/>
      <c r="S797" s="33"/>
    </row>
    <row r="798" spans="3:19">
      <c r="C798" s="33"/>
      <c r="D798" s="33"/>
      <c r="E798" s="33"/>
      <c r="F798" s="33"/>
      <c r="G798" s="33"/>
      <c r="H798" s="33"/>
      <c r="I798" s="33"/>
      <c r="J798" s="33"/>
      <c r="K798" s="33"/>
      <c r="L798" s="33"/>
      <c r="M798" s="33"/>
      <c r="N798" s="33"/>
      <c r="O798" s="33"/>
      <c r="P798" s="33"/>
      <c r="Q798" s="33"/>
      <c r="R798" s="33"/>
      <c r="S798" s="33"/>
    </row>
    <row r="799" spans="3:19">
      <c r="C799" s="33"/>
      <c r="D799" s="33"/>
      <c r="E799" s="33"/>
      <c r="F799" s="33"/>
      <c r="G799" s="33"/>
      <c r="H799" s="33"/>
      <c r="I799" s="33"/>
      <c r="J799" s="33"/>
      <c r="K799" s="33"/>
      <c r="L799" s="33"/>
      <c r="M799" s="33"/>
      <c r="N799" s="33"/>
      <c r="O799" s="33"/>
      <c r="P799" s="33"/>
      <c r="Q799" s="33"/>
      <c r="R799" s="33"/>
      <c r="S799" s="33"/>
    </row>
    <row r="800" spans="3:19">
      <c r="C800" s="33"/>
      <c r="D800" s="33"/>
      <c r="E800" s="33"/>
      <c r="F800" s="33"/>
      <c r="G800" s="33"/>
      <c r="H800" s="33"/>
      <c r="I800" s="33"/>
      <c r="J800" s="33"/>
      <c r="K800" s="33"/>
      <c r="L800" s="33"/>
      <c r="M800" s="33"/>
      <c r="N800" s="33"/>
      <c r="O800" s="33"/>
      <c r="P800" s="33"/>
      <c r="Q800" s="33"/>
      <c r="R800" s="33"/>
      <c r="S800" s="33"/>
    </row>
    <row r="801" spans="3:19">
      <c r="C801" s="33"/>
      <c r="D801" s="33"/>
      <c r="E801" s="33"/>
      <c r="F801" s="33"/>
      <c r="G801" s="33"/>
      <c r="H801" s="33"/>
      <c r="I801" s="33"/>
      <c r="J801" s="33"/>
      <c r="K801" s="33"/>
      <c r="L801" s="33"/>
      <c r="M801" s="33"/>
      <c r="N801" s="33"/>
      <c r="O801" s="33"/>
      <c r="P801" s="33"/>
      <c r="Q801" s="33"/>
      <c r="R801" s="33"/>
      <c r="S801" s="33"/>
    </row>
    <row r="802" spans="3:19">
      <c r="C802" s="33"/>
      <c r="D802" s="33"/>
      <c r="E802" s="33"/>
      <c r="F802" s="33"/>
      <c r="G802" s="33"/>
      <c r="H802" s="33"/>
      <c r="I802" s="33"/>
      <c r="J802" s="33"/>
      <c r="K802" s="33"/>
      <c r="L802" s="33"/>
      <c r="M802" s="33"/>
      <c r="N802" s="33"/>
      <c r="O802" s="33"/>
      <c r="P802" s="33"/>
      <c r="Q802" s="33"/>
      <c r="R802" s="33"/>
      <c r="S802" s="33"/>
    </row>
    <row r="803" spans="3:19">
      <c r="C803" s="33"/>
      <c r="D803" s="33"/>
      <c r="E803" s="33"/>
      <c r="F803" s="33"/>
      <c r="G803" s="33"/>
      <c r="H803" s="33"/>
      <c r="I803" s="33"/>
      <c r="J803" s="33"/>
      <c r="K803" s="33"/>
      <c r="L803" s="33"/>
      <c r="M803" s="33"/>
      <c r="N803" s="33"/>
      <c r="O803" s="33"/>
      <c r="P803" s="33"/>
      <c r="Q803" s="33"/>
      <c r="R803" s="33"/>
      <c r="S803" s="33"/>
    </row>
    <row r="804" spans="3:19">
      <c r="C804" s="33"/>
      <c r="D804" s="33"/>
      <c r="E804" s="33"/>
      <c r="F804" s="33"/>
      <c r="G804" s="33"/>
      <c r="H804" s="33"/>
      <c r="I804" s="33"/>
      <c r="J804" s="33"/>
      <c r="K804" s="33"/>
      <c r="L804" s="33"/>
      <c r="M804" s="33"/>
      <c r="N804" s="33"/>
      <c r="O804" s="33"/>
      <c r="P804" s="33"/>
      <c r="Q804" s="33"/>
      <c r="R804" s="33"/>
      <c r="S804" s="33"/>
    </row>
    <row r="805" spans="3:19">
      <c r="C805" s="33"/>
      <c r="D805" s="33"/>
      <c r="E805" s="33"/>
      <c r="F805" s="33"/>
      <c r="G805" s="33"/>
      <c r="H805" s="33"/>
      <c r="I805" s="33"/>
      <c r="J805" s="33"/>
      <c r="K805" s="33"/>
      <c r="L805" s="33"/>
      <c r="M805" s="33"/>
      <c r="N805" s="33"/>
      <c r="O805" s="33"/>
      <c r="P805" s="33"/>
      <c r="Q805" s="33"/>
      <c r="R805" s="33"/>
      <c r="S805" s="33"/>
    </row>
    <row r="806" spans="3:19">
      <c r="C806" s="33"/>
      <c r="D806" s="33"/>
      <c r="E806" s="33"/>
      <c r="F806" s="33"/>
      <c r="G806" s="33"/>
      <c r="H806" s="33"/>
      <c r="I806" s="33"/>
      <c r="J806" s="33"/>
      <c r="K806" s="33"/>
      <c r="L806" s="33"/>
      <c r="M806" s="33"/>
      <c r="N806" s="33"/>
      <c r="O806" s="33"/>
      <c r="P806" s="33"/>
      <c r="Q806" s="33"/>
      <c r="R806" s="33"/>
      <c r="S806" s="33"/>
    </row>
    <row r="807" spans="3:19">
      <c r="C807" s="33"/>
      <c r="D807" s="33"/>
      <c r="E807" s="33"/>
      <c r="F807" s="33"/>
      <c r="G807" s="33"/>
      <c r="H807" s="33"/>
      <c r="I807" s="33"/>
      <c r="J807" s="33"/>
      <c r="K807" s="33"/>
      <c r="L807" s="33"/>
      <c r="M807" s="33"/>
      <c r="N807" s="33"/>
      <c r="O807" s="33"/>
      <c r="P807" s="33"/>
      <c r="Q807" s="33"/>
      <c r="R807" s="33"/>
      <c r="S807" s="33"/>
    </row>
    <row r="808" spans="3:19">
      <c r="C808" s="33"/>
      <c r="D808" s="33"/>
      <c r="E808" s="33"/>
      <c r="F808" s="33"/>
      <c r="G808" s="33"/>
      <c r="H808" s="33"/>
      <c r="I808" s="33"/>
      <c r="J808" s="33"/>
      <c r="K808" s="33"/>
      <c r="L808" s="33"/>
      <c r="M808" s="33"/>
      <c r="N808" s="33"/>
      <c r="O808" s="33"/>
      <c r="P808" s="33"/>
      <c r="Q808" s="33"/>
      <c r="R808" s="33"/>
      <c r="S808" s="33"/>
    </row>
    <row r="809" spans="3:19">
      <c r="C809" s="33"/>
      <c r="D809" s="33"/>
      <c r="E809" s="33"/>
      <c r="F809" s="33"/>
      <c r="G809" s="33"/>
      <c r="H809" s="33"/>
      <c r="I809" s="33"/>
      <c r="J809" s="33"/>
      <c r="K809" s="33"/>
      <c r="L809" s="33"/>
      <c r="M809" s="33"/>
      <c r="N809" s="33"/>
      <c r="O809" s="33"/>
      <c r="P809" s="33"/>
      <c r="Q809" s="33"/>
      <c r="R809" s="33"/>
      <c r="S809" s="33"/>
    </row>
    <row r="810" spans="3:19">
      <c r="C810" s="33"/>
      <c r="D810" s="33"/>
      <c r="E810" s="33"/>
      <c r="F810" s="33"/>
      <c r="G810" s="33"/>
      <c r="H810" s="33"/>
      <c r="I810" s="33"/>
      <c r="J810" s="33"/>
      <c r="K810" s="33"/>
      <c r="L810" s="33"/>
      <c r="M810" s="33"/>
      <c r="N810" s="33"/>
      <c r="O810" s="33"/>
      <c r="P810" s="33"/>
      <c r="Q810" s="33"/>
      <c r="R810" s="33"/>
      <c r="S810" s="33"/>
    </row>
    <row r="811" spans="3:19">
      <c r="C811" s="33"/>
      <c r="D811" s="33"/>
      <c r="E811" s="33"/>
      <c r="F811" s="33"/>
      <c r="G811" s="33"/>
      <c r="H811" s="33"/>
      <c r="I811" s="33"/>
      <c r="J811" s="33"/>
      <c r="K811" s="33"/>
      <c r="L811" s="33"/>
      <c r="M811" s="33"/>
      <c r="N811" s="33"/>
      <c r="O811" s="33"/>
      <c r="P811" s="33"/>
      <c r="Q811" s="33"/>
      <c r="R811" s="33"/>
      <c r="S811" s="33"/>
    </row>
    <row r="812" spans="3:19">
      <c r="C812" s="33"/>
      <c r="D812" s="33"/>
      <c r="E812" s="33"/>
      <c r="F812" s="33"/>
      <c r="G812" s="33"/>
      <c r="H812" s="33"/>
      <c r="I812" s="33"/>
      <c r="J812" s="33"/>
      <c r="K812" s="33"/>
      <c r="L812" s="33"/>
      <c r="M812" s="33"/>
      <c r="N812" s="33"/>
      <c r="O812" s="33"/>
      <c r="P812" s="33"/>
      <c r="Q812" s="33"/>
      <c r="R812" s="33"/>
      <c r="S812" s="33"/>
    </row>
    <row r="813" spans="3:19">
      <c r="C813" s="33"/>
      <c r="D813" s="33"/>
      <c r="E813" s="33"/>
      <c r="F813" s="33"/>
      <c r="G813" s="33"/>
      <c r="H813" s="33"/>
      <c r="I813" s="33"/>
      <c r="J813" s="33"/>
      <c r="K813" s="33"/>
      <c r="L813" s="33"/>
      <c r="M813" s="33"/>
      <c r="N813" s="33"/>
      <c r="O813" s="33"/>
      <c r="P813" s="33"/>
      <c r="Q813" s="33"/>
      <c r="R813" s="33"/>
      <c r="S813" s="33"/>
    </row>
    <row r="814" spans="3:19">
      <c r="C814" s="33"/>
      <c r="D814" s="33"/>
      <c r="E814" s="33"/>
      <c r="F814" s="33"/>
      <c r="G814" s="33"/>
      <c r="H814" s="33"/>
      <c r="I814" s="33"/>
      <c r="J814" s="33"/>
      <c r="K814" s="33"/>
      <c r="L814" s="33"/>
      <c r="M814" s="33"/>
      <c r="N814" s="33"/>
      <c r="O814" s="33"/>
      <c r="P814" s="33"/>
      <c r="Q814" s="33"/>
      <c r="R814" s="33"/>
      <c r="S814" s="33"/>
    </row>
    <row r="815" spans="3:19">
      <c r="C815" s="33"/>
      <c r="D815" s="33"/>
      <c r="E815" s="33"/>
      <c r="F815" s="33"/>
      <c r="G815" s="33"/>
      <c r="H815" s="33"/>
      <c r="I815" s="33"/>
      <c r="J815" s="33"/>
      <c r="K815" s="33"/>
      <c r="L815" s="33"/>
      <c r="M815" s="33"/>
      <c r="N815" s="33"/>
      <c r="O815" s="33"/>
      <c r="P815" s="33"/>
      <c r="Q815" s="33"/>
      <c r="R815" s="33"/>
      <c r="S815" s="33"/>
    </row>
    <row r="816" spans="3:19">
      <c r="C816" s="33"/>
      <c r="D816" s="33"/>
      <c r="E816" s="33"/>
      <c r="F816" s="33"/>
      <c r="G816" s="33"/>
      <c r="H816" s="33"/>
      <c r="I816" s="33"/>
      <c r="J816" s="33"/>
      <c r="K816" s="33"/>
      <c r="L816" s="33"/>
      <c r="M816" s="33"/>
      <c r="N816" s="33"/>
      <c r="O816" s="33"/>
      <c r="P816" s="33"/>
      <c r="Q816" s="33"/>
      <c r="R816" s="33"/>
      <c r="S816" s="33"/>
    </row>
    <row r="817" spans="3:19">
      <c r="C817" s="33"/>
      <c r="D817" s="33"/>
      <c r="E817" s="33"/>
      <c r="F817" s="33"/>
      <c r="G817" s="33"/>
      <c r="H817" s="33"/>
      <c r="I817" s="33"/>
      <c r="J817" s="33"/>
      <c r="K817" s="33"/>
      <c r="L817" s="33"/>
      <c r="M817" s="33"/>
      <c r="N817" s="33"/>
      <c r="O817" s="33"/>
      <c r="P817" s="33"/>
      <c r="Q817" s="33"/>
      <c r="R817" s="33"/>
      <c r="S817" s="33"/>
    </row>
    <row r="818" spans="3:19">
      <c r="C818" s="33"/>
      <c r="D818" s="33"/>
      <c r="E818" s="33"/>
      <c r="F818" s="33"/>
      <c r="G818" s="33"/>
      <c r="H818" s="33"/>
      <c r="I818" s="33"/>
      <c r="J818" s="33"/>
      <c r="K818" s="33"/>
      <c r="L818" s="33"/>
      <c r="M818" s="33"/>
      <c r="N818" s="33"/>
      <c r="O818" s="33"/>
      <c r="P818" s="33"/>
      <c r="Q818" s="33"/>
      <c r="R818" s="33"/>
      <c r="S818" s="33"/>
    </row>
    <row r="819" spans="3:19">
      <c r="C819" s="33"/>
      <c r="D819" s="33"/>
      <c r="E819" s="33"/>
      <c r="F819" s="33"/>
      <c r="G819" s="33"/>
      <c r="H819" s="33"/>
      <c r="I819" s="33"/>
      <c r="J819" s="33"/>
      <c r="K819" s="33"/>
      <c r="L819" s="33"/>
      <c r="M819" s="33"/>
      <c r="N819" s="33"/>
      <c r="O819" s="33"/>
      <c r="P819" s="33"/>
      <c r="Q819" s="33"/>
      <c r="R819" s="33"/>
      <c r="S819" s="33"/>
    </row>
    <row r="820" spans="3:19">
      <c r="C820" s="33"/>
      <c r="D820" s="33"/>
      <c r="E820" s="33"/>
      <c r="F820" s="33"/>
      <c r="G820" s="33"/>
      <c r="H820" s="33"/>
      <c r="I820" s="33"/>
      <c r="J820" s="33"/>
      <c r="K820" s="33"/>
      <c r="L820" s="33"/>
      <c r="M820" s="33"/>
      <c r="N820" s="33"/>
      <c r="O820" s="33"/>
      <c r="P820" s="33"/>
      <c r="Q820" s="33"/>
      <c r="R820" s="33"/>
      <c r="S820" s="33"/>
    </row>
    <row r="821" spans="3:19">
      <c r="C821" s="33"/>
      <c r="D821" s="33"/>
      <c r="E821" s="33"/>
      <c r="F821" s="33"/>
      <c r="G821" s="33"/>
      <c r="H821" s="33"/>
      <c r="I821" s="33"/>
      <c r="J821" s="33"/>
      <c r="K821" s="33"/>
      <c r="L821" s="33"/>
      <c r="M821" s="33"/>
      <c r="N821" s="33"/>
      <c r="O821" s="33"/>
      <c r="P821" s="33"/>
      <c r="Q821" s="33"/>
      <c r="R821" s="33"/>
      <c r="S821" s="33"/>
    </row>
    <row r="822" spans="3:19">
      <c r="C822" s="33"/>
      <c r="D822" s="33"/>
      <c r="E822" s="33"/>
      <c r="F822" s="33"/>
      <c r="G822" s="33"/>
      <c r="H822" s="33"/>
      <c r="I822" s="33"/>
      <c r="J822" s="33"/>
      <c r="K822" s="33"/>
      <c r="L822" s="33"/>
      <c r="M822" s="33"/>
      <c r="N822" s="33"/>
      <c r="O822" s="33"/>
      <c r="P822" s="33"/>
      <c r="Q822" s="33"/>
      <c r="R822" s="33"/>
      <c r="S822" s="33"/>
    </row>
    <row r="823" spans="3:19">
      <c r="C823" s="33"/>
      <c r="D823" s="33"/>
      <c r="E823" s="33"/>
      <c r="F823" s="33"/>
      <c r="G823" s="33"/>
      <c r="H823" s="33"/>
      <c r="I823" s="33"/>
      <c r="J823" s="33"/>
      <c r="K823" s="33"/>
      <c r="L823" s="33"/>
      <c r="M823" s="33"/>
      <c r="N823" s="33"/>
      <c r="O823" s="33"/>
      <c r="P823" s="33"/>
      <c r="Q823" s="33"/>
      <c r="R823" s="33"/>
      <c r="S823" s="33"/>
    </row>
    <row r="824" spans="3:19">
      <c r="C824" s="33"/>
      <c r="D824" s="33"/>
      <c r="E824" s="33"/>
      <c r="F824" s="33"/>
      <c r="G824" s="33"/>
      <c r="H824" s="33"/>
      <c r="I824" s="33"/>
      <c r="J824" s="33"/>
      <c r="K824" s="33"/>
      <c r="L824" s="33"/>
      <c r="M824" s="33"/>
      <c r="N824" s="33"/>
      <c r="O824" s="33"/>
      <c r="P824" s="33"/>
      <c r="Q824" s="33"/>
      <c r="R824" s="33"/>
      <c r="S824" s="33"/>
    </row>
    <row r="825" spans="3:19">
      <c r="C825" s="33"/>
      <c r="D825" s="33"/>
      <c r="E825" s="33"/>
      <c r="F825" s="33"/>
      <c r="G825" s="33"/>
      <c r="H825" s="33"/>
      <c r="I825" s="33"/>
      <c r="J825" s="33"/>
      <c r="K825" s="33"/>
      <c r="L825" s="33"/>
      <c r="M825" s="33"/>
      <c r="N825" s="33"/>
      <c r="O825" s="33"/>
      <c r="P825" s="33"/>
      <c r="Q825" s="33"/>
      <c r="R825" s="33"/>
      <c r="S825" s="33"/>
    </row>
    <row r="826" spans="3:19">
      <c r="C826" s="33"/>
      <c r="D826" s="33"/>
      <c r="E826" s="33"/>
      <c r="F826" s="33"/>
      <c r="G826" s="33"/>
      <c r="H826" s="33"/>
      <c r="I826" s="33"/>
      <c r="J826" s="33"/>
      <c r="K826" s="33"/>
      <c r="L826" s="33"/>
      <c r="M826" s="33"/>
      <c r="N826" s="33"/>
      <c r="O826" s="33"/>
      <c r="P826" s="33"/>
      <c r="Q826" s="33"/>
      <c r="R826" s="33"/>
      <c r="S826" s="33"/>
    </row>
    <row r="827" spans="3:19">
      <c r="C827" s="33"/>
      <c r="D827" s="33"/>
      <c r="E827" s="33"/>
      <c r="F827" s="33"/>
      <c r="G827" s="33"/>
      <c r="H827" s="33"/>
      <c r="I827" s="33"/>
      <c r="J827" s="33"/>
      <c r="K827" s="33"/>
      <c r="L827" s="33"/>
      <c r="M827" s="33"/>
      <c r="N827" s="33"/>
      <c r="O827" s="33"/>
      <c r="P827" s="33"/>
      <c r="Q827" s="33"/>
      <c r="R827" s="33"/>
      <c r="S827" s="33"/>
    </row>
    <row r="828" spans="3:19">
      <c r="C828" s="33"/>
      <c r="D828" s="33"/>
      <c r="E828" s="33"/>
      <c r="F828" s="33"/>
      <c r="G828" s="33"/>
      <c r="H828" s="33"/>
      <c r="I828" s="33"/>
      <c r="J828" s="33"/>
      <c r="K828" s="33"/>
      <c r="L828" s="33"/>
      <c r="M828" s="33"/>
      <c r="N828" s="33"/>
      <c r="O828" s="33"/>
      <c r="P828" s="33"/>
      <c r="Q828" s="33"/>
      <c r="R828" s="33"/>
      <c r="S828" s="33"/>
    </row>
    <row r="829" spans="3:19">
      <c r="C829" s="33"/>
      <c r="D829" s="33"/>
      <c r="E829" s="33"/>
      <c r="F829" s="33"/>
      <c r="G829" s="33"/>
      <c r="H829" s="33"/>
      <c r="I829" s="33"/>
      <c r="J829" s="33"/>
      <c r="K829" s="33"/>
      <c r="L829" s="33"/>
      <c r="M829" s="33"/>
      <c r="N829" s="33"/>
      <c r="O829" s="33"/>
      <c r="P829" s="33"/>
      <c r="Q829" s="33"/>
      <c r="R829" s="33"/>
      <c r="S829" s="33"/>
    </row>
    <row r="830" spans="3:19">
      <c r="C830" s="33"/>
      <c r="D830" s="33"/>
      <c r="E830" s="33"/>
      <c r="F830" s="33"/>
      <c r="G830" s="33"/>
      <c r="H830" s="33"/>
      <c r="I830" s="33"/>
      <c r="J830" s="33"/>
      <c r="K830" s="33"/>
      <c r="L830" s="33"/>
      <c r="M830" s="33"/>
      <c r="N830" s="33"/>
      <c r="O830" s="33"/>
      <c r="P830" s="33"/>
      <c r="Q830" s="33"/>
      <c r="R830" s="33"/>
      <c r="S830" s="33"/>
    </row>
    <row r="831" spans="3:19">
      <c r="C831" s="33"/>
      <c r="D831" s="33"/>
      <c r="E831" s="33"/>
      <c r="F831" s="33"/>
      <c r="G831" s="33"/>
      <c r="H831" s="33"/>
      <c r="I831" s="33"/>
      <c r="J831" s="33"/>
      <c r="K831" s="33"/>
      <c r="L831" s="33"/>
      <c r="M831" s="33"/>
      <c r="N831" s="33"/>
      <c r="O831" s="33"/>
      <c r="P831" s="33"/>
      <c r="Q831" s="33"/>
      <c r="R831" s="33"/>
      <c r="S831" s="33"/>
    </row>
    <row r="832" spans="3:19">
      <c r="C832" s="33"/>
      <c r="D832" s="33"/>
      <c r="E832" s="33"/>
      <c r="F832" s="33"/>
      <c r="G832" s="33"/>
      <c r="H832" s="33"/>
      <c r="I832" s="33"/>
      <c r="J832" s="33"/>
      <c r="K832" s="33"/>
      <c r="L832" s="33"/>
      <c r="M832" s="33"/>
      <c r="N832" s="33"/>
      <c r="O832" s="33"/>
      <c r="P832" s="33"/>
      <c r="Q832" s="33"/>
      <c r="R832" s="33"/>
      <c r="S832" s="33"/>
    </row>
    <row r="833" spans="3:19">
      <c r="C833" s="33"/>
      <c r="D833" s="33"/>
      <c r="E833" s="33"/>
      <c r="F833" s="33"/>
      <c r="G833" s="33"/>
      <c r="H833" s="33"/>
      <c r="I833" s="33"/>
      <c r="J833" s="33"/>
      <c r="K833" s="33"/>
      <c r="L833" s="33"/>
      <c r="M833" s="33"/>
      <c r="N833" s="33"/>
      <c r="O833" s="33"/>
      <c r="P833" s="33"/>
      <c r="Q833" s="33"/>
      <c r="R833" s="33"/>
      <c r="S833" s="33"/>
    </row>
    <row r="834" spans="3:19">
      <c r="C834" s="33"/>
      <c r="D834" s="33"/>
      <c r="E834" s="33"/>
      <c r="F834" s="33"/>
      <c r="G834" s="33"/>
      <c r="H834" s="33"/>
      <c r="I834" s="33"/>
      <c r="J834" s="33"/>
      <c r="K834" s="33"/>
      <c r="L834" s="33"/>
      <c r="M834" s="33"/>
      <c r="N834" s="33"/>
      <c r="O834" s="33"/>
      <c r="P834" s="33"/>
      <c r="Q834" s="33"/>
      <c r="R834" s="33"/>
      <c r="S834" s="33"/>
    </row>
    <row r="835" spans="3:19">
      <c r="C835" s="33"/>
      <c r="D835" s="33"/>
      <c r="E835" s="33"/>
      <c r="F835" s="33"/>
      <c r="G835" s="33"/>
      <c r="H835" s="33"/>
      <c r="I835" s="33"/>
      <c r="J835" s="33"/>
      <c r="K835" s="33"/>
      <c r="L835" s="33"/>
      <c r="M835" s="33"/>
      <c r="N835" s="33"/>
      <c r="O835" s="33"/>
      <c r="P835" s="33"/>
      <c r="Q835" s="33"/>
      <c r="R835" s="33"/>
      <c r="S835" s="33"/>
    </row>
    <row r="836" spans="3:19">
      <c r="C836" s="33"/>
      <c r="D836" s="33"/>
      <c r="E836" s="33"/>
      <c r="F836" s="33"/>
      <c r="G836" s="33"/>
      <c r="H836" s="33"/>
      <c r="I836" s="33"/>
      <c r="J836" s="33"/>
      <c r="K836" s="33"/>
      <c r="L836" s="33"/>
      <c r="M836" s="33"/>
      <c r="N836" s="33"/>
      <c r="O836" s="33"/>
      <c r="P836" s="33"/>
      <c r="Q836" s="33"/>
      <c r="R836" s="33"/>
      <c r="S836" s="33"/>
    </row>
    <row r="837" spans="3:19">
      <c r="C837" s="33"/>
      <c r="D837" s="33"/>
      <c r="E837" s="33"/>
      <c r="F837" s="33"/>
      <c r="G837" s="33"/>
      <c r="H837" s="33"/>
      <c r="I837" s="33"/>
      <c r="J837" s="33"/>
      <c r="K837" s="33"/>
      <c r="L837" s="33"/>
      <c r="M837" s="33"/>
      <c r="N837" s="33"/>
      <c r="O837" s="33"/>
      <c r="P837" s="33"/>
      <c r="Q837" s="33"/>
      <c r="R837" s="33"/>
      <c r="S837" s="33"/>
    </row>
    <row r="838" spans="3:19">
      <c r="C838" s="33"/>
      <c r="D838" s="33"/>
      <c r="E838" s="33"/>
      <c r="F838" s="33"/>
      <c r="G838" s="33"/>
      <c r="H838" s="33"/>
      <c r="I838" s="33"/>
      <c r="J838" s="33"/>
      <c r="K838" s="33"/>
      <c r="L838" s="33"/>
      <c r="M838" s="33"/>
      <c r="N838" s="33"/>
      <c r="O838" s="33"/>
      <c r="P838" s="33"/>
      <c r="Q838" s="33"/>
      <c r="R838" s="33"/>
      <c r="S838" s="33"/>
    </row>
    <row r="839" spans="3:19">
      <c r="C839" s="33"/>
      <c r="D839" s="33"/>
      <c r="E839" s="33"/>
      <c r="F839" s="33"/>
      <c r="G839" s="33"/>
      <c r="H839" s="33"/>
      <c r="I839" s="33"/>
      <c r="J839" s="33"/>
      <c r="K839" s="33"/>
      <c r="L839" s="33"/>
      <c r="M839" s="33"/>
      <c r="N839" s="33"/>
      <c r="O839" s="33"/>
      <c r="P839" s="33"/>
      <c r="Q839" s="33"/>
      <c r="R839" s="33"/>
      <c r="S839" s="33"/>
    </row>
    <row r="840" spans="3:19">
      <c r="C840" s="33"/>
      <c r="D840" s="33"/>
      <c r="E840" s="33"/>
      <c r="F840" s="33"/>
      <c r="G840" s="33"/>
      <c r="H840" s="33"/>
      <c r="I840" s="33"/>
      <c r="J840" s="33"/>
      <c r="K840" s="33"/>
      <c r="L840" s="33"/>
      <c r="M840" s="33"/>
      <c r="N840" s="33"/>
      <c r="O840" s="33"/>
      <c r="P840" s="33"/>
      <c r="Q840" s="33"/>
      <c r="R840" s="33"/>
      <c r="S840" s="33"/>
    </row>
    <row r="841" spans="3:19">
      <c r="C841" s="33"/>
      <c r="D841" s="33"/>
      <c r="E841" s="33"/>
      <c r="F841" s="33"/>
      <c r="G841" s="33"/>
      <c r="H841" s="33"/>
      <c r="I841" s="33"/>
      <c r="J841" s="33"/>
      <c r="K841" s="33"/>
      <c r="L841" s="33"/>
      <c r="M841" s="33"/>
      <c r="N841" s="33"/>
      <c r="O841" s="33"/>
      <c r="P841" s="33"/>
      <c r="Q841" s="33"/>
      <c r="R841" s="33"/>
      <c r="S841" s="33"/>
    </row>
    <row r="842" spans="3:19">
      <c r="C842" s="33"/>
      <c r="D842" s="33"/>
      <c r="E842" s="33"/>
      <c r="F842" s="33"/>
      <c r="G842" s="33"/>
      <c r="H842" s="33"/>
      <c r="I842" s="33"/>
      <c r="J842" s="33"/>
      <c r="K842" s="33"/>
      <c r="L842" s="33"/>
      <c r="M842" s="33"/>
      <c r="N842" s="33"/>
      <c r="O842" s="33"/>
      <c r="P842" s="33"/>
      <c r="Q842" s="33"/>
      <c r="R842" s="33"/>
      <c r="S842" s="33"/>
    </row>
    <row r="843" spans="3:19">
      <c r="C843" s="33"/>
      <c r="D843" s="33"/>
      <c r="E843" s="33"/>
      <c r="F843" s="33"/>
      <c r="G843" s="33"/>
      <c r="H843" s="33"/>
      <c r="I843" s="33"/>
      <c r="J843" s="33"/>
      <c r="K843" s="33"/>
      <c r="L843" s="33"/>
      <c r="M843" s="33"/>
      <c r="N843" s="33"/>
      <c r="O843" s="33"/>
      <c r="P843" s="33"/>
      <c r="Q843" s="33"/>
      <c r="R843" s="33"/>
      <c r="S843" s="33"/>
    </row>
    <row r="844" spans="3:19">
      <c r="C844" s="33"/>
      <c r="D844" s="33"/>
      <c r="E844" s="33"/>
      <c r="F844" s="33"/>
      <c r="G844" s="33"/>
      <c r="H844" s="33"/>
      <c r="I844" s="33"/>
      <c r="J844" s="33"/>
      <c r="K844" s="33"/>
      <c r="L844" s="33"/>
      <c r="M844" s="33"/>
      <c r="N844" s="33"/>
      <c r="O844" s="33"/>
      <c r="P844" s="33"/>
      <c r="Q844" s="33"/>
      <c r="R844" s="33"/>
      <c r="S844" s="33"/>
    </row>
    <row r="845" spans="3:19">
      <c r="C845" s="33"/>
      <c r="D845" s="33"/>
      <c r="E845" s="33"/>
      <c r="F845" s="33"/>
      <c r="G845" s="33"/>
      <c r="H845" s="33"/>
      <c r="I845" s="33"/>
      <c r="J845" s="33"/>
      <c r="K845" s="33"/>
      <c r="L845" s="33"/>
      <c r="M845" s="33"/>
      <c r="N845" s="33"/>
      <c r="O845" s="33"/>
      <c r="P845" s="33"/>
      <c r="Q845" s="33"/>
      <c r="R845" s="33"/>
      <c r="S845" s="33"/>
    </row>
    <row r="846" spans="3:19">
      <c r="C846" s="33"/>
      <c r="D846" s="33"/>
      <c r="E846" s="33"/>
      <c r="F846" s="33"/>
      <c r="G846" s="33"/>
      <c r="H846" s="33"/>
      <c r="I846" s="33"/>
      <c r="J846" s="33"/>
      <c r="K846" s="33"/>
      <c r="L846" s="33"/>
      <c r="M846" s="33"/>
      <c r="N846" s="33"/>
      <c r="O846" s="33"/>
      <c r="P846" s="33"/>
      <c r="Q846" s="33"/>
      <c r="R846" s="33"/>
      <c r="S846" s="33"/>
    </row>
    <row r="847" spans="3:19">
      <c r="C847" s="33"/>
      <c r="D847" s="33"/>
      <c r="E847" s="33"/>
      <c r="F847" s="33"/>
      <c r="G847" s="33"/>
      <c r="H847" s="33"/>
      <c r="I847" s="33"/>
      <c r="J847" s="33"/>
      <c r="K847" s="33"/>
      <c r="L847" s="33"/>
      <c r="M847" s="33"/>
      <c r="N847" s="33"/>
      <c r="O847" s="33"/>
      <c r="P847" s="33"/>
      <c r="Q847" s="33"/>
      <c r="R847" s="33"/>
      <c r="S847" s="33"/>
    </row>
    <row r="848" spans="3:19">
      <c r="C848" s="33"/>
      <c r="D848" s="33"/>
      <c r="E848" s="33"/>
      <c r="F848" s="33"/>
      <c r="G848" s="33"/>
      <c r="H848" s="33"/>
      <c r="I848" s="33"/>
      <c r="J848" s="33"/>
      <c r="K848" s="33"/>
      <c r="L848" s="33"/>
      <c r="M848" s="33"/>
      <c r="N848" s="33"/>
      <c r="O848" s="33"/>
      <c r="P848" s="33"/>
      <c r="Q848" s="33"/>
      <c r="R848" s="33"/>
      <c r="S848" s="33"/>
    </row>
    <row r="849" spans="3:19">
      <c r="C849" s="33"/>
      <c r="D849" s="33"/>
      <c r="E849" s="33"/>
      <c r="F849" s="33"/>
      <c r="G849" s="33"/>
      <c r="H849" s="33"/>
      <c r="I849" s="33"/>
      <c r="J849" s="33"/>
      <c r="K849" s="33"/>
      <c r="L849" s="33"/>
      <c r="M849" s="33"/>
      <c r="N849" s="33"/>
      <c r="O849" s="33"/>
      <c r="P849" s="33"/>
      <c r="Q849" s="33"/>
      <c r="R849" s="33"/>
      <c r="S849" s="33"/>
    </row>
    <row r="850" spans="3:19">
      <c r="C850" s="33"/>
      <c r="D850" s="33"/>
      <c r="E850" s="33"/>
      <c r="F850" s="33"/>
      <c r="G850" s="33"/>
      <c r="H850" s="33"/>
      <c r="I850" s="33"/>
      <c r="J850" s="33"/>
      <c r="K850" s="33"/>
      <c r="L850" s="33"/>
      <c r="M850" s="33"/>
      <c r="N850" s="33"/>
      <c r="O850" s="33"/>
      <c r="P850" s="33"/>
      <c r="Q850" s="33"/>
      <c r="R850" s="33"/>
      <c r="S850" s="33"/>
    </row>
    <row r="851" spans="3:19">
      <c r="C851" s="33"/>
      <c r="D851" s="33"/>
      <c r="E851" s="33"/>
      <c r="F851" s="33"/>
      <c r="G851" s="33"/>
      <c r="H851" s="33"/>
      <c r="I851" s="33"/>
      <c r="J851" s="33"/>
      <c r="K851" s="33"/>
      <c r="L851" s="33"/>
      <c r="M851" s="33"/>
      <c r="N851" s="33"/>
      <c r="O851" s="33"/>
      <c r="P851" s="33"/>
      <c r="Q851" s="33"/>
      <c r="R851" s="33"/>
      <c r="S851" s="33"/>
    </row>
    <row r="852" spans="3:19">
      <c r="C852" s="33"/>
      <c r="D852" s="33"/>
      <c r="E852" s="33"/>
      <c r="F852" s="33"/>
      <c r="G852" s="33"/>
      <c r="H852" s="33"/>
      <c r="I852" s="33"/>
      <c r="J852" s="33"/>
      <c r="K852" s="33"/>
      <c r="L852" s="33"/>
      <c r="M852" s="33"/>
      <c r="N852" s="33"/>
      <c r="O852" s="33"/>
      <c r="P852" s="33"/>
      <c r="Q852" s="33"/>
      <c r="R852" s="33"/>
      <c r="S852" s="33"/>
    </row>
    <row r="853" spans="3:19">
      <c r="C853" s="33"/>
      <c r="D853" s="33"/>
      <c r="E853" s="33"/>
      <c r="F853" s="33"/>
      <c r="G853" s="33"/>
      <c r="H853" s="33"/>
      <c r="I853" s="33"/>
      <c r="J853" s="33"/>
      <c r="K853" s="33"/>
      <c r="L853" s="33"/>
      <c r="M853" s="33"/>
      <c r="N853" s="33"/>
      <c r="O853" s="33"/>
      <c r="P853" s="33"/>
      <c r="Q853" s="33"/>
      <c r="R853" s="33"/>
      <c r="S853" s="33"/>
    </row>
    <row r="854" spans="3:19">
      <c r="C854" s="33"/>
      <c r="D854" s="33"/>
      <c r="E854" s="33"/>
      <c r="F854" s="33"/>
      <c r="G854" s="33"/>
      <c r="H854" s="33"/>
      <c r="I854" s="33"/>
      <c r="J854" s="33"/>
      <c r="K854" s="33"/>
      <c r="L854" s="33"/>
      <c r="M854" s="33"/>
      <c r="N854" s="33"/>
      <c r="O854" s="33"/>
      <c r="P854" s="33"/>
      <c r="Q854" s="33"/>
      <c r="R854" s="33"/>
      <c r="S854" s="33"/>
    </row>
    <row r="855" spans="3:19">
      <c r="C855" s="33"/>
      <c r="D855" s="33"/>
      <c r="E855" s="33"/>
      <c r="F855" s="33"/>
      <c r="G855" s="33"/>
      <c r="H855" s="33"/>
      <c r="I855" s="33"/>
      <c r="J855" s="33"/>
      <c r="K855" s="33"/>
      <c r="L855" s="33"/>
      <c r="M855" s="33"/>
      <c r="N855" s="33"/>
      <c r="O855" s="33"/>
      <c r="P855" s="33"/>
      <c r="Q855" s="33"/>
      <c r="R855" s="33"/>
      <c r="S855" s="33"/>
    </row>
    <row r="856" spans="3:19">
      <c r="C856" s="33"/>
      <c r="D856" s="33"/>
      <c r="E856" s="33"/>
      <c r="F856" s="33"/>
      <c r="G856" s="33"/>
      <c r="H856" s="33"/>
      <c r="I856" s="33"/>
      <c r="J856" s="33"/>
      <c r="K856" s="33"/>
      <c r="L856" s="33"/>
      <c r="M856" s="33"/>
      <c r="N856" s="33"/>
      <c r="O856" s="33"/>
      <c r="P856" s="33"/>
      <c r="Q856" s="33"/>
      <c r="R856" s="33"/>
      <c r="S856" s="33"/>
    </row>
    <row r="857" spans="3:19">
      <c r="C857" s="33"/>
      <c r="D857" s="33"/>
      <c r="E857" s="33"/>
      <c r="F857" s="33"/>
      <c r="G857" s="33"/>
      <c r="H857" s="33"/>
      <c r="I857" s="33"/>
      <c r="J857" s="33"/>
      <c r="K857" s="33"/>
      <c r="L857" s="33"/>
      <c r="M857" s="33"/>
      <c r="N857" s="33"/>
      <c r="O857" s="33"/>
      <c r="P857" s="33"/>
      <c r="Q857" s="33"/>
      <c r="R857" s="33"/>
      <c r="S857" s="33"/>
    </row>
    <row r="858" spans="3:19">
      <c r="C858" s="33"/>
      <c r="D858" s="33"/>
      <c r="E858" s="33"/>
      <c r="F858" s="33"/>
      <c r="G858" s="33"/>
      <c r="H858" s="33"/>
      <c r="I858" s="33"/>
      <c r="J858" s="33"/>
      <c r="K858" s="33"/>
      <c r="L858" s="33"/>
      <c r="M858" s="33"/>
      <c r="N858" s="33"/>
      <c r="O858" s="33"/>
      <c r="P858" s="33"/>
      <c r="Q858" s="33"/>
      <c r="R858" s="33"/>
      <c r="S858" s="33"/>
    </row>
    <row r="859" spans="3:19">
      <c r="C859" s="33"/>
      <c r="D859" s="33"/>
      <c r="E859" s="33"/>
      <c r="F859" s="33"/>
      <c r="G859" s="33"/>
      <c r="H859" s="33"/>
      <c r="I859" s="33"/>
      <c r="J859" s="33"/>
      <c r="K859" s="33"/>
      <c r="L859" s="33"/>
      <c r="M859" s="33"/>
      <c r="N859" s="33"/>
      <c r="O859" s="33"/>
      <c r="P859" s="33"/>
      <c r="Q859" s="33"/>
      <c r="R859" s="33"/>
      <c r="S859" s="33"/>
    </row>
    <row r="860" spans="3:19">
      <c r="C860" s="33"/>
      <c r="D860" s="33"/>
      <c r="E860" s="33"/>
      <c r="F860" s="33"/>
      <c r="G860" s="33"/>
      <c r="H860" s="33"/>
      <c r="I860" s="33"/>
      <c r="J860" s="33"/>
      <c r="K860" s="33"/>
      <c r="L860" s="33"/>
      <c r="M860" s="33"/>
      <c r="N860" s="33"/>
      <c r="O860" s="33"/>
      <c r="P860" s="33"/>
      <c r="Q860" s="33"/>
      <c r="R860" s="33"/>
      <c r="S860" s="33"/>
    </row>
    <row r="861" spans="3:19">
      <c r="C861" s="33"/>
      <c r="D861" s="33"/>
      <c r="E861" s="33"/>
      <c r="F861" s="33"/>
      <c r="G861" s="33"/>
      <c r="H861" s="33"/>
      <c r="I861" s="33"/>
      <c r="J861" s="33"/>
      <c r="K861" s="33"/>
      <c r="L861" s="33"/>
      <c r="M861" s="33"/>
      <c r="N861" s="33"/>
      <c r="O861" s="33"/>
      <c r="P861" s="33"/>
      <c r="Q861" s="33"/>
      <c r="R861" s="33"/>
      <c r="S861" s="33"/>
    </row>
    <row r="862" spans="3:19">
      <c r="C862" s="33"/>
      <c r="D862" s="33"/>
      <c r="E862" s="33"/>
      <c r="F862" s="33"/>
      <c r="G862" s="33"/>
      <c r="H862" s="33"/>
      <c r="I862" s="33"/>
      <c r="J862" s="33"/>
      <c r="K862" s="33"/>
      <c r="L862" s="33"/>
      <c r="M862" s="33"/>
      <c r="N862" s="33"/>
      <c r="O862" s="33"/>
      <c r="P862" s="33"/>
      <c r="Q862" s="33"/>
      <c r="R862" s="33"/>
      <c r="S862" s="33"/>
    </row>
    <row r="863" spans="3:19">
      <c r="C863" s="33"/>
      <c r="D863" s="33"/>
      <c r="E863" s="33"/>
      <c r="F863" s="33"/>
      <c r="G863" s="33"/>
      <c r="H863" s="33"/>
      <c r="I863" s="33"/>
      <c r="J863" s="33"/>
      <c r="K863" s="33"/>
      <c r="L863" s="33"/>
      <c r="M863" s="33"/>
      <c r="N863" s="33"/>
      <c r="O863" s="33"/>
      <c r="P863" s="33"/>
      <c r="Q863" s="33"/>
      <c r="R863" s="33"/>
      <c r="S863" s="33"/>
    </row>
    <row r="864" spans="3:19">
      <c r="C864" s="33"/>
      <c r="D864" s="33"/>
      <c r="E864" s="33"/>
      <c r="F864" s="33"/>
      <c r="G864" s="33"/>
      <c r="H864" s="33"/>
      <c r="I864" s="33"/>
      <c r="J864" s="33"/>
      <c r="K864" s="33"/>
      <c r="L864" s="33"/>
      <c r="M864" s="33"/>
      <c r="N864" s="33"/>
      <c r="O864" s="33"/>
      <c r="P864" s="33"/>
      <c r="Q864" s="33"/>
      <c r="R864" s="33"/>
      <c r="S864" s="33"/>
    </row>
    <row r="865" spans="3:19">
      <c r="C865" s="33"/>
      <c r="D865" s="33"/>
      <c r="E865" s="33"/>
      <c r="F865" s="33"/>
      <c r="G865" s="33"/>
      <c r="H865" s="33"/>
      <c r="I865" s="33"/>
      <c r="J865" s="33"/>
      <c r="K865" s="33"/>
      <c r="L865" s="33"/>
      <c r="M865" s="33"/>
      <c r="N865" s="33"/>
      <c r="O865" s="33"/>
      <c r="P865" s="33"/>
      <c r="Q865" s="33"/>
      <c r="R865" s="33"/>
      <c r="S865" s="33"/>
    </row>
    <row r="866" spans="3:19">
      <c r="C866" s="33"/>
      <c r="D866" s="33"/>
      <c r="E866" s="33"/>
      <c r="F866" s="33"/>
      <c r="G866" s="33"/>
      <c r="H866" s="33"/>
      <c r="I866" s="33"/>
      <c r="J866" s="33"/>
      <c r="K866" s="33"/>
      <c r="L866" s="33"/>
      <c r="M866" s="33"/>
      <c r="N866" s="33"/>
      <c r="O866" s="33"/>
      <c r="P866" s="33"/>
      <c r="Q866" s="33"/>
      <c r="R866" s="33"/>
      <c r="S866" s="33"/>
    </row>
    <row r="867" spans="3:19">
      <c r="C867" s="33"/>
      <c r="D867" s="33"/>
      <c r="E867" s="33"/>
      <c r="F867" s="33"/>
      <c r="G867" s="33"/>
      <c r="H867" s="33"/>
      <c r="I867" s="33"/>
      <c r="J867" s="33"/>
      <c r="K867" s="33"/>
      <c r="L867" s="33"/>
      <c r="M867" s="33"/>
      <c r="N867" s="33"/>
      <c r="O867" s="33"/>
      <c r="P867" s="33"/>
      <c r="Q867" s="33"/>
      <c r="R867" s="33"/>
      <c r="S867" s="33"/>
    </row>
    <row r="868" spans="3:19">
      <c r="C868" s="33"/>
      <c r="D868" s="33"/>
      <c r="E868" s="33"/>
      <c r="F868" s="33"/>
      <c r="G868" s="33"/>
      <c r="H868" s="33"/>
      <c r="I868" s="33"/>
      <c r="J868" s="33"/>
      <c r="K868" s="33"/>
      <c r="L868" s="33"/>
      <c r="M868" s="33"/>
      <c r="N868" s="33"/>
      <c r="O868" s="33"/>
      <c r="P868" s="33"/>
      <c r="Q868" s="33"/>
      <c r="R868" s="33"/>
      <c r="S868" s="33"/>
    </row>
    <row r="869" spans="3:19">
      <c r="C869" s="33"/>
      <c r="D869" s="33"/>
      <c r="E869" s="33"/>
      <c r="F869" s="33"/>
      <c r="G869" s="33"/>
      <c r="H869" s="33"/>
      <c r="I869" s="33"/>
      <c r="J869" s="33"/>
      <c r="K869" s="33"/>
      <c r="L869" s="33"/>
      <c r="M869" s="33"/>
      <c r="N869" s="33"/>
      <c r="O869" s="33"/>
      <c r="P869" s="33"/>
      <c r="Q869" s="33"/>
      <c r="R869" s="33"/>
      <c r="S869" s="33"/>
    </row>
    <row r="870" spans="3:19">
      <c r="C870" s="33"/>
      <c r="D870" s="33"/>
      <c r="E870" s="33"/>
      <c r="F870" s="33"/>
      <c r="G870" s="33"/>
      <c r="H870" s="33"/>
      <c r="I870" s="33"/>
      <c r="J870" s="33"/>
      <c r="K870" s="33"/>
      <c r="L870" s="33"/>
      <c r="M870" s="33"/>
      <c r="N870" s="33"/>
      <c r="O870" s="33"/>
      <c r="P870" s="33"/>
      <c r="Q870" s="33"/>
      <c r="R870" s="33"/>
      <c r="S870" s="33"/>
    </row>
    <row r="871" spans="3:19">
      <c r="C871" s="33"/>
      <c r="D871" s="33"/>
      <c r="E871" s="33"/>
      <c r="F871" s="33"/>
      <c r="G871" s="33"/>
      <c r="H871" s="33"/>
      <c r="I871" s="33"/>
      <c r="J871" s="33"/>
      <c r="K871" s="33"/>
      <c r="L871" s="33"/>
      <c r="M871" s="33"/>
      <c r="N871" s="33"/>
      <c r="O871" s="33"/>
      <c r="P871" s="33"/>
      <c r="Q871" s="33"/>
      <c r="R871" s="33"/>
      <c r="S871" s="33"/>
    </row>
    <row r="872" spans="3:19">
      <c r="C872" s="33"/>
      <c r="D872" s="33"/>
      <c r="E872" s="33"/>
      <c r="F872" s="33"/>
      <c r="G872" s="33"/>
      <c r="H872" s="33"/>
      <c r="I872" s="33"/>
      <c r="J872" s="33"/>
      <c r="K872" s="33"/>
      <c r="L872" s="33"/>
      <c r="M872" s="33"/>
      <c r="N872" s="33"/>
      <c r="O872" s="33"/>
      <c r="P872" s="33"/>
      <c r="Q872" s="33"/>
      <c r="R872" s="33"/>
      <c r="S872" s="33"/>
    </row>
    <row r="873" spans="3:19">
      <c r="C873" s="33"/>
      <c r="D873" s="33"/>
      <c r="E873" s="33"/>
      <c r="F873" s="33"/>
      <c r="G873" s="33"/>
      <c r="H873" s="33"/>
      <c r="I873" s="33"/>
      <c r="J873" s="33"/>
      <c r="K873" s="33"/>
      <c r="L873" s="33"/>
      <c r="M873" s="33"/>
      <c r="N873" s="33"/>
      <c r="O873" s="33"/>
      <c r="P873" s="33"/>
      <c r="Q873" s="33"/>
      <c r="R873" s="33"/>
      <c r="S873" s="33"/>
    </row>
    <row r="874" spans="3:19">
      <c r="C874" s="33"/>
      <c r="D874" s="33"/>
      <c r="E874" s="33"/>
      <c r="F874" s="33"/>
      <c r="G874" s="33"/>
      <c r="H874" s="33"/>
      <c r="I874" s="33"/>
      <c r="J874" s="33"/>
      <c r="K874" s="33"/>
      <c r="L874" s="33"/>
      <c r="M874" s="33"/>
      <c r="N874" s="33"/>
      <c r="O874" s="33"/>
      <c r="P874" s="33"/>
      <c r="Q874" s="33"/>
      <c r="R874" s="33"/>
      <c r="S874" s="33"/>
    </row>
    <row r="875" spans="3:19">
      <c r="C875" s="33"/>
      <c r="D875" s="33"/>
      <c r="E875" s="33"/>
      <c r="F875" s="33"/>
      <c r="G875" s="33"/>
      <c r="H875" s="33"/>
      <c r="I875" s="33"/>
      <c r="J875" s="33"/>
      <c r="K875" s="33"/>
      <c r="L875" s="33"/>
      <c r="M875" s="33"/>
      <c r="N875" s="33"/>
      <c r="O875" s="33"/>
      <c r="P875" s="33"/>
      <c r="Q875" s="33"/>
      <c r="R875" s="33"/>
      <c r="S875" s="33"/>
    </row>
    <row r="876" spans="3:19">
      <c r="C876" s="33"/>
      <c r="D876" s="33"/>
      <c r="E876" s="33"/>
      <c r="F876" s="33"/>
      <c r="G876" s="33"/>
      <c r="H876" s="33"/>
      <c r="I876" s="33"/>
      <c r="J876" s="33"/>
      <c r="K876" s="33"/>
      <c r="L876" s="33"/>
      <c r="M876" s="33"/>
      <c r="N876" s="33"/>
      <c r="O876" s="33"/>
      <c r="P876" s="33"/>
      <c r="Q876" s="33"/>
      <c r="R876" s="33"/>
      <c r="S876" s="33"/>
    </row>
    <row r="877" spans="3:19">
      <c r="C877" s="33"/>
      <c r="D877" s="33"/>
      <c r="E877" s="33"/>
      <c r="F877" s="33"/>
      <c r="G877" s="33"/>
      <c r="H877" s="33"/>
      <c r="I877" s="33"/>
      <c r="J877" s="33"/>
      <c r="K877" s="33"/>
      <c r="L877" s="33"/>
      <c r="M877" s="33"/>
      <c r="N877" s="33"/>
      <c r="O877" s="33"/>
      <c r="P877" s="33"/>
      <c r="Q877" s="33"/>
      <c r="R877" s="33"/>
      <c r="S877" s="33"/>
    </row>
    <row r="878" spans="3:19">
      <c r="C878" s="33"/>
      <c r="D878" s="33"/>
      <c r="E878" s="33"/>
      <c r="F878" s="33"/>
      <c r="G878" s="33"/>
      <c r="H878" s="33"/>
      <c r="I878" s="33"/>
      <c r="J878" s="33"/>
      <c r="K878" s="33"/>
      <c r="L878" s="33"/>
      <c r="M878" s="33"/>
      <c r="N878" s="33"/>
      <c r="O878" s="33"/>
      <c r="P878" s="33"/>
      <c r="Q878" s="33"/>
      <c r="R878" s="33"/>
      <c r="S878" s="33"/>
    </row>
    <row r="879" spans="3:19">
      <c r="C879" s="33"/>
      <c r="D879" s="33"/>
      <c r="E879" s="33"/>
      <c r="F879" s="33"/>
      <c r="G879" s="33"/>
      <c r="H879" s="33"/>
      <c r="I879" s="33"/>
      <c r="J879" s="33"/>
      <c r="K879" s="33"/>
      <c r="L879" s="33"/>
      <c r="M879" s="33"/>
      <c r="N879" s="33"/>
      <c r="O879" s="33"/>
      <c r="P879" s="33"/>
      <c r="Q879" s="33"/>
      <c r="R879" s="33"/>
      <c r="S879" s="33"/>
    </row>
    <row r="880" spans="3:19">
      <c r="C880" s="33"/>
      <c r="D880" s="33"/>
      <c r="E880" s="33"/>
      <c r="F880" s="33"/>
      <c r="G880" s="33"/>
      <c r="H880" s="33"/>
      <c r="I880" s="33"/>
      <c r="J880" s="33"/>
      <c r="K880" s="33"/>
      <c r="L880" s="33"/>
      <c r="M880" s="33"/>
      <c r="N880" s="33"/>
      <c r="O880" s="33"/>
      <c r="P880" s="33"/>
      <c r="Q880" s="33"/>
      <c r="R880" s="33"/>
      <c r="S880" s="33"/>
    </row>
    <row r="881" spans="3:19">
      <c r="C881" s="33"/>
      <c r="D881" s="33"/>
      <c r="E881" s="33"/>
      <c r="F881" s="33"/>
      <c r="G881" s="33"/>
      <c r="H881" s="33"/>
      <c r="I881" s="33"/>
      <c r="J881" s="33"/>
      <c r="K881" s="33"/>
      <c r="L881" s="33"/>
      <c r="M881" s="33"/>
      <c r="N881" s="33"/>
      <c r="O881" s="33"/>
      <c r="P881" s="33"/>
      <c r="Q881" s="33"/>
      <c r="R881" s="33"/>
      <c r="S881" s="33"/>
    </row>
    <row r="882" spans="3:19">
      <c r="C882" s="33"/>
      <c r="D882" s="33"/>
      <c r="E882" s="33"/>
      <c r="F882" s="33"/>
      <c r="G882" s="33"/>
      <c r="H882" s="33"/>
      <c r="I882" s="33"/>
      <c r="J882" s="33"/>
      <c r="K882" s="33"/>
      <c r="L882" s="33"/>
      <c r="M882" s="33"/>
      <c r="N882" s="33"/>
      <c r="O882" s="33"/>
      <c r="P882" s="33"/>
      <c r="Q882" s="33"/>
      <c r="R882" s="33"/>
      <c r="S882" s="33"/>
    </row>
    <row r="883" spans="3:19">
      <c r="C883" s="33"/>
      <c r="D883" s="33"/>
      <c r="E883" s="33"/>
      <c r="F883" s="33"/>
      <c r="G883" s="33"/>
      <c r="H883" s="33"/>
      <c r="I883" s="33"/>
      <c r="J883" s="33"/>
      <c r="K883" s="33"/>
      <c r="L883" s="33"/>
      <c r="M883" s="33"/>
      <c r="N883" s="33"/>
      <c r="O883" s="33"/>
      <c r="P883" s="33"/>
      <c r="Q883" s="33"/>
      <c r="R883" s="33"/>
      <c r="S883" s="33"/>
    </row>
    <row r="884" spans="3:19">
      <c r="C884" s="33"/>
      <c r="D884" s="33"/>
      <c r="E884" s="33"/>
      <c r="F884" s="33"/>
      <c r="G884" s="33"/>
      <c r="H884" s="33"/>
      <c r="I884" s="33"/>
      <c r="J884" s="33"/>
      <c r="K884" s="33"/>
      <c r="L884" s="33"/>
      <c r="M884" s="33"/>
      <c r="N884" s="33"/>
      <c r="O884" s="33"/>
      <c r="P884" s="33"/>
      <c r="Q884" s="33"/>
      <c r="R884" s="33"/>
      <c r="S884" s="33"/>
    </row>
    <row r="885" spans="3:19">
      <c r="C885" s="33"/>
      <c r="D885" s="33"/>
      <c r="E885" s="33"/>
      <c r="F885" s="33"/>
      <c r="G885" s="33"/>
      <c r="H885" s="33"/>
      <c r="I885" s="33"/>
      <c r="J885" s="33"/>
      <c r="K885" s="33"/>
      <c r="L885" s="33"/>
      <c r="M885" s="33"/>
      <c r="N885" s="33"/>
      <c r="O885" s="33"/>
      <c r="P885" s="33"/>
      <c r="Q885" s="33"/>
      <c r="R885" s="33"/>
      <c r="S885" s="33"/>
    </row>
    <row r="886" spans="3:19">
      <c r="C886" s="33"/>
      <c r="D886" s="33"/>
      <c r="E886" s="33"/>
      <c r="F886" s="33"/>
      <c r="G886" s="33"/>
      <c r="H886" s="33"/>
      <c r="I886" s="33"/>
      <c r="J886" s="33"/>
      <c r="K886" s="33"/>
      <c r="L886" s="33"/>
      <c r="M886" s="33"/>
      <c r="N886" s="33"/>
      <c r="O886" s="33"/>
      <c r="P886" s="33"/>
      <c r="Q886" s="33"/>
      <c r="R886" s="33"/>
      <c r="S886" s="33"/>
    </row>
    <row r="887" spans="3:19">
      <c r="C887" s="33"/>
      <c r="D887" s="33"/>
      <c r="E887" s="33"/>
      <c r="F887" s="33"/>
      <c r="G887" s="33"/>
      <c r="H887" s="33"/>
      <c r="I887" s="33"/>
      <c r="J887" s="33"/>
      <c r="K887" s="33"/>
      <c r="L887" s="33"/>
      <c r="M887" s="33"/>
      <c r="N887" s="33"/>
      <c r="O887" s="33"/>
      <c r="P887" s="33"/>
      <c r="Q887" s="33"/>
      <c r="R887" s="33"/>
      <c r="S887" s="33"/>
    </row>
    <row r="888" spans="3:19">
      <c r="C888" s="33"/>
      <c r="D888" s="33"/>
      <c r="E888" s="33"/>
      <c r="F888" s="33"/>
      <c r="G888" s="33"/>
      <c r="H888" s="33"/>
      <c r="I888" s="33"/>
      <c r="J888" s="33"/>
      <c r="K888" s="33"/>
      <c r="L888" s="33"/>
      <c r="M888" s="33"/>
      <c r="N888" s="33"/>
      <c r="O888" s="33"/>
      <c r="P888" s="33"/>
      <c r="Q888" s="33"/>
      <c r="R888" s="33"/>
      <c r="S888" s="33"/>
    </row>
    <row r="889" spans="3:19">
      <c r="C889" s="33"/>
      <c r="D889" s="33"/>
      <c r="E889" s="33"/>
      <c r="F889" s="33"/>
      <c r="G889" s="33"/>
      <c r="H889" s="33"/>
      <c r="I889" s="33"/>
      <c r="J889" s="33"/>
      <c r="K889" s="33"/>
      <c r="L889" s="33"/>
      <c r="M889" s="33"/>
      <c r="N889" s="33"/>
      <c r="O889" s="33"/>
      <c r="P889" s="33"/>
      <c r="Q889" s="33"/>
      <c r="R889" s="33"/>
      <c r="S889" s="33"/>
    </row>
    <row r="890" spans="3:19">
      <c r="C890" s="33"/>
      <c r="D890" s="33"/>
      <c r="E890" s="33"/>
      <c r="F890" s="33"/>
      <c r="G890" s="33"/>
      <c r="H890" s="33"/>
      <c r="I890" s="33"/>
      <c r="J890" s="33"/>
      <c r="K890" s="33"/>
      <c r="L890" s="33"/>
      <c r="M890" s="33"/>
      <c r="N890" s="33"/>
      <c r="O890" s="33"/>
      <c r="P890" s="33"/>
      <c r="Q890" s="33"/>
      <c r="R890" s="33"/>
      <c r="S890" s="33"/>
    </row>
    <row r="891" spans="3:19">
      <c r="C891" s="33"/>
      <c r="D891" s="33"/>
      <c r="E891" s="33"/>
      <c r="F891" s="33"/>
      <c r="G891" s="33"/>
      <c r="H891" s="33"/>
      <c r="I891" s="33"/>
      <c r="J891" s="33"/>
      <c r="K891" s="33"/>
      <c r="L891" s="33"/>
      <c r="M891" s="33"/>
      <c r="N891" s="33"/>
      <c r="O891" s="33"/>
      <c r="P891" s="33"/>
      <c r="Q891" s="33"/>
      <c r="R891" s="33"/>
      <c r="S891" s="33"/>
    </row>
    <row r="892" spans="3:19">
      <c r="C892" s="33"/>
      <c r="D892" s="33"/>
      <c r="E892" s="33"/>
      <c r="F892" s="33"/>
      <c r="G892" s="33"/>
      <c r="H892" s="33"/>
      <c r="I892" s="33"/>
      <c r="J892" s="33"/>
      <c r="K892" s="33"/>
      <c r="L892" s="33"/>
      <c r="M892" s="33"/>
      <c r="N892" s="33"/>
      <c r="O892" s="33"/>
      <c r="P892" s="33"/>
      <c r="Q892" s="33"/>
      <c r="R892" s="33"/>
      <c r="S892" s="33"/>
    </row>
    <row r="893" spans="3:19">
      <c r="C893" s="33"/>
      <c r="D893" s="33"/>
      <c r="E893" s="33"/>
      <c r="F893" s="33"/>
      <c r="G893" s="33"/>
      <c r="H893" s="33"/>
      <c r="I893" s="33"/>
      <c r="J893" s="33"/>
      <c r="K893" s="33"/>
      <c r="L893" s="33"/>
      <c r="M893" s="33"/>
      <c r="N893" s="33"/>
      <c r="O893" s="33"/>
      <c r="P893" s="33"/>
      <c r="Q893" s="33"/>
      <c r="R893" s="33"/>
      <c r="S893" s="33"/>
    </row>
    <row r="894" spans="3:19">
      <c r="C894" s="33"/>
      <c r="D894" s="33"/>
      <c r="E894" s="33"/>
      <c r="F894" s="33"/>
      <c r="G894" s="33"/>
      <c r="H894" s="33"/>
      <c r="I894" s="33"/>
      <c r="J894" s="33"/>
      <c r="K894" s="33"/>
      <c r="L894" s="33"/>
      <c r="M894" s="33"/>
      <c r="N894" s="33"/>
      <c r="O894" s="33"/>
      <c r="P894" s="33"/>
      <c r="Q894" s="33"/>
      <c r="R894" s="33"/>
      <c r="S894" s="33"/>
    </row>
    <row r="895" spans="3:19">
      <c r="C895" s="33"/>
      <c r="D895" s="33"/>
      <c r="E895" s="33"/>
      <c r="F895" s="33"/>
      <c r="G895" s="33"/>
      <c r="H895" s="33"/>
      <c r="I895" s="33"/>
      <c r="J895" s="33"/>
      <c r="K895" s="33"/>
      <c r="L895" s="33"/>
      <c r="M895" s="33"/>
      <c r="N895" s="33"/>
      <c r="O895" s="33"/>
      <c r="P895" s="33"/>
      <c r="Q895" s="33"/>
      <c r="R895" s="33"/>
      <c r="S895" s="33"/>
    </row>
    <row r="896" spans="3:19">
      <c r="C896" s="33"/>
      <c r="D896" s="33"/>
      <c r="E896" s="33"/>
      <c r="F896" s="33"/>
      <c r="G896" s="33"/>
      <c r="H896" s="33"/>
      <c r="I896" s="33"/>
      <c r="J896" s="33"/>
      <c r="K896" s="33"/>
      <c r="L896" s="33"/>
      <c r="M896" s="33"/>
      <c r="N896" s="33"/>
      <c r="O896" s="33"/>
      <c r="P896" s="33"/>
      <c r="Q896" s="33"/>
      <c r="R896" s="33"/>
      <c r="S896" s="33"/>
    </row>
    <row r="897" spans="3:19">
      <c r="C897" s="33"/>
      <c r="D897" s="33"/>
      <c r="E897" s="33"/>
      <c r="F897" s="33"/>
      <c r="G897" s="33"/>
      <c r="H897" s="33"/>
      <c r="I897" s="33"/>
      <c r="J897" s="33"/>
      <c r="K897" s="33"/>
      <c r="L897" s="33"/>
      <c r="M897" s="33"/>
      <c r="N897" s="33"/>
      <c r="O897" s="33"/>
      <c r="P897" s="33"/>
      <c r="Q897" s="33"/>
      <c r="R897" s="33"/>
      <c r="S897" s="33"/>
    </row>
    <row r="898" spans="3:19">
      <c r="C898" s="33"/>
      <c r="D898" s="33"/>
      <c r="E898" s="33"/>
      <c r="F898" s="33"/>
      <c r="G898" s="33"/>
      <c r="H898" s="33"/>
      <c r="I898" s="33"/>
      <c r="J898" s="33"/>
      <c r="K898" s="33"/>
      <c r="L898" s="33"/>
      <c r="M898" s="33"/>
      <c r="N898" s="33"/>
      <c r="O898" s="33"/>
      <c r="P898" s="33"/>
      <c r="Q898" s="33"/>
      <c r="R898" s="33"/>
      <c r="S898" s="33"/>
    </row>
    <row r="899" spans="3:19">
      <c r="C899" s="33"/>
      <c r="D899" s="33"/>
      <c r="E899" s="33"/>
      <c r="F899" s="33"/>
      <c r="G899" s="33"/>
      <c r="H899" s="33"/>
      <c r="I899" s="33"/>
      <c r="J899" s="33"/>
      <c r="K899" s="33"/>
      <c r="L899" s="33"/>
      <c r="M899" s="33"/>
      <c r="N899" s="33"/>
      <c r="O899" s="33"/>
      <c r="P899" s="33"/>
      <c r="Q899" s="33"/>
      <c r="R899" s="33"/>
      <c r="S899" s="33"/>
    </row>
    <row r="900" spans="3:19">
      <c r="C900" s="33"/>
      <c r="D900" s="33"/>
      <c r="E900" s="33"/>
      <c r="F900" s="33"/>
      <c r="G900" s="33"/>
      <c r="H900" s="33"/>
      <c r="I900" s="33"/>
      <c r="J900" s="33"/>
      <c r="K900" s="33"/>
      <c r="L900" s="33"/>
      <c r="M900" s="33"/>
      <c r="N900" s="33"/>
      <c r="O900" s="33"/>
      <c r="P900" s="33"/>
      <c r="Q900" s="33"/>
      <c r="R900" s="33"/>
      <c r="S900" s="33"/>
    </row>
    <row r="901" spans="3:19">
      <c r="C901" s="33"/>
      <c r="D901" s="33"/>
      <c r="E901" s="33"/>
      <c r="F901" s="33"/>
      <c r="G901" s="33"/>
      <c r="H901" s="33"/>
      <c r="I901" s="33"/>
      <c r="J901" s="33"/>
      <c r="K901" s="33"/>
      <c r="L901" s="33"/>
      <c r="M901" s="33"/>
      <c r="N901" s="33"/>
      <c r="O901" s="33"/>
      <c r="P901" s="33"/>
      <c r="Q901" s="33"/>
      <c r="R901" s="33"/>
      <c r="S901" s="33"/>
    </row>
    <row r="902" spans="3:19">
      <c r="C902" s="33"/>
      <c r="D902" s="33"/>
      <c r="E902" s="33"/>
      <c r="F902" s="33"/>
      <c r="G902" s="33"/>
      <c r="H902" s="33"/>
      <c r="I902" s="33"/>
      <c r="J902" s="33"/>
      <c r="K902" s="33"/>
      <c r="L902" s="33"/>
      <c r="M902" s="33"/>
      <c r="N902" s="33"/>
      <c r="O902" s="33"/>
      <c r="P902" s="33"/>
      <c r="Q902" s="33"/>
      <c r="R902" s="33"/>
      <c r="S902" s="33"/>
    </row>
    <row r="903" spans="3:19">
      <c r="C903" s="33"/>
      <c r="D903" s="33"/>
      <c r="E903" s="33"/>
      <c r="F903" s="33"/>
      <c r="G903" s="33"/>
      <c r="H903" s="33"/>
      <c r="I903" s="33"/>
      <c r="J903" s="33"/>
      <c r="K903" s="33"/>
      <c r="L903" s="33"/>
      <c r="M903" s="33"/>
      <c r="N903" s="33"/>
      <c r="O903" s="33"/>
      <c r="P903" s="33"/>
      <c r="Q903" s="33"/>
      <c r="R903" s="33"/>
      <c r="S903" s="33"/>
    </row>
    <row r="904" spans="3:19">
      <c r="C904" s="33"/>
      <c r="D904" s="33"/>
      <c r="E904" s="33"/>
      <c r="F904" s="33"/>
      <c r="G904" s="33"/>
      <c r="H904" s="33"/>
      <c r="I904" s="33"/>
      <c r="J904" s="33"/>
      <c r="K904" s="33"/>
      <c r="L904" s="33"/>
      <c r="M904" s="33"/>
      <c r="N904" s="33"/>
      <c r="O904" s="33"/>
      <c r="P904" s="33"/>
      <c r="Q904" s="33"/>
      <c r="R904" s="33"/>
      <c r="S904" s="33"/>
    </row>
    <row r="905" spans="3:19">
      <c r="C905" s="33"/>
      <c r="D905" s="33"/>
      <c r="E905" s="33"/>
      <c r="F905" s="33"/>
      <c r="G905" s="33"/>
      <c r="H905" s="33"/>
      <c r="I905" s="33"/>
      <c r="J905" s="33"/>
      <c r="K905" s="33"/>
      <c r="L905" s="33"/>
      <c r="M905" s="33"/>
      <c r="N905" s="33"/>
      <c r="O905" s="33"/>
      <c r="P905" s="33"/>
      <c r="Q905" s="33"/>
      <c r="R905" s="33"/>
      <c r="S905" s="33"/>
    </row>
    <row r="906" spans="3:19">
      <c r="C906" s="33"/>
      <c r="D906" s="33"/>
      <c r="E906" s="33"/>
      <c r="F906" s="33"/>
      <c r="G906" s="33"/>
      <c r="H906" s="33"/>
      <c r="I906" s="33"/>
      <c r="J906" s="33"/>
      <c r="K906" s="33"/>
      <c r="L906" s="33"/>
      <c r="M906" s="33"/>
      <c r="N906" s="33"/>
      <c r="O906" s="33"/>
      <c r="P906" s="33"/>
      <c r="Q906" s="33"/>
      <c r="R906" s="33"/>
      <c r="S906" s="33"/>
    </row>
    <row r="907" spans="3:19">
      <c r="C907" s="33"/>
      <c r="D907" s="33"/>
      <c r="E907" s="33"/>
      <c r="F907" s="33"/>
      <c r="G907" s="33"/>
      <c r="H907" s="33"/>
      <c r="I907" s="33"/>
      <c r="J907" s="33"/>
      <c r="K907" s="33"/>
      <c r="L907" s="33"/>
      <c r="M907" s="33"/>
      <c r="N907" s="33"/>
      <c r="O907" s="33"/>
      <c r="P907" s="33"/>
      <c r="Q907" s="33"/>
      <c r="R907" s="33"/>
      <c r="S907" s="33"/>
    </row>
    <row r="908" spans="3:19">
      <c r="C908" s="33"/>
      <c r="D908" s="33"/>
      <c r="E908" s="33"/>
      <c r="F908" s="33"/>
      <c r="G908" s="33"/>
      <c r="H908" s="33"/>
      <c r="I908" s="33"/>
      <c r="J908" s="33"/>
      <c r="K908" s="33"/>
      <c r="L908" s="33"/>
      <c r="M908" s="33"/>
      <c r="N908" s="33"/>
      <c r="O908" s="33"/>
      <c r="P908" s="33"/>
      <c r="Q908" s="33"/>
      <c r="R908" s="33"/>
      <c r="S908" s="33"/>
    </row>
    <row r="909" spans="3:19">
      <c r="C909" s="33"/>
      <c r="D909" s="33"/>
      <c r="E909" s="33"/>
      <c r="F909" s="33"/>
      <c r="G909" s="33"/>
      <c r="H909" s="33"/>
      <c r="I909" s="33"/>
      <c r="J909" s="33"/>
      <c r="K909" s="33"/>
      <c r="L909" s="33"/>
      <c r="M909" s="33"/>
      <c r="N909" s="33"/>
      <c r="O909" s="33"/>
      <c r="P909" s="33"/>
      <c r="Q909" s="33"/>
      <c r="R909" s="33"/>
      <c r="S909" s="33"/>
    </row>
    <row r="910" spans="3:19">
      <c r="C910" s="33"/>
      <c r="D910" s="33"/>
      <c r="E910" s="33"/>
      <c r="F910" s="33"/>
      <c r="G910" s="33"/>
      <c r="H910" s="33"/>
      <c r="I910" s="33"/>
      <c r="J910" s="33"/>
      <c r="K910" s="33"/>
      <c r="L910" s="33"/>
      <c r="M910" s="33"/>
      <c r="N910" s="33"/>
      <c r="O910" s="33"/>
      <c r="P910" s="33"/>
      <c r="Q910" s="33"/>
      <c r="R910" s="33"/>
      <c r="S910" s="33"/>
    </row>
    <row r="911" spans="3:19">
      <c r="C911" s="33"/>
      <c r="D911" s="33"/>
      <c r="E911" s="33"/>
      <c r="F911" s="33"/>
      <c r="G911" s="33"/>
      <c r="H911" s="33"/>
      <c r="I911" s="33"/>
      <c r="J911" s="33"/>
      <c r="K911" s="33"/>
      <c r="L911" s="33"/>
      <c r="M911" s="33"/>
      <c r="N911" s="33"/>
      <c r="O911" s="33"/>
      <c r="P911" s="33"/>
      <c r="Q911" s="33"/>
      <c r="R911" s="33"/>
      <c r="S911" s="33"/>
    </row>
    <row r="912" spans="3:19">
      <c r="C912" s="33"/>
      <c r="D912" s="33"/>
      <c r="E912" s="33"/>
      <c r="F912" s="33"/>
      <c r="G912" s="33"/>
      <c r="H912" s="33"/>
      <c r="I912" s="33"/>
      <c r="J912" s="33"/>
      <c r="K912" s="33"/>
      <c r="L912" s="33"/>
      <c r="M912" s="33"/>
      <c r="N912" s="33"/>
      <c r="O912" s="33"/>
      <c r="P912" s="33"/>
      <c r="Q912" s="33"/>
      <c r="R912" s="33"/>
      <c r="S912" s="33"/>
    </row>
    <row r="913" spans="3:19">
      <c r="C913" s="33"/>
      <c r="D913" s="33"/>
      <c r="E913" s="33"/>
      <c r="F913" s="33"/>
      <c r="G913" s="33"/>
      <c r="H913" s="33"/>
      <c r="I913" s="33"/>
      <c r="J913" s="33"/>
      <c r="K913" s="33"/>
      <c r="L913" s="33"/>
      <c r="M913" s="33"/>
      <c r="N913" s="33"/>
      <c r="O913" s="33"/>
      <c r="P913" s="33"/>
      <c r="Q913" s="33"/>
      <c r="R913" s="33"/>
      <c r="S913" s="33"/>
    </row>
    <row r="914" spans="3:19">
      <c r="C914" s="33"/>
      <c r="D914" s="33"/>
      <c r="E914" s="33"/>
      <c r="F914" s="33"/>
      <c r="G914" s="33"/>
      <c r="H914" s="33"/>
      <c r="I914" s="33"/>
      <c r="J914" s="33"/>
      <c r="K914" s="33"/>
      <c r="L914" s="33"/>
      <c r="M914" s="33"/>
      <c r="N914" s="33"/>
      <c r="O914" s="33"/>
      <c r="P914" s="33"/>
      <c r="Q914" s="33"/>
      <c r="R914" s="33"/>
      <c r="S914" s="33"/>
    </row>
    <row r="915" spans="3:19">
      <c r="C915" s="33"/>
      <c r="D915" s="33"/>
      <c r="E915" s="33"/>
      <c r="F915" s="33"/>
      <c r="G915" s="33"/>
      <c r="H915" s="33"/>
      <c r="I915" s="33"/>
      <c r="J915" s="33"/>
      <c r="K915" s="33"/>
      <c r="L915" s="33"/>
      <c r="M915" s="33"/>
      <c r="N915" s="33"/>
      <c r="O915" s="33"/>
      <c r="P915" s="33"/>
      <c r="Q915" s="33"/>
      <c r="R915" s="33"/>
      <c r="S915" s="33"/>
    </row>
    <row r="916" spans="3:19">
      <c r="C916" s="33"/>
      <c r="D916" s="33"/>
      <c r="E916" s="33"/>
      <c r="F916" s="33"/>
      <c r="G916" s="33"/>
      <c r="H916" s="33"/>
      <c r="I916" s="33"/>
      <c r="J916" s="33"/>
      <c r="K916" s="33"/>
      <c r="L916" s="33"/>
      <c r="M916" s="33"/>
      <c r="N916" s="33"/>
      <c r="O916" s="33"/>
      <c r="P916" s="33"/>
      <c r="Q916" s="33"/>
      <c r="R916" s="33"/>
      <c r="S916" s="33"/>
    </row>
    <row r="917" spans="3:19">
      <c r="C917" s="33"/>
      <c r="D917" s="33"/>
      <c r="E917" s="33"/>
      <c r="F917" s="33"/>
      <c r="G917" s="33"/>
      <c r="H917" s="33"/>
      <c r="I917" s="33"/>
      <c r="J917" s="33"/>
      <c r="K917" s="33"/>
      <c r="L917" s="33"/>
      <c r="M917" s="33"/>
      <c r="N917" s="33"/>
      <c r="O917" s="33"/>
      <c r="P917" s="33"/>
      <c r="Q917" s="33"/>
      <c r="R917" s="33"/>
      <c r="S917" s="33"/>
    </row>
    <row r="918" spans="3:19">
      <c r="C918" s="33"/>
      <c r="D918" s="33"/>
      <c r="E918" s="33"/>
      <c r="F918" s="33"/>
      <c r="G918" s="33"/>
      <c r="H918" s="33"/>
      <c r="I918" s="33"/>
      <c r="J918" s="33"/>
      <c r="K918" s="33"/>
      <c r="L918" s="33"/>
      <c r="M918" s="33"/>
      <c r="N918" s="33"/>
      <c r="O918" s="33"/>
      <c r="P918" s="33"/>
      <c r="Q918" s="33"/>
      <c r="R918" s="33"/>
      <c r="S918" s="33"/>
    </row>
    <row r="919" spans="3:19">
      <c r="C919" s="33"/>
      <c r="D919" s="33"/>
      <c r="E919" s="33"/>
      <c r="F919" s="33"/>
      <c r="G919" s="33"/>
      <c r="H919" s="33"/>
      <c r="I919" s="33"/>
      <c r="J919" s="33"/>
      <c r="K919" s="33"/>
      <c r="L919" s="33"/>
      <c r="M919" s="33"/>
      <c r="N919" s="33"/>
      <c r="O919" s="33"/>
      <c r="P919" s="33"/>
      <c r="Q919" s="33"/>
      <c r="R919" s="33"/>
      <c r="S919" s="33"/>
    </row>
    <row r="920" spans="3:19">
      <c r="C920" s="33"/>
      <c r="D920" s="33"/>
      <c r="E920" s="33"/>
      <c r="F920" s="33"/>
      <c r="G920" s="33"/>
      <c r="H920" s="33"/>
      <c r="I920" s="33"/>
      <c r="J920" s="33"/>
      <c r="K920" s="33"/>
      <c r="L920" s="33"/>
      <c r="M920" s="33"/>
      <c r="N920" s="33"/>
      <c r="O920" s="33"/>
      <c r="P920" s="33"/>
      <c r="Q920" s="33"/>
      <c r="R920" s="33"/>
      <c r="S920" s="33"/>
    </row>
    <row r="921" spans="3:19">
      <c r="C921" s="33"/>
      <c r="D921" s="33"/>
      <c r="E921" s="33"/>
      <c r="F921" s="33"/>
      <c r="G921" s="33"/>
      <c r="H921" s="33"/>
      <c r="I921" s="33"/>
      <c r="J921" s="33"/>
      <c r="K921" s="33"/>
      <c r="L921" s="33"/>
      <c r="M921" s="33"/>
      <c r="N921" s="33"/>
      <c r="O921" s="33"/>
      <c r="P921" s="33"/>
      <c r="Q921" s="33"/>
      <c r="R921" s="33"/>
      <c r="S921" s="33"/>
    </row>
    <row r="922" spans="3:19">
      <c r="C922" s="33"/>
      <c r="D922" s="33"/>
      <c r="E922" s="33"/>
      <c r="F922" s="33"/>
      <c r="G922" s="33"/>
      <c r="H922" s="33"/>
      <c r="I922" s="33"/>
      <c r="J922" s="33"/>
      <c r="K922" s="33"/>
      <c r="L922" s="33"/>
      <c r="M922" s="33"/>
      <c r="N922" s="33"/>
      <c r="O922" s="33"/>
      <c r="P922" s="33"/>
      <c r="Q922" s="33"/>
      <c r="R922" s="33"/>
      <c r="S922" s="33"/>
    </row>
    <row r="923" spans="3:19">
      <c r="C923" s="33"/>
      <c r="D923" s="33"/>
      <c r="E923" s="33"/>
      <c r="F923" s="33"/>
      <c r="G923" s="33"/>
      <c r="H923" s="33"/>
      <c r="I923" s="33"/>
      <c r="J923" s="33"/>
      <c r="K923" s="33"/>
      <c r="L923" s="33"/>
      <c r="M923" s="33"/>
      <c r="N923" s="33"/>
      <c r="O923" s="33"/>
      <c r="P923" s="33"/>
      <c r="Q923" s="33"/>
      <c r="R923" s="33"/>
      <c r="S923" s="33"/>
    </row>
    <row r="924" spans="3:19">
      <c r="C924" s="33"/>
      <c r="D924" s="33"/>
      <c r="E924" s="33"/>
      <c r="F924" s="33"/>
      <c r="G924" s="33"/>
      <c r="H924" s="33"/>
      <c r="I924" s="33"/>
      <c r="J924" s="33"/>
      <c r="K924" s="33"/>
      <c r="L924" s="33"/>
      <c r="M924" s="33"/>
      <c r="N924" s="33"/>
      <c r="O924" s="33"/>
      <c r="P924" s="33"/>
      <c r="Q924" s="33"/>
      <c r="R924" s="33"/>
      <c r="S924" s="33"/>
    </row>
    <row r="925" spans="3:19">
      <c r="C925" s="33"/>
      <c r="D925" s="33"/>
      <c r="E925" s="33"/>
      <c r="F925" s="33"/>
      <c r="G925" s="33"/>
      <c r="H925" s="33"/>
      <c r="I925" s="33"/>
      <c r="J925" s="33"/>
      <c r="K925" s="33"/>
      <c r="L925" s="33"/>
      <c r="M925" s="33"/>
      <c r="N925" s="33"/>
      <c r="O925" s="33"/>
      <c r="P925" s="33"/>
      <c r="Q925" s="33"/>
      <c r="R925" s="33"/>
      <c r="S925" s="33"/>
    </row>
    <row r="926" spans="3:19">
      <c r="C926" s="33"/>
      <c r="D926" s="33"/>
      <c r="E926" s="33"/>
      <c r="F926" s="33"/>
      <c r="G926" s="33"/>
      <c r="H926" s="33"/>
      <c r="I926" s="33"/>
      <c r="J926" s="33"/>
      <c r="K926" s="33"/>
      <c r="L926" s="33"/>
      <c r="M926" s="33"/>
      <c r="N926" s="33"/>
      <c r="O926" s="33"/>
      <c r="P926" s="33"/>
      <c r="Q926" s="33"/>
      <c r="R926" s="33"/>
      <c r="S926" s="33"/>
    </row>
    <row r="927" spans="3:19">
      <c r="C927" s="33"/>
      <c r="D927" s="33"/>
      <c r="E927" s="33"/>
      <c r="F927" s="33"/>
      <c r="G927" s="33"/>
      <c r="H927" s="33"/>
      <c r="I927" s="33"/>
      <c r="J927" s="33"/>
      <c r="K927" s="33"/>
      <c r="L927" s="33"/>
      <c r="M927" s="33"/>
      <c r="N927" s="33"/>
      <c r="O927" s="33"/>
      <c r="P927" s="33"/>
      <c r="Q927" s="33"/>
      <c r="R927" s="33"/>
      <c r="S927" s="33"/>
    </row>
    <row r="928" spans="3:19">
      <c r="C928" s="33"/>
      <c r="D928" s="33"/>
      <c r="E928" s="33"/>
      <c r="F928" s="33"/>
      <c r="G928" s="33"/>
      <c r="H928" s="33"/>
      <c r="I928" s="33"/>
      <c r="J928" s="33"/>
      <c r="K928" s="33"/>
      <c r="L928" s="33"/>
      <c r="M928" s="33"/>
      <c r="N928" s="33"/>
      <c r="O928" s="33"/>
      <c r="P928" s="33"/>
      <c r="Q928" s="33"/>
      <c r="R928" s="33"/>
      <c r="S928" s="33"/>
    </row>
    <row r="929" spans="3:19">
      <c r="C929" s="33"/>
      <c r="D929" s="33"/>
      <c r="E929" s="33"/>
      <c r="F929" s="33"/>
      <c r="G929" s="33"/>
      <c r="H929" s="33"/>
      <c r="I929" s="33"/>
      <c r="J929" s="33"/>
      <c r="K929" s="33"/>
      <c r="L929" s="33"/>
      <c r="M929" s="33"/>
      <c r="N929" s="33"/>
      <c r="O929" s="33"/>
      <c r="P929" s="33"/>
      <c r="Q929" s="33"/>
      <c r="R929" s="33"/>
      <c r="S929" s="33"/>
    </row>
    <row r="930" spans="3:19">
      <c r="C930" s="33"/>
      <c r="D930" s="33"/>
      <c r="E930" s="33"/>
      <c r="F930" s="33"/>
      <c r="G930" s="33"/>
      <c r="H930" s="33"/>
      <c r="I930" s="33"/>
      <c r="J930" s="33"/>
      <c r="K930" s="33"/>
      <c r="L930" s="33"/>
      <c r="M930" s="33"/>
      <c r="N930" s="33"/>
      <c r="O930" s="33"/>
      <c r="P930" s="33"/>
      <c r="Q930" s="33"/>
      <c r="R930" s="33"/>
      <c r="S930" s="33"/>
    </row>
    <row r="931" spans="3:19">
      <c r="C931" s="33"/>
      <c r="D931" s="33"/>
      <c r="E931" s="33"/>
      <c r="F931" s="33"/>
      <c r="G931" s="33"/>
      <c r="H931" s="33"/>
      <c r="I931" s="33"/>
      <c r="J931" s="33"/>
      <c r="K931" s="33"/>
      <c r="L931" s="33"/>
      <c r="M931" s="33"/>
      <c r="N931" s="33"/>
      <c r="O931" s="33"/>
      <c r="P931" s="33"/>
      <c r="Q931" s="33"/>
      <c r="R931" s="33"/>
      <c r="S931" s="33"/>
    </row>
    <row r="932" spans="3:19">
      <c r="C932" s="33"/>
      <c r="D932" s="33"/>
      <c r="E932" s="33"/>
      <c r="F932" s="33"/>
      <c r="G932" s="33"/>
      <c r="H932" s="33"/>
      <c r="I932" s="33"/>
      <c r="J932" s="33"/>
      <c r="K932" s="33"/>
      <c r="L932" s="33"/>
      <c r="M932" s="33"/>
      <c r="N932" s="33"/>
      <c r="O932" s="33"/>
      <c r="P932" s="33"/>
      <c r="Q932" s="33"/>
      <c r="R932" s="33"/>
      <c r="S932" s="33"/>
    </row>
    <row r="933" spans="3:19">
      <c r="C933" s="33"/>
      <c r="D933" s="33"/>
      <c r="E933" s="33"/>
      <c r="F933" s="33"/>
      <c r="G933" s="33"/>
      <c r="H933" s="33"/>
      <c r="I933" s="33"/>
      <c r="J933" s="33"/>
      <c r="K933" s="33"/>
      <c r="L933" s="33"/>
      <c r="M933" s="33"/>
      <c r="N933" s="33"/>
      <c r="O933" s="33"/>
      <c r="P933" s="33"/>
      <c r="Q933" s="33"/>
      <c r="R933" s="33"/>
      <c r="S933" s="33"/>
    </row>
    <row r="934" spans="3:19">
      <c r="C934" s="33"/>
      <c r="D934" s="33"/>
      <c r="E934" s="33"/>
      <c r="F934" s="33"/>
      <c r="G934" s="33"/>
      <c r="H934" s="33"/>
      <c r="I934" s="33"/>
      <c r="J934" s="33"/>
      <c r="K934" s="33"/>
      <c r="L934" s="33"/>
      <c r="M934" s="33"/>
      <c r="N934" s="33"/>
      <c r="O934" s="33"/>
      <c r="P934" s="33"/>
      <c r="Q934" s="33"/>
      <c r="R934" s="33"/>
      <c r="S934" s="33"/>
    </row>
    <row r="935" spans="3:19">
      <c r="C935" s="33"/>
      <c r="D935" s="33"/>
      <c r="E935" s="33"/>
      <c r="F935" s="33"/>
      <c r="G935" s="33"/>
      <c r="H935" s="33"/>
      <c r="I935" s="33"/>
      <c r="J935" s="33"/>
      <c r="K935" s="33"/>
      <c r="L935" s="33"/>
      <c r="M935" s="33"/>
      <c r="N935" s="33"/>
      <c r="O935" s="33"/>
      <c r="P935" s="33"/>
      <c r="Q935" s="33"/>
      <c r="R935" s="33"/>
      <c r="S935" s="33"/>
    </row>
    <row r="936" spans="3:19">
      <c r="C936" s="33"/>
      <c r="D936" s="33"/>
      <c r="E936" s="33"/>
      <c r="F936" s="33"/>
      <c r="G936" s="33"/>
      <c r="H936" s="33"/>
      <c r="I936" s="33"/>
      <c r="J936" s="33"/>
      <c r="K936" s="33"/>
      <c r="L936" s="33"/>
      <c r="M936" s="33"/>
      <c r="N936" s="33"/>
      <c r="O936" s="33"/>
      <c r="P936" s="33"/>
      <c r="Q936" s="33"/>
      <c r="R936" s="33"/>
      <c r="S936" s="33"/>
    </row>
    <row r="937" spans="3:19">
      <c r="C937" s="33"/>
      <c r="D937" s="33"/>
      <c r="E937" s="33"/>
      <c r="F937" s="33"/>
      <c r="G937" s="33"/>
      <c r="H937" s="33"/>
      <c r="I937" s="33"/>
      <c r="J937" s="33"/>
      <c r="K937" s="33"/>
      <c r="L937" s="33"/>
      <c r="M937" s="33"/>
      <c r="N937" s="33"/>
      <c r="O937" s="33"/>
      <c r="P937" s="33"/>
      <c r="Q937" s="33"/>
      <c r="R937" s="33"/>
      <c r="S937" s="33"/>
    </row>
    <row r="938" spans="3:19">
      <c r="C938" s="33"/>
      <c r="D938" s="33"/>
      <c r="E938" s="33"/>
      <c r="F938" s="33"/>
      <c r="G938" s="33"/>
      <c r="H938" s="33"/>
      <c r="I938" s="33"/>
      <c r="J938" s="33"/>
      <c r="K938" s="33"/>
      <c r="L938" s="33"/>
      <c r="M938" s="33"/>
      <c r="N938" s="33"/>
      <c r="O938" s="33"/>
      <c r="P938" s="33"/>
      <c r="Q938" s="33"/>
      <c r="R938" s="33"/>
      <c r="S938" s="33"/>
    </row>
    <row r="939" spans="3:19">
      <c r="C939" s="33"/>
      <c r="D939" s="33"/>
      <c r="E939" s="33"/>
      <c r="F939" s="33"/>
      <c r="G939" s="33"/>
      <c r="H939" s="33"/>
      <c r="I939" s="33"/>
      <c r="J939" s="33"/>
      <c r="K939" s="33"/>
      <c r="L939" s="33"/>
      <c r="M939" s="33"/>
      <c r="N939" s="33"/>
      <c r="O939" s="33"/>
      <c r="P939" s="33"/>
      <c r="Q939" s="33"/>
      <c r="R939" s="33"/>
      <c r="S939" s="33"/>
    </row>
    <row r="940" spans="3:19">
      <c r="C940" s="33"/>
      <c r="D940" s="33"/>
      <c r="E940" s="33"/>
      <c r="F940" s="33"/>
      <c r="G940" s="33"/>
      <c r="H940" s="33"/>
      <c r="I940" s="33"/>
      <c r="J940" s="33"/>
      <c r="K940" s="33"/>
      <c r="L940" s="33"/>
      <c r="M940" s="33"/>
      <c r="N940" s="33"/>
      <c r="O940" s="33"/>
      <c r="P940" s="33"/>
      <c r="Q940" s="33"/>
      <c r="R940" s="33"/>
      <c r="S940" s="33"/>
    </row>
    <row r="941" spans="3:19">
      <c r="C941" s="33"/>
      <c r="D941" s="33"/>
      <c r="E941" s="33"/>
      <c r="F941" s="33"/>
      <c r="G941" s="33"/>
      <c r="H941" s="33"/>
      <c r="I941" s="33"/>
      <c r="J941" s="33"/>
      <c r="K941" s="33"/>
      <c r="L941" s="33"/>
      <c r="M941" s="33"/>
      <c r="N941" s="33"/>
      <c r="O941" s="33"/>
      <c r="P941" s="33"/>
      <c r="Q941" s="33"/>
      <c r="R941" s="33"/>
      <c r="S941" s="33"/>
    </row>
    <row r="942" spans="3:19">
      <c r="C942" s="33"/>
      <c r="D942" s="33"/>
      <c r="E942" s="33"/>
      <c r="F942" s="33"/>
      <c r="G942" s="33"/>
      <c r="H942" s="33"/>
      <c r="I942" s="33"/>
      <c r="J942" s="33"/>
      <c r="K942" s="33"/>
      <c r="L942" s="33"/>
      <c r="M942" s="33"/>
      <c r="N942" s="33"/>
      <c r="O942" s="33"/>
      <c r="P942" s="33"/>
      <c r="Q942" s="33"/>
      <c r="R942" s="33"/>
      <c r="S942" s="33"/>
    </row>
    <row r="943" spans="3:19">
      <c r="C943" s="33"/>
      <c r="D943" s="33"/>
      <c r="E943" s="33"/>
      <c r="F943" s="33"/>
      <c r="G943" s="33"/>
      <c r="H943" s="33"/>
      <c r="I943" s="33"/>
      <c r="J943" s="33"/>
      <c r="K943" s="33"/>
      <c r="L943" s="33"/>
      <c r="M943" s="33"/>
      <c r="N943" s="33"/>
      <c r="O943" s="33"/>
      <c r="P943" s="33"/>
      <c r="Q943" s="33"/>
      <c r="R943" s="33"/>
      <c r="S943" s="33"/>
    </row>
    <row r="944" spans="3:19">
      <c r="C944" s="33"/>
      <c r="D944" s="33"/>
      <c r="E944" s="33"/>
      <c r="F944" s="33"/>
      <c r="G944" s="33"/>
      <c r="H944" s="33"/>
      <c r="I944" s="33"/>
      <c r="J944" s="33"/>
      <c r="K944" s="33"/>
      <c r="L944" s="33"/>
      <c r="M944" s="33"/>
      <c r="N944" s="33"/>
      <c r="O944" s="33"/>
      <c r="P944" s="33"/>
      <c r="Q944" s="33"/>
      <c r="R944" s="33"/>
      <c r="S944" s="33"/>
    </row>
    <row r="945" spans="3:19">
      <c r="C945" s="33"/>
      <c r="D945" s="33"/>
      <c r="E945" s="33"/>
      <c r="F945" s="33"/>
      <c r="G945" s="33"/>
      <c r="H945" s="33"/>
      <c r="I945" s="33"/>
      <c r="J945" s="33"/>
      <c r="K945" s="33"/>
      <c r="L945" s="33"/>
      <c r="M945" s="33"/>
      <c r="N945" s="33"/>
      <c r="O945" s="33"/>
      <c r="P945" s="33"/>
      <c r="Q945" s="33"/>
      <c r="R945" s="33"/>
      <c r="S945" s="33"/>
    </row>
    <row r="946" spans="3:19">
      <c r="C946" s="33"/>
      <c r="D946" s="33"/>
      <c r="E946" s="33"/>
      <c r="F946" s="33"/>
      <c r="G946" s="33"/>
      <c r="H946" s="33"/>
      <c r="I946" s="33"/>
      <c r="J946" s="33"/>
      <c r="K946" s="33"/>
      <c r="L946" s="33"/>
      <c r="M946" s="33"/>
      <c r="N946" s="33"/>
      <c r="O946" s="33"/>
      <c r="P946" s="33"/>
      <c r="Q946" s="33"/>
      <c r="R946" s="33"/>
      <c r="S946" s="33"/>
    </row>
    <row r="947" spans="3:19">
      <c r="C947" s="33"/>
      <c r="D947" s="33"/>
      <c r="E947" s="33"/>
      <c r="F947" s="33"/>
      <c r="G947" s="33"/>
      <c r="H947" s="33"/>
      <c r="I947" s="33"/>
      <c r="J947" s="33"/>
      <c r="K947" s="33"/>
      <c r="L947" s="33"/>
      <c r="M947" s="33"/>
      <c r="N947" s="33"/>
      <c r="O947" s="33"/>
      <c r="P947" s="33"/>
      <c r="Q947" s="33"/>
      <c r="R947" s="33"/>
      <c r="S947" s="33"/>
    </row>
    <row r="948" spans="3:19">
      <c r="C948" s="33"/>
      <c r="D948" s="33"/>
      <c r="E948" s="33"/>
      <c r="F948" s="33"/>
      <c r="G948" s="33"/>
      <c r="H948" s="33"/>
      <c r="I948" s="33"/>
      <c r="J948" s="33"/>
      <c r="K948" s="33"/>
      <c r="L948" s="33"/>
      <c r="M948" s="33"/>
      <c r="N948" s="33"/>
      <c r="O948" s="33"/>
      <c r="P948" s="33"/>
      <c r="Q948" s="33"/>
      <c r="R948" s="33"/>
      <c r="S948" s="33"/>
    </row>
    <row r="949" spans="3:19">
      <c r="C949" s="33"/>
      <c r="D949" s="33"/>
      <c r="E949" s="33"/>
      <c r="F949" s="33"/>
      <c r="G949" s="33"/>
      <c r="H949" s="33"/>
      <c r="I949" s="33"/>
      <c r="J949" s="33"/>
      <c r="K949" s="33"/>
      <c r="L949" s="33"/>
      <c r="M949" s="33"/>
      <c r="N949" s="33"/>
      <c r="O949" s="33"/>
      <c r="P949" s="33"/>
      <c r="Q949" s="33"/>
      <c r="R949" s="33"/>
      <c r="S949" s="33"/>
    </row>
    <row r="950" spans="3:19">
      <c r="C950" s="33"/>
      <c r="D950" s="33"/>
      <c r="E950" s="33"/>
      <c r="F950" s="33"/>
      <c r="G950" s="33"/>
      <c r="H950" s="33"/>
      <c r="I950" s="33"/>
      <c r="J950" s="33"/>
      <c r="K950" s="33"/>
      <c r="L950" s="33"/>
      <c r="M950" s="33"/>
      <c r="N950" s="33"/>
      <c r="O950" s="33"/>
      <c r="P950" s="33"/>
      <c r="Q950" s="33"/>
      <c r="R950" s="33"/>
      <c r="S950" s="33"/>
    </row>
    <row r="951" spans="3:19">
      <c r="C951" s="33"/>
      <c r="D951" s="33"/>
      <c r="E951" s="33"/>
      <c r="F951" s="33"/>
      <c r="G951" s="33"/>
      <c r="H951" s="33"/>
      <c r="I951" s="33"/>
      <c r="J951" s="33"/>
      <c r="K951" s="33"/>
      <c r="L951" s="33"/>
      <c r="M951" s="33"/>
      <c r="N951" s="33"/>
      <c r="O951" s="33"/>
      <c r="P951" s="33"/>
      <c r="Q951" s="33"/>
      <c r="R951" s="33"/>
      <c r="S951" s="33"/>
    </row>
    <row r="952" spans="3:19">
      <c r="C952" s="33"/>
      <c r="D952" s="33"/>
      <c r="E952" s="33"/>
      <c r="F952" s="33"/>
      <c r="G952" s="33"/>
      <c r="H952" s="33"/>
      <c r="I952" s="33"/>
      <c r="J952" s="33"/>
      <c r="K952" s="33"/>
      <c r="L952" s="33"/>
      <c r="M952" s="33"/>
      <c r="N952" s="33"/>
      <c r="O952" s="33"/>
      <c r="P952" s="33"/>
      <c r="Q952" s="33"/>
      <c r="R952" s="33"/>
      <c r="S952" s="33"/>
    </row>
    <row r="953" spans="3:19">
      <c r="C953" s="33"/>
      <c r="D953" s="33"/>
      <c r="E953" s="33"/>
      <c r="F953" s="33"/>
      <c r="G953" s="33"/>
      <c r="H953" s="33"/>
      <c r="I953" s="33"/>
      <c r="J953" s="33"/>
      <c r="K953" s="33"/>
      <c r="L953" s="33"/>
      <c r="M953" s="33"/>
      <c r="N953" s="33"/>
      <c r="O953" s="33"/>
      <c r="P953" s="33"/>
      <c r="Q953" s="33"/>
      <c r="R953" s="33"/>
      <c r="S953" s="33"/>
    </row>
    <row r="954" spans="3:19">
      <c r="C954" s="33"/>
      <c r="D954" s="33"/>
      <c r="E954" s="33"/>
      <c r="F954" s="33"/>
      <c r="G954" s="33"/>
      <c r="H954" s="33"/>
      <c r="I954" s="33"/>
      <c r="J954" s="33"/>
      <c r="K954" s="33"/>
      <c r="L954" s="33"/>
      <c r="M954" s="33"/>
      <c r="N954" s="33"/>
      <c r="O954" s="33"/>
      <c r="P954" s="33"/>
      <c r="Q954" s="33"/>
      <c r="R954" s="33"/>
      <c r="S954" s="33"/>
    </row>
    <row r="955" spans="3:19">
      <c r="C955" s="33"/>
      <c r="D955" s="33"/>
      <c r="E955" s="33"/>
      <c r="F955" s="33"/>
      <c r="G955" s="33"/>
      <c r="H955" s="33"/>
      <c r="I955" s="33"/>
      <c r="J955" s="33"/>
      <c r="K955" s="33"/>
      <c r="L955" s="33"/>
      <c r="M955" s="33"/>
      <c r="N955" s="33"/>
      <c r="O955" s="33"/>
      <c r="P955" s="33"/>
      <c r="Q955" s="33"/>
      <c r="R955" s="33"/>
      <c r="S955" s="33"/>
    </row>
    <row r="956" spans="3:19">
      <c r="C956" s="33"/>
      <c r="D956" s="33"/>
      <c r="E956" s="33"/>
      <c r="F956" s="33"/>
      <c r="G956" s="33"/>
      <c r="H956" s="33"/>
      <c r="I956" s="33"/>
      <c r="J956" s="33"/>
      <c r="K956" s="33"/>
      <c r="L956" s="33"/>
      <c r="M956" s="33"/>
      <c r="N956" s="33"/>
      <c r="O956" s="33"/>
      <c r="P956" s="33"/>
      <c r="Q956" s="33"/>
      <c r="R956" s="33"/>
      <c r="S956" s="33"/>
    </row>
    <row r="957" spans="3:19">
      <c r="C957" s="33"/>
      <c r="D957" s="33"/>
      <c r="E957" s="33"/>
      <c r="F957" s="33"/>
      <c r="G957" s="33"/>
      <c r="H957" s="33"/>
      <c r="I957" s="33"/>
      <c r="J957" s="33"/>
      <c r="K957" s="33"/>
      <c r="L957" s="33"/>
      <c r="M957" s="33"/>
      <c r="N957" s="33"/>
      <c r="O957" s="33"/>
      <c r="P957" s="33"/>
      <c r="Q957" s="33"/>
      <c r="R957" s="33"/>
      <c r="S957" s="33"/>
    </row>
    <row r="958" spans="3:19">
      <c r="C958" s="33"/>
      <c r="D958" s="33"/>
      <c r="E958" s="33"/>
      <c r="F958" s="33"/>
      <c r="G958" s="33"/>
      <c r="H958" s="33"/>
      <c r="I958" s="33"/>
      <c r="J958" s="33"/>
      <c r="K958" s="33"/>
      <c r="L958" s="33"/>
      <c r="M958" s="33"/>
      <c r="N958" s="33"/>
      <c r="O958" s="33"/>
      <c r="P958" s="33"/>
      <c r="Q958" s="33"/>
      <c r="R958" s="33"/>
      <c r="S958" s="33"/>
    </row>
    <row r="959" spans="3:19">
      <c r="C959" s="33"/>
      <c r="D959" s="33"/>
      <c r="E959" s="33"/>
      <c r="F959" s="33"/>
      <c r="G959" s="33"/>
      <c r="H959" s="33"/>
      <c r="I959" s="33"/>
      <c r="J959" s="33"/>
      <c r="K959" s="33"/>
      <c r="L959" s="33"/>
      <c r="M959" s="33"/>
      <c r="N959" s="33"/>
      <c r="O959" s="33"/>
      <c r="P959" s="33"/>
      <c r="Q959" s="33"/>
      <c r="R959" s="33"/>
      <c r="S959" s="33"/>
    </row>
    <row r="960" spans="3:19">
      <c r="C960" s="33"/>
      <c r="D960" s="33"/>
      <c r="E960" s="33"/>
      <c r="F960" s="33"/>
      <c r="G960" s="33"/>
      <c r="H960" s="33"/>
      <c r="I960" s="33"/>
      <c r="J960" s="33"/>
      <c r="K960" s="33"/>
      <c r="L960" s="33"/>
      <c r="M960" s="33"/>
      <c r="N960" s="33"/>
      <c r="O960" s="33"/>
      <c r="P960" s="33"/>
      <c r="Q960" s="33"/>
      <c r="R960" s="33"/>
      <c r="S960" s="33"/>
    </row>
    <row r="961" spans="3:19">
      <c r="C961" s="33"/>
      <c r="D961" s="33"/>
      <c r="E961" s="33"/>
      <c r="F961" s="33"/>
      <c r="G961" s="33"/>
      <c r="H961" s="33"/>
      <c r="I961" s="33"/>
      <c r="J961" s="33"/>
      <c r="K961" s="33"/>
      <c r="L961" s="33"/>
      <c r="M961" s="33"/>
      <c r="N961" s="33"/>
      <c r="O961" s="33"/>
      <c r="P961" s="33"/>
      <c r="Q961" s="33"/>
      <c r="R961" s="33"/>
      <c r="S961" s="33"/>
    </row>
    <row r="962" spans="3:19">
      <c r="C962" s="33"/>
      <c r="D962" s="33"/>
      <c r="E962" s="33"/>
      <c r="F962" s="33"/>
      <c r="G962" s="33"/>
      <c r="H962" s="33"/>
      <c r="I962" s="33"/>
      <c r="J962" s="33"/>
      <c r="K962" s="33"/>
      <c r="L962" s="33"/>
      <c r="M962" s="33"/>
      <c r="N962" s="33"/>
      <c r="O962" s="33"/>
      <c r="P962" s="33"/>
      <c r="Q962" s="33"/>
      <c r="R962" s="33"/>
      <c r="S962" s="33"/>
    </row>
    <row r="963" spans="3:19">
      <c r="C963" s="33"/>
      <c r="D963" s="33"/>
      <c r="E963" s="33"/>
      <c r="F963" s="33"/>
      <c r="G963" s="33"/>
      <c r="H963" s="33"/>
      <c r="I963" s="33"/>
      <c r="J963" s="33"/>
      <c r="K963" s="33"/>
      <c r="L963" s="33"/>
      <c r="M963" s="33"/>
      <c r="N963" s="33"/>
      <c r="O963" s="33"/>
      <c r="P963" s="33"/>
      <c r="Q963" s="33"/>
      <c r="R963" s="33"/>
      <c r="S963" s="33"/>
    </row>
    <row r="964" spans="3:19">
      <c r="C964" s="33"/>
      <c r="D964" s="33"/>
      <c r="E964" s="33"/>
      <c r="F964" s="33"/>
      <c r="G964" s="33"/>
      <c r="H964" s="33"/>
      <c r="I964" s="33"/>
      <c r="J964" s="33"/>
      <c r="K964" s="33"/>
      <c r="L964" s="33"/>
      <c r="M964" s="33"/>
      <c r="N964" s="33"/>
      <c r="O964" s="33"/>
      <c r="P964" s="33"/>
      <c r="Q964" s="33"/>
      <c r="R964" s="33"/>
      <c r="S964" s="33"/>
    </row>
    <row r="965" spans="3:19">
      <c r="C965" s="33"/>
      <c r="D965" s="33"/>
      <c r="E965" s="33"/>
      <c r="F965" s="33"/>
      <c r="G965" s="33"/>
      <c r="H965" s="33"/>
      <c r="I965" s="33"/>
      <c r="J965" s="33"/>
      <c r="K965" s="33"/>
      <c r="L965" s="33"/>
      <c r="M965" s="33"/>
      <c r="N965" s="33"/>
      <c r="O965" s="33"/>
      <c r="P965" s="33"/>
      <c r="Q965" s="33"/>
      <c r="R965" s="33"/>
      <c r="S965" s="33"/>
    </row>
    <row r="966" spans="3:19">
      <c r="C966" s="33"/>
      <c r="D966" s="33"/>
      <c r="E966" s="33"/>
      <c r="F966" s="33"/>
      <c r="G966" s="33"/>
      <c r="H966" s="33"/>
      <c r="I966" s="33"/>
      <c r="J966" s="33"/>
      <c r="K966" s="33"/>
      <c r="L966" s="33"/>
      <c r="M966" s="33"/>
      <c r="N966" s="33"/>
      <c r="O966" s="33"/>
      <c r="P966" s="33"/>
      <c r="Q966" s="33"/>
      <c r="R966" s="33"/>
      <c r="S966" s="33"/>
    </row>
    <row r="967" spans="3:19">
      <c r="C967" s="33"/>
      <c r="D967" s="33"/>
      <c r="E967" s="33"/>
      <c r="F967" s="33"/>
      <c r="G967" s="33"/>
      <c r="H967" s="33"/>
      <c r="I967" s="33"/>
      <c r="J967" s="33"/>
      <c r="K967" s="33"/>
      <c r="L967" s="33"/>
      <c r="M967" s="33"/>
      <c r="N967" s="33"/>
      <c r="O967" s="33"/>
      <c r="P967" s="33"/>
      <c r="Q967" s="33"/>
      <c r="R967" s="33"/>
      <c r="S967" s="33"/>
    </row>
    <row r="968" spans="3:19">
      <c r="C968" s="33"/>
      <c r="D968" s="33"/>
      <c r="E968" s="33"/>
      <c r="F968" s="33"/>
      <c r="G968" s="33"/>
      <c r="H968" s="33"/>
      <c r="I968" s="33"/>
      <c r="J968" s="33"/>
      <c r="K968" s="33"/>
      <c r="L968" s="33"/>
      <c r="M968" s="33"/>
      <c r="N968" s="33"/>
      <c r="O968" s="33"/>
      <c r="P968" s="33"/>
      <c r="Q968" s="33"/>
      <c r="R968" s="33"/>
      <c r="S968" s="33"/>
    </row>
    <row r="969" spans="3:19">
      <c r="C969" s="33"/>
      <c r="D969" s="33"/>
      <c r="E969" s="33"/>
      <c r="F969" s="33"/>
      <c r="G969" s="33"/>
      <c r="H969" s="33"/>
      <c r="I969" s="33"/>
      <c r="J969" s="33"/>
      <c r="K969" s="33"/>
      <c r="L969" s="33"/>
      <c r="M969" s="33"/>
      <c r="N969" s="33"/>
      <c r="O969" s="33"/>
      <c r="P969" s="33"/>
      <c r="Q969" s="33"/>
      <c r="R969" s="33"/>
      <c r="S969" s="33"/>
    </row>
    <row r="970" spans="3:19">
      <c r="C970" s="33"/>
      <c r="D970" s="33"/>
      <c r="E970" s="33"/>
      <c r="F970" s="33"/>
      <c r="G970" s="33"/>
      <c r="H970" s="33"/>
      <c r="I970" s="33"/>
      <c r="J970" s="33"/>
      <c r="K970" s="33"/>
      <c r="L970" s="33"/>
      <c r="M970" s="33"/>
      <c r="N970" s="33"/>
      <c r="O970" s="33"/>
      <c r="P970" s="33"/>
      <c r="Q970" s="33"/>
      <c r="R970" s="33"/>
      <c r="S970" s="33"/>
    </row>
    <row r="971" spans="3:19">
      <c r="C971" s="33"/>
      <c r="D971" s="33"/>
      <c r="E971" s="33"/>
      <c r="F971" s="33"/>
      <c r="G971" s="33"/>
      <c r="H971" s="33"/>
      <c r="I971" s="33"/>
      <c r="J971" s="33"/>
      <c r="K971" s="33"/>
      <c r="L971" s="33"/>
      <c r="M971" s="33"/>
      <c r="N971" s="33"/>
      <c r="O971" s="33"/>
      <c r="P971" s="33"/>
      <c r="Q971" s="33"/>
      <c r="R971" s="33"/>
      <c r="S971" s="33"/>
    </row>
    <row r="972" spans="3:19">
      <c r="C972" s="33"/>
      <c r="D972" s="33"/>
      <c r="E972" s="33"/>
      <c r="F972" s="33"/>
      <c r="G972" s="33"/>
      <c r="H972" s="33"/>
      <c r="I972" s="33"/>
      <c r="J972" s="33"/>
      <c r="K972" s="33"/>
      <c r="L972" s="33"/>
      <c r="M972" s="33"/>
      <c r="N972" s="33"/>
      <c r="O972" s="33"/>
      <c r="P972" s="33"/>
      <c r="Q972" s="33"/>
      <c r="R972" s="33"/>
      <c r="S972" s="33"/>
    </row>
    <row r="973" spans="3:19">
      <c r="C973" s="33"/>
      <c r="D973" s="33"/>
      <c r="E973" s="33"/>
      <c r="F973" s="33"/>
      <c r="G973" s="33"/>
      <c r="H973" s="33"/>
      <c r="I973" s="33"/>
      <c r="J973" s="33"/>
      <c r="K973" s="33"/>
      <c r="L973" s="33"/>
      <c r="M973" s="33"/>
      <c r="N973" s="33"/>
      <c r="O973" s="33"/>
      <c r="P973" s="33"/>
      <c r="Q973" s="33"/>
      <c r="R973" s="33"/>
      <c r="S973" s="33"/>
    </row>
    <row r="974" spans="3:19">
      <c r="C974" s="33"/>
      <c r="D974" s="33"/>
      <c r="E974" s="33"/>
      <c r="F974" s="33"/>
      <c r="G974" s="33"/>
      <c r="H974" s="33"/>
      <c r="I974" s="33"/>
      <c r="J974" s="33"/>
      <c r="K974" s="33"/>
      <c r="L974" s="33"/>
      <c r="M974" s="33"/>
      <c r="N974" s="33"/>
      <c r="O974" s="33"/>
      <c r="P974" s="33"/>
      <c r="Q974" s="33"/>
      <c r="R974" s="33"/>
      <c r="S974" s="33"/>
    </row>
    <row r="975" spans="3:19">
      <c r="C975" s="33"/>
      <c r="D975" s="33"/>
      <c r="E975" s="33"/>
      <c r="F975" s="33"/>
      <c r="G975" s="33"/>
      <c r="H975" s="33"/>
      <c r="I975" s="33"/>
      <c r="J975" s="33"/>
      <c r="K975" s="33"/>
      <c r="L975" s="33"/>
      <c r="M975" s="33"/>
      <c r="N975" s="33"/>
      <c r="O975" s="33"/>
      <c r="P975" s="33"/>
      <c r="Q975" s="33"/>
      <c r="R975" s="33"/>
      <c r="S975" s="33"/>
    </row>
    <row r="976" spans="3:19">
      <c r="C976" s="33"/>
      <c r="D976" s="33"/>
      <c r="E976" s="33"/>
      <c r="F976" s="33"/>
      <c r="G976" s="33"/>
      <c r="H976" s="33"/>
      <c r="I976" s="33"/>
      <c r="J976" s="33"/>
      <c r="K976" s="33"/>
      <c r="L976" s="33"/>
      <c r="M976" s="33"/>
      <c r="N976" s="33"/>
      <c r="O976" s="33"/>
      <c r="P976" s="33"/>
      <c r="Q976" s="33"/>
      <c r="R976" s="33"/>
      <c r="S976" s="33"/>
    </row>
    <row r="977" spans="3:19">
      <c r="C977" s="33"/>
      <c r="D977" s="33"/>
      <c r="E977" s="33"/>
      <c r="F977" s="33"/>
      <c r="G977" s="33"/>
      <c r="H977" s="33"/>
      <c r="I977" s="33"/>
      <c r="J977" s="33"/>
      <c r="K977" s="33"/>
      <c r="L977" s="33"/>
      <c r="M977" s="33"/>
      <c r="N977" s="33"/>
      <c r="O977" s="33"/>
      <c r="P977" s="33"/>
      <c r="Q977" s="33"/>
      <c r="R977" s="33"/>
      <c r="S977" s="33"/>
    </row>
    <row r="978" spans="3:19">
      <c r="C978" s="33"/>
      <c r="D978" s="33"/>
      <c r="E978" s="33"/>
      <c r="F978" s="33"/>
      <c r="G978" s="33"/>
      <c r="H978" s="33"/>
      <c r="I978" s="33"/>
      <c r="J978" s="33"/>
      <c r="K978" s="33"/>
      <c r="L978" s="33"/>
      <c r="M978" s="33"/>
      <c r="N978" s="33"/>
      <c r="O978" s="33"/>
      <c r="P978" s="33"/>
      <c r="Q978" s="33"/>
      <c r="R978" s="33"/>
      <c r="S978" s="33"/>
    </row>
    <row r="979" spans="3:19">
      <c r="C979" s="33"/>
      <c r="D979" s="33"/>
      <c r="E979" s="33"/>
      <c r="F979" s="33"/>
      <c r="G979" s="33"/>
      <c r="H979" s="33"/>
      <c r="I979" s="33"/>
      <c r="J979" s="33"/>
      <c r="K979" s="33"/>
      <c r="L979" s="33"/>
      <c r="M979" s="33"/>
      <c r="N979" s="33"/>
      <c r="O979" s="33"/>
      <c r="P979" s="33"/>
      <c r="Q979" s="33"/>
      <c r="R979" s="33"/>
      <c r="S979" s="33"/>
    </row>
    <row r="980" spans="3:19">
      <c r="C980" s="33"/>
      <c r="D980" s="33"/>
      <c r="E980" s="33"/>
      <c r="F980" s="33"/>
      <c r="G980" s="33"/>
      <c r="H980" s="33"/>
      <c r="I980" s="33"/>
      <c r="J980" s="33"/>
      <c r="K980" s="33"/>
      <c r="L980" s="33"/>
      <c r="M980" s="33"/>
      <c r="N980" s="33"/>
      <c r="O980" s="33"/>
      <c r="P980" s="33"/>
      <c r="Q980" s="33"/>
      <c r="R980" s="33"/>
      <c r="S980" s="33"/>
    </row>
    <row r="981" spans="3:19">
      <c r="C981" s="33"/>
      <c r="D981" s="33"/>
      <c r="E981" s="33"/>
      <c r="F981" s="33"/>
      <c r="G981" s="33"/>
      <c r="H981" s="33"/>
      <c r="I981" s="33"/>
      <c r="J981" s="33"/>
      <c r="K981" s="33"/>
      <c r="L981" s="33"/>
      <c r="M981" s="33"/>
      <c r="N981" s="33"/>
      <c r="O981" s="33"/>
      <c r="P981" s="33"/>
      <c r="Q981" s="33"/>
      <c r="R981" s="33"/>
      <c r="S981" s="33"/>
    </row>
    <row r="982" spans="3:19">
      <c r="C982" s="33"/>
      <c r="D982" s="33"/>
      <c r="E982" s="33"/>
      <c r="F982" s="33"/>
      <c r="G982" s="33"/>
      <c r="H982" s="33"/>
      <c r="I982" s="33"/>
      <c r="J982" s="33"/>
      <c r="K982" s="33"/>
      <c r="L982" s="33"/>
      <c r="M982" s="33"/>
      <c r="N982" s="33"/>
      <c r="O982" s="33"/>
      <c r="P982" s="33"/>
      <c r="Q982" s="33"/>
      <c r="R982" s="33"/>
      <c r="S982" s="33"/>
    </row>
    <row r="983" spans="3:19">
      <c r="C983" s="33"/>
      <c r="D983" s="33"/>
      <c r="E983" s="33"/>
      <c r="F983" s="33"/>
      <c r="G983" s="33"/>
      <c r="H983" s="33"/>
      <c r="I983" s="33"/>
      <c r="J983" s="33"/>
      <c r="K983" s="33"/>
      <c r="L983" s="33"/>
      <c r="M983" s="33"/>
      <c r="N983" s="33"/>
      <c r="O983" s="33"/>
      <c r="P983" s="33"/>
      <c r="Q983" s="33"/>
      <c r="R983" s="33"/>
      <c r="S983" s="33"/>
    </row>
    <row r="984" spans="3:19">
      <c r="C984" s="33"/>
      <c r="D984" s="33"/>
      <c r="E984" s="33"/>
      <c r="F984" s="33"/>
      <c r="G984" s="33"/>
      <c r="H984" s="33"/>
      <c r="I984" s="33"/>
      <c r="J984" s="33"/>
      <c r="K984" s="33"/>
      <c r="L984" s="33"/>
      <c r="M984" s="33"/>
      <c r="N984" s="33"/>
      <c r="O984" s="33"/>
      <c r="P984" s="33"/>
      <c r="Q984" s="33"/>
      <c r="R984" s="33"/>
      <c r="S984" s="33"/>
    </row>
    <row r="985" spans="3:19">
      <c r="C985" s="33"/>
      <c r="D985" s="33"/>
      <c r="E985" s="33"/>
      <c r="F985" s="33"/>
      <c r="G985" s="33"/>
      <c r="H985" s="33"/>
      <c r="I985" s="33"/>
      <c r="J985" s="33"/>
      <c r="K985" s="33"/>
      <c r="L985" s="33"/>
      <c r="M985" s="33"/>
      <c r="N985" s="33"/>
      <c r="O985" s="33"/>
      <c r="P985" s="33"/>
      <c r="Q985" s="33"/>
      <c r="R985" s="33"/>
      <c r="S985" s="33"/>
    </row>
    <row r="986" spans="3:19">
      <c r="C986" s="33"/>
      <c r="D986" s="33"/>
      <c r="E986" s="33"/>
      <c r="F986" s="33"/>
      <c r="G986" s="33"/>
      <c r="H986" s="33"/>
      <c r="I986" s="33"/>
      <c r="J986" s="33"/>
      <c r="K986" s="33"/>
      <c r="L986" s="33"/>
      <c r="M986" s="33"/>
      <c r="N986" s="33"/>
      <c r="O986" s="33"/>
      <c r="P986" s="33"/>
      <c r="Q986" s="33"/>
      <c r="R986" s="33"/>
      <c r="S986" s="33"/>
    </row>
    <row r="987" spans="3:19">
      <c r="C987" s="33"/>
      <c r="D987" s="33"/>
      <c r="E987" s="33"/>
      <c r="F987" s="33"/>
      <c r="G987" s="33"/>
      <c r="H987" s="33"/>
      <c r="I987" s="33"/>
      <c r="J987" s="33"/>
      <c r="K987" s="33"/>
      <c r="L987" s="33"/>
      <c r="M987" s="33"/>
      <c r="N987" s="33"/>
      <c r="O987" s="33"/>
      <c r="P987" s="33"/>
      <c r="Q987" s="33"/>
      <c r="R987" s="33"/>
      <c r="S987" s="33"/>
    </row>
    <row r="988" spans="3:19">
      <c r="C988" s="33"/>
      <c r="D988" s="33"/>
      <c r="E988" s="33"/>
      <c r="F988" s="33"/>
      <c r="G988" s="33"/>
      <c r="H988" s="33"/>
      <c r="I988" s="33"/>
      <c r="J988" s="33"/>
      <c r="K988" s="33"/>
      <c r="L988" s="33"/>
      <c r="M988" s="33"/>
      <c r="N988" s="33"/>
      <c r="O988" s="33"/>
      <c r="P988" s="33"/>
      <c r="Q988" s="33"/>
      <c r="R988" s="33"/>
      <c r="S988" s="33"/>
    </row>
    <row r="989" spans="3:19">
      <c r="C989" s="33"/>
      <c r="D989" s="33"/>
      <c r="E989" s="33"/>
      <c r="F989" s="33"/>
      <c r="G989" s="33"/>
      <c r="H989" s="33"/>
      <c r="I989" s="33"/>
      <c r="J989" s="33"/>
      <c r="K989" s="33"/>
      <c r="L989" s="33"/>
      <c r="M989" s="33"/>
      <c r="N989" s="33"/>
      <c r="O989" s="33"/>
      <c r="P989" s="33"/>
      <c r="Q989" s="33"/>
      <c r="R989" s="33"/>
      <c r="S989" s="33"/>
    </row>
    <row r="990" spans="3:19">
      <c r="C990" s="33"/>
      <c r="D990" s="33"/>
      <c r="E990" s="33"/>
      <c r="F990" s="33"/>
      <c r="G990" s="33"/>
      <c r="H990" s="33"/>
      <c r="I990" s="33"/>
      <c r="J990" s="33"/>
      <c r="K990" s="33"/>
      <c r="L990" s="33"/>
      <c r="M990" s="33"/>
      <c r="N990" s="33"/>
      <c r="O990" s="33"/>
      <c r="P990" s="33"/>
      <c r="Q990" s="33"/>
      <c r="R990" s="33"/>
      <c r="S990" s="33"/>
    </row>
    <row r="991" spans="3:19">
      <c r="C991" s="33"/>
      <c r="D991" s="33"/>
      <c r="E991" s="33"/>
      <c r="F991" s="33"/>
      <c r="G991" s="33"/>
      <c r="H991" s="33"/>
      <c r="I991" s="33"/>
      <c r="J991" s="33"/>
      <c r="K991" s="33"/>
      <c r="L991" s="33"/>
      <c r="M991" s="33"/>
      <c r="N991" s="33"/>
      <c r="O991" s="33"/>
      <c r="P991" s="33"/>
      <c r="Q991" s="33"/>
      <c r="R991" s="33"/>
      <c r="S991" s="33"/>
    </row>
    <row r="992" spans="3:19">
      <c r="C992" s="33"/>
      <c r="D992" s="33"/>
      <c r="E992" s="33"/>
      <c r="F992" s="33"/>
      <c r="G992" s="33"/>
      <c r="H992" s="33"/>
      <c r="I992" s="33"/>
      <c r="J992" s="33"/>
      <c r="K992" s="33"/>
      <c r="L992" s="33"/>
      <c r="M992" s="33"/>
      <c r="N992" s="33"/>
      <c r="O992" s="33"/>
      <c r="P992" s="33"/>
      <c r="Q992" s="33"/>
      <c r="R992" s="33"/>
      <c r="S992" s="33"/>
    </row>
    <row r="993" spans="3:19">
      <c r="C993" s="33"/>
      <c r="D993" s="33"/>
      <c r="E993" s="33"/>
      <c r="F993" s="33"/>
      <c r="G993" s="33"/>
      <c r="H993" s="33"/>
      <c r="I993" s="33"/>
      <c r="J993" s="33"/>
      <c r="K993" s="33"/>
      <c r="L993" s="33"/>
      <c r="M993" s="33"/>
      <c r="N993" s="33"/>
      <c r="O993" s="33"/>
      <c r="P993" s="33"/>
      <c r="Q993" s="33"/>
      <c r="R993" s="33"/>
      <c r="S993" s="33"/>
    </row>
    <row r="994" spans="3:19">
      <c r="C994" s="33"/>
      <c r="D994" s="33"/>
      <c r="E994" s="33"/>
      <c r="F994" s="33"/>
      <c r="G994" s="33"/>
      <c r="H994" s="33"/>
      <c r="I994" s="33"/>
      <c r="J994" s="33"/>
      <c r="K994" s="33"/>
      <c r="L994" s="33"/>
      <c r="M994" s="33"/>
      <c r="N994" s="33"/>
      <c r="O994" s="33"/>
      <c r="P994" s="33"/>
      <c r="Q994" s="33"/>
      <c r="R994" s="33"/>
      <c r="S994" s="33"/>
    </row>
    <row r="995" spans="3:19">
      <c r="C995" s="33"/>
      <c r="D995" s="33"/>
      <c r="E995" s="33"/>
      <c r="F995" s="33"/>
      <c r="G995" s="33"/>
      <c r="H995" s="33"/>
      <c r="I995" s="33"/>
      <c r="J995" s="33"/>
      <c r="K995" s="33"/>
      <c r="L995" s="33"/>
      <c r="M995" s="33"/>
      <c r="N995" s="33"/>
      <c r="O995" s="33"/>
      <c r="P995" s="33"/>
      <c r="Q995" s="33"/>
      <c r="R995" s="33"/>
      <c r="S995" s="33"/>
    </row>
    <row r="996" spans="3:19">
      <c r="C996" s="33"/>
      <c r="D996" s="33"/>
      <c r="E996" s="33"/>
      <c r="F996" s="33"/>
      <c r="G996" s="33"/>
      <c r="H996" s="33"/>
      <c r="I996" s="33"/>
      <c r="J996" s="33"/>
      <c r="K996" s="33"/>
      <c r="L996" s="33"/>
      <c r="M996" s="33"/>
      <c r="N996" s="33"/>
      <c r="O996" s="33"/>
      <c r="P996" s="33"/>
      <c r="Q996" s="33"/>
      <c r="R996" s="33"/>
      <c r="S996" s="33"/>
    </row>
    <row r="997" spans="3:19">
      <c r="C997" s="33"/>
      <c r="D997" s="33"/>
      <c r="E997" s="33"/>
      <c r="F997" s="33"/>
      <c r="G997" s="33"/>
      <c r="H997" s="33"/>
      <c r="I997" s="33"/>
      <c r="J997" s="33"/>
      <c r="K997" s="33"/>
      <c r="L997" s="33"/>
      <c r="M997" s="33"/>
      <c r="N997" s="33"/>
      <c r="O997" s="33"/>
      <c r="P997" s="33"/>
      <c r="Q997" s="33"/>
      <c r="R997" s="33"/>
      <c r="S997" s="33"/>
    </row>
    <row r="998" spans="3:19">
      <c r="C998" s="33"/>
      <c r="D998" s="33"/>
      <c r="E998" s="33"/>
      <c r="F998" s="33"/>
      <c r="G998" s="33"/>
      <c r="H998" s="33"/>
      <c r="I998" s="33"/>
      <c r="J998" s="33"/>
      <c r="K998" s="33"/>
      <c r="L998" s="33"/>
      <c r="M998" s="33"/>
      <c r="N998" s="33"/>
      <c r="O998" s="33"/>
      <c r="P998" s="33"/>
      <c r="Q998" s="33"/>
      <c r="R998" s="33"/>
      <c r="S998" s="33"/>
    </row>
    <row r="999" spans="3:19">
      <c r="C999" s="33"/>
      <c r="D999" s="33"/>
      <c r="E999" s="33"/>
      <c r="F999" s="33"/>
      <c r="G999" s="33"/>
      <c r="H999" s="33"/>
      <c r="I999" s="33"/>
      <c r="J999" s="33"/>
      <c r="K999" s="33"/>
      <c r="L999" s="33"/>
      <c r="M999" s="33"/>
      <c r="N999" s="33"/>
      <c r="O999" s="33"/>
      <c r="P999" s="33"/>
      <c r="Q999" s="33"/>
      <c r="R999" s="33"/>
      <c r="S999" s="33"/>
    </row>
    <row r="1000" spans="3:19">
      <c r="C1000" s="33"/>
      <c r="D1000" s="33"/>
      <c r="E1000" s="33"/>
      <c r="F1000" s="33"/>
      <c r="G1000" s="33"/>
      <c r="H1000" s="33"/>
      <c r="I1000" s="33"/>
      <c r="J1000" s="33"/>
      <c r="K1000" s="33"/>
      <c r="L1000" s="33"/>
      <c r="M1000" s="33"/>
      <c r="N1000" s="33"/>
      <c r="O1000" s="33"/>
      <c r="P1000" s="33"/>
      <c r="Q1000" s="33"/>
      <c r="R1000" s="33"/>
      <c r="S1000" s="33"/>
    </row>
    <row r="1001" spans="3:19">
      <c r="C1001" s="33"/>
      <c r="D1001" s="33"/>
      <c r="E1001" s="33"/>
      <c r="F1001" s="33"/>
      <c r="G1001" s="33"/>
      <c r="H1001" s="33"/>
      <c r="I1001" s="33"/>
      <c r="J1001" s="33"/>
      <c r="K1001" s="33"/>
      <c r="L1001" s="33"/>
      <c r="M1001" s="33"/>
      <c r="N1001" s="33"/>
      <c r="O1001" s="33"/>
      <c r="P1001" s="33"/>
      <c r="Q1001" s="33"/>
      <c r="R1001" s="33"/>
      <c r="S1001" s="33"/>
    </row>
    <row r="1002" spans="3:19">
      <c r="C1002" s="33"/>
      <c r="D1002" s="33"/>
      <c r="E1002" s="33"/>
      <c r="F1002" s="33"/>
      <c r="G1002" s="33"/>
      <c r="H1002" s="33"/>
      <c r="I1002" s="33"/>
      <c r="J1002" s="33"/>
      <c r="K1002" s="33"/>
      <c r="L1002" s="33"/>
      <c r="M1002" s="33"/>
      <c r="N1002" s="33"/>
      <c r="O1002" s="33"/>
      <c r="P1002" s="33"/>
      <c r="Q1002" s="33"/>
      <c r="R1002" s="33"/>
      <c r="S1002" s="33"/>
    </row>
    <row r="1003" spans="3:19">
      <c r="C1003" s="33"/>
      <c r="D1003" s="33"/>
      <c r="E1003" s="33"/>
      <c r="F1003" s="33"/>
      <c r="G1003" s="33"/>
      <c r="H1003" s="33"/>
      <c r="I1003" s="33"/>
      <c r="J1003" s="33"/>
      <c r="K1003" s="33"/>
      <c r="L1003" s="33"/>
      <c r="M1003" s="33"/>
      <c r="N1003" s="33"/>
      <c r="O1003" s="33"/>
      <c r="P1003" s="33"/>
      <c r="Q1003" s="33"/>
      <c r="R1003" s="33"/>
      <c r="S1003" s="33"/>
    </row>
    <row r="1004" spans="3:19">
      <c r="C1004" s="33"/>
      <c r="D1004" s="33"/>
      <c r="E1004" s="33"/>
      <c r="F1004" s="33"/>
      <c r="G1004" s="33"/>
      <c r="H1004" s="33"/>
      <c r="I1004" s="33"/>
      <c r="J1004" s="33"/>
      <c r="K1004" s="33"/>
      <c r="L1004" s="33"/>
      <c r="M1004" s="33"/>
      <c r="N1004" s="33"/>
      <c r="O1004" s="33"/>
      <c r="P1004" s="33"/>
      <c r="Q1004" s="33"/>
      <c r="R1004" s="33"/>
      <c r="S1004" s="33"/>
    </row>
    <row r="1005" spans="3:19">
      <c r="C1005" s="33"/>
      <c r="D1005" s="33"/>
      <c r="E1005" s="33"/>
      <c r="F1005" s="33"/>
      <c r="G1005" s="33"/>
      <c r="H1005" s="33"/>
      <c r="I1005" s="33"/>
      <c r="J1005" s="33"/>
      <c r="K1005" s="33"/>
      <c r="L1005" s="33"/>
      <c r="M1005" s="33"/>
      <c r="N1005" s="33"/>
      <c r="O1005" s="33"/>
      <c r="P1005" s="33"/>
      <c r="Q1005" s="33"/>
      <c r="R1005" s="33"/>
      <c r="S1005" s="33"/>
    </row>
    <row r="1006" spans="3:19">
      <c r="C1006" s="33"/>
      <c r="D1006" s="33"/>
      <c r="E1006" s="33"/>
      <c r="F1006" s="33"/>
      <c r="G1006" s="33"/>
      <c r="H1006" s="33"/>
      <c r="I1006" s="33"/>
      <c r="J1006" s="33"/>
      <c r="K1006" s="33"/>
      <c r="L1006" s="33"/>
      <c r="M1006" s="33"/>
      <c r="N1006" s="33"/>
      <c r="O1006" s="33"/>
      <c r="P1006" s="33"/>
      <c r="Q1006" s="33"/>
      <c r="R1006" s="33"/>
      <c r="S1006" s="33"/>
    </row>
    <row r="1007" spans="3:19">
      <c r="C1007" s="33"/>
      <c r="D1007" s="33"/>
      <c r="E1007" s="33"/>
      <c r="F1007" s="33"/>
      <c r="G1007" s="33"/>
      <c r="H1007" s="33"/>
      <c r="I1007" s="33"/>
      <c r="J1007" s="33"/>
      <c r="K1007" s="33"/>
      <c r="L1007" s="33"/>
      <c r="M1007" s="33"/>
      <c r="N1007" s="33"/>
      <c r="O1007" s="33"/>
      <c r="P1007" s="33"/>
      <c r="Q1007" s="33"/>
      <c r="R1007" s="33"/>
      <c r="S1007" s="33"/>
    </row>
    <row r="1008" spans="3:19">
      <c r="C1008" s="33"/>
      <c r="D1008" s="33"/>
      <c r="E1008" s="33"/>
      <c r="F1008" s="33"/>
      <c r="G1008" s="33"/>
      <c r="H1008" s="33"/>
      <c r="I1008" s="33"/>
      <c r="J1008" s="33"/>
      <c r="K1008" s="33"/>
      <c r="L1008" s="33"/>
      <c r="M1008" s="33"/>
      <c r="N1008" s="33"/>
      <c r="O1008" s="33"/>
      <c r="P1008" s="33"/>
      <c r="Q1008" s="33"/>
      <c r="R1008" s="33"/>
      <c r="S1008" s="33"/>
    </row>
    <row r="1009" spans="3:19">
      <c r="C1009" s="33"/>
      <c r="D1009" s="33"/>
      <c r="E1009" s="33"/>
      <c r="F1009" s="33"/>
      <c r="G1009" s="33"/>
      <c r="H1009" s="33"/>
      <c r="I1009" s="33"/>
      <c r="J1009" s="33"/>
      <c r="K1009" s="33"/>
      <c r="L1009" s="33"/>
      <c r="M1009" s="33"/>
      <c r="N1009" s="33"/>
      <c r="O1009" s="33"/>
      <c r="P1009" s="33"/>
      <c r="Q1009" s="33"/>
      <c r="R1009" s="33"/>
      <c r="S1009" s="33"/>
    </row>
    <row r="1010" spans="3:19">
      <c r="C1010" s="33"/>
      <c r="D1010" s="33"/>
      <c r="E1010" s="33"/>
      <c r="F1010" s="33"/>
      <c r="G1010" s="33"/>
      <c r="H1010" s="33"/>
      <c r="I1010" s="33"/>
      <c r="J1010" s="33"/>
      <c r="K1010" s="33"/>
      <c r="L1010" s="33"/>
      <c r="M1010" s="33"/>
      <c r="N1010" s="33"/>
      <c r="O1010" s="33"/>
      <c r="P1010" s="33"/>
      <c r="Q1010" s="33"/>
      <c r="R1010" s="33"/>
      <c r="S1010" s="33"/>
    </row>
    <row r="1011" spans="3:19">
      <c r="C1011" s="33"/>
      <c r="D1011" s="33"/>
      <c r="E1011" s="33"/>
      <c r="F1011" s="33"/>
      <c r="G1011" s="33"/>
      <c r="H1011" s="33"/>
      <c r="I1011" s="33"/>
      <c r="J1011" s="33"/>
      <c r="K1011" s="33"/>
      <c r="L1011" s="33"/>
      <c r="M1011" s="33"/>
      <c r="N1011" s="33"/>
      <c r="O1011" s="33"/>
      <c r="P1011" s="33"/>
      <c r="Q1011" s="33"/>
      <c r="R1011" s="33"/>
      <c r="S1011" s="33"/>
    </row>
    <row r="1012" spans="3:19">
      <c r="C1012" s="33"/>
      <c r="D1012" s="33"/>
      <c r="E1012" s="33"/>
      <c r="F1012" s="33"/>
      <c r="G1012" s="33"/>
      <c r="H1012" s="33"/>
      <c r="I1012" s="33"/>
      <c r="J1012" s="33"/>
      <c r="K1012" s="33"/>
      <c r="L1012" s="33"/>
      <c r="M1012" s="33"/>
      <c r="N1012" s="33"/>
      <c r="O1012" s="33"/>
      <c r="P1012" s="33"/>
      <c r="Q1012" s="33"/>
      <c r="R1012" s="33"/>
      <c r="S1012" s="33"/>
    </row>
    <row r="1013" spans="3:19">
      <c r="C1013" s="33"/>
      <c r="D1013" s="33"/>
      <c r="E1013" s="33"/>
      <c r="F1013" s="33"/>
      <c r="G1013" s="33"/>
      <c r="H1013" s="33"/>
      <c r="I1013" s="33"/>
      <c r="J1013" s="33"/>
      <c r="K1013" s="33"/>
      <c r="L1013" s="33"/>
      <c r="M1013" s="33"/>
      <c r="N1013" s="33"/>
      <c r="O1013" s="33"/>
      <c r="P1013" s="33"/>
      <c r="Q1013" s="33"/>
      <c r="R1013" s="33"/>
      <c r="S1013" s="33"/>
    </row>
    <row r="1014" spans="3:19">
      <c r="C1014" s="33"/>
      <c r="D1014" s="33"/>
      <c r="E1014" s="33"/>
      <c r="F1014" s="33"/>
      <c r="G1014" s="33"/>
      <c r="H1014" s="33"/>
      <c r="I1014" s="33"/>
      <c r="J1014" s="33"/>
      <c r="K1014" s="33"/>
      <c r="L1014" s="33"/>
      <c r="M1014" s="33"/>
      <c r="N1014" s="33"/>
      <c r="O1014" s="33"/>
      <c r="P1014" s="33"/>
      <c r="Q1014" s="33"/>
      <c r="R1014" s="33"/>
      <c r="S1014" s="33"/>
    </row>
    <row r="1015" spans="3:19">
      <c r="C1015" s="33"/>
      <c r="D1015" s="33"/>
      <c r="E1015" s="33"/>
      <c r="F1015" s="33"/>
      <c r="G1015" s="33"/>
      <c r="H1015" s="33"/>
      <c r="I1015" s="33"/>
      <c r="J1015" s="33"/>
      <c r="K1015" s="33"/>
      <c r="L1015" s="33"/>
      <c r="M1015" s="33"/>
      <c r="N1015" s="33"/>
      <c r="O1015" s="33"/>
      <c r="P1015" s="33"/>
      <c r="Q1015" s="33"/>
      <c r="R1015" s="33"/>
      <c r="S1015" s="33"/>
    </row>
    <row r="1016" spans="3:19">
      <c r="C1016" s="33"/>
      <c r="D1016" s="33"/>
      <c r="E1016" s="33"/>
      <c r="F1016" s="33"/>
      <c r="G1016" s="33"/>
      <c r="H1016" s="33"/>
      <c r="I1016" s="33"/>
      <c r="J1016" s="33"/>
      <c r="K1016" s="33"/>
      <c r="L1016" s="33"/>
      <c r="M1016" s="33"/>
      <c r="N1016" s="33"/>
      <c r="O1016" s="33"/>
      <c r="P1016" s="33"/>
      <c r="Q1016" s="33"/>
      <c r="R1016" s="33"/>
      <c r="S1016" s="33"/>
    </row>
    <row r="1017" spans="3:19">
      <c r="C1017" s="33"/>
      <c r="D1017" s="33"/>
      <c r="E1017" s="33"/>
      <c r="F1017" s="33"/>
      <c r="G1017" s="33"/>
      <c r="H1017" s="33"/>
      <c r="I1017" s="33"/>
      <c r="J1017" s="33"/>
      <c r="K1017" s="33"/>
      <c r="L1017" s="33"/>
      <c r="M1017" s="33"/>
      <c r="N1017" s="33"/>
      <c r="O1017" s="33"/>
      <c r="P1017" s="33"/>
      <c r="Q1017" s="33"/>
      <c r="R1017" s="33"/>
      <c r="S1017" s="33"/>
    </row>
    <row r="1018" spans="3:19">
      <c r="C1018" s="33"/>
      <c r="D1018" s="33"/>
      <c r="E1018" s="33"/>
      <c r="F1018" s="33"/>
      <c r="G1018" s="33"/>
      <c r="H1018" s="33"/>
      <c r="I1018" s="33"/>
      <c r="J1018" s="33"/>
      <c r="K1018" s="33"/>
      <c r="L1018" s="33"/>
      <c r="M1018" s="33"/>
      <c r="N1018" s="33"/>
      <c r="O1018" s="33"/>
      <c r="P1018" s="33"/>
      <c r="Q1018" s="33"/>
      <c r="R1018" s="33"/>
      <c r="S1018" s="33"/>
    </row>
    <row r="1019" spans="3:19">
      <c r="C1019" s="33"/>
      <c r="D1019" s="33"/>
      <c r="E1019" s="33"/>
      <c r="F1019" s="33"/>
      <c r="G1019" s="33"/>
      <c r="H1019" s="33"/>
      <c r="I1019" s="33"/>
      <c r="J1019" s="33"/>
      <c r="K1019" s="33"/>
      <c r="L1019" s="33"/>
      <c r="M1019" s="33"/>
      <c r="N1019" s="33"/>
      <c r="O1019" s="33"/>
      <c r="P1019" s="33"/>
      <c r="Q1019" s="33"/>
      <c r="R1019" s="33"/>
      <c r="S1019" s="33"/>
    </row>
    <row r="1020" spans="3:19">
      <c r="C1020" s="33"/>
      <c r="D1020" s="33"/>
      <c r="E1020" s="33"/>
      <c r="F1020" s="33"/>
      <c r="G1020" s="33"/>
      <c r="H1020" s="33"/>
      <c r="I1020" s="33"/>
      <c r="J1020" s="33"/>
      <c r="K1020" s="33"/>
      <c r="L1020" s="33"/>
      <c r="M1020" s="33"/>
      <c r="N1020" s="33"/>
      <c r="O1020" s="33"/>
      <c r="P1020" s="33"/>
      <c r="Q1020" s="33"/>
      <c r="R1020" s="33"/>
      <c r="S1020" s="33"/>
    </row>
    <row r="1021" spans="3:19">
      <c r="C1021" s="33"/>
      <c r="D1021" s="33"/>
      <c r="E1021" s="33"/>
      <c r="F1021" s="33"/>
      <c r="G1021" s="33"/>
      <c r="H1021" s="33"/>
      <c r="I1021" s="33"/>
      <c r="J1021" s="33"/>
      <c r="K1021" s="33"/>
      <c r="L1021" s="33"/>
      <c r="M1021" s="33"/>
      <c r="N1021" s="33"/>
      <c r="O1021" s="33"/>
      <c r="P1021" s="33"/>
      <c r="Q1021" s="33"/>
      <c r="R1021" s="33"/>
      <c r="S1021" s="33"/>
    </row>
    <row r="1022" spans="3:19">
      <c r="C1022" s="33"/>
      <c r="D1022" s="33"/>
      <c r="E1022" s="33"/>
      <c r="F1022" s="33"/>
      <c r="G1022" s="33"/>
      <c r="H1022" s="33"/>
      <c r="I1022" s="33"/>
      <c r="J1022" s="33"/>
      <c r="K1022" s="33"/>
      <c r="L1022" s="33"/>
      <c r="M1022" s="33"/>
      <c r="N1022" s="33"/>
      <c r="O1022" s="33"/>
      <c r="P1022" s="33"/>
      <c r="Q1022" s="33"/>
      <c r="R1022" s="33"/>
      <c r="S1022" s="33"/>
    </row>
    <row r="1023" spans="3:19">
      <c r="C1023" s="33"/>
      <c r="D1023" s="33"/>
      <c r="E1023" s="33"/>
      <c r="F1023" s="33"/>
      <c r="G1023" s="33"/>
      <c r="H1023" s="33"/>
      <c r="I1023" s="33"/>
      <c r="J1023" s="33"/>
      <c r="K1023" s="33"/>
      <c r="L1023" s="33"/>
      <c r="M1023" s="33"/>
      <c r="N1023" s="33"/>
      <c r="O1023" s="33"/>
      <c r="P1023" s="33"/>
      <c r="Q1023" s="33"/>
      <c r="R1023" s="33"/>
      <c r="S1023" s="33"/>
    </row>
    <row r="1024" spans="3:19">
      <c r="C1024" s="33"/>
      <c r="D1024" s="33"/>
      <c r="E1024" s="33"/>
      <c r="F1024" s="33"/>
      <c r="G1024" s="33"/>
      <c r="H1024" s="33"/>
      <c r="I1024" s="33"/>
      <c r="J1024" s="33"/>
      <c r="K1024" s="33"/>
      <c r="L1024" s="33"/>
      <c r="M1024" s="33"/>
      <c r="N1024" s="33"/>
      <c r="O1024" s="33"/>
      <c r="P1024" s="33"/>
      <c r="Q1024" s="33"/>
      <c r="R1024" s="33"/>
      <c r="S1024" s="33"/>
    </row>
    <row r="1025" spans="3:19">
      <c r="C1025" s="33"/>
      <c r="D1025" s="33"/>
      <c r="E1025" s="33"/>
      <c r="F1025" s="33"/>
      <c r="G1025" s="33"/>
      <c r="H1025" s="33"/>
      <c r="I1025" s="33"/>
      <c r="J1025" s="33"/>
      <c r="K1025" s="33"/>
      <c r="L1025" s="33"/>
      <c r="M1025" s="33"/>
      <c r="N1025" s="33"/>
      <c r="O1025" s="33"/>
      <c r="P1025" s="33"/>
      <c r="Q1025" s="33"/>
      <c r="R1025" s="33"/>
      <c r="S1025" s="33"/>
    </row>
    <row r="1026" spans="3:19">
      <c r="C1026" s="33"/>
      <c r="D1026" s="33"/>
      <c r="E1026" s="33"/>
      <c r="F1026" s="33"/>
      <c r="G1026" s="33"/>
      <c r="H1026" s="33"/>
      <c r="I1026" s="33"/>
      <c r="J1026" s="33"/>
      <c r="K1026" s="33"/>
      <c r="L1026" s="33"/>
      <c r="M1026" s="33"/>
      <c r="N1026" s="33"/>
      <c r="O1026" s="33"/>
      <c r="P1026" s="33"/>
      <c r="Q1026" s="33"/>
      <c r="R1026" s="33"/>
      <c r="S1026" s="33"/>
    </row>
    <row r="1027" spans="3:19">
      <c r="C1027" s="33"/>
      <c r="D1027" s="33"/>
      <c r="E1027" s="33"/>
      <c r="F1027" s="33"/>
      <c r="G1027" s="33"/>
      <c r="H1027" s="33"/>
      <c r="I1027" s="33"/>
      <c r="J1027" s="33"/>
      <c r="K1027" s="33"/>
      <c r="L1027" s="33"/>
      <c r="M1027" s="33"/>
      <c r="N1027" s="33"/>
      <c r="O1027" s="33"/>
      <c r="P1027" s="33"/>
      <c r="Q1027" s="33"/>
      <c r="R1027" s="33"/>
      <c r="S1027" s="33"/>
    </row>
    <row r="1028" spans="3:19">
      <c r="C1028" s="33"/>
      <c r="D1028" s="33"/>
      <c r="E1028" s="33"/>
      <c r="F1028" s="33"/>
      <c r="G1028" s="33"/>
      <c r="H1028" s="33"/>
      <c r="I1028" s="33"/>
      <c r="J1028" s="33"/>
      <c r="K1028" s="33"/>
      <c r="L1028" s="33"/>
      <c r="M1028" s="33"/>
      <c r="N1028" s="33"/>
      <c r="O1028" s="33"/>
      <c r="P1028" s="33"/>
      <c r="Q1028" s="33"/>
      <c r="R1028" s="33"/>
      <c r="S1028" s="33"/>
    </row>
    <row r="1029" spans="3:19">
      <c r="C1029" s="33"/>
      <c r="D1029" s="33"/>
      <c r="E1029" s="33"/>
      <c r="F1029" s="33"/>
      <c r="G1029" s="33"/>
      <c r="H1029" s="33"/>
      <c r="I1029" s="33"/>
      <c r="J1029" s="33"/>
      <c r="K1029" s="33"/>
      <c r="L1029" s="33"/>
      <c r="M1029" s="33"/>
      <c r="N1029" s="33"/>
      <c r="O1029" s="33"/>
      <c r="P1029" s="33"/>
      <c r="Q1029" s="33"/>
      <c r="R1029" s="33"/>
      <c r="S1029" s="33"/>
    </row>
    <row r="1030" spans="3:19">
      <c r="C1030" s="33"/>
      <c r="D1030" s="33"/>
      <c r="E1030" s="33"/>
      <c r="F1030" s="33"/>
      <c r="G1030" s="33"/>
      <c r="H1030" s="33"/>
      <c r="I1030" s="33"/>
      <c r="J1030" s="33"/>
      <c r="K1030" s="33"/>
      <c r="L1030" s="33"/>
      <c r="M1030" s="33"/>
      <c r="N1030" s="33"/>
      <c r="O1030" s="33"/>
      <c r="P1030" s="33"/>
      <c r="Q1030" s="33"/>
      <c r="R1030" s="33"/>
      <c r="S1030" s="33"/>
    </row>
    <row r="1031" spans="3:19">
      <c r="C1031" s="33"/>
      <c r="D1031" s="33"/>
      <c r="E1031" s="33"/>
      <c r="F1031" s="33"/>
      <c r="G1031" s="33"/>
      <c r="H1031" s="33"/>
      <c r="I1031" s="33"/>
      <c r="J1031" s="33"/>
      <c r="K1031" s="33"/>
      <c r="L1031" s="33"/>
      <c r="M1031" s="33"/>
      <c r="N1031" s="33"/>
      <c r="O1031" s="33"/>
      <c r="P1031" s="33"/>
      <c r="Q1031" s="33"/>
      <c r="R1031" s="33"/>
      <c r="S1031" s="33"/>
    </row>
    <row r="1032" spans="3:19">
      <c r="C1032" s="33"/>
      <c r="D1032" s="33"/>
      <c r="E1032" s="33"/>
      <c r="F1032" s="33"/>
      <c r="G1032" s="33"/>
      <c r="H1032" s="33"/>
      <c r="I1032" s="33"/>
      <c r="J1032" s="33"/>
      <c r="K1032" s="33"/>
      <c r="L1032" s="33"/>
      <c r="M1032" s="33"/>
      <c r="N1032" s="33"/>
      <c r="O1032" s="33"/>
      <c r="P1032" s="33"/>
      <c r="Q1032" s="33"/>
      <c r="R1032" s="33"/>
      <c r="S1032" s="33"/>
    </row>
    <row r="1033" spans="3:19">
      <c r="C1033" s="33"/>
      <c r="D1033" s="33"/>
      <c r="E1033" s="33"/>
      <c r="F1033" s="33"/>
      <c r="G1033" s="33"/>
      <c r="H1033" s="33"/>
      <c r="I1033" s="33"/>
      <c r="J1033" s="33"/>
      <c r="K1033" s="33"/>
      <c r="L1033" s="33"/>
      <c r="M1033" s="33"/>
      <c r="N1033" s="33"/>
      <c r="O1033" s="33"/>
      <c r="P1033" s="33"/>
      <c r="Q1033" s="33"/>
      <c r="R1033" s="33"/>
      <c r="S1033" s="33"/>
    </row>
    <row r="1034" spans="3:19">
      <c r="C1034" s="33"/>
      <c r="D1034" s="33"/>
      <c r="E1034" s="33"/>
      <c r="F1034" s="33"/>
      <c r="G1034" s="33"/>
      <c r="H1034" s="33"/>
      <c r="I1034" s="33"/>
      <c r="J1034" s="33"/>
      <c r="K1034" s="33"/>
      <c r="L1034" s="33"/>
      <c r="M1034" s="33"/>
      <c r="N1034" s="33"/>
      <c r="O1034" s="33"/>
      <c r="P1034" s="33"/>
      <c r="Q1034" s="33"/>
      <c r="R1034" s="33"/>
      <c r="S1034" s="33"/>
    </row>
    <row r="1035" spans="3:19">
      <c r="C1035" s="33"/>
      <c r="D1035" s="33"/>
      <c r="E1035" s="33"/>
      <c r="F1035" s="33"/>
      <c r="G1035" s="33"/>
      <c r="H1035" s="33"/>
      <c r="I1035" s="33"/>
      <c r="J1035" s="33"/>
      <c r="K1035" s="33"/>
      <c r="L1035" s="33"/>
      <c r="M1035" s="33"/>
      <c r="N1035" s="33"/>
      <c r="O1035" s="33"/>
      <c r="P1035" s="33"/>
      <c r="Q1035" s="33"/>
      <c r="R1035" s="33"/>
      <c r="S1035" s="33"/>
    </row>
    <row r="1036" spans="3:19">
      <c r="C1036" s="33"/>
      <c r="D1036" s="33"/>
      <c r="E1036" s="33"/>
      <c r="F1036" s="33"/>
      <c r="G1036" s="33"/>
      <c r="H1036" s="33"/>
      <c r="I1036" s="33"/>
      <c r="J1036" s="33"/>
      <c r="K1036" s="33"/>
      <c r="L1036" s="33"/>
      <c r="M1036" s="33"/>
      <c r="N1036" s="33"/>
      <c r="O1036" s="33"/>
      <c r="P1036" s="33"/>
      <c r="Q1036" s="33"/>
      <c r="R1036" s="33"/>
      <c r="S1036" s="33"/>
    </row>
    <row r="1037" spans="3:19">
      <c r="C1037" s="33"/>
      <c r="D1037" s="33"/>
      <c r="E1037" s="33"/>
      <c r="F1037" s="33"/>
      <c r="G1037" s="33"/>
      <c r="H1037" s="33"/>
      <c r="I1037" s="33"/>
      <c r="J1037" s="33"/>
      <c r="K1037" s="33"/>
      <c r="L1037" s="33"/>
      <c r="M1037" s="33"/>
      <c r="N1037" s="33"/>
      <c r="O1037" s="33"/>
      <c r="P1037" s="33"/>
      <c r="Q1037" s="33"/>
      <c r="R1037" s="33"/>
      <c r="S1037" s="33"/>
    </row>
    <row r="1038" spans="3:19">
      <c r="C1038" s="33"/>
      <c r="D1038" s="33"/>
      <c r="E1038" s="33"/>
      <c r="F1038" s="33"/>
      <c r="G1038" s="33"/>
      <c r="H1038" s="33"/>
      <c r="I1038" s="33"/>
      <c r="J1038" s="33"/>
      <c r="K1038" s="33"/>
      <c r="L1038" s="33"/>
      <c r="M1038" s="33"/>
      <c r="N1038" s="33"/>
      <c r="O1038" s="33"/>
      <c r="P1038" s="33"/>
      <c r="Q1038" s="33"/>
      <c r="R1038" s="33"/>
      <c r="S1038" s="33"/>
    </row>
    <row r="1039" spans="3:19">
      <c r="C1039" s="33"/>
      <c r="D1039" s="33"/>
      <c r="E1039" s="33"/>
      <c r="F1039" s="33"/>
      <c r="G1039" s="33"/>
      <c r="H1039" s="33"/>
      <c r="I1039" s="33"/>
      <c r="J1039" s="33"/>
      <c r="K1039" s="33"/>
      <c r="L1039" s="33"/>
      <c r="M1039" s="33"/>
      <c r="N1039" s="33"/>
      <c r="O1039" s="33"/>
      <c r="P1039" s="33"/>
      <c r="Q1039" s="33"/>
      <c r="R1039" s="33"/>
      <c r="S1039" s="33"/>
    </row>
    <row r="1040" spans="3:19">
      <c r="C1040" s="33"/>
      <c r="D1040" s="33"/>
      <c r="E1040" s="33"/>
      <c r="F1040" s="33"/>
      <c r="G1040" s="33"/>
      <c r="H1040" s="33"/>
      <c r="I1040" s="33"/>
      <c r="J1040" s="33"/>
      <c r="K1040" s="33"/>
      <c r="L1040" s="33"/>
      <c r="M1040" s="33"/>
      <c r="N1040" s="33"/>
      <c r="O1040" s="33"/>
      <c r="P1040" s="33"/>
      <c r="Q1040" s="33"/>
      <c r="R1040" s="33"/>
      <c r="S1040" s="33"/>
    </row>
    <row r="1041" spans="3:19">
      <c r="C1041" s="33"/>
      <c r="D1041" s="33"/>
      <c r="E1041" s="33"/>
      <c r="F1041" s="33"/>
      <c r="G1041" s="33"/>
      <c r="H1041" s="33"/>
      <c r="I1041" s="33"/>
      <c r="J1041" s="33"/>
      <c r="K1041" s="33"/>
      <c r="L1041" s="33"/>
      <c r="M1041" s="33"/>
      <c r="N1041" s="33"/>
      <c r="O1041" s="33"/>
      <c r="P1041" s="33"/>
      <c r="Q1041" s="33"/>
      <c r="R1041" s="33"/>
      <c r="S1041" s="33"/>
    </row>
    <row r="1042" spans="3:19">
      <c r="C1042" s="33"/>
      <c r="D1042" s="33"/>
      <c r="E1042" s="33"/>
      <c r="F1042" s="33"/>
      <c r="G1042" s="33"/>
      <c r="H1042" s="33"/>
      <c r="I1042" s="33"/>
      <c r="J1042" s="33"/>
      <c r="K1042" s="33"/>
      <c r="L1042" s="33"/>
      <c r="M1042" s="33"/>
      <c r="N1042" s="33"/>
      <c r="O1042" s="33"/>
      <c r="P1042" s="33"/>
      <c r="Q1042" s="33"/>
      <c r="R1042" s="33"/>
      <c r="S1042" s="33"/>
    </row>
    <row r="1043" spans="3:19">
      <c r="C1043" s="33"/>
      <c r="D1043" s="33"/>
      <c r="E1043" s="33"/>
      <c r="F1043" s="33"/>
      <c r="G1043" s="33"/>
      <c r="H1043" s="33"/>
      <c r="I1043" s="33"/>
      <c r="J1043" s="33"/>
      <c r="K1043" s="33"/>
      <c r="L1043" s="33"/>
      <c r="M1043" s="33"/>
      <c r="N1043" s="33"/>
      <c r="O1043" s="33"/>
      <c r="P1043" s="33"/>
      <c r="Q1043" s="33"/>
      <c r="R1043" s="33"/>
      <c r="S1043" s="33"/>
    </row>
    <row r="1044" spans="3:19">
      <c r="C1044" s="33"/>
      <c r="D1044" s="33"/>
      <c r="E1044" s="33"/>
      <c r="F1044" s="33"/>
      <c r="G1044" s="33"/>
      <c r="H1044" s="33"/>
      <c r="I1044" s="33"/>
      <c r="J1044" s="33"/>
      <c r="K1044" s="33"/>
      <c r="L1044" s="33"/>
      <c r="M1044" s="33"/>
      <c r="N1044" s="33"/>
      <c r="O1044" s="33"/>
      <c r="P1044" s="33"/>
      <c r="Q1044" s="33"/>
      <c r="R1044" s="33"/>
      <c r="S1044" s="33"/>
    </row>
    <row r="1045" spans="3:19">
      <c r="C1045" s="33"/>
      <c r="D1045" s="33"/>
      <c r="E1045" s="33"/>
      <c r="F1045" s="33"/>
      <c r="G1045" s="33"/>
      <c r="H1045" s="33"/>
      <c r="I1045" s="33"/>
      <c r="J1045" s="33"/>
      <c r="K1045" s="33"/>
      <c r="L1045" s="33"/>
      <c r="M1045" s="33"/>
      <c r="N1045" s="33"/>
      <c r="O1045" s="33"/>
      <c r="P1045" s="33"/>
      <c r="Q1045" s="33"/>
      <c r="R1045" s="33"/>
      <c r="S1045" s="33"/>
    </row>
    <row r="1046" spans="3:19">
      <c r="C1046" s="33"/>
      <c r="D1046" s="33"/>
      <c r="E1046" s="33"/>
      <c r="F1046" s="33"/>
      <c r="G1046" s="33"/>
      <c r="H1046" s="33"/>
      <c r="I1046" s="33"/>
      <c r="J1046" s="33"/>
      <c r="K1046" s="33"/>
      <c r="L1046" s="33"/>
      <c r="M1046" s="33"/>
      <c r="N1046" s="33"/>
      <c r="O1046" s="33"/>
      <c r="P1046" s="33"/>
      <c r="Q1046" s="33"/>
      <c r="R1046" s="33"/>
      <c r="S1046" s="33"/>
    </row>
    <row r="1047" spans="3:19">
      <c r="C1047" s="33"/>
      <c r="D1047" s="33"/>
      <c r="E1047" s="33"/>
      <c r="F1047" s="33"/>
      <c r="G1047" s="33"/>
      <c r="H1047" s="33"/>
      <c r="I1047" s="33"/>
      <c r="J1047" s="33"/>
      <c r="K1047" s="33"/>
      <c r="L1047" s="33"/>
      <c r="M1047" s="33"/>
      <c r="N1047" s="33"/>
      <c r="O1047" s="33"/>
      <c r="P1047" s="33"/>
      <c r="Q1047" s="33"/>
      <c r="R1047" s="33"/>
      <c r="S1047" s="33"/>
    </row>
    <row r="1048" spans="3:19">
      <c r="C1048" s="33"/>
      <c r="D1048" s="33"/>
      <c r="E1048" s="33"/>
      <c r="F1048" s="33"/>
      <c r="G1048" s="33"/>
      <c r="H1048" s="33"/>
      <c r="I1048" s="33"/>
      <c r="J1048" s="33"/>
      <c r="K1048" s="33"/>
      <c r="L1048" s="33"/>
      <c r="M1048" s="33"/>
      <c r="N1048" s="33"/>
      <c r="O1048" s="33"/>
      <c r="P1048" s="33"/>
      <c r="Q1048" s="33"/>
      <c r="R1048" s="33"/>
      <c r="S1048" s="33"/>
    </row>
    <row r="1049" spans="3:19">
      <c r="C1049" s="33"/>
      <c r="D1049" s="33"/>
      <c r="E1049" s="33"/>
      <c r="F1049" s="33"/>
      <c r="G1049" s="33"/>
      <c r="H1049" s="33"/>
      <c r="I1049" s="33"/>
      <c r="J1049" s="33"/>
      <c r="K1049" s="33"/>
      <c r="L1049" s="33"/>
      <c r="M1049" s="33"/>
      <c r="N1049" s="33"/>
      <c r="O1049" s="33"/>
      <c r="P1049" s="33"/>
      <c r="Q1049" s="33"/>
      <c r="R1049" s="33"/>
      <c r="S1049" s="33"/>
    </row>
    <row r="1050" spans="3:19">
      <c r="C1050" s="33"/>
      <c r="D1050" s="33"/>
      <c r="E1050" s="33"/>
      <c r="F1050" s="33"/>
      <c r="G1050" s="33"/>
      <c r="H1050" s="33"/>
      <c r="I1050" s="33"/>
      <c r="J1050" s="33"/>
      <c r="K1050" s="33"/>
      <c r="L1050" s="33"/>
      <c r="M1050" s="33"/>
      <c r="N1050" s="33"/>
      <c r="O1050" s="33"/>
      <c r="P1050" s="33"/>
      <c r="Q1050" s="33"/>
      <c r="R1050" s="33"/>
      <c r="S1050" s="33"/>
    </row>
    <row r="1051" spans="3:19">
      <c r="C1051" s="33"/>
      <c r="D1051" s="33"/>
      <c r="E1051" s="33"/>
      <c r="F1051" s="33"/>
      <c r="G1051" s="33"/>
      <c r="H1051" s="33"/>
      <c r="I1051" s="33"/>
      <c r="J1051" s="33"/>
      <c r="K1051" s="33"/>
      <c r="L1051" s="33"/>
      <c r="M1051" s="33"/>
      <c r="N1051" s="33"/>
      <c r="O1051" s="33"/>
      <c r="P1051" s="33"/>
      <c r="Q1051" s="33"/>
      <c r="R1051" s="33"/>
      <c r="S1051" s="33"/>
    </row>
    <row r="1052" spans="3:19">
      <c r="C1052" s="33"/>
      <c r="D1052" s="33"/>
      <c r="E1052" s="33"/>
      <c r="F1052" s="33"/>
      <c r="G1052" s="33"/>
      <c r="H1052" s="33"/>
      <c r="I1052" s="33"/>
      <c r="J1052" s="33"/>
      <c r="K1052" s="33"/>
      <c r="L1052" s="33"/>
      <c r="M1052" s="33"/>
      <c r="N1052" s="33"/>
      <c r="O1052" s="33"/>
      <c r="P1052" s="33"/>
      <c r="Q1052" s="33"/>
      <c r="R1052" s="33"/>
      <c r="S1052" s="33"/>
    </row>
    <row r="1053" spans="3:19">
      <c r="C1053" s="33"/>
      <c r="D1053" s="33"/>
      <c r="E1053" s="33"/>
      <c r="F1053" s="33"/>
      <c r="G1053" s="33"/>
      <c r="H1053" s="33"/>
      <c r="I1053" s="33"/>
      <c r="J1053" s="33"/>
      <c r="K1053" s="33"/>
      <c r="L1053" s="33"/>
      <c r="M1053" s="33"/>
      <c r="N1053" s="33"/>
      <c r="O1053" s="33"/>
      <c r="P1053" s="33"/>
      <c r="Q1053" s="33"/>
      <c r="R1053" s="33"/>
      <c r="S1053" s="33"/>
    </row>
  </sheetData>
  <mergeCells count="10">
    <mergeCell ref="C6:E6"/>
    <mergeCell ref="F6:H6"/>
    <mergeCell ref="I6:L6"/>
    <mergeCell ref="M6:O6"/>
    <mergeCell ref="P6:R6"/>
    <mergeCell ref="B2:D2"/>
    <mergeCell ref="E2:P2"/>
    <mergeCell ref="R2:S2"/>
    <mergeCell ref="C3:R3"/>
    <mergeCell ref="C4:R4"/>
  </mergeCells>
  <printOptions horizontalCentered="1" verticalCentered="1"/>
  <pageMargins left="0.196850393700787" right="0.196850393700787" top="0.196850393700787" bottom="0.196850393700787" header="0.511811023622047" footer="0.511811023622047"/>
  <pageSetup paperSize="9" scale="38"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P944"/>
  <sheetViews>
    <sheetView rightToLeft="1" zoomScale="50" zoomScaleNormal="50" workbookViewId="0">
      <selection activeCell="E2" sqref="E2:M2"/>
    </sheetView>
  </sheetViews>
  <sheetFormatPr defaultColWidth="8.85546875" defaultRowHeight="15"/>
  <cols>
    <col min="1" max="1" width="10.7109375" customWidth="1"/>
    <col min="2" max="2" width="21.85546875" style="10" customWidth="1"/>
    <col min="3" max="16" width="20.7109375" style="10" customWidth="1"/>
    <col min="17" max="17" width="9.7109375" style="10" bestFit="1" customWidth="1"/>
    <col min="18" max="18" width="9" style="10" bestFit="1" customWidth="1"/>
    <col min="19" max="19" width="9.5703125" style="10" bestFit="1" customWidth="1"/>
    <col min="20" max="16384" width="8.85546875" style="10"/>
  </cols>
  <sheetData>
    <row r="1" spans="1:42" ht="18" customHeight="1"/>
    <row r="2" spans="1:42" s="641" customFormat="1" ht="40.15" customHeight="1">
      <c r="A2" s="92"/>
      <c r="B2" s="1618" t="s">
        <v>854</v>
      </c>
      <c r="C2" s="1619"/>
      <c r="D2" s="1620"/>
      <c r="E2" s="1613" t="s">
        <v>713</v>
      </c>
      <c r="F2" s="1405"/>
      <c r="G2" s="1405"/>
      <c r="H2" s="1405"/>
      <c r="I2" s="1405"/>
      <c r="J2" s="1405"/>
      <c r="K2" s="1405"/>
      <c r="L2" s="1405"/>
      <c r="M2" s="1405"/>
      <c r="N2" s="145"/>
      <c r="O2" s="1574" t="s">
        <v>688</v>
      </c>
      <c r="P2" s="1574"/>
      <c r="Q2" s="588"/>
    </row>
    <row r="3" spans="1:42" s="641" customFormat="1" ht="40.15" customHeight="1">
      <c r="A3" s="92"/>
      <c r="B3" s="671"/>
      <c r="C3" s="1405" t="s">
        <v>715</v>
      </c>
      <c r="D3" s="1405"/>
      <c r="E3" s="1405"/>
      <c r="F3" s="1405"/>
      <c r="G3" s="1405"/>
      <c r="H3" s="1405"/>
      <c r="I3" s="1405"/>
      <c r="J3" s="1405"/>
      <c r="K3" s="1405"/>
      <c r="L3" s="1405"/>
      <c r="M3" s="1405"/>
      <c r="N3" s="1405"/>
      <c r="O3" s="1405"/>
      <c r="P3" s="1357"/>
      <c r="Q3" s="145"/>
    </row>
    <row r="4" spans="1:42" s="641" customFormat="1" ht="40.15" customHeight="1">
      <c r="A4" s="92"/>
      <c r="B4" s="1355"/>
      <c r="C4" s="1405" t="s">
        <v>868</v>
      </c>
      <c r="D4" s="1405"/>
      <c r="E4" s="1405"/>
      <c r="F4" s="1405"/>
      <c r="G4" s="1405"/>
      <c r="H4" s="1405"/>
      <c r="I4" s="1405"/>
      <c r="J4" s="1405"/>
      <c r="K4" s="1405"/>
      <c r="L4" s="1405"/>
      <c r="M4" s="1405"/>
      <c r="N4" s="1405"/>
      <c r="O4" s="1405"/>
      <c r="P4" s="645" t="s">
        <v>49</v>
      </c>
    </row>
    <row r="5" spans="1:42" s="641" customFormat="1" ht="10.15" customHeight="1">
      <c r="A5" s="92"/>
      <c r="B5" s="1355"/>
      <c r="C5" s="1353"/>
      <c r="D5" s="1353"/>
      <c r="E5" s="1353"/>
      <c r="F5" s="1353"/>
      <c r="G5" s="1353"/>
      <c r="H5" s="1353"/>
      <c r="I5" s="1353"/>
      <c r="J5" s="1353"/>
      <c r="K5" s="1353"/>
      <c r="L5" s="1353"/>
      <c r="M5" s="1353"/>
      <c r="N5" s="1353"/>
      <c r="O5" s="1353"/>
      <c r="P5" s="677"/>
    </row>
    <row r="6" spans="1:42" ht="89.25" customHeight="1">
      <c r="B6" s="290"/>
      <c r="C6" s="1568" t="s">
        <v>79</v>
      </c>
      <c r="D6" s="1616"/>
      <c r="E6" s="1617"/>
      <c r="F6" s="1568" t="s">
        <v>78</v>
      </c>
      <c r="G6" s="1616"/>
      <c r="H6" s="1616"/>
      <c r="I6" s="1617"/>
      <c r="J6" s="1568" t="s">
        <v>77</v>
      </c>
      <c r="K6" s="1616"/>
      <c r="L6" s="1570"/>
      <c r="M6" s="1568" t="s">
        <v>1011</v>
      </c>
      <c r="N6" s="1616"/>
      <c r="O6" s="1617"/>
      <c r="P6" s="915"/>
    </row>
    <row r="7" spans="1:42" s="14" customFormat="1" ht="89.25" customHeight="1">
      <c r="A7"/>
      <c r="B7" s="283"/>
      <c r="C7" s="260"/>
      <c r="D7" s="285" t="s">
        <v>69</v>
      </c>
      <c r="E7" s="293" t="s">
        <v>1007</v>
      </c>
      <c r="F7" s="260"/>
      <c r="G7" s="285" t="s">
        <v>69</v>
      </c>
      <c r="H7" s="285" t="s">
        <v>70</v>
      </c>
      <c r="I7" s="1208" t="s">
        <v>1010</v>
      </c>
      <c r="J7" s="260"/>
      <c r="K7" s="285" t="s">
        <v>69</v>
      </c>
      <c r="L7" s="285" t="s">
        <v>1007</v>
      </c>
      <c r="M7" s="260"/>
      <c r="N7" s="285" t="s">
        <v>69</v>
      </c>
      <c r="O7" s="285" t="s">
        <v>1007</v>
      </c>
      <c r="P7" s="1354" t="s">
        <v>76</v>
      </c>
    </row>
    <row r="8" spans="1:42" s="14" customFormat="1" ht="22.5">
      <c r="A8"/>
      <c r="B8" s="283"/>
      <c r="C8" s="260"/>
      <c r="D8" s="260"/>
      <c r="E8" s="1208"/>
      <c r="F8" s="260"/>
      <c r="G8" s="260"/>
      <c r="H8" s="260"/>
      <c r="I8" s="1208"/>
      <c r="J8" s="260"/>
      <c r="K8" s="260"/>
      <c r="L8" s="260"/>
      <c r="M8" s="260"/>
      <c r="N8" s="260"/>
      <c r="O8" s="260"/>
      <c r="P8" s="1354"/>
    </row>
    <row r="9" spans="1:42" s="14" customFormat="1" ht="89.25" customHeight="1">
      <c r="A9"/>
      <c r="B9" s="284"/>
      <c r="C9" s="289"/>
      <c r="D9" s="289" t="s">
        <v>65</v>
      </c>
      <c r="E9" s="294" t="s">
        <v>64</v>
      </c>
      <c r="F9" s="289"/>
      <c r="G9" s="289" t="s">
        <v>65</v>
      </c>
      <c r="H9" s="289" t="s">
        <v>67</v>
      </c>
      <c r="I9" s="294" t="s">
        <v>66</v>
      </c>
      <c r="J9" s="289"/>
      <c r="K9" s="289" t="s">
        <v>65</v>
      </c>
      <c r="L9" s="289" t="s">
        <v>64</v>
      </c>
      <c r="M9" s="289"/>
      <c r="N9" s="289" t="s">
        <v>65</v>
      </c>
      <c r="O9" s="289" t="s">
        <v>64</v>
      </c>
      <c r="P9" s="916"/>
    </row>
    <row r="10" spans="1:42" s="673" customFormat="1" ht="40.15" customHeight="1">
      <c r="A10" s="92"/>
      <c r="B10" s="12" t="s">
        <v>2</v>
      </c>
      <c r="C10" s="12"/>
      <c r="D10" s="12"/>
      <c r="E10" s="12"/>
      <c r="F10" s="12"/>
      <c r="G10" s="12"/>
      <c r="H10" s="12"/>
      <c r="I10" s="12"/>
      <c r="J10" s="12"/>
      <c r="K10" s="12"/>
      <c r="L10" s="12"/>
      <c r="M10" s="12"/>
      <c r="N10" s="12"/>
      <c r="O10" s="12"/>
      <c r="P10" s="12"/>
    </row>
    <row r="11" spans="1:42" s="66" customFormat="1" ht="34.9" hidden="1" customHeight="1">
      <c r="A11" s="72"/>
      <c r="B11" s="436">
        <v>2000</v>
      </c>
      <c r="C11" s="570">
        <v>269.39999999999998</v>
      </c>
      <c r="D11" s="569">
        <v>58.2</v>
      </c>
      <c r="E11" s="569">
        <v>211.2</v>
      </c>
      <c r="F11" s="570">
        <v>1712.8</v>
      </c>
      <c r="G11" s="569">
        <v>410.6</v>
      </c>
      <c r="H11" s="569">
        <v>1049.9000000000001</v>
      </c>
      <c r="I11" s="569">
        <v>252.3</v>
      </c>
      <c r="J11" s="570">
        <v>75</v>
      </c>
      <c r="K11" s="569">
        <v>67.2</v>
      </c>
      <c r="L11" s="569">
        <v>7.8</v>
      </c>
      <c r="M11" s="570">
        <v>239.3</v>
      </c>
      <c r="N11" s="569">
        <v>43.5</v>
      </c>
      <c r="O11" s="569">
        <v>195.8</v>
      </c>
      <c r="P11" s="570">
        <v>2296.5</v>
      </c>
      <c r="Q11" s="73"/>
      <c r="AD11" s="73"/>
      <c r="AE11" s="73"/>
      <c r="AF11" s="73"/>
      <c r="AG11" s="73"/>
      <c r="AH11" s="73"/>
      <c r="AI11" s="73"/>
      <c r="AJ11" s="73"/>
      <c r="AK11" s="73"/>
      <c r="AL11" s="73"/>
      <c r="AM11" s="73"/>
      <c r="AN11" s="73"/>
      <c r="AO11" s="73"/>
      <c r="AP11" s="73"/>
    </row>
    <row r="12" spans="1:42" s="66" customFormat="1" ht="34.9" hidden="1" customHeight="1">
      <c r="A12" s="72"/>
      <c r="B12" s="437">
        <v>2001</v>
      </c>
      <c r="C12" s="676">
        <v>250.1</v>
      </c>
      <c r="D12" s="638">
        <v>51.6</v>
      </c>
      <c r="E12" s="638">
        <v>198.5</v>
      </c>
      <c r="F12" s="676">
        <v>1702.8</v>
      </c>
      <c r="G12" s="638">
        <v>434.8</v>
      </c>
      <c r="H12" s="638">
        <v>1012.7</v>
      </c>
      <c r="I12" s="638">
        <v>255.3</v>
      </c>
      <c r="J12" s="676">
        <v>83.9</v>
      </c>
      <c r="K12" s="638">
        <v>72.400000000000006</v>
      </c>
      <c r="L12" s="638">
        <v>11.5</v>
      </c>
      <c r="M12" s="676">
        <v>162.6</v>
      </c>
      <c r="N12" s="638">
        <v>29</v>
      </c>
      <c r="O12" s="638">
        <v>133.6</v>
      </c>
      <c r="P12" s="676">
        <v>2199.4</v>
      </c>
      <c r="Q12" s="73"/>
      <c r="AD12" s="73"/>
      <c r="AE12" s="73"/>
      <c r="AF12" s="73"/>
      <c r="AG12" s="73"/>
      <c r="AH12" s="73"/>
      <c r="AI12" s="73"/>
      <c r="AJ12" s="73"/>
      <c r="AK12" s="73"/>
      <c r="AL12" s="73"/>
      <c r="AM12" s="73"/>
      <c r="AN12" s="73"/>
      <c r="AO12" s="73"/>
      <c r="AP12" s="73"/>
    </row>
    <row r="13" spans="1:42" s="66" customFormat="1" ht="34.9" hidden="1" customHeight="1">
      <c r="A13" s="72"/>
      <c r="B13" s="212">
        <v>2002</v>
      </c>
      <c r="C13" s="574">
        <v>122.7</v>
      </c>
      <c r="D13" s="573">
        <v>42.1</v>
      </c>
      <c r="E13" s="573">
        <v>80.599999999999994</v>
      </c>
      <c r="F13" s="574">
        <v>1774.3</v>
      </c>
      <c r="G13" s="573">
        <v>455.9</v>
      </c>
      <c r="H13" s="573">
        <v>1063.7</v>
      </c>
      <c r="I13" s="573">
        <v>254.7</v>
      </c>
      <c r="J13" s="574">
        <v>103.8</v>
      </c>
      <c r="K13" s="573">
        <v>89</v>
      </c>
      <c r="L13" s="573">
        <v>14.8</v>
      </c>
      <c r="M13" s="574">
        <v>156</v>
      </c>
      <c r="N13" s="573">
        <v>21.7</v>
      </c>
      <c r="O13" s="573">
        <v>134.30000000000001</v>
      </c>
      <c r="P13" s="574">
        <v>2156.8000000000002</v>
      </c>
      <c r="Q13" s="73"/>
      <c r="AD13" s="73"/>
      <c r="AE13" s="73"/>
      <c r="AF13" s="73"/>
      <c r="AG13" s="73"/>
      <c r="AH13" s="73"/>
      <c r="AI13" s="73"/>
      <c r="AJ13" s="73"/>
      <c r="AK13" s="73"/>
      <c r="AL13" s="73"/>
      <c r="AM13" s="73"/>
      <c r="AN13" s="73"/>
      <c r="AO13" s="73"/>
      <c r="AP13" s="73"/>
    </row>
    <row r="14" spans="1:42" s="66" customFormat="1" ht="34.9" hidden="1" customHeight="1">
      <c r="A14" s="72"/>
      <c r="B14" s="437">
        <v>2003</v>
      </c>
      <c r="C14" s="676">
        <v>139.4</v>
      </c>
      <c r="D14" s="638">
        <v>59.7</v>
      </c>
      <c r="E14" s="638">
        <v>79.7</v>
      </c>
      <c r="F14" s="676">
        <v>1882.9</v>
      </c>
      <c r="G14" s="638">
        <v>495</v>
      </c>
      <c r="H14" s="638">
        <v>1104.5999999999999</v>
      </c>
      <c r="I14" s="638">
        <v>283.3</v>
      </c>
      <c r="J14" s="676">
        <v>135.4</v>
      </c>
      <c r="K14" s="638">
        <v>113.6</v>
      </c>
      <c r="L14" s="638">
        <v>21.8</v>
      </c>
      <c r="M14" s="676">
        <v>153.5</v>
      </c>
      <c r="N14" s="638">
        <v>28.2</v>
      </c>
      <c r="O14" s="638">
        <v>125.3</v>
      </c>
      <c r="P14" s="676">
        <v>2311.1999999999998</v>
      </c>
      <c r="Q14" s="73"/>
      <c r="AD14" s="73"/>
      <c r="AE14" s="73"/>
      <c r="AF14" s="73"/>
      <c r="AG14" s="73"/>
      <c r="AH14" s="73"/>
      <c r="AI14" s="73"/>
      <c r="AJ14" s="73"/>
      <c r="AK14" s="73"/>
      <c r="AL14" s="73"/>
      <c r="AM14" s="73"/>
      <c r="AN14" s="73"/>
      <c r="AO14" s="73"/>
      <c r="AP14" s="73"/>
    </row>
    <row r="15" spans="1:42" s="66" customFormat="1" ht="34.9" hidden="1" customHeight="1">
      <c r="A15" s="72"/>
      <c r="B15" s="212">
        <v>2004</v>
      </c>
      <c r="C15" s="574">
        <v>111.1</v>
      </c>
      <c r="D15" s="573">
        <v>40.9</v>
      </c>
      <c r="E15" s="573">
        <v>70.2</v>
      </c>
      <c r="F15" s="574">
        <v>2030.5</v>
      </c>
      <c r="G15" s="573">
        <v>529.1</v>
      </c>
      <c r="H15" s="573">
        <v>1142.5999999999999</v>
      </c>
      <c r="I15" s="573">
        <v>358.8</v>
      </c>
      <c r="J15" s="574">
        <v>178.9</v>
      </c>
      <c r="K15" s="573">
        <v>151.9</v>
      </c>
      <c r="L15" s="573">
        <v>27</v>
      </c>
      <c r="M15" s="574">
        <v>230.8</v>
      </c>
      <c r="N15" s="573">
        <v>46.1</v>
      </c>
      <c r="O15" s="573">
        <v>184.7</v>
      </c>
      <c r="P15" s="574">
        <v>2551.3000000000002</v>
      </c>
      <c r="Q15" s="73"/>
      <c r="AD15" s="73"/>
      <c r="AE15" s="73"/>
      <c r="AF15" s="73"/>
      <c r="AG15" s="73"/>
      <c r="AH15" s="73"/>
      <c r="AI15" s="73"/>
      <c r="AJ15" s="73"/>
      <c r="AK15" s="73"/>
      <c r="AL15" s="73"/>
      <c r="AM15" s="73"/>
      <c r="AN15" s="73"/>
      <c r="AO15" s="73"/>
      <c r="AP15" s="73"/>
    </row>
    <row r="16" spans="1:42" s="66" customFormat="1" ht="34.9" hidden="1" customHeight="1">
      <c r="A16" s="72"/>
      <c r="B16" s="437">
        <v>2005</v>
      </c>
      <c r="C16" s="676">
        <v>145.6</v>
      </c>
      <c r="D16" s="638">
        <v>47.2</v>
      </c>
      <c r="E16" s="638">
        <v>98.4</v>
      </c>
      <c r="F16" s="676">
        <v>2146.1999999999998</v>
      </c>
      <c r="G16" s="638">
        <v>577.29999999999995</v>
      </c>
      <c r="H16" s="638">
        <v>1097.8</v>
      </c>
      <c r="I16" s="638">
        <v>471.1</v>
      </c>
      <c r="J16" s="676">
        <v>253.8</v>
      </c>
      <c r="K16" s="638">
        <v>199.4</v>
      </c>
      <c r="L16" s="638">
        <v>54.4</v>
      </c>
      <c r="M16" s="676">
        <v>216</v>
      </c>
      <c r="N16" s="638">
        <v>89.3</v>
      </c>
      <c r="O16" s="638">
        <v>126.7</v>
      </c>
      <c r="P16" s="676">
        <v>2761.6</v>
      </c>
      <c r="Q16" s="73"/>
      <c r="AD16" s="73"/>
      <c r="AE16" s="73"/>
      <c r="AF16" s="73"/>
      <c r="AG16" s="73"/>
      <c r="AH16" s="73"/>
      <c r="AI16" s="73"/>
      <c r="AJ16" s="73"/>
      <c r="AK16" s="73"/>
      <c r="AL16" s="73"/>
      <c r="AM16" s="73"/>
      <c r="AN16" s="73"/>
      <c r="AO16" s="73"/>
      <c r="AP16" s="73"/>
    </row>
    <row r="17" spans="1:42" s="66" customFormat="1" ht="34.9" hidden="1" customHeight="1">
      <c r="A17" s="72"/>
      <c r="B17" s="212">
        <v>2006</v>
      </c>
      <c r="C17" s="574">
        <v>160.80000000000001</v>
      </c>
      <c r="D17" s="573">
        <v>46.6</v>
      </c>
      <c r="E17" s="573">
        <v>114.2</v>
      </c>
      <c r="F17" s="574">
        <v>2055.1999999999998</v>
      </c>
      <c r="G17" s="573">
        <v>566.4</v>
      </c>
      <c r="H17" s="573">
        <v>1102.3</v>
      </c>
      <c r="I17" s="573">
        <v>386.5</v>
      </c>
      <c r="J17" s="574">
        <v>280.2</v>
      </c>
      <c r="K17" s="573">
        <v>225.9</v>
      </c>
      <c r="L17" s="573">
        <v>54.3</v>
      </c>
      <c r="M17" s="574">
        <v>168.2</v>
      </c>
      <c r="N17" s="573">
        <v>48.1</v>
      </c>
      <c r="O17" s="573">
        <v>120.1</v>
      </c>
      <c r="P17" s="574">
        <v>2664.4</v>
      </c>
      <c r="Q17" s="73"/>
      <c r="AD17" s="73"/>
      <c r="AE17" s="73"/>
      <c r="AF17" s="73"/>
      <c r="AG17" s="73"/>
      <c r="AH17" s="73"/>
      <c r="AI17" s="73"/>
      <c r="AJ17" s="73"/>
      <c r="AK17" s="73"/>
      <c r="AL17" s="73"/>
      <c r="AM17" s="73"/>
      <c r="AN17" s="73"/>
      <c r="AO17" s="73"/>
      <c r="AP17" s="73"/>
    </row>
    <row r="18" spans="1:42" s="66" customFormat="1" ht="34.9" hidden="1" customHeight="1">
      <c r="A18" s="72"/>
      <c r="B18" s="437">
        <v>2007</v>
      </c>
      <c r="C18" s="676">
        <v>134.80000000000001</v>
      </c>
      <c r="D18" s="638">
        <v>37.9</v>
      </c>
      <c r="E18" s="638">
        <v>96.9</v>
      </c>
      <c r="F18" s="676">
        <v>2401.1999999999998</v>
      </c>
      <c r="G18" s="638">
        <v>646.1</v>
      </c>
      <c r="H18" s="638">
        <v>1211.5</v>
      </c>
      <c r="I18" s="638">
        <v>543.6</v>
      </c>
      <c r="J18" s="676">
        <v>345.1</v>
      </c>
      <c r="K18" s="638">
        <v>276.89999999999998</v>
      </c>
      <c r="L18" s="638">
        <v>68.2</v>
      </c>
      <c r="M18" s="676">
        <v>193.4</v>
      </c>
      <c r="N18" s="638">
        <v>51.7</v>
      </c>
      <c r="O18" s="638">
        <v>141.69999999999999</v>
      </c>
      <c r="P18" s="676">
        <v>3074.5</v>
      </c>
      <c r="Q18" s="73"/>
      <c r="AD18" s="73"/>
      <c r="AE18" s="73"/>
      <c r="AF18" s="73"/>
      <c r="AG18" s="73"/>
      <c r="AH18" s="73"/>
      <c r="AI18" s="73"/>
      <c r="AJ18" s="73"/>
      <c r="AK18" s="73"/>
      <c r="AL18" s="73"/>
      <c r="AM18" s="73"/>
      <c r="AN18" s="73"/>
      <c r="AO18" s="73"/>
      <c r="AP18" s="73"/>
    </row>
    <row r="19" spans="1:42" s="66" customFormat="1" ht="34.9" hidden="1" customHeight="1">
      <c r="A19" s="72"/>
      <c r="B19" s="212">
        <v>2008</v>
      </c>
      <c r="C19" s="574">
        <v>146.1</v>
      </c>
      <c r="D19" s="573">
        <v>24.4</v>
      </c>
      <c r="E19" s="573">
        <v>121.7</v>
      </c>
      <c r="F19" s="574">
        <v>2665.4</v>
      </c>
      <c r="G19" s="573">
        <v>799.2</v>
      </c>
      <c r="H19" s="573">
        <v>1165</v>
      </c>
      <c r="I19" s="573">
        <v>701.2</v>
      </c>
      <c r="J19" s="574">
        <v>367.3</v>
      </c>
      <c r="K19" s="573">
        <v>293.2</v>
      </c>
      <c r="L19" s="573">
        <v>74.099999999999994</v>
      </c>
      <c r="M19" s="574">
        <v>232</v>
      </c>
      <c r="N19" s="573">
        <v>92</v>
      </c>
      <c r="O19" s="573">
        <v>140</v>
      </c>
      <c r="P19" s="574">
        <v>3410.8</v>
      </c>
      <c r="Q19" s="73"/>
      <c r="AD19" s="73"/>
      <c r="AE19" s="73"/>
      <c r="AF19" s="73"/>
      <c r="AG19" s="73"/>
      <c r="AH19" s="73"/>
      <c r="AI19" s="73"/>
      <c r="AJ19" s="73"/>
      <c r="AK19" s="73"/>
      <c r="AL19" s="73"/>
      <c r="AM19" s="73"/>
      <c r="AN19" s="73"/>
      <c r="AO19" s="73"/>
      <c r="AP19" s="73"/>
    </row>
    <row r="20" spans="1:42" s="66" customFormat="1" ht="34.9" hidden="1" customHeight="1">
      <c r="A20" s="72"/>
      <c r="B20" s="437">
        <v>2009</v>
      </c>
      <c r="C20" s="676">
        <v>67.8</v>
      </c>
      <c r="D20" s="638">
        <v>2</v>
      </c>
      <c r="E20" s="638">
        <v>65.8</v>
      </c>
      <c r="F20" s="676">
        <v>2750.8</v>
      </c>
      <c r="G20" s="638">
        <v>862.7</v>
      </c>
      <c r="H20" s="638">
        <v>1183.9000000000001</v>
      </c>
      <c r="I20" s="638">
        <v>704.2</v>
      </c>
      <c r="J20" s="676">
        <v>414.2</v>
      </c>
      <c r="K20" s="638">
        <v>332.1</v>
      </c>
      <c r="L20" s="638">
        <v>82.1</v>
      </c>
      <c r="M20" s="676">
        <v>230.1</v>
      </c>
      <c r="N20" s="638">
        <v>80.099999999999994</v>
      </c>
      <c r="O20" s="638">
        <v>150</v>
      </c>
      <c r="P20" s="676">
        <v>3462.9</v>
      </c>
      <c r="Q20" s="73"/>
      <c r="AD20" s="73"/>
      <c r="AE20" s="73"/>
      <c r="AF20" s="73"/>
      <c r="AG20" s="73"/>
      <c r="AH20" s="73"/>
      <c r="AI20" s="73"/>
      <c r="AJ20" s="73"/>
      <c r="AK20" s="73"/>
      <c r="AL20" s="73"/>
      <c r="AM20" s="73"/>
      <c r="AN20" s="73"/>
      <c r="AO20" s="73"/>
      <c r="AP20" s="73"/>
    </row>
    <row r="21" spans="1:42" s="66" customFormat="1" ht="34.9" hidden="1" customHeight="1">
      <c r="A21" s="72"/>
      <c r="B21" s="212">
        <v>2010</v>
      </c>
      <c r="C21" s="574">
        <v>126.5</v>
      </c>
      <c r="D21" s="573">
        <v>30.3</v>
      </c>
      <c r="E21" s="573">
        <v>96.2</v>
      </c>
      <c r="F21" s="574">
        <v>2853.3</v>
      </c>
      <c r="G21" s="573">
        <v>859.7</v>
      </c>
      <c r="H21" s="573">
        <v>1188.3</v>
      </c>
      <c r="I21" s="573">
        <v>805.3</v>
      </c>
      <c r="J21" s="574">
        <v>454.5</v>
      </c>
      <c r="K21" s="573">
        <v>352.6</v>
      </c>
      <c r="L21" s="573">
        <v>101.9</v>
      </c>
      <c r="M21" s="574">
        <v>285.3</v>
      </c>
      <c r="N21" s="573">
        <v>113.3</v>
      </c>
      <c r="O21" s="573">
        <v>172</v>
      </c>
      <c r="P21" s="574">
        <v>3719.6</v>
      </c>
      <c r="Q21" s="73"/>
      <c r="AD21" s="73"/>
      <c r="AE21" s="73"/>
      <c r="AF21" s="73"/>
      <c r="AG21" s="73"/>
      <c r="AH21" s="73"/>
      <c r="AI21" s="73"/>
      <c r="AJ21" s="73"/>
      <c r="AK21" s="73"/>
      <c r="AL21" s="73"/>
      <c r="AM21" s="73"/>
      <c r="AN21" s="73"/>
      <c r="AO21" s="73"/>
      <c r="AP21" s="73"/>
    </row>
    <row r="22" spans="1:42" s="66" customFormat="1" ht="34.9" hidden="1" customHeight="1">
      <c r="A22" s="72"/>
      <c r="B22" s="437">
        <v>2011</v>
      </c>
      <c r="C22" s="676">
        <v>228.3</v>
      </c>
      <c r="D22" s="638">
        <v>36</v>
      </c>
      <c r="E22" s="638">
        <v>192.3</v>
      </c>
      <c r="F22" s="676">
        <v>2932.1</v>
      </c>
      <c r="G22" s="638">
        <v>822.3</v>
      </c>
      <c r="H22" s="638">
        <v>1123.5</v>
      </c>
      <c r="I22" s="638">
        <v>986.3</v>
      </c>
      <c r="J22" s="676">
        <v>499.8</v>
      </c>
      <c r="K22" s="638">
        <v>401.5</v>
      </c>
      <c r="L22" s="638">
        <v>98.3</v>
      </c>
      <c r="M22" s="676">
        <v>237.4</v>
      </c>
      <c r="N22" s="638">
        <v>98.6</v>
      </c>
      <c r="O22" s="638">
        <v>138.80000000000001</v>
      </c>
      <c r="P22" s="676">
        <v>3897.6</v>
      </c>
      <c r="Q22" s="73"/>
      <c r="AD22" s="73"/>
      <c r="AE22" s="73"/>
      <c r="AF22" s="73"/>
      <c r="AG22" s="73"/>
      <c r="AH22" s="73"/>
      <c r="AI22" s="73"/>
      <c r="AJ22" s="73"/>
      <c r="AK22" s="73"/>
      <c r="AL22" s="73"/>
      <c r="AM22" s="73"/>
      <c r="AN22" s="73"/>
      <c r="AO22" s="73"/>
      <c r="AP22" s="73"/>
    </row>
    <row r="23" spans="1:42" s="66" customFormat="1" ht="34.9" hidden="1" customHeight="1">
      <c r="A23" s="72"/>
      <c r="B23" s="212">
        <v>2012</v>
      </c>
      <c r="C23" s="574">
        <v>189.1</v>
      </c>
      <c r="D23" s="573">
        <v>58.3</v>
      </c>
      <c r="E23" s="573">
        <v>130.80000000000001</v>
      </c>
      <c r="F23" s="574">
        <v>2952</v>
      </c>
      <c r="G23" s="573">
        <v>768.5</v>
      </c>
      <c r="H23" s="573">
        <v>1177.8</v>
      </c>
      <c r="I23" s="573">
        <v>1005.7</v>
      </c>
      <c r="J23" s="574">
        <v>528.20000000000005</v>
      </c>
      <c r="K23" s="573">
        <v>414.1</v>
      </c>
      <c r="L23" s="573">
        <v>114.1</v>
      </c>
      <c r="M23" s="574">
        <v>228</v>
      </c>
      <c r="N23" s="573">
        <v>90.6</v>
      </c>
      <c r="O23" s="573">
        <v>137.4</v>
      </c>
      <c r="P23" s="574">
        <v>3897.3</v>
      </c>
      <c r="Q23" s="73"/>
      <c r="AD23" s="73"/>
      <c r="AE23" s="73"/>
      <c r="AF23" s="73"/>
      <c r="AG23" s="73"/>
      <c r="AH23" s="73"/>
      <c r="AI23" s="73"/>
      <c r="AJ23" s="73"/>
      <c r="AK23" s="73"/>
      <c r="AL23" s="73"/>
      <c r="AM23" s="73"/>
      <c r="AN23" s="73"/>
      <c r="AO23" s="73"/>
      <c r="AP23" s="73"/>
    </row>
    <row r="24" spans="1:42" s="66" customFormat="1" ht="34.9" hidden="1" customHeight="1">
      <c r="A24" s="72"/>
      <c r="B24" s="437">
        <v>2013</v>
      </c>
      <c r="C24" s="676">
        <v>163.80000000000001</v>
      </c>
      <c r="D24" s="638">
        <v>68.5</v>
      </c>
      <c r="E24" s="638">
        <v>95.3</v>
      </c>
      <c r="F24" s="676">
        <v>3160.9</v>
      </c>
      <c r="G24" s="638">
        <v>904.1</v>
      </c>
      <c r="H24" s="638">
        <v>1243.7</v>
      </c>
      <c r="I24" s="638">
        <v>1013.1</v>
      </c>
      <c r="J24" s="676">
        <v>555</v>
      </c>
      <c r="K24" s="638">
        <v>428.7</v>
      </c>
      <c r="L24" s="638">
        <v>126.3</v>
      </c>
      <c r="M24" s="676">
        <v>239.2</v>
      </c>
      <c r="N24" s="638">
        <v>96.7</v>
      </c>
      <c r="O24" s="638">
        <v>142.5</v>
      </c>
      <c r="P24" s="676">
        <v>4118.8999999999996</v>
      </c>
      <c r="Q24" s="73"/>
      <c r="AD24" s="73"/>
      <c r="AE24" s="73"/>
      <c r="AF24" s="73"/>
      <c r="AG24" s="73"/>
      <c r="AH24" s="73"/>
      <c r="AI24" s="73"/>
      <c r="AJ24" s="73"/>
      <c r="AK24" s="73"/>
      <c r="AL24" s="73"/>
      <c r="AM24" s="73"/>
      <c r="AN24" s="73"/>
      <c r="AO24" s="73"/>
      <c r="AP24" s="73"/>
    </row>
    <row r="25" spans="1:42" s="66" customFormat="1" ht="34.9" hidden="1" customHeight="1">
      <c r="A25" s="72"/>
      <c r="B25" s="212">
        <v>2014</v>
      </c>
      <c r="C25" s="574">
        <v>159.5</v>
      </c>
      <c r="D25" s="573">
        <v>44.7</v>
      </c>
      <c r="E25" s="573">
        <v>114.8</v>
      </c>
      <c r="F25" s="574">
        <v>3126.2</v>
      </c>
      <c r="G25" s="573">
        <v>933.5</v>
      </c>
      <c r="H25" s="573">
        <v>1136.2</v>
      </c>
      <c r="I25" s="573">
        <v>1056.5</v>
      </c>
      <c r="J25" s="574">
        <v>586.29999999999995</v>
      </c>
      <c r="K25" s="573">
        <v>445.2</v>
      </c>
      <c r="L25" s="573">
        <v>141.1</v>
      </c>
      <c r="M25" s="574">
        <v>252.5</v>
      </c>
      <c r="N25" s="573">
        <v>102</v>
      </c>
      <c r="O25" s="573">
        <v>150.5</v>
      </c>
      <c r="P25" s="574">
        <v>4124.5</v>
      </c>
      <c r="Q25" s="73"/>
      <c r="AD25" s="73"/>
      <c r="AE25" s="73"/>
      <c r="AF25" s="73"/>
      <c r="AG25" s="73"/>
      <c r="AH25" s="73"/>
      <c r="AI25" s="73"/>
      <c r="AJ25" s="73"/>
      <c r="AK25" s="73"/>
      <c r="AL25" s="73"/>
      <c r="AM25" s="73"/>
      <c r="AN25" s="73"/>
      <c r="AO25" s="73"/>
      <c r="AP25" s="73"/>
    </row>
    <row r="26" spans="1:42" s="66" customFormat="1" ht="34.9" hidden="1" customHeight="1">
      <c r="A26" s="72"/>
      <c r="B26" s="437">
        <v>2015</v>
      </c>
      <c r="C26" s="676">
        <v>183</v>
      </c>
      <c r="D26" s="638">
        <v>23.5</v>
      </c>
      <c r="E26" s="638">
        <v>159.5</v>
      </c>
      <c r="F26" s="676">
        <v>3185.8</v>
      </c>
      <c r="G26" s="638">
        <v>957.4</v>
      </c>
      <c r="H26" s="638">
        <v>1097.4000000000001</v>
      </c>
      <c r="I26" s="638">
        <v>1131</v>
      </c>
      <c r="J26" s="676">
        <v>556.79999999999995</v>
      </c>
      <c r="K26" s="638">
        <v>448.2</v>
      </c>
      <c r="L26" s="638">
        <v>108.6</v>
      </c>
      <c r="M26" s="676">
        <v>243.7</v>
      </c>
      <c r="N26" s="638">
        <v>93</v>
      </c>
      <c r="O26" s="638">
        <v>150.69999999999999</v>
      </c>
      <c r="P26" s="676">
        <v>4169.3</v>
      </c>
      <c r="Q26" s="73"/>
      <c r="AD26" s="73"/>
      <c r="AE26" s="73"/>
      <c r="AF26" s="73"/>
      <c r="AG26" s="73"/>
      <c r="AH26" s="73"/>
      <c r="AI26" s="73"/>
      <c r="AJ26" s="73"/>
      <c r="AK26" s="73"/>
      <c r="AL26" s="73"/>
      <c r="AM26" s="73"/>
      <c r="AN26" s="73"/>
      <c r="AO26" s="73"/>
      <c r="AP26" s="73"/>
    </row>
    <row r="27" spans="1:42" s="66" customFormat="1" ht="34.9" hidden="1" customHeight="1">
      <c r="A27" s="72"/>
      <c r="B27" s="212">
        <v>2016</v>
      </c>
      <c r="C27" s="574">
        <v>280.8</v>
      </c>
      <c r="D27" s="573">
        <v>59.1</v>
      </c>
      <c r="E27" s="573">
        <v>221.7</v>
      </c>
      <c r="F27" s="574">
        <v>3438.3</v>
      </c>
      <c r="G27" s="573">
        <v>974.6</v>
      </c>
      <c r="H27" s="573">
        <v>1270.3</v>
      </c>
      <c r="I27" s="573">
        <v>1193.4000000000001</v>
      </c>
      <c r="J27" s="574">
        <v>593.5</v>
      </c>
      <c r="K27" s="573">
        <v>476.5</v>
      </c>
      <c r="L27" s="573">
        <v>117</v>
      </c>
      <c r="M27" s="574">
        <v>254.2</v>
      </c>
      <c r="N27" s="573">
        <v>91.9</v>
      </c>
      <c r="O27" s="573">
        <v>162.30000000000001</v>
      </c>
      <c r="P27" s="574">
        <v>4566.8</v>
      </c>
      <c r="Q27" s="73"/>
      <c r="AD27" s="73"/>
      <c r="AE27" s="73"/>
      <c r="AF27" s="73"/>
      <c r="AG27" s="73"/>
      <c r="AH27" s="73"/>
      <c r="AI27" s="73"/>
      <c r="AJ27" s="73"/>
      <c r="AK27" s="73"/>
      <c r="AL27" s="73"/>
      <c r="AM27" s="73"/>
      <c r="AN27" s="73"/>
      <c r="AO27" s="73"/>
      <c r="AP27" s="73"/>
    </row>
    <row r="28" spans="1:42" s="66" customFormat="1" ht="34.9" hidden="1" customHeight="1">
      <c r="A28" s="72"/>
      <c r="B28" s="437">
        <v>2017</v>
      </c>
      <c r="C28" s="676">
        <v>211.6</v>
      </c>
      <c r="D28" s="638">
        <v>33</v>
      </c>
      <c r="E28" s="638">
        <v>178.6</v>
      </c>
      <c r="F28" s="676">
        <v>3610.7</v>
      </c>
      <c r="G28" s="638">
        <v>1028.0999999999999</v>
      </c>
      <c r="H28" s="638">
        <v>1273.2</v>
      </c>
      <c r="I28" s="638">
        <v>1309.4000000000001</v>
      </c>
      <c r="J28" s="676">
        <v>641.20000000000005</v>
      </c>
      <c r="K28" s="638">
        <v>521.20000000000005</v>
      </c>
      <c r="L28" s="638">
        <v>120</v>
      </c>
      <c r="M28" s="676">
        <v>289.2</v>
      </c>
      <c r="N28" s="638">
        <v>103</v>
      </c>
      <c r="O28" s="638">
        <v>186.2</v>
      </c>
      <c r="P28" s="676">
        <v>4752.7</v>
      </c>
      <c r="Q28" s="73"/>
      <c r="AD28" s="73"/>
      <c r="AE28" s="73"/>
      <c r="AF28" s="73"/>
      <c r="AG28" s="73"/>
      <c r="AH28" s="73"/>
      <c r="AI28" s="73"/>
      <c r="AJ28" s="73"/>
      <c r="AK28" s="73"/>
      <c r="AL28" s="73"/>
      <c r="AM28" s="73"/>
      <c r="AN28" s="73"/>
      <c r="AO28" s="73"/>
      <c r="AP28" s="73"/>
    </row>
    <row r="29" spans="1:42" s="89" customFormat="1" ht="34.9" hidden="1" customHeight="1">
      <c r="A29" s="90"/>
      <c r="B29" s="212">
        <v>2018</v>
      </c>
      <c r="C29" s="574">
        <v>233.1</v>
      </c>
      <c r="D29" s="573">
        <v>20.3</v>
      </c>
      <c r="E29" s="573">
        <v>212.8</v>
      </c>
      <c r="F29" s="574">
        <v>3604.7</v>
      </c>
      <c r="G29" s="573">
        <v>974.5</v>
      </c>
      <c r="H29" s="573">
        <v>1290.9000000000001</v>
      </c>
      <c r="I29" s="573">
        <v>1339.3</v>
      </c>
      <c r="J29" s="574">
        <v>668.7</v>
      </c>
      <c r="K29" s="573">
        <v>521.5</v>
      </c>
      <c r="L29" s="573">
        <v>147.19999999999999</v>
      </c>
      <c r="M29" s="574">
        <v>305.60000000000002</v>
      </c>
      <c r="N29" s="573">
        <v>103.7</v>
      </c>
      <c r="O29" s="573">
        <v>201.9</v>
      </c>
      <c r="P29" s="574">
        <v>4812.1000000000004</v>
      </c>
      <c r="Q29" s="91"/>
      <c r="AD29" s="91"/>
      <c r="AE29" s="91"/>
      <c r="AF29" s="91"/>
      <c r="AG29" s="91"/>
      <c r="AH29" s="91"/>
      <c r="AI29" s="91"/>
      <c r="AJ29" s="91"/>
      <c r="AK29" s="91"/>
      <c r="AL29" s="91"/>
      <c r="AM29" s="91"/>
      <c r="AN29" s="91"/>
      <c r="AO29" s="91"/>
      <c r="AP29" s="91"/>
    </row>
    <row r="30" spans="1:42" s="89" customFormat="1" ht="34.9" hidden="1" customHeight="1">
      <c r="A30" s="90"/>
      <c r="B30" s="437">
        <v>2019</v>
      </c>
      <c r="C30" s="676">
        <v>237.7</v>
      </c>
      <c r="D30" s="638">
        <v>16.2</v>
      </c>
      <c r="E30" s="638">
        <v>221.5</v>
      </c>
      <c r="F30" s="676">
        <v>3711.2</v>
      </c>
      <c r="G30" s="638">
        <v>1006.8</v>
      </c>
      <c r="H30" s="638">
        <v>1310.9</v>
      </c>
      <c r="I30" s="638">
        <v>1393.5</v>
      </c>
      <c r="J30" s="676">
        <v>635.1</v>
      </c>
      <c r="K30" s="638">
        <v>486.3</v>
      </c>
      <c r="L30" s="638">
        <v>148.80000000000001</v>
      </c>
      <c r="M30" s="676">
        <v>349.1</v>
      </c>
      <c r="N30" s="638">
        <v>121</v>
      </c>
      <c r="O30" s="638">
        <v>228.1</v>
      </c>
      <c r="P30" s="676">
        <v>4933.1000000000004</v>
      </c>
      <c r="Q30" s="91"/>
      <c r="AD30" s="91"/>
      <c r="AE30" s="91"/>
      <c r="AF30" s="91"/>
      <c r="AG30" s="91"/>
      <c r="AH30" s="91"/>
      <c r="AI30" s="91"/>
      <c r="AJ30" s="91"/>
      <c r="AK30" s="91"/>
      <c r="AL30" s="91"/>
      <c r="AM30" s="91"/>
      <c r="AN30" s="91"/>
      <c r="AO30" s="91"/>
      <c r="AP30" s="91"/>
    </row>
    <row r="31" spans="1:42" s="89" customFormat="1" ht="34.9" hidden="1" customHeight="1">
      <c r="A31" s="90"/>
      <c r="B31" s="212">
        <v>2020</v>
      </c>
      <c r="C31" s="574">
        <v>309</v>
      </c>
      <c r="D31" s="573">
        <v>10.1</v>
      </c>
      <c r="E31" s="573">
        <v>298.89999999999998</v>
      </c>
      <c r="F31" s="574">
        <v>4083</v>
      </c>
      <c r="G31" s="573">
        <v>1063</v>
      </c>
      <c r="H31" s="573">
        <v>1388</v>
      </c>
      <c r="I31" s="573">
        <v>1632</v>
      </c>
      <c r="J31" s="574">
        <v>729.8</v>
      </c>
      <c r="K31" s="573">
        <v>570.29999999999995</v>
      </c>
      <c r="L31" s="573">
        <v>159.5</v>
      </c>
      <c r="M31" s="574">
        <v>343.8</v>
      </c>
      <c r="N31" s="573">
        <v>105.1</v>
      </c>
      <c r="O31" s="573">
        <v>238.7</v>
      </c>
      <c r="P31" s="574">
        <v>5465.6</v>
      </c>
      <c r="Q31" s="91"/>
      <c r="AD31" s="91"/>
      <c r="AE31" s="91"/>
      <c r="AF31" s="91"/>
      <c r="AG31" s="91"/>
      <c r="AH31" s="91"/>
      <c r="AI31" s="91"/>
      <c r="AJ31" s="91"/>
      <c r="AK31" s="91"/>
      <c r="AL31" s="91"/>
      <c r="AM31" s="91"/>
      <c r="AN31" s="91"/>
      <c r="AO31" s="91"/>
      <c r="AP31" s="91"/>
    </row>
    <row r="32" spans="1:42" s="89" customFormat="1" ht="34.9" customHeight="1">
      <c r="A32" s="90"/>
      <c r="B32" s="437">
        <v>2021</v>
      </c>
      <c r="C32" s="676">
        <v>310.3</v>
      </c>
      <c r="D32" s="638">
        <v>2.2999999999999998</v>
      </c>
      <c r="E32" s="638">
        <v>308</v>
      </c>
      <c r="F32" s="676">
        <v>4443.8</v>
      </c>
      <c r="G32" s="638">
        <v>1162.7</v>
      </c>
      <c r="H32" s="638">
        <v>1684.4</v>
      </c>
      <c r="I32" s="638">
        <v>1596.7</v>
      </c>
      <c r="J32" s="676">
        <v>716.8</v>
      </c>
      <c r="K32" s="638">
        <v>544.5</v>
      </c>
      <c r="L32" s="638">
        <v>172.3</v>
      </c>
      <c r="M32" s="676">
        <v>358.2</v>
      </c>
      <c r="N32" s="638">
        <v>121.5</v>
      </c>
      <c r="O32" s="638">
        <v>236.7</v>
      </c>
      <c r="P32" s="676">
        <v>5829.1</v>
      </c>
      <c r="Q32" s="91"/>
      <c r="AD32" s="91"/>
      <c r="AE32" s="91"/>
      <c r="AF32" s="91"/>
      <c r="AG32" s="91"/>
      <c r="AH32" s="91"/>
      <c r="AI32" s="91"/>
      <c r="AJ32" s="91"/>
      <c r="AK32" s="91"/>
      <c r="AL32" s="91"/>
      <c r="AM32" s="91"/>
      <c r="AN32" s="91"/>
      <c r="AO32" s="91"/>
      <c r="AP32" s="91"/>
    </row>
    <row r="33" spans="1:42" s="89" customFormat="1" ht="34.9" customHeight="1">
      <c r="A33" s="90"/>
      <c r="B33" s="212">
        <v>2022</v>
      </c>
      <c r="C33" s="574">
        <v>290.10000000000002</v>
      </c>
      <c r="D33" s="573">
        <v>9.8000000000000007</v>
      </c>
      <c r="E33" s="573">
        <v>280.3</v>
      </c>
      <c r="F33" s="574">
        <v>4398.3999999999996</v>
      </c>
      <c r="G33" s="573">
        <v>1103.5</v>
      </c>
      <c r="H33" s="573">
        <v>1600.1</v>
      </c>
      <c r="I33" s="573">
        <v>1694.8</v>
      </c>
      <c r="J33" s="574">
        <v>808</v>
      </c>
      <c r="K33" s="573">
        <v>627.29999999999995</v>
      </c>
      <c r="L33" s="573">
        <v>180.7</v>
      </c>
      <c r="M33" s="574">
        <v>311.60000000000002</v>
      </c>
      <c r="N33" s="573">
        <v>53.4</v>
      </c>
      <c r="O33" s="573">
        <v>258.2</v>
      </c>
      <c r="P33" s="574">
        <v>5808.1</v>
      </c>
      <c r="Q33" s="91"/>
      <c r="AD33" s="91"/>
      <c r="AE33" s="91"/>
      <c r="AF33" s="91"/>
      <c r="AG33" s="91"/>
      <c r="AH33" s="91"/>
      <c r="AI33" s="91"/>
      <c r="AJ33" s="91"/>
      <c r="AK33" s="91"/>
      <c r="AL33" s="91"/>
      <c r="AM33" s="91"/>
      <c r="AN33" s="91"/>
      <c r="AO33" s="91"/>
      <c r="AP33" s="91"/>
    </row>
    <row r="34" spans="1:42" s="89" customFormat="1" ht="34.9" customHeight="1">
      <c r="A34" s="90"/>
      <c r="B34" s="437">
        <v>2023</v>
      </c>
      <c r="C34" s="676">
        <v>254.92671613900001</v>
      </c>
      <c r="D34" s="638">
        <v>4.1052122689999999</v>
      </c>
      <c r="E34" s="638">
        <v>250.82150387000002</v>
      </c>
      <c r="F34" s="676">
        <v>4634.8</v>
      </c>
      <c r="G34" s="638">
        <v>1028.4000000000001</v>
      </c>
      <c r="H34" s="638">
        <v>1649.1</v>
      </c>
      <c r="I34" s="638">
        <v>1957.3</v>
      </c>
      <c r="J34" s="676">
        <v>911.18489128199997</v>
      </c>
      <c r="K34" s="638">
        <v>725.49911124599998</v>
      </c>
      <c r="L34" s="638">
        <v>185.68578003599998</v>
      </c>
      <c r="M34" s="676">
        <v>329.35779020699999</v>
      </c>
      <c r="N34" s="638">
        <v>66.316214161999994</v>
      </c>
      <c r="O34" s="638">
        <v>263.041576045</v>
      </c>
      <c r="P34" s="676">
        <v>6130.2693976279998</v>
      </c>
      <c r="Q34" s="91"/>
      <c r="AD34" s="91"/>
      <c r="AE34" s="91"/>
      <c r="AF34" s="91"/>
      <c r="AG34" s="91"/>
      <c r="AH34" s="91"/>
      <c r="AI34" s="91"/>
      <c r="AJ34" s="91"/>
      <c r="AK34" s="91"/>
      <c r="AL34" s="91"/>
      <c r="AM34" s="91"/>
      <c r="AN34" s="91"/>
      <c r="AO34" s="91"/>
      <c r="AP34" s="91"/>
    </row>
    <row r="35" spans="1:42" s="89" customFormat="1" ht="34.9" customHeight="1">
      <c r="A35" s="90"/>
      <c r="B35" s="212">
        <v>2024</v>
      </c>
      <c r="C35" s="574">
        <v>319.69499999999999</v>
      </c>
      <c r="D35" s="573">
        <v>15.452</v>
      </c>
      <c r="E35" s="573">
        <v>304.24299999999999</v>
      </c>
      <c r="F35" s="574">
        <v>4710.2299999999996</v>
      </c>
      <c r="G35" s="573">
        <v>1098.7</v>
      </c>
      <c r="H35" s="573">
        <v>1638</v>
      </c>
      <c r="I35" s="573">
        <v>1973.5</v>
      </c>
      <c r="J35" s="574">
        <v>976.46900000000005</v>
      </c>
      <c r="K35" s="573">
        <v>717.03</v>
      </c>
      <c r="L35" s="573">
        <v>259.43900000000002</v>
      </c>
      <c r="M35" s="574">
        <v>317.68400000000003</v>
      </c>
      <c r="N35" s="573">
        <v>58.322000000000003</v>
      </c>
      <c r="O35" s="573">
        <v>259.36099999999999</v>
      </c>
      <c r="P35" s="574">
        <v>6324.0780000000004</v>
      </c>
      <c r="Q35" s="91"/>
      <c r="AD35" s="91"/>
      <c r="AE35" s="91"/>
      <c r="AF35" s="91"/>
      <c r="AG35" s="91"/>
      <c r="AH35" s="91"/>
      <c r="AI35" s="91"/>
      <c r="AJ35" s="91"/>
      <c r="AK35" s="91"/>
      <c r="AL35" s="91"/>
      <c r="AM35" s="91"/>
      <c r="AN35" s="91"/>
      <c r="AO35" s="91"/>
      <c r="AP35" s="91"/>
    </row>
    <row r="36" spans="1:42" s="89" customFormat="1" ht="34.9" customHeight="1">
      <c r="A36" s="90"/>
      <c r="B36" s="437">
        <v>2025</v>
      </c>
      <c r="C36" s="676">
        <v>253.822</v>
      </c>
      <c r="D36" s="638">
        <v>4.681</v>
      </c>
      <c r="E36" s="638">
        <v>249.142</v>
      </c>
      <c r="F36" s="676">
        <v>5145.9750000000004</v>
      </c>
      <c r="G36" s="638">
        <v>1183.0999999999999</v>
      </c>
      <c r="H36" s="638">
        <v>1640</v>
      </c>
      <c r="I36" s="638">
        <v>2322.9</v>
      </c>
      <c r="J36" s="676">
        <v>1013.732</v>
      </c>
      <c r="K36" s="638">
        <v>730.26400000000001</v>
      </c>
      <c r="L36" s="638">
        <v>283.46899999999999</v>
      </c>
      <c r="M36" s="676">
        <v>348.99200000000002</v>
      </c>
      <c r="N36" s="638">
        <v>73.272000000000006</v>
      </c>
      <c r="O36" s="638">
        <v>275.72000000000003</v>
      </c>
      <c r="P36" s="676">
        <v>6762.5219999999999</v>
      </c>
      <c r="Q36" s="91"/>
      <c r="AD36" s="91"/>
      <c r="AE36" s="91"/>
      <c r="AF36" s="91"/>
      <c r="AG36" s="91"/>
      <c r="AH36" s="91"/>
      <c r="AI36" s="91"/>
      <c r="AJ36" s="91"/>
      <c r="AK36" s="91"/>
      <c r="AL36" s="91"/>
      <c r="AM36" s="91"/>
      <c r="AN36" s="91"/>
      <c r="AO36" s="91"/>
      <c r="AP36" s="91"/>
    </row>
    <row r="37" spans="1:42" s="66" customFormat="1" ht="34.9" hidden="1" customHeight="1">
      <c r="A37" s="72"/>
      <c r="B37" s="215">
        <v>2000</v>
      </c>
      <c r="C37" s="678"/>
      <c r="D37" s="679"/>
      <c r="E37" s="679"/>
      <c r="F37" s="678"/>
      <c r="G37" s="679"/>
      <c r="H37" s="679"/>
      <c r="I37" s="679"/>
      <c r="J37" s="678"/>
      <c r="K37" s="679"/>
      <c r="L37" s="679"/>
      <c r="M37" s="678"/>
      <c r="N37" s="679"/>
      <c r="O37" s="679"/>
      <c r="P37" s="678"/>
      <c r="Q37" s="73"/>
    </row>
    <row r="38" spans="1:42" s="66" customFormat="1" ht="34.9" hidden="1" customHeight="1">
      <c r="A38" s="72"/>
      <c r="B38" s="216">
        <v>36526</v>
      </c>
      <c r="C38" s="574">
        <v>298.10000000000002</v>
      </c>
      <c r="D38" s="573">
        <v>53</v>
      </c>
      <c r="E38" s="573">
        <v>245.1</v>
      </c>
      <c r="F38" s="574">
        <v>1464.1</v>
      </c>
      <c r="G38" s="573">
        <v>381</v>
      </c>
      <c r="H38" s="573">
        <v>897.6</v>
      </c>
      <c r="I38" s="573">
        <v>185.5</v>
      </c>
      <c r="J38" s="574">
        <v>65.599999999999994</v>
      </c>
      <c r="K38" s="573">
        <v>58</v>
      </c>
      <c r="L38" s="573">
        <v>7.6</v>
      </c>
      <c r="M38" s="574">
        <v>153.9</v>
      </c>
      <c r="N38" s="573">
        <v>37.5</v>
      </c>
      <c r="O38" s="573">
        <v>116.4</v>
      </c>
      <c r="P38" s="574">
        <v>1981.7</v>
      </c>
      <c r="Q38" s="73"/>
    </row>
    <row r="39" spans="1:42" s="66" customFormat="1" ht="34.9" hidden="1" customHeight="1">
      <c r="A39" s="72"/>
      <c r="B39" s="217">
        <v>36558</v>
      </c>
      <c r="C39" s="676">
        <v>298.89999999999998</v>
      </c>
      <c r="D39" s="638">
        <v>47.9</v>
      </c>
      <c r="E39" s="638">
        <v>251</v>
      </c>
      <c r="F39" s="676">
        <v>1464.6</v>
      </c>
      <c r="G39" s="638">
        <v>386.7</v>
      </c>
      <c r="H39" s="638">
        <v>887.9</v>
      </c>
      <c r="I39" s="638">
        <v>190</v>
      </c>
      <c r="J39" s="676">
        <v>66.099999999999994</v>
      </c>
      <c r="K39" s="638">
        <v>58.4</v>
      </c>
      <c r="L39" s="638">
        <v>7.7</v>
      </c>
      <c r="M39" s="676">
        <v>158.5</v>
      </c>
      <c r="N39" s="638">
        <v>37.700000000000003</v>
      </c>
      <c r="O39" s="638">
        <v>120.8</v>
      </c>
      <c r="P39" s="676">
        <v>1988.1</v>
      </c>
      <c r="Q39" s="73"/>
    </row>
    <row r="40" spans="1:42" s="66" customFormat="1" ht="34.9" hidden="1" customHeight="1">
      <c r="A40" s="72"/>
      <c r="B40" s="216">
        <v>36590</v>
      </c>
      <c r="C40" s="574">
        <v>308.89999999999998</v>
      </c>
      <c r="D40" s="573">
        <v>50</v>
      </c>
      <c r="E40" s="573">
        <v>258.89999999999998</v>
      </c>
      <c r="F40" s="574">
        <v>1490.7</v>
      </c>
      <c r="G40" s="573">
        <v>387.6</v>
      </c>
      <c r="H40" s="573">
        <v>908.4</v>
      </c>
      <c r="I40" s="573">
        <v>194.7</v>
      </c>
      <c r="J40" s="574">
        <v>67.7</v>
      </c>
      <c r="K40" s="573">
        <v>60</v>
      </c>
      <c r="L40" s="573">
        <v>7.7</v>
      </c>
      <c r="M40" s="574">
        <v>161.6</v>
      </c>
      <c r="N40" s="573">
        <v>39.700000000000003</v>
      </c>
      <c r="O40" s="573">
        <v>121.9</v>
      </c>
      <c r="P40" s="574">
        <v>2028.9</v>
      </c>
      <c r="Q40" s="73"/>
    </row>
    <row r="41" spans="1:42" s="66" customFormat="1" ht="34.9" hidden="1" customHeight="1">
      <c r="A41" s="72"/>
      <c r="B41" s="217">
        <v>36622</v>
      </c>
      <c r="C41" s="676">
        <v>314.7</v>
      </c>
      <c r="D41" s="638">
        <v>46.6</v>
      </c>
      <c r="E41" s="638">
        <v>268.10000000000002</v>
      </c>
      <c r="F41" s="676">
        <v>1517.7</v>
      </c>
      <c r="G41" s="638">
        <v>390.2</v>
      </c>
      <c r="H41" s="638">
        <v>930.5</v>
      </c>
      <c r="I41" s="638">
        <v>197</v>
      </c>
      <c r="J41" s="676">
        <v>70.2</v>
      </c>
      <c r="K41" s="638">
        <v>62.5</v>
      </c>
      <c r="L41" s="638">
        <v>7.7</v>
      </c>
      <c r="M41" s="676">
        <v>162.5</v>
      </c>
      <c r="N41" s="638">
        <v>37.799999999999997</v>
      </c>
      <c r="O41" s="638">
        <v>124.7</v>
      </c>
      <c r="P41" s="676">
        <v>2065.1</v>
      </c>
      <c r="Q41" s="73"/>
    </row>
    <row r="42" spans="1:42" s="66" customFormat="1" ht="34.9" hidden="1" customHeight="1">
      <c r="A42" s="72"/>
      <c r="B42" s="216">
        <v>36654</v>
      </c>
      <c r="C42" s="574">
        <v>301.2</v>
      </c>
      <c r="D42" s="573">
        <v>46.2</v>
      </c>
      <c r="E42" s="573">
        <v>255</v>
      </c>
      <c r="F42" s="574">
        <v>1525.5</v>
      </c>
      <c r="G42" s="573">
        <v>392.9</v>
      </c>
      <c r="H42" s="573">
        <v>938</v>
      </c>
      <c r="I42" s="573">
        <v>194.6</v>
      </c>
      <c r="J42" s="574">
        <v>71.3</v>
      </c>
      <c r="K42" s="573">
        <v>63.6</v>
      </c>
      <c r="L42" s="573">
        <v>7.7</v>
      </c>
      <c r="M42" s="574">
        <v>186.5</v>
      </c>
      <c r="N42" s="573">
        <v>39</v>
      </c>
      <c r="O42" s="573">
        <v>147.5</v>
      </c>
      <c r="P42" s="574">
        <v>2084.5</v>
      </c>
      <c r="Q42" s="73"/>
    </row>
    <row r="43" spans="1:42" s="66" customFormat="1" ht="34.9" hidden="1" customHeight="1">
      <c r="A43" s="72"/>
      <c r="B43" s="217">
        <v>36686</v>
      </c>
      <c r="C43" s="676">
        <v>308.10000000000002</v>
      </c>
      <c r="D43" s="638">
        <v>44.2</v>
      </c>
      <c r="E43" s="638">
        <v>263.89999999999998</v>
      </c>
      <c r="F43" s="676">
        <v>1568.6</v>
      </c>
      <c r="G43" s="638">
        <v>403.6</v>
      </c>
      <c r="H43" s="638">
        <v>958.5</v>
      </c>
      <c r="I43" s="638">
        <v>206.5</v>
      </c>
      <c r="J43" s="676">
        <v>72.099999999999994</v>
      </c>
      <c r="K43" s="638">
        <v>64.599999999999994</v>
      </c>
      <c r="L43" s="638">
        <v>7.5</v>
      </c>
      <c r="M43" s="676">
        <v>264.2</v>
      </c>
      <c r="N43" s="638">
        <v>40.1</v>
      </c>
      <c r="O43" s="638">
        <v>224.1</v>
      </c>
      <c r="P43" s="676">
        <v>2213</v>
      </c>
      <c r="Q43" s="73"/>
    </row>
    <row r="44" spans="1:42" s="66" customFormat="1" ht="34.9" hidden="1" customHeight="1">
      <c r="A44" s="72"/>
      <c r="B44" s="216">
        <v>36718</v>
      </c>
      <c r="C44" s="574">
        <v>303.5</v>
      </c>
      <c r="D44" s="573">
        <v>49</v>
      </c>
      <c r="E44" s="573">
        <v>254.5</v>
      </c>
      <c r="F44" s="574">
        <v>1616.1</v>
      </c>
      <c r="G44" s="573">
        <v>406</v>
      </c>
      <c r="H44" s="573">
        <v>979.4</v>
      </c>
      <c r="I44" s="573">
        <v>230.7</v>
      </c>
      <c r="J44" s="574">
        <v>67.7</v>
      </c>
      <c r="K44" s="573">
        <v>60.3</v>
      </c>
      <c r="L44" s="573">
        <v>7.4</v>
      </c>
      <c r="M44" s="574">
        <v>303.3</v>
      </c>
      <c r="N44" s="573">
        <v>44.1</v>
      </c>
      <c r="O44" s="573">
        <v>259.2</v>
      </c>
      <c r="P44" s="574">
        <v>2290.6</v>
      </c>
      <c r="Q44" s="73"/>
    </row>
    <row r="45" spans="1:42" s="66" customFormat="1" ht="34.9" hidden="1" customHeight="1">
      <c r="A45" s="72"/>
      <c r="B45" s="217">
        <v>36750</v>
      </c>
      <c r="C45" s="676">
        <v>300.89999999999998</v>
      </c>
      <c r="D45" s="638">
        <v>55.6</v>
      </c>
      <c r="E45" s="638">
        <v>245.3</v>
      </c>
      <c r="F45" s="676">
        <v>1691.1</v>
      </c>
      <c r="G45" s="638">
        <v>412.3</v>
      </c>
      <c r="H45" s="638">
        <v>1045.4000000000001</v>
      </c>
      <c r="I45" s="638">
        <v>233.4</v>
      </c>
      <c r="J45" s="676">
        <v>67</v>
      </c>
      <c r="K45" s="638">
        <v>59.5</v>
      </c>
      <c r="L45" s="638">
        <v>7.5</v>
      </c>
      <c r="M45" s="676">
        <v>344.4</v>
      </c>
      <c r="N45" s="638">
        <v>49.5</v>
      </c>
      <c r="O45" s="638">
        <v>294.89999999999998</v>
      </c>
      <c r="P45" s="676">
        <v>2403.4</v>
      </c>
      <c r="Q45" s="73"/>
    </row>
    <row r="46" spans="1:42" s="66" customFormat="1" ht="34.9" hidden="1" customHeight="1">
      <c r="A46" s="72"/>
      <c r="B46" s="216">
        <v>36782</v>
      </c>
      <c r="C46" s="574">
        <v>306.7</v>
      </c>
      <c r="D46" s="573">
        <v>58.7</v>
      </c>
      <c r="E46" s="573">
        <v>248</v>
      </c>
      <c r="F46" s="574">
        <v>1707.9</v>
      </c>
      <c r="G46" s="573">
        <v>421</v>
      </c>
      <c r="H46" s="573">
        <v>1044.8</v>
      </c>
      <c r="I46" s="573">
        <v>242.1</v>
      </c>
      <c r="J46" s="574">
        <v>68.5</v>
      </c>
      <c r="K46" s="573">
        <v>61</v>
      </c>
      <c r="L46" s="573">
        <v>7.5</v>
      </c>
      <c r="M46" s="574">
        <v>377.8</v>
      </c>
      <c r="N46" s="573">
        <v>49.2</v>
      </c>
      <c r="O46" s="573">
        <v>328.6</v>
      </c>
      <c r="P46" s="574">
        <v>2460.9</v>
      </c>
      <c r="Q46" s="73"/>
    </row>
    <row r="47" spans="1:42" s="66" customFormat="1" ht="34.9" hidden="1" customHeight="1">
      <c r="A47" s="72"/>
      <c r="B47" s="217">
        <v>36814</v>
      </c>
      <c r="C47" s="676">
        <v>269.89999999999998</v>
      </c>
      <c r="D47" s="638">
        <v>57.7</v>
      </c>
      <c r="E47" s="638">
        <v>212.2</v>
      </c>
      <c r="F47" s="676">
        <v>1661.3</v>
      </c>
      <c r="G47" s="638">
        <v>409</v>
      </c>
      <c r="H47" s="638">
        <v>1018.5</v>
      </c>
      <c r="I47" s="638">
        <v>233.8</v>
      </c>
      <c r="J47" s="676">
        <v>69.3</v>
      </c>
      <c r="K47" s="638">
        <v>61.7</v>
      </c>
      <c r="L47" s="638">
        <v>7.6</v>
      </c>
      <c r="M47" s="676">
        <v>185.8</v>
      </c>
      <c r="N47" s="638">
        <v>52</v>
      </c>
      <c r="O47" s="638">
        <v>133.80000000000001</v>
      </c>
      <c r="P47" s="676">
        <v>2186.3000000000002</v>
      </c>
      <c r="Q47" s="73"/>
    </row>
    <row r="48" spans="1:42" s="66" customFormat="1" ht="34.9" hidden="1" customHeight="1">
      <c r="A48" s="72"/>
      <c r="B48" s="216">
        <v>36846</v>
      </c>
      <c r="C48" s="574">
        <v>269.5</v>
      </c>
      <c r="D48" s="573">
        <v>59.1</v>
      </c>
      <c r="E48" s="573">
        <v>210.4</v>
      </c>
      <c r="F48" s="574">
        <v>1669.9</v>
      </c>
      <c r="G48" s="573">
        <v>407.8</v>
      </c>
      <c r="H48" s="573">
        <v>1025</v>
      </c>
      <c r="I48" s="573">
        <v>237.1</v>
      </c>
      <c r="J48" s="574">
        <v>70.5</v>
      </c>
      <c r="K48" s="573">
        <v>62.9</v>
      </c>
      <c r="L48" s="573">
        <v>7.6</v>
      </c>
      <c r="M48" s="574">
        <v>225.6</v>
      </c>
      <c r="N48" s="573">
        <v>51.4</v>
      </c>
      <c r="O48" s="573">
        <v>174.2</v>
      </c>
      <c r="P48" s="574">
        <v>2235.5</v>
      </c>
      <c r="Q48" s="73"/>
    </row>
    <row r="49" spans="1:17" s="66" customFormat="1" ht="34.9" hidden="1" customHeight="1">
      <c r="A49" s="72"/>
      <c r="B49" s="217">
        <v>36878</v>
      </c>
      <c r="C49" s="676">
        <v>269.39999999999998</v>
      </c>
      <c r="D49" s="638">
        <v>58.2</v>
      </c>
      <c r="E49" s="638">
        <v>211.2</v>
      </c>
      <c r="F49" s="676">
        <v>1712.8</v>
      </c>
      <c r="G49" s="638">
        <v>410.6</v>
      </c>
      <c r="H49" s="638">
        <v>1049.9000000000001</v>
      </c>
      <c r="I49" s="638">
        <v>252.3</v>
      </c>
      <c r="J49" s="676">
        <v>75</v>
      </c>
      <c r="K49" s="638">
        <v>67.2</v>
      </c>
      <c r="L49" s="638">
        <v>7.8</v>
      </c>
      <c r="M49" s="676">
        <v>239.3</v>
      </c>
      <c r="N49" s="638">
        <v>43.5</v>
      </c>
      <c r="O49" s="638">
        <v>195.8</v>
      </c>
      <c r="P49" s="676">
        <v>2296.5</v>
      </c>
      <c r="Q49" s="73"/>
    </row>
    <row r="50" spans="1:17" s="66" customFormat="1" ht="34.9" hidden="1" customHeight="1">
      <c r="A50" s="72"/>
      <c r="B50" s="215">
        <v>2001</v>
      </c>
      <c r="C50" s="678"/>
      <c r="D50" s="679"/>
      <c r="E50" s="679"/>
      <c r="F50" s="678"/>
      <c r="G50" s="679"/>
      <c r="H50" s="679"/>
      <c r="I50" s="679"/>
      <c r="J50" s="678"/>
      <c r="K50" s="679"/>
      <c r="L50" s="679"/>
      <c r="M50" s="678"/>
      <c r="N50" s="679"/>
      <c r="O50" s="679"/>
      <c r="P50" s="678"/>
      <c r="Q50" s="73"/>
    </row>
    <row r="51" spans="1:17" s="66" customFormat="1" ht="34.9" hidden="1" customHeight="1">
      <c r="A51" s="72"/>
      <c r="B51" s="216">
        <v>36892</v>
      </c>
      <c r="C51" s="574">
        <v>294.5</v>
      </c>
      <c r="D51" s="573">
        <v>73.900000000000006</v>
      </c>
      <c r="E51" s="573">
        <v>220.6</v>
      </c>
      <c r="F51" s="574">
        <v>1698.7</v>
      </c>
      <c r="G51" s="573">
        <v>421</v>
      </c>
      <c r="H51" s="573">
        <v>1034.5999999999999</v>
      </c>
      <c r="I51" s="573">
        <v>243.1</v>
      </c>
      <c r="J51" s="574">
        <v>77</v>
      </c>
      <c r="K51" s="573">
        <v>69.099999999999994</v>
      </c>
      <c r="L51" s="573">
        <v>7.9</v>
      </c>
      <c r="M51" s="574">
        <v>254.6</v>
      </c>
      <c r="N51" s="573">
        <v>35.5</v>
      </c>
      <c r="O51" s="573">
        <v>219.1</v>
      </c>
      <c r="P51" s="574">
        <v>2324.8000000000002</v>
      </c>
      <c r="Q51" s="73"/>
    </row>
    <row r="52" spans="1:17" s="66" customFormat="1" ht="34.9" hidden="1" customHeight="1">
      <c r="A52" s="72"/>
      <c r="B52" s="217">
        <v>36923</v>
      </c>
      <c r="C52" s="676">
        <v>291.39999999999998</v>
      </c>
      <c r="D52" s="638">
        <v>75.5</v>
      </c>
      <c r="E52" s="638">
        <v>215.9</v>
      </c>
      <c r="F52" s="676">
        <v>1711.5</v>
      </c>
      <c r="G52" s="638">
        <v>416.6</v>
      </c>
      <c r="H52" s="638">
        <v>1041.2</v>
      </c>
      <c r="I52" s="638">
        <v>253.7</v>
      </c>
      <c r="J52" s="676">
        <v>74.2</v>
      </c>
      <c r="K52" s="638">
        <v>66.400000000000006</v>
      </c>
      <c r="L52" s="638">
        <v>7.8</v>
      </c>
      <c r="M52" s="676">
        <v>272.2</v>
      </c>
      <c r="N52" s="638">
        <v>40.299999999999997</v>
      </c>
      <c r="O52" s="638">
        <v>231.9</v>
      </c>
      <c r="P52" s="676">
        <v>2349.3000000000002</v>
      </c>
      <c r="Q52" s="73"/>
    </row>
    <row r="53" spans="1:17" s="66" customFormat="1" ht="34.9" hidden="1" customHeight="1">
      <c r="A53" s="72"/>
      <c r="B53" s="216">
        <v>36951</v>
      </c>
      <c r="C53" s="574">
        <v>273.7</v>
      </c>
      <c r="D53" s="573">
        <v>62.5</v>
      </c>
      <c r="E53" s="573">
        <v>211.2</v>
      </c>
      <c r="F53" s="574">
        <v>1712.1</v>
      </c>
      <c r="G53" s="573">
        <v>417.5</v>
      </c>
      <c r="H53" s="573">
        <v>1036.4000000000001</v>
      </c>
      <c r="I53" s="573">
        <v>258.2</v>
      </c>
      <c r="J53" s="574">
        <v>71.599999999999994</v>
      </c>
      <c r="K53" s="573">
        <v>63.8</v>
      </c>
      <c r="L53" s="573">
        <v>7.8</v>
      </c>
      <c r="M53" s="574">
        <v>234.4</v>
      </c>
      <c r="N53" s="573">
        <v>39</v>
      </c>
      <c r="O53" s="573">
        <v>195.4</v>
      </c>
      <c r="P53" s="574">
        <v>2291.8000000000002</v>
      </c>
      <c r="Q53" s="73"/>
    </row>
    <row r="54" spans="1:17" s="66" customFormat="1" ht="34.9" hidden="1" customHeight="1">
      <c r="A54" s="72"/>
      <c r="B54" s="217">
        <v>36982</v>
      </c>
      <c r="C54" s="676">
        <v>272.39999999999998</v>
      </c>
      <c r="D54" s="638">
        <v>64.099999999999994</v>
      </c>
      <c r="E54" s="638">
        <v>208.3</v>
      </c>
      <c r="F54" s="676">
        <v>1727</v>
      </c>
      <c r="G54" s="638">
        <v>420</v>
      </c>
      <c r="H54" s="638">
        <v>1040.9000000000001</v>
      </c>
      <c r="I54" s="638">
        <v>266.10000000000002</v>
      </c>
      <c r="J54" s="676">
        <v>73.099999999999994</v>
      </c>
      <c r="K54" s="638">
        <v>65.3</v>
      </c>
      <c r="L54" s="638">
        <v>7.8</v>
      </c>
      <c r="M54" s="676">
        <v>183.7</v>
      </c>
      <c r="N54" s="638">
        <v>37</v>
      </c>
      <c r="O54" s="638">
        <v>146.69999999999999</v>
      </c>
      <c r="P54" s="676">
        <v>2256.1999999999998</v>
      </c>
      <c r="Q54" s="73"/>
    </row>
    <row r="55" spans="1:17" s="66" customFormat="1" ht="34.9" hidden="1" customHeight="1">
      <c r="A55" s="72"/>
      <c r="B55" s="216">
        <v>37012</v>
      </c>
      <c r="C55" s="574">
        <v>272</v>
      </c>
      <c r="D55" s="573">
        <v>65.8</v>
      </c>
      <c r="E55" s="573">
        <v>206.2</v>
      </c>
      <c r="F55" s="574">
        <v>1718.3</v>
      </c>
      <c r="G55" s="573">
        <v>421.8</v>
      </c>
      <c r="H55" s="573">
        <v>1038.2</v>
      </c>
      <c r="I55" s="573">
        <v>258.3</v>
      </c>
      <c r="J55" s="574">
        <v>73.3</v>
      </c>
      <c r="K55" s="573">
        <v>65.099999999999994</v>
      </c>
      <c r="L55" s="573">
        <v>8.1999999999999993</v>
      </c>
      <c r="M55" s="574">
        <v>182.5</v>
      </c>
      <c r="N55" s="573">
        <v>38.5</v>
      </c>
      <c r="O55" s="573">
        <v>144</v>
      </c>
      <c r="P55" s="574">
        <v>2246.1</v>
      </c>
      <c r="Q55" s="73"/>
    </row>
    <row r="56" spans="1:17" s="66" customFormat="1" ht="34.9" hidden="1" customHeight="1">
      <c r="A56" s="72"/>
      <c r="B56" s="217">
        <v>37043</v>
      </c>
      <c r="C56" s="676">
        <v>265.7</v>
      </c>
      <c r="D56" s="638">
        <v>67.5</v>
      </c>
      <c r="E56" s="638">
        <v>198.2</v>
      </c>
      <c r="F56" s="676">
        <v>1726.1</v>
      </c>
      <c r="G56" s="638">
        <v>424.1</v>
      </c>
      <c r="H56" s="638">
        <v>1037.5</v>
      </c>
      <c r="I56" s="638">
        <v>264.5</v>
      </c>
      <c r="J56" s="676">
        <v>76.5</v>
      </c>
      <c r="K56" s="638">
        <v>67.7</v>
      </c>
      <c r="L56" s="638">
        <v>8.8000000000000007</v>
      </c>
      <c r="M56" s="676">
        <v>178.3</v>
      </c>
      <c r="N56" s="638">
        <v>38</v>
      </c>
      <c r="O56" s="638">
        <v>140.30000000000001</v>
      </c>
      <c r="P56" s="676">
        <v>2246.6</v>
      </c>
      <c r="Q56" s="73"/>
    </row>
    <row r="57" spans="1:17" s="66" customFormat="1" ht="34.9" hidden="1" customHeight="1">
      <c r="A57" s="72"/>
      <c r="B57" s="216">
        <v>37073</v>
      </c>
      <c r="C57" s="574">
        <v>272.10000000000002</v>
      </c>
      <c r="D57" s="573">
        <v>41.1</v>
      </c>
      <c r="E57" s="573">
        <v>231</v>
      </c>
      <c r="F57" s="574">
        <v>1699.8</v>
      </c>
      <c r="G57" s="573">
        <v>419.7</v>
      </c>
      <c r="H57" s="573">
        <v>1030.4000000000001</v>
      </c>
      <c r="I57" s="573">
        <v>249.7</v>
      </c>
      <c r="J57" s="574">
        <v>76.8</v>
      </c>
      <c r="K57" s="573">
        <v>68</v>
      </c>
      <c r="L57" s="573">
        <v>8.8000000000000007</v>
      </c>
      <c r="M57" s="574">
        <v>189.4</v>
      </c>
      <c r="N57" s="573">
        <v>40.200000000000003</v>
      </c>
      <c r="O57" s="573">
        <v>149.19999999999999</v>
      </c>
      <c r="P57" s="574">
        <v>2238.1</v>
      </c>
      <c r="Q57" s="73"/>
    </row>
    <row r="58" spans="1:17" s="66" customFormat="1" ht="34.9" hidden="1" customHeight="1">
      <c r="A58" s="72"/>
      <c r="B58" s="217">
        <v>37104</v>
      </c>
      <c r="C58" s="676">
        <v>246.1</v>
      </c>
      <c r="D58" s="638">
        <v>42.1</v>
      </c>
      <c r="E58" s="638">
        <v>204</v>
      </c>
      <c r="F58" s="676">
        <v>1693.8</v>
      </c>
      <c r="G58" s="638">
        <v>418</v>
      </c>
      <c r="H58" s="638">
        <v>1023.7</v>
      </c>
      <c r="I58" s="638">
        <v>252.1</v>
      </c>
      <c r="J58" s="676">
        <v>74.8</v>
      </c>
      <c r="K58" s="638">
        <v>66</v>
      </c>
      <c r="L58" s="638">
        <v>8.8000000000000007</v>
      </c>
      <c r="M58" s="676">
        <v>185.8</v>
      </c>
      <c r="N58" s="638">
        <v>36.9</v>
      </c>
      <c r="O58" s="638">
        <v>148.9</v>
      </c>
      <c r="P58" s="676">
        <v>2200.5</v>
      </c>
      <c r="Q58" s="73"/>
    </row>
    <row r="59" spans="1:17" s="66" customFormat="1" ht="34.9" hidden="1" customHeight="1">
      <c r="A59" s="72"/>
      <c r="B59" s="216">
        <v>37135</v>
      </c>
      <c r="C59" s="574">
        <v>244.5</v>
      </c>
      <c r="D59" s="573">
        <v>40.5</v>
      </c>
      <c r="E59" s="573">
        <v>204</v>
      </c>
      <c r="F59" s="574">
        <v>1679.3</v>
      </c>
      <c r="G59" s="573">
        <v>416.8</v>
      </c>
      <c r="H59" s="573">
        <v>1013.8</v>
      </c>
      <c r="I59" s="573">
        <v>248.7</v>
      </c>
      <c r="J59" s="574">
        <v>84.3</v>
      </c>
      <c r="K59" s="573">
        <v>74.8</v>
      </c>
      <c r="L59" s="573">
        <v>9.5</v>
      </c>
      <c r="M59" s="574">
        <v>191.2</v>
      </c>
      <c r="N59" s="573">
        <v>37.700000000000003</v>
      </c>
      <c r="O59" s="573">
        <v>153.5</v>
      </c>
      <c r="P59" s="574">
        <v>2199.3000000000002</v>
      </c>
      <c r="Q59" s="73"/>
    </row>
    <row r="60" spans="1:17" s="66" customFormat="1" ht="34.9" hidden="1" customHeight="1">
      <c r="A60" s="72"/>
      <c r="B60" s="217">
        <v>37165</v>
      </c>
      <c r="C60" s="676">
        <v>267.8</v>
      </c>
      <c r="D60" s="638">
        <v>40.4</v>
      </c>
      <c r="E60" s="638">
        <v>227.4</v>
      </c>
      <c r="F60" s="676">
        <v>1683</v>
      </c>
      <c r="G60" s="638">
        <v>419.5</v>
      </c>
      <c r="H60" s="638">
        <v>1012.5</v>
      </c>
      <c r="I60" s="638">
        <v>251</v>
      </c>
      <c r="J60" s="676">
        <v>85.8</v>
      </c>
      <c r="K60" s="638">
        <v>76.400000000000006</v>
      </c>
      <c r="L60" s="638">
        <v>9.4</v>
      </c>
      <c r="M60" s="676">
        <v>183.4</v>
      </c>
      <c r="N60" s="638">
        <v>37.5</v>
      </c>
      <c r="O60" s="638">
        <v>145.9</v>
      </c>
      <c r="P60" s="676">
        <v>2220</v>
      </c>
      <c r="Q60" s="73"/>
    </row>
    <row r="61" spans="1:17" s="66" customFormat="1" ht="34.9" hidden="1" customHeight="1">
      <c r="A61" s="72"/>
      <c r="B61" s="216">
        <v>37196</v>
      </c>
      <c r="C61" s="574">
        <v>260.39999999999998</v>
      </c>
      <c r="D61" s="573">
        <v>35.9</v>
      </c>
      <c r="E61" s="573">
        <v>224.5</v>
      </c>
      <c r="F61" s="574">
        <v>1702.8</v>
      </c>
      <c r="G61" s="573">
        <v>426.4</v>
      </c>
      <c r="H61" s="573">
        <v>1022.1</v>
      </c>
      <c r="I61" s="573">
        <v>254.3</v>
      </c>
      <c r="J61" s="574">
        <v>88.5</v>
      </c>
      <c r="K61" s="573">
        <v>79.099999999999994</v>
      </c>
      <c r="L61" s="573">
        <v>9.4</v>
      </c>
      <c r="M61" s="574">
        <v>173.8</v>
      </c>
      <c r="N61" s="573">
        <v>37.1</v>
      </c>
      <c r="O61" s="573">
        <v>136.69999999999999</v>
      </c>
      <c r="P61" s="574">
        <v>2225.5</v>
      </c>
      <c r="Q61" s="73"/>
    </row>
    <row r="62" spans="1:17" s="66" customFormat="1" ht="34.9" hidden="1" customHeight="1">
      <c r="A62" s="72"/>
      <c r="B62" s="217">
        <v>37226</v>
      </c>
      <c r="C62" s="676">
        <v>250.1</v>
      </c>
      <c r="D62" s="638">
        <v>51.6</v>
      </c>
      <c r="E62" s="638">
        <v>198.5</v>
      </c>
      <c r="F62" s="676">
        <v>1702.8</v>
      </c>
      <c r="G62" s="638">
        <v>434.8</v>
      </c>
      <c r="H62" s="638">
        <v>1012.7</v>
      </c>
      <c r="I62" s="638">
        <v>255.3</v>
      </c>
      <c r="J62" s="676">
        <v>83.9</v>
      </c>
      <c r="K62" s="638">
        <v>72.400000000000006</v>
      </c>
      <c r="L62" s="638">
        <v>11.5</v>
      </c>
      <c r="M62" s="676">
        <v>162.6</v>
      </c>
      <c r="N62" s="638">
        <v>29</v>
      </c>
      <c r="O62" s="638">
        <v>133.6</v>
      </c>
      <c r="P62" s="676">
        <v>2199.4</v>
      </c>
      <c r="Q62" s="73"/>
    </row>
    <row r="63" spans="1:17" s="66" customFormat="1" ht="34.9" hidden="1" customHeight="1">
      <c r="A63" s="72"/>
      <c r="B63" s="215">
        <v>2002</v>
      </c>
      <c r="C63" s="678"/>
      <c r="D63" s="679"/>
      <c r="E63" s="679"/>
      <c r="F63" s="678"/>
      <c r="G63" s="679"/>
      <c r="H63" s="679"/>
      <c r="I63" s="679"/>
      <c r="J63" s="678"/>
      <c r="K63" s="679"/>
      <c r="L63" s="679"/>
      <c r="M63" s="678"/>
      <c r="N63" s="679"/>
      <c r="O63" s="679"/>
      <c r="P63" s="678"/>
      <c r="Q63" s="73"/>
    </row>
    <row r="64" spans="1:17" s="66" customFormat="1" ht="34.9" hidden="1" customHeight="1">
      <c r="A64" s="72"/>
      <c r="B64" s="216">
        <v>37257</v>
      </c>
      <c r="C64" s="574">
        <v>214.2</v>
      </c>
      <c r="D64" s="573">
        <v>60.7</v>
      </c>
      <c r="E64" s="573">
        <v>153.5</v>
      </c>
      <c r="F64" s="574">
        <v>1698.5</v>
      </c>
      <c r="G64" s="573">
        <v>435.3</v>
      </c>
      <c r="H64" s="573">
        <v>1003.4</v>
      </c>
      <c r="I64" s="573">
        <v>259.8</v>
      </c>
      <c r="J64" s="574">
        <v>84.2</v>
      </c>
      <c r="K64" s="573">
        <v>71.3</v>
      </c>
      <c r="L64" s="573">
        <v>12.9</v>
      </c>
      <c r="M64" s="574">
        <v>130.4</v>
      </c>
      <c r="N64" s="573">
        <v>27.2</v>
      </c>
      <c r="O64" s="573">
        <v>103.2</v>
      </c>
      <c r="P64" s="574">
        <v>2127.3000000000002</v>
      </c>
      <c r="Q64" s="73"/>
    </row>
    <row r="65" spans="1:17" s="66" customFormat="1" ht="34.9" hidden="1" customHeight="1">
      <c r="A65" s="72"/>
      <c r="B65" s="217">
        <v>37288</v>
      </c>
      <c r="C65" s="676">
        <v>217.5</v>
      </c>
      <c r="D65" s="638">
        <v>70.7</v>
      </c>
      <c r="E65" s="638">
        <v>146.80000000000001</v>
      </c>
      <c r="F65" s="676">
        <v>1699.6</v>
      </c>
      <c r="G65" s="638">
        <v>427.7</v>
      </c>
      <c r="H65" s="638">
        <v>1005.8</v>
      </c>
      <c r="I65" s="638">
        <v>266.10000000000002</v>
      </c>
      <c r="J65" s="676">
        <v>84.6</v>
      </c>
      <c r="K65" s="638">
        <v>71.8</v>
      </c>
      <c r="L65" s="638">
        <v>12.8</v>
      </c>
      <c r="M65" s="676">
        <v>130.9</v>
      </c>
      <c r="N65" s="638">
        <v>26.2</v>
      </c>
      <c r="O65" s="638">
        <v>104.7</v>
      </c>
      <c r="P65" s="676">
        <v>2132.6</v>
      </c>
      <c r="Q65" s="73"/>
    </row>
    <row r="66" spans="1:17" s="66" customFormat="1" ht="34.9" hidden="1" customHeight="1">
      <c r="A66" s="72"/>
      <c r="B66" s="216">
        <v>37316</v>
      </c>
      <c r="C66" s="574">
        <v>200.8</v>
      </c>
      <c r="D66" s="573">
        <v>57.6</v>
      </c>
      <c r="E66" s="573">
        <v>143.19999999999999</v>
      </c>
      <c r="F66" s="574">
        <v>1697.8</v>
      </c>
      <c r="G66" s="573">
        <v>433.4</v>
      </c>
      <c r="H66" s="573">
        <v>1008.7</v>
      </c>
      <c r="I66" s="573">
        <v>255.7</v>
      </c>
      <c r="J66" s="574">
        <v>96.9</v>
      </c>
      <c r="K66" s="573">
        <v>84</v>
      </c>
      <c r="L66" s="573">
        <v>12.9</v>
      </c>
      <c r="M66" s="574">
        <v>126.5</v>
      </c>
      <c r="N66" s="573">
        <v>27.2</v>
      </c>
      <c r="O66" s="573">
        <v>99.3</v>
      </c>
      <c r="P66" s="574">
        <v>2122</v>
      </c>
      <c r="Q66" s="73"/>
    </row>
    <row r="67" spans="1:17" s="66" customFormat="1" ht="34.9" hidden="1" customHeight="1">
      <c r="A67" s="72"/>
      <c r="B67" s="217">
        <v>37347</v>
      </c>
      <c r="C67" s="676">
        <v>185.2</v>
      </c>
      <c r="D67" s="638">
        <v>56.5</v>
      </c>
      <c r="E67" s="638">
        <v>128.69999999999999</v>
      </c>
      <c r="F67" s="676">
        <v>1740.3</v>
      </c>
      <c r="G67" s="638">
        <v>439.3</v>
      </c>
      <c r="H67" s="638">
        <v>1025.7</v>
      </c>
      <c r="I67" s="638">
        <v>275.3</v>
      </c>
      <c r="J67" s="676">
        <v>99.4</v>
      </c>
      <c r="K67" s="638">
        <v>86.3</v>
      </c>
      <c r="L67" s="638">
        <v>13.1</v>
      </c>
      <c r="M67" s="676">
        <v>126.1</v>
      </c>
      <c r="N67" s="638">
        <v>25.7</v>
      </c>
      <c r="O67" s="638">
        <v>100.4</v>
      </c>
      <c r="P67" s="676">
        <v>2151</v>
      </c>
      <c r="Q67" s="73"/>
    </row>
    <row r="68" spans="1:17" s="66" customFormat="1" ht="34.9" hidden="1" customHeight="1">
      <c r="A68" s="72"/>
      <c r="B68" s="216">
        <v>37377</v>
      </c>
      <c r="C68" s="574">
        <v>142.69999999999999</v>
      </c>
      <c r="D68" s="573">
        <v>48.1</v>
      </c>
      <c r="E68" s="573">
        <v>94.6</v>
      </c>
      <c r="F68" s="574">
        <v>1721.4</v>
      </c>
      <c r="G68" s="573">
        <v>442</v>
      </c>
      <c r="H68" s="573">
        <v>1020.5</v>
      </c>
      <c r="I68" s="573">
        <v>258.89999999999998</v>
      </c>
      <c r="J68" s="574">
        <v>101.3</v>
      </c>
      <c r="K68" s="573">
        <v>88.2</v>
      </c>
      <c r="L68" s="573">
        <v>13.1</v>
      </c>
      <c r="M68" s="574">
        <v>162.19999999999999</v>
      </c>
      <c r="N68" s="573">
        <v>24.2</v>
      </c>
      <c r="O68" s="573">
        <v>138</v>
      </c>
      <c r="P68" s="574">
        <v>2127.6</v>
      </c>
      <c r="Q68" s="73"/>
    </row>
    <row r="69" spans="1:17" s="66" customFormat="1" ht="34.9" hidden="1" customHeight="1">
      <c r="A69" s="72"/>
      <c r="B69" s="217">
        <v>37408</v>
      </c>
      <c r="C69" s="676">
        <v>143.4</v>
      </c>
      <c r="D69" s="638">
        <v>43.9</v>
      </c>
      <c r="E69" s="638">
        <v>99.5</v>
      </c>
      <c r="F69" s="676">
        <v>1770.5</v>
      </c>
      <c r="G69" s="638">
        <v>444</v>
      </c>
      <c r="H69" s="638">
        <v>1050.5</v>
      </c>
      <c r="I69" s="638">
        <v>276</v>
      </c>
      <c r="J69" s="676">
        <v>102.5</v>
      </c>
      <c r="K69" s="638">
        <v>89.2</v>
      </c>
      <c r="L69" s="638">
        <v>13.3</v>
      </c>
      <c r="M69" s="676">
        <v>167.9</v>
      </c>
      <c r="N69" s="638">
        <v>27.5</v>
      </c>
      <c r="O69" s="638">
        <v>140.4</v>
      </c>
      <c r="P69" s="676">
        <v>2184.3000000000002</v>
      </c>
      <c r="Q69" s="73"/>
    </row>
    <row r="70" spans="1:17" s="66" customFormat="1" ht="34.9" hidden="1" customHeight="1">
      <c r="A70" s="72"/>
      <c r="B70" s="216">
        <v>37438</v>
      </c>
      <c r="C70" s="574">
        <v>134.69999999999999</v>
      </c>
      <c r="D70" s="573">
        <v>48.1</v>
      </c>
      <c r="E70" s="573">
        <v>86.6</v>
      </c>
      <c r="F70" s="574">
        <v>1754</v>
      </c>
      <c r="G70" s="573">
        <v>446</v>
      </c>
      <c r="H70" s="573">
        <v>1040.8</v>
      </c>
      <c r="I70" s="573">
        <v>267.2</v>
      </c>
      <c r="J70" s="574">
        <v>104</v>
      </c>
      <c r="K70" s="573">
        <v>90.5</v>
      </c>
      <c r="L70" s="573">
        <v>13.5</v>
      </c>
      <c r="M70" s="574">
        <v>166.3</v>
      </c>
      <c r="N70" s="573">
        <v>27.6</v>
      </c>
      <c r="O70" s="573">
        <v>138.69999999999999</v>
      </c>
      <c r="P70" s="574">
        <v>2159</v>
      </c>
      <c r="Q70" s="73"/>
    </row>
    <row r="71" spans="1:17" s="66" customFormat="1" ht="34.9" hidden="1" customHeight="1">
      <c r="A71" s="72"/>
      <c r="B71" s="217">
        <v>37469</v>
      </c>
      <c r="C71" s="676">
        <v>132.6</v>
      </c>
      <c r="D71" s="638">
        <v>49</v>
      </c>
      <c r="E71" s="638">
        <v>83.6</v>
      </c>
      <c r="F71" s="676">
        <v>1760.7</v>
      </c>
      <c r="G71" s="638">
        <v>447.1</v>
      </c>
      <c r="H71" s="638">
        <v>1042.9000000000001</v>
      </c>
      <c r="I71" s="638">
        <v>270.7</v>
      </c>
      <c r="J71" s="676">
        <v>106.9</v>
      </c>
      <c r="K71" s="638">
        <v>94</v>
      </c>
      <c r="L71" s="638">
        <v>12.9</v>
      </c>
      <c r="M71" s="676">
        <v>171.5</v>
      </c>
      <c r="N71" s="638">
        <v>25.9</v>
      </c>
      <c r="O71" s="638">
        <v>145.6</v>
      </c>
      <c r="P71" s="676">
        <v>2171.6999999999998</v>
      </c>
      <c r="Q71" s="73"/>
    </row>
    <row r="72" spans="1:17" s="66" customFormat="1" ht="34.9" hidden="1" customHeight="1">
      <c r="A72" s="72"/>
      <c r="B72" s="216">
        <v>37500</v>
      </c>
      <c r="C72" s="574">
        <v>116.7</v>
      </c>
      <c r="D72" s="573">
        <v>46.4</v>
      </c>
      <c r="E72" s="573">
        <v>70.3</v>
      </c>
      <c r="F72" s="574">
        <v>1749</v>
      </c>
      <c r="G72" s="573">
        <v>448.1</v>
      </c>
      <c r="H72" s="573">
        <v>1040.0999999999999</v>
      </c>
      <c r="I72" s="573">
        <v>260.8</v>
      </c>
      <c r="J72" s="574">
        <v>100.4</v>
      </c>
      <c r="K72" s="573">
        <v>87.3</v>
      </c>
      <c r="L72" s="573">
        <v>13.1</v>
      </c>
      <c r="M72" s="574">
        <v>178.9</v>
      </c>
      <c r="N72" s="573">
        <v>27.5</v>
      </c>
      <c r="O72" s="573">
        <v>151.4</v>
      </c>
      <c r="P72" s="574">
        <v>2145</v>
      </c>
      <c r="Q72" s="73"/>
    </row>
    <row r="73" spans="1:17" s="66" customFormat="1" ht="34.9" hidden="1" customHeight="1">
      <c r="A73" s="72"/>
      <c r="B73" s="217">
        <v>37530</v>
      </c>
      <c r="C73" s="676">
        <v>104.4</v>
      </c>
      <c r="D73" s="638">
        <v>46</v>
      </c>
      <c r="E73" s="638">
        <v>58.4</v>
      </c>
      <c r="F73" s="676">
        <v>1759.9</v>
      </c>
      <c r="G73" s="638">
        <v>447.4</v>
      </c>
      <c r="H73" s="638">
        <v>1054.0999999999999</v>
      </c>
      <c r="I73" s="638">
        <v>258.39999999999998</v>
      </c>
      <c r="J73" s="676">
        <v>103.3</v>
      </c>
      <c r="K73" s="638">
        <v>90.2</v>
      </c>
      <c r="L73" s="638">
        <v>13.1</v>
      </c>
      <c r="M73" s="676">
        <v>174.6</v>
      </c>
      <c r="N73" s="638">
        <v>27.6</v>
      </c>
      <c r="O73" s="638">
        <v>147</v>
      </c>
      <c r="P73" s="676">
        <v>2142.1999999999998</v>
      </c>
      <c r="Q73" s="73"/>
    </row>
    <row r="74" spans="1:17" s="66" customFormat="1" ht="34.9" hidden="1" customHeight="1">
      <c r="A74" s="72"/>
      <c r="B74" s="216">
        <v>37561</v>
      </c>
      <c r="C74" s="574">
        <v>78.8</v>
      </c>
      <c r="D74" s="573">
        <v>41.9</v>
      </c>
      <c r="E74" s="573">
        <v>36.9</v>
      </c>
      <c r="F74" s="574">
        <v>1791.7</v>
      </c>
      <c r="G74" s="573">
        <v>447.9</v>
      </c>
      <c r="H74" s="573">
        <v>1085.5999999999999</v>
      </c>
      <c r="I74" s="573">
        <v>258.2</v>
      </c>
      <c r="J74" s="574">
        <v>102.7</v>
      </c>
      <c r="K74" s="573">
        <v>89.6</v>
      </c>
      <c r="L74" s="573">
        <v>13.1</v>
      </c>
      <c r="M74" s="574">
        <v>182.8</v>
      </c>
      <c r="N74" s="573">
        <v>31</v>
      </c>
      <c r="O74" s="573">
        <v>151.80000000000001</v>
      </c>
      <c r="P74" s="574">
        <v>2156</v>
      </c>
      <c r="Q74" s="73"/>
    </row>
    <row r="75" spans="1:17" s="66" customFormat="1" ht="34.9" hidden="1" customHeight="1">
      <c r="A75" s="72"/>
      <c r="B75" s="217">
        <v>37591</v>
      </c>
      <c r="C75" s="676">
        <v>122.7</v>
      </c>
      <c r="D75" s="638">
        <v>42.1</v>
      </c>
      <c r="E75" s="638">
        <v>80.599999999999994</v>
      </c>
      <c r="F75" s="676">
        <v>1774.3</v>
      </c>
      <c r="G75" s="638">
        <v>455.9</v>
      </c>
      <c r="H75" s="638">
        <v>1063.7</v>
      </c>
      <c r="I75" s="638">
        <v>254.7</v>
      </c>
      <c r="J75" s="676">
        <v>103.8</v>
      </c>
      <c r="K75" s="638">
        <v>89</v>
      </c>
      <c r="L75" s="638">
        <v>14.8</v>
      </c>
      <c r="M75" s="676">
        <v>156</v>
      </c>
      <c r="N75" s="638">
        <v>21.7</v>
      </c>
      <c r="O75" s="638">
        <v>134.30000000000001</v>
      </c>
      <c r="P75" s="676">
        <v>2156.8000000000002</v>
      </c>
      <c r="Q75" s="73"/>
    </row>
    <row r="76" spans="1:17" s="66" customFormat="1" ht="34.9" hidden="1" customHeight="1">
      <c r="A76" s="72"/>
      <c r="B76" s="215">
        <v>2003</v>
      </c>
      <c r="C76" s="678"/>
      <c r="D76" s="679"/>
      <c r="E76" s="679"/>
      <c r="F76" s="678"/>
      <c r="G76" s="679"/>
      <c r="H76" s="679"/>
      <c r="I76" s="679"/>
      <c r="J76" s="678"/>
      <c r="K76" s="679"/>
      <c r="L76" s="679"/>
      <c r="M76" s="678"/>
      <c r="N76" s="679"/>
      <c r="O76" s="679"/>
      <c r="P76" s="678"/>
      <c r="Q76" s="73"/>
    </row>
    <row r="77" spans="1:17" s="66" customFormat="1" ht="34.9" hidden="1" customHeight="1">
      <c r="A77" s="72"/>
      <c r="B77" s="216">
        <v>37622</v>
      </c>
      <c r="C77" s="574">
        <v>128.6</v>
      </c>
      <c r="D77" s="573">
        <v>51.1</v>
      </c>
      <c r="E77" s="573">
        <v>77.5</v>
      </c>
      <c r="F77" s="574">
        <v>1796.5</v>
      </c>
      <c r="G77" s="573">
        <v>450.2</v>
      </c>
      <c r="H77" s="573">
        <v>1088.9000000000001</v>
      </c>
      <c r="I77" s="573">
        <v>257.39999999999998</v>
      </c>
      <c r="J77" s="574">
        <v>105.8</v>
      </c>
      <c r="K77" s="573">
        <v>91</v>
      </c>
      <c r="L77" s="573">
        <v>14.8</v>
      </c>
      <c r="M77" s="574">
        <v>164.8</v>
      </c>
      <c r="N77" s="573">
        <v>23.2</v>
      </c>
      <c r="O77" s="573">
        <v>141.6</v>
      </c>
      <c r="P77" s="574">
        <v>2195.6999999999998</v>
      </c>
      <c r="Q77" s="73"/>
    </row>
    <row r="78" spans="1:17" s="66" customFormat="1" ht="34.9" hidden="1" customHeight="1">
      <c r="A78" s="72"/>
      <c r="B78" s="217">
        <v>37653</v>
      </c>
      <c r="C78" s="676">
        <v>126.4</v>
      </c>
      <c r="D78" s="638">
        <v>61.6</v>
      </c>
      <c r="E78" s="638">
        <v>64.8</v>
      </c>
      <c r="F78" s="676">
        <v>1798.3</v>
      </c>
      <c r="G78" s="638">
        <v>448.2</v>
      </c>
      <c r="H78" s="638">
        <v>1081.8</v>
      </c>
      <c r="I78" s="638">
        <v>268.3</v>
      </c>
      <c r="J78" s="676">
        <v>107.1</v>
      </c>
      <c r="K78" s="638">
        <v>92.4</v>
      </c>
      <c r="L78" s="638">
        <v>14.7</v>
      </c>
      <c r="M78" s="676">
        <v>162.80000000000001</v>
      </c>
      <c r="N78" s="638">
        <v>22.5</v>
      </c>
      <c r="O78" s="638">
        <v>140.30000000000001</v>
      </c>
      <c r="P78" s="676">
        <v>2194.6</v>
      </c>
      <c r="Q78" s="73"/>
    </row>
    <row r="79" spans="1:17" s="66" customFormat="1" ht="34.9" hidden="1" customHeight="1">
      <c r="A79" s="72"/>
      <c r="B79" s="216">
        <v>37681</v>
      </c>
      <c r="C79" s="574">
        <v>134.1</v>
      </c>
      <c r="D79" s="573">
        <v>62.9</v>
      </c>
      <c r="E79" s="573">
        <v>71.2</v>
      </c>
      <c r="F79" s="574">
        <v>1792.4</v>
      </c>
      <c r="G79" s="573">
        <v>443.1</v>
      </c>
      <c r="H79" s="573">
        <v>1079.3</v>
      </c>
      <c r="I79" s="573">
        <v>270</v>
      </c>
      <c r="J79" s="574">
        <v>110.3</v>
      </c>
      <c r="K79" s="573">
        <v>94.1</v>
      </c>
      <c r="L79" s="573">
        <v>16.2</v>
      </c>
      <c r="M79" s="574">
        <v>154.1</v>
      </c>
      <c r="N79" s="573">
        <v>25.4</v>
      </c>
      <c r="O79" s="573">
        <v>128.69999999999999</v>
      </c>
      <c r="P79" s="574">
        <v>2190.9</v>
      </c>
      <c r="Q79" s="73"/>
    </row>
    <row r="80" spans="1:17" s="66" customFormat="1" ht="34.9" hidden="1" customHeight="1">
      <c r="A80" s="72"/>
      <c r="B80" s="217">
        <v>37712</v>
      </c>
      <c r="C80" s="676">
        <v>128.9</v>
      </c>
      <c r="D80" s="638">
        <v>60.5</v>
      </c>
      <c r="E80" s="638">
        <v>68.400000000000006</v>
      </c>
      <c r="F80" s="676">
        <v>1822.3</v>
      </c>
      <c r="G80" s="638">
        <v>451.4</v>
      </c>
      <c r="H80" s="638">
        <v>1094.3</v>
      </c>
      <c r="I80" s="638">
        <v>276.60000000000002</v>
      </c>
      <c r="J80" s="676">
        <v>115.8</v>
      </c>
      <c r="K80" s="638">
        <v>100.3</v>
      </c>
      <c r="L80" s="638">
        <v>15.5</v>
      </c>
      <c r="M80" s="676">
        <v>154.80000000000001</v>
      </c>
      <c r="N80" s="638">
        <v>24.4</v>
      </c>
      <c r="O80" s="638">
        <v>130.4</v>
      </c>
      <c r="P80" s="676">
        <v>2221.8000000000002</v>
      </c>
      <c r="Q80" s="73"/>
    </row>
    <row r="81" spans="1:17" s="66" customFormat="1" ht="34.9" hidden="1" customHeight="1">
      <c r="A81" s="72"/>
      <c r="B81" s="216">
        <v>37742</v>
      </c>
      <c r="C81" s="574">
        <v>192.7</v>
      </c>
      <c r="D81" s="573">
        <v>66.3</v>
      </c>
      <c r="E81" s="573">
        <v>126.4</v>
      </c>
      <c r="F81" s="574">
        <v>1856.6</v>
      </c>
      <c r="G81" s="573">
        <v>458.2</v>
      </c>
      <c r="H81" s="573">
        <v>1107.5</v>
      </c>
      <c r="I81" s="573">
        <v>290.89999999999998</v>
      </c>
      <c r="J81" s="574">
        <v>117.1</v>
      </c>
      <c r="K81" s="573">
        <v>100.7</v>
      </c>
      <c r="L81" s="573">
        <v>16.399999999999999</v>
      </c>
      <c r="M81" s="574">
        <v>166.7</v>
      </c>
      <c r="N81" s="573">
        <v>25.3</v>
      </c>
      <c r="O81" s="573">
        <v>141.4</v>
      </c>
      <c r="P81" s="574">
        <v>2333.1</v>
      </c>
      <c r="Q81" s="73"/>
    </row>
    <row r="82" spans="1:17" s="66" customFormat="1" ht="34.9" hidden="1" customHeight="1">
      <c r="A82" s="72"/>
      <c r="B82" s="217">
        <v>37773</v>
      </c>
      <c r="C82" s="676">
        <v>118.9</v>
      </c>
      <c r="D82" s="638">
        <v>40.6</v>
      </c>
      <c r="E82" s="638">
        <v>78.3</v>
      </c>
      <c r="F82" s="676">
        <v>1853.9</v>
      </c>
      <c r="G82" s="638">
        <v>460.8</v>
      </c>
      <c r="H82" s="638">
        <v>1110.8</v>
      </c>
      <c r="I82" s="638">
        <v>282.3</v>
      </c>
      <c r="J82" s="676">
        <v>119.2</v>
      </c>
      <c r="K82" s="638">
        <v>102.5</v>
      </c>
      <c r="L82" s="638">
        <v>16.7</v>
      </c>
      <c r="M82" s="676">
        <v>141.30000000000001</v>
      </c>
      <c r="N82" s="638">
        <v>21.9</v>
      </c>
      <c r="O82" s="638">
        <v>119.4</v>
      </c>
      <c r="P82" s="676">
        <v>2233.3000000000002</v>
      </c>
      <c r="Q82" s="73"/>
    </row>
    <row r="83" spans="1:17" s="66" customFormat="1" ht="34.9" hidden="1" customHeight="1">
      <c r="A83" s="72"/>
      <c r="B83" s="216">
        <v>37803</v>
      </c>
      <c r="C83" s="574">
        <v>142.19999999999999</v>
      </c>
      <c r="D83" s="573">
        <v>47.3</v>
      </c>
      <c r="E83" s="573">
        <v>94.9</v>
      </c>
      <c r="F83" s="574">
        <v>1909.4</v>
      </c>
      <c r="G83" s="573">
        <v>467.6</v>
      </c>
      <c r="H83" s="573">
        <v>1165.8</v>
      </c>
      <c r="I83" s="573">
        <v>276</v>
      </c>
      <c r="J83" s="574">
        <v>115.2</v>
      </c>
      <c r="K83" s="573">
        <v>96.9</v>
      </c>
      <c r="L83" s="573">
        <v>18.3</v>
      </c>
      <c r="M83" s="574">
        <v>179.2</v>
      </c>
      <c r="N83" s="573">
        <v>25.5</v>
      </c>
      <c r="O83" s="573">
        <v>153.69999999999999</v>
      </c>
      <c r="P83" s="574">
        <v>2346</v>
      </c>
      <c r="Q83" s="73"/>
    </row>
    <row r="84" spans="1:17" s="66" customFormat="1" ht="34.9" hidden="1" customHeight="1">
      <c r="A84" s="72"/>
      <c r="B84" s="217">
        <v>37834</v>
      </c>
      <c r="C84" s="676">
        <v>131.1</v>
      </c>
      <c r="D84" s="638">
        <v>46.8</v>
      </c>
      <c r="E84" s="638">
        <v>84.3</v>
      </c>
      <c r="F84" s="676">
        <v>1907.2</v>
      </c>
      <c r="G84" s="638">
        <v>470.3</v>
      </c>
      <c r="H84" s="638">
        <v>1143.0999999999999</v>
      </c>
      <c r="I84" s="638">
        <v>293.8</v>
      </c>
      <c r="J84" s="676">
        <v>115.7</v>
      </c>
      <c r="K84" s="638">
        <v>96.8</v>
      </c>
      <c r="L84" s="638">
        <v>18.899999999999999</v>
      </c>
      <c r="M84" s="676">
        <v>151</v>
      </c>
      <c r="N84" s="638">
        <v>25.5</v>
      </c>
      <c r="O84" s="638">
        <v>125.5</v>
      </c>
      <c r="P84" s="676">
        <v>2305</v>
      </c>
      <c r="Q84" s="73"/>
    </row>
    <row r="85" spans="1:17" s="66" customFormat="1" ht="34.9" hidden="1" customHeight="1">
      <c r="A85" s="72"/>
      <c r="B85" s="216">
        <v>37865</v>
      </c>
      <c r="C85" s="574">
        <v>126.1</v>
      </c>
      <c r="D85" s="573">
        <v>52.1</v>
      </c>
      <c r="E85" s="573">
        <v>74</v>
      </c>
      <c r="F85" s="574">
        <v>1895.6</v>
      </c>
      <c r="G85" s="573">
        <v>479.1</v>
      </c>
      <c r="H85" s="573">
        <v>1123.9000000000001</v>
      </c>
      <c r="I85" s="573">
        <v>292.60000000000002</v>
      </c>
      <c r="J85" s="574">
        <v>124.3</v>
      </c>
      <c r="K85" s="573">
        <v>103.1</v>
      </c>
      <c r="L85" s="573">
        <v>21.2</v>
      </c>
      <c r="M85" s="574">
        <v>151.1</v>
      </c>
      <c r="N85" s="573">
        <v>26.5</v>
      </c>
      <c r="O85" s="573">
        <v>124.6</v>
      </c>
      <c r="P85" s="574">
        <v>2297.1</v>
      </c>
      <c r="Q85" s="73"/>
    </row>
    <row r="86" spans="1:17" s="66" customFormat="1" ht="34.9" hidden="1" customHeight="1">
      <c r="A86" s="72"/>
      <c r="B86" s="217">
        <v>37895</v>
      </c>
      <c r="C86" s="676">
        <v>136</v>
      </c>
      <c r="D86" s="638">
        <v>64.2</v>
      </c>
      <c r="E86" s="638">
        <v>71.8</v>
      </c>
      <c r="F86" s="676">
        <v>1869</v>
      </c>
      <c r="G86" s="638">
        <v>483.3</v>
      </c>
      <c r="H86" s="638">
        <v>1107</v>
      </c>
      <c r="I86" s="638">
        <v>278.7</v>
      </c>
      <c r="J86" s="676">
        <v>126.2</v>
      </c>
      <c r="K86" s="638">
        <v>104.9</v>
      </c>
      <c r="L86" s="638">
        <v>21.3</v>
      </c>
      <c r="M86" s="676">
        <v>163.80000000000001</v>
      </c>
      <c r="N86" s="638">
        <v>31</v>
      </c>
      <c r="O86" s="638">
        <v>132.80000000000001</v>
      </c>
      <c r="P86" s="676">
        <v>2295</v>
      </c>
      <c r="Q86" s="73"/>
    </row>
    <row r="87" spans="1:17" s="66" customFormat="1" ht="34.9" hidden="1" customHeight="1">
      <c r="A87" s="72"/>
      <c r="B87" s="216">
        <v>37926</v>
      </c>
      <c r="C87" s="574">
        <v>137</v>
      </c>
      <c r="D87" s="573">
        <v>64.900000000000006</v>
      </c>
      <c r="E87" s="573">
        <v>72.099999999999994</v>
      </c>
      <c r="F87" s="574">
        <v>1881.8</v>
      </c>
      <c r="G87" s="573">
        <v>479.2</v>
      </c>
      <c r="H87" s="573">
        <v>1102.8</v>
      </c>
      <c r="I87" s="573">
        <v>299.8</v>
      </c>
      <c r="J87" s="574">
        <v>127.6</v>
      </c>
      <c r="K87" s="573">
        <v>106.6</v>
      </c>
      <c r="L87" s="573">
        <v>21</v>
      </c>
      <c r="M87" s="574">
        <v>161.6</v>
      </c>
      <c r="N87" s="573">
        <v>34.1</v>
      </c>
      <c r="O87" s="573">
        <v>127.5</v>
      </c>
      <c r="P87" s="574">
        <v>2308</v>
      </c>
      <c r="Q87" s="73"/>
    </row>
    <row r="88" spans="1:17" s="66" customFormat="1" ht="34.9" hidden="1" customHeight="1">
      <c r="A88" s="72"/>
      <c r="B88" s="217">
        <v>37956</v>
      </c>
      <c r="C88" s="676">
        <v>139.4</v>
      </c>
      <c r="D88" s="638">
        <v>59.7</v>
      </c>
      <c r="E88" s="638">
        <v>79.7</v>
      </c>
      <c r="F88" s="676">
        <v>1882.9</v>
      </c>
      <c r="G88" s="638">
        <v>495</v>
      </c>
      <c r="H88" s="638">
        <v>1104.5999999999999</v>
      </c>
      <c r="I88" s="638">
        <v>283.3</v>
      </c>
      <c r="J88" s="676">
        <v>135.4</v>
      </c>
      <c r="K88" s="638">
        <v>113.6</v>
      </c>
      <c r="L88" s="638">
        <v>21.8</v>
      </c>
      <c r="M88" s="676">
        <v>153.5</v>
      </c>
      <c r="N88" s="638">
        <v>28.2</v>
      </c>
      <c r="O88" s="638">
        <v>125.3</v>
      </c>
      <c r="P88" s="676">
        <v>2311.1999999999998</v>
      </c>
      <c r="Q88" s="73"/>
    </row>
    <row r="89" spans="1:17" s="66" customFormat="1" ht="34.9" hidden="1" customHeight="1">
      <c r="A89" s="72"/>
      <c r="B89" s="215">
        <v>2004</v>
      </c>
      <c r="C89" s="678"/>
      <c r="D89" s="679"/>
      <c r="E89" s="679"/>
      <c r="F89" s="678"/>
      <c r="G89" s="679"/>
      <c r="H89" s="679"/>
      <c r="I89" s="679"/>
      <c r="J89" s="678"/>
      <c r="K89" s="679"/>
      <c r="L89" s="679"/>
      <c r="M89" s="678"/>
      <c r="N89" s="679"/>
      <c r="O89" s="679"/>
      <c r="P89" s="678"/>
      <c r="Q89" s="73"/>
    </row>
    <row r="90" spans="1:17" s="66" customFormat="1" ht="34.9" hidden="1" customHeight="1">
      <c r="A90" s="72"/>
      <c r="B90" s="216">
        <v>37987</v>
      </c>
      <c r="C90" s="574">
        <v>137.1</v>
      </c>
      <c r="D90" s="573">
        <v>58</v>
      </c>
      <c r="E90" s="573">
        <v>79.099999999999994</v>
      </c>
      <c r="F90" s="574">
        <v>1919.6</v>
      </c>
      <c r="G90" s="573">
        <v>494.1</v>
      </c>
      <c r="H90" s="573">
        <v>1111.9000000000001</v>
      </c>
      <c r="I90" s="573">
        <v>313.60000000000002</v>
      </c>
      <c r="J90" s="574">
        <v>141.80000000000001</v>
      </c>
      <c r="K90" s="573">
        <v>120.6</v>
      </c>
      <c r="L90" s="573">
        <v>21.2</v>
      </c>
      <c r="M90" s="574">
        <v>180.4</v>
      </c>
      <c r="N90" s="573">
        <v>22.9</v>
      </c>
      <c r="O90" s="573">
        <v>157.5</v>
      </c>
      <c r="P90" s="574">
        <v>2378.9</v>
      </c>
      <c r="Q90" s="73"/>
    </row>
    <row r="91" spans="1:17" s="66" customFormat="1" ht="34.9" hidden="1" customHeight="1">
      <c r="A91" s="72"/>
      <c r="B91" s="217">
        <v>38018</v>
      </c>
      <c r="C91" s="676">
        <v>138.1</v>
      </c>
      <c r="D91" s="638">
        <v>55.2</v>
      </c>
      <c r="E91" s="638">
        <v>82.9</v>
      </c>
      <c r="F91" s="676">
        <v>1933.2</v>
      </c>
      <c r="G91" s="638">
        <v>503.1</v>
      </c>
      <c r="H91" s="638">
        <v>1107.3</v>
      </c>
      <c r="I91" s="638">
        <v>322.8</v>
      </c>
      <c r="J91" s="676">
        <v>141.19999999999999</v>
      </c>
      <c r="K91" s="638">
        <v>120.1</v>
      </c>
      <c r="L91" s="638">
        <v>21.1</v>
      </c>
      <c r="M91" s="676">
        <v>165.9</v>
      </c>
      <c r="N91" s="638">
        <v>31.7</v>
      </c>
      <c r="O91" s="638">
        <v>134.19999999999999</v>
      </c>
      <c r="P91" s="676">
        <v>2378.4</v>
      </c>
      <c r="Q91" s="73"/>
    </row>
    <row r="92" spans="1:17" s="66" customFormat="1" ht="34.9" hidden="1" customHeight="1">
      <c r="A92" s="72"/>
      <c r="B92" s="216">
        <v>38047</v>
      </c>
      <c r="C92" s="574">
        <v>93</v>
      </c>
      <c r="D92" s="573">
        <v>44</v>
      </c>
      <c r="E92" s="573">
        <v>49</v>
      </c>
      <c r="F92" s="574">
        <v>1928.7</v>
      </c>
      <c r="G92" s="573">
        <v>509.6</v>
      </c>
      <c r="H92" s="573">
        <v>1097.3</v>
      </c>
      <c r="I92" s="573">
        <v>321.8</v>
      </c>
      <c r="J92" s="574">
        <v>142.5</v>
      </c>
      <c r="K92" s="573">
        <v>123.2</v>
      </c>
      <c r="L92" s="573">
        <v>19.3</v>
      </c>
      <c r="M92" s="574">
        <v>176.9</v>
      </c>
      <c r="N92" s="573">
        <v>30.8</v>
      </c>
      <c r="O92" s="573">
        <v>146.1</v>
      </c>
      <c r="P92" s="574">
        <v>2341.1</v>
      </c>
      <c r="Q92" s="73"/>
    </row>
    <row r="93" spans="1:17" s="66" customFormat="1" ht="34.9" hidden="1" customHeight="1">
      <c r="A93" s="72"/>
      <c r="B93" s="217">
        <v>38078</v>
      </c>
      <c r="C93" s="676">
        <v>82.9</v>
      </c>
      <c r="D93" s="638">
        <v>44.1</v>
      </c>
      <c r="E93" s="638">
        <v>38.799999999999997</v>
      </c>
      <c r="F93" s="676">
        <v>1960.3</v>
      </c>
      <c r="G93" s="638">
        <v>509.4</v>
      </c>
      <c r="H93" s="638">
        <v>1111.5</v>
      </c>
      <c r="I93" s="638">
        <v>339.4</v>
      </c>
      <c r="J93" s="676">
        <v>144.6</v>
      </c>
      <c r="K93" s="638">
        <v>125.6</v>
      </c>
      <c r="L93" s="638">
        <v>19</v>
      </c>
      <c r="M93" s="676">
        <v>161.30000000000001</v>
      </c>
      <c r="N93" s="638">
        <v>30.4</v>
      </c>
      <c r="O93" s="638">
        <v>130.9</v>
      </c>
      <c r="P93" s="676">
        <v>2349.1</v>
      </c>
      <c r="Q93" s="73"/>
    </row>
    <row r="94" spans="1:17" s="66" customFormat="1" ht="34.9" hidden="1" customHeight="1">
      <c r="A94" s="72"/>
      <c r="B94" s="216">
        <v>38108</v>
      </c>
      <c r="C94" s="574">
        <v>57</v>
      </c>
      <c r="D94" s="573">
        <v>32.799999999999997</v>
      </c>
      <c r="E94" s="573">
        <v>24.2</v>
      </c>
      <c r="F94" s="574">
        <v>1984.7</v>
      </c>
      <c r="G94" s="573">
        <v>514.6</v>
      </c>
      <c r="H94" s="573">
        <v>1128.3</v>
      </c>
      <c r="I94" s="573">
        <v>341.8</v>
      </c>
      <c r="J94" s="574">
        <v>146.5</v>
      </c>
      <c r="K94" s="573">
        <v>127</v>
      </c>
      <c r="L94" s="573">
        <v>19.5</v>
      </c>
      <c r="M94" s="574">
        <v>170.5</v>
      </c>
      <c r="N94" s="573">
        <v>32.700000000000003</v>
      </c>
      <c r="O94" s="573">
        <v>137.80000000000001</v>
      </c>
      <c r="P94" s="574">
        <v>2358.6999999999998</v>
      </c>
      <c r="Q94" s="73"/>
    </row>
    <row r="95" spans="1:17" s="66" customFormat="1" ht="34.9" hidden="1" customHeight="1">
      <c r="A95" s="72"/>
      <c r="B95" s="217">
        <v>38139</v>
      </c>
      <c r="C95" s="676">
        <v>75.900000000000006</v>
      </c>
      <c r="D95" s="638">
        <v>47</v>
      </c>
      <c r="E95" s="638">
        <v>28.9</v>
      </c>
      <c r="F95" s="676">
        <v>1967.4</v>
      </c>
      <c r="G95" s="638">
        <v>521</v>
      </c>
      <c r="H95" s="638">
        <v>1117.5</v>
      </c>
      <c r="I95" s="638">
        <v>328.9</v>
      </c>
      <c r="J95" s="676">
        <v>152.19999999999999</v>
      </c>
      <c r="K95" s="638">
        <v>132.5</v>
      </c>
      <c r="L95" s="638">
        <v>19.7</v>
      </c>
      <c r="M95" s="676">
        <v>180.4</v>
      </c>
      <c r="N95" s="638">
        <v>36.799999999999997</v>
      </c>
      <c r="O95" s="638">
        <v>143.6</v>
      </c>
      <c r="P95" s="676">
        <v>2375.9</v>
      </c>
      <c r="Q95" s="73"/>
    </row>
    <row r="96" spans="1:17" s="66" customFormat="1" ht="34.9" hidden="1" customHeight="1">
      <c r="A96" s="72"/>
      <c r="B96" s="216">
        <v>38169</v>
      </c>
      <c r="C96" s="574">
        <v>93.6</v>
      </c>
      <c r="D96" s="573">
        <v>47.3</v>
      </c>
      <c r="E96" s="573">
        <v>46.3</v>
      </c>
      <c r="F96" s="574">
        <v>1964</v>
      </c>
      <c r="G96" s="573">
        <v>515.1</v>
      </c>
      <c r="H96" s="573">
        <v>1115.7</v>
      </c>
      <c r="I96" s="573">
        <v>333.2</v>
      </c>
      <c r="J96" s="574">
        <v>154.30000000000001</v>
      </c>
      <c r="K96" s="573">
        <v>134.1</v>
      </c>
      <c r="L96" s="573">
        <v>20.2</v>
      </c>
      <c r="M96" s="574">
        <v>188.9</v>
      </c>
      <c r="N96" s="573">
        <v>38.299999999999997</v>
      </c>
      <c r="O96" s="573">
        <v>150.6</v>
      </c>
      <c r="P96" s="574">
        <v>2400.8000000000002</v>
      </c>
      <c r="Q96" s="73"/>
    </row>
    <row r="97" spans="1:17" s="66" customFormat="1" ht="34.9" hidden="1" customHeight="1">
      <c r="A97" s="72"/>
      <c r="B97" s="217">
        <v>38200</v>
      </c>
      <c r="C97" s="676">
        <v>97.9</v>
      </c>
      <c r="D97" s="638">
        <v>47.6</v>
      </c>
      <c r="E97" s="638">
        <v>50.3</v>
      </c>
      <c r="F97" s="676">
        <v>1968.8</v>
      </c>
      <c r="G97" s="638">
        <v>514.29999999999995</v>
      </c>
      <c r="H97" s="638">
        <v>1106.0999999999999</v>
      </c>
      <c r="I97" s="638">
        <v>348.4</v>
      </c>
      <c r="J97" s="676">
        <v>163.9</v>
      </c>
      <c r="K97" s="638">
        <v>143.80000000000001</v>
      </c>
      <c r="L97" s="638">
        <v>20.100000000000001</v>
      </c>
      <c r="M97" s="676">
        <v>212.9</v>
      </c>
      <c r="N97" s="638">
        <v>40.9</v>
      </c>
      <c r="O97" s="638">
        <v>172</v>
      </c>
      <c r="P97" s="676">
        <v>2443.5</v>
      </c>
      <c r="Q97" s="73"/>
    </row>
    <row r="98" spans="1:17" s="66" customFormat="1" ht="34.9" hidden="1" customHeight="1">
      <c r="A98" s="72"/>
      <c r="B98" s="216">
        <v>38231</v>
      </c>
      <c r="C98" s="574">
        <v>123.5</v>
      </c>
      <c r="D98" s="573">
        <v>47.4</v>
      </c>
      <c r="E98" s="573">
        <v>76.099999999999994</v>
      </c>
      <c r="F98" s="574">
        <v>1956.7</v>
      </c>
      <c r="G98" s="573">
        <v>523.20000000000005</v>
      </c>
      <c r="H98" s="573">
        <v>1100.4000000000001</v>
      </c>
      <c r="I98" s="573">
        <v>333.1</v>
      </c>
      <c r="J98" s="574">
        <v>167.7</v>
      </c>
      <c r="K98" s="573">
        <v>147.30000000000001</v>
      </c>
      <c r="L98" s="573">
        <v>20.399999999999999</v>
      </c>
      <c r="M98" s="574">
        <v>191.5</v>
      </c>
      <c r="N98" s="573">
        <v>41.7</v>
      </c>
      <c r="O98" s="573">
        <v>149.80000000000001</v>
      </c>
      <c r="P98" s="574">
        <v>2439.4</v>
      </c>
      <c r="Q98" s="73"/>
    </row>
    <row r="99" spans="1:17" s="66" customFormat="1" ht="34.9" hidden="1" customHeight="1">
      <c r="A99" s="72"/>
      <c r="B99" s="217">
        <v>38261</v>
      </c>
      <c r="C99" s="676">
        <v>98.7</v>
      </c>
      <c r="D99" s="638">
        <v>47.5</v>
      </c>
      <c r="E99" s="638">
        <v>51.2</v>
      </c>
      <c r="F99" s="676">
        <v>1965.4</v>
      </c>
      <c r="G99" s="638">
        <v>522.4</v>
      </c>
      <c r="H99" s="638">
        <v>1116.0999999999999</v>
      </c>
      <c r="I99" s="638">
        <v>326.89999999999998</v>
      </c>
      <c r="J99" s="676">
        <v>170</v>
      </c>
      <c r="K99" s="638">
        <v>150</v>
      </c>
      <c r="L99" s="638">
        <v>20</v>
      </c>
      <c r="M99" s="676">
        <v>187.4</v>
      </c>
      <c r="N99" s="638">
        <v>44.1</v>
      </c>
      <c r="O99" s="638">
        <v>143.30000000000001</v>
      </c>
      <c r="P99" s="676">
        <v>2421.5</v>
      </c>
      <c r="Q99" s="73"/>
    </row>
    <row r="100" spans="1:17" s="66" customFormat="1" ht="34.9" hidden="1" customHeight="1">
      <c r="A100" s="72"/>
      <c r="B100" s="216">
        <v>38292</v>
      </c>
      <c r="C100" s="574">
        <v>107.9</v>
      </c>
      <c r="D100" s="573">
        <v>47.5</v>
      </c>
      <c r="E100" s="573">
        <v>60.4</v>
      </c>
      <c r="F100" s="574">
        <v>1987</v>
      </c>
      <c r="G100" s="573">
        <v>525.1</v>
      </c>
      <c r="H100" s="573">
        <v>1126.5999999999999</v>
      </c>
      <c r="I100" s="573">
        <v>335.3</v>
      </c>
      <c r="J100" s="574">
        <v>172.7</v>
      </c>
      <c r="K100" s="573">
        <v>152.69999999999999</v>
      </c>
      <c r="L100" s="573">
        <v>20</v>
      </c>
      <c r="M100" s="574">
        <v>183.3</v>
      </c>
      <c r="N100" s="573">
        <v>46.5</v>
      </c>
      <c r="O100" s="573">
        <v>136.80000000000001</v>
      </c>
      <c r="P100" s="574">
        <v>2450.9</v>
      </c>
      <c r="Q100" s="73"/>
    </row>
    <row r="101" spans="1:17" s="66" customFormat="1" ht="34.9" hidden="1" customHeight="1">
      <c r="A101" s="72"/>
      <c r="B101" s="217">
        <v>38322</v>
      </c>
      <c r="C101" s="676">
        <v>111.1</v>
      </c>
      <c r="D101" s="638">
        <v>40.9</v>
      </c>
      <c r="E101" s="638">
        <v>70.2</v>
      </c>
      <c r="F101" s="676">
        <v>2030.5</v>
      </c>
      <c r="G101" s="638">
        <v>529.1</v>
      </c>
      <c r="H101" s="638">
        <v>1142.5999999999999</v>
      </c>
      <c r="I101" s="638">
        <v>358.8</v>
      </c>
      <c r="J101" s="676">
        <v>178.9</v>
      </c>
      <c r="K101" s="638">
        <v>151.9</v>
      </c>
      <c r="L101" s="638">
        <v>27</v>
      </c>
      <c r="M101" s="676">
        <v>230.8</v>
      </c>
      <c r="N101" s="638">
        <v>46.1</v>
      </c>
      <c r="O101" s="638">
        <v>184.7</v>
      </c>
      <c r="P101" s="676">
        <v>2551.3000000000002</v>
      </c>
      <c r="Q101" s="73"/>
    </row>
    <row r="102" spans="1:17" s="66" customFormat="1" ht="34.9" hidden="1" customHeight="1">
      <c r="A102" s="72"/>
      <c r="B102" s="215">
        <v>2005</v>
      </c>
      <c r="C102" s="678"/>
      <c r="D102" s="679"/>
      <c r="E102" s="679"/>
      <c r="F102" s="678"/>
      <c r="G102" s="679"/>
      <c r="H102" s="679"/>
      <c r="I102" s="679"/>
      <c r="J102" s="678"/>
      <c r="K102" s="679"/>
      <c r="L102" s="679"/>
      <c r="M102" s="678"/>
      <c r="N102" s="679"/>
      <c r="O102" s="679"/>
      <c r="P102" s="678"/>
      <c r="Q102" s="73"/>
    </row>
    <row r="103" spans="1:17" s="66" customFormat="1" ht="34.9" hidden="1" customHeight="1">
      <c r="A103" s="72"/>
      <c r="B103" s="216">
        <v>38353</v>
      </c>
      <c r="C103" s="574">
        <v>138</v>
      </c>
      <c r="D103" s="573">
        <v>55.1</v>
      </c>
      <c r="E103" s="573">
        <v>82.9</v>
      </c>
      <c r="F103" s="574">
        <v>2025.7</v>
      </c>
      <c r="G103" s="573">
        <v>531.5</v>
      </c>
      <c r="H103" s="573">
        <v>1128.3</v>
      </c>
      <c r="I103" s="573">
        <v>365.9</v>
      </c>
      <c r="J103" s="574">
        <v>186.7</v>
      </c>
      <c r="K103" s="573">
        <v>158.80000000000001</v>
      </c>
      <c r="L103" s="573">
        <v>27.9</v>
      </c>
      <c r="M103" s="574">
        <v>179.5</v>
      </c>
      <c r="N103" s="573">
        <v>44.3</v>
      </c>
      <c r="O103" s="573">
        <v>135.19999999999999</v>
      </c>
      <c r="P103" s="574">
        <v>2529.9</v>
      </c>
      <c r="Q103" s="73"/>
    </row>
    <row r="104" spans="1:17" s="66" customFormat="1" ht="34.9" hidden="1" customHeight="1">
      <c r="A104" s="72"/>
      <c r="B104" s="217">
        <v>38384</v>
      </c>
      <c r="C104" s="676">
        <v>178.4</v>
      </c>
      <c r="D104" s="638">
        <v>52.9</v>
      </c>
      <c r="E104" s="638">
        <v>125.5</v>
      </c>
      <c r="F104" s="676">
        <v>2034.1</v>
      </c>
      <c r="G104" s="638">
        <v>538.5</v>
      </c>
      <c r="H104" s="638">
        <v>1124.0999999999999</v>
      </c>
      <c r="I104" s="638">
        <v>371.5</v>
      </c>
      <c r="J104" s="676">
        <v>201.3</v>
      </c>
      <c r="K104" s="638">
        <v>172.5</v>
      </c>
      <c r="L104" s="638">
        <v>28.8</v>
      </c>
      <c r="M104" s="676">
        <v>190.3</v>
      </c>
      <c r="N104" s="638">
        <v>52.3</v>
      </c>
      <c r="O104" s="638">
        <v>138</v>
      </c>
      <c r="P104" s="676">
        <v>2604.1</v>
      </c>
      <c r="Q104" s="73"/>
    </row>
    <row r="105" spans="1:17" s="66" customFormat="1" ht="34.9" hidden="1" customHeight="1">
      <c r="A105" s="72"/>
      <c r="B105" s="216">
        <v>38412</v>
      </c>
      <c r="C105" s="574">
        <v>185.4</v>
      </c>
      <c r="D105" s="573">
        <v>54.5</v>
      </c>
      <c r="E105" s="573">
        <v>130.9</v>
      </c>
      <c r="F105" s="574">
        <v>2054.5</v>
      </c>
      <c r="G105" s="573">
        <v>551.1</v>
      </c>
      <c r="H105" s="573">
        <v>1129.2</v>
      </c>
      <c r="I105" s="573">
        <v>374.2</v>
      </c>
      <c r="J105" s="574">
        <v>202.6</v>
      </c>
      <c r="K105" s="573">
        <v>171.2</v>
      </c>
      <c r="L105" s="573">
        <v>31.4</v>
      </c>
      <c r="M105" s="574">
        <v>207.6</v>
      </c>
      <c r="N105" s="573">
        <v>65.5</v>
      </c>
      <c r="O105" s="573">
        <v>142.1</v>
      </c>
      <c r="P105" s="574">
        <v>2650.1</v>
      </c>
      <c r="Q105" s="73"/>
    </row>
    <row r="106" spans="1:17" s="66" customFormat="1" ht="34.9" hidden="1" customHeight="1">
      <c r="A106" s="72"/>
      <c r="B106" s="217">
        <v>38443</v>
      </c>
      <c r="C106" s="676">
        <v>154.19999999999999</v>
      </c>
      <c r="D106" s="638">
        <v>55.3</v>
      </c>
      <c r="E106" s="638">
        <v>98.9</v>
      </c>
      <c r="F106" s="676">
        <v>2102.6</v>
      </c>
      <c r="G106" s="638">
        <v>553.70000000000005</v>
      </c>
      <c r="H106" s="638">
        <v>1166.0999999999999</v>
      </c>
      <c r="I106" s="638">
        <v>382.8</v>
      </c>
      <c r="J106" s="676">
        <v>216.7</v>
      </c>
      <c r="K106" s="638">
        <v>186</v>
      </c>
      <c r="L106" s="638">
        <v>30.7</v>
      </c>
      <c r="M106" s="676">
        <v>214.3</v>
      </c>
      <c r="N106" s="638">
        <v>65</v>
      </c>
      <c r="O106" s="638">
        <v>149.30000000000001</v>
      </c>
      <c r="P106" s="676">
        <v>2687.9</v>
      </c>
      <c r="Q106" s="73"/>
    </row>
    <row r="107" spans="1:17" s="66" customFormat="1" ht="34.9" hidden="1" customHeight="1">
      <c r="A107" s="72"/>
      <c r="B107" s="216">
        <v>38473</v>
      </c>
      <c r="C107" s="574">
        <v>161.5</v>
      </c>
      <c r="D107" s="573">
        <v>56.6</v>
      </c>
      <c r="E107" s="573">
        <v>104.9</v>
      </c>
      <c r="F107" s="574">
        <v>2134.8000000000002</v>
      </c>
      <c r="G107" s="573">
        <v>552.70000000000005</v>
      </c>
      <c r="H107" s="573">
        <v>1195.9000000000001</v>
      </c>
      <c r="I107" s="573">
        <v>386.2</v>
      </c>
      <c r="J107" s="574">
        <v>214.7</v>
      </c>
      <c r="K107" s="573">
        <v>179.3</v>
      </c>
      <c r="L107" s="573">
        <v>35.4</v>
      </c>
      <c r="M107" s="574">
        <v>255.7</v>
      </c>
      <c r="N107" s="573">
        <v>68.400000000000006</v>
      </c>
      <c r="O107" s="573">
        <v>187.3</v>
      </c>
      <c r="P107" s="574">
        <v>2766.7</v>
      </c>
      <c r="Q107" s="73"/>
    </row>
    <row r="108" spans="1:17" s="66" customFormat="1" ht="34.9" hidden="1" customHeight="1">
      <c r="A108" s="72"/>
      <c r="B108" s="217">
        <v>38504</v>
      </c>
      <c r="C108" s="676">
        <v>206.6</v>
      </c>
      <c r="D108" s="638">
        <v>55.4</v>
      </c>
      <c r="E108" s="638">
        <v>151.19999999999999</v>
      </c>
      <c r="F108" s="676">
        <v>2113.8000000000002</v>
      </c>
      <c r="G108" s="638">
        <v>547.9</v>
      </c>
      <c r="H108" s="638">
        <v>1188.3</v>
      </c>
      <c r="I108" s="638">
        <v>377.6</v>
      </c>
      <c r="J108" s="676">
        <v>202.3</v>
      </c>
      <c r="K108" s="638">
        <v>167.1</v>
      </c>
      <c r="L108" s="638">
        <v>35.200000000000003</v>
      </c>
      <c r="M108" s="676">
        <v>222</v>
      </c>
      <c r="N108" s="638">
        <v>74.099999999999994</v>
      </c>
      <c r="O108" s="638">
        <v>147.9</v>
      </c>
      <c r="P108" s="676">
        <v>2744.7</v>
      </c>
      <c r="Q108" s="73"/>
    </row>
    <row r="109" spans="1:17" s="66" customFormat="1" ht="34.9" hidden="1" customHeight="1">
      <c r="A109" s="72"/>
      <c r="B109" s="216">
        <v>38534</v>
      </c>
      <c r="C109" s="574">
        <v>163.5</v>
      </c>
      <c r="D109" s="573">
        <v>51.5</v>
      </c>
      <c r="E109" s="573">
        <v>112</v>
      </c>
      <c r="F109" s="574">
        <v>2136.4</v>
      </c>
      <c r="G109" s="573">
        <v>533.6</v>
      </c>
      <c r="H109" s="573">
        <v>1223.2</v>
      </c>
      <c r="I109" s="573">
        <v>379.6</v>
      </c>
      <c r="J109" s="574">
        <v>212.1</v>
      </c>
      <c r="K109" s="573">
        <v>175.5</v>
      </c>
      <c r="L109" s="573">
        <v>36.6</v>
      </c>
      <c r="M109" s="574">
        <v>224.8</v>
      </c>
      <c r="N109" s="573">
        <v>82.1</v>
      </c>
      <c r="O109" s="573">
        <v>142.69999999999999</v>
      </c>
      <c r="P109" s="574">
        <v>2736.8</v>
      </c>
      <c r="Q109" s="73"/>
    </row>
    <row r="110" spans="1:17" s="66" customFormat="1" ht="34.9" hidden="1" customHeight="1">
      <c r="A110" s="72"/>
      <c r="B110" s="217">
        <v>38565</v>
      </c>
      <c r="C110" s="676">
        <v>200.2</v>
      </c>
      <c r="D110" s="638">
        <v>54.2</v>
      </c>
      <c r="E110" s="638">
        <v>146</v>
      </c>
      <c r="F110" s="676">
        <v>2164.8000000000002</v>
      </c>
      <c r="G110" s="638">
        <v>570.70000000000005</v>
      </c>
      <c r="H110" s="638">
        <v>1216.2</v>
      </c>
      <c r="I110" s="638">
        <v>377.9</v>
      </c>
      <c r="J110" s="676">
        <v>231.2</v>
      </c>
      <c r="K110" s="638">
        <v>192.2</v>
      </c>
      <c r="L110" s="638">
        <v>39</v>
      </c>
      <c r="M110" s="676">
        <v>219.4</v>
      </c>
      <c r="N110" s="638">
        <v>77.900000000000006</v>
      </c>
      <c r="O110" s="638">
        <v>141.5</v>
      </c>
      <c r="P110" s="676">
        <v>2815.6</v>
      </c>
      <c r="Q110" s="73"/>
    </row>
    <row r="111" spans="1:17" s="66" customFormat="1" ht="34.9" hidden="1" customHeight="1">
      <c r="A111" s="72"/>
      <c r="B111" s="216">
        <v>38596</v>
      </c>
      <c r="C111" s="574">
        <v>139.69999999999999</v>
      </c>
      <c r="D111" s="573">
        <v>49.3</v>
      </c>
      <c r="E111" s="573">
        <v>90.4</v>
      </c>
      <c r="F111" s="574">
        <v>2118.5</v>
      </c>
      <c r="G111" s="573">
        <v>570.79999999999995</v>
      </c>
      <c r="H111" s="573">
        <v>1167.5999999999999</v>
      </c>
      <c r="I111" s="573">
        <v>380.1</v>
      </c>
      <c r="J111" s="574">
        <v>228.5</v>
      </c>
      <c r="K111" s="573">
        <v>190.5</v>
      </c>
      <c r="L111" s="573">
        <v>38</v>
      </c>
      <c r="M111" s="574">
        <v>257.3</v>
      </c>
      <c r="N111" s="573">
        <v>84.9</v>
      </c>
      <c r="O111" s="573">
        <v>172.4</v>
      </c>
      <c r="P111" s="574">
        <v>2744</v>
      </c>
      <c r="Q111" s="73"/>
    </row>
    <row r="112" spans="1:17" s="66" customFormat="1" ht="34.9" hidden="1" customHeight="1">
      <c r="A112" s="72"/>
      <c r="B112" s="217">
        <v>38626</v>
      </c>
      <c r="C112" s="676">
        <v>140.19999999999999</v>
      </c>
      <c r="D112" s="638">
        <v>48.9</v>
      </c>
      <c r="E112" s="638">
        <v>91.3</v>
      </c>
      <c r="F112" s="676">
        <v>2129.1999999999998</v>
      </c>
      <c r="G112" s="638">
        <v>566.6</v>
      </c>
      <c r="H112" s="638">
        <v>1155.5</v>
      </c>
      <c r="I112" s="638">
        <v>407.1</v>
      </c>
      <c r="J112" s="676">
        <v>235.4</v>
      </c>
      <c r="K112" s="638">
        <v>197.1</v>
      </c>
      <c r="L112" s="638">
        <v>38.299999999999997</v>
      </c>
      <c r="M112" s="676">
        <v>226.4</v>
      </c>
      <c r="N112" s="638">
        <v>85.8</v>
      </c>
      <c r="O112" s="638">
        <v>140.6</v>
      </c>
      <c r="P112" s="676">
        <v>2731.2</v>
      </c>
      <c r="Q112" s="73"/>
    </row>
    <row r="113" spans="1:17" s="66" customFormat="1" ht="34.9" hidden="1" customHeight="1">
      <c r="A113" s="72"/>
      <c r="B113" s="216">
        <v>38657</v>
      </c>
      <c r="C113" s="574">
        <v>166.8</v>
      </c>
      <c r="D113" s="573">
        <v>46.8</v>
      </c>
      <c r="E113" s="573">
        <v>120</v>
      </c>
      <c r="F113" s="574">
        <v>2150.1999999999998</v>
      </c>
      <c r="G113" s="573">
        <v>577.20000000000005</v>
      </c>
      <c r="H113" s="573">
        <v>1172.4000000000001</v>
      </c>
      <c r="I113" s="573">
        <v>400.6</v>
      </c>
      <c r="J113" s="574">
        <v>266</v>
      </c>
      <c r="K113" s="573">
        <v>223</v>
      </c>
      <c r="L113" s="573">
        <v>43</v>
      </c>
      <c r="M113" s="574">
        <v>226.7</v>
      </c>
      <c r="N113" s="573">
        <v>100.9</v>
      </c>
      <c r="O113" s="573">
        <v>125.8</v>
      </c>
      <c r="P113" s="574">
        <v>2809.7</v>
      </c>
      <c r="Q113" s="73"/>
    </row>
    <row r="114" spans="1:17" s="66" customFormat="1" ht="34.9" hidden="1" customHeight="1">
      <c r="A114" s="72"/>
      <c r="B114" s="217">
        <v>38687</v>
      </c>
      <c r="C114" s="676">
        <v>145.6</v>
      </c>
      <c r="D114" s="638">
        <v>47.2</v>
      </c>
      <c r="E114" s="638">
        <v>98.4</v>
      </c>
      <c r="F114" s="676">
        <v>2146.1999999999998</v>
      </c>
      <c r="G114" s="638">
        <v>577.29999999999995</v>
      </c>
      <c r="H114" s="638">
        <v>1097.8</v>
      </c>
      <c r="I114" s="638">
        <v>471.1</v>
      </c>
      <c r="J114" s="676">
        <v>253.8</v>
      </c>
      <c r="K114" s="638">
        <v>199.4</v>
      </c>
      <c r="L114" s="638">
        <v>54.4</v>
      </c>
      <c r="M114" s="676">
        <v>216</v>
      </c>
      <c r="N114" s="638">
        <v>89.3</v>
      </c>
      <c r="O114" s="638">
        <v>126.7</v>
      </c>
      <c r="P114" s="676">
        <v>2761.6</v>
      </c>
      <c r="Q114" s="73"/>
    </row>
    <row r="115" spans="1:17" s="66" customFormat="1" ht="34.9" hidden="1" customHeight="1">
      <c r="A115" s="72"/>
      <c r="B115" s="215">
        <v>2006</v>
      </c>
      <c r="C115" s="678"/>
      <c r="D115" s="679"/>
      <c r="E115" s="679"/>
      <c r="F115" s="678"/>
      <c r="G115" s="679"/>
      <c r="H115" s="679"/>
      <c r="I115" s="679"/>
      <c r="J115" s="678"/>
      <c r="K115" s="679"/>
      <c r="L115" s="679"/>
      <c r="M115" s="678"/>
      <c r="N115" s="679"/>
      <c r="O115" s="679"/>
      <c r="P115" s="678"/>
      <c r="Q115" s="73"/>
    </row>
    <row r="116" spans="1:17" s="66" customFormat="1" ht="34.9" hidden="1" customHeight="1">
      <c r="A116" s="72"/>
      <c r="B116" s="216">
        <v>38718</v>
      </c>
      <c r="C116" s="574">
        <v>152.69999999999999</v>
      </c>
      <c r="D116" s="573">
        <v>48.2</v>
      </c>
      <c r="E116" s="573">
        <v>104.5</v>
      </c>
      <c r="F116" s="574">
        <v>2105.3000000000002</v>
      </c>
      <c r="G116" s="573">
        <v>579.5</v>
      </c>
      <c r="H116" s="573">
        <v>1099.5999999999999</v>
      </c>
      <c r="I116" s="573">
        <v>426.2</v>
      </c>
      <c r="J116" s="574">
        <v>255.6</v>
      </c>
      <c r="K116" s="573">
        <v>204.6</v>
      </c>
      <c r="L116" s="573">
        <v>51</v>
      </c>
      <c r="M116" s="574">
        <v>214.8</v>
      </c>
      <c r="N116" s="573">
        <v>97.9</v>
      </c>
      <c r="O116" s="573">
        <v>116.9</v>
      </c>
      <c r="P116" s="574">
        <v>2728.3</v>
      </c>
      <c r="Q116" s="73"/>
    </row>
    <row r="117" spans="1:17" s="66" customFormat="1" ht="34.9" hidden="1" customHeight="1">
      <c r="A117" s="72"/>
      <c r="B117" s="217">
        <v>38749</v>
      </c>
      <c r="C117" s="676">
        <v>152.1</v>
      </c>
      <c r="D117" s="638">
        <v>61.4</v>
      </c>
      <c r="E117" s="638">
        <v>90.7</v>
      </c>
      <c r="F117" s="676">
        <v>2069.4</v>
      </c>
      <c r="G117" s="638">
        <v>570.9</v>
      </c>
      <c r="H117" s="638">
        <v>1064</v>
      </c>
      <c r="I117" s="638">
        <v>434.5</v>
      </c>
      <c r="J117" s="676">
        <v>245.5</v>
      </c>
      <c r="K117" s="638">
        <v>196.5</v>
      </c>
      <c r="L117" s="638">
        <v>49</v>
      </c>
      <c r="M117" s="676">
        <v>204.3</v>
      </c>
      <c r="N117" s="638">
        <v>77.7</v>
      </c>
      <c r="O117" s="638">
        <v>126.6</v>
      </c>
      <c r="P117" s="676">
        <v>2671.3</v>
      </c>
      <c r="Q117" s="73"/>
    </row>
    <row r="118" spans="1:17" s="66" customFormat="1" ht="34.9" hidden="1" customHeight="1">
      <c r="A118" s="72"/>
      <c r="B118" s="216">
        <v>38777</v>
      </c>
      <c r="C118" s="574">
        <v>165.6</v>
      </c>
      <c r="D118" s="573">
        <v>42.5</v>
      </c>
      <c r="E118" s="573">
        <v>123.1</v>
      </c>
      <c r="F118" s="574">
        <v>2040.6</v>
      </c>
      <c r="G118" s="573">
        <v>551.79999999999995</v>
      </c>
      <c r="H118" s="573">
        <v>1069.8</v>
      </c>
      <c r="I118" s="573">
        <v>419</v>
      </c>
      <c r="J118" s="574">
        <v>248.1</v>
      </c>
      <c r="K118" s="573">
        <v>197.7</v>
      </c>
      <c r="L118" s="573">
        <v>50.4</v>
      </c>
      <c r="M118" s="574">
        <v>194.8</v>
      </c>
      <c r="N118" s="573">
        <v>84.1</v>
      </c>
      <c r="O118" s="573">
        <v>110.7</v>
      </c>
      <c r="P118" s="574">
        <v>2649.1</v>
      </c>
      <c r="Q118" s="73"/>
    </row>
    <row r="119" spans="1:17" s="66" customFormat="1" ht="34.9" hidden="1" customHeight="1">
      <c r="A119" s="72"/>
      <c r="B119" s="217">
        <v>38808</v>
      </c>
      <c r="C119" s="676">
        <v>159.1</v>
      </c>
      <c r="D119" s="638">
        <v>56</v>
      </c>
      <c r="E119" s="638">
        <v>103.1</v>
      </c>
      <c r="F119" s="676">
        <v>2044.1</v>
      </c>
      <c r="G119" s="638">
        <v>556.79999999999995</v>
      </c>
      <c r="H119" s="638">
        <v>1070.9000000000001</v>
      </c>
      <c r="I119" s="638">
        <v>416.4</v>
      </c>
      <c r="J119" s="676">
        <v>250.6</v>
      </c>
      <c r="K119" s="638">
        <v>202.1</v>
      </c>
      <c r="L119" s="638">
        <v>48.5</v>
      </c>
      <c r="M119" s="676">
        <v>157.9</v>
      </c>
      <c r="N119" s="638">
        <v>49.4</v>
      </c>
      <c r="O119" s="638">
        <v>108.5</v>
      </c>
      <c r="P119" s="676">
        <v>2611.6999999999998</v>
      </c>
      <c r="Q119" s="73"/>
    </row>
    <row r="120" spans="1:17" s="66" customFormat="1" ht="34.9" hidden="1" customHeight="1">
      <c r="A120" s="72"/>
      <c r="B120" s="216">
        <v>38838</v>
      </c>
      <c r="C120" s="574">
        <v>133.6</v>
      </c>
      <c r="D120" s="573">
        <v>43.1</v>
      </c>
      <c r="E120" s="573">
        <v>90.5</v>
      </c>
      <c r="F120" s="574">
        <v>2021.6</v>
      </c>
      <c r="G120" s="573">
        <v>556.6</v>
      </c>
      <c r="H120" s="573">
        <v>1070.4000000000001</v>
      </c>
      <c r="I120" s="573">
        <v>394.6</v>
      </c>
      <c r="J120" s="574">
        <v>238.2</v>
      </c>
      <c r="K120" s="573">
        <v>190.6</v>
      </c>
      <c r="L120" s="573">
        <v>47.6</v>
      </c>
      <c r="M120" s="574">
        <v>162.30000000000001</v>
      </c>
      <c r="N120" s="573">
        <v>53.9</v>
      </c>
      <c r="O120" s="573">
        <v>108.4</v>
      </c>
      <c r="P120" s="574">
        <v>2555.6999999999998</v>
      </c>
      <c r="Q120" s="73"/>
    </row>
    <row r="121" spans="1:17" s="66" customFormat="1" ht="34.9" hidden="1" customHeight="1">
      <c r="A121" s="72"/>
      <c r="B121" s="217">
        <v>38869</v>
      </c>
      <c r="C121" s="676">
        <v>129.1</v>
      </c>
      <c r="D121" s="638">
        <v>43.6</v>
      </c>
      <c r="E121" s="638">
        <v>85.5</v>
      </c>
      <c r="F121" s="676">
        <v>1987.1</v>
      </c>
      <c r="G121" s="638">
        <v>551.1</v>
      </c>
      <c r="H121" s="638">
        <v>1052.9000000000001</v>
      </c>
      <c r="I121" s="638">
        <v>383.1</v>
      </c>
      <c r="J121" s="676">
        <v>241.4</v>
      </c>
      <c r="K121" s="638">
        <v>190.9</v>
      </c>
      <c r="L121" s="638">
        <v>50.5</v>
      </c>
      <c r="M121" s="676">
        <v>193.9</v>
      </c>
      <c r="N121" s="638">
        <v>54.3</v>
      </c>
      <c r="O121" s="638">
        <v>139.6</v>
      </c>
      <c r="P121" s="676">
        <v>2551.5</v>
      </c>
      <c r="Q121" s="73"/>
    </row>
    <row r="122" spans="1:17" s="66" customFormat="1" ht="34.9" hidden="1" customHeight="1">
      <c r="A122" s="72"/>
      <c r="B122" s="216">
        <v>38899</v>
      </c>
      <c r="C122" s="574">
        <v>155.30000000000001</v>
      </c>
      <c r="D122" s="573">
        <v>45.3</v>
      </c>
      <c r="E122" s="573">
        <v>110</v>
      </c>
      <c r="F122" s="574">
        <v>2025.9</v>
      </c>
      <c r="G122" s="573">
        <v>551.9</v>
      </c>
      <c r="H122" s="573">
        <v>1068.5999999999999</v>
      </c>
      <c r="I122" s="573">
        <v>405.4</v>
      </c>
      <c r="J122" s="574">
        <v>244.1</v>
      </c>
      <c r="K122" s="573">
        <v>193.5</v>
      </c>
      <c r="L122" s="573">
        <v>50.6</v>
      </c>
      <c r="M122" s="574">
        <v>170.3</v>
      </c>
      <c r="N122" s="573">
        <v>54.3</v>
      </c>
      <c r="O122" s="573">
        <v>116</v>
      </c>
      <c r="P122" s="574">
        <v>2595.6</v>
      </c>
      <c r="Q122" s="73"/>
    </row>
    <row r="123" spans="1:17" s="66" customFormat="1" ht="34.9" hidden="1" customHeight="1">
      <c r="A123" s="72"/>
      <c r="B123" s="217">
        <v>38930</v>
      </c>
      <c r="C123" s="676">
        <v>143</v>
      </c>
      <c r="D123" s="638">
        <v>45.5</v>
      </c>
      <c r="E123" s="638">
        <v>97.5</v>
      </c>
      <c r="F123" s="676">
        <v>2026.3</v>
      </c>
      <c r="G123" s="638">
        <v>556.79999999999995</v>
      </c>
      <c r="H123" s="638">
        <v>1081.3</v>
      </c>
      <c r="I123" s="638">
        <v>388.2</v>
      </c>
      <c r="J123" s="676">
        <v>251.9</v>
      </c>
      <c r="K123" s="638">
        <v>200</v>
      </c>
      <c r="L123" s="638">
        <v>51.9</v>
      </c>
      <c r="M123" s="676">
        <v>172.1</v>
      </c>
      <c r="N123" s="638">
        <v>55.7</v>
      </c>
      <c r="O123" s="638">
        <v>116.4</v>
      </c>
      <c r="P123" s="676">
        <v>2593.3000000000002</v>
      </c>
      <c r="Q123" s="73"/>
    </row>
    <row r="124" spans="1:17" s="66" customFormat="1" ht="34.9" hidden="1" customHeight="1">
      <c r="A124" s="72"/>
      <c r="B124" s="216">
        <v>38961</v>
      </c>
      <c r="C124" s="574">
        <v>163.1</v>
      </c>
      <c r="D124" s="573">
        <v>45.5</v>
      </c>
      <c r="E124" s="573">
        <v>117.6</v>
      </c>
      <c r="F124" s="574">
        <v>2037.3</v>
      </c>
      <c r="G124" s="573">
        <v>557.20000000000005</v>
      </c>
      <c r="H124" s="573">
        <v>1080.2</v>
      </c>
      <c r="I124" s="573">
        <v>399.9</v>
      </c>
      <c r="J124" s="574">
        <v>251.7</v>
      </c>
      <c r="K124" s="573">
        <v>200.7</v>
      </c>
      <c r="L124" s="573">
        <v>51</v>
      </c>
      <c r="M124" s="574">
        <v>185.2</v>
      </c>
      <c r="N124" s="573">
        <v>57.1</v>
      </c>
      <c r="O124" s="573">
        <v>128.1</v>
      </c>
      <c r="P124" s="574">
        <v>2637.3</v>
      </c>
      <c r="Q124" s="73"/>
    </row>
    <row r="125" spans="1:17" s="66" customFormat="1" ht="34.9" hidden="1" customHeight="1">
      <c r="A125" s="72"/>
      <c r="B125" s="217">
        <v>38991</v>
      </c>
      <c r="C125" s="676">
        <v>154.80000000000001</v>
      </c>
      <c r="D125" s="638">
        <v>46.9</v>
      </c>
      <c r="E125" s="638">
        <v>107.9</v>
      </c>
      <c r="F125" s="676">
        <v>2043</v>
      </c>
      <c r="G125" s="638">
        <v>571.1</v>
      </c>
      <c r="H125" s="638">
        <v>1076.5</v>
      </c>
      <c r="I125" s="638">
        <v>395.4</v>
      </c>
      <c r="J125" s="676">
        <v>251.8</v>
      </c>
      <c r="K125" s="638">
        <v>200.8</v>
      </c>
      <c r="L125" s="638">
        <v>51</v>
      </c>
      <c r="M125" s="676">
        <v>184.9</v>
      </c>
      <c r="N125" s="638">
        <v>60.7</v>
      </c>
      <c r="O125" s="638">
        <v>124.2</v>
      </c>
      <c r="P125" s="676">
        <v>2634.5</v>
      </c>
      <c r="Q125" s="73"/>
    </row>
    <row r="126" spans="1:17" s="66" customFormat="1" ht="34.9" hidden="1" customHeight="1">
      <c r="A126" s="72"/>
      <c r="B126" s="216">
        <v>39022</v>
      </c>
      <c r="C126" s="574">
        <v>163.9</v>
      </c>
      <c r="D126" s="573">
        <v>46</v>
      </c>
      <c r="E126" s="573">
        <v>117.9</v>
      </c>
      <c r="F126" s="574">
        <v>2101.1</v>
      </c>
      <c r="G126" s="573">
        <v>568.9</v>
      </c>
      <c r="H126" s="573">
        <v>1139.5</v>
      </c>
      <c r="I126" s="573">
        <v>392.7</v>
      </c>
      <c r="J126" s="574">
        <v>253.7</v>
      </c>
      <c r="K126" s="573">
        <v>201.4</v>
      </c>
      <c r="L126" s="573">
        <v>52.3</v>
      </c>
      <c r="M126" s="574">
        <v>188.6</v>
      </c>
      <c r="N126" s="573">
        <v>66.2</v>
      </c>
      <c r="O126" s="573">
        <v>122.4</v>
      </c>
      <c r="P126" s="574">
        <v>2707.3</v>
      </c>
      <c r="Q126" s="73"/>
    </row>
    <row r="127" spans="1:17" s="66" customFormat="1" ht="34.9" hidden="1" customHeight="1">
      <c r="A127" s="72"/>
      <c r="B127" s="217">
        <v>39052</v>
      </c>
      <c r="C127" s="676">
        <v>160.80000000000001</v>
      </c>
      <c r="D127" s="638">
        <v>46.6</v>
      </c>
      <c r="E127" s="638">
        <v>114.2</v>
      </c>
      <c r="F127" s="676">
        <v>2055.1999999999998</v>
      </c>
      <c r="G127" s="638">
        <v>566.4</v>
      </c>
      <c r="H127" s="638">
        <v>1102.3</v>
      </c>
      <c r="I127" s="638">
        <v>386.5</v>
      </c>
      <c r="J127" s="676">
        <v>280.2</v>
      </c>
      <c r="K127" s="638">
        <v>225.9</v>
      </c>
      <c r="L127" s="638">
        <v>54.3</v>
      </c>
      <c r="M127" s="676">
        <v>168.2</v>
      </c>
      <c r="N127" s="638">
        <v>48.1</v>
      </c>
      <c r="O127" s="638">
        <v>120.1</v>
      </c>
      <c r="P127" s="676">
        <v>2664.4</v>
      </c>
      <c r="Q127" s="73"/>
    </row>
    <row r="128" spans="1:17" s="66" customFormat="1" ht="34.9" hidden="1" customHeight="1">
      <c r="A128" s="72"/>
      <c r="B128" s="215">
        <v>2007</v>
      </c>
      <c r="C128" s="678"/>
      <c r="D128" s="679"/>
      <c r="E128" s="679"/>
      <c r="F128" s="678"/>
      <c r="G128" s="679"/>
      <c r="H128" s="679"/>
      <c r="I128" s="679"/>
      <c r="J128" s="678"/>
      <c r="K128" s="679"/>
      <c r="L128" s="679"/>
      <c r="M128" s="678"/>
      <c r="N128" s="679"/>
      <c r="O128" s="679"/>
      <c r="P128" s="678"/>
      <c r="Q128" s="73"/>
    </row>
    <row r="129" spans="1:17" s="66" customFormat="1" ht="34.9" hidden="1" customHeight="1">
      <c r="A129" s="72"/>
      <c r="B129" s="216">
        <v>39083</v>
      </c>
      <c r="C129" s="574">
        <v>155.6</v>
      </c>
      <c r="D129" s="573">
        <v>44.4</v>
      </c>
      <c r="E129" s="573">
        <v>111.2</v>
      </c>
      <c r="F129" s="574">
        <v>2071.9</v>
      </c>
      <c r="G129" s="573">
        <v>572.6</v>
      </c>
      <c r="H129" s="573">
        <v>1103.2</v>
      </c>
      <c r="I129" s="573">
        <v>396.1</v>
      </c>
      <c r="J129" s="574">
        <v>305</v>
      </c>
      <c r="K129" s="573">
        <v>251.3</v>
      </c>
      <c r="L129" s="573">
        <v>53.7</v>
      </c>
      <c r="M129" s="574">
        <v>155.1</v>
      </c>
      <c r="N129" s="573">
        <v>40.5</v>
      </c>
      <c r="O129" s="573">
        <v>114.6</v>
      </c>
      <c r="P129" s="574">
        <v>2687.6</v>
      </c>
      <c r="Q129" s="73"/>
    </row>
    <row r="130" spans="1:17" s="66" customFormat="1" ht="34.9" hidden="1" customHeight="1">
      <c r="A130" s="72"/>
      <c r="B130" s="217">
        <v>39114</v>
      </c>
      <c r="C130" s="676">
        <v>167.5</v>
      </c>
      <c r="D130" s="638">
        <v>50.9</v>
      </c>
      <c r="E130" s="638">
        <v>116.6</v>
      </c>
      <c r="F130" s="676">
        <v>2120</v>
      </c>
      <c r="G130" s="638">
        <v>584.70000000000005</v>
      </c>
      <c r="H130" s="638">
        <v>1131.2</v>
      </c>
      <c r="I130" s="638">
        <v>404.1</v>
      </c>
      <c r="J130" s="676">
        <v>302.39999999999998</v>
      </c>
      <c r="K130" s="638">
        <v>246.3</v>
      </c>
      <c r="L130" s="638">
        <v>56.1</v>
      </c>
      <c r="M130" s="676">
        <v>158.5</v>
      </c>
      <c r="N130" s="638">
        <v>44.2</v>
      </c>
      <c r="O130" s="638">
        <v>114.3</v>
      </c>
      <c r="P130" s="676">
        <v>2748.4</v>
      </c>
      <c r="Q130" s="73"/>
    </row>
    <row r="131" spans="1:17" s="66" customFormat="1" ht="34.9" hidden="1" customHeight="1">
      <c r="A131" s="72"/>
      <c r="B131" s="216">
        <v>39142</v>
      </c>
      <c r="C131" s="574">
        <v>178.7</v>
      </c>
      <c r="D131" s="573">
        <v>50.7</v>
      </c>
      <c r="E131" s="573">
        <v>128</v>
      </c>
      <c r="F131" s="574">
        <v>2125.1999999999998</v>
      </c>
      <c r="G131" s="573">
        <v>586.70000000000005</v>
      </c>
      <c r="H131" s="573">
        <v>1139.9000000000001</v>
      </c>
      <c r="I131" s="573">
        <v>398.6</v>
      </c>
      <c r="J131" s="574">
        <v>301.5</v>
      </c>
      <c r="K131" s="573">
        <v>244.1</v>
      </c>
      <c r="L131" s="573">
        <v>57.4</v>
      </c>
      <c r="M131" s="574">
        <v>165.7</v>
      </c>
      <c r="N131" s="573">
        <v>44.3</v>
      </c>
      <c r="O131" s="573">
        <v>121.4</v>
      </c>
      <c r="P131" s="574">
        <v>2771.1</v>
      </c>
      <c r="Q131" s="73"/>
    </row>
    <row r="132" spans="1:17" s="66" customFormat="1" ht="34.9" hidden="1" customHeight="1">
      <c r="A132" s="72"/>
      <c r="B132" s="217">
        <v>39173</v>
      </c>
      <c r="C132" s="676">
        <v>170</v>
      </c>
      <c r="D132" s="638">
        <v>50.9</v>
      </c>
      <c r="E132" s="638">
        <v>119.1</v>
      </c>
      <c r="F132" s="676">
        <v>2144.6</v>
      </c>
      <c r="G132" s="638">
        <v>588.79999999999995</v>
      </c>
      <c r="H132" s="638">
        <v>1136.7</v>
      </c>
      <c r="I132" s="638">
        <v>419.1</v>
      </c>
      <c r="J132" s="676">
        <v>297.60000000000002</v>
      </c>
      <c r="K132" s="638">
        <v>241.5</v>
      </c>
      <c r="L132" s="638">
        <v>56.1</v>
      </c>
      <c r="M132" s="676">
        <v>172.1</v>
      </c>
      <c r="N132" s="638">
        <v>51.9</v>
      </c>
      <c r="O132" s="638">
        <v>120.2</v>
      </c>
      <c r="P132" s="676">
        <v>2784.3</v>
      </c>
      <c r="Q132" s="73"/>
    </row>
    <row r="133" spans="1:17" s="66" customFormat="1" ht="34.9" hidden="1" customHeight="1">
      <c r="A133" s="72"/>
      <c r="B133" s="216">
        <v>39203</v>
      </c>
      <c r="C133" s="574">
        <v>183</v>
      </c>
      <c r="D133" s="573">
        <v>50.6</v>
      </c>
      <c r="E133" s="573">
        <v>132.4</v>
      </c>
      <c r="F133" s="574">
        <v>2235.5</v>
      </c>
      <c r="G133" s="573">
        <v>596.9</v>
      </c>
      <c r="H133" s="573">
        <v>1183.7</v>
      </c>
      <c r="I133" s="573">
        <v>454.9</v>
      </c>
      <c r="J133" s="574">
        <v>298.8</v>
      </c>
      <c r="K133" s="573">
        <v>240.3</v>
      </c>
      <c r="L133" s="573">
        <v>58.5</v>
      </c>
      <c r="M133" s="574">
        <v>172.9</v>
      </c>
      <c r="N133" s="573">
        <v>53</v>
      </c>
      <c r="O133" s="573">
        <v>119.9</v>
      </c>
      <c r="P133" s="574">
        <v>2890.2</v>
      </c>
      <c r="Q133" s="73"/>
    </row>
    <row r="134" spans="1:17" s="66" customFormat="1" ht="34.9" hidden="1" customHeight="1">
      <c r="A134" s="72"/>
      <c r="B134" s="217">
        <v>39234</v>
      </c>
      <c r="C134" s="676">
        <v>184.9</v>
      </c>
      <c r="D134" s="638">
        <v>47.7</v>
      </c>
      <c r="E134" s="638">
        <v>137.19999999999999</v>
      </c>
      <c r="F134" s="676">
        <v>2182.6999999999998</v>
      </c>
      <c r="G134" s="638">
        <v>598.20000000000005</v>
      </c>
      <c r="H134" s="638">
        <v>1133.5</v>
      </c>
      <c r="I134" s="638">
        <v>451</v>
      </c>
      <c r="J134" s="676">
        <v>301.7</v>
      </c>
      <c r="K134" s="638">
        <v>240.9</v>
      </c>
      <c r="L134" s="638">
        <v>60.8</v>
      </c>
      <c r="M134" s="676">
        <v>186.1</v>
      </c>
      <c r="N134" s="638">
        <v>52.9</v>
      </c>
      <c r="O134" s="638">
        <v>133.19999999999999</v>
      </c>
      <c r="P134" s="676">
        <v>2855.4</v>
      </c>
      <c r="Q134" s="73"/>
    </row>
    <row r="135" spans="1:17" s="66" customFormat="1" ht="34.9" hidden="1" customHeight="1">
      <c r="A135" s="72"/>
      <c r="B135" s="216">
        <v>39264</v>
      </c>
      <c r="C135" s="574">
        <v>176.9</v>
      </c>
      <c r="D135" s="573">
        <v>47.3</v>
      </c>
      <c r="E135" s="573">
        <v>129.6</v>
      </c>
      <c r="F135" s="574">
        <v>2174.8000000000002</v>
      </c>
      <c r="G135" s="573">
        <v>599.6</v>
      </c>
      <c r="H135" s="573">
        <v>1132.5999999999999</v>
      </c>
      <c r="I135" s="573">
        <v>442.6</v>
      </c>
      <c r="J135" s="574">
        <v>318.8</v>
      </c>
      <c r="K135" s="573">
        <v>257.89999999999998</v>
      </c>
      <c r="L135" s="573">
        <v>60.9</v>
      </c>
      <c r="M135" s="574">
        <v>170.8</v>
      </c>
      <c r="N135" s="573">
        <v>41.4</v>
      </c>
      <c r="O135" s="573">
        <v>129.4</v>
      </c>
      <c r="P135" s="574">
        <v>2841.3</v>
      </c>
      <c r="Q135" s="73"/>
    </row>
    <row r="136" spans="1:17" s="66" customFormat="1" ht="34.9" hidden="1" customHeight="1">
      <c r="A136" s="72"/>
      <c r="B136" s="217">
        <v>39295</v>
      </c>
      <c r="C136" s="676">
        <v>166.1</v>
      </c>
      <c r="D136" s="638">
        <v>50.1</v>
      </c>
      <c r="E136" s="638">
        <v>116</v>
      </c>
      <c r="F136" s="676">
        <v>2212.5</v>
      </c>
      <c r="G136" s="638">
        <v>603.1</v>
      </c>
      <c r="H136" s="638">
        <v>1141.8</v>
      </c>
      <c r="I136" s="638">
        <v>467.6</v>
      </c>
      <c r="J136" s="676">
        <v>320.10000000000002</v>
      </c>
      <c r="K136" s="638">
        <v>254.7</v>
      </c>
      <c r="L136" s="638">
        <v>65.400000000000006</v>
      </c>
      <c r="M136" s="676">
        <v>174.1</v>
      </c>
      <c r="N136" s="638">
        <v>43.6</v>
      </c>
      <c r="O136" s="638">
        <v>130.5</v>
      </c>
      <c r="P136" s="676">
        <v>2872.8</v>
      </c>
      <c r="Q136" s="73"/>
    </row>
    <row r="137" spans="1:17" s="66" customFormat="1" ht="34.9" hidden="1" customHeight="1">
      <c r="A137" s="72"/>
      <c r="B137" s="216">
        <v>39326</v>
      </c>
      <c r="C137" s="574">
        <v>183.4</v>
      </c>
      <c r="D137" s="573">
        <v>54.2</v>
      </c>
      <c r="E137" s="573">
        <v>129.19999999999999</v>
      </c>
      <c r="F137" s="574">
        <v>2314.3000000000002</v>
      </c>
      <c r="G137" s="573">
        <v>620.70000000000005</v>
      </c>
      <c r="H137" s="573">
        <v>1168.3</v>
      </c>
      <c r="I137" s="573">
        <v>525.29999999999995</v>
      </c>
      <c r="J137" s="574">
        <v>323.10000000000002</v>
      </c>
      <c r="K137" s="573">
        <v>257.5</v>
      </c>
      <c r="L137" s="573">
        <v>65.599999999999994</v>
      </c>
      <c r="M137" s="574">
        <v>186.5</v>
      </c>
      <c r="N137" s="573">
        <v>52.4</v>
      </c>
      <c r="O137" s="573">
        <v>134.1</v>
      </c>
      <c r="P137" s="574">
        <v>3007.3</v>
      </c>
      <c r="Q137" s="73"/>
    </row>
    <row r="138" spans="1:17" s="66" customFormat="1" ht="34.9" hidden="1" customHeight="1">
      <c r="A138" s="72"/>
      <c r="B138" s="217">
        <v>39356</v>
      </c>
      <c r="C138" s="676">
        <v>145.5</v>
      </c>
      <c r="D138" s="638">
        <v>46.5</v>
      </c>
      <c r="E138" s="638">
        <v>99</v>
      </c>
      <c r="F138" s="676">
        <v>2324.8000000000002</v>
      </c>
      <c r="G138" s="638">
        <v>631.6</v>
      </c>
      <c r="H138" s="638">
        <v>1188.4000000000001</v>
      </c>
      <c r="I138" s="638">
        <v>504.8</v>
      </c>
      <c r="J138" s="676">
        <v>318.7</v>
      </c>
      <c r="K138" s="638">
        <v>251.4</v>
      </c>
      <c r="L138" s="638">
        <v>67.3</v>
      </c>
      <c r="M138" s="676">
        <v>199.6</v>
      </c>
      <c r="N138" s="638">
        <v>66.599999999999994</v>
      </c>
      <c r="O138" s="638">
        <v>133</v>
      </c>
      <c r="P138" s="676">
        <v>2988.6</v>
      </c>
      <c r="Q138" s="73"/>
    </row>
    <row r="139" spans="1:17" s="66" customFormat="1" ht="34.9" hidden="1" customHeight="1">
      <c r="A139" s="72"/>
      <c r="B139" s="216">
        <v>39387</v>
      </c>
      <c r="C139" s="574">
        <v>175.9</v>
      </c>
      <c r="D139" s="573">
        <v>43.4</v>
      </c>
      <c r="E139" s="573">
        <v>132.5</v>
      </c>
      <c r="F139" s="574">
        <v>2324.1999999999998</v>
      </c>
      <c r="G139" s="573">
        <v>632.1</v>
      </c>
      <c r="H139" s="573">
        <v>1187.4000000000001</v>
      </c>
      <c r="I139" s="573">
        <v>504.7</v>
      </c>
      <c r="J139" s="574">
        <v>319.5</v>
      </c>
      <c r="K139" s="573">
        <v>251.2</v>
      </c>
      <c r="L139" s="573">
        <v>68.3</v>
      </c>
      <c r="M139" s="574">
        <v>204.9</v>
      </c>
      <c r="N139" s="573">
        <v>71.2</v>
      </c>
      <c r="O139" s="573">
        <v>133.69999999999999</v>
      </c>
      <c r="P139" s="574">
        <v>3024.5</v>
      </c>
      <c r="Q139" s="73"/>
    </row>
    <row r="140" spans="1:17" s="66" customFormat="1" ht="34.9" hidden="1" customHeight="1">
      <c r="A140" s="72"/>
      <c r="B140" s="217">
        <v>39417</v>
      </c>
      <c r="C140" s="676">
        <v>134.80000000000001</v>
      </c>
      <c r="D140" s="638">
        <v>37.9</v>
      </c>
      <c r="E140" s="638">
        <v>96.9</v>
      </c>
      <c r="F140" s="676">
        <v>2401.1999999999998</v>
      </c>
      <c r="G140" s="638">
        <v>646.1</v>
      </c>
      <c r="H140" s="638">
        <v>1211.5</v>
      </c>
      <c r="I140" s="638">
        <v>543.6</v>
      </c>
      <c r="J140" s="676">
        <v>345.1</v>
      </c>
      <c r="K140" s="638">
        <v>276.89999999999998</v>
      </c>
      <c r="L140" s="638">
        <v>68.2</v>
      </c>
      <c r="M140" s="676">
        <v>193.4</v>
      </c>
      <c r="N140" s="638">
        <v>51.7</v>
      </c>
      <c r="O140" s="638">
        <v>141.69999999999999</v>
      </c>
      <c r="P140" s="676">
        <v>3074.5</v>
      </c>
      <c r="Q140" s="73"/>
    </row>
    <row r="141" spans="1:17" s="66" customFormat="1" ht="34.9" hidden="1" customHeight="1">
      <c r="A141" s="72"/>
      <c r="B141" s="215">
        <v>2008</v>
      </c>
      <c r="C141" s="678"/>
      <c r="D141" s="679"/>
      <c r="E141" s="679"/>
      <c r="F141" s="678"/>
      <c r="G141" s="679"/>
      <c r="H141" s="679"/>
      <c r="I141" s="679"/>
      <c r="J141" s="678"/>
      <c r="K141" s="679"/>
      <c r="L141" s="679"/>
      <c r="M141" s="678"/>
      <c r="N141" s="679"/>
      <c r="O141" s="679"/>
      <c r="P141" s="678"/>
      <c r="Q141" s="73"/>
    </row>
    <row r="142" spans="1:17" s="66" customFormat="1" ht="34.9" hidden="1" customHeight="1">
      <c r="A142" s="72"/>
      <c r="B142" s="216">
        <v>39448</v>
      </c>
      <c r="C142" s="574">
        <v>104.8</v>
      </c>
      <c r="D142" s="573">
        <v>32.299999999999997</v>
      </c>
      <c r="E142" s="573">
        <v>72.5</v>
      </c>
      <c r="F142" s="574">
        <v>2485.1999999999998</v>
      </c>
      <c r="G142" s="573">
        <v>657.6</v>
      </c>
      <c r="H142" s="573">
        <v>1207.5</v>
      </c>
      <c r="I142" s="573">
        <v>620.1</v>
      </c>
      <c r="J142" s="574">
        <v>362.2</v>
      </c>
      <c r="K142" s="573">
        <v>294.2</v>
      </c>
      <c r="L142" s="573">
        <v>68</v>
      </c>
      <c r="M142" s="574">
        <v>190.2</v>
      </c>
      <c r="N142" s="573">
        <v>56.6</v>
      </c>
      <c r="O142" s="573">
        <v>133.6</v>
      </c>
      <c r="P142" s="574">
        <v>3142.4</v>
      </c>
      <c r="Q142" s="73"/>
    </row>
    <row r="143" spans="1:17" s="66" customFormat="1" ht="34.9" hidden="1" customHeight="1">
      <c r="A143" s="72"/>
      <c r="B143" s="217">
        <v>39479</v>
      </c>
      <c r="C143" s="676">
        <v>102.5</v>
      </c>
      <c r="D143" s="638">
        <v>28.8</v>
      </c>
      <c r="E143" s="638">
        <v>73.7</v>
      </c>
      <c r="F143" s="676">
        <v>2440</v>
      </c>
      <c r="G143" s="638">
        <v>659.1</v>
      </c>
      <c r="H143" s="638">
        <v>1195.0999999999999</v>
      </c>
      <c r="I143" s="638">
        <v>585.79999999999995</v>
      </c>
      <c r="J143" s="676">
        <v>368</v>
      </c>
      <c r="K143" s="638">
        <v>300.5</v>
      </c>
      <c r="L143" s="638">
        <v>67.5</v>
      </c>
      <c r="M143" s="676">
        <v>193.7</v>
      </c>
      <c r="N143" s="638">
        <v>58.4</v>
      </c>
      <c r="O143" s="638">
        <v>135.30000000000001</v>
      </c>
      <c r="P143" s="676">
        <v>3104.2</v>
      </c>
      <c r="Q143" s="73"/>
    </row>
    <row r="144" spans="1:17" s="66" customFormat="1" ht="34.9" hidden="1" customHeight="1">
      <c r="A144" s="72"/>
      <c r="B144" s="216">
        <v>39508</v>
      </c>
      <c r="C144" s="574">
        <v>157.6</v>
      </c>
      <c r="D144" s="573">
        <v>25.4</v>
      </c>
      <c r="E144" s="573">
        <v>132.19999999999999</v>
      </c>
      <c r="F144" s="574">
        <v>2500.3000000000002</v>
      </c>
      <c r="G144" s="573">
        <v>669</v>
      </c>
      <c r="H144" s="573">
        <v>1207.3</v>
      </c>
      <c r="I144" s="573">
        <v>624</v>
      </c>
      <c r="J144" s="574">
        <v>377.1</v>
      </c>
      <c r="K144" s="573">
        <v>308.39999999999998</v>
      </c>
      <c r="L144" s="573">
        <v>68.7</v>
      </c>
      <c r="M144" s="574">
        <v>209.9</v>
      </c>
      <c r="N144" s="573">
        <v>56.3</v>
      </c>
      <c r="O144" s="573">
        <v>153.6</v>
      </c>
      <c r="P144" s="574">
        <v>3244.9</v>
      </c>
      <c r="Q144" s="73"/>
    </row>
    <row r="145" spans="1:17" s="66" customFormat="1" ht="34.9" hidden="1" customHeight="1">
      <c r="A145" s="72"/>
      <c r="B145" s="217">
        <v>39539</v>
      </c>
      <c r="C145" s="676">
        <v>86.9</v>
      </c>
      <c r="D145" s="638">
        <v>19.399999999999999</v>
      </c>
      <c r="E145" s="638">
        <v>67.5</v>
      </c>
      <c r="F145" s="676">
        <v>2640</v>
      </c>
      <c r="G145" s="638">
        <v>709.2</v>
      </c>
      <c r="H145" s="638">
        <v>1214.5999999999999</v>
      </c>
      <c r="I145" s="638">
        <v>716.2</v>
      </c>
      <c r="J145" s="676">
        <v>381.8</v>
      </c>
      <c r="K145" s="638">
        <v>315.3</v>
      </c>
      <c r="L145" s="638">
        <v>66.5</v>
      </c>
      <c r="M145" s="676">
        <v>204.5</v>
      </c>
      <c r="N145" s="638">
        <v>65.5</v>
      </c>
      <c r="O145" s="638">
        <v>139</v>
      </c>
      <c r="P145" s="676">
        <v>3313.2</v>
      </c>
      <c r="Q145" s="73"/>
    </row>
    <row r="146" spans="1:17" s="66" customFormat="1" ht="34.9" hidden="1" customHeight="1">
      <c r="A146" s="72"/>
      <c r="B146" s="216">
        <v>39569</v>
      </c>
      <c r="C146" s="574">
        <v>90.7</v>
      </c>
      <c r="D146" s="573">
        <v>17.7</v>
      </c>
      <c r="E146" s="573">
        <v>73</v>
      </c>
      <c r="F146" s="574">
        <v>2556.8000000000002</v>
      </c>
      <c r="G146" s="573">
        <v>710.1</v>
      </c>
      <c r="H146" s="573">
        <v>1192.4000000000001</v>
      </c>
      <c r="I146" s="573">
        <v>654.29999999999995</v>
      </c>
      <c r="J146" s="574">
        <v>379.6</v>
      </c>
      <c r="K146" s="573">
        <v>314.3</v>
      </c>
      <c r="L146" s="573">
        <v>65.3</v>
      </c>
      <c r="M146" s="574">
        <v>226.9</v>
      </c>
      <c r="N146" s="573">
        <v>81.400000000000006</v>
      </c>
      <c r="O146" s="573">
        <v>145.5</v>
      </c>
      <c r="P146" s="574">
        <v>3254</v>
      </c>
      <c r="Q146" s="73"/>
    </row>
    <row r="147" spans="1:17" s="66" customFormat="1" ht="34.9" hidden="1" customHeight="1">
      <c r="A147" s="72"/>
      <c r="B147" s="217">
        <v>39600</v>
      </c>
      <c r="C147" s="676">
        <v>102.1</v>
      </c>
      <c r="D147" s="638">
        <v>10</v>
      </c>
      <c r="E147" s="638">
        <v>92.1</v>
      </c>
      <c r="F147" s="676">
        <v>2546.1</v>
      </c>
      <c r="G147" s="638">
        <v>718.2</v>
      </c>
      <c r="H147" s="638">
        <v>1182.5999999999999</v>
      </c>
      <c r="I147" s="638">
        <v>645.29999999999995</v>
      </c>
      <c r="J147" s="676">
        <v>348.3</v>
      </c>
      <c r="K147" s="638">
        <v>279.5</v>
      </c>
      <c r="L147" s="638">
        <v>68.8</v>
      </c>
      <c r="M147" s="676">
        <v>226</v>
      </c>
      <c r="N147" s="638">
        <v>79.400000000000006</v>
      </c>
      <c r="O147" s="638">
        <v>146.6</v>
      </c>
      <c r="P147" s="676">
        <v>3222.5</v>
      </c>
      <c r="Q147" s="73"/>
    </row>
    <row r="148" spans="1:17" s="66" customFormat="1" ht="34.9" hidden="1" customHeight="1">
      <c r="A148" s="72"/>
      <c r="B148" s="216">
        <v>39630</v>
      </c>
      <c r="C148" s="574">
        <v>125.2</v>
      </c>
      <c r="D148" s="573">
        <v>9.6999999999999993</v>
      </c>
      <c r="E148" s="573">
        <v>115.5</v>
      </c>
      <c r="F148" s="574">
        <v>2530.4</v>
      </c>
      <c r="G148" s="573">
        <v>716.5</v>
      </c>
      <c r="H148" s="573">
        <v>1181.8</v>
      </c>
      <c r="I148" s="573">
        <v>632.1</v>
      </c>
      <c r="J148" s="574">
        <v>355.9</v>
      </c>
      <c r="K148" s="573">
        <v>287.8</v>
      </c>
      <c r="L148" s="573">
        <v>68.099999999999994</v>
      </c>
      <c r="M148" s="574">
        <v>234.5</v>
      </c>
      <c r="N148" s="573">
        <v>83.9</v>
      </c>
      <c r="O148" s="573">
        <v>150.6</v>
      </c>
      <c r="P148" s="574">
        <v>3246</v>
      </c>
      <c r="Q148" s="73"/>
    </row>
    <row r="149" spans="1:17" s="66" customFormat="1" ht="34.9" hidden="1" customHeight="1">
      <c r="A149" s="72"/>
      <c r="B149" s="217">
        <v>39661</v>
      </c>
      <c r="C149" s="676">
        <v>95.9</v>
      </c>
      <c r="D149" s="638">
        <v>10.7</v>
      </c>
      <c r="E149" s="638">
        <v>85.2</v>
      </c>
      <c r="F149" s="676">
        <v>2604.1</v>
      </c>
      <c r="G149" s="638">
        <v>724.7</v>
      </c>
      <c r="H149" s="638">
        <v>1251.2</v>
      </c>
      <c r="I149" s="638">
        <v>628.20000000000005</v>
      </c>
      <c r="J149" s="676">
        <v>352</v>
      </c>
      <c r="K149" s="638">
        <v>284.7</v>
      </c>
      <c r="L149" s="638">
        <v>67.3</v>
      </c>
      <c r="M149" s="676">
        <v>229.8</v>
      </c>
      <c r="N149" s="638">
        <v>89.7</v>
      </c>
      <c r="O149" s="638">
        <v>140.1</v>
      </c>
      <c r="P149" s="676">
        <v>3281.8</v>
      </c>
      <c r="Q149" s="73"/>
    </row>
    <row r="150" spans="1:17" s="66" customFormat="1" ht="34.9" hidden="1" customHeight="1">
      <c r="A150" s="72"/>
      <c r="B150" s="216">
        <v>39692</v>
      </c>
      <c r="C150" s="574">
        <v>137.9</v>
      </c>
      <c r="D150" s="573">
        <v>12.6</v>
      </c>
      <c r="E150" s="573">
        <v>125.3</v>
      </c>
      <c r="F150" s="574">
        <v>2666.1</v>
      </c>
      <c r="G150" s="573">
        <v>778</v>
      </c>
      <c r="H150" s="573">
        <v>1201.2</v>
      </c>
      <c r="I150" s="573">
        <v>686.9</v>
      </c>
      <c r="J150" s="574">
        <v>359.5</v>
      </c>
      <c r="K150" s="573">
        <v>291.7</v>
      </c>
      <c r="L150" s="573">
        <v>67.8</v>
      </c>
      <c r="M150" s="574">
        <v>224.5</v>
      </c>
      <c r="N150" s="573">
        <v>91.2</v>
      </c>
      <c r="O150" s="573">
        <v>133.30000000000001</v>
      </c>
      <c r="P150" s="574">
        <v>3388</v>
      </c>
      <c r="Q150" s="73"/>
    </row>
    <row r="151" spans="1:17" s="66" customFormat="1" ht="34.9" hidden="1" customHeight="1">
      <c r="A151" s="72"/>
      <c r="B151" s="217">
        <v>39722</v>
      </c>
      <c r="C151" s="676">
        <v>180.4</v>
      </c>
      <c r="D151" s="638">
        <v>23.1</v>
      </c>
      <c r="E151" s="638">
        <v>157.30000000000001</v>
      </c>
      <c r="F151" s="676">
        <v>2650.2</v>
      </c>
      <c r="G151" s="638">
        <v>760.7</v>
      </c>
      <c r="H151" s="638">
        <v>1215.7</v>
      </c>
      <c r="I151" s="638">
        <v>673.8</v>
      </c>
      <c r="J151" s="676">
        <v>345.2</v>
      </c>
      <c r="K151" s="638">
        <v>279.7</v>
      </c>
      <c r="L151" s="638">
        <v>65.5</v>
      </c>
      <c r="M151" s="676">
        <v>230</v>
      </c>
      <c r="N151" s="638">
        <v>100.1</v>
      </c>
      <c r="O151" s="638">
        <v>129.9</v>
      </c>
      <c r="P151" s="676">
        <v>3405.8</v>
      </c>
      <c r="Q151" s="73"/>
    </row>
    <row r="152" spans="1:17" s="66" customFormat="1" ht="34.9" hidden="1" customHeight="1">
      <c r="A152" s="72"/>
      <c r="B152" s="216">
        <v>39753</v>
      </c>
      <c r="C152" s="574">
        <v>171.4</v>
      </c>
      <c r="D152" s="573">
        <v>29.5</v>
      </c>
      <c r="E152" s="573">
        <v>141.9</v>
      </c>
      <c r="F152" s="574">
        <v>2601.6999999999998</v>
      </c>
      <c r="G152" s="573">
        <v>774.6</v>
      </c>
      <c r="H152" s="573">
        <v>1178.8</v>
      </c>
      <c r="I152" s="573">
        <v>648.29999999999995</v>
      </c>
      <c r="J152" s="574">
        <v>333.9</v>
      </c>
      <c r="K152" s="573">
        <v>269.7</v>
      </c>
      <c r="L152" s="573">
        <v>64.2</v>
      </c>
      <c r="M152" s="574">
        <v>250.1</v>
      </c>
      <c r="N152" s="573">
        <v>104.2</v>
      </c>
      <c r="O152" s="573">
        <v>145.9</v>
      </c>
      <c r="P152" s="574">
        <v>3357.1</v>
      </c>
      <c r="Q152" s="73"/>
    </row>
    <row r="153" spans="1:17" s="66" customFormat="1" ht="34.9" hidden="1" customHeight="1">
      <c r="A153" s="72"/>
      <c r="B153" s="217">
        <v>39783</v>
      </c>
      <c r="C153" s="676">
        <v>146.1</v>
      </c>
      <c r="D153" s="638">
        <v>24.4</v>
      </c>
      <c r="E153" s="638">
        <v>121.7</v>
      </c>
      <c r="F153" s="676">
        <v>2665.36</v>
      </c>
      <c r="G153" s="638">
        <v>799.2</v>
      </c>
      <c r="H153" s="638">
        <v>1165</v>
      </c>
      <c r="I153" s="638">
        <v>701.16</v>
      </c>
      <c r="J153" s="676">
        <v>367.3</v>
      </c>
      <c r="K153" s="638">
        <v>293.2</v>
      </c>
      <c r="L153" s="638">
        <v>74.099999999999994</v>
      </c>
      <c r="M153" s="676">
        <v>231.99</v>
      </c>
      <c r="N153" s="638">
        <v>92</v>
      </c>
      <c r="O153" s="638">
        <v>139.99</v>
      </c>
      <c r="P153" s="676">
        <v>3410.81</v>
      </c>
      <c r="Q153" s="73"/>
    </row>
    <row r="154" spans="1:17" s="66" customFormat="1" ht="34.9" hidden="1" customHeight="1">
      <c r="A154" s="72"/>
      <c r="B154" s="215">
        <v>2009</v>
      </c>
      <c r="C154" s="678"/>
      <c r="D154" s="679"/>
      <c r="E154" s="679"/>
      <c r="F154" s="678"/>
      <c r="G154" s="679"/>
      <c r="H154" s="679"/>
      <c r="I154" s="679"/>
      <c r="J154" s="678"/>
      <c r="K154" s="679"/>
      <c r="L154" s="679"/>
      <c r="M154" s="678"/>
      <c r="N154" s="679"/>
      <c r="O154" s="679"/>
      <c r="P154" s="678"/>
      <c r="Q154" s="73"/>
    </row>
    <row r="155" spans="1:17" s="66" customFormat="1" ht="34.9" hidden="1" customHeight="1">
      <c r="A155" s="72"/>
      <c r="B155" s="216">
        <v>39814</v>
      </c>
      <c r="C155" s="574">
        <v>180</v>
      </c>
      <c r="D155" s="573">
        <v>19.5</v>
      </c>
      <c r="E155" s="573">
        <v>160.5</v>
      </c>
      <c r="F155" s="574">
        <v>2605.6999999999998</v>
      </c>
      <c r="G155" s="573">
        <v>801.5</v>
      </c>
      <c r="H155" s="573">
        <v>1129.5</v>
      </c>
      <c r="I155" s="573">
        <v>674.7</v>
      </c>
      <c r="J155" s="574">
        <v>398.7</v>
      </c>
      <c r="K155" s="573">
        <v>323.7</v>
      </c>
      <c r="L155" s="573">
        <v>75</v>
      </c>
      <c r="M155" s="574">
        <v>212.8</v>
      </c>
      <c r="N155" s="573">
        <v>74.099999999999994</v>
      </c>
      <c r="O155" s="573">
        <v>138.69999999999999</v>
      </c>
      <c r="P155" s="574">
        <v>3397.24</v>
      </c>
      <c r="Q155" s="73"/>
    </row>
    <row r="156" spans="1:17" s="66" customFormat="1" ht="34.9" hidden="1" customHeight="1">
      <c r="A156" s="72"/>
      <c r="B156" s="217">
        <v>39845</v>
      </c>
      <c r="C156" s="676">
        <v>118.3</v>
      </c>
      <c r="D156" s="638">
        <v>9.6</v>
      </c>
      <c r="E156" s="638">
        <v>108.7</v>
      </c>
      <c r="F156" s="676">
        <v>2574.9</v>
      </c>
      <c r="G156" s="638">
        <v>798.5</v>
      </c>
      <c r="H156" s="638">
        <v>1128.0999999999999</v>
      </c>
      <c r="I156" s="638">
        <v>648.29999999999995</v>
      </c>
      <c r="J156" s="676">
        <v>399.7</v>
      </c>
      <c r="K156" s="638">
        <v>324.3</v>
      </c>
      <c r="L156" s="638">
        <v>75.400000000000006</v>
      </c>
      <c r="M156" s="676">
        <v>225.1</v>
      </c>
      <c r="N156" s="638">
        <v>76.099999999999994</v>
      </c>
      <c r="O156" s="638">
        <v>149</v>
      </c>
      <c r="P156" s="676">
        <v>3318</v>
      </c>
      <c r="Q156" s="73"/>
    </row>
    <row r="157" spans="1:17" s="66" customFormat="1" ht="34.9" hidden="1" customHeight="1">
      <c r="A157" s="72"/>
      <c r="B157" s="216">
        <v>39873</v>
      </c>
      <c r="C157" s="574">
        <v>119.8</v>
      </c>
      <c r="D157" s="573">
        <v>3.9</v>
      </c>
      <c r="E157" s="573">
        <v>115.9</v>
      </c>
      <c r="F157" s="574">
        <v>2585.1999999999998</v>
      </c>
      <c r="G157" s="573">
        <v>812.2</v>
      </c>
      <c r="H157" s="573">
        <v>1107.9000000000001</v>
      </c>
      <c r="I157" s="573">
        <v>665.1</v>
      </c>
      <c r="J157" s="574">
        <v>392.7</v>
      </c>
      <c r="K157" s="573">
        <v>317.5</v>
      </c>
      <c r="L157" s="573">
        <v>75.2</v>
      </c>
      <c r="M157" s="574">
        <v>227.2</v>
      </c>
      <c r="N157" s="573">
        <v>79.8</v>
      </c>
      <c r="O157" s="573">
        <v>147.4</v>
      </c>
      <c r="P157" s="574">
        <v>3324.9</v>
      </c>
      <c r="Q157" s="73"/>
    </row>
    <row r="158" spans="1:17" s="66" customFormat="1" ht="34.9" hidden="1" customHeight="1">
      <c r="A158" s="72"/>
      <c r="B158" s="217">
        <v>39904</v>
      </c>
      <c r="C158" s="676">
        <v>141.69999999999999</v>
      </c>
      <c r="D158" s="638">
        <v>13.7</v>
      </c>
      <c r="E158" s="638">
        <v>128</v>
      </c>
      <c r="F158" s="676">
        <v>2582.9</v>
      </c>
      <c r="G158" s="638">
        <v>808.3</v>
      </c>
      <c r="H158" s="638">
        <v>1107.5999999999999</v>
      </c>
      <c r="I158" s="638">
        <v>667</v>
      </c>
      <c r="J158" s="676">
        <v>393.3</v>
      </c>
      <c r="K158" s="638">
        <v>310.8</v>
      </c>
      <c r="L158" s="638">
        <v>82.5</v>
      </c>
      <c r="M158" s="676">
        <v>237.9</v>
      </c>
      <c r="N158" s="638">
        <v>96.4</v>
      </c>
      <c r="O158" s="638">
        <v>141.5</v>
      </c>
      <c r="P158" s="676">
        <v>3355.8</v>
      </c>
      <c r="Q158" s="73"/>
    </row>
    <row r="159" spans="1:17" s="66" customFormat="1" ht="34.9" hidden="1" customHeight="1">
      <c r="A159" s="72"/>
      <c r="B159" s="216">
        <v>39934</v>
      </c>
      <c r="C159" s="574">
        <v>111.8</v>
      </c>
      <c r="D159" s="573">
        <v>22.6</v>
      </c>
      <c r="E159" s="573">
        <v>89.2</v>
      </c>
      <c r="F159" s="574">
        <v>2631.1</v>
      </c>
      <c r="G159" s="573">
        <v>805.7</v>
      </c>
      <c r="H159" s="573">
        <v>1147.0999999999999</v>
      </c>
      <c r="I159" s="573">
        <v>678.3</v>
      </c>
      <c r="J159" s="574">
        <v>391.9</v>
      </c>
      <c r="K159" s="573">
        <v>307.7</v>
      </c>
      <c r="L159" s="573">
        <v>84.2</v>
      </c>
      <c r="M159" s="574">
        <v>239.8</v>
      </c>
      <c r="N159" s="573">
        <v>95.5</v>
      </c>
      <c r="O159" s="573">
        <v>144.30000000000001</v>
      </c>
      <c r="P159" s="574">
        <v>3374.6</v>
      </c>
      <c r="Q159" s="73"/>
    </row>
    <row r="160" spans="1:17" s="66" customFormat="1" ht="34.9" hidden="1" customHeight="1">
      <c r="A160" s="72"/>
      <c r="B160" s="217">
        <v>39965</v>
      </c>
      <c r="C160" s="676">
        <v>107</v>
      </c>
      <c r="D160" s="638">
        <v>24.8</v>
      </c>
      <c r="E160" s="638">
        <v>82.2</v>
      </c>
      <c r="F160" s="676">
        <v>2608.4499999999998</v>
      </c>
      <c r="G160" s="638">
        <v>802.2</v>
      </c>
      <c r="H160" s="638">
        <v>1147.4000000000001</v>
      </c>
      <c r="I160" s="638">
        <v>658.85</v>
      </c>
      <c r="J160" s="676">
        <v>404</v>
      </c>
      <c r="K160" s="638">
        <v>315.7</v>
      </c>
      <c r="L160" s="638">
        <v>88.3</v>
      </c>
      <c r="M160" s="676">
        <v>211.2</v>
      </c>
      <c r="N160" s="638">
        <v>62.9</v>
      </c>
      <c r="O160" s="638">
        <v>148.30000000000001</v>
      </c>
      <c r="P160" s="676">
        <v>3330.51</v>
      </c>
      <c r="Q160" s="73"/>
    </row>
    <row r="161" spans="1:17" s="66" customFormat="1" ht="34.9" hidden="1" customHeight="1">
      <c r="A161" s="72"/>
      <c r="B161" s="216">
        <v>39995</v>
      </c>
      <c r="C161" s="574">
        <v>105.2</v>
      </c>
      <c r="D161" s="573">
        <v>15.9</v>
      </c>
      <c r="E161" s="573">
        <v>89.3</v>
      </c>
      <c r="F161" s="574">
        <v>2637.4</v>
      </c>
      <c r="G161" s="573">
        <v>816.2</v>
      </c>
      <c r="H161" s="573">
        <v>1144.8</v>
      </c>
      <c r="I161" s="573">
        <v>676.4</v>
      </c>
      <c r="J161" s="574">
        <v>395.9</v>
      </c>
      <c r="K161" s="573">
        <v>307.39999999999998</v>
      </c>
      <c r="L161" s="573">
        <v>88.5</v>
      </c>
      <c r="M161" s="574">
        <v>224.8</v>
      </c>
      <c r="N161" s="573">
        <v>73.7</v>
      </c>
      <c r="O161" s="573">
        <v>151.1</v>
      </c>
      <c r="P161" s="574">
        <v>3363.3</v>
      </c>
      <c r="Q161" s="73"/>
    </row>
    <row r="162" spans="1:17" s="66" customFormat="1" ht="34.9" hidden="1" customHeight="1">
      <c r="A162" s="72"/>
      <c r="B162" s="217">
        <v>40026</v>
      </c>
      <c r="C162" s="676">
        <v>98.1</v>
      </c>
      <c r="D162" s="638">
        <v>10.7</v>
      </c>
      <c r="E162" s="638">
        <v>87.4</v>
      </c>
      <c r="F162" s="676">
        <v>2760.3</v>
      </c>
      <c r="G162" s="638">
        <v>831.8</v>
      </c>
      <c r="H162" s="638">
        <v>1236.9000000000001</v>
      </c>
      <c r="I162" s="638">
        <v>691.6</v>
      </c>
      <c r="J162" s="676">
        <v>401</v>
      </c>
      <c r="K162" s="638">
        <v>313.3</v>
      </c>
      <c r="L162" s="638">
        <v>87.7</v>
      </c>
      <c r="M162" s="676">
        <v>216.5</v>
      </c>
      <c r="N162" s="638">
        <v>73.099999999999994</v>
      </c>
      <c r="O162" s="638">
        <v>143.4</v>
      </c>
      <c r="P162" s="676">
        <v>3475.9</v>
      </c>
      <c r="Q162" s="73"/>
    </row>
    <row r="163" spans="1:17" s="66" customFormat="1" ht="34.9" hidden="1" customHeight="1">
      <c r="A163" s="72"/>
      <c r="B163" s="216">
        <v>40057</v>
      </c>
      <c r="C163" s="574">
        <v>74.2</v>
      </c>
      <c r="D163" s="573">
        <v>3.7</v>
      </c>
      <c r="E163" s="573">
        <v>70.5</v>
      </c>
      <c r="F163" s="574">
        <v>2761.3</v>
      </c>
      <c r="G163" s="573">
        <v>836.4</v>
      </c>
      <c r="H163" s="573">
        <v>1179</v>
      </c>
      <c r="I163" s="573">
        <v>745.9</v>
      </c>
      <c r="J163" s="574">
        <v>409.1</v>
      </c>
      <c r="K163" s="573">
        <v>316.60000000000002</v>
      </c>
      <c r="L163" s="573">
        <v>92.5</v>
      </c>
      <c r="M163" s="574">
        <v>224.7</v>
      </c>
      <c r="N163" s="573">
        <v>73.8</v>
      </c>
      <c r="O163" s="573">
        <v>150.9</v>
      </c>
      <c r="P163" s="574">
        <v>3469.3</v>
      </c>
      <c r="Q163" s="73"/>
    </row>
    <row r="164" spans="1:17" s="66" customFormat="1" ht="34.9" hidden="1" customHeight="1">
      <c r="A164" s="72"/>
      <c r="B164" s="217">
        <v>40087</v>
      </c>
      <c r="C164" s="676">
        <v>50.3</v>
      </c>
      <c r="D164" s="638">
        <v>4.3</v>
      </c>
      <c r="E164" s="638">
        <v>46</v>
      </c>
      <c r="F164" s="676">
        <v>2715.9</v>
      </c>
      <c r="G164" s="638">
        <v>842.4</v>
      </c>
      <c r="H164" s="638">
        <v>1171.3</v>
      </c>
      <c r="I164" s="638">
        <v>702.2</v>
      </c>
      <c r="J164" s="676">
        <v>410.8</v>
      </c>
      <c r="K164" s="638">
        <v>326.5</v>
      </c>
      <c r="L164" s="638">
        <v>84.3</v>
      </c>
      <c r="M164" s="676">
        <v>230.8</v>
      </c>
      <c r="N164" s="638">
        <v>82.2</v>
      </c>
      <c r="O164" s="638">
        <v>148.6</v>
      </c>
      <c r="P164" s="676">
        <v>3407.8</v>
      </c>
      <c r="Q164" s="73"/>
    </row>
    <row r="165" spans="1:17" s="66" customFormat="1" ht="34.9" hidden="1" customHeight="1">
      <c r="A165" s="72"/>
      <c r="B165" s="216">
        <v>40118</v>
      </c>
      <c r="C165" s="574">
        <v>43.9</v>
      </c>
      <c r="D165" s="573">
        <v>0.9</v>
      </c>
      <c r="E165" s="573">
        <v>43</v>
      </c>
      <c r="F165" s="574">
        <v>2721.4</v>
      </c>
      <c r="G165" s="573">
        <v>836.4</v>
      </c>
      <c r="H165" s="573">
        <v>1158.8</v>
      </c>
      <c r="I165" s="573">
        <v>726.2</v>
      </c>
      <c r="J165" s="574">
        <v>412.1</v>
      </c>
      <c r="K165" s="573">
        <v>319.89999999999998</v>
      </c>
      <c r="L165" s="573">
        <v>92.2</v>
      </c>
      <c r="M165" s="574">
        <v>231.2</v>
      </c>
      <c r="N165" s="573">
        <v>82.7</v>
      </c>
      <c r="O165" s="573">
        <v>148.5</v>
      </c>
      <c r="P165" s="574">
        <v>3408.6</v>
      </c>
      <c r="Q165" s="73"/>
    </row>
    <row r="166" spans="1:17" s="66" customFormat="1" ht="34.9" hidden="1" customHeight="1">
      <c r="A166" s="72"/>
      <c r="B166" s="217">
        <v>40148</v>
      </c>
      <c r="C166" s="676">
        <v>67.8</v>
      </c>
      <c r="D166" s="638">
        <v>2</v>
      </c>
      <c r="E166" s="638">
        <v>65.8</v>
      </c>
      <c r="F166" s="676">
        <v>2750.8</v>
      </c>
      <c r="G166" s="638">
        <v>862.7</v>
      </c>
      <c r="H166" s="638">
        <v>1183.9000000000001</v>
      </c>
      <c r="I166" s="638">
        <v>704.2</v>
      </c>
      <c r="J166" s="676">
        <v>414.2</v>
      </c>
      <c r="K166" s="638">
        <v>332.1</v>
      </c>
      <c r="L166" s="638">
        <v>82.1</v>
      </c>
      <c r="M166" s="676">
        <v>230.1</v>
      </c>
      <c r="N166" s="638">
        <v>80.099999999999994</v>
      </c>
      <c r="O166" s="638">
        <v>150</v>
      </c>
      <c r="P166" s="676">
        <v>3462.9</v>
      </c>
      <c r="Q166" s="73"/>
    </row>
    <row r="167" spans="1:17" s="66" customFormat="1" ht="34.9" hidden="1" customHeight="1">
      <c r="A167" s="72"/>
      <c r="B167" s="215">
        <v>2010</v>
      </c>
      <c r="C167" s="678"/>
      <c r="D167" s="679"/>
      <c r="E167" s="679"/>
      <c r="F167" s="678"/>
      <c r="G167" s="679"/>
      <c r="H167" s="679"/>
      <c r="I167" s="679"/>
      <c r="J167" s="678"/>
      <c r="K167" s="679"/>
      <c r="L167" s="679"/>
      <c r="M167" s="678"/>
      <c r="N167" s="679"/>
      <c r="O167" s="679"/>
      <c r="P167" s="678"/>
      <c r="Q167" s="73"/>
    </row>
    <row r="168" spans="1:17" s="66" customFormat="1" ht="34.9" hidden="1" customHeight="1">
      <c r="A168" s="72"/>
      <c r="B168" s="216">
        <v>40179</v>
      </c>
      <c r="C168" s="574">
        <v>38</v>
      </c>
      <c r="D168" s="573">
        <v>2.1</v>
      </c>
      <c r="E168" s="573">
        <v>35.9</v>
      </c>
      <c r="F168" s="574">
        <v>2808.1</v>
      </c>
      <c r="G168" s="573">
        <v>884.2</v>
      </c>
      <c r="H168" s="573">
        <v>1203.5999999999999</v>
      </c>
      <c r="I168" s="573">
        <v>720.3</v>
      </c>
      <c r="J168" s="574">
        <v>452.9</v>
      </c>
      <c r="K168" s="573">
        <v>371.6</v>
      </c>
      <c r="L168" s="573">
        <v>81.3</v>
      </c>
      <c r="M168" s="574">
        <v>195.7</v>
      </c>
      <c r="N168" s="573">
        <v>43.2</v>
      </c>
      <c r="O168" s="573">
        <v>152.5</v>
      </c>
      <c r="P168" s="574">
        <v>3494.7</v>
      </c>
      <c r="Q168" s="73"/>
    </row>
    <row r="169" spans="1:17" s="66" customFormat="1" ht="34.9" hidden="1" customHeight="1">
      <c r="A169" s="72"/>
      <c r="B169" s="217">
        <v>40210</v>
      </c>
      <c r="C169" s="676">
        <v>43.3</v>
      </c>
      <c r="D169" s="638">
        <v>2.2000000000000002</v>
      </c>
      <c r="E169" s="638">
        <v>41.1</v>
      </c>
      <c r="F169" s="676">
        <v>2807.4</v>
      </c>
      <c r="G169" s="638">
        <v>878.9</v>
      </c>
      <c r="H169" s="638">
        <v>1186.5999999999999</v>
      </c>
      <c r="I169" s="638">
        <v>741.9</v>
      </c>
      <c r="J169" s="676">
        <v>453.9</v>
      </c>
      <c r="K169" s="638">
        <v>373</v>
      </c>
      <c r="L169" s="638">
        <v>80.900000000000006</v>
      </c>
      <c r="M169" s="676">
        <v>193.6</v>
      </c>
      <c r="N169" s="638">
        <v>48.2</v>
      </c>
      <c r="O169" s="638">
        <v>145.4</v>
      </c>
      <c r="P169" s="676">
        <v>3498.2</v>
      </c>
      <c r="Q169" s="73"/>
    </row>
    <row r="170" spans="1:17" s="66" customFormat="1" ht="34.9" hidden="1" customHeight="1">
      <c r="A170" s="72"/>
      <c r="B170" s="216">
        <v>40238</v>
      </c>
      <c r="C170" s="574">
        <v>117.5</v>
      </c>
      <c r="D170" s="573">
        <v>8</v>
      </c>
      <c r="E170" s="573">
        <v>109.5</v>
      </c>
      <c r="F170" s="574">
        <v>2850.4</v>
      </c>
      <c r="G170" s="573">
        <v>889.2</v>
      </c>
      <c r="H170" s="573">
        <v>1176.7</v>
      </c>
      <c r="I170" s="573">
        <v>784.5</v>
      </c>
      <c r="J170" s="574">
        <v>427.4</v>
      </c>
      <c r="K170" s="573">
        <v>346.5</v>
      </c>
      <c r="L170" s="573">
        <v>80.900000000000006</v>
      </c>
      <c r="M170" s="574">
        <v>204.1</v>
      </c>
      <c r="N170" s="573">
        <v>59.4</v>
      </c>
      <c r="O170" s="573">
        <v>144.69999999999999</v>
      </c>
      <c r="P170" s="574">
        <v>3599.4</v>
      </c>
      <c r="Q170" s="73"/>
    </row>
    <row r="171" spans="1:17" s="66" customFormat="1" ht="34.9" hidden="1" customHeight="1">
      <c r="A171" s="72"/>
      <c r="B171" s="217">
        <v>40269</v>
      </c>
      <c r="C171" s="676">
        <v>38</v>
      </c>
      <c r="D171" s="638">
        <v>6.8</v>
      </c>
      <c r="E171" s="638">
        <v>31.2</v>
      </c>
      <c r="F171" s="676">
        <v>2820.3</v>
      </c>
      <c r="G171" s="638">
        <v>867.5</v>
      </c>
      <c r="H171" s="638">
        <v>1178.3</v>
      </c>
      <c r="I171" s="638">
        <v>774.5</v>
      </c>
      <c r="J171" s="676">
        <v>424.4</v>
      </c>
      <c r="K171" s="638">
        <v>344.1</v>
      </c>
      <c r="L171" s="638">
        <v>80.3</v>
      </c>
      <c r="M171" s="676">
        <v>223</v>
      </c>
      <c r="N171" s="638">
        <v>76.900000000000006</v>
      </c>
      <c r="O171" s="638">
        <v>146.1</v>
      </c>
      <c r="P171" s="676">
        <v>3505.8</v>
      </c>
      <c r="Q171" s="73"/>
    </row>
    <row r="172" spans="1:17" s="66" customFormat="1" ht="34.9" hidden="1" customHeight="1">
      <c r="A172" s="72"/>
      <c r="B172" s="216">
        <v>40299</v>
      </c>
      <c r="C172" s="574">
        <v>65.8</v>
      </c>
      <c r="D172" s="573">
        <v>15.9</v>
      </c>
      <c r="E172" s="573">
        <v>49.9</v>
      </c>
      <c r="F172" s="574">
        <v>2753</v>
      </c>
      <c r="G172" s="573">
        <v>868.9</v>
      </c>
      <c r="H172" s="573">
        <v>1146.9000000000001</v>
      </c>
      <c r="I172" s="573">
        <v>737.2</v>
      </c>
      <c r="J172" s="574">
        <v>423.4</v>
      </c>
      <c r="K172" s="573">
        <v>343.5</v>
      </c>
      <c r="L172" s="573">
        <v>79.900000000000006</v>
      </c>
      <c r="M172" s="574">
        <v>216.4</v>
      </c>
      <c r="N172" s="573">
        <v>75.400000000000006</v>
      </c>
      <c r="O172" s="573">
        <v>141</v>
      </c>
      <c r="P172" s="574">
        <v>3458.6</v>
      </c>
      <c r="Q172" s="73"/>
    </row>
    <row r="173" spans="1:17" s="66" customFormat="1" ht="34.9" hidden="1" customHeight="1">
      <c r="A173" s="72"/>
      <c r="B173" s="217">
        <v>40330</v>
      </c>
      <c r="C173" s="676">
        <v>54.7</v>
      </c>
      <c r="D173" s="638">
        <v>7.7</v>
      </c>
      <c r="E173" s="638">
        <v>47</v>
      </c>
      <c r="F173" s="676">
        <v>2726.3</v>
      </c>
      <c r="G173" s="638">
        <v>845.9</v>
      </c>
      <c r="H173" s="638">
        <v>1134.8</v>
      </c>
      <c r="I173" s="638">
        <v>745.6</v>
      </c>
      <c r="J173" s="676">
        <v>416.2</v>
      </c>
      <c r="K173" s="638">
        <v>336.1</v>
      </c>
      <c r="L173" s="638">
        <v>80.099999999999994</v>
      </c>
      <c r="M173" s="676">
        <v>221.8</v>
      </c>
      <c r="N173" s="638">
        <v>79.400000000000006</v>
      </c>
      <c r="O173" s="638">
        <v>142.4</v>
      </c>
      <c r="P173" s="676">
        <v>3419</v>
      </c>
      <c r="Q173" s="73"/>
    </row>
    <row r="174" spans="1:17" s="66" customFormat="1" ht="34.9" hidden="1" customHeight="1">
      <c r="A174" s="72"/>
      <c r="B174" s="216">
        <v>40360</v>
      </c>
      <c r="C174" s="574">
        <v>65.3</v>
      </c>
      <c r="D174" s="573">
        <v>8.4</v>
      </c>
      <c r="E174" s="573">
        <v>56.9</v>
      </c>
      <c r="F174" s="574">
        <v>2742.7</v>
      </c>
      <c r="G174" s="573">
        <v>845.3</v>
      </c>
      <c r="H174" s="573">
        <v>1157.3</v>
      </c>
      <c r="I174" s="573">
        <v>740.1</v>
      </c>
      <c r="J174" s="574">
        <v>418.1</v>
      </c>
      <c r="K174" s="573">
        <v>338</v>
      </c>
      <c r="L174" s="573">
        <v>80.099999999999994</v>
      </c>
      <c r="M174" s="574">
        <v>227.1</v>
      </c>
      <c r="N174" s="573">
        <v>86.3</v>
      </c>
      <c r="O174" s="573">
        <v>140.80000000000001</v>
      </c>
      <c r="P174" s="574">
        <v>3453.4</v>
      </c>
      <c r="Q174" s="73"/>
    </row>
    <row r="175" spans="1:17" s="66" customFormat="1" ht="34.9" hidden="1" customHeight="1">
      <c r="A175" s="72"/>
      <c r="B175" s="217">
        <v>40391</v>
      </c>
      <c r="C175" s="676">
        <v>52.4</v>
      </c>
      <c r="D175" s="638">
        <v>19.600000000000001</v>
      </c>
      <c r="E175" s="638">
        <v>32.799999999999997</v>
      </c>
      <c r="F175" s="676">
        <v>2723.7</v>
      </c>
      <c r="G175" s="638">
        <v>847.6</v>
      </c>
      <c r="H175" s="638">
        <v>1144.7</v>
      </c>
      <c r="I175" s="638">
        <v>731.4</v>
      </c>
      <c r="J175" s="676">
        <v>417.1</v>
      </c>
      <c r="K175" s="638">
        <v>337.2</v>
      </c>
      <c r="L175" s="638">
        <v>79.900000000000006</v>
      </c>
      <c r="M175" s="676">
        <v>234.4</v>
      </c>
      <c r="N175" s="638">
        <v>92.8</v>
      </c>
      <c r="O175" s="638">
        <v>141.6</v>
      </c>
      <c r="P175" s="676">
        <v>3427.6</v>
      </c>
      <c r="Q175" s="73"/>
    </row>
    <row r="176" spans="1:17" s="66" customFormat="1" ht="34.9" hidden="1" customHeight="1">
      <c r="A176" s="72"/>
      <c r="B176" s="216">
        <v>40422</v>
      </c>
      <c r="C176" s="574">
        <v>84</v>
      </c>
      <c r="D176" s="573">
        <v>23.4</v>
      </c>
      <c r="E176" s="573">
        <v>60.6</v>
      </c>
      <c r="F176" s="574">
        <v>2803.9</v>
      </c>
      <c r="G176" s="573">
        <v>842.5</v>
      </c>
      <c r="H176" s="573">
        <v>1161.4000000000001</v>
      </c>
      <c r="I176" s="573">
        <v>800</v>
      </c>
      <c r="J176" s="574">
        <v>417.4</v>
      </c>
      <c r="K176" s="573">
        <v>336.9</v>
      </c>
      <c r="L176" s="573">
        <v>80.5</v>
      </c>
      <c r="M176" s="574">
        <v>242.3</v>
      </c>
      <c r="N176" s="573">
        <v>98.1</v>
      </c>
      <c r="O176" s="573">
        <v>144.19999999999999</v>
      </c>
      <c r="P176" s="574">
        <v>3547.6</v>
      </c>
      <c r="Q176" s="73"/>
    </row>
    <row r="177" spans="1:17" s="66" customFormat="1" ht="34.9" hidden="1" customHeight="1">
      <c r="A177" s="72"/>
      <c r="B177" s="217">
        <v>40452</v>
      </c>
      <c r="C177" s="676">
        <v>110</v>
      </c>
      <c r="D177" s="638">
        <v>26.2</v>
      </c>
      <c r="E177" s="638">
        <v>83.8</v>
      </c>
      <c r="F177" s="676">
        <v>2807.5</v>
      </c>
      <c r="G177" s="638">
        <v>850.9</v>
      </c>
      <c r="H177" s="638">
        <v>1183.5999999999999</v>
      </c>
      <c r="I177" s="638">
        <v>773</v>
      </c>
      <c r="J177" s="676">
        <v>419.8</v>
      </c>
      <c r="K177" s="638">
        <v>339.6</v>
      </c>
      <c r="L177" s="638">
        <v>80.2</v>
      </c>
      <c r="M177" s="676">
        <v>252.7</v>
      </c>
      <c r="N177" s="638">
        <v>105.5</v>
      </c>
      <c r="O177" s="638">
        <v>147.19999999999999</v>
      </c>
      <c r="P177" s="676">
        <v>3590</v>
      </c>
      <c r="Q177" s="73"/>
    </row>
    <row r="178" spans="1:17" s="66" customFormat="1" ht="34.9" hidden="1" customHeight="1">
      <c r="A178" s="72"/>
      <c r="B178" s="216">
        <v>40483</v>
      </c>
      <c r="C178" s="574">
        <v>126.7</v>
      </c>
      <c r="D178" s="573">
        <v>33.4</v>
      </c>
      <c r="E178" s="573">
        <v>93.3</v>
      </c>
      <c r="F178" s="574">
        <v>2827.8</v>
      </c>
      <c r="G178" s="573">
        <v>850.2</v>
      </c>
      <c r="H178" s="573">
        <v>1173.0999999999999</v>
      </c>
      <c r="I178" s="573">
        <v>804.5</v>
      </c>
      <c r="J178" s="574">
        <v>420.9</v>
      </c>
      <c r="K178" s="573">
        <v>340.9</v>
      </c>
      <c r="L178" s="573">
        <v>80</v>
      </c>
      <c r="M178" s="574">
        <v>261.60000000000002</v>
      </c>
      <c r="N178" s="573">
        <v>107.5</v>
      </c>
      <c r="O178" s="573">
        <v>154.1</v>
      </c>
      <c r="P178" s="574">
        <v>3636.7</v>
      </c>
      <c r="Q178" s="73"/>
    </row>
    <row r="179" spans="1:17" s="66" customFormat="1" ht="34.9" hidden="1" customHeight="1">
      <c r="A179" s="72"/>
      <c r="B179" s="217">
        <v>40513</v>
      </c>
      <c r="C179" s="676">
        <v>126.5</v>
      </c>
      <c r="D179" s="638">
        <v>30.3</v>
      </c>
      <c r="E179" s="638">
        <v>96.2</v>
      </c>
      <c r="F179" s="676">
        <v>2853.3</v>
      </c>
      <c r="G179" s="638">
        <v>859.7</v>
      </c>
      <c r="H179" s="638">
        <v>1188.3</v>
      </c>
      <c r="I179" s="638">
        <v>805.3</v>
      </c>
      <c r="J179" s="676">
        <v>454.5</v>
      </c>
      <c r="K179" s="638">
        <v>352.6</v>
      </c>
      <c r="L179" s="638">
        <v>101.9</v>
      </c>
      <c r="M179" s="676">
        <v>285.3</v>
      </c>
      <c r="N179" s="638">
        <v>113.3</v>
      </c>
      <c r="O179" s="638">
        <v>172</v>
      </c>
      <c r="P179" s="676">
        <v>3719.6</v>
      </c>
      <c r="Q179" s="73"/>
    </row>
    <row r="180" spans="1:17" s="66" customFormat="1" ht="34.9" hidden="1" customHeight="1">
      <c r="A180" s="72"/>
      <c r="B180" s="215">
        <v>2011</v>
      </c>
      <c r="C180" s="678"/>
      <c r="D180" s="679"/>
      <c r="E180" s="679"/>
      <c r="F180" s="678"/>
      <c r="G180" s="679"/>
      <c r="H180" s="679"/>
      <c r="I180" s="679"/>
      <c r="J180" s="678"/>
      <c r="K180" s="679"/>
      <c r="L180" s="679"/>
      <c r="M180" s="678"/>
      <c r="N180" s="679"/>
      <c r="O180" s="679"/>
      <c r="P180" s="678"/>
      <c r="Q180" s="73"/>
    </row>
    <row r="181" spans="1:17" s="66" customFormat="1" ht="34.9" hidden="1" customHeight="1">
      <c r="A181" s="72"/>
      <c r="B181" s="216">
        <v>40544</v>
      </c>
      <c r="C181" s="574">
        <v>100.4</v>
      </c>
      <c r="D181" s="573">
        <v>34</v>
      </c>
      <c r="E181" s="573">
        <v>66.400000000000006</v>
      </c>
      <c r="F181" s="574">
        <v>2868.1</v>
      </c>
      <c r="G181" s="573">
        <v>887.2</v>
      </c>
      <c r="H181" s="573">
        <v>1175.7</v>
      </c>
      <c r="I181" s="573">
        <v>805.2</v>
      </c>
      <c r="J181" s="574">
        <v>525.29999999999995</v>
      </c>
      <c r="K181" s="573">
        <v>423.8</v>
      </c>
      <c r="L181" s="573">
        <v>101.5</v>
      </c>
      <c r="M181" s="574">
        <v>230.3</v>
      </c>
      <c r="N181" s="573">
        <v>48</v>
      </c>
      <c r="O181" s="573">
        <v>182.3</v>
      </c>
      <c r="P181" s="574">
        <v>3724.1</v>
      </c>
      <c r="Q181" s="73"/>
    </row>
    <row r="182" spans="1:17" s="66" customFormat="1" ht="34.9" hidden="1" customHeight="1">
      <c r="A182" s="72"/>
      <c r="B182" s="217">
        <v>40575</v>
      </c>
      <c r="C182" s="676">
        <v>146.1</v>
      </c>
      <c r="D182" s="638">
        <v>35</v>
      </c>
      <c r="E182" s="638">
        <v>111.1</v>
      </c>
      <c r="F182" s="676">
        <v>2898.8</v>
      </c>
      <c r="G182" s="638">
        <v>873.5</v>
      </c>
      <c r="H182" s="638">
        <v>1189.8</v>
      </c>
      <c r="I182" s="638">
        <v>835.5</v>
      </c>
      <c r="J182" s="676">
        <v>525</v>
      </c>
      <c r="K182" s="638">
        <v>424.3</v>
      </c>
      <c r="L182" s="638">
        <v>100.7</v>
      </c>
      <c r="M182" s="676">
        <v>197.2</v>
      </c>
      <c r="N182" s="638">
        <v>53.6</v>
      </c>
      <c r="O182" s="638">
        <v>143.6</v>
      </c>
      <c r="P182" s="676">
        <v>3767.1</v>
      </c>
      <c r="Q182" s="73"/>
    </row>
    <row r="183" spans="1:17" s="66" customFormat="1" ht="34.9" hidden="1" customHeight="1">
      <c r="A183" s="72"/>
      <c r="B183" s="216">
        <v>40603</v>
      </c>
      <c r="C183" s="574">
        <v>125.2</v>
      </c>
      <c r="D183" s="573">
        <v>30.3</v>
      </c>
      <c r="E183" s="573">
        <v>94.9</v>
      </c>
      <c r="F183" s="574">
        <v>2955.4</v>
      </c>
      <c r="G183" s="573">
        <v>852.3</v>
      </c>
      <c r="H183" s="573">
        <v>1238.5999999999999</v>
      </c>
      <c r="I183" s="573">
        <v>864.5</v>
      </c>
      <c r="J183" s="574">
        <v>496</v>
      </c>
      <c r="K183" s="573">
        <v>395.2</v>
      </c>
      <c r="L183" s="573">
        <v>100.8</v>
      </c>
      <c r="M183" s="574">
        <v>205.6</v>
      </c>
      <c r="N183" s="573">
        <v>57</v>
      </c>
      <c r="O183" s="573">
        <v>148.6</v>
      </c>
      <c r="P183" s="574">
        <v>3782.2</v>
      </c>
      <c r="Q183" s="73"/>
    </row>
    <row r="184" spans="1:17" s="66" customFormat="1" ht="34.9" hidden="1" customHeight="1">
      <c r="A184" s="72"/>
      <c r="B184" s="217">
        <v>40634</v>
      </c>
      <c r="C184" s="676">
        <v>157.69999999999999</v>
      </c>
      <c r="D184" s="638">
        <v>28.6</v>
      </c>
      <c r="E184" s="638">
        <v>129.1</v>
      </c>
      <c r="F184" s="676">
        <v>2999.1</v>
      </c>
      <c r="G184" s="638">
        <v>881.9</v>
      </c>
      <c r="H184" s="638">
        <v>1227.0999999999999</v>
      </c>
      <c r="I184" s="638">
        <v>890.1</v>
      </c>
      <c r="J184" s="676">
        <v>507.2</v>
      </c>
      <c r="K184" s="638">
        <v>406.6</v>
      </c>
      <c r="L184" s="638">
        <v>100.6</v>
      </c>
      <c r="M184" s="676">
        <v>211.3</v>
      </c>
      <c r="N184" s="638">
        <v>61.8</v>
      </c>
      <c r="O184" s="638">
        <v>149.5</v>
      </c>
      <c r="P184" s="676">
        <v>3875.3</v>
      </c>
      <c r="Q184" s="73"/>
    </row>
    <row r="185" spans="1:17" s="66" customFormat="1" ht="34.9" hidden="1" customHeight="1">
      <c r="A185" s="72"/>
      <c r="B185" s="216">
        <v>40664</v>
      </c>
      <c r="C185" s="574">
        <v>170.3</v>
      </c>
      <c r="D185" s="573">
        <v>51.7</v>
      </c>
      <c r="E185" s="573">
        <v>118.6</v>
      </c>
      <c r="F185" s="574">
        <v>2959.9</v>
      </c>
      <c r="G185" s="573">
        <v>853.5</v>
      </c>
      <c r="H185" s="573">
        <v>1212.5</v>
      </c>
      <c r="I185" s="573">
        <v>893.9</v>
      </c>
      <c r="J185" s="574">
        <v>503.9</v>
      </c>
      <c r="K185" s="573">
        <v>403.1</v>
      </c>
      <c r="L185" s="573">
        <v>100.8</v>
      </c>
      <c r="M185" s="574">
        <v>218.8</v>
      </c>
      <c r="N185" s="573">
        <v>75.099999999999994</v>
      </c>
      <c r="O185" s="573">
        <v>143.69999999999999</v>
      </c>
      <c r="P185" s="574">
        <v>3852.9</v>
      </c>
      <c r="Q185" s="73"/>
    </row>
    <row r="186" spans="1:17" s="66" customFormat="1" ht="34.9" hidden="1" customHeight="1">
      <c r="A186" s="72"/>
      <c r="B186" s="217">
        <v>40695</v>
      </c>
      <c r="C186" s="676">
        <v>116.3</v>
      </c>
      <c r="D186" s="638">
        <v>33.4</v>
      </c>
      <c r="E186" s="638">
        <v>82.9</v>
      </c>
      <c r="F186" s="676">
        <v>2981.4</v>
      </c>
      <c r="G186" s="638">
        <v>858.4</v>
      </c>
      <c r="H186" s="638">
        <v>1201.9000000000001</v>
      </c>
      <c r="I186" s="638">
        <v>921.1</v>
      </c>
      <c r="J186" s="676">
        <v>503.4</v>
      </c>
      <c r="K186" s="638">
        <v>402.7</v>
      </c>
      <c r="L186" s="638">
        <v>100.7</v>
      </c>
      <c r="M186" s="676">
        <v>231.8</v>
      </c>
      <c r="N186" s="638">
        <v>76.599999999999994</v>
      </c>
      <c r="O186" s="638">
        <v>155.19999999999999</v>
      </c>
      <c r="P186" s="676">
        <v>3832.9</v>
      </c>
      <c r="Q186" s="73"/>
    </row>
    <row r="187" spans="1:17" s="66" customFormat="1" ht="34.9" hidden="1" customHeight="1">
      <c r="A187" s="72"/>
      <c r="B187" s="216">
        <v>40725</v>
      </c>
      <c r="C187" s="574">
        <v>179.4</v>
      </c>
      <c r="D187" s="573">
        <v>83.2</v>
      </c>
      <c r="E187" s="573">
        <v>96.2</v>
      </c>
      <c r="F187" s="574">
        <v>2993</v>
      </c>
      <c r="G187" s="573">
        <v>853.2</v>
      </c>
      <c r="H187" s="573">
        <v>1169</v>
      </c>
      <c r="I187" s="573">
        <v>970.8</v>
      </c>
      <c r="J187" s="574">
        <v>505.5</v>
      </c>
      <c r="K187" s="573">
        <v>405.9</v>
      </c>
      <c r="L187" s="573">
        <v>99.6</v>
      </c>
      <c r="M187" s="574">
        <v>224.7</v>
      </c>
      <c r="N187" s="573">
        <v>82.9</v>
      </c>
      <c r="O187" s="573">
        <v>141.80000000000001</v>
      </c>
      <c r="P187" s="574">
        <v>3902.6</v>
      </c>
      <c r="Q187" s="73"/>
    </row>
    <row r="188" spans="1:17" s="66" customFormat="1" ht="34.9" hidden="1" customHeight="1">
      <c r="A188" s="72"/>
      <c r="B188" s="217">
        <v>40756</v>
      </c>
      <c r="C188" s="676">
        <v>150.6</v>
      </c>
      <c r="D188" s="638">
        <v>40</v>
      </c>
      <c r="E188" s="638">
        <v>110.6</v>
      </c>
      <c r="F188" s="676">
        <v>2912.6</v>
      </c>
      <c r="G188" s="638">
        <v>835.8</v>
      </c>
      <c r="H188" s="638">
        <v>1134.4000000000001</v>
      </c>
      <c r="I188" s="638">
        <v>942.4</v>
      </c>
      <c r="J188" s="676">
        <v>506.1</v>
      </c>
      <c r="K188" s="638">
        <v>406.6</v>
      </c>
      <c r="L188" s="638">
        <v>99.5</v>
      </c>
      <c r="M188" s="676">
        <v>232</v>
      </c>
      <c r="N188" s="638">
        <v>94.7</v>
      </c>
      <c r="O188" s="638">
        <v>137.30000000000001</v>
      </c>
      <c r="P188" s="676">
        <v>3801.3</v>
      </c>
      <c r="Q188" s="73"/>
    </row>
    <row r="189" spans="1:17" s="66" customFormat="1" ht="34.9" hidden="1" customHeight="1">
      <c r="A189" s="72"/>
      <c r="B189" s="216">
        <v>40787</v>
      </c>
      <c r="C189" s="574">
        <v>123.7</v>
      </c>
      <c r="D189" s="573">
        <v>32.9</v>
      </c>
      <c r="E189" s="573">
        <v>90.8</v>
      </c>
      <c r="F189" s="574">
        <v>2911.9</v>
      </c>
      <c r="G189" s="573">
        <v>833.6</v>
      </c>
      <c r="H189" s="573">
        <v>1125.2</v>
      </c>
      <c r="I189" s="573">
        <v>953.1</v>
      </c>
      <c r="J189" s="574">
        <v>504.3</v>
      </c>
      <c r="K189" s="573">
        <v>404.7</v>
      </c>
      <c r="L189" s="573">
        <v>99.6</v>
      </c>
      <c r="M189" s="574">
        <v>295</v>
      </c>
      <c r="N189" s="573">
        <v>96.1</v>
      </c>
      <c r="O189" s="573">
        <v>198.9</v>
      </c>
      <c r="P189" s="574">
        <v>3834.9</v>
      </c>
      <c r="Q189" s="73"/>
    </row>
    <row r="190" spans="1:17" s="66" customFormat="1" ht="34.9" hidden="1" customHeight="1">
      <c r="A190" s="72"/>
      <c r="B190" s="217">
        <v>40817</v>
      </c>
      <c r="C190" s="676">
        <v>132.6</v>
      </c>
      <c r="D190" s="638">
        <v>43.1</v>
      </c>
      <c r="E190" s="638">
        <v>89.5</v>
      </c>
      <c r="F190" s="676">
        <v>2940</v>
      </c>
      <c r="G190" s="638">
        <v>830</v>
      </c>
      <c r="H190" s="638">
        <v>1147.9000000000001</v>
      </c>
      <c r="I190" s="638">
        <v>962.1</v>
      </c>
      <c r="J190" s="676">
        <v>506.9</v>
      </c>
      <c r="K190" s="638">
        <v>407</v>
      </c>
      <c r="L190" s="638">
        <v>99.9</v>
      </c>
      <c r="M190" s="676">
        <v>240.8</v>
      </c>
      <c r="N190" s="638">
        <v>102.7</v>
      </c>
      <c r="O190" s="638">
        <v>138.1</v>
      </c>
      <c r="P190" s="676">
        <v>3820.3</v>
      </c>
      <c r="Q190" s="73"/>
    </row>
    <row r="191" spans="1:17" s="66" customFormat="1" ht="34.9" hidden="1" customHeight="1">
      <c r="A191" s="72"/>
      <c r="B191" s="216">
        <v>40848</v>
      </c>
      <c r="C191" s="574">
        <v>139.9</v>
      </c>
      <c r="D191" s="573">
        <v>38.200000000000003</v>
      </c>
      <c r="E191" s="573">
        <v>101.7</v>
      </c>
      <c r="F191" s="574">
        <v>2921.9</v>
      </c>
      <c r="G191" s="573">
        <v>819.8</v>
      </c>
      <c r="H191" s="573">
        <v>1139.4000000000001</v>
      </c>
      <c r="I191" s="573">
        <v>962.7</v>
      </c>
      <c r="J191" s="574">
        <v>498.7</v>
      </c>
      <c r="K191" s="573">
        <v>399.2</v>
      </c>
      <c r="L191" s="573">
        <v>99.5</v>
      </c>
      <c r="M191" s="574">
        <v>247.9</v>
      </c>
      <c r="N191" s="573">
        <v>109</v>
      </c>
      <c r="O191" s="573">
        <v>138.9</v>
      </c>
      <c r="P191" s="574">
        <v>3808.4</v>
      </c>
      <c r="Q191" s="73"/>
    </row>
    <row r="192" spans="1:17" s="66" customFormat="1" ht="34.9" hidden="1" customHeight="1">
      <c r="A192" s="72"/>
      <c r="B192" s="217">
        <v>40878</v>
      </c>
      <c r="C192" s="676">
        <v>228.3</v>
      </c>
      <c r="D192" s="638">
        <v>36</v>
      </c>
      <c r="E192" s="638">
        <v>192.3</v>
      </c>
      <c r="F192" s="676">
        <v>2932.1</v>
      </c>
      <c r="G192" s="638">
        <v>822.3</v>
      </c>
      <c r="H192" s="638">
        <v>1123.5</v>
      </c>
      <c r="I192" s="638">
        <v>986.3</v>
      </c>
      <c r="J192" s="676">
        <v>499.8</v>
      </c>
      <c r="K192" s="638">
        <v>401.5</v>
      </c>
      <c r="L192" s="638">
        <v>98.3</v>
      </c>
      <c r="M192" s="676">
        <v>237.4</v>
      </c>
      <c r="N192" s="638">
        <v>98.6</v>
      </c>
      <c r="O192" s="638">
        <v>138.80000000000001</v>
      </c>
      <c r="P192" s="676">
        <v>3897.6</v>
      </c>
      <c r="Q192" s="73"/>
    </row>
    <row r="193" spans="1:17" s="66" customFormat="1" ht="34.9" hidden="1" customHeight="1">
      <c r="A193" s="72"/>
      <c r="B193" s="215">
        <v>2012</v>
      </c>
      <c r="C193" s="678"/>
      <c r="D193" s="679"/>
      <c r="E193" s="679"/>
      <c r="F193" s="678"/>
      <c r="G193" s="679"/>
      <c r="H193" s="679"/>
      <c r="I193" s="679"/>
      <c r="J193" s="678"/>
      <c r="K193" s="679"/>
      <c r="L193" s="679"/>
      <c r="M193" s="678"/>
      <c r="N193" s="679"/>
      <c r="O193" s="679"/>
      <c r="P193" s="678"/>
      <c r="Q193" s="73"/>
    </row>
    <row r="194" spans="1:17" s="66" customFormat="1" ht="34.9" hidden="1" customHeight="1">
      <c r="A194" s="72"/>
      <c r="B194" s="216">
        <v>40909</v>
      </c>
      <c r="C194" s="574">
        <v>208.7</v>
      </c>
      <c r="D194" s="573">
        <v>35.5</v>
      </c>
      <c r="E194" s="573">
        <v>173.2</v>
      </c>
      <c r="F194" s="574">
        <v>2892.4</v>
      </c>
      <c r="G194" s="573">
        <v>825.4</v>
      </c>
      <c r="H194" s="573">
        <v>1110.7</v>
      </c>
      <c r="I194" s="573">
        <v>956.3</v>
      </c>
      <c r="J194" s="574">
        <v>567</v>
      </c>
      <c r="K194" s="573">
        <v>463.7</v>
      </c>
      <c r="L194" s="573">
        <v>103.3</v>
      </c>
      <c r="M194" s="574">
        <v>210.2</v>
      </c>
      <c r="N194" s="573">
        <v>48.4</v>
      </c>
      <c r="O194" s="573">
        <v>161.80000000000001</v>
      </c>
      <c r="P194" s="574">
        <v>3878.3</v>
      </c>
      <c r="Q194" s="73"/>
    </row>
    <row r="195" spans="1:17" s="66" customFormat="1" ht="34.9" hidden="1" customHeight="1">
      <c r="A195" s="72"/>
      <c r="B195" s="217">
        <v>40940</v>
      </c>
      <c r="C195" s="676">
        <v>194.2</v>
      </c>
      <c r="D195" s="638">
        <v>35.200000000000003</v>
      </c>
      <c r="E195" s="638">
        <v>159</v>
      </c>
      <c r="F195" s="676">
        <v>2895.1</v>
      </c>
      <c r="G195" s="638">
        <v>823.8</v>
      </c>
      <c r="H195" s="638">
        <v>1115.8</v>
      </c>
      <c r="I195" s="638">
        <v>955.5</v>
      </c>
      <c r="J195" s="676">
        <v>544.29999999999995</v>
      </c>
      <c r="K195" s="638">
        <v>440.5</v>
      </c>
      <c r="L195" s="638">
        <v>103.8</v>
      </c>
      <c r="M195" s="676">
        <v>233.6</v>
      </c>
      <c r="N195" s="638">
        <v>81</v>
      </c>
      <c r="O195" s="638">
        <v>152.6</v>
      </c>
      <c r="P195" s="676">
        <v>3867.2</v>
      </c>
      <c r="Q195" s="73"/>
    </row>
    <row r="196" spans="1:17" s="66" customFormat="1" ht="34.9" hidden="1" customHeight="1">
      <c r="A196" s="72"/>
      <c r="B196" s="216">
        <v>40969</v>
      </c>
      <c r="C196" s="574">
        <v>210.5</v>
      </c>
      <c r="D196" s="573">
        <v>43.4</v>
      </c>
      <c r="E196" s="573">
        <v>167.1</v>
      </c>
      <c r="F196" s="574">
        <v>2921.9</v>
      </c>
      <c r="G196" s="573">
        <v>827.2</v>
      </c>
      <c r="H196" s="573">
        <v>1119</v>
      </c>
      <c r="I196" s="573">
        <v>975.7</v>
      </c>
      <c r="J196" s="574">
        <v>568.6</v>
      </c>
      <c r="K196" s="573">
        <v>464.3</v>
      </c>
      <c r="L196" s="573">
        <v>104.3</v>
      </c>
      <c r="M196" s="574">
        <v>206.9</v>
      </c>
      <c r="N196" s="573">
        <v>60.8</v>
      </c>
      <c r="O196" s="573">
        <v>146.1</v>
      </c>
      <c r="P196" s="574">
        <v>3907.9</v>
      </c>
      <c r="Q196" s="73"/>
    </row>
    <row r="197" spans="1:17" s="66" customFormat="1" ht="34.9" hidden="1" customHeight="1">
      <c r="A197" s="72"/>
      <c r="B197" s="217">
        <v>41000</v>
      </c>
      <c r="C197" s="676">
        <v>215.6</v>
      </c>
      <c r="D197" s="638">
        <v>50.1</v>
      </c>
      <c r="E197" s="638">
        <v>165.5</v>
      </c>
      <c r="F197" s="676">
        <v>2930.8</v>
      </c>
      <c r="G197" s="638">
        <v>840.8</v>
      </c>
      <c r="H197" s="638">
        <v>1109.9000000000001</v>
      </c>
      <c r="I197" s="638">
        <v>980.1</v>
      </c>
      <c r="J197" s="676">
        <v>537.29999999999995</v>
      </c>
      <c r="K197" s="638">
        <v>433.6</v>
      </c>
      <c r="L197" s="638">
        <v>103.7</v>
      </c>
      <c r="M197" s="676">
        <v>248.8</v>
      </c>
      <c r="N197" s="638">
        <v>88.8</v>
      </c>
      <c r="O197" s="638">
        <v>160</v>
      </c>
      <c r="P197" s="676">
        <v>3932.5</v>
      </c>
      <c r="Q197" s="73"/>
    </row>
    <row r="198" spans="1:17" s="66" customFormat="1" ht="34.9" hidden="1" customHeight="1">
      <c r="A198" s="72"/>
      <c r="B198" s="216">
        <v>41030</v>
      </c>
      <c r="C198" s="574">
        <v>185.5</v>
      </c>
      <c r="D198" s="573">
        <v>41.4</v>
      </c>
      <c r="E198" s="573">
        <v>144.1</v>
      </c>
      <c r="F198" s="574">
        <v>2849.6</v>
      </c>
      <c r="G198" s="573">
        <v>826.6</v>
      </c>
      <c r="H198" s="573">
        <v>1097.2</v>
      </c>
      <c r="I198" s="573">
        <v>925.8</v>
      </c>
      <c r="J198" s="574">
        <v>538.5</v>
      </c>
      <c r="K198" s="573">
        <v>434.1</v>
      </c>
      <c r="L198" s="573">
        <v>104.4</v>
      </c>
      <c r="M198" s="574">
        <v>258.89999999999998</v>
      </c>
      <c r="N198" s="573">
        <v>72.400000000000006</v>
      </c>
      <c r="O198" s="573">
        <v>186.5</v>
      </c>
      <c r="P198" s="574">
        <v>3832.5</v>
      </c>
      <c r="Q198" s="73"/>
    </row>
    <row r="199" spans="1:17" s="66" customFormat="1" ht="34.9" hidden="1" customHeight="1">
      <c r="A199" s="72"/>
      <c r="B199" s="217">
        <v>41061</v>
      </c>
      <c r="C199" s="676">
        <v>152.69999999999999</v>
      </c>
      <c r="D199" s="638">
        <v>36.6</v>
      </c>
      <c r="E199" s="638">
        <v>116.1</v>
      </c>
      <c r="F199" s="676">
        <v>2810.3</v>
      </c>
      <c r="G199" s="638">
        <v>808</v>
      </c>
      <c r="H199" s="638">
        <v>1085</v>
      </c>
      <c r="I199" s="638">
        <v>917.3</v>
      </c>
      <c r="J199" s="676">
        <v>533.9</v>
      </c>
      <c r="K199" s="638">
        <v>427.5</v>
      </c>
      <c r="L199" s="638">
        <v>106.4</v>
      </c>
      <c r="M199" s="676">
        <v>210</v>
      </c>
      <c r="N199" s="638">
        <v>74.5</v>
      </c>
      <c r="O199" s="638">
        <v>135.5</v>
      </c>
      <c r="P199" s="676">
        <v>3706.9</v>
      </c>
      <c r="Q199" s="73"/>
    </row>
    <row r="200" spans="1:17" s="66" customFormat="1" ht="34.9" hidden="1" customHeight="1">
      <c r="A200" s="72"/>
      <c r="B200" s="216">
        <v>41091</v>
      </c>
      <c r="C200" s="574">
        <v>152.80000000000001</v>
      </c>
      <c r="D200" s="573">
        <v>41.1</v>
      </c>
      <c r="E200" s="573">
        <v>111.7</v>
      </c>
      <c r="F200" s="574">
        <v>2793.4</v>
      </c>
      <c r="G200" s="573">
        <v>801</v>
      </c>
      <c r="H200" s="573">
        <v>1072.7</v>
      </c>
      <c r="I200" s="573">
        <v>919.7</v>
      </c>
      <c r="J200" s="574">
        <v>541</v>
      </c>
      <c r="K200" s="573">
        <v>433.3</v>
      </c>
      <c r="L200" s="573">
        <v>107.7</v>
      </c>
      <c r="M200" s="574">
        <v>210.4</v>
      </c>
      <c r="N200" s="573">
        <v>79.3</v>
      </c>
      <c r="O200" s="573">
        <v>131.1</v>
      </c>
      <c r="P200" s="574">
        <v>3697.6</v>
      </c>
      <c r="Q200" s="73"/>
    </row>
    <row r="201" spans="1:17" s="66" customFormat="1" ht="34.9" hidden="1" customHeight="1">
      <c r="A201" s="72"/>
      <c r="B201" s="217">
        <v>41122</v>
      </c>
      <c r="C201" s="676">
        <v>172.4</v>
      </c>
      <c r="D201" s="638">
        <v>39.299999999999997</v>
      </c>
      <c r="E201" s="638">
        <v>133.1</v>
      </c>
      <c r="F201" s="676">
        <v>2873.8</v>
      </c>
      <c r="G201" s="638">
        <v>788.1</v>
      </c>
      <c r="H201" s="638">
        <v>1100</v>
      </c>
      <c r="I201" s="638">
        <v>985.7</v>
      </c>
      <c r="J201" s="676">
        <v>542.79999999999995</v>
      </c>
      <c r="K201" s="638">
        <v>434.3</v>
      </c>
      <c r="L201" s="638">
        <v>108.5</v>
      </c>
      <c r="M201" s="676">
        <v>215.1</v>
      </c>
      <c r="N201" s="638">
        <v>84.4</v>
      </c>
      <c r="O201" s="638">
        <v>130.69999999999999</v>
      </c>
      <c r="P201" s="676">
        <v>3804.1</v>
      </c>
      <c r="Q201" s="73"/>
    </row>
    <row r="202" spans="1:17" s="66" customFormat="1" ht="34.9" hidden="1" customHeight="1">
      <c r="A202" s="72"/>
      <c r="B202" s="216">
        <v>41153</v>
      </c>
      <c r="C202" s="574">
        <v>153.19999999999999</v>
      </c>
      <c r="D202" s="573">
        <v>36.5</v>
      </c>
      <c r="E202" s="573">
        <v>116.7</v>
      </c>
      <c r="F202" s="574">
        <v>2887.3</v>
      </c>
      <c r="G202" s="573">
        <v>791</v>
      </c>
      <c r="H202" s="573">
        <v>1100.3</v>
      </c>
      <c r="I202" s="573">
        <v>996</v>
      </c>
      <c r="J202" s="574">
        <v>542.4</v>
      </c>
      <c r="K202" s="573">
        <v>431.8</v>
      </c>
      <c r="L202" s="573">
        <v>110.6</v>
      </c>
      <c r="M202" s="574">
        <v>215.59</v>
      </c>
      <c r="N202" s="573">
        <v>83.2</v>
      </c>
      <c r="O202" s="573">
        <v>132.38999999999999</v>
      </c>
      <c r="P202" s="574">
        <v>3798.5</v>
      </c>
      <c r="Q202" s="73"/>
    </row>
    <row r="203" spans="1:17" s="66" customFormat="1" ht="34.9" hidden="1" customHeight="1">
      <c r="A203" s="72"/>
      <c r="B203" s="217">
        <v>41183</v>
      </c>
      <c r="C203" s="676">
        <v>128.80000000000001</v>
      </c>
      <c r="D203" s="638">
        <v>42.7</v>
      </c>
      <c r="E203" s="638">
        <v>86.1</v>
      </c>
      <c r="F203" s="676">
        <v>2920.3</v>
      </c>
      <c r="G203" s="638">
        <v>788.3</v>
      </c>
      <c r="H203" s="638">
        <v>1114.5</v>
      </c>
      <c r="I203" s="638">
        <v>1017.5</v>
      </c>
      <c r="J203" s="676">
        <v>546.70000000000005</v>
      </c>
      <c r="K203" s="638">
        <v>434.8</v>
      </c>
      <c r="L203" s="638">
        <v>111.9</v>
      </c>
      <c r="M203" s="676">
        <v>225.4</v>
      </c>
      <c r="N203" s="638">
        <v>89.4</v>
      </c>
      <c r="O203" s="638">
        <v>136</v>
      </c>
      <c r="P203" s="676">
        <v>3821.2</v>
      </c>
      <c r="Q203" s="73"/>
    </row>
    <row r="204" spans="1:17" s="66" customFormat="1" ht="34.9" hidden="1" customHeight="1">
      <c r="A204" s="72"/>
      <c r="B204" s="216">
        <v>41214</v>
      </c>
      <c r="C204" s="574">
        <v>157.4</v>
      </c>
      <c r="D204" s="573">
        <v>50.1</v>
      </c>
      <c r="E204" s="573">
        <v>107.3</v>
      </c>
      <c r="F204" s="574">
        <v>2933.2</v>
      </c>
      <c r="G204" s="573">
        <v>768.9</v>
      </c>
      <c r="H204" s="573">
        <v>1142.7</v>
      </c>
      <c r="I204" s="573">
        <v>1021.6</v>
      </c>
      <c r="J204" s="574">
        <v>526.9</v>
      </c>
      <c r="K204" s="573">
        <v>414.2</v>
      </c>
      <c r="L204" s="573">
        <v>112.7</v>
      </c>
      <c r="M204" s="574">
        <v>232.3</v>
      </c>
      <c r="N204" s="573">
        <v>96</v>
      </c>
      <c r="O204" s="573">
        <v>136.30000000000001</v>
      </c>
      <c r="P204" s="574">
        <v>3849.8</v>
      </c>
      <c r="Q204" s="73"/>
    </row>
    <row r="205" spans="1:17" s="66" customFormat="1" ht="34.9" hidden="1" customHeight="1">
      <c r="A205" s="72"/>
      <c r="B205" s="217">
        <v>41244</v>
      </c>
      <c r="C205" s="676">
        <v>189.1</v>
      </c>
      <c r="D205" s="638">
        <v>58.3</v>
      </c>
      <c r="E205" s="638">
        <v>130.80000000000001</v>
      </c>
      <c r="F205" s="676">
        <v>2952</v>
      </c>
      <c r="G205" s="638">
        <v>768.5</v>
      </c>
      <c r="H205" s="638">
        <v>1177.8</v>
      </c>
      <c r="I205" s="638">
        <v>1005.7</v>
      </c>
      <c r="J205" s="676">
        <v>528.20000000000005</v>
      </c>
      <c r="K205" s="638">
        <v>414.1</v>
      </c>
      <c r="L205" s="638">
        <v>114.1</v>
      </c>
      <c r="M205" s="676">
        <v>228</v>
      </c>
      <c r="N205" s="638">
        <v>90.6</v>
      </c>
      <c r="O205" s="638">
        <v>137.4</v>
      </c>
      <c r="P205" s="676">
        <v>3897.3</v>
      </c>
      <c r="Q205" s="73"/>
    </row>
    <row r="206" spans="1:17" s="66" customFormat="1" ht="34.9" hidden="1" customHeight="1">
      <c r="A206" s="72"/>
      <c r="B206" s="215">
        <v>2013</v>
      </c>
      <c r="C206" s="678"/>
      <c r="D206" s="679"/>
      <c r="E206" s="679"/>
      <c r="F206" s="678"/>
      <c r="G206" s="679"/>
      <c r="H206" s="679"/>
      <c r="I206" s="679"/>
      <c r="J206" s="678"/>
      <c r="K206" s="679"/>
      <c r="L206" s="679"/>
      <c r="M206" s="678"/>
      <c r="N206" s="679"/>
      <c r="O206" s="679"/>
      <c r="P206" s="678"/>
      <c r="Q206" s="73"/>
    </row>
    <row r="207" spans="1:17" s="66" customFormat="1" ht="34.9" hidden="1" customHeight="1">
      <c r="A207" s="72"/>
      <c r="B207" s="216">
        <v>41275</v>
      </c>
      <c r="C207" s="574">
        <v>159.5</v>
      </c>
      <c r="D207" s="573">
        <v>54.5</v>
      </c>
      <c r="E207" s="573">
        <v>105</v>
      </c>
      <c r="F207" s="574">
        <v>2940.3</v>
      </c>
      <c r="G207" s="573">
        <v>778.5</v>
      </c>
      <c r="H207" s="573">
        <v>1165.2</v>
      </c>
      <c r="I207" s="573">
        <v>996.6</v>
      </c>
      <c r="J207" s="574">
        <v>557.9</v>
      </c>
      <c r="K207" s="573">
        <v>443.7</v>
      </c>
      <c r="L207" s="573">
        <v>114.2</v>
      </c>
      <c r="M207" s="574">
        <v>210</v>
      </c>
      <c r="N207" s="573">
        <v>73.099999999999994</v>
      </c>
      <c r="O207" s="573">
        <v>136.9</v>
      </c>
      <c r="P207" s="574">
        <v>3867.7</v>
      </c>
      <c r="Q207" s="73"/>
    </row>
    <row r="208" spans="1:17" s="66" customFormat="1" ht="34.9" hidden="1" customHeight="1">
      <c r="A208" s="72"/>
      <c r="B208" s="217">
        <v>41306</v>
      </c>
      <c r="C208" s="676">
        <v>195.8</v>
      </c>
      <c r="D208" s="638">
        <v>55.1</v>
      </c>
      <c r="E208" s="638">
        <v>140.69999999999999</v>
      </c>
      <c r="F208" s="676">
        <v>2958.31</v>
      </c>
      <c r="G208" s="638">
        <v>790.7</v>
      </c>
      <c r="H208" s="638">
        <v>1177.8</v>
      </c>
      <c r="I208" s="638">
        <v>989.81</v>
      </c>
      <c r="J208" s="676">
        <v>561.96</v>
      </c>
      <c r="K208" s="638">
        <v>447.5</v>
      </c>
      <c r="L208" s="638">
        <v>114.46</v>
      </c>
      <c r="M208" s="676">
        <v>212.5</v>
      </c>
      <c r="N208" s="638">
        <v>77.400000000000006</v>
      </c>
      <c r="O208" s="638">
        <v>135.1</v>
      </c>
      <c r="P208" s="676">
        <v>3928.55</v>
      </c>
      <c r="Q208" s="73"/>
    </row>
    <row r="209" spans="1:17" s="66" customFormat="1" ht="34.9" hidden="1" customHeight="1">
      <c r="A209" s="72"/>
      <c r="B209" s="216">
        <v>41334</v>
      </c>
      <c r="C209" s="574">
        <v>185</v>
      </c>
      <c r="D209" s="573">
        <v>52.5</v>
      </c>
      <c r="E209" s="573">
        <v>132.5</v>
      </c>
      <c r="F209" s="574">
        <v>2990.5</v>
      </c>
      <c r="G209" s="573">
        <v>797</v>
      </c>
      <c r="H209" s="573">
        <v>1170.2</v>
      </c>
      <c r="I209" s="573">
        <v>1023.3</v>
      </c>
      <c r="J209" s="574">
        <v>558.70000000000005</v>
      </c>
      <c r="K209" s="573">
        <v>444.8</v>
      </c>
      <c r="L209" s="573">
        <v>113.9</v>
      </c>
      <c r="M209" s="574">
        <v>217.3</v>
      </c>
      <c r="N209" s="573">
        <v>84.3</v>
      </c>
      <c r="O209" s="573">
        <v>133</v>
      </c>
      <c r="P209" s="574">
        <v>3951.5</v>
      </c>
      <c r="Q209" s="73"/>
    </row>
    <row r="210" spans="1:17" s="66" customFormat="1" ht="34.9" hidden="1" customHeight="1">
      <c r="A210" s="72"/>
      <c r="B210" s="217">
        <v>41365</v>
      </c>
      <c r="C210" s="676">
        <v>163.5</v>
      </c>
      <c r="D210" s="638">
        <v>51.8</v>
      </c>
      <c r="E210" s="638">
        <v>111.7</v>
      </c>
      <c r="F210" s="676">
        <v>3030.3</v>
      </c>
      <c r="G210" s="638">
        <v>824.4</v>
      </c>
      <c r="H210" s="638">
        <v>1177.5999999999999</v>
      </c>
      <c r="I210" s="638">
        <v>1028.3</v>
      </c>
      <c r="J210" s="676">
        <v>578.6</v>
      </c>
      <c r="K210" s="638">
        <v>463.1</v>
      </c>
      <c r="L210" s="638">
        <v>115.5</v>
      </c>
      <c r="M210" s="676">
        <v>203</v>
      </c>
      <c r="N210" s="638">
        <v>70.5</v>
      </c>
      <c r="O210" s="638">
        <v>132.5</v>
      </c>
      <c r="P210" s="676">
        <v>3975.4</v>
      </c>
      <c r="Q210" s="73"/>
    </row>
    <row r="211" spans="1:17" s="66" customFormat="1" ht="34.9" hidden="1" customHeight="1">
      <c r="A211" s="72"/>
      <c r="B211" s="216">
        <v>41395</v>
      </c>
      <c r="C211" s="574">
        <v>144.1</v>
      </c>
      <c r="D211" s="573">
        <v>51.4</v>
      </c>
      <c r="E211" s="573">
        <v>92.7</v>
      </c>
      <c r="F211" s="574">
        <v>3009.4</v>
      </c>
      <c r="G211" s="573">
        <v>833.3</v>
      </c>
      <c r="H211" s="573">
        <v>1188.0999999999999</v>
      </c>
      <c r="I211" s="573">
        <v>988</v>
      </c>
      <c r="J211" s="574">
        <v>554.4</v>
      </c>
      <c r="K211" s="573">
        <v>439.3</v>
      </c>
      <c r="L211" s="573">
        <v>115.1</v>
      </c>
      <c r="M211" s="574">
        <v>206.5</v>
      </c>
      <c r="N211" s="573">
        <v>74.7</v>
      </c>
      <c r="O211" s="573">
        <v>131.80000000000001</v>
      </c>
      <c r="P211" s="574">
        <v>3914.4</v>
      </c>
      <c r="Q211" s="73"/>
    </row>
    <row r="212" spans="1:17" s="66" customFormat="1" ht="34.9" hidden="1" customHeight="1">
      <c r="A212" s="72"/>
      <c r="B212" s="217">
        <v>41426</v>
      </c>
      <c r="C212" s="676">
        <v>154.6</v>
      </c>
      <c r="D212" s="638">
        <v>56</v>
      </c>
      <c r="E212" s="638">
        <v>98.6</v>
      </c>
      <c r="F212" s="676">
        <v>3018.3</v>
      </c>
      <c r="G212" s="638">
        <v>823.2</v>
      </c>
      <c r="H212" s="638">
        <v>1183.8</v>
      </c>
      <c r="I212" s="638">
        <v>1011.3</v>
      </c>
      <c r="J212" s="676">
        <v>552.70000000000005</v>
      </c>
      <c r="K212" s="638">
        <v>436.9</v>
      </c>
      <c r="L212" s="638">
        <v>115.8</v>
      </c>
      <c r="M212" s="676">
        <v>216.2</v>
      </c>
      <c r="N212" s="638">
        <v>75.900000000000006</v>
      </c>
      <c r="O212" s="638">
        <v>140.30000000000001</v>
      </c>
      <c r="P212" s="676">
        <v>3941.8</v>
      </c>
      <c r="Q212" s="73"/>
    </row>
    <row r="213" spans="1:17" s="66" customFormat="1" ht="34.9" hidden="1" customHeight="1">
      <c r="A213" s="72"/>
      <c r="B213" s="216">
        <v>41456</v>
      </c>
      <c r="C213" s="574">
        <v>163.69999999999999</v>
      </c>
      <c r="D213" s="573">
        <v>58.7</v>
      </c>
      <c r="E213" s="573">
        <v>105</v>
      </c>
      <c r="F213" s="574">
        <v>3059.6</v>
      </c>
      <c r="G213" s="573">
        <v>839.8</v>
      </c>
      <c r="H213" s="573">
        <v>1201.9000000000001</v>
      </c>
      <c r="I213" s="573">
        <v>1017.9</v>
      </c>
      <c r="J213" s="574">
        <v>559.9</v>
      </c>
      <c r="K213" s="573">
        <v>443.3</v>
      </c>
      <c r="L213" s="573">
        <v>116.6</v>
      </c>
      <c r="M213" s="574">
        <v>218.8</v>
      </c>
      <c r="N213" s="573">
        <v>82</v>
      </c>
      <c r="O213" s="573">
        <v>136.80000000000001</v>
      </c>
      <c r="P213" s="574">
        <v>4002</v>
      </c>
      <c r="Q213" s="73"/>
    </row>
    <row r="214" spans="1:17" s="66" customFormat="1" ht="34.9" hidden="1" customHeight="1">
      <c r="A214" s="72"/>
      <c r="B214" s="217">
        <v>41487</v>
      </c>
      <c r="C214" s="676">
        <v>141.69999999999999</v>
      </c>
      <c r="D214" s="638">
        <v>59.3</v>
      </c>
      <c r="E214" s="638">
        <v>82.4</v>
      </c>
      <c r="F214" s="676">
        <v>3012.7</v>
      </c>
      <c r="G214" s="638">
        <v>864.4</v>
      </c>
      <c r="H214" s="638">
        <v>1187.5999999999999</v>
      </c>
      <c r="I214" s="638">
        <v>960.7</v>
      </c>
      <c r="J214" s="676">
        <v>557.70000000000005</v>
      </c>
      <c r="K214" s="638">
        <v>442.9</v>
      </c>
      <c r="L214" s="638">
        <v>114.8</v>
      </c>
      <c r="M214" s="676">
        <v>223.7</v>
      </c>
      <c r="N214" s="638">
        <v>98.2</v>
      </c>
      <c r="O214" s="638">
        <v>125.5</v>
      </c>
      <c r="P214" s="676">
        <v>3935.75</v>
      </c>
      <c r="Q214" s="73"/>
    </row>
    <row r="215" spans="1:17" s="66" customFormat="1" ht="34.9" hidden="1" customHeight="1">
      <c r="A215" s="72"/>
      <c r="B215" s="216">
        <v>41518</v>
      </c>
      <c r="C215" s="574">
        <v>148</v>
      </c>
      <c r="D215" s="573">
        <v>58.6</v>
      </c>
      <c r="E215" s="573">
        <v>89.4</v>
      </c>
      <c r="F215" s="574">
        <v>3106.1</v>
      </c>
      <c r="G215" s="573">
        <v>880.5</v>
      </c>
      <c r="H215" s="573">
        <v>1241.5999999999999</v>
      </c>
      <c r="I215" s="573">
        <v>984</v>
      </c>
      <c r="J215" s="574">
        <v>542.4</v>
      </c>
      <c r="K215" s="573">
        <v>427</v>
      </c>
      <c r="L215" s="573">
        <v>115.4</v>
      </c>
      <c r="M215" s="574">
        <v>229.2</v>
      </c>
      <c r="N215" s="573">
        <v>96.6</v>
      </c>
      <c r="O215" s="573">
        <v>132.6</v>
      </c>
      <c r="P215" s="574">
        <v>4025.72</v>
      </c>
      <c r="Q215" s="73"/>
    </row>
    <row r="216" spans="1:17" s="66" customFormat="1" ht="34.9" hidden="1" customHeight="1">
      <c r="A216" s="72"/>
      <c r="B216" s="217">
        <v>41548</v>
      </c>
      <c r="C216" s="676">
        <v>157.5</v>
      </c>
      <c r="D216" s="638">
        <v>60.9</v>
      </c>
      <c r="E216" s="638">
        <v>96.6</v>
      </c>
      <c r="F216" s="676">
        <v>3100.5</v>
      </c>
      <c r="G216" s="638">
        <v>889</v>
      </c>
      <c r="H216" s="638">
        <v>1229.7</v>
      </c>
      <c r="I216" s="638">
        <v>981.8</v>
      </c>
      <c r="J216" s="676">
        <v>547.79999999999995</v>
      </c>
      <c r="K216" s="638">
        <v>427.1</v>
      </c>
      <c r="L216" s="638">
        <v>120.7</v>
      </c>
      <c r="M216" s="676">
        <v>234.8</v>
      </c>
      <c r="N216" s="638">
        <v>100</v>
      </c>
      <c r="O216" s="638">
        <v>134.80000000000001</v>
      </c>
      <c r="P216" s="676">
        <v>4040.6</v>
      </c>
      <c r="Q216" s="73"/>
    </row>
    <row r="217" spans="1:17" s="66" customFormat="1" ht="34.9" hidden="1" customHeight="1">
      <c r="A217" s="72"/>
      <c r="B217" s="216">
        <v>41579</v>
      </c>
      <c r="C217" s="574">
        <v>157.19999999999999</v>
      </c>
      <c r="D217" s="573">
        <v>62.2</v>
      </c>
      <c r="E217" s="573">
        <v>95</v>
      </c>
      <c r="F217" s="574">
        <v>3116.1</v>
      </c>
      <c r="G217" s="573">
        <v>892</v>
      </c>
      <c r="H217" s="573">
        <v>1223.9000000000001</v>
      </c>
      <c r="I217" s="573">
        <v>1000.2</v>
      </c>
      <c r="J217" s="574">
        <v>551.70000000000005</v>
      </c>
      <c r="K217" s="573">
        <v>431.2</v>
      </c>
      <c r="L217" s="573">
        <v>120.5</v>
      </c>
      <c r="M217" s="574">
        <v>239.6</v>
      </c>
      <c r="N217" s="573">
        <v>105.9</v>
      </c>
      <c r="O217" s="573">
        <v>133.69999999999999</v>
      </c>
      <c r="P217" s="574">
        <v>4064.6</v>
      </c>
      <c r="Q217" s="73"/>
    </row>
    <row r="218" spans="1:17" s="66" customFormat="1" ht="34.9" hidden="1" customHeight="1">
      <c r="A218" s="72"/>
      <c r="B218" s="217">
        <v>41609</v>
      </c>
      <c r="C218" s="676">
        <v>163.80000000000001</v>
      </c>
      <c r="D218" s="638">
        <v>68.5</v>
      </c>
      <c r="E218" s="638">
        <v>95.3</v>
      </c>
      <c r="F218" s="676">
        <v>3160.9</v>
      </c>
      <c r="G218" s="638">
        <v>904.1</v>
      </c>
      <c r="H218" s="638">
        <v>1243.7</v>
      </c>
      <c r="I218" s="638">
        <v>1013.1</v>
      </c>
      <c r="J218" s="676">
        <v>555</v>
      </c>
      <c r="K218" s="638">
        <v>428.7</v>
      </c>
      <c r="L218" s="638">
        <v>126.3</v>
      </c>
      <c r="M218" s="676">
        <v>239.2</v>
      </c>
      <c r="N218" s="638">
        <v>96.7</v>
      </c>
      <c r="O218" s="638">
        <v>142.5</v>
      </c>
      <c r="P218" s="676">
        <v>4118.8999999999996</v>
      </c>
      <c r="Q218" s="73"/>
    </row>
    <row r="219" spans="1:17" s="66" customFormat="1" ht="34.9" hidden="1" customHeight="1">
      <c r="A219" s="72"/>
      <c r="B219" s="215">
        <v>2014</v>
      </c>
      <c r="C219" s="678"/>
      <c r="D219" s="679"/>
      <c r="E219" s="679"/>
      <c r="F219" s="678"/>
      <c r="G219" s="679"/>
      <c r="H219" s="679"/>
      <c r="I219" s="679"/>
      <c r="J219" s="678"/>
      <c r="K219" s="679"/>
      <c r="L219" s="679"/>
      <c r="M219" s="678"/>
      <c r="N219" s="679"/>
      <c r="O219" s="679"/>
      <c r="P219" s="678"/>
      <c r="Q219" s="73"/>
    </row>
    <row r="220" spans="1:17" s="66" customFormat="1" ht="34.9" hidden="1" customHeight="1">
      <c r="A220" s="72"/>
      <c r="B220" s="216">
        <v>41640</v>
      </c>
      <c r="C220" s="574">
        <v>171.6</v>
      </c>
      <c r="D220" s="573">
        <v>76.900000000000006</v>
      </c>
      <c r="E220" s="573">
        <v>94.7</v>
      </c>
      <c r="F220" s="574">
        <v>3133</v>
      </c>
      <c r="G220" s="573">
        <v>922.4</v>
      </c>
      <c r="H220" s="573">
        <v>1207.7</v>
      </c>
      <c r="I220" s="573">
        <v>1002.9</v>
      </c>
      <c r="J220" s="574">
        <v>610.5</v>
      </c>
      <c r="K220" s="573">
        <v>483.5</v>
      </c>
      <c r="L220" s="573">
        <v>127</v>
      </c>
      <c r="M220" s="574">
        <v>207.6</v>
      </c>
      <c r="N220" s="573">
        <v>50.1</v>
      </c>
      <c r="O220" s="573">
        <v>157.5</v>
      </c>
      <c r="P220" s="574">
        <v>4122.7</v>
      </c>
      <c r="Q220" s="73"/>
    </row>
    <row r="221" spans="1:17" s="66" customFormat="1" ht="34.9" hidden="1" customHeight="1">
      <c r="A221" s="72"/>
      <c r="B221" s="217">
        <v>41671</v>
      </c>
      <c r="C221" s="676">
        <v>180.1</v>
      </c>
      <c r="D221" s="638">
        <v>80.400000000000006</v>
      </c>
      <c r="E221" s="638">
        <v>99.7</v>
      </c>
      <c r="F221" s="676">
        <v>3183</v>
      </c>
      <c r="G221" s="638">
        <v>936.2</v>
      </c>
      <c r="H221" s="638">
        <v>1245.8</v>
      </c>
      <c r="I221" s="638">
        <v>1001</v>
      </c>
      <c r="J221" s="676">
        <v>613.6</v>
      </c>
      <c r="K221" s="638">
        <v>487</v>
      </c>
      <c r="L221" s="638">
        <v>126.6</v>
      </c>
      <c r="M221" s="676">
        <v>199.6</v>
      </c>
      <c r="N221" s="638">
        <v>54.7</v>
      </c>
      <c r="O221" s="638">
        <v>144.9</v>
      </c>
      <c r="P221" s="676">
        <v>4176.3</v>
      </c>
      <c r="Q221" s="73"/>
    </row>
    <row r="222" spans="1:17" s="66" customFormat="1" ht="34.9" hidden="1" customHeight="1">
      <c r="A222" s="72"/>
      <c r="B222" s="216">
        <v>41699</v>
      </c>
      <c r="C222" s="574">
        <v>183.9</v>
      </c>
      <c r="D222" s="573">
        <v>86.5</v>
      </c>
      <c r="E222" s="573">
        <v>97.4</v>
      </c>
      <c r="F222" s="574">
        <v>3199.7</v>
      </c>
      <c r="G222" s="573">
        <v>942.9</v>
      </c>
      <c r="H222" s="573">
        <v>1246.3</v>
      </c>
      <c r="I222" s="573">
        <v>1010.5</v>
      </c>
      <c r="J222" s="574">
        <v>611.70000000000005</v>
      </c>
      <c r="K222" s="573">
        <v>472.1</v>
      </c>
      <c r="L222" s="573">
        <v>139.6</v>
      </c>
      <c r="M222" s="574">
        <v>206</v>
      </c>
      <c r="N222" s="573">
        <v>61.1</v>
      </c>
      <c r="O222" s="573">
        <v>144.9</v>
      </c>
      <c r="P222" s="574">
        <v>4201.3</v>
      </c>
      <c r="Q222" s="73"/>
    </row>
    <row r="223" spans="1:17" s="66" customFormat="1" ht="34.9" hidden="1" customHeight="1">
      <c r="A223" s="72"/>
      <c r="B223" s="217">
        <v>41730</v>
      </c>
      <c r="C223" s="676">
        <v>203.5</v>
      </c>
      <c r="D223" s="638">
        <v>71.2</v>
      </c>
      <c r="E223" s="638">
        <v>132.30000000000001</v>
      </c>
      <c r="F223" s="676">
        <v>3190.5</v>
      </c>
      <c r="G223" s="638">
        <v>948.4</v>
      </c>
      <c r="H223" s="638">
        <v>1218.4000000000001</v>
      </c>
      <c r="I223" s="638">
        <v>1023.7</v>
      </c>
      <c r="J223" s="676">
        <v>612.9</v>
      </c>
      <c r="K223" s="638">
        <v>473.7</v>
      </c>
      <c r="L223" s="638">
        <v>139.19999999999999</v>
      </c>
      <c r="M223" s="676">
        <v>214.1</v>
      </c>
      <c r="N223" s="638">
        <v>72.2</v>
      </c>
      <c r="O223" s="638">
        <v>141.9</v>
      </c>
      <c r="P223" s="676">
        <v>4221</v>
      </c>
      <c r="Q223" s="73"/>
    </row>
    <row r="224" spans="1:17" s="66" customFormat="1" ht="34.9" hidden="1" customHeight="1">
      <c r="A224" s="72"/>
      <c r="B224" s="216">
        <v>41760</v>
      </c>
      <c r="C224" s="574">
        <v>176.3</v>
      </c>
      <c r="D224" s="573">
        <v>57.9</v>
      </c>
      <c r="E224" s="573">
        <v>118.4</v>
      </c>
      <c r="F224" s="574">
        <v>3173</v>
      </c>
      <c r="G224" s="573">
        <v>948.2</v>
      </c>
      <c r="H224" s="573">
        <v>1225.5999999999999</v>
      </c>
      <c r="I224" s="573">
        <v>999.2</v>
      </c>
      <c r="J224" s="574">
        <v>577.79999999999995</v>
      </c>
      <c r="K224" s="573">
        <v>439.2</v>
      </c>
      <c r="L224" s="573">
        <v>138.6</v>
      </c>
      <c r="M224" s="574">
        <v>223.4</v>
      </c>
      <c r="N224" s="573">
        <v>77.2</v>
      </c>
      <c r="O224" s="573">
        <v>146.19999999999999</v>
      </c>
      <c r="P224" s="574">
        <v>4150.5</v>
      </c>
      <c r="Q224" s="73"/>
    </row>
    <row r="225" spans="1:17" s="66" customFormat="1" ht="34.9" hidden="1" customHeight="1">
      <c r="A225" s="72"/>
      <c r="B225" s="217">
        <v>41791</v>
      </c>
      <c r="C225" s="676">
        <v>195</v>
      </c>
      <c r="D225" s="638">
        <v>58.5</v>
      </c>
      <c r="E225" s="638">
        <v>136.5</v>
      </c>
      <c r="F225" s="676">
        <v>3211.8</v>
      </c>
      <c r="G225" s="638">
        <v>957.8</v>
      </c>
      <c r="H225" s="638">
        <v>1220.3</v>
      </c>
      <c r="I225" s="638">
        <v>1033.7</v>
      </c>
      <c r="J225" s="676">
        <v>580</v>
      </c>
      <c r="K225" s="638">
        <v>436.4</v>
      </c>
      <c r="L225" s="638">
        <v>143.6</v>
      </c>
      <c r="M225" s="676">
        <v>247.5</v>
      </c>
      <c r="N225" s="638">
        <v>78.900000000000006</v>
      </c>
      <c r="O225" s="638">
        <v>168.6</v>
      </c>
      <c r="P225" s="676">
        <v>4234.3</v>
      </c>
      <c r="Q225" s="73"/>
    </row>
    <row r="226" spans="1:17" s="66" customFormat="1" ht="34.9" hidden="1" customHeight="1">
      <c r="A226" s="72"/>
      <c r="B226" s="216">
        <v>41821</v>
      </c>
      <c r="C226" s="574">
        <v>338.3</v>
      </c>
      <c r="D226" s="573">
        <v>54.9</v>
      </c>
      <c r="E226" s="573">
        <v>283.39999999999998</v>
      </c>
      <c r="F226" s="574">
        <v>3207.4</v>
      </c>
      <c r="G226" s="573">
        <v>959.9</v>
      </c>
      <c r="H226" s="573">
        <v>1203.4000000000001</v>
      </c>
      <c r="I226" s="573">
        <v>1044.0999999999999</v>
      </c>
      <c r="J226" s="574">
        <v>586.4</v>
      </c>
      <c r="K226" s="573">
        <v>441.5</v>
      </c>
      <c r="L226" s="573">
        <v>144.9</v>
      </c>
      <c r="M226" s="574">
        <v>229.8</v>
      </c>
      <c r="N226" s="573">
        <v>80.599999999999994</v>
      </c>
      <c r="O226" s="573">
        <v>149.19999999999999</v>
      </c>
      <c r="P226" s="574">
        <v>4361.8999999999996</v>
      </c>
      <c r="Q226" s="73"/>
    </row>
    <row r="227" spans="1:17" s="66" customFormat="1" ht="34.9" hidden="1" customHeight="1">
      <c r="A227" s="72"/>
      <c r="B227" s="217">
        <v>41852</v>
      </c>
      <c r="C227" s="676">
        <v>181</v>
      </c>
      <c r="D227" s="638">
        <v>48.8</v>
      </c>
      <c r="E227" s="638">
        <v>132.19999999999999</v>
      </c>
      <c r="F227" s="676">
        <v>3236.4</v>
      </c>
      <c r="G227" s="638">
        <v>959.9</v>
      </c>
      <c r="H227" s="638">
        <v>1235.9000000000001</v>
      </c>
      <c r="I227" s="638">
        <v>1040.5999999999999</v>
      </c>
      <c r="J227" s="676">
        <v>584.4</v>
      </c>
      <c r="K227" s="638">
        <v>440.4</v>
      </c>
      <c r="L227" s="638">
        <v>144</v>
      </c>
      <c r="M227" s="676">
        <v>242.6</v>
      </c>
      <c r="N227" s="638">
        <v>88.7</v>
      </c>
      <c r="O227" s="638">
        <v>153.9</v>
      </c>
      <c r="P227" s="676">
        <v>4244.3999999999996</v>
      </c>
      <c r="Q227" s="73"/>
    </row>
    <row r="228" spans="1:17" s="66" customFormat="1" ht="34.9" hidden="1" customHeight="1">
      <c r="A228" s="72"/>
      <c r="B228" s="216">
        <v>41883</v>
      </c>
      <c r="C228" s="574">
        <v>237.5</v>
      </c>
      <c r="D228" s="573">
        <v>47.4</v>
      </c>
      <c r="E228" s="573">
        <v>190.1</v>
      </c>
      <c r="F228" s="574">
        <v>3171.3</v>
      </c>
      <c r="G228" s="573">
        <v>954.5</v>
      </c>
      <c r="H228" s="573">
        <v>1182.3</v>
      </c>
      <c r="I228" s="573">
        <v>1034.5</v>
      </c>
      <c r="J228" s="574">
        <v>580.5</v>
      </c>
      <c r="K228" s="573">
        <v>436.7</v>
      </c>
      <c r="L228" s="573">
        <v>143.80000000000001</v>
      </c>
      <c r="M228" s="574">
        <v>234.5</v>
      </c>
      <c r="N228" s="573">
        <v>91.5</v>
      </c>
      <c r="O228" s="573">
        <v>143</v>
      </c>
      <c r="P228" s="574">
        <v>4223.8</v>
      </c>
      <c r="Q228" s="73"/>
    </row>
    <row r="229" spans="1:17" s="66" customFormat="1" ht="34.9" hidden="1" customHeight="1">
      <c r="A229" s="72"/>
      <c r="B229" s="217">
        <v>41913</v>
      </c>
      <c r="C229" s="676">
        <v>167.7</v>
      </c>
      <c r="D229" s="638">
        <v>43.4</v>
      </c>
      <c r="E229" s="638">
        <v>124.3</v>
      </c>
      <c r="F229" s="676">
        <v>3133.5</v>
      </c>
      <c r="G229" s="638">
        <v>952</v>
      </c>
      <c r="H229" s="638">
        <v>1159.9000000000001</v>
      </c>
      <c r="I229" s="638">
        <v>1021.6</v>
      </c>
      <c r="J229" s="676">
        <v>586.1</v>
      </c>
      <c r="K229" s="638">
        <v>442.8</v>
      </c>
      <c r="L229" s="638">
        <v>143.30000000000001</v>
      </c>
      <c r="M229" s="676">
        <v>238.4</v>
      </c>
      <c r="N229" s="638">
        <v>97.1</v>
      </c>
      <c r="O229" s="638">
        <v>141.30000000000001</v>
      </c>
      <c r="P229" s="676">
        <v>4125.7</v>
      </c>
      <c r="Q229" s="73"/>
    </row>
    <row r="230" spans="1:17" s="66" customFormat="1" ht="34.9" hidden="1" customHeight="1">
      <c r="A230" s="72"/>
      <c r="B230" s="216">
        <v>41944</v>
      </c>
      <c r="C230" s="574">
        <v>152.4</v>
      </c>
      <c r="D230" s="573">
        <v>43.7</v>
      </c>
      <c r="E230" s="573">
        <v>108.7</v>
      </c>
      <c r="F230" s="574">
        <v>3133.5</v>
      </c>
      <c r="G230" s="573">
        <v>945.6</v>
      </c>
      <c r="H230" s="573">
        <v>1167.7</v>
      </c>
      <c r="I230" s="573">
        <v>1020.2</v>
      </c>
      <c r="J230" s="574">
        <v>586.70000000000005</v>
      </c>
      <c r="K230" s="573">
        <v>444.5</v>
      </c>
      <c r="L230" s="573">
        <v>142.19999999999999</v>
      </c>
      <c r="M230" s="574">
        <v>241.1</v>
      </c>
      <c r="N230" s="573">
        <v>107.4</v>
      </c>
      <c r="O230" s="573">
        <v>133.69999999999999</v>
      </c>
      <c r="P230" s="574">
        <v>4113.7</v>
      </c>
      <c r="Q230" s="73"/>
    </row>
    <row r="231" spans="1:17" s="66" customFormat="1" ht="34.9" hidden="1" customHeight="1">
      <c r="A231" s="72"/>
      <c r="B231" s="217">
        <v>41974</v>
      </c>
      <c r="C231" s="676">
        <v>159.5</v>
      </c>
      <c r="D231" s="638">
        <v>44.7</v>
      </c>
      <c r="E231" s="638">
        <v>114.8</v>
      </c>
      <c r="F231" s="676">
        <v>3126.2</v>
      </c>
      <c r="G231" s="638">
        <v>933.5</v>
      </c>
      <c r="H231" s="638">
        <v>1136.2</v>
      </c>
      <c r="I231" s="638">
        <v>1056.5</v>
      </c>
      <c r="J231" s="676">
        <v>586.29999999999995</v>
      </c>
      <c r="K231" s="638">
        <v>445.2</v>
      </c>
      <c r="L231" s="638">
        <v>141.1</v>
      </c>
      <c r="M231" s="676">
        <v>252.5</v>
      </c>
      <c r="N231" s="638">
        <v>102</v>
      </c>
      <c r="O231" s="638">
        <v>150.5</v>
      </c>
      <c r="P231" s="676">
        <v>4124.5</v>
      </c>
      <c r="Q231" s="73"/>
    </row>
    <row r="232" spans="1:17" s="66" customFormat="1" ht="34.9" hidden="1" customHeight="1">
      <c r="A232" s="72"/>
      <c r="B232" s="215">
        <v>2015</v>
      </c>
      <c r="C232" s="678"/>
      <c r="D232" s="679"/>
      <c r="E232" s="679"/>
      <c r="F232" s="678"/>
      <c r="G232" s="679"/>
      <c r="H232" s="679"/>
      <c r="I232" s="679"/>
      <c r="J232" s="678"/>
      <c r="K232" s="679"/>
      <c r="L232" s="679"/>
      <c r="M232" s="678"/>
      <c r="N232" s="679"/>
      <c r="O232" s="679"/>
      <c r="P232" s="678"/>
      <c r="Q232" s="73"/>
    </row>
    <row r="233" spans="1:17" s="66" customFormat="1" ht="34.9" hidden="1" customHeight="1">
      <c r="A233" s="72"/>
      <c r="B233" s="216">
        <v>42005</v>
      </c>
      <c r="C233" s="574">
        <v>148.5</v>
      </c>
      <c r="D233" s="573">
        <v>44.6</v>
      </c>
      <c r="E233" s="573">
        <v>103.9</v>
      </c>
      <c r="F233" s="574">
        <v>3082.3</v>
      </c>
      <c r="G233" s="573">
        <v>928.8</v>
      </c>
      <c r="H233" s="573">
        <v>1125.0999999999999</v>
      </c>
      <c r="I233" s="573">
        <v>1028.4000000000001</v>
      </c>
      <c r="J233" s="574">
        <v>627.79999999999995</v>
      </c>
      <c r="K233" s="573">
        <v>487.5</v>
      </c>
      <c r="L233" s="573">
        <v>140.30000000000001</v>
      </c>
      <c r="M233" s="574">
        <v>200.8</v>
      </c>
      <c r="N233" s="573">
        <v>52.3</v>
      </c>
      <c r="O233" s="573">
        <v>148.5</v>
      </c>
      <c r="P233" s="574">
        <v>4059.4</v>
      </c>
      <c r="Q233" s="73"/>
    </row>
    <row r="234" spans="1:17" s="66" customFormat="1" ht="34.9" hidden="1" customHeight="1">
      <c r="A234" s="72"/>
      <c r="B234" s="217">
        <v>42036</v>
      </c>
      <c r="C234" s="676">
        <v>141.4</v>
      </c>
      <c r="D234" s="638">
        <v>44.3</v>
      </c>
      <c r="E234" s="638">
        <v>97.1</v>
      </c>
      <c r="F234" s="676">
        <v>3041.3</v>
      </c>
      <c r="G234" s="638">
        <v>915.3</v>
      </c>
      <c r="H234" s="638">
        <v>1108</v>
      </c>
      <c r="I234" s="638">
        <v>1018</v>
      </c>
      <c r="J234" s="676">
        <v>589.6</v>
      </c>
      <c r="K234" s="638">
        <v>484.4</v>
      </c>
      <c r="L234" s="638">
        <v>105.2</v>
      </c>
      <c r="M234" s="676">
        <v>197.7</v>
      </c>
      <c r="N234" s="638">
        <v>58.9</v>
      </c>
      <c r="O234" s="638">
        <v>138.80000000000001</v>
      </c>
      <c r="P234" s="676">
        <v>3970</v>
      </c>
      <c r="Q234" s="73"/>
    </row>
    <row r="235" spans="1:17" s="66" customFormat="1" ht="34.9" hidden="1" customHeight="1">
      <c r="A235" s="72"/>
      <c r="B235" s="216">
        <v>42064</v>
      </c>
      <c r="C235" s="574">
        <v>176.5</v>
      </c>
      <c r="D235" s="573">
        <v>44</v>
      </c>
      <c r="E235" s="573">
        <v>132.5</v>
      </c>
      <c r="F235" s="574">
        <v>3120</v>
      </c>
      <c r="G235" s="573">
        <v>899.4</v>
      </c>
      <c r="H235" s="573">
        <v>1085.5</v>
      </c>
      <c r="I235" s="573">
        <v>1135.0999999999999</v>
      </c>
      <c r="J235" s="574">
        <v>586.79999999999995</v>
      </c>
      <c r="K235" s="573">
        <v>482</v>
      </c>
      <c r="L235" s="573">
        <v>104.8</v>
      </c>
      <c r="M235" s="574">
        <v>194.7</v>
      </c>
      <c r="N235" s="573">
        <v>59.9</v>
      </c>
      <c r="O235" s="573">
        <v>134.80000000000001</v>
      </c>
      <c r="P235" s="574">
        <v>4078</v>
      </c>
      <c r="Q235" s="73"/>
    </row>
    <row r="236" spans="1:17" s="66" customFormat="1" ht="34.9" hidden="1" customHeight="1">
      <c r="A236" s="72"/>
      <c r="B236" s="217">
        <v>42095</v>
      </c>
      <c r="C236" s="676">
        <v>188.9</v>
      </c>
      <c r="D236" s="638">
        <v>40.5</v>
      </c>
      <c r="E236" s="638">
        <v>148.4</v>
      </c>
      <c r="F236" s="676">
        <v>3161</v>
      </c>
      <c r="G236" s="638">
        <v>918</v>
      </c>
      <c r="H236" s="638">
        <v>1099.4000000000001</v>
      </c>
      <c r="I236" s="638">
        <v>1143.5999999999999</v>
      </c>
      <c r="J236" s="676">
        <v>590.1</v>
      </c>
      <c r="K236" s="638">
        <v>484.4</v>
      </c>
      <c r="L236" s="638">
        <v>105.7</v>
      </c>
      <c r="M236" s="676">
        <v>209</v>
      </c>
      <c r="N236" s="638">
        <v>69.3</v>
      </c>
      <c r="O236" s="638">
        <v>139.69999999999999</v>
      </c>
      <c r="P236" s="676">
        <v>4149</v>
      </c>
      <c r="Q236" s="73"/>
    </row>
    <row r="237" spans="1:17" s="66" customFormat="1" ht="34.9" hidden="1" customHeight="1">
      <c r="A237" s="72"/>
      <c r="B237" s="216">
        <v>42125</v>
      </c>
      <c r="C237" s="574">
        <v>141.80000000000001</v>
      </c>
      <c r="D237" s="573">
        <v>39.799999999999997</v>
      </c>
      <c r="E237" s="573">
        <v>102</v>
      </c>
      <c r="F237" s="574">
        <v>3183.5</v>
      </c>
      <c r="G237" s="573">
        <v>928.1</v>
      </c>
      <c r="H237" s="573">
        <v>1104.5999999999999</v>
      </c>
      <c r="I237" s="573">
        <v>1150.8</v>
      </c>
      <c r="J237" s="574">
        <v>553.9</v>
      </c>
      <c r="K237" s="573">
        <v>448.7</v>
      </c>
      <c r="L237" s="573">
        <v>105.2</v>
      </c>
      <c r="M237" s="574">
        <v>210.5</v>
      </c>
      <c r="N237" s="573">
        <v>74.099999999999994</v>
      </c>
      <c r="O237" s="573">
        <v>136.4</v>
      </c>
      <c r="P237" s="574">
        <v>4089.7</v>
      </c>
      <c r="Q237" s="73"/>
    </row>
    <row r="238" spans="1:17" s="66" customFormat="1" ht="34.9" hidden="1" customHeight="1">
      <c r="A238" s="72"/>
      <c r="B238" s="217">
        <v>42156</v>
      </c>
      <c r="C238" s="676">
        <v>145.5</v>
      </c>
      <c r="D238" s="638">
        <v>39.299999999999997</v>
      </c>
      <c r="E238" s="638">
        <v>106.2</v>
      </c>
      <c r="F238" s="676">
        <v>3234.8</v>
      </c>
      <c r="G238" s="638">
        <v>934.9</v>
      </c>
      <c r="H238" s="638">
        <v>1115.2</v>
      </c>
      <c r="I238" s="638">
        <v>1184.7</v>
      </c>
      <c r="J238" s="676">
        <v>551.9</v>
      </c>
      <c r="K238" s="638">
        <v>444.6</v>
      </c>
      <c r="L238" s="638">
        <v>107.3</v>
      </c>
      <c r="M238" s="676">
        <v>218.3</v>
      </c>
      <c r="N238" s="638">
        <v>73.2</v>
      </c>
      <c r="O238" s="638">
        <v>145.1</v>
      </c>
      <c r="P238" s="676">
        <v>4150.5</v>
      </c>
      <c r="Q238" s="73"/>
    </row>
    <row r="239" spans="1:17" s="66" customFormat="1" ht="34.9" hidden="1" customHeight="1">
      <c r="A239" s="72"/>
      <c r="B239" s="216">
        <v>42186</v>
      </c>
      <c r="C239" s="574">
        <v>161</v>
      </c>
      <c r="D239" s="573">
        <v>45.09</v>
      </c>
      <c r="E239" s="573">
        <v>115.91</v>
      </c>
      <c r="F239" s="574">
        <v>3228.29</v>
      </c>
      <c r="G239" s="573">
        <v>945.68</v>
      </c>
      <c r="H239" s="573">
        <v>1110.69</v>
      </c>
      <c r="I239" s="573">
        <v>1171.92</v>
      </c>
      <c r="J239" s="574">
        <v>558.91</v>
      </c>
      <c r="K239" s="573">
        <v>451.38</v>
      </c>
      <c r="L239" s="573">
        <v>107.53</v>
      </c>
      <c r="M239" s="574">
        <v>218.97</v>
      </c>
      <c r="N239" s="573">
        <v>74.599999999999994</v>
      </c>
      <c r="O239" s="573">
        <v>144.37</v>
      </c>
      <c r="P239" s="574">
        <v>4167.18</v>
      </c>
      <c r="Q239" s="73"/>
    </row>
    <row r="240" spans="1:17" s="66" customFormat="1" ht="34.9" hidden="1" customHeight="1">
      <c r="A240" s="72"/>
      <c r="B240" s="217">
        <v>42217</v>
      </c>
      <c r="C240" s="676">
        <v>192.2</v>
      </c>
      <c r="D240" s="638">
        <v>41.16</v>
      </c>
      <c r="E240" s="638">
        <v>151.04</v>
      </c>
      <c r="F240" s="676">
        <v>3155.66</v>
      </c>
      <c r="G240" s="638">
        <v>940.18</v>
      </c>
      <c r="H240" s="638">
        <v>1090.6500000000001</v>
      </c>
      <c r="I240" s="638">
        <v>1124.83</v>
      </c>
      <c r="J240" s="676">
        <v>554.89</v>
      </c>
      <c r="K240" s="638">
        <v>447.99</v>
      </c>
      <c r="L240" s="638">
        <v>106.89</v>
      </c>
      <c r="M240" s="676">
        <v>224.15</v>
      </c>
      <c r="N240" s="638">
        <v>82.09</v>
      </c>
      <c r="O240" s="638">
        <v>142.06</v>
      </c>
      <c r="P240" s="676">
        <v>4126.8999999999996</v>
      </c>
      <c r="Q240" s="73"/>
    </row>
    <row r="241" spans="1:17" s="66" customFormat="1" ht="34.9" hidden="1" customHeight="1">
      <c r="A241" s="72"/>
      <c r="B241" s="216">
        <v>42248</v>
      </c>
      <c r="C241" s="574">
        <v>222</v>
      </c>
      <c r="D241" s="573">
        <v>34.4</v>
      </c>
      <c r="E241" s="573">
        <v>187.6</v>
      </c>
      <c r="F241" s="574">
        <v>3166.2</v>
      </c>
      <c r="G241" s="573">
        <v>939.2</v>
      </c>
      <c r="H241" s="573">
        <v>1079.8</v>
      </c>
      <c r="I241" s="573">
        <v>1147.2</v>
      </c>
      <c r="J241" s="574">
        <v>551.9</v>
      </c>
      <c r="K241" s="573">
        <v>444.6</v>
      </c>
      <c r="L241" s="573">
        <v>107.3</v>
      </c>
      <c r="M241" s="574">
        <v>227</v>
      </c>
      <c r="N241" s="573">
        <v>84.2</v>
      </c>
      <c r="O241" s="573">
        <v>142.80000000000001</v>
      </c>
      <c r="P241" s="574">
        <v>4167.1000000000004</v>
      </c>
      <c r="Q241" s="73"/>
    </row>
    <row r="242" spans="1:17" s="66" customFormat="1" ht="34.9" hidden="1" customHeight="1">
      <c r="A242" s="72"/>
      <c r="B242" s="217">
        <v>42278</v>
      </c>
      <c r="C242" s="676">
        <v>170.48</v>
      </c>
      <c r="D242" s="638">
        <v>29.5</v>
      </c>
      <c r="E242" s="638">
        <v>140.97999999999999</v>
      </c>
      <c r="F242" s="676">
        <v>3212.9</v>
      </c>
      <c r="G242" s="638">
        <v>948.3</v>
      </c>
      <c r="H242" s="638">
        <v>1110.3</v>
      </c>
      <c r="I242" s="638">
        <v>1154.3</v>
      </c>
      <c r="J242" s="676">
        <v>557.9</v>
      </c>
      <c r="K242" s="638">
        <v>449.8</v>
      </c>
      <c r="L242" s="638">
        <v>108.1</v>
      </c>
      <c r="M242" s="676">
        <v>232.9</v>
      </c>
      <c r="N242" s="638">
        <v>88.5</v>
      </c>
      <c r="O242" s="638">
        <v>144.4</v>
      </c>
      <c r="P242" s="676">
        <v>4174.2</v>
      </c>
      <c r="Q242" s="73"/>
    </row>
    <row r="243" spans="1:17" s="66" customFormat="1" ht="34.9" hidden="1" customHeight="1">
      <c r="A243" s="72"/>
      <c r="B243" s="216">
        <v>42309</v>
      </c>
      <c r="C243" s="574">
        <v>173.7</v>
      </c>
      <c r="D243" s="573">
        <v>25.1</v>
      </c>
      <c r="E243" s="573">
        <v>148.6</v>
      </c>
      <c r="F243" s="574">
        <v>3222.2</v>
      </c>
      <c r="G243" s="573">
        <v>951.9</v>
      </c>
      <c r="H243" s="573">
        <v>1110.0999999999999</v>
      </c>
      <c r="I243" s="573">
        <v>1160.2</v>
      </c>
      <c r="J243" s="574">
        <v>559.9</v>
      </c>
      <c r="K243" s="573">
        <v>451.2</v>
      </c>
      <c r="L243" s="573">
        <v>108.7</v>
      </c>
      <c r="M243" s="574">
        <v>236.8</v>
      </c>
      <c r="N243" s="573">
        <v>94.6</v>
      </c>
      <c r="O243" s="573">
        <v>142.19999999999999</v>
      </c>
      <c r="P243" s="574">
        <v>4192.6000000000004</v>
      </c>
      <c r="Q243" s="73"/>
    </row>
    <row r="244" spans="1:17" s="66" customFormat="1" ht="34.9" hidden="1" customHeight="1">
      <c r="A244" s="72"/>
      <c r="B244" s="217">
        <v>42339</v>
      </c>
      <c r="C244" s="676">
        <v>183</v>
      </c>
      <c r="D244" s="638">
        <v>23.5</v>
      </c>
      <c r="E244" s="638">
        <v>159.5</v>
      </c>
      <c r="F244" s="676">
        <v>3185.8</v>
      </c>
      <c r="G244" s="638">
        <v>957.4</v>
      </c>
      <c r="H244" s="638">
        <v>1097.4000000000001</v>
      </c>
      <c r="I244" s="638">
        <v>1131</v>
      </c>
      <c r="J244" s="676">
        <v>556.79999999999995</v>
      </c>
      <c r="K244" s="638">
        <v>448.2</v>
      </c>
      <c r="L244" s="638">
        <v>108.6</v>
      </c>
      <c r="M244" s="676">
        <v>243.7</v>
      </c>
      <c r="N244" s="638">
        <v>93</v>
      </c>
      <c r="O244" s="638">
        <v>150.69999999999999</v>
      </c>
      <c r="P244" s="676">
        <v>4169.3</v>
      </c>
      <c r="Q244" s="73"/>
    </row>
    <row r="245" spans="1:17" s="66" customFormat="1" ht="34.9" hidden="1" customHeight="1">
      <c r="A245" s="72"/>
      <c r="B245" s="215">
        <v>2016</v>
      </c>
      <c r="C245" s="678"/>
      <c r="D245" s="679"/>
      <c r="E245" s="679"/>
      <c r="F245" s="678"/>
      <c r="G245" s="679"/>
      <c r="H245" s="679"/>
      <c r="I245" s="679"/>
      <c r="J245" s="678"/>
      <c r="K245" s="679"/>
      <c r="L245" s="679"/>
      <c r="M245" s="678"/>
      <c r="N245" s="679"/>
      <c r="O245" s="679"/>
      <c r="P245" s="678"/>
      <c r="Q245" s="73"/>
    </row>
    <row r="246" spans="1:17" s="66" customFormat="1" ht="34.9" hidden="1" customHeight="1">
      <c r="A246" s="72"/>
      <c r="B246" s="216">
        <v>42370</v>
      </c>
      <c r="C246" s="574">
        <v>188.3</v>
      </c>
      <c r="D246" s="573">
        <v>21.1</v>
      </c>
      <c r="E246" s="573">
        <v>167.2</v>
      </c>
      <c r="F246" s="574">
        <v>3234.5</v>
      </c>
      <c r="G246" s="573">
        <v>953.7</v>
      </c>
      <c r="H246" s="573">
        <v>1092.5</v>
      </c>
      <c r="I246" s="573">
        <v>1188.3</v>
      </c>
      <c r="J246" s="574">
        <v>601.6</v>
      </c>
      <c r="K246" s="573">
        <v>493.3</v>
      </c>
      <c r="L246" s="573">
        <v>108.3</v>
      </c>
      <c r="M246" s="574">
        <v>207.4</v>
      </c>
      <c r="N246" s="573">
        <v>56.2</v>
      </c>
      <c r="O246" s="573">
        <v>151.19999999999999</v>
      </c>
      <c r="P246" s="574">
        <v>4231.8</v>
      </c>
      <c r="Q246" s="73"/>
    </row>
    <row r="247" spans="1:17" s="66" customFormat="1" ht="34.9" hidden="1" customHeight="1">
      <c r="A247" s="72"/>
      <c r="B247" s="217">
        <v>42401</v>
      </c>
      <c r="C247" s="676">
        <v>197.1</v>
      </c>
      <c r="D247" s="638">
        <v>22.3</v>
      </c>
      <c r="E247" s="638">
        <v>174.8</v>
      </c>
      <c r="F247" s="676">
        <v>3217.8</v>
      </c>
      <c r="G247" s="638">
        <v>957.8</v>
      </c>
      <c r="H247" s="638">
        <v>1106.2</v>
      </c>
      <c r="I247" s="638">
        <v>1153.8</v>
      </c>
      <c r="J247" s="676">
        <v>603.29999999999995</v>
      </c>
      <c r="K247" s="638">
        <v>494.5</v>
      </c>
      <c r="L247" s="638">
        <v>108.8</v>
      </c>
      <c r="M247" s="676">
        <v>210.6</v>
      </c>
      <c r="N247" s="638">
        <v>59.9</v>
      </c>
      <c r="O247" s="638">
        <v>150.69999999999999</v>
      </c>
      <c r="P247" s="676">
        <v>4228.8</v>
      </c>
      <c r="Q247" s="73"/>
    </row>
    <row r="248" spans="1:17" s="66" customFormat="1" ht="34.9" hidden="1" customHeight="1">
      <c r="A248" s="72"/>
      <c r="B248" s="216">
        <v>42430</v>
      </c>
      <c r="C248" s="574">
        <v>162.30000000000001</v>
      </c>
      <c r="D248" s="573">
        <v>23.9</v>
      </c>
      <c r="E248" s="573">
        <v>138.4</v>
      </c>
      <c r="F248" s="574">
        <v>3331</v>
      </c>
      <c r="G248" s="573">
        <v>982.2</v>
      </c>
      <c r="H248" s="573">
        <v>1170.0999999999999</v>
      </c>
      <c r="I248" s="573">
        <v>1178.7</v>
      </c>
      <c r="J248" s="574">
        <v>599.29999999999995</v>
      </c>
      <c r="K248" s="573">
        <v>490.3</v>
      </c>
      <c r="L248" s="573">
        <v>109</v>
      </c>
      <c r="M248" s="574">
        <v>211.8</v>
      </c>
      <c r="N248" s="573">
        <v>56</v>
      </c>
      <c r="O248" s="573">
        <v>155.80000000000001</v>
      </c>
      <c r="P248" s="574">
        <v>4304.3999999999996</v>
      </c>
      <c r="Q248" s="73"/>
    </row>
    <row r="249" spans="1:17" s="66" customFormat="1" ht="34.9" hidden="1" customHeight="1">
      <c r="A249" s="72"/>
      <c r="B249" s="217">
        <v>42461</v>
      </c>
      <c r="C249" s="676">
        <v>179.6</v>
      </c>
      <c r="D249" s="638">
        <v>21.3</v>
      </c>
      <c r="E249" s="638">
        <v>158.30000000000001</v>
      </c>
      <c r="F249" s="676">
        <v>3360.6</v>
      </c>
      <c r="G249" s="638">
        <v>989.6</v>
      </c>
      <c r="H249" s="638">
        <v>1159</v>
      </c>
      <c r="I249" s="638">
        <v>1212</v>
      </c>
      <c r="J249" s="676">
        <v>573</v>
      </c>
      <c r="K249" s="638">
        <v>464</v>
      </c>
      <c r="L249" s="638">
        <v>109</v>
      </c>
      <c r="M249" s="676">
        <v>213.2</v>
      </c>
      <c r="N249" s="638">
        <v>65.3</v>
      </c>
      <c r="O249" s="638">
        <v>147.9</v>
      </c>
      <c r="P249" s="676">
        <v>4326.3999999999996</v>
      </c>
      <c r="Q249" s="73"/>
    </row>
    <row r="250" spans="1:17" s="66" customFormat="1" ht="34.9" hidden="1" customHeight="1">
      <c r="A250" s="72"/>
      <c r="B250" s="216">
        <v>42491</v>
      </c>
      <c r="C250" s="574">
        <v>184.1</v>
      </c>
      <c r="D250" s="573">
        <v>24.8</v>
      </c>
      <c r="E250" s="573">
        <v>159.30000000000001</v>
      </c>
      <c r="F250" s="574">
        <v>3287.8</v>
      </c>
      <c r="G250" s="573">
        <v>989.7</v>
      </c>
      <c r="H250" s="573">
        <v>1145.3</v>
      </c>
      <c r="I250" s="573">
        <v>1152.8</v>
      </c>
      <c r="J250" s="574">
        <v>574.29999999999995</v>
      </c>
      <c r="K250" s="573">
        <v>465.5</v>
      </c>
      <c r="L250" s="573">
        <v>108.8</v>
      </c>
      <c r="M250" s="574">
        <v>221.1</v>
      </c>
      <c r="N250" s="573">
        <v>70.099999999999994</v>
      </c>
      <c r="O250" s="573">
        <v>151</v>
      </c>
      <c r="P250" s="574">
        <v>4267.3</v>
      </c>
      <c r="Q250" s="73"/>
    </row>
    <row r="251" spans="1:17" s="66" customFormat="1" ht="34.9" hidden="1" customHeight="1">
      <c r="A251" s="72"/>
      <c r="B251" s="217">
        <v>42522</v>
      </c>
      <c r="C251" s="676">
        <v>216.1</v>
      </c>
      <c r="D251" s="638">
        <v>23.9</v>
      </c>
      <c r="E251" s="638">
        <v>192.2</v>
      </c>
      <c r="F251" s="676">
        <v>3287.6</v>
      </c>
      <c r="G251" s="638">
        <v>981.4</v>
      </c>
      <c r="H251" s="638">
        <v>1119.2</v>
      </c>
      <c r="I251" s="638">
        <v>1187</v>
      </c>
      <c r="J251" s="676">
        <v>573.70000000000005</v>
      </c>
      <c r="K251" s="638">
        <v>464.5</v>
      </c>
      <c r="L251" s="638">
        <v>109.2</v>
      </c>
      <c r="M251" s="676">
        <v>246.9</v>
      </c>
      <c r="N251" s="638">
        <v>74.599999999999994</v>
      </c>
      <c r="O251" s="638">
        <v>172.3</v>
      </c>
      <c r="P251" s="676">
        <v>4324.3</v>
      </c>
      <c r="Q251" s="73"/>
    </row>
    <row r="252" spans="1:17" s="66" customFormat="1" ht="34.9" hidden="1" customHeight="1">
      <c r="A252" s="72"/>
      <c r="B252" s="216">
        <v>42552</v>
      </c>
      <c r="C252" s="574">
        <v>215.5</v>
      </c>
      <c r="D252" s="573">
        <v>22.7</v>
      </c>
      <c r="E252" s="573">
        <v>192.8</v>
      </c>
      <c r="F252" s="574">
        <v>3309.3</v>
      </c>
      <c r="G252" s="573">
        <v>986.6</v>
      </c>
      <c r="H252" s="573">
        <v>1128.3</v>
      </c>
      <c r="I252" s="573">
        <v>1194.4000000000001</v>
      </c>
      <c r="J252" s="574">
        <v>591.1</v>
      </c>
      <c r="K252" s="573">
        <v>475.6</v>
      </c>
      <c r="L252" s="573">
        <v>115.5</v>
      </c>
      <c r="M252" s="574">
        <v>241.8</v>
      </c>
      <c r="N252" s="573">
        <v>76.099999999999994</v>
      </c>
      <c r="O252" s="573">
        <v>165.7</v>
      </c>
      <c r="P252" s="574">
        <v>4357.7</v>
      </c>
      <c r="Q252" s="73"/>
    </row>
    <row r="253" spans="1:17" s="66" customFormat="1" ht="34.9" hidden="1" customHeight="1">
      <c r="A253" s="72"/>
      <c r="B253" s="217">
        <v>42583</v>
      </c>
      <c r="C253" s="676">
        <v>202.6</v>
      </c>
      <c r="D253" s="638">
        <v>39.4</v>
      </c>
      <c r="E253" s="638">
        <v>163.19999999999999</v>
      </c>
      <c r="F253" s="676">
        <v>3291.9</v>
      </c>
      <c r="G253" s="638">
        <v>991</v>
      </c>
      <c r="H253" s="638">
        <v>1135.9000000000001</v>
      </c>
      <c r="I253" s="638">
        <v>1165</v>
      </c>
      <c r="J253" s="676">
        <v>591.9</v>
      </c>
      <c r="K253" s="638">
        <v>476.1</v>
      </c>
      <c r="L253" s="638">
        <v>115.8</v>
      </c>
      <c r="M253" s="676">
        <v>246.5</v>
      </c>
      <c r="N253" s="638">
        <v>82.3</v>
      </c>
      <c r="O253" s="638">
        <v>164.2</v>
      </c>
      <c r="P253" s="676">
        <v>4332.8999999999996</v>
      </c>
      <c r="Q253" s="73"/>
    </row>
    <row r="254" spans="1:17" s="66" customFormat="1" ht="34.9" hidden="1" customHeight="1">
      <c r="A254" s="72"/>
      <c r="B254" s="216">
        <v>42614</v>
      </c>
      <c r="C254" s="574">
        <v>232.1</v>
      </c>
      <c r="D254" s="573">
        <v>37.799999999999997</v>
      </c>
      <c r="E254" s="573">
        <v>194.3</v>
      </c>
      <c r="F254" s="574">
        <v>3319</v>
      </c>
      <c r="G254" s="573">
        <v>991.5</v>
      </c>
      <c r="H254" s="573">
        <v>1158.3</v>
      </c>
      <c r="I254" s="573">
        <v>1169.2</v>
      </c>
      <c r="J254" s="574">
        <v>591.5</v>
      </c>
      <c r="K254" s="573">
        <v>475.1</v>
      </c>
      <c r="L254" s="573">
        <v>116.4</v>
      </c>
      <c r="M254" s="574">
        <v>248.3</v>
      </c>
      <c r="N254" s="573">
        <v>79.7</v>
      </c>
      <c r="O254" s="573">
        <v>168.6</v>
      </c>
      <c r="P254" s="574">
        <v>4390.8999999999996</v>
      </c>
      <c r="Q254" s="73"/>
    </row>
    <row r="255" spans="1:17" s="66" customFormat="1" ht="34.9" hidden="1" customHeight="1">
      <c r="A255" s="72"/>
      <c r="B255" s="217">
        <v>42644</v>
      </c>
      <c r="C255" s="676">
        <v>208.1</v>
      </c>
      <c r="D255" s="638">
        <v>49.2</v>
      </c>
      <c r="E255" s="638">
        <v>158.9</v>
      </c>
      <c r="F255" s="676">
        <v>3286.1</v>
      </c>
      <c r="G255" s="638">
        <v>975.5</v>
      </c>
      <c r="H255" s="638">
        <v>1152.4000000000001</v>
      </c>
      <c r="I255" s="638">
        <v>1158.2</v>
      </c>
      <c r="J255" s="676">
        <v>590.79999999999995</v>
      </c>
      <c r="K255" s="638">
        <v>474.5</v>
      </c>
      <c r="L255" s="638">
        <v>116.3</v>
      </c>
      <c r="M255" s="676">
        <v>253.9</v>
      </c>
      <c r="N255" s="638">
        <v>85.9</v>
      </c>
      <c r="O255" s="638">
        <v>168</v>
      </c>
      <c r="P255" s="676">
        <v>4338.8999999999996</v>
      </c>
      <c r="Q255" s="73"/>
    </row>
    <row r="256" spans="1:17" s="66" customFormat="1" ht="34.9" hidden="1" customHeight="1">
      <c r="A256" s="72"/>
      <c r="B256" s="216">
        <v>42675</v>
      </c>
      <c r="C256" s="574">
        <v>241.7</v>
      </c>
      <c r="D256" s="573">
        <v>59.3</v>
      </c>
      <c r="E256" s="573">
        <v>182.4</v>
      </c>
      <c r="F256" s="574">
        <v>3317.1</v>
      </c>
      <c r="G256" s="573">
        <v>974.4</v>
      </c>
      <c r="H256" s="573">
        <v>1126.5999999999999</v>
      </c>
      <c r="I256" s="573">
        <v>1216.0999999999999</v>
      </c>
      <c r="J256" s="574">
        <v>592.4</v>
      </c>
      <c r="K256" s="573">
        <v>475.5</v>
      </c>
      <c r="L256" s="573">
        <v>116.9</v>
      </c>
      <c r="M256" s="574">
        <v>260.10000000000002</v>
      </c>
      <c r="N256" s="573">
        <v>90.1</v>
      </c>
      <c r="O256" s="573">
        <v>170</v>
      </c>
      <c r="P256" s="574">
        <v>4411.3</v>
      </c>
      <c r="Q256" s="73"/>
    </row>
    <row r="257" spans="1:17" s="66" customFormat="1" ht="34.9" hidden="1" customHeight="1">
      <c r="A257" s="72"/>
      <c r="B257" s="217">
        <v>42705</v>
      </c>
      <c r="C257" s="676">
        <v>280.8</v>
      </c>
      <c r="D257" s="638">
        <v>59.1</v>
      </c>
      <c r="E257" s="638">
        <v>221.7</v>
      </c>
      <c r="F257" s="676">
        <v>3438.3</v>
      </c>
      <c r="G257" s="638">
        <v>974.6</v>
      </c>
      <c r="H257" s="638">
        <v>1270.3</v>
      </c>
      <c r="I257" s="638">
        <v>1193.4000000000001</v>
      </c>
      <c r="J257" s="676">
        <v>593.5</v>
      </c>
      <c r="K257" s="638">
        <v>476.5</v>
      </c>
      <c r="L257" s="638">
        <v>117</v>
      </c>
      <c r="M257" s="676">
        <v>254.2</v>
      </c>
      <c r="N257" s="638">
        <v>91.9</v>
      </c>
      <c r="O257" s="638">
        <v>162.30000000000001</v>
      </c>
      <c r="P257" s="676">
        <v>4566.8</v>
      </c>
      <c r="Q257" s="73"/>
    </row>
    <row r="258" spans="1:17" s="66" customFormat="1" ht="34.9" hidden="1" customHeight="1">
      <c r="A258" s="72"/>
      <c r="B258" s="215">
        <v>2017</v>
      </c>
      <c r="C258" s="678"/>
      <c r="D258" s="679"/>
      <c r="E258" s="679"/>
      <c r="F258" s="678"/>
      <c r="G258" s="679"/>
      <c r="H258" s="679"/>
      <c r="I258" s="679"/>
      <c r="J258" s="678"/>
      <c r="K258" s="679"/>
      <c r="L258" s="679"/>
      <c r="M258" s="678"/>
      <c r="N258" s="679"/>
      <c r="O258" s="679"/>
      <c r="P258" s="678"/>
      <c r="Q258" s="73"/>
    </row>
    <row r="259" spans="1:17" s="66" customFormat="1" ht="34.9" hidden="1" customHeight="1">
      <c r="A259" s="72"/>
      <c r="B259" s="216">
        <v>42736</v>
      </c>
      <c r="C259" s="574">
        <v>249</v>
      </c>
      <c r="D259" s="573">
        <v>74</v>
      </c>
      <c r="E259" s="573">
        <v>175</v>
      </c>
      <c r="F259" s="574">
        <v>3344.2</v>
      </c>
      <c r="G259" s="573">
        <v>978.4</v>
      </c>
      <c r="H259" s="573">
        <v>1170.9000000000001</v>
      </c>
      <c r="I259" s="573">
        <v>1194.9000000000001</v>
      </c>
      <c r="J259" s="574">
        <v>639.9</v>
      </c>
      <c r="K259" s="573">
        <v>521.4</v>
      </c>
      <c r="L259" s="573">
        <v>118.5</v>
      </c>
      <c r="M259" s="574">
        <v>220.9</v>
      </c>
      <c r="N259" s="573">
        <v>52.7</v>
      </c>
      <c r="O259" s="573">
        <v>168.2</v>
      </c>
      <c r="P259" s="574">
        <v>4454</v>
      </c>
      <c r="Q259" s="73"/>
    </row>
    <row r="260" spans="1:17" s="66" customFormat="1" ht="34.9" hidden="1" customHeight="1">
      <c r="A260" s="72"/>
      <c r="B260" s="217">
        <v>42767</v>
      </c>
      <c r="C260" s="676">
        <v>239.8</v>
      </c>
      <c r="D260" s="638">
        <v>73.599999999999994</v>
      </c>
      <c r="E260" s="638">
        <v>166.2</v>
      </c>
      <c r="F260" s="676">
        <v>3390.7</v>
      </c>
      <c r="G260" s="638">
        <v>988.7</v>
      </c>
      <c r="H260" s="638">
        <v>1172</v>
      </c>
      <c r="I260" s="638">
        <v>1230</v>
      </c>
      <c r="J260" s="676">
        <v>642.1</v>
      </c>
      <c r="K260" s="638">
        <v>523.29999999999995</v>
      </c>
      <c r="L260" s="638">
        <v>118.8</v>
      </c>
      <c r="M260" s="676">
        <v>228.4</v>
      </c>
      <c r="N260" s="638">
        <v>62.5</v>
      </c>
      <c r="O260" s="638">
        <v>165.9</v>
      </c>
      <c r="P260" s="676">
        <v>4501</v>
      </c>
      <c r="Q260" s="73"/>
    </row>
    <row r="261" spans="1:17" s="66" customFormat="1" ht="34.9" hidden="1" customHeight="1">
      <c r="A261" s="72"/>
      <c r="B261" s="216">
        <v>42795</v>
      </c>
      <c r="C261" s="574">
        <v>264.3</v>
      </c>
      <c r="D261" s="573">
        <v>64.7</v>
      </c>
      <c r="E261" s="573">
        <v>199.6</v>
      </c>
      <c r="F261" s="574">
        <v>3409.2</v>
      </c>
      <c r="G261" s="573">
        <v>984.3</v>
      </c>
      <c r="H261" s="573">
        <v>1192.5999999999999</v>
      </c>
      <c r="I261" s="573">
        <v>1232.3</v>
      </c>
      <c r="J261" s="574">
        <v>642.4</v>
      </c>
      <c r="K261" s="573">
        <v>523</v>
      </c>
      <c r="L261" s="573">
        <v>119.4</v>
      </c>
      <c r="M261" s="574">
        <v>230.4</v>
      </c>
      <c r="N261" s="573">
        <v>63.9</v>
      </c>
      <c r="O261" s="573">
        <v>166.5</v>
      </c>
      <c r="P261" s="574">
        <v>4546.3</v>
      </c>
      <c r="Q261" s="73"/>
    </row>
    <row r="262" spans="1:17" s="66" customFormat="1" ht="34.9" hidden="1" customHeight="1">
      <c r="A262" s="72"/>
      <c r="B262" s="217">
        <v>42826</v>
      </c>
      <c r="C262" s="676">
        <v>276.8</v>
      </c>
      <c r="D262" s="638">
        <v>52.9</v>
      </c>
      <c r="E262" s="638">
        <v>223.9</v>
      </c>
      <c r="F262" s="676">
        <v>3397.3</v>
      </c>
      <c r="G262" s="638">
        <v>993.6</v>
      </c>
      <c r="H262" s="638">
        <v>1196.0999999999999</v>
      </c>
      <c r="I262" s="638">
        <v>1207.5999999999999</v>
      </c>
      <c r="J262" s="676">
        <v>643</v>
      </c>
      <c r="K262" s="638">
        <v>523.4</v>
      </c>
      <c r="L262" s="638">
        <v>119.6</v>
      </c>
      <c r="M262" s="676">
        <v>252.2</v>
      </c>
      <c r="N262" s="638">
        <v>82.3</v>
      </c>
      <c r="O262" s="638">
        <v>169.9</v>
      </c>
      <c r="P262" s="676">
        <v>4569.3</v>
      </c>
      <c r="Q262" s="73"/>
    </row>
    <row r="263" spans="1:17" s="66" customFormat="1" ht="34.9" hidden="1" customHeight="1">
      <c r="A263" s="72"/>
      <c r="B263" s="216">
        <v>42856</v>
      </c>
      <c r="C263" s="574">
        <v>269</v>
      </c>
      <c r="D263" s="573">
        <v>56.5</v>
      </c>
      <c r="E263" s="573">
        <v>212.5</v>
      </c>
      <c r="F263" s="574">
        <v>3433</v>
      </c>
      <c r="G263" s="573">
        <v>983.5</v>
      </c>
      <c r="H263" s="573">
        <v>1217.4000000000001</v>
      </c>
      <c r="I263" s="573">
        <v>1232.0999999999999</v>
      </c>
      <c r="J263" s="574">
        <v>630.4</v>
      </c>
      <c r="K263" s="573">
        <v>510.4</v>
      </c>
      <c r="L263" s="573">
        <v>120</v>
      </c>
      <c r="M263" s="574">
        <v>252.3</v>
      </c>
      <c r="N263" s="573">
        <v>79.2</v>
      </c>
      <c r="O263" s="573">
        <v>173.1</v>
      </c>
      <c r="P263" s="574">
        <v>4584.7</v>
      </c>
      <c r="Q263" s="73"/>
    </row>
    <row r="264" spans="1:17" s="66" customFormat="1" ht="34.9" hidden="1" customHeight="1">
      <c r="A264" s="72"/>
      <c r="B264" s="217">
        <v>42887</v>
      </c>
      <c r="C264" s="676">
        <v>278.5</v>
      </c>
      <c r="D264" s="638">
        <v>56.6</v>
      </c>
      <c r="E264" s="638">
        <v>221.9</v>
      </c>
      <c r="F264" s="676">
        <v>3491.6</v>
      </c>
      <c r="G264" s="638">
        <v>994.8</v>
      </c>
      <c r="H264" s="638">
        <v>1246.2</v>
      </c>
      <c r="I264" s="638">
        <v>1250.5999999999999</v>
      </c>
      <c r="J264" s="676">
        <v>632.1</v>
      </c>
      <c r="K264" s="638">
        <v>511.3</v>
      </c>
      <c r="L264" s="638">
        <v>120.8</v>
      </c>
      <c r="M264" s="676">
        <v>260.89999999999998</v>
      </c>
      <c r="N264" s="638">
        <v>83.6</v>
      </c>
      <c r="O264" s="638">
        <v>177.3</v>
      </c>
      <c r="P264" s="676">
        <v>4663.1000000000004</v>
      </c>
      <c r="Q264" s="73"/>
    </row>
    <row r="265" spans="1:17" s="66" customFormat="1" ht="34.9" hidden="1" customHeight="1">
      <c r="A265" s="72"/>
      <c r="B265" s="216">
        <v>42917</v>
      </c>
      <c r="C265" s="574">
        <v>250</v>
      </c>
      <c r="D265" s="573">
        <v>54.1</v>
      </c>
      <c r="E265" s="573">
        <v>195.9</v>
      </c>
      <c r="F265" s="574">
        <v>3466.5</v>
      </c>
      <c r="G265" s="573">
        <v>997.6</v>
      </c>
      <c r="H265" s="573">
        <v>1215.5999999999999</v>
      </c>
      <c r="I265" s="573">
        <v>1253.3</v>
      </c>
      <c r="J265" s="574">
        <v>643</v>
      </c>
      <c r="K265" s="573">
        <v>518</v>
      </c>
      <c r="L265" s="573">
        <v>125</v>
      </c>
      <c r="M265" s="574">
        <v>256.8</v>
      </c>
      <c r="N265" s="573">
        <v>86.4</v>
      </c>
      <c r="O265" s="573">
        <v>170.4</v>
      </c>
      <c r="P265" s="574">
        <v>4616.3</v>
      </c>
      <c r="Q265" s="73"/>
    </row>
    <row r="266" spans="1:17" s="66" customFormat="1" ht="34.9" hidden="1" customHeight="1">
      <c r="A266" s="72"/>
      <c r="B266" s="217">
        <v>42948</v>
      </c>
      <c r="C266" s="676">
        <v>270.39999999999998</v>
      </c>
      <c r="D266" s="638">
        <v>51.9</v>
      </c>
      <c r="E266" s="638">
        <v>218.5</v>
      </c>
      <c r="F266" s="676">
        <v>3477.9</v>
      </c>
      <c r="G266" s="638">
        <v>993.5</v>
      </c>
      <c r="H266" s="638">
        <v>1207.8</v>
      </c>
      <c r="I266" s="638">
        <v>1276.5999999999999</v>
      </c>
      <c r="J266" s="676">
        <v>644.9</v>
      </c>
      <c r="K266" s="638">
        <v>519.9</v>
      </c>
      <c r="L266" s="638">
        <v>125</v>
      </c>
      <c r="M266" s="676">
        <v>265.7</v>
      </c>
      <c r="N266" s="638">
        <v>96.6</v>
      </c>
      <c r="O266" s="638">
        <v>169.1</v>
      </c>
      <c r="P266" s="676">
        <v>4658.8999999999996</v>
      </c>
      <c r="Q266" s="73"/>
    </row>
    <row r="267" spans="1:17" s="66" customFormat="1" ht="34.9" hidden="1" customHeight="1">
      <c r="A267" s="72"/>
      <c r="B267" s="216">
        <v>42979</v>
      </c>
      <c r="C267" s="574">
        <v>221.3</v>
      </c>
      <c r="D267" s="573">
        <v>51.6</v>
      </c>
      <c r="E267" s="573">
        <v>169.7</v>
      </c>
      <c r="F267" s="574">
        <v>3522.7</v>
      </c>
      <c r="G267" s="573">
        <v>990.1</v>
      </c>
      <c r="H267" s="573">
        <v>1237.0999999999999</v>
      </c>
      <c r="I267" s="573">
        <v>1295.5</v>
      </c>
      <c r="J267" s="574">
        <v>644.79999999999995</v>
      </c>
      <c r="K267" s="573">
        <v>519.1</v>
      </c>
      <c r="L267" s="573">
        <v>125.7</v>
      </c>
      <c r="M267" s="574">
        <v>273.5</v>
      </c>
      <c r="N267" s="573">
        <v>93.9</v>
      </c>
      <c r="O267" s="573">
        <v>179.6</v>
      </c>
      <c r="P267" s="574">
        <v>4662.3</v>
      </c>
      <c r="Q267" s="73"/>
    </row>
    <row r="268" spans="1:17" s="66" customFormat="1" ht="34.9" hidden="1" customHeight="1">
      <c r="A268" s="72"/>
      <c r="B268" s="217">
        <v>43009</v>
      </c>
      <c r="C268" s="676">
        <v>196</v>
      </c>
      <c r="D268" s="638">
        <v>50.2</v>
      </c>
      <c r="E268" s="638">
        <v>145.80000000000001</v>
      </c>
      <c r="F268" s="676">
        <v>3504.3</v>
      </c>
      <c r="G268" s="638">
        <v>1019.1</v>
      </c>
      <c r="H268" s="638">
        <v>1235.7</v>
      </c>
      <c r="I268" s="638">
        <v>1249.5</v>
      </c>
      <c r="J268" s="676">
        <v>647.79999999999995</v>
      </c>
      <c r="K268" s="638">
        <v>521.1</v>
      </c>
      <c r="L268" s="638">
        <v>126.7</v>
      </c>
      <c r="M268" s="676">
        <v>273.2</v>
      </c>
      <c r="N268" s="638">
        <v>99.4</v>
      </c>
      <c r="O268" s="638">
        <v>173.8</v>
      </c>
      <c r="P268" s="676">
        <v>4621.3</v>
      </c>
      <c r="Q268" s="73"/>
    </row>
    <row r="269" spans="1:17" s="66" customFormat="1" ht="34.9" hidden="1" customHeight="1">
      <c r="A269" s="72"/>
      <c r="B269" s="216">
        <v>43040</v>
      </c>
      <c r="C269" s="574">
        <v>236.2</v>
      </c>
      <c r="D269" s="573">
        <v>48.3</v>
      </c>
      <c r="E269" s="573">
        <v>187.9</v>
      </c>
      <c r="F269" s="574">
        <v>3565.5</v>
      </c>
      <c r="G269" s="573">
        <v>1025.0999999999999</v>
      </c>
      <c r="H269" s="573">
        <v>1258.5999999999999</v>
      </c>
      <c r="I269" s="573">
        <v>1281.8</v>
      </c>
      <c r="J269" s="574">
        <v>641.1</v>
      </c>
      <c r="K269" s="573">
        <v>521.20000000000005</v>
      </c>
      <c r="L269" s="573">
        <v>119.9</v>
      </c>
      <c r="M269" s="574">
        <v>281.60000000000002</v>
      </c>
      <c r="N269" s="573">
        <v>101.7</v>
      </c>
      <c r="O269" s="573">
        <v>179.9</v>
      </c>
      <c r="P269" s="574">
        <v>4724.3999999999996</v>
      </c>
      <c r="Q269" s="73"/>
    </row>
    <row r="270" spans="1:17" s="66" customFormat="1" ht="34.9" hidden="1" customHeight="1">
      <c r="A270" s="72"/>
      <c r="B270" s="217">
        <v>43070</v>
      </c>
      <c r="C270" s="676">
        <v>211.6</v>
      </c>
      <c r="D270" s="638">
        <v>33</v>
      </c>
      <c r="E270" s="638">
        <v>178.6</v>
      </c>
      <c r="F270" s="676">
        <v>3610.7</v>
      </c>
      <c r="G270" s="638">
        <v>1028.0999999999999</v>
      </c>
      <c r="H270" s="638">
        <v>1273.2</v>
      </c>
      <c r="I270" s="638">
        <v>1309.4000000000001</v>
      </c>
      <c r="J270" s="676">
        <v>641.20000000000005</v>
      </c>
      <c r="K270" s="638">
        <v>521.20000000000005</v>
      </c>
      <c r="L270" s="638">
        <v>120</v>
      </c>
      <c r="M270" s="676">
        <v>289.2</v>
      </c>
      <c r="N270" s="638">
        <v>103</v>
      </c>
      <c r="O270" s="638">
        <v>186.2</v>
      </c>
      <c r="P270" s="676">
        <v>4752.7</v>
      </c>
      <c r="Q270" s="73"/>
    </row>
    <row r="271" spans="1:17" s="66" customFormat="1" ht="34.9" hidden="1" customHeight="1">
      <c r="A271" s="72"/>
      <c r="B271" s="215">
        <v>2018</v>
      </c>
      <c r="C271" s="678"/>
      <c r="D271" s="679"/>
      <c r="E271" s="679"/>
      <c r="F271" s="678"/>
      <c r="G271" s="679"/>
      <c r="H271" s="679"/>
      <c r="I271" s="679"/>
      <c r="J271" s="678"/>
      <c r="K271" s="679"/>
      <c r="L271" s="679"/>
      <c r="M271" s="678"/>
      <c r="N271" s="679"/>
      <c r="O271" s="679"/>
      <c r="P271" s="678"/>
      <c r="Q271" s="73"/>
    </row>
    <row r="272" spans="1:17" s="66" customFormat="1" ht="34.9" hidden="1" customHeight="1">
      <c r="A272" s="72"/>
      <c r="B272" s="216">
        <v>43101</v>
      </c>
      <c r="C272" s="574">
        <v>217</v>
      </c>
      <c r="D272" s="573">
        <v>28.1</v>
      </c>
      <c r="E272" s="573">
        <v>188.9</v>
      </c>
      <c r="F272" s="574">
        <v>3618.1</v>
      </c>
      <c r="G272" s="573">
        <v>1037.5</v>
      </c>
      <c r="H272" s="573">
        <v>1309.0999999999999</v>
      </c>
      <c r="I272" s="573">
        <v>1271.5</v>
      </c>
      <c r="J272" s="574">
        <v>678.9</v>
      </c>
      <c r="K272" s="573">
        <v>558.4</v>
      </c>
      <c r="L272" s="573">
        <v>120.5</v>
      </c>
      <c r="M272" s="574">
        <v>244.2</v>
      </c>
      <c r="N272" s="573">
        <v>55.1</v>
      </c>
      <c r="O272" s="573">
        <v>189.1</v>
      </c>
      <c r="P272" s="574">
        <v>4758.2</v>
      </c>
      <c r="Q272" s="73"/>
    </row>
    <row r="273" spans="1:17" s="66" customFormat="1" ht="34.9" hidden="1" customHeight="1">
      <c r="A273" s="72"/>
      <c r="B273" s="217">
        <v>43132</v>
      </c>
      <c r="C273" s="676">
        <v>261.10000000000002</v>
      </c>
      <c r="D273" s="638">
        <v>29.6</v>
      </c>
      <c r="E273" s="638">
        <v>231.5</v>
      </c>
      <c r="F273" s="676">
        <v>3657.6</v>
      </c>
      <c r="G273" s="638">
        <v>1033.5</v>
      </c>
      <c r="H273" s="638">
        <v>1337.8</v>
      </c>
      <c r="I273" s="638">
        <v>1286.3</v>
      </c>
      <c r="J273" s="676">
        <v>681.1</v>
      </c>
      <c r="K273" s="638">
        <v>560.29999999999995</v>
      </c>
      <c r="L273" s="638">
        <v>120.8</v>
      </c>
      <c r="M273" s="676">
        <v>240.9</v>
      </c>
      <c r="N273" s="638">
        <v>57.7</v>
      </c>
      <c r="O273" s="638">
        <v>183.2</v>
      </c>
      <c r="P273" s="676">
        <v>4840.7</v>
      </c>
      <c r="Q273" s="73"/>
    </row>
    <row r="274" spans="1:17" s="66" customFormat="1" ht="34.9" hidden="1" customHeight="1">
      <c r="A274" s="72"/>
      <c r="B274" s="216">
        <v>43160</v>
      </c>
      <c r="C274" s="574">
        <v>231.1</v>
      </c>
      <c r="D274" s="573">
        <v>27.9</v>
      </c>
      <c r="E274" s="573">
        <v>203.2</v>
      </c>
      <c r="F274" s="574">
        <v>3628</v>
      </c>
      <c r="G274" s="573">
        <v>1036.7</v>
      </c>
      <c r="H274" s="573">
        <v>1326.7</v>
      </c>
      <c r="I274" s="573">
        <v>1264.5999999999999</v>
      </c>
      <c r="J274" s="574">
        <v>678.6</v>
      </c>
      <c r="K274" s="573">
        <v>558.20000000000005</v>
      </c>
      <c r="L274" s="573">
        <v>120.4</v>
      </c>
      <c r="M274" s="574">
        <v>243.5</v>
      </c>
      <c r="N274" s="573">
        <v>67.7</v>
      </c>
      <c r="O274" s="573">
        <v>175.8</v>
      </c>
      <c r="P274" s="574">
        <v>4781.2</v>
      </c>
      <c r="Q274" s="73"/>
    </row>
    <row r="275" spans="1:17" s="66" customFormat="1" ht="34.9" hidden="1" customHeight="1">
      <c r="A275" s="72"/>
      <c r="B275" s="217">
        <v>43191</v>
      </c>
      <c r="C275" s="676">
        <v>215.8</v>
      </c>
      <c r="D275" s="638">
        <v>30.7</v>
      </c>
      <c r="E275" s="638">
        <v>185.1</v>
      </c>
      <c r="F275" s="676">
        <v>3671.2</v>
      </c>
      <c r="G275" s="638">
        <v>1053.5999999999999</v>
      </c>
      <c r="H275" s="638">
        <v>1314.3</v>
      </c>
      <c r="I275" s="638">
        <v>1303.3</v>
      </c>
      <c r="J275" s="676">
        <v>681.3</v>
      </c>
      <c r="K275" s="638">
        <v>561.70000000000005</v>
      </c>
      <c r="L275" s="638">
        <v>119.6</v>
      </c>
      <c r="M275" s="676">
        <v>265.60000000000002</v>
      </c>
      <c r="N275" s="638">
        <v>82.6</v>
      </c>
      <c r="O275" s="638">
        <v>183</v>
      </c>
      <c r="P275" s="676">
        <v>4833.8999999999996</v>
      </c>
      <c r="Q275" s="73"/>
    </row>
    <row r="276" spans="1:17" s="66" customFormat="1" ht="34.9" hidden="1" customHeight="1">
      <c r="A276" s="72"/>
      <c r="B276" s="216">
        <v>43221</v>
      </c>
      <c r="C276" s="574">
        <v>266.89999999999998</v>
      </c>
      <c r="D276" s="573">
        <v>33.799999999999997</v>
      </c>
      <c r="E276" s="573">
        <v>233.1</v>
      </c>
      <c r="F276" s="574">
        <v>3680.9</v>
      </c>
      <c r="G276" s="573">
        <v>1035.0999999999999</v>
      </c>
      <c r="H276" s="573">
        <v>1305</v>
      </c>
      <c r="I276" s="573">
        <v>1340.8</v>
      </c>
      <c r="J276" s="574">
        <v>684.3</v>
      </c>
      <c r="K276" s="573">
        <v>564.20000000000005</v>
      </c>
      <c r="L276" s="573">
        <v>120.1</v>
      </c>
      <c r="M276" s="574">
        <v>265.10000000000002</v>
      </c>
      <c r="N276" s="573">
        <v>79.7</v>
      </c>
      <c r="O276" s="573">
        <v>185.4</v>
      </c>
      <c r="P276" s="574">
        <v>4897.2</v>
      </c>
      <c r="Q276" s="73"/>
    </row>
    <row r="277" spans="1:17" s="66" customFormat="1" ht="34.9" hidden="1" customHeight="1">
      <c r="A277" s="72"/>
      <c r="B277" s="217">
        <v>43252</v>
      </c>
      <c r="C277" s="676">
        <v>297.8</v>
      </c>
      <c r="D277" s="638">
        <v>28.9</v>
      </c>
      <c r="E277" s="638">
        <v>268.89999999999998</v>
      </c>
      <c r="F277" s="676">
        <v>3627.1</v>
      </c>
      <c r="G277" s="638">
        <v>1015.3</v>
      </c>
      <c r="H277" s="638">
        <v>1329.2</v>
      </c>
      <c r="I277" s="638">
        <v>1282.5999999999999</v>
      </c>
      <c r="J277" s="676">
        <v>668.9</v>
      </c>
      <c r="K277" s="638">
        <v>531.20000000000005</v>
      </c>
      <c r="L277" s="638">
        <v>137.69999999999999</v>
      </c>
      <c r="M277" s="676">
        <v>267.2</v>
      </c>
      <c r="N277" s="638">
        <v>83.1</v>
      </c>
      <c r="O277" s="638">
        <v>184.1</v>
      </c>
      <c r="P277" s="676">
        <v>4861</v>
      </c>
      <c r="Q277" s="73"/>
    </row>
    <row r="278" spans="1:17" s="66" customFormat="1" ht="34.9" hidden="1" customHeight="1">
      <c r="A278" s="72"/>
      <c r="B278" s="216">
        <v>43282</v>
      </c>
      <c r="C278" s="574">
        <v>346.9</v>
      </c>
      <c r="D278" s="573">
        <v>24.2</v>
      </c>
      <c r="E278" s="573">
        <v>322.7</v>
      </c>
      <c r="F278" s="574">
        <v>3689.5</v>
      </c>
      <c r="G278" s="573">
        <v>1014.7</v>
      </c>
      <c r="H278" s="573">
        <v>1334.8</v>
      </c>
      <c r="I278" s="573">
        <v>1340</v>
      </c>
      <c r="J278" s="574">
        <v>697.9</v>
      </c>
      <c r="K278" s="573">
        <v>553.79999999999995</v>
      </c>
      <c r="L278" s="573">
        <v>144.1</v>
      </c>
      <c r="M278" s="574">
        <v>271.8</v>
      </c>
      <c r="N278" s="573">
        <v>87.6</v>
      </c>
      <c r="O278" s="573">
        <v>184.2</v>
      </c>
      <c r="P278" s="574">
        <v>5006.1000000000004</v>
      </c>
      <c r="Q278" s="73"/>
    </row>
    <row r="279" spans="1:17" s="66" customFormat="1" ht="34.9" hidden="1" customHeight="1">
      <c r="A279" s="72"/>
      <c r="B279" s="217">
        <v>43313</v>
      </c>
      <c r="C279" s="676">
        <v>366</v>
      </c>
      <c r="D279" s="638">
        <v>16.2</v>
      </c>
      <c r="E279" s="638">
        <v>349.8</v>
      </c>
      <c r="F279" s="676">
        <v>3620</v>
      </c>
      <c r="G279" s="638">
        <v>983.9</v>
      </c>
      <c r="H279" s="638">
        <v>1299.8</v>
      </c>
      <c r="I279" s="638">
        <v>1336.3</v>
      </c>
      <c r="J279" s="676">
        <v>665.3</v>
      </c>
      <c r="K279" s="638">
        <v>519.20000000000005</v>
      </c>
      <c r="L279" s="638">
        <v>146.1</v>
      </c>
      <c r="M279" s="676">
        <v>279.60000000000002</v>
      </c>
      <c r="N279" s="638">
        <v>93.5</v>
      </c>
      <c r="O279" s="638">
        <v>186.1</v>
      </c>
      <c r="P279" s="676">
        <v>4930.8999999999996</v>
      </c>
      <c r="Q279" s="73"/>
    </row>
    <row r="280" spans="1:17" s="66" customFormat="1" ht="34.9" hidden="1" customHeight="1">
      <c r="A280" s="72"/>
      <c r="B280" s="216">
        <v>43344</v>
      </c>
      <c r="C280" s="574">
        <v>283.60000000000002</v>
      </c>
      <c r="D280" s="573">
        <v>15.3</v>
      </c>
      <c r="E280" s="573">
        <v>268.3</v>
      </c>
      <c r="F280" s="574">
        <v>3608.2</v>
      </c>
      <c r="G280" s="573">
        <v>984.5</v>
      </c>
      <c r="H280" s="573">
        <v>1301.5999999999999</v>
      </c>
      <c r="I280" s="573">
        <v>1322.1</v>
      </c>
      <c r="J280" s="574">
        <v>664.4</v>
      </c>
      <c r="K280" s="573">
        <v>521.29999999999995</v>
      </c>
      <c r="L280" s="573">
        <v>143.1</v>
      </c>
      <c r="M280" s="574">
        <v>286.60000000000002</v>
      </c>
      <c r="N280" s="573">
        <v>101.7</v>
      </c>
      <c r="O280" s="573">
        <v>184.9</v>
      </c>
      <c r="P280" s="574">
        <v>4842.8</v>
      </c>
      <c r="Q280" s="73"/>
    </row>
    <row r="281" spans="1:17" s="66" customFormat="1" ht="34.9" hidden="1" customHeight="1">
      <c r="A281" s="72"/>
      <c r="B281" s="217">
        <v>43374</v>
      </c>
      <c r="C281" s="676">
        <v>291.3</v>
      </c>
      <c r="D281" s="638">
        <v>19.899999999999999</v>
      </c>
      <c r="E281" s="638">
        <v>271.39999999999998</v>
      </c>
      <c r="F281" s="676">
        <v>3580.5</v>
      </c>
      <c r="G281" s="638">
        <v>977</v>
      </c>
      <c r="H281" s="638">
        <v>1283.2</v>
      </c>
      <c r="I281" s="638">
        <v>1320.3</v>
      </c>
      <c r="J281" s="676">
        <v>668.6</v>
      </c>
      <c r="K281" s="638">
        <v>523.5</v>
      </c>
      <c r="L281" s="638">
        <v>145.1</v>
      </c>
      <c r="M281" s="676">
        <v>295.10000000000002</v>
      </c>
      <c r="N281" s="638">
        <v>98.3</v>
      </c>
      <c r="O281" s="638">
        <v>196.8</v>
      </c>
      <c r="P281" s="676">
        <v>4835.5</v>
      </c>
      <c r="Q281" s="73"/>
    </row>
    <row r="282" spans="1:17" s="66" customFormat="1" ht="34.9" hidden="1" customHeight="1">
      <c r="A282" s="72"/>
      <c r="B282" s="216">
        <v>43405</v>
      </c>
      <c r="C282" s="574">
        <v>255</v>
      </c>
      <c r="D282" s="573">
        <v>17.600000000000001</v>
      </c>
      <c r="E282" s="573">
        <v>237.4</v>
      </c>
      <c r="F282" s="574">
        <v>3613.4</v>
      </c>
      <c r="G282" s="573">
        <v>980.8</v>
      </c>
      <c r="H282" s="573">
        <v>1275</v>
      </c>
      <c r="I282" s="573">
        <v>1357.6</v>
      </c>
      <c r="J282" s="574">
        <v>665.9</v>
      </c>
      <c r="K282" s="573">
        <v>520.1</v>
      </c>
      <c r="L282" s="573">
        <v>145.80000000000001</v>
      </c>
      <c r="M282" s="574">
        <v>302.5</v>
      </c>
      <c r="N282" s="573">
        <v>102.5</v>
      </c>
      <c r="O282" s="573">
        <v>200</v>
      </c>
      <c r="P282" s="574">
        <v>4836.8</v>
      </c>
      <c r="Q282" s="73"/>
    </row>
    <row r="283" spans="1:17" s="66" customFormat="1" ht="34.9" hidden="1" customHeight="1">
      <c r="A283" s="72"/>
      <c r="B283" s="217">
        <v>43435</v>
      </c>
      <c r="C283" s="676">
        <v>233.1</v>
      </c>
      <c r="D283" s="638">
        <v>20.3</v>
      </c>
      <c r="E283" s="638">
        <v>212.8</v>
      </c>
      <c r="F283" s="676">
        <v>3604.7</v>
      </c>
      <c r="G283" s="638">
        <v>974.5</v>
      </c>
      <c r="H283" s="638">
        <v>1290.9000000000001</v>
      </c>
      <c r="I283" s="638">
        <v>1339.3</v>
      </c>
      <c r="J283" s="676">
        <v>668.7</v>
      </c>
      <c r="K283" s="638">
        <v>521.5</v>
      </c>
      <c r="L283" s="638">
        <v>147.19999999999999</v>
      </c>
      <c r="M283" s="676">
        <v>305.60000000000002</v>
      </c>
      <c r="N283" s="638">
        <v>103.7</v>
      </c>
      <c r="O283" s="638">
        <v>201.9</v>
      </c>
      <c r="P283" s="676">
        <v>4812.1000000000004</v>
      </c>
      <c r="Q283" s="73"/>
    </row>
    <row r="284" spans="1:17" s="66" customFormat="1" ht="34.9" hidden="1" customHeight="1">
      <c r="A284" s="72"/>
      <c r="B284" s="215">
        <v>2019</v>
      </c>
      <c r="C284" s="678"/>
      <c r="D284" s="679"/>
      <c r="E284" s="679"/>
      <c r="F284" s="678"/>
      <c r="G284" s="679"/>
      <c r="H284" s="679"/>
      <c r="I284" s="679"/>
      <c r="J284" s="678"/>
      <c r="K284" s="679"/>
      <c r="L284" s="679"/>
      <c r="M284" s="678"/>
      <c r="N284" s="679"/>
      <c r="O284" s="679"/>
      <c r="P284" s="678"/>
      <c r="Q284" s="73"/>
    </row>
    <row r="285" spans="1:17" s="66" customFormat="1" ht="34.9" hidden="1" customHeight="1">
      <c r="A285" s="72"/>
      <c r="B285" s="216">
        <v>43466</v>
      </c>
      <c r="C285" s="574">
        <v>284.7</v>
      </c>
      <c r="D285" s="573">
        <v>34.1</v>
      </c>
      <c r="E285" s="573">
        <v>250.6</v>
      </c>
      <c r="F285" s="574">
        <v>3556.4</v>
      </c>
      <c r="G285" s="573">
        <v>974.5</v>
      </c>
      <c r="H285" s="573">
        <v>1285.9000000000001</v>
      </c>
      <c r="I285" s="573">
        <v>1296</v>
      </c>
      <c r="J285" s="574">
        <v>736</v>
      </c>
      <c r="K285" s="573">
        <v>588.29999999999995</v>
      </c>
      <c r="L285" s="573">
        <v>147.69999999999999</v>
      </c>
      <c r="M285" s="574">
        <v>244.6</v>
      </c>
      <c r="N285" s="573">
        <v>46.1</v>
      </c>
      <c r="O285" s="573">
        <v>198.5</v>
      </c>
      <c r="P285" s="574">
        <v>4821.7</v>
      </c>
      <c r="Q285" s="73"/>
    </row>
    <row r="286" spans="1:17" s="66" customFormat="1" ht="34.9" hidden="1" customHeight="1">
      <c r="A286" s="72"/>
      <c r="B286" s="217">
        <v>43497</v>
      </c>
      <c r="C286" s="676">
        <v>279.2</v>
      </c>
      <c r="D286" s="638">
        <v>18.8</v>
      </c>
      <c r="E286" s="638">
        <v>260.39999999999998</v>
      </c>
      <c r="F286" s="676">
        <v>3623.5</v>
      </c>
      <c r="G286" s="638">
        <v>979.8</v>
      </c>
      <c r="H286" s="638">
        <v>1309</v>
      </c>
      <c r="I286" s="638">
        <v>1334.7</v>
      </c>
      <c r="J286" s="676">
        <v>724.6</v>
      </c>
      <c r="K286" s="638">
        <v>576.6</v>
      </c>
      <c r="L286" s="638">
        <v>148</v>
      </c>
      <c r="M286" s="676">
        <v>267.8</v>
      </c>
      <c r="N286" s="638">
        <v>56.5</v>
      </c>
      <c r="O286" s="638">
        <v>211.3</v>
      </c>
      <c r="P286" s="676">
        <v>4895.1000000000004</v>
      </c>
      <c r="Q286" s="73"/>
    </row>
    <row r="287" spans="1:17" s="66" customFormat="1" ht="34.9" hidden="1" customHeight="1">
      <c r="A287" s="72"/>
      <c r="B287" s="216">
        <v>43525</v>
      </c>
      <c r="C287" s="574">
        <v>241.8</v>
      </c>
      <c r="D287" s="573">
        <v>19</v>
      </c>
      <c r="E287" s="573">
        <v>222.8</v>
      </c>
      <c r="F287" s="574">
        <v>3632.4</v>
      </c>
      <c r="G287" s="573">
        <v>980.8</v>
      </c>
      <c r="H287" s="573">
        <v>1318.5</v>
      </c>
      <c r="I287" s="573">
        <v>1333.1</v>
      </c>
      <c r="J287" s="574">
        <v>722.2</v>
      </c>
      <c r="K287" s="573">
        <v>573.6</v>
      </c>
      <c r="L287" s="573">
        <v>148.6</v>
      </c>
      <c r="M287" s="574">
        <v>295.8</v>
      </c>
      <c r="N287" s="573">
        <v>74.7</v>
      </c>
      <c r="O287" s="573">
        <v>221.1</v>
      </c>
      <c r="P287" s="574">
        <v>4892.2</v>
      </c>
      <c r="Q287" s="73"/>
    </row>
    <row r="288" spans="1:17" s="66" customFormat="1" ht="34.9" hidden="1" customHeight="1">
      <c r="A288" s="72"/>
      <c r="B288" s="217">
        <v>43556</v>
      </c>
      <c r="C288" s="676">
        <v>306.89999999999998</v>
      </c>
      <c r="D288" s="638">
        <v>15.5</v>
      </c>
      <c r="E288" s="638">
        <v>291.39999999999998</v>
      </c>
      <c r="F288" s="676">
        <v>3668.8</v>
      </c>
      <c r="G288" s="638">
        <v>995.4</v>
      </c>
      <c r="H288" s="638">
        <v>1353.7</v>
      </c>
      <c r="I288" s="638">
        <v>1319.7</v>
      </c>
      <c r="J288" s="676">
        <v>723.1</v>
      </c>
      <c r="K288" s="638">
        <v>544.5</v>
      </c>
      <c r="L288" s="638">
        <v>178.6</v>
      </c>
      <c r="M288" s="676">
        <v>307.2</v>
      </c>
      <c r="N288" s="638">
        <v>85.2</v>
      </c>
      <c r="O288" s="638">
        <v>222</v>
      </c>
      <c r="P288" s="676">
        <v>5006</v>
      </c>
      <c r="Q288" s="73"/>
    </row>
    <row r="289" spans="1:17" s="66" customFormat="1" ht="34.9" hidden="1" customHeight="1">
      <c r="A289" s="72"/>
      <c r="B289" s="216">
        <v>43586</v>
      </c>
      <c r="C289" s="574">
        <v>207.4</v>
      </c>
      <c r="D289" s="573">
        <v>14.3</v>
      </c>
      <c r="E289" s="573">
        <v>193.1</v>
      </c>
      <c r="F289" s="574">
        <v>3655.1</v>
      </c>
      <c r="G289" s="573">
        <v>994.4</v>
      </c>
      <c r="H289" s="573">
        <v>1373.7</v>
      </c>
      <c r="I289" s="573">
        <v>1287</v>
      </c>
      <c r="J289" s="574">
        <v>726.3</v>
      </c>
      <c r="K289" s="573">
        <v>547.29999999999995</v>
      </c>
      <c r="L289" s="573">
        <v>179</v>
      </c>
      <c r="M289" s="574">
        <v>310.3</v>
      </c>
      <c r="N289" s="573">
        <v>96.8</v>
      </c>
      <c r="O289" s="573">
        <v>213.5</v>
      </c>
      <c r="P289" s="574">
        <v>4899.1000000000004</v>
      </c>
      <c r="Q289" s="73"/>
    </row>
    <row r="290" spans="1:17" s="66" customFormat="1" ht="34.9" hidden="1" customHeight="1">
      <c r="A290" s="72"/>
      <c r="B290" s="217">
        <v>43617</v>
      </c>
      <c r="C290" s="676">
        <v>114</v>
      </c>
      <c r="D290" s="638">
        <v>14.3</v>
      </c>
      <c r="E290" s="638">
        <v>99.7</v>
      </c>
      <c r="F290" s="676">
        <v>3672.4</v>
      </c>
      <c r="G290" s="638">
        <v>989.4</v>
      </c>
      <c r="H290" s="638">
        <v>1376.5</v>
      </c>
      <c r="I290" s="638">
        <v>1306.5</v>
      </c>
      <c r="J290" s="676">
        <v>726.8</v>
      </c>
      <c r="K290" s="638">
        <v>546.29999999999995</v>
      </c>
      <c r="L290" s="638">
        <v>180.5</v>
      </c>
      <c r="M290" s="676">
        <v>313.60000000000002</v>
      </c>
      <c r="N290" s="638">
        <v>93</v>
      </c>
      <c r="O290" s="638">
        <v>220.6</v>
      </c>
      <c r="P290" s="676">
        <v>4826.8</v>
      </c>
      <c r="Q290" s="73"/>
    </row>
    <row r="291" spans="1:17" s="66" customFormat="1" ht="34.9" hidden="1" customHeight="1">
      <c r="A291" s="72"/>
      <c r="B291" s="216">
        <v>43647</v>
      </c>
      <c r="C291" s="574">
        <v>147.6</v>
      </c>
      <c r="D291" s="573">
        <v>17</v>
      </c>
      <c r="E291" s="573">
        <v>130.6</v>
      </c>
      <c r="F291" s="574">
        <v>3695.1</v>
      </c>
      <c r="G291" s="573">
        <v>991.4</v>
      </c>
      <c r="H291" s="573">
        <v>1417.6</v>
      </c>
      <c r="I291" s="573">
        <v>1286.0999999999999</v>
      </c>
      <c r="J291" s="574">
        <v>733.3</v>
      </c>
      <c r="K291" s="573">
        <v>552.1</v>
      </c>
      <c r="L291" s="573">
        <v>181.2</v>
      </c>
      <c r="M291" s="574">
        <v>330.5</v>
      </c>
      <c r="N291" s="573">
        <v>101.9</v>
      </c>
      <c r="O291" s="573">
        <v>228.6</v>
      </c>
      <c r="P291" s="574">
        <v>4906.5</v>
      </c>
      <c r="Q291" s="73"/>
    </row>
    <row r="292" spans="1:17" s="66" customFormat="1" ht="34.9" hidden="1" customHeight="1">
      <c r="A292" s="72"/>
      <c r="B292" s="217">
        <v>43678</v>
      </c>
      <c r="C292" s="676">
        <v>132.4</v>
      </c>
      <c r="D292" s="638">
        <v>15.1</v>
      </c>
      <c r="E292" s="638">
        <v>117.3</v>
      </c>
      <c r="F292" s="676">
        <v>3997.1</v>
      </c>
      <c r="G292" s="638">
        <v>998.3</v>
      </c>
      <c r="H292" s="638">
        <v>1418.5</v>
      </c>
      <c r="I292" s="638">
        <v>1580.3</v>
      </c>
      <c r="J292" s="676">
        <v>693.8</v>
      </c>
      <c r="K292" s="638">
        <v>544.29999999999995</v>
      </c>
      <c r="L292" s="638">
        <v>149.5</v>
      </c>
      <c r="M292" s="676">
        <v>335.2</v>
      </c>
      <c r="N292" s="638">
        <v>107.2</v>
      </c>
      <c r="O292" s="638">
        <v>228</v>
      </c>
      <c r="P292" s="676">
        <v>5158.5</v>
      </c>
      <c r="Q292" s="73"/>
    </row>
    <row r="293" spans="1:17" s="66" customFormat="1" ht="34.9" hidden="1" customHeight="1">
      <c r="A293" s="72"/>
      <c r="B293" s="216">
        <v>43709</v>
      </c>
      <c r="C293" s="574">
        <v>127.8</v>
      </c>
      <c r="D293" s="573">
        <v>11</v>
      </c>
      <c r="E293" s="573">
        <v>116.8</v>
      </c>
      <c r="F293" s="574">
        <v>3840.1</v>
      </c>
      <c r="G293" s="573">
        <v>1001.3</v>
      </c>
      <c r="H293" s="573">
        <v>1419.8</v>
      </c>
      <c r="I293" s="573">
        <v>1419</v>
      </c>
      <c r="J293" s="574">
        <v>694.7</v>
      </c>
      <c r="K293" s="573">
        <v>545.20000000000005</v>
      </c>
      <c r="L293" s="573">
        <v>149.5</v>
      </c>
      <c r="M293" s="574">
        <v>343.6</v>
      </c>
      <c r="N293" s="573">
        <v>109.6</v>
      </c>
      <c r="O293" s="573">
        <v>234</v>
      </c>
      <c r="P293" s="574">
        <v>5006.2</v>
      </c>
      <c r="Q293" s="73"/>
    </row>
    <row r="294" spans="1:17" s="66" customFormat="1" ht="34.9" hidden="1" customHeight="1">
      <c r="A294" s="72"/>
      <c r="B294" s="217">
        <v>43739</v>
      </c>
      <c r="C294" s="676">
        <v>130.6</v>
      </c>
      <c r="D294" s="638">
        <v>9.6999999999999993</v>
      </c>
      <c r="E294" s="638">
        <v>120.9</v>
      </c>
      <c r="F294" s="676">
        <v>3857.2</v>
      </c>
      <c r="G294" s="638">
        <v>1010</v>
      </c>
      <c r="H294" s="638">
        <v>1415.9</v>
      </c>
      <c r="I294" s="638">
        <v>1431.3</v>
      </c>
      <c r="J294" s="676">
        <v>700.1</v>
      </c>
      <c r="K294" s="638">
        <v>549.5</v>
      </c>
      <c r="L294" s="638">
        <v>150.6</v>
      </c>
      <c r="M294" s="676">
        <v>342.5</v>
      </c>
      <c r="N294" s="638">
        <v>112.7</v>
      </c>
      <c r="O294" s="638">
        <v>229.8</v>
      </c>
      <c r="P294" s="676">
        <v>5030.3999999999996</v>
      </c>
      <c r="Q294" s="73"/>
    </row>
    <row r="295" spans="1:17" s="66" customFormat="1" ht="34.9" hidden="1" customHeight="1">
      <c r="A295" s="72"/>
      <c r="B295" s="216">
        <v>43770</v>
      </c>
      <c r="C295" s="574">
        <v>147.1</v>
      </c>
      <c r="D295" s="573">
        <v>16.5</v>
      </c>
      <c r="E295" s="573">
        <v>130.6</v>
      </c>
      <c r="F295" s="574">
        <v>3840.3</v>
      </c>
      <c r="G295" s="573">
        <v>1030.7</v>
      </c>
      <c r="H295" s="573">
        <v>1396</v>
      </c>
      <c r="I295" s="573">
        <v>1413.6</v>
      </c>
      <c r="J295" s="574">
        <v>702.1</v>
      </c>
      <c r="K295" s="573">
        <v>550.79999999999995</v>
      </c>
      <c r="L295" s="573">
        <v>151.30000000000001</v>
      </c>
      <c r="M295" s="574">
        <v>351.9</v>
      </c>
      <c r="N295" s="573">
        <v>118.4</v>
      </c>
      <c r="O295" s="573">
        <v>233.5</v>
      </c>
      <c r="P295" s="574">
        <v>5041.3999999999996</v>
      </c>
      <c r="Q295" s="73"/>
    </row>
    <row r="296" spans="1:17" s="66" customFormat="1" ht="34.9" hidden="1" customHeight="1">
      <c r="A296" s="72"/>
      <c r="B296" s="217">
        <v>43800</v>
      </c>
      <c r="C296" s="676">
        <v>237.7</v>
      </c>
      <c r="D296" s="638">
        <v>16.2</v>
      </c>
      <c r="E296" s="638">
        <v>221.5</v>
      </c>
      <c r="F296" s="676">
        <v>3711.2</v>
      </c>
      <c r="G296" s="638">
        <v>1006.8</v>
      </c>
      <c r="H296" s="638">
        <v>1310.9</v>
      </c>
      <c r="I296" s="638">
        <v>1393.5</v>
      </c>
      <c r="J296" s="676">
        <v>635.1</v>
      </c>
      <c r="K296" s="638">
        <v>486.3</v>
      </c>
      <c r="L296" s="638">
        <v>148.80000000000001</v>
      </c>
      <c r="M296" s="676">
        <v>349.1</v>
      </c>
      <c r="N296" s="638">
        <v>121</v>
      </c>
      <c r="O296" s="638">
        <v>228.1</v>
      </c>
      <c r="P296" s="676">
        <v>4933.1000000000004</v>
      </c>
      <c r="Q296" s="73"/>
    </row>
    <row r="297" spans="1:17" s="66" customFormat="1" ht="34.9" hidden="1" customHeight="1">
      <c r="A297" s="72"/>
      <c r="B297" s="215">
        <v>2020</v>
      </c>
      <c r="C297" s="678"/>
      <c r="D297" s="679"/>
      <c r="E297" s="679"/>
      <c r="F297" s="678"/>
      <c r="G297" s="679"/>
      <c r="H297" s="679"/>
      <c r="I297" s="679"/>
      <c r="J297" s="678"/>
      <c r="K297" s="679"/>
      <c r="L297" s="679"/>
      <c r="M297" s="678"/>
      <c r="N297" s="679"/>
      <c r="O297" s="679"/>
      <c r="P297" s="678"/>
      <c r="Q297" s="73"/>
    </row>
    <row r="298" spans="1:17" s="66" customFormat="1" ht="34.9" hidden="1" customHeight="1">
      <c r="A298" s="72"/>
      <c r="B298" s="216">
        <v>43831</v>
      </c>
      <c r="C298" s="574">
        <v>160.1</v>
      </c>
      <c r="D298" s="573">
        <v>6.8</v>
      </c>
      <c r="E298" s="573">
        <v>153.30000000000001</v>
      </c>
      <c r="F298" s="574">
        <v>3753.9</v>
      </c>
      <c r="G298" s="573">
        <v>1017.7</v>
      </c>
      <c r="H298" s="573">
        <v>1330.9</v>
      </c>
      <c r="I298" s="573">
        <v>1405.3</v>
      </c>
      <c r="J298" s="574">
        <v>700.9</v>
      </c>
      <c r="K298" s="573">
        <v>551.29999999999995</v>
      </c>
      <c r="L298" s="573">
        <v>149.6</v>
      </c>
      <c r="M298" s="574">
        <v>285.3</v>
      </c>
      <c r="N298" s="573">
        <v>64.099999999999994</v>
      </c>
      <c r="O298" s="573">
        <v>221.2</v>
      </c>
      <c r="P298" s="574">
        <v>4900.2</v>
      </c>
      <c r="Q298" s="73"/>
    </row>
    <row r="299" spans="1:17" s="66" customFormat="1" ht="34.9" hidden="1" customHeight="1">
      <c r="A299" s="72"/>
      <c r="B299" s="217">
        <v>43862</v>
      </c>
      <c r="C299" s="676">
        <v>182.7</v>
      </c>
      <c r="D299" s="638">
        <v>16.5</v>
      </c>
      <c r="E299" s="638">
        <v>166.2</v>
      </c>
      <c r="F299" s="676">
        <v>3774.3</v>
      </c>
      <c r="G299" s="638">
        <v>1027.8</v>
      </c>
      <c r="H299" s="638">
        <v>1341</v>
      </c>
      <c r="I299" s="638">
        <v>1405.5</v>
      </c>
      <c r="J299" s="676">
        <v>704.3</v>
      </c>
      <c r="K299" s="638">
        <v>553.9</v>
      </c>
      <c r="L299" s="638">
        <v>150.4</v>
      </c>
      <c r="M299" s="676">
        <v>294.7</v>
      </c>
      <c r="N299" s="638">
        <v>73.3</v>
      </c>
      <c r="O299" s="638">
        <v>221.4</v>
      </c>
      <c r="P299" s="676">
        <v>4956</v>
      </c>
      <c r="Q299" s="73"/>
    </row>
    <row r="300" spans="1:17" s="66" customFormat="1" ht="34.9" hidden="1" customHeight="1">
      <c r="A300" s="72"/>
      <c r="B300" s="216">
        <v>43891</v>
      </c>
      <c r="C300" s="574">
        <v>216</v>
      </c>
      <c r="D300" s="573">
        <v>14.7</v>
      </c>
      <c r="E300" s="573">
        <v>201.3</v>
      </c>
      <c r="F300" s="574">
        <v>3743.8</v>
      </c>
      <c r="G300" s="573">
        <v>1009.3</v>
      </c>
      <c r="H300" s="573">
        <v>1336</v>
      </c>
      <c r="I300" s="573">
        <v>1398.5</v>
      </c>
      <c r="J300" s="574">
        <v>702.3</v>
      </c>
      <c r="K300" s="573">
        <v>552.5</v>
      </c>
      <c r="L300" s="573">
        <v>149.80000000000001</v>
      </c>
      <c r="M300" s="574">
        <v>302</v>
      </c>
      <c r="N300" s="573">
        <v>78.8</v>
      </c>
      <c r="O300" s="573">
        <v>223.2</v>
      </c>
      <c r="P300" s="574">
        <v>4964.1000000000004</v>
      </c>
      <c r="Q300" s="73"/>
    </row>
    <row r="301" spans="1:17" s="66" customFormat="1" ht="34.9" hidden="1" customHeight="1">
      <c r="A301" s="72"/>
      <c r="B301" s="217">
        <v>43922</v>
      </c>
      <c r="C301" s="676">
        <v>234.9</v>
      </c>
      <c r="D301" s="638">
        <v>6.9</v>
      </c>
      <c r="E301" s="638">
        <v>228</v>
      </c>
      <c r="F301" s="676">
        <v>3748.7</v>
      </c>
      <c r="G301" s="638">
        <v>1014.6</v>
      </c>
      <c r="H301" s="638">
        <v>1336</v>
      </c>
      <c r="I301" s="638">
        <v>1398.1</v>
      </c>
      <c r="J301" s="676">
        <v>707.8</v>
      </c>
      <c r="K301" s="638">
        <v>556.4</v>
      </c>
      <c r="L301" s="638">
        <v>151.4</v>
      </c>
      <c r="M301" s="676">
        <v>303.8</v>
      </c>
      <c r="N301" s="638">
        <v>83.2</v>
      </c>
      <c r="O301" s="638">
        <v>220.6</v>
      </c>
      <c r="P301" s="676">
        <v>4995.2</v>
      </c>
      <c r="Q301" s="73"/>
    </row>
    <row r="302" spans="1:17" s="66" customFormat="1" ht="34.9" hidden="1" customHeight="1">
      <c r="A302" s="72"/>
      <c r="B302" s="216">
        <v>43952</v>
      </c>
      <c r="C302" s="574">
        <v>291</v>
      </c>
      <c r="D302" s="573">
        <v>7.1</v>
      </c>
      <c r="E302" s="573">
        <v>283.89999999999998</v>
      </c>
      <c r="F302" s="574">
        <v>3758.4</v>
      </c>
      <c r="G302" s="573">
        <v>997.1</v>
      </c>
      <c r="H302" s="573">
        <v>1360.1</v>
      </c>
      <c r="I302" s="573">
        <v>1401.2</v>
      </c>
      <c r="J302" s="574">
        <v>706</v>
      </c>
      <c r="K302" s="573">
        <v>554.5</v>
      </c>
      <c r="L302" s="573">
        <v>151.5</v>
      </c>
      <c r="M302" s="574">
        <v>316</v>
      </c>
      <c r="N302" s="573">
        <v>90.7</v>
      </c>
      <c r="O302" s="573">
        <v>225.3</v>
      </c>
      <c r="P302" s="574">
        <v>5071.3999999999996</v>
      </c>
      <c r="Q302" s="73"/>
    </row>
    <row r="303" spans="1:17" s="66" customFormat="1" ht="34.9" hidden="1" customHeight="1">
      <c r="A303" s="72"/>
      <c r="B303" s="217">
        <v>43983</v>
      </c>
      <c r="C303" s="676">
        <v>260</v>
      </c>
      <c r="D303" s="638">
        <v>8</v>
      </c>
      <c r="E303" s="638">
        <v>252</v>
      </c>
      <c r="F303" s="676">
        <v>3830.2</v>
      </c>
      <c r="G303" s="638">
        <v>1014.9</v>
      </c>
      <c r="H303" s="638">
        <v>1365.9</v>
      </c>
      <c r="I303" s="638">
        <v>1449.4</v>
      </c>
      <c r="J303" s="676">
        <v>709</v>
      </c>
      <c r="K303" s="638">
        <v>556.29999999999995</v>
      </c>
      <c r="L303" s="638">
        <v>152.69999999999999</v>
      </c>
      <c r="M303" s="676">
        <v>342.4</v>
      </c>
      <c r="N303" s="638">
        <v>85.7</v>
      </c>
      <c r="O303" s="638">
        <v>256.7</v>
      </c>
      <c r="P303" s="676">
        <v>5141.6000000000004</v>
      </c>
      <c r="Q303" s="73"/>
    </row>
    <row r="304" spans="1:17" s="66" customFormat="1" ht="34.9" hidden="1" customHeight="1">
      <c r="A304" s="72"/>
      <c r="B304" s="216">
        <v>44013</v>
      </c>
      <c r="C304" s="574">
        <v>241.9</v>
      </c>
      <c r="D304" s="573">
        <v>10.7</v>
      </c>
      <c r="E304" s="573">
        <v>231.2</v>
      </c>
      <c r="F304" s="574">
        <v>3820.5</v>
      </c>
      <c r="G304" s="573">
        <v>1015</v>
      </c>
      <c r="H304" s="573">
        <v>1355.6</v>
      </c>
      <c r="I304" s="573">
        <v>1449.9</v>
      </c>
      <c r="J304" s="574">
        <v>712.8</v>
      </c>
      <c r="K304" s="573">
        <v>560.5</v>
      </c>
      <c r="L304" s="573">
        <v>152.30000000000001</v>
      </c>
      <c r="M304" s="574">
        <v>315.2</v>
      </c>
      <c r="N304" s="573">
        <v>90.1</v>
      </c>
      <c r="O304" s="573">
        <v>225.1</v>
      </c>
      <c r="P304" s="574">
        <v>5090.3999999999996</v>
      </c>
      <c r="Q304" s="73"/>
    </row>
    <row r="305" spans="1:17" s="66" customFormat="1" ht="34.9" hidden="1" customHeight="1">
      <c r="A305" s="72"/>
      <c r="B305" s="217">
        <v>44044</v>
      </c>
      <c r="C305" s="676">
        <v>185.1</v>
      </c>
      <c r="D305" s="638">
        <v>11.3</v>
      </c>
      <c r="E305" s="638">
        <v>173.8</v>
      </c>
      <c r="F305" s="676">
        <v>3864.7</v>
      </c>
      <c r="G305" s="638">
        <v>1016.2</v>
      </c>
      <c r="H305" s="638">
        <v>1359</v>
      </c>
      <c r="I305" s="638">
        <v>1489.5</v>
      </c>
      <c r="J305" s="676">
        <v>714.2</v>
      </c>
      <c r="K305" s="638">
        <v>560.79999999999995</v>
      </c>
      <c r="L305" s="638">
        <v>153.4</v>
      </c>
      <c r="M305" s="676">
        <v>338.3</v>
      </c>
      <c r="N305" s="638">
        <v>100.2</v>
      </c>
      <c r="O305" s="638">
        <v>238.1</v>
      </c>
      <c r="P305" s="676">
        <v>5102.3</v>
      </c>
      <c r="Q305" s="73"/>
    </row>
    <row r="306" spans="1:17" s="66" customFormat="1" ht="34.9" hidden="1" customHeight="1">
      <c r="A306" s="72"/>
      <c r="B306" s="216">
        <v>44075</v>
      </c>
      <c r="C306" s="574">
        <v>196</v>
      </c>
      <c r="D306" s="573">
        <v>7.3</v>
      </c>
      <c r="E306" s="573">
        <v>188.7</v>
      </c>
      <c r="F306" s="574">
        <v>3879.7</v>
      </c>
      <c r="G306" s="573">
        <v>1023.5</v>
      </c>
      <c r="H306" s="573">
        <v>1364.9</v>
      </c>
      <c r="I306" s="573">
        <v>1491.3</v>
      </c>
      <c r="J306" s="574">
        <v>716.7</v>
      </c>
      <c r="K306" s="573">
        <v>562.79999999999995</v>
      </c>
      <c r="L306" s="573">
        <v>153.9</v>
      </c>
      <c r="M306" s="574">
        <v>330.5</v>
      </c>
      <c r="N306" s="573">
        <v>94.9</v>
      </c>
      <c r="O306" s="573">
        <v>235.6</v>
      </c>
      <c r="P306" s="574">
        <v>5122.8999999999996</v>
      </c>
      <c r="Q306" s="73"/>
    </row>
    <row r="307" spans="1:17" s="66" customFormat="1" ht="34.9" hidden="1" customHeight="1">
      <c r="A307" s="72"/>
      <c r="B307" s="217">
        <v>44105</v>
      </c>
      <c r="C307" s="676">
        <v>175.5</v>
      </c>
      <c r="D307" s="638">
        <v>10.3</v>
      </c>
      <c r="E307" s="638">
        <v>165.2</v>
      </c>
      <c r="F307" s="676">
        <v>3882.3</v>
      </c>
      <c r="G307" s="638">
        <v>1041.3</v>
      </c>
      <c r="H307" s="638">
        <v>1360</v>
      </c>
      <c r="I307" s="638">
        <v>1481</v>
      </c>
      <c r="J307" s="676">
        <v>722.6</v>
      </c>
      <c r="K307" s="638">
        <v>568.6</v>
      </c>
      <c r="L307" s="638">
        <v>154</v>
      </c>
      <c r="M307" s="676">
        <v>330.7</v>
      </c>
      <c r="N307" s="638">
        <v>98.2</v>
      </c>
      <c r="O307" s="638">
        <v>232.5</v>
      </c>
      <c r="P307" s="676">
        <v>5111.1000000000004</v>
      </c>
      <c r="Q307" s="73"/>
    </row>
    <row r="308" spans="1:17" s="66" customFormat="1" ht="34.9" hidden="1" customHeight="1">
      <c r="A308" s="72"/>
      <c r="B308" s="216">
        <v>44136</v>
      </c>
      <c r="C308" s="574">
        <v>169.1</v>
      </c>
      <c r="D308" s="573">
        <v>10</v>
      </c>
      <c r="E308" s="573">
        <v>159.1</v>
      </c>
      <c r="F308" s="574">
        <v>3946.8</v>
      </c>
      <c r="G308" s="573">
        <v>1053.5999999999999</v>
      </c>
      <c r="H308" s="573">
        <v>1370</v>
      </c>
      <c r="I308" s="573">
        <v>1523.2</v>
      </c>
      <c r="J308" s="574">
        <v>723.4</v>
      </c>
      <c r="K308" s="573">
        <v>568.70000000000005</v>
      </c>
      <c r="L308" s="573">
        <v>154.69999999999999</v>
      </c>
      <c r="M308" s="574">
        <v>340.1</v>
      </c>
      <c r="N308" s="573">
        <v>105.9</v>
      </c>
      <c r="O308" s="573">
        <v>234.2</v>
      </c>
      <c r="P308" s="574">
        <v>5179.3999999999996</v>
      </c>
      <c r="Q308" s="73"/>
    </row>
    <row r="309" spans="1:17" s="66" customFormat="1" ht="34.9" hidden="1" customHeight="1">
      <c r="A309" s="72"/>
      <c r="B309" s="217">
        <v>44166</v>
      </c>
      <c r="C309" s="676">
        <v>309</v>
      </c>
      <c r="D309" s="638">
        <v>10.1</v>
      </c>
      <c r="E309" s="638">
        <v>298.89999999999998</v>
      </c>
      <c r="F309" s="676">
        <v>4083</v>
      </c>
      <c r="G309" s="638">
        <v>1063</v>
      </c>
      <c r="H309" s="638">
        <v>1388</v>
      </c>
      <c r="I309" s="638">
        <v>1632</v>
      </c>
      <c r="J309" s="676">
        <v>729.8</v>
      </c>
      <c r="K309" s="638">
        <v>570.29999999999995</v>
      </c>
      <c r="L309" s="638">
        <v>159.5</v>
      </c>
      <c r="M309" s="676">
        <v>343.8</v>
      </c>
      <c r="N309" s="638">
        <v>105.1</v>
      </c>
      <c r="O309" s="638">
        <v>238.7</v>
      </c>
      <c r="P309" s="676">
        <v>5465.6</v>
      </c>
      <c r="Q309" s="73"/>
    </row>
    <row r="310" spans="1:17" s="66" customFormat="1" ht="34.9" hidden="1" customHeight="1">
      <c r="A310" s="72"/>
      <c r="B310" s="215">
        <v>2021</v>
      </c>
      <c r="C310" s="678"/>
      <c r="D310" s="679"/>
      <c r="E310" s="679"/>
      <c r="F310" s="678"/>
      <c r="G310" s="679"/>
      <c r="H310" s="679"/>
      <c r="I310" s="679"/>
      <c r="J310" s="678"/>
      <c r="K310" s="679"/>
      <c r="L310" s="679"/>
      <c r="M310" s="678"/>
      <c r="N310" s="679"/>
      <c r="O310" s="679"/>
      <c r="P310" s="678"/>
      <c r="Q310" s="73"/>
    </row>
    <row r="311" spans="1:17" s="66" customFormat="1" ht="34.9" hidden="1" customHeight="1">
      <c r="A311" s="72"/>
      <c r="B311" s="216">
        <v>44197</v>
      </c>
      <c r="C311" s="574">
        <v>282.5</v>
      </c>
      <c r="D311" s="573">
        <v>10.1</v>
      </c>
      <c r="E311" s="573">
        <v>272.39999999999998</v>
      </c>
      <c r="F311" s="574">
        <v>4098.8999999999996</v>
      </c>
      <c r="G311" s="573">
        <v>1108.5999999999999</v>
      </c>
      <c r="H311" s="573">
        <v>1365.1</v>
      </c>
      <c r="I311" s="573">
        <v>1625.2</v>
      </c>
      <c r="J311" s="574">
        <v>774.8</v>
      </c>
      <c r="K311" s="573">
        <v>615.20000000000005</v>
      </c>
      <c r="L311" s="573">
        <v>159.6</v>
      </c>
      <c r="M311" s="574">
        <v>306.39999999999998</v>
      </c>
      <c r="N311" s="573">
        <v>75.7</v>
      </c>
      <c r="O311" s="573">
        <v>230.7</v>
      </c>
      <c r="P311" s="574">
        <v>5462.6</v>
      </c>
      <c r="Q311" s="73"/>
    </row>
    <row r="312" spans="1:17" s="66" customFormat="1" ht="34.9" hidden="1" customHeight="1">
      <c r="A312" s="72"/>
      <c r="B312" s="217">
        <v>44228</v>
      </c>
      <c r="C312" s="676">
        <v>303.89999999999998</v>
      </c>
      <c r="D312" s="638">
        <v>3.9</v>
      </c>
      <c r="E312" s="638">
        <v>300</v>
      </c>
      <c r="F312" s="676">
        <v>4088.4</v>
      </c>
      <c r="G312" s="638">
        <v>1104.5</v>
      </c>
      <c r="H312" s="638">
        <v>1364.9</v>
      </c>
      <c r="I312" s="638">
        <v>1619</v>
      </c>
      <c r="J312" s="676">
        <v>771.5</v>
      </c>
      <c r="K312" s="638">
        <v>615.29999999999995</v>
      </c>
      <c r="L312" s="638">
        <v>156.19999999999999</v>
      </c>
      <c r="M312" s="676">
        <v>307.8</v>
      </c>
      <c r="N312" s="638">
        <v>77.7</v>
      </c>
      <c r="O312" s="638">
        <v>230.1</v>
      </c>
      <c r="P312" s="676">
        <v>5471.6</v>
      </c>
      <c r="Q312" s="73"/>
    </row>
    <row r="313" spans="1:17" s="66" customFormat="1" ht="34.9" hidden="1" customHeight="1">
      <c r="A313" s="72"/>
      <c r="B313" s="216">
        <v>44256</v>
      </c>
      <c r="C313" s="574">
        <v>309.89999999999998</v>
      </c>
      <c r="D313" s="573">
        <v>2.8</v>
      </c>
      <c r="E313" s="573">
        <v>307.10000000000002</v>
      </c>
      <c r="F313" s="574">
        <v>4101.8</v>
      </c>
      <c r="G313" s="573">
        <v>1103.7</v>
      </c>
      <c r="H313" s="573">
        <v>1375</v>
      </c>
      <c r="I313" s="573">
        <v>1623.1</v>
      </c>
      <c r="J313" s="574">
        <v>763.4</v>
      </c>
      <c r="K313" s="573">
        <v>602.6</v>
      </c>
      <c r="L313" s="573">
        <v>160.80000000000001</v>
      </c>
      <c r="M313" s="574">
        <v>321.10000000000002</v>
      </c>
      <c r="N313" s="573">
        <v>87.7</v>
      </c>
      <c r="O313" s="573">
        <v>233.4</v>
      </c>
      <c r="P313" s="574">
        <v>5496.2</v>
      </c>
      <c r="Q313" s="73"/>
    </row>
    <row r="314" spans="1:17" s="66" customFormat="1" ht="34.9" hidden="1" customHeight="1">
      <c r="A314" s="72"/>
      <c r="B314" s="217">
        <v>44287</v>
      </c>
      <c r="C314" s="676">
        <v>261.60000000000002</v>
      </c>
      <c r="D314" s="638">
        <v>4.5999999999999996</v>
      </c>
      <c r="E314" s="638">
        <v>257</v>
      </c>
      <c r="F314" s="676">
        <v>4168</v>
      </c>
      <c r="G314" s="638">
        <v>1137.3</v>
      </c>
      <c r="H314" s="638">
        <v>1385</v>
      </c>
      <c r="I314" s="638">
        <v>1645.7</v>
      </c>
      <c r="J314" s="676">
        <v>776.7</v>
      </c>
      <c r="K314" s="638">
        <v>616.70000000000005</v>
      </c>
      <c r="L314" s="638">
        <v>160</v>
      </c>
      <c r="M314" s="676">
        <v>323.10000000000002</v>
      </c>
      <c r="N314" s="638">
        <v>90.4</v>
      </c>
      <c r="O314" s="638">
        <v>232.7</v>
      </c>
      <c r="P314" s="676">
        <v>5529.4</v>
      </c>
      <c r="Q314" s="73"/>
    </row>
    <row r="315" spans="1:17" s="66" customFormat="1" ht="34.9" hidden="1" customHeight="1">
      <c r="A315" s="72"/>
      <c r="B315" s="216">
        <v>44317</v>
      </c>
      <c r="C315" s="574">
        <v>300.89999999999998</v>
      </c>
      <c r="D315" s="573">
        <v>10.9</v>
      </c>
      <c r="E315" s="573">
        <v>290</v>
      </c>
      <c r="F315" s="574">
        <v>4153.2</v>
      </c>
      <c r="G315" s="573">
        <v>1135.0999999999999</v>
      </c>
      <c r="H315" s="573">
        <v>1377.2</v>
      </c>
      <c r="I315" s="573">
        <v>1640.9</v>
      </c>
      <c r="J315" s="574">
        <v>757.1</v>
      </c>
      <c r="K315" s="573">
        <v>595</v>
      </c>
      <c r="L315" s="573">
        <v>162.1</v>
      </c>
      <c r="M315" s="574">
        <v>330.2</v>
      </c>
      <c r="N315" s="573">
        <v>96.6</v>
      </c>
      <c r="O315" s="573">
        <v>233.6</v>
      </c>
      <c r="P315" s="574">
        <v>5541.4</v>
      </c>
      <c r="Q315" s="73"/>
    </row>
    <row r="316" spans="1:17" s="66" customFormat="1" ht="34.9" hidden="1" customHeight="1">
      <c r="A316" s="72"/>
      <c r="B316" s="217">
        <v>44348</v>
      </c>
      <c r="C316" s="676">
        <v>322.5</v>
      </c>
      <c r="D316" s="638">
        <v>4.8</v>
      </c>
      <c r="E316" s="638">
        <v>317.7</v>
      </c>
      <c r="F316" s="676">
        <v>4190.5</v>
      </c>
      <c r="G316" s="638">
        <v>1143.5</v>
      </c>
      <c r="H316" s="638">
        <v>1388.2</v>
      </c>
      <c r="I316" s="638">
        <v>1658.8</v>
      </c>
      <c r="J316" s="676">
        <v>740.7</v>
      </c>
      <c r="K316" s="638">
        <v>578</v>
      </c>
      <c r="L316" s="638">
        <v>162.69999999999999</v>
      </c>
      <c r="M316" s="676">
        <v>330.3</v>
      </c>
      <c r="N316" s="638">
        <v>97.5</v>
      </c>
      <c r="O316" s="638">
        <v>232.8</v>
      </c>
      <c r="P316" s="676">
        <v>5584</v>
      </c>
      <c r="Q316" s="73"/>
    </row>
    <row r="317" spans="1:17" s="66" customFormat="1" ht="34.9" hidden="1" customHeight="1">
      <c r="A317" s="72"/>
      <c r="B317" s="216">
        <v>44378</v>
      </c>
      <c r="C317" s="574">
        <v>312.60000000000002</v>
      </c>
      <c r="D317" s="573">
        <v>5.6</v>
      </c>
      <c r="E317" s="573">
        <v>307</v>
      </c>
      <c r="F317" s="574">
        <v>4212.1000000000004</v>
      </c>
      <c r="G317" s="573">
        <v>1142.2</v>
      </c>
      <c r="H317" s="573">
        <v>1389.1</v>
      </c>
      <c r="I317" s="573">
        <v>1680.8</v>
      </c>
      <c r="J317" s="574">
        <v>750</v>
      </c>
      <c r="K317" s="573">
        <v>588.29999999999995</v>
      </c>
      <c r="L317" s="573">
        <v>161.69999999999999</v>
      </c>
      <c r="M317" s="574">
        <v>326.3</v>
      </c>
      <c r="N317" s="573">
        <v>104.2</v>
      </c>
      <c r="O317" s="573">
        <v>222.1</v>
      </c>
      <c r="P317" s="574">
        <v>5601</v>
      </c>
      <c r="Q317" s="73"/>
    </row>
    <row r="318" spans="1:17" s="66" customFormat="1" ht="34.9" hidden="1" customHeight="1">
      <c r="A318" s="72"/>
      <c r="B318" s="217">
        <v>44409</v>
      </c>
      <c r="C318" s="676">
        <v>375.9</v>
      </c>
      <c r="D318" s="638">
        <v>2</v>
      </c>
      <c r="E318" s="638">
        <v>373.9</v>
      </c>
      <c r="F318" s="676">
        <v>4256.2</v>
      </c>
      <c r="G318" s="638">
        <v>1160.0999999999999</v>
      </c>
      <c r="H318" s="638">
        <v>1399.9</v>
      </c>
      <c r="I318" s="638">
        <v>1696.2</v>
      </c>
      <c r="J318" s="676">
        <v>753</v>
      </c>
      <c r="K318" s="638">
        <v>587.79999999999995</v>
      </c>
      <c r="L318" s="638">
        <v>165.2</v>
      </c>
      <c r="M318" s="676">
        <v>341</v>
      </c>
      <c r="N318" s="638">
        <v>111</v>
      </c>
      <c r="O318" s="638">
        <v>230</v>
      </c>
      <c r="P318" s="676">
        <v>5726.1</v>
      </c>
      <c r="Q318" s="73"/>
    </row>
    <row r="319" spans="1:17" s="66" customFormat="1" ht="34.9" hidden="1" customHeight="1">
      <c r="A319" s="72"/>
      <c r="B319" s="216">
        <v>44440</v>
      </c>
      <c r="C319" s="574">
        <v>350</v>
      </c>
      <c r="D319" s="573">
        <v>2</v>
      </c>
      <c r="E319" s="573">
        <v>348</v>
      </c>
      <c r="F319" s="574">
        <v>4331.3</v>
      </c>
      <c r="G319" s="573">
        <v>1171.7</v>
      </c>
      <c r="H319" s="573">
        <v>1399.9</v>
      </c>
      <c r="I319" s="573">
        <v>1759.7</v>
      </c>
      <c r="J319" s="574">
        <v>750.9</v>
      </c>
      <c r="K319" s="573">
        <v>586.29999999999995</v>
      </c>
      <c r="L319" s="573">
        <v>164.6</v>
      </c>
      <c r="M319" s="574">
        <v>345.6</v>
      </c>
      <c r="N319" s="573">
        <v>113.4</v>
      </c>
      <c r="O319" s="573">
        <v>232.2</v>
      </c>
      <c r="P319" s="574">
        <v>5777.8</v>
      </c>
      <c r="Q319" s="73"/>
    </row>
    <row r="320" spans="1:17" s="66" customFormat="1" ht="34.9" hidden="1" customHeight="1">
      <c r="A320" s="72"/>
      <c r="B320" s="217">
        <v>44470</v>
      </c>
      <c r="C320" s="676">
        <v>364.5</v>
      </c>
      <c r="D320" s="638">
        <v>2.5</v>
      </c>
      <c r="E320" s="638">
        <v>362</v>
      </c>
      <c r="F320" s="676">
        <v>4370.6000000000004</v>
      </c>
      <c r="G320" s="638">
        <v>1172.8</v>
      </c>
      <c r="H320" s="638">
        <v>1673.8</v>
      </c>
      <c r="I320" s="638">
        <v>1524</v>
      </c>
      <c r="J320" s="676">
        <v>712.8</v>
      </c>
      <c r="K320" s="638">
        <v>547.4</v>
      </c>
      <c r="L320" s="638">
        <v>165.4</v>
      </c>
      <c r="M320" s="676">
        <v>374.7</v>
      </c>
      <c r="N320" s="638">
        <v>129.69999999999999</v>
      </c>
      <c r="O320" s="638">
        <v>245</v>
      </c>
      <c r="P320" s="676">
        <v>5822.6</v>
      </c>
      <c r="Q320" s="73"/>
    </row>
    <row r="321" spans="1:17" s="66" customFormat="1" ht="34.9" hidden="1" customHeight="1">
      <c r="A321" s="72"/>
      <c r="B321" s="216">
        <v>44501</v>
      </c>
      <c r="C321" s="574">
        <v>303.39999999999998</v>
      </c>
      <c r="D321" s="573">
        <v>2.5</v>
      </c>
      <c r="E321" s="573">
        <v>300.89999999999998</v>
      </c>
      <c r="F321" s="574">
        <v>4360.2</v>
      </c>
      <c r="G321" s="573">
        <v>1170.8</v>
      </c>
      <c r="H321" s="573">
        <v>1626.8</v>
      </c>
      <c r="I321" s="573">
        <v>1562.6</v>
      </c>
      <c r="J321" s="574">
        <v>713.1</v>
      </c>
      <c r="K321" s="573">
        <v>544.29999999999995</v>
      </c>
      <c r="L321" s="573">
        <v>168.8</v>
      </c>
      <c r="M321" s="574">
        <v>365.8</v>
      </c>
      <c r="N321" s="573">
        <v>125.6</v>
      </c>
      <c r="O321" s="573">
        <v>240.2</v>
      </c>
      <c r="P321" s="574">
        <v>5742.5</v>
      </c>
      <c r="Q321" s="73"/>
    </row>
    <row r="322" spans="1:17" s="66" customFormat="1" ht="34.9" hidden="1" customHeight="1">
      <c r="A322" s="72"/>
      <c r="B322" s="217">
        <v>44531</v>
      </c>
      <c r="C322" s="676">
        <v>310.3</v>
      </c>
      <c r="D322" s="638">
        <v>2.2999999999999998</v>
      </c>
      <c r="E322" s="638">
        <v>308</v>
      </c>
      <c r="F322" s="676">
        <v>4443.8</v>
      </c>
      <c r="G322" s="638">
        <v>1162.7</v>
      </c>
      <c r="H322" s="638">
        <v>1684.4</v>
      </c>
      <c r="I322" s="638">
        <v>1596.7</v>
      </c>
      <c r="J322" s="676">
        <v>716.8</v>
      </c>
      <c r="K322" s="638">
        <v>544.5</v>
      </c>
      <c r="L322" s="638">
        <v>172.3</v>
      </c>
      <c r="M322" s="676">
        <v>358.23</v>
      </c>
      <c r="N322" s="638">
        <v>121.5</v>
      </c>
      <c r="O322" s="638">
        <v>236.73</v>
      </c>
      <c r="P322" s="676">
        <v>5829.1</v>
      </c>
      <c r="Q322" s="73"/>
    </row>
    <row r="323" spans="1:17" s="89" customFormat="1" ht="34.9" hidden="1" customHeight="1">
      <c r="A323" s="90"/>
      <c r="B323" s="215">
        <v>2022</v>
      </c>
      <c r="C323" s="678"/>
      <c r="D323" s="679"/>
      <c r="E323" s="679"/>
      <c r="F323" s="678"/>
      <c r="G323" s="679"/>
      <c r="H323" s="679"/>
      <c r="I323" s="679"/>
      <c r="J323" s="678"/>
      <c r="K323" s="679"/>
      <c r="L323" s="679"/>
      <c r="M323" s="678"/>
      <c r="N323" s="679"/>
      <c r="O323" s="679"/>
      <c r="P323" s="678"/>
      <c r="Q323" s="91"/>
    </row>
    <row r="324" spans="1:17" s="66" customFormat="1" ht="34.9" hidden="1" customHeight="1">
      <c r="A324" s="72"/>
      <c r="B324" s="216">
        <v>44562</v>
      </c>
      <c r="C324" s="574">
        <v>339</v>
      </c>
      <c r="D324" s="573">
        <v>4</v>
      </c>
      <c r="E324" s="573">
        <v>335</v>
      </c>
      <c r="F324" s="574">
        <v>4463.1000000000004</v>
      </c>
      <c r="G324" s="573">
        <v>1180.9000000000001</v>
      </c>
      <c r="H324" s="573">
        <v>1686.5</v>
      </c>
      <c r="I324" s="573">
        <v>1595.7</v>
      </c>
      <c r="J324" s="574">
        <v>777</v>
      </c>
      <c r="K324" s="573">
        <v>605.79999999999995</v>
      </c>
      <c r="L324" s="573">
        <v>171.2</v>
      </c>
      <c r="M324" s="574">
        <v>298</v>
      </c>
      <c r="N324" s="573">
        <v>64.8</v>
      </c>
      <c r="O324" s="573">
        <v>233.2</v>
      </c>
      <c r="P324" s="574">
        <v>5877.1</v>
      </c>
      <c r="Q324" s="73"/>
    </row>
    <row r="325" spans="1:17" s="66" customFormat="1" ht="34.9" hidden="1" customHeight="1">
      <c r="A325" s="72"/>
      <c r="B325" s="217">
        <v>44593</v>
      </c>
      <c r="C325" s="676">
        <v>344.7</v>
      </c>
      <c r="D325" s="638">
        <v>5.2</v>
      </c>
      <c r="E325" s="638">
        <v>339.5</v>
      </c>
      <c r="F325" s="676">
        <v>4473.3999999999996</v>
      </c>
      <c r="G325" s="638">
        <v>1189.5999999999999</v>
      </c>
      <c r="H325" s="638">
        <v>1685</v>
      </c>
      <c r="I325" s="638">
        <v>1598.8</v>
      </c>
      <c r="J325" s="676">
        <v>777.5</v>
      </c>
      <c r="K325" s="638">
        <v>606.70000000000005</v>
      </c>
      <c r="L325" s="638">
        <v>170.8</v>
      </c>
      <c r="M325" s="676">
        <v>305.7</v>
      </c>
      <c r="N325" s="638">
        <v>71.400000000000006</v>
      </c>
      <c r="O325" s="638">
        <v>234.3</v>
      </c>
      <c r="P325" s="676">
        <v>5901.3</v>
      </c>
      <c r="Q325" s="73"/>
    </row>
    <row r="326" spans="1:17" s="66" customFormat="1" ht="34.9" hidden="1" customHeight="1">
      <c r="A326" s="72"/>
      <c r="B326" s="216">
        <v>44621</v>
      </c>
      <c r="C326" s="574">
        <v>237.4</v>
      </c>
      <c r="D326" s="573">
        <v>5.5</v>
      </c>
      <c r="E326" s="573">
        <v>231.9</v>
      </c>
      <c r="F326" s="574">
        <v>4539.2</v>
      </c>
      <c r="G326" s="573">
        <v>1260.2</v>
      </c>
      <c r="H326" s="573">
        <v>1680</v>
      </c>
      <c r="I326" s="573">
        <v>1599</v>
      </c>
      <c r="J326" s="574">
        <v>772.3</v>
      </c>
      <c r="K326" s="573">
        <v>602.6</v>
      </c>
      <c r="L326" s="573">
        <v>169.7</v>
      </c>
      <c r="M326" s="574">
        <v>311.2</v>
      </c>
      <c r="N326" s="573">
        <v>77.400000000000006</v>
      </c>
      <c r="O326" s="573">
        <v>233.8</v>
      </c>
      <c r="P326" s="574">
        <v>5860.1</v>
      </c>
      <c r="Q326" s="73"/>
    </row>
    <row r="327" spans="1:17" s="66" customFormat="1" ht="34.9" hidden="1" customHeight="1">
      <c r="A327" s="72"/>
      <c r="B327" s="217">
        <v>44652</v>
      </c>
      <c r="C327" s="676">
        <v>427.1</v>
      </c>
      <c r="D327" s="638">
        <v>7.4</v>
      </c>
      <c r="E327" s="638">
        <v>419.7</v>
      </c>
      <c r="F327" s="676">
        <v>4505.3999999999996</v>
      </c>
      <c r="G327" s="638">
        <v>1223.0999999999999</v>
      </c>
      <c r="H327" s="638">
        <v>1672</v>
      </c>
      <c r="I327" s="638">
        <v>1610.3</v>
      </c>
      <c r="J327" s="676">
        <v>776.7</v>
      </c>
      <c r="K327" s="638">
        <v>608.5</v>
      </c>
      <c r="L327" s="638">
        <v>168.2</v>
      </c>
      <c r="M327" s="676">
        <v>322.2</v>
      </c>
      <c r="N327" s="638">
        <v>89.6</v>
      </c>
      <c r="O327" s="638">
        <v>232.6</v>
      </c>
      <c r="P327" s="676">
        <v>6031.4</v>
      </c>
      <c r="Q327" s="73"/>
    </row>
    <row r="328" spans="1:17" s="66" customFormat="1" ht="34.9" hidden="1" customHeight="1">
      <c r="A328" s="72"/>
      <c r="B328" s="216">
        <v>44682</v>
      </c>
      <c r="C328" s="574">
        <v>358.9</v>
      </c>
      <c r="D328" s="573">
        <v>7.8</v>
      </c>
      <c r="E328" s="573">
        <v>351.1</v>
      </c>
      <c r="F328" s="574">
        <v>4435.8999999999996</v>
      </c>
      <c r="G328" s="573">
        <v>1182.2</v>
      </c>
      <c r="H328" s="573">
        <v>1660</v>
      </c>
      <c r="I328" s="573">
        <v>1593.7</v>
      </c>
      <c r="J328" s="574">
        <v>779</v>
      </c>
      <c r="K328" s="573">
        <v>610.5</v>
      </c>
      <c r="L328" s="573">
        <v>168.5</v>
      </c>
      <c r="M328" s="574">
        <v>330.1</v>
      </c>
      <c r="N328" s="573">
        <v>95.8</v>
      </c>
      <c r="O328" s="573">
        <v>234.3</v>
      </c>
      <c r="P328" s="574">
        <v>5903.9</v>
      </c>
      <c r="Q328" s="73"/>
    </row>
    <row r="329" spans="1:17" s="66" customFormat="1" ht="34.9" hidden="1" customHeight="1">
      <c r="A329" s="72"/>
      <c r="B329" s="217">
        <v>44713</v>
      </c>
      <c r="C329" s="676">
        <v>318.89999999999998</v>
      </c>
      <c r="D329" s="638">
        <v>3.6</v>
      </c>
      <c r="E329" s="638">
        <v>315.3</v>
      </c>
      <c r="F329" s="676">
        <v>4415.3</v>
      </c>
      <c r="G329" s="638">
        <v>1249.5</v>
      </c>
      <c r="H329" s="638">
        <v>1610</v>
      </c>
      <c r="I329" s="638">
        <v>1555.8</v>
      </c>
      <c r="J329" s="676">
        <v>779</v>
      </c>
      <c r="K329" s="638">
        <v>608.5</v>
      </c>
      <c r="L329" s="638">
        <v>170.5</v>
      </c>
      <c r="M329" s="676">
        <v>335.1</v>
      </c>
      <c r="N329" s="638">
        <v>105.2</v>
      </c>
      <c r="O329" s="638">
        <v>229.9</v>
      </c>
      <c r="P329" s="676">
        <v>5848.3</v>
      </c>
      <c r="Q329" s="73"/>
    </row>
    <row r="330" spans="1:17" s="89" customFormat="1" ht="34.9" hidden="1" customHeight="1">
      <c r="A330" s="90"/>
      <c r="B330" s="216">
        <v>44743</v>
      </c>
      <c r="C330" s="574">
        <v>288.10000000000002</v>
      </c>
      <c r="D330" s="573">
        <v>3.9</v>
      </c>
      <c r="E330" s="573">
        <v>284.2</v>
      </c>
      <c r="F330" s="574">
        <v>4442.8999999999996</v>
      </c>
      <c r="G330" s="573">
        <v>1169.3</v>
      </c>
      <c r="H330" s="573">
        <v>1619.7</v>
      </c>
      <c r="I330" s="573">
        <v>1653.9</v>
      </c>
      <c r="J330" s="574">
        <v>786</v>
      </c>
      <c r="K330" s="573">
        <v>615.20000000000005</v>
      </c>
      <c r="L330" s="573">
        <v>170.8</v>
      </c>
      <c r="M330" s="574">
        <v>343.5</v>
      </c>
      <c r="N330" s="573">
        <v>108.4</v>
      </c>
      <c r="O330" s="573">
        <v>235.1</v>
      </c>
      <c r="P330" s="574">
        <v>5860.5</v>
      </c>
      <c r="Q330" s="91"/>
    </row>
    <row r="331" spans="1:17" s="89" customFormat="1" ht="34.9" hidden="1" customHeight="1">
      <c r="A331" s="90"/>
      <c r="B331" s="217">
        <v>44774</v>
      </c>
      <c r="C331" s="676">
        <v>248.1</v>
      </c>
      <c r="D331" s="638">
        <v>12.9</v>
      </c>
      <c r="E331" s="638">
        <v>235.2</v>
      </c>
      <c r="F331" s="676">
        <v>4514.1000000000004</v>
      </c>
      <c r="G331" s="638">
        <v>1187.4000000000001</v>
      </c>
      <c r="H331" s="638">
        <v>1621.5</v>
      </c>
      <c r="I331" s="638">
        <v>1705.2</v>
      </c>
      <c r="J331" s="676">
        <v>757.2</v>
      </c>
      <c r="K331" s="638">
        <v>585.9</v>
      </c>
      <c r="L331" s="638">
        <v>171.3</v>
      </c>
      <c r="M331" s="676">
        <v>358.8</v>
      </c>
      <c r="N331" s="638">
        <v>116.4</v>
      </c>
      <c r="O331" s="638">
        <v>242.4</v>
      </c>
      <c r="P331" s="676">
        <v>5878.2</v>
      </c>
      <c r="Q331" s="91"/>
    </row>
    <row r="332" spans="1:17" s="89" customFormat="1" ht="34.9" hidden="1" customHeight="1">
      <c r="A332" s="90"/>
      <c r="B332" s="216">
        <v>44805</v>
      </c>
      <c r="C332" s="574">
        <v>232.1</v>
      </c>
      <c r="D332" s="573">
        <v>7.8</v>
      </c>
      <c r="E332" s="573">
        <v>224.3</v>
      </c>
      <c r="F332" s="574">
        <v>4459.7</v>
      </c>
      <c r="G332" s="573">
        <v>1151.8</v>
      </c>
      <c r="H332" s="573">
        <v>1610.4</v>
      </c>
      <c r="I332" s="573">
        <v>1697.5</v>
      </c>
      <c r="J332" s="574">
        <v>752.1</v>
      </c>
      <c r="K332" s="573">
        <v>582.79999999999995</v>
      </c>
      <c r="L332" s="573">
        <v>169.3</v>
      </c>
      <c r="M332" s="574">
        <v>360.5</v>
      </c>
      <c r="N332" s="573">
        <v>124.8</v>
      </c>
      <c r="O332" s="573">
        <v>235.7</v>
      </c>
      <c r="P332" s="574">
        <v>5804.4</v>
      </c>
      <c r="Q332" s="91"/>
    </row>
    <row r="333" spans="1:17" s="89" customFormat="1" ht="34.9" hidden="1" customHeight="1">
      <c r="A333" s="90"/>
      <c r="B333" s="217">
        <v>44835</v>
      </c>
      <c r="C333" s="676">
        <v>319.10000000000002</v>
      </c>
      <c r="D333" s="638">
        <v>2.7</v>
      </c>
      <c r="E333" s="638">
        <v>316.39999999999998</v>
      </c>
      <c r="F333" s="676">
        <v>4423.3999999999996</v>
      </c>
      <c r="G333" s="638">
        <v>1136.4000000000001</v>
      </c>
      <c r="H333" s="638">
        <v>1600.2</v>
      </c>
      <c r="I333" s="638">
        <v>1686.8</v>
      </c>
      <c r="J333" s="676">
        <v>754.45</v>
      </c>
      <c r="K333" s="638">
        <v>585.54999999999995</v>
      </c>
      <c r="L333" s="638">
        <v>168.9</v>
      </c>
      <c r="M333" s="676">
        <v>366.7</v>
      </c>
      <c r="N333" s="638">
        <v>127.6</v>
      </c>
      <c r="O333" s="638">
        <v>239.1</v>
      </c>
      <c r="P333" s="676">
        <v>5863.7</v>
      </c>
      <c r="Q333" s="91"/>
    </row>
    <row r="334" spans="1:17" s="89" customFormat="1" ht="34.9" hidden="1" customHeight="1">
      <c r="A334" s="90"/>
      <c r="B334" s="216">
        <v>44866</v>
      </c>
      <c r="C334" s="574">
        <v>220.6</v>
      </c>
      <c r="D334" s="573">
        <v>8.1999999999999993</v>
      </c>
      <c r="E334" s="573">
        <v>212.4</v>
      </c>
      <c r="F334" s="574">
        <v>4514.3999999999996</v>
      </c>
      <c r="G334" s="573">
        <v>1133</v>
      </c>
      <c r="H334" s="573">
        <v>1610.3</v>
      </c>
      <c r="I334" s="573">
        <v>1771.1</v>
      </c>
      <c r="J334" s="574">
        <v>797.7</v>
      </c>
      <c r="K334" s="573">
        <v>624.70000000000005</v>
      </c>
      <c r="L334" s="573">
        <v>173</v>
      </c>
      <c r="M334" s="574">
        <v>292.60000000000002</v>
      </c>
      <c r="N334" s="573">
        <v>61.2</v>
      </c>
      <c r="O334" s="573">
        <v>231.4</v>
      </c>
      <c r="P334" s="574">
        <v>5825.3</v>
      </c>
      <c r="Q334" s="91"/>
    </row>
    <row r="335" spans="1:17" s="89" customFormat="1" ht="34.9" hidden="1" customHeight="1">
      <c r="A335" s="90"/>
      <c r="B335" s="217">
        <v>44896</v>
      </c>
      <c r="C335" s="676">
        <v>290.10000000000002</v>
      </c>
      <c r="D335" s="638">
        <v>9.8000000000000007</v>
      </c>
      <c r="E335" s="638">
        <v>280.3</v>
      </c>
      <c r="F335" s="676">
        <v>4398.3999999999996</v>
      </c>
      <c r="G335" s="638">
        <v>1103.5</v>
      </c>
      <c r="H335" s="638">
        <v>1600.1</v>
      </c>
      <c r="I335" s="638">
        <v>1694.8</v>
      </c>
      <c r="J335" s="676">
        <v>808</v>
      </c>
      <c r="K335" s="638">
        <v>627.29999999999995</v>
      </c>
      <c r="L335" s="638">
        <v>180.7</v>
      </c>
      <c r="M335" s="676">
        <v>311.60000000000002</v>
      </c>
      <c r="N335" s="638">
        <v>53.4</v>
      </c>
      <c r="O335" s="638">
        <v>258.2</v>
      </c>
      <c r="P335" s="676">
        <v>5808.1</v>
      </c>
      <c r="Q335" s="91"/>
    </row>
    <row r="336" spans="1:17" s="89" customFormat="1" ht="34.9" hidden="1" customHeight="1">
      <c r="A336" s="90"/>
      <c r="B336" s="215">
        <v>2023</v>
      </c>
      <c r="C336" s="678"/>
      <c r="D336" s="679"/>
      <c r="E336" s="679"/>
      <c r="F336" s="678"/>
      <c r="G336" s="679"/>
      <c r="H336" s="679"/>
      <c r="I336" s="679"/>
      <c r="J336" s="678"/>
      <c r="K336" s="679"/>
      <c r="L336" s="679"/>
      <c r="M336" s="678"/>
      <c r="N336" s="679"/>
      <c r="O336" s="679"/>
      <c r="P336" s="678"/>
      <c r="Q336" s="91"/>
    </row>
    <row r="337" spans="1:17" s="89" customFormat="1" ht="34.9" hidden="1" customHeight="1">
      <c r="A337" s="90"/>
      <c r="B337" s="216">
        <v>44927</v>
      </c>
      <c r="C337" s="574">
        <v>215.7</v>
      </c>
      <c r="D337" s="573">
        <v>11.4</v>
      </c>
      <c r="E337" s="573">
        <v>204.3</v>
      </c>
      <c r="F337" s="574">
        <v>4500.6000000000004</v>
      </c>
      <c r="G337" s="573">
        <v>1137.0999999999999</v>
      </c>
      <c r="H337" s="573">
        <v>1630.2</v>
      </c>
      <c r="I337" s="573">
        <v>1733.3</v>
      </c>
      <c r="J337" s="574">
        <v>812.7</v>
      </c>
      <c r="K337" s="573">
        <v>645.29999999999995</v>
      </c>
      <c r="L337" s="573">
        <v>167.4</v>
      </c>
      <c r="M337" s="574">
        <v>366.2</v>
      </c>
      <c r="N337" s="573">
        <v>91.1</v>
      </c>
      <c r="O337" s="573">
        <v>275.10000000000002</v>
      </c>
      <c r="P337" s="574">
        <v>5895.2</v>
      </c>
      <c r="Q337" s="91"/>
    </row>
    <row r="338" spans="1:17" s="89" customFormat="1" ht="34.9" hidden="1" customHeight="1">
      <c r="A338" s="90"/>
      <c r="B338" s="217">
        <v>44958</v>
      </c>
      <c r="C338" s="676">
        <v>288.89999999999998</v>
      </c>
      <c r="D338" s="638">
        <v>9.8000000000000007</v>
      </c>
      <c r="E338" s="638">
        <v>279.10000000000002</v>
      </c>
      <c r="F338" s="676">
        <v>4439.7</v>
      </c>
      <c r="G338" s="638">
        <v>1074.2</v>
      </c>
      <c r="H338" s="638">
        <v>1630.5</v>
      </c>
      <c r="I338" s="638">
        <v>1735</v>
      </c>
      <c r="J338" s="676">
        <v>820.5</v>
      </c>
      <c r="K338" s="638">
        <v>654.5</v>
      </c>
      <c r="L338" s="638">
        <v>166</v>
      </c>
      <c r="M338" s="676">
        <v>314.39999999999998</v>
      </c>
      <c r="N338" s="638">
        <v>58.2</v>
      </c>
      <c r="O338" s="638">
        <v>256.2</v>
      </c>
      <c r="P338" s="676">
        <v>5863.47</v>
      </c>
      <c r="Q338" s="91"/>
    </row>
    <row r="339" spans="1:17" s="89" customFormat="1" ht="34.9" hidden="1" customHeight="1">
      <c r="A339" s="90"/>
      <c r="B339" s="216">
        <v>44986</v>
      </c>
      <c r="C339" s="574">
        <v>294.8</v>
      </c>
      <c r="D339" s="573">
        <v>4.7</v>
      </c>
      <c r="E339" s="573">
        <v>290.10000000000002</v>
      </c>
      <c r="F339" s="574">
        <v>4514</v>
      </c>
      <c r="G339" s="573">
        <v>1094.5</v>
      </c>
      <c r="H339" s="573">
        <v>1655.2</v>
      </c>
      <c r="I339" s="573">
        <v>1764.3</v>
      </c>
      <c r="J339" s="574">
        <v>829.4</v>
      </c>
      <c r="K339" s="573">
        <v>665.9</v>
      </c>
      <c r="L339" s="573">
        <v>163.5</v>
      </c>
      <c r="M339" s="574">
        <v>315.7</v>
      </c>
      <c r="N339" s="573">
        <v>61.4</v>
      </c>
      <c r="O339" s="573">
        <v>254.3</v>
      </c>
      <c r="P339" s="574">
        <v>5953.9</v>
      </c>
      <c r="Q339" s="91"/>
    </row>
    <row r="340" spans="1:17" s="89" customFormat="1" ht="34.9" hidden="1" customHeight="1">
      <c r="A340" s="90"/>
      <c r="B340" s="217">
        <v>45017</v>
      </c>
      <c r="C340" s="676">
        <v>341.1</v>
      </c>
      <c r="D340" s="638">
        <v>4.4000000000000004</v>
      </c>
      <c r="E340" s="638">
        <v>336.7</v>
      </c>
      <c r="F340" s="676">
        <v>4556.2</v>
      </c>
      <c r="G340" s="638">
        <v>1103.9000000000001</v>
      </c>
      <c r="H340" s="638">
        <v>1654.2</v>
      </c>
      <c r="I340" s="638">
        <v>1798.1</v>
      </c>
      <c r="J340" s="676">
        <v>845.7</v>
      </c>
      <c r="K340" s="638">
        <v>682</v>
      </c>
      <c r="L340" s="638">
        <v>163.69999999999999</v>
      </c>
      <c r="M340" s="676">
        <v>326.2</v>
      </c>
      <c r="N340" s="638">
        <v>66.5</v>
      </c>
      <c r="O340" s="638">
        <v>259.7</v>
      </c>
      <c r="P340" s="676">
        <v>6069.2</v>
      </c>
      <c r="Q340" s="91"/>
    </row>
    <row r="341" spans="1:17" s="89" customFormat="1" ht="34.9" hidden="1" customHeight="1">
      <c r="A341" s="90"/>
      <c r="B341" s="216">
        <v>45047</v>
      </c>
      <c r="C341" s="574">
        <v>245.2</v>
      </c>
      <c r="D341" s="573">
        <v>3.2</v>
      </c>
      <c r="E341" s="573">
        <v>242</v>
      </c>
      <c r="F341" s="574">
        <v>4472.8</v>
      </c>
      <c r="G341" s="573">
        <v>1090.9000000000001</v>
      </c>
      <c r="H341" s="573">
        <v>1650.6</v>
      </c>
      <c r="I341" s="573">
        <v>1731.3</v>
      </c>
      <c r="J341" s="574">
        <v>850</v>
      </c>
      <c r="K341" s="573">
        <v>687.5</v>
      </c>
      <c r="L341" s="573">
        <v>162.5</v>
      </c>
      <c r="M341" s="574">
        <v>313.89999999999998</v>
      </c>
      <c r="N341" s="573">
        <v>64</v>
      </c>
      <c r="O341" s="573">
        <v>249.9</v>
      </c>
      <c r="P341" s="574">
        <v>5881.9</v>
      </c>
      <c r="Q341" s="91"/>
    </row>
    <row r="342" spans="1:17" s="89" customFormat="1" ht="34.9" hidden="1" customHeight="1">
      <c r="A342" s="90"/>
      <c r="B342" s="217">
        <v>45078</v>
      </c>
      <c r="C342" s="676">
        <v>322.8</v>
      </c>
      <c r="D342" s="638">
        <v>2</v>
      </c>
      <c r="E342" s="638">
        <v>320.8</v>
      </c>
      <c r="F342" s="676">
        <v>4535.3</v>
      </c>
      <c r="G342" s="638">
        <v>1069.5999999999999</v>
      </c>
      <c r="H342" s="638">
        <v>1674.8</v>
      </c>
      <c r="I342" s="638">
        <v>1790.9</v>
      </c>
      <c r="J342" s="676">
        <v>835.3</v>
      </c>
      <c r="K342" s="638">
        <v>667.8</v>
      </c>
      <c r="L342" s="638">
        <v>167.5</v>
      </c>
      <c r="M342" s="676">
        <v>323.39999999999998</v>
      </c>
      <c r="N342" s="638">
        <v>67.7</v>
      </c>
      <c r="O342" s="638">
        <v>255.7</v>
      </c>
      <c r="P342" s="676">
        <v>6016.8</v>
      </c>
      <c r="Q342" s="91"/>
    </row>
    <row r="343" spans="1:17" s="89" customFormat="1" ht="34.9" hidden="1" customHeight="1">
      <c r="A343" s="90"/>
      <c r="B343" s="216">
        <v>45108</v>
      </c>
      <c r="C343" s="574">
        <v>222.6</v>
      </c>
      <c r="D343" s="573">
        <v>1.7</v>
      </c>
      <c r="E343" s="573">
        <v>220.9</v>
      </c>
      <c r="F343" s="574">
        <v>4492.82</v>
      </c>
      <c r="G343" s="573">
        <v>1051.9000000000001</v>
      </c>
      <c r="H343" s="573">
        <v>1651</v>
      </c>
      <c r="I343" s="573">
        <v>1789.92</v>
      </c>
      <c r="J343" s="574">
        <v>854.6</v>
      </c>
      <c r="K343" s="573">
        <v>691.6</v>
      </c>
      <c r="L343" s="573">
        <v>163</v>
      </c>
      <c r="M343" s="574">
        <v>329.3</v>
      </c>
      <c r="N343" s="573">
        <v>67.400000000000006</v>
      </c>
      <c r="O343" s="573">
        <v>261.89999999999998</v>
      </c>
      <c r="P343" s="574">
        <v>5899.3</v>
      </c>
      <c r="Q343" s="91"/>
    </row>
    <row r="344" spans="1:17" s="89" customFormat="1" ht="34.9" hidden="1" customHeight="1">
      <c r="A344" s="90"/>
      <c r="B344" s="217">
        <v>45139</v>
      </c>
      <c r="C344" s="676">
        <v>271.04299999999995</v>
      </c>
      <c r="D344" s="638">
        <v>1.2030000000000001</v>
      </c>
      <c r="E344" s="638">
        <v>269.83999999999997</v>
      </c>
      <c r="F344" s="676">
        <v>4478.3</v>
      </c>
      <c r="G344" s="638">
        <v>1039.0999999999999</v>
      </c>
      <c r="H344" s="638">
        <v>1649</v>
      </c>
      <c r="I344" s="638">
        <v>1790.2</v>
      </c>
      <c r="J344" s="676">
        <v>861.21100000000001</v>
      </c>
      <c r="K344" s="638">
        <v>694.70500000000004</v>
      </c>
      <c r="L344" s="638">
        <v>166.506</v>
      </c>
      <c r="M344" s="676">
        <v>322.02300000000002</v>
      </c>
      <c r="N344" s="638">
        <v>69.570000000000007</v>
      </c>
      <c r="O344" s="638">
        <v>252.453</v>
      </c>
      <c r="P344" s="676">
        <v>5932.6009999999997</v>
      </c>
      <c r="Q344" s="91"/>
    </row>
    <row r="345" spans="1:17" s="89" customFormat="1" ht="34.9" hidden="1" customHeight="1">
      <c r="A345" s="90"/>
      <c r="B345" s="216">
        <v>45171</v>
      </c>
      <c r="C345" s="574">
        <v>243.13</v>
      </c>
      <c r="D345" s="573">
        <v>1.9690000000000001</v>
      </c>
      <c r="E345" s="573">
        <v>241.161</v>
      </c>
      <c r="F345" s="574">
        <v>4476.1000000000004</v>
      </c>
      <c r="G345" s="573">
        <v>1032.4000000000001</v>
      </c>
      <c r="H345" s="573">
        <v>1650.2</v>
      </c>
      <c r="I345" s="573">
        <v>1793.5</v>
      </c>
      <c r="J345" s="574">
        <v>869.64400000000001</v>
      </c>
      <c r="K345" s="573">
        <v>704.45899999999995</v>
      </c>
      <c r="L345" s="573">
        <v>165.185</v>
      </c>
      <c r="M345" s="574">
        <v>316.214</v>
      </c>
      <c r="N345" s="573">
        <v>65.622</v>
      </c>
      <c r="O345" s="573">
        <v>250.59200000000001</v>
      </c>
      <c r="P345" s="574">
        <v>5905.0899999999992</v>
      </c>
      <c r="Q345" s="91"/>
    </row>
    <row r="346" spans="1:17" s="89" customFormat="1" ht="34.9" hidden="1" customHeight="1">
      <c r="A346" s="90"/>
      <c r="B346" s="217">
        <v>45202</v>
      </c>
      <c r="C346" s="676">
        <v>251.95561199999997</v>
      </c>
      <c r="D346" s="638">
        <v>1.416612</v>
      </c>
      <c r="E346" s="638">
        <v>250.53899999999999</v>
      </c>
      <c r="F346" s="676">
        <v>4396.6000000000004</v>
      </c>
      <c r="G346" s="638">
        <v>1012.1</v>
      </c>
      <c r="H346" s="638">
        <v>1630.1</v>
      </c>
      <c r="I346" s="638">
        <v>1754.4</v>
      </c>
      <c r="J346" s="676">
        <v>882.35</v>
      </c>
      <c r="K346" s="638">
        <v>712.75900000000001</v>
      </c>
      <c r="L346" s="638">
        <v>169.59100000000001</v>
      </c>
      <c r="M346" s="676">
        <v>311.78199999999998</v>
      </c>
      <c r="N346" s="638">
        <v>62.521999999999998</v>
      </c>
      <c r="O346" s="638">
        <v>249.26</v>
      </c>
      <c r="P346" s="676">
        <v>5842.7070000000003</v>
      </c>
      <c r="Q346" s="91"/>
    </row>
    <row r="347" spans="1:17" s="89" customFormat="1" ht="34.9" hidden="1" customHeight="1">
      <c r="A347" s="90"/>
      <c r="B347" s="216">
        <v>45231</v>
      </c>
      <c r="C347" s="574">
        <f>D347+E347</f>
        <v>174.75699999999998</v>
      </c>
      <c r="D347" s="573">
        <v>1.462</v>
      </c>
      <c r="E347" s="573">
        <v>173.29499999999999</v>
      </c>
      <c r="F347" s="574">
        <f>G347+H347+I347</f>
        <v>4557.1000000000004</v>
      </c>
      <c r="G347" s="573">
        <v>1019.4</v>
      </c>
      <c r="H347" s="573">
        <v>1642</v>
      </c>
      <c r="I347" s="573">
        <v>1895.7</v>
      </c>
      <c r="J347" s="574">
        <f>K347+L347</f>
        <v>897.3599999999999</v>
      </c>
      <c r="K347" s="573">
        <v>719.05499999999995</v>
      </c>
      <c r="L347" s="573">
        <v>178.30500000000001</v>
      </c>
      <c r="M347" s="574">
        <f>N347+O347</f>
        <v>320.94900000000001</v>
      </c>
      <c r="N347" s="573">
        <v>65.33</v>
      </c>
      <c r="O347" s="573">
        <v>255.619</v>
      </c>
      <c r="P347" s="574">
        <f>M347+J347+F347+C347</f>
        <v>5950.1660000000002</v>
      </c>
      <c r="Q347" s="91"/>
    </row>
    <row r="348" spans="1:17" s="89" customFormat="1" ht="34.9" hidden="1" customHeight="1">
      <c r="A348" s="90"/>
      <c r="B348" s="553">
        <v>45263</v>
      </c>
      <c r="C348" s="914">
        <f>D348+E348</f>
        <v>254.92671613900001</v>
      </c>
      <c r="D348" s="639">
        <v>4.1052122689999999</v>
      </c>
      <c r="E348" s="639">
        <v>250.82150387000002</v>
      </c>
      <c r="F348" s="914">
        <f>G348+H348+I348</f>
        <v>4634.8</v>
      </c>
      <c r="G348" s="639">
        <v>1028.4000000000001</v>
      </c>
      <c r="H348" s="639">
        <v>1649.1</v>
      </c>
      <c r="I348" s="639">
        <v>1957.3</v>
      </c>
      <c r="J348" s="914">
        <f>K348+L348</f>
        <v>911.18489128199997</v>
      </c>
      <c r="K348" s="639">
        <v>725.49911124599998</v>
      </c>
      <c r="L348" s="639">
        <v>185.68578003599998</v>
      </c>
      <c r="M348" s="914">
        <f>N348+O348</f>
        <v>329.35779020699999</v>
      </c>
      <c r="N348" s="639">
        <v>66.316214161999994</v>
      </c>
      <c r="O348" s="639">
        <v>263.041576045</v>
      </c>
      <c r="P348" s="914">
        <f>M348+J348+F348+C348</f>
        <v>6130.2693976279998</v>
      </c>
      <c r="Q348" s="91"/>
    </row>
    <row r="349" spans="1:17" s="89" customFormat="1" ht="34.9" hidden="1" customHeight="1">
      <c r="A349" s="90"/>
      <c r="B349" s="1009">
        <v>2024</v>
      </c>
      <c r="C349" s="1023"/>
      <c r="D349" s="1024"/>
      <c r="E349" s="1024"/>
      <c r="F349" s="1023"/>
      <c r="G349" s="1024"/>
      <c r="H349" s="1024"/>
      <c r="I349" s="1024"/>
      <c r="J349" s="1023"/>
      <c r="K349" s="1024"/>
      <c r="L349" s="1024"/>
      <c r="M349" s="1023"/>
      <c r="N349" s="1024"/>
      <c r="O349" s="1024"/>
      <c r="P349" s="1023"/>
      <c r="Q349" s="91"/>
    </row>
    <row r="350" spans="1:17" s="89" customFormat="1" ht="34.9" hidden="1" customHeight="1">
      <c r="A350" s="90"/>
      <c r="B350" s="216">
        <v>45292</v>
      </c>
      <c r="C350" s="574">
        <f t="shared" ref="C350:C356" si="0">D350+E350</f>
        <v>247.16199999999998</v>
      </c>
      <c r="D350" s="573">
        <v>2.6640000000000001</v>
      </c>
      <c r="E350" s="573">
        <v>244.49799999999999</v>
      </c>
      <c r="F350" s="574">
        <f t="shared" ref="F350:F356" si="1">G350+H350+I350</f>
        <v>4616.8999999999996</v>
      </c>
      <c r="G350" s="573">
        <v>1040.3</v>
      </c>
      <c r="H350" s="573">
        <v>1646.2</v>
      </c>
      <c r="I350" s="573">
        <v>1930.4</v>
      </c>
      <c r="J350" s="574">
        <f t="shared" ref="J350:J356" si="2">K350+L350</f>
        <v>900.43899999999996</v>
      </c>
      <c r="K350" s="573">
        <v>712.98699999999997</v>
      </c>
      <c r="L350" s="573">
        <v>187.452</v>
      </c>
      <c r="M350" s="574">
        <f t="shared" ref="M350:M356" si="3">N350+O350</f>
        <v>316.35699999999997</v>
      </c>
      <c r="N350" s="573">
        <v>56.813000000000002</v>
      </c>
      <c r="O350" s="573">
        <v>259.54399999999998</v>
      </c>
      <c r="P350" s="574">
        <f t="shared" ref="P350:P356" si="4">C350+F350+J350+M350</f>
        <v>6080.8580000000002</v>
      </c>
      <c r="Q350" s="91"/>
    </row>
    <row r="351" spans="1:17" s="89" customFormat="1" ht="34.9" hidden="1" customHeight="1">
      <c r="A351" s="90"/>
      <c r="B351" s="217">
        <v>45323</v>
      </c>
      <c r="C351" s="676">
        <f t="shared" si="0"/>
        <v>180.24700000000001</v>
      </c>
      <c r="D351" s="638">
        <v>3.2410000000000001</v>
      </c>
      <c r="E351" s="638">
        <v>177.006</v>
      </c>
      <c r="F351" s="676">
        <f t="shared" si="1"/>
        <v>4693.1000000000004</v>
      </c>
      <c r="G351" s="638">
        <v>1048.9000000000001</v>
      </c>
      <c r="H351" s="638">
        <v>1654.1</v>
      </c>
      <c r="I351" s="638">
        <v>1990.1</v>
      </c>
      <c r="J351" s="676">
        <f t="shared" si="2"/>
        <v>914.351</v>
      </c>
      <c r="K351" s="638">
        <f>1.845+69.637+71.619+582.904</f>
        <v>726.005</v>
      </c>
      <c r="L351" s="638">
        <f>0.14+5.64+77.438+105.128</f>
        <v>188.346</v>
      </c>
      <c r="M351" s="676">
        <f t="shared" si="3"/>
        <v>319.75199999999995</v>
      </c>
      <c r="N351" s="638">
        <f>3.469+2.617+17.117+0+38.593+0.445+0+0</f>
        <v>62.241000000000007</v>
      </c>
      <c r="O351" s="638">
        <f>0+15.157+40.116+180.2+0+22.038</f>
        <v>257.51099999999997</v>
      </c>
      <c r="P351" s="676">
        <f t="shared" si="4"/>
        <v>6107.4500000000007</v>
      </c>
      <c r="Q351" s="91"/>
    </row>
    <row r="352" spans="1:17" s="89" customFormat="1" ht="34.9" hidden="1" customHeight="1">
      <c r="A352" s="90"/>
      <c r="B352" s="216">
        <v>45352</v>
      </c>
      <c r="C352" s="574">
        <f t="shared" si="0"/>
        <v>237</v>
      </c>
      <c r="D352" s="573">
        <v>5.9249999999999998</v>
      </c>
      <c r="E352" s="573">
        <v>231.07499999999999</v>
      </c>
      <c r="F352" s="574">
        <f t="shared" si="1"/>
        <v>4648.7999999999993</v>
      </c>
      <c r="G352" s="573">
        <v>1050.4000000000001</v>
      </c>
      <c r="H352" s="573">
        <v>1618.3</v>
      </c>
      <c r="I352" s="573">
        <v>1980.1</v>
      </c>
      <c r="J352" s="574">
        <f t="shared" si="2"/>
        <v>918.81299999999999</v>
      </c>
      <c r="K352" s="573">
        <f>2.337+78.347+68.38+582.326</f>
        <v>731.39</v>
      </c>
      <c r="L352" s="573">
        <f>0.168+2.451+80.323+104.481</f>
        <v>187.423</v>
      </c>
      <c r="M352" s="574">
        <f t="shared" si="3"/>
        <v>318.18399999999997</v>
      </c>
      <c r="N352" s="573">
        <f>3.48+2.617+17.171+39.931+0.369</f>
        <v>63.567999999999998</v>
      </c>
      <c r="O352" s="573">
        <f>37.536+13.56+181.35+0+22.17</f>
        <v>254.61599999999999</v>
      </c>
      <c r="P352" s="574">
        <f t="shared" si="4"/>
        <v>6122.7969999999996</v>
      </c>
      <c r="Q352" s="91"/>
    </row>
    <row r="353" spans="1:17" s="89" customFormat="1" ht="34.9" hidden="1" customHeight="1">
      <c r="A353" s="90"/>
      <c r="B353" s="217">
        <v>45383</v>
      </c>
      <c r="C353" s="676">
        <f t="shared" si="0"/>
        <v>258.39800000000002</v>
      </c>
      <c r="D353" s="638">
        <v>4.7960000000000003</v>
      </c>
      <c r="E353" s="638">
        <v>253.602</v>
      </c>
      <c r="F353" s="676">
        <f t="shared" si="1"/>
        <v>4643.6000000000004</v>
      </c>
      <c r="G353" s="638">
        <v>1055</v>
      </c>
      <c r="H353" s="638">
        <v>1616.2</v>
      </c>
      <c r="I353" s="638">
        <v>1972.4</v>
      </c>
      <c r="J353" s="676">
        <f t="shared" si="2"/>
        <v>931.86</v>
      </c>
      <c r="K353" s="638">
        <v>741.63499999999999</v>
      </c>
      <c r="L353" s="638">
        <v>190.22499999999999</v>
      </c>
      <c r="M353" s="676">
        <f t="shared" si="3"/>
        <v>323.92499999999995</v>
      </c>
      <c r="N353" s="638">
        <v>65.233999999999995</v>
      </c>
      <c r="O353" s="638">
        <v>258.69099999999997</v>
      </c>
      <c r="P353" s="676">
        <f t="shared" si="4"/>
        <v>6157.7830000000004</v>
      </c>
      <c r="Q353" s="91"/>
    </row>
    <row r="354" spans="1:17" s="89" customFormat="1" ht="34.9" hidden="1" customHeight="1">
      <c r="A354" s="90"/>
      <c r="B354" s="216">
        <v>45413</v>
      </c>
      <c r="C354" s="574">
        <f t="shared" si="0"/>
        <v>209.94500000000002</v>
      </c>
      <c r="D354" s="573">
        <v>10.193</v>
      </c>
      <c r="E354" s="573">
        <v>199.75200000000001</v>
      </c>
      <c r="F354" s="574">
        <f t="shared" si="1"/>
        <v>4631.6000000000004</v>
      </c>
      <c r="G354" s="573">
        <v>1056</v>
      </c>
      <c r="H354" s="573">
        <v>1614.1</v>
      </c>
      <c r="I354" s="573">
        <v>1961.5</v>
      </c>
      <c r="J354" s="574">
        <f t="shared" si="2"/>
        <v>945.96399999999994</v>
      </c>
      <c r="K354" s="573">
        <v>753.50199999999995</v>
      </c>
      <c r="L354" s="573">
        <v>192.46199999999999</v>
      </c>
      <c r="M354" s="574">
        <f t="shared" si="3"/>
        <v>326.10000000000002</v>
      </c>
      <c r="N354" s="573">
        <v>82.721000000000004</v>
      </c>
      <c r="O354" s="573">
        <v>243.37899999999999</v>
      </c>
      <c r="P354" s="574">
        <f t="shared" si="4"/>
        <v>6113.6090000000004</v>
      </c>
      <c r="Q354" s="91"/>
    </row>
    <row r="355" spans="1:17" s="89" customFormat="1" ht="34.9" hidden="1" customHeight="1">
      <c r="A355" s="90"/>
      <c r="B355" s="217">
        <v>45444</v>
      </c>
      <c r="C355" s="676">
        <f t="shared" si="0"/>
        <v>171.97</v>
      </c>
      <c r="D355" s="638">
        <v>1.9550000000000001</v>
      </c>
      <c r="E355" s="638">
        <v>170.01499999999999</v>
      </c>
      <c r="F355" s="676">
        <f t="shared" si="1"/>
        <v>4602.6000000000004</v>
      </c>
      <c r="G355" s="638">
        <v>1065.4000000000001</v>
      </c>
      <c r="H355" s="638">
        <v>1604.2</v>
      </c>
      <c r="I355" s="638">
        <v>1933</v>
      </c>
      <c r="J355" s="676">
        <f t="shared" si="2"/>
        <v>950.904</v>
      </c>
      <c r="K355" s="638">
        <v>736.85799999999995</v>
      </c>
      <c r="L355" s="638">
        <v>214.04599999999999</v>
      </c>
      <c r="M355" s="676">
        <f t="shared" si="3"/>
        <v>332.464</v>
      </c>
      <c r="N355" s="638">
        <v>67.947999999999993</v>
      </c>
      <c r="O355" s="638">
        <v>264.51600000000002</v>
      </c>
      <c r="P355" s="676">
        <f t="shared" si="4"/>
        <v>6057.9380000000001</v>
      </c>
      <c r="Q355" s="91"/>
    </row>
    <row r="356" spans="1:17" s="89" customFormat="1" ht="34.9" hidden="1" customHeight="1">
      <c r="A356" s="90"/>
      <c r="B356" s="216">
        <v>45475</v>
      </c>
      <c r="C356" s="574">
        <f t="shared" si="0"/>
        <v>203.495</v>
      </c>
      <c r="D356" s="573">
        <v>6.2050000000000001</v>
      </c>
      <c r="E356" s="573">
        <v>197.29</v>
      </c>
      <c r="F356" s="574">
        <f t="shared" si="1"/>
        <v>4605.2</v>
      </c>
      <c r="G356" s="573">
        <v>1063.5</v>
      </c>
      <c r="H356" s="573">
        <v>1606.2</v>
      </c>
      <c r="I356" s="573">
        <v>1935.5</v>
      </c>
      <c r="J356" s="574">
        <f t="shared" si="2"/>
        <v>965.96899999999994</v>
      </c>
      <c r="K356" s="573">
        <v>761.10799999999995</v>
      </c>
      <c r="L356" s="573">
        <v>204.86099999999999</v>
      </c>
      <c r="M356" s="574">
        <f t="shared" si="3"/>
        <v>324.25599999999997</v>
      </c>
      <c r="N356" s="573">
        <v>66.221999999999994</v>
      </c>
      <c r="O356" s="573">
        <v>258.03399999999999</v>
      </c>
      <c r="P356" s="574">
        <f t="shared" si="4"/>
        <v>6098.92</v>
      </c>
      <c r="Q356" s="91"/>
    </row>
    <row r="357" spans="1:17" s="89" customFormat="1" ht="34.9" hidden="1" customHeight="1">
      <c r="A357" s="90"/>
      <c r="B357" s="217">
        <v>45506</v>
      </c>
      <c r="C357" s="676">
        <v>129.46100000000001</v>
      </c>
      <c r="D357" s="638">
        <v>1.1559999999999999</v>
      </c>
      <c r="E357" s="638">
        <v>128.30500000000001</v>
      </c>
      <c r="F357" s="676">
        <v>4649.6139999999996</v>
      </c>
      <c r="G357" s="638">
        <v>1060.7</v>
      </c>
      <c r="H357" s="638">
        <v>1615.3</v>
      </c>
      <c r="I357" s="638">
        <v>1973.6</v>
      </c>
      <c r="J357" s="676">
        <v>978.50800000000004</v>
      </c>
      <c r="K357" s="638">
        <v>768.83500000000004</v>
      </c>
      <c r="L357" s="638">
        <v>209.672</v>
      </c>
      <c r="M357" s="676">
        <v>329.084</v>
      </c>
      <c r="N357" s="638">
        <v>68.691000000000003</v>
      </c>
      <c r="O357" s="638">
        <v>260.392</v>
      </c>
      <c r="P357" s="676">
        <v>6086.6660000000002</v>
      </c>
      <c r="Q357" s="91"/>
    </row>
    <row r="358" spans="1:17" s="89" customFormat="1" ht="34.9" hidden="1" customHeight="1">
      <c r="A358" s="90"/>
      <c r="B358" s="216">
        <v>45537</v>
      </c>
      <c r="C358" s="574">
        <f>D358+E358</f>
        <v>243.11599999999999</v>
      </c>
      <c r="D358" s="573">
        <v>4.141</v>
      </c>
      <c r="E358" s="573">
        <v>238.97499999999999</v>
      </c>
      <c r="F358" s="574">
        <f>G358+H358+I358</f>
        <v>4798.7999999999993</v>
      </c>
      <c r="G358" s="573">
        <v>1075.0999999999999</v>
      </c>
      <c r="H358" s="573">
        <v>1660.1</v>
      </c>
      <c r="I358" s="573">
        <v>2063.6</v>
      </c>
      <c r="J358" s="574">
        <f>K358+L358</f>
        <v>983.15499999999997</v>
      </c>
      <c r="K358" s="573">
        <v>741.48500000000001</v>
      </c>
      <c r="L358" s="573">
        <v>241.67</v>
      </c>
      <c r="M358" s="574">
        <f>N358+O358</f>
        <v>333.90200000000004</v>
      </c>
      <c r="N358" s="573">
        <v>68.094999999999999</v>
      </c>
      <c r="O358" s="573">
        <v>265.80700000000002</v>
      </c>
      <c r="P358" s="574">
        <f>C358+F358+J358+M358</f>
        <v>6358.972999999999</v>
      </c>
      <c r="Q358" s="91"/>
    </row>
    <row r="359" spans="1:17" s="89" customFormat="1" ht="34.9" hidden="1" customHeight="1">
      <c r="A359" s="90"/>
      <c r="B359" s="217">
        <v>45567</v>
      </c>
      <c r="C359" s="676">
        <v>234.941</v>
      </c>
      <c r="D359" s="638">
        <v>0.82799999999999996</v>
      </c>
      <c r="E359" s="638">
        <v>234.113</v>
      </c>
      <c r="F359" s="676">
        <v>4707.7280000000001</v>
      </c>
      <c r="G359" s="638">
        <v>1063.2</v>
      </c>
      <c r="H359" s="638">
        <v>1640.3</v>
      </c>
      <c r="I359" s="638">
        <v>2004.2</v>
      </c>
      <c r="J359" s="676">
        <v>994.30799999999999</v>
      </c>
      <c r="K359" s="638">
        <v>769.11199999999997</v>
      </c>
      <c r="L359" s="638">
        <v>225.19499999999999</v>
      </c>
      <c r="M359" s="676">
        <v>330.42599999999999</v>
      </c>
      <c r="N359" s="638">
        <v>66.164000000000001</v>
      </c>
      <c r="O359" s="638">
        <v>264.262</v>
      </c>
      <c r="P359" s="676">
        <v>6267.4030000000002</v>
      </c>
      <c r="Q359" s="91"/>
    </row>
    <row r="360" spans="1:17" s="89" customFormat="1" ht="34.9" hidden="1" customHeight="1">
      <c r="A360" s="90"/>
      <c r="B360" s="216">
        <v>45598</v>
      </c>
      <c r="C360" s="574">
        <f>D360+E360</f>
        <v>236.42600000000002</v>
      </c>
      <c r="D360" s="573">
        <v>11.448</v>
      </c>
      <c r="E360" s="573">
        <v>224.97800000000001</v>
      </c>
      <c r="F360" s="574">
        <f>G360+H360+I360</f>
        <v>4776.7</v>
      </c>
      <c r="G360" s="573">
        <v>1192.8</v>
      </c>
      <c r="H360" s="573">
        <v>1635.2</v>
      </c>
      <c r="I360" s="573">
        <v>1948.7</v>
      </c>
      <c r="J360" s="574">
        <f>K360+L360</f>
        <v>1004.6800000000001</v>
      </c>
      <c r="K360" s="573">
        <v>769.58900000000006</v>
      </c>
      <c r="L360" s="573">
        <v>235.09100000000001</v>
      </c>
      <c r="M360" s="574">
        <f>N360+O360</f>
        <v>324.90600000000001</v>
      </c>
      <c r="N360" s="573">
        <v>69.049000000000007</v>
      </c>
      <c r="O360" s="573">
        <v>255.857</v>
      </c>
      <c r="P360" s="574">
        <f>C360+F360+J360+M360</f>
        <v>6342.7120000000004</v>
      </c>
      <c r="Q360" s="91"/>
    </row>
    <row r="361" spans="1:17" s="89" customFormat="1" ht="34.9" hidden="1" customHeight="1">
      <c r="A361" s="90"/>
      <c r="B361" s="553">
        <v>45629</v>
      </c>
      <c r="C361" s="914">
        <v>319.69499999999999</v>
      </c>
      <c r="D361" s="639">
        <v>15.452</v>
      </c>
      <c r="E361" s="639">
        <v>304.24299999999999</v>
      </c>
      <c r="F361" s="914">
        <v>4710.2299999999996</v>
      </c>
      <c r="G361" s="639">
        <v>1098.7</v>
      </c>
      <c r="H361" s="639">
        <v>1638</v>
      </c>
      <c r="I361" s="639">
        <v>1973.5</v>
      </c>
      <c r="J361" s="914">
        <v>976.46900000000005</v>
      </c>
      <c r="K361" s="639">
        <v>717.03</v>
      </c>
      <c r="L361" s="639">
        <v>259.43900000000002</v>
      </c>
      <c r="M361" s="914">
        <v>317.68400000000003</v>
      </c>
      <c r="N361" s="639">
        <v>58.322000000000003</v>
      </c>
      <c r="O361" s="639">
        <v>259.36099999999999</v>
      </c>
      <c r="P361" s="914">
        <v>6324.0780000000004</v>
      </c>
      <c r="Q361" s="91"/>
    </row>
    <row r="362" spans="1:17" s="89" customFormat="1" ht="34.9" customHeight="1">
      <c r="A362" s="90"/>
      <c r="B362" s="1009">
        <v>2025</v>
      </c>
      <c r="C362" s="1023"/>
      <c r="D362" s="1024"/>
      <c r="E362" s="1024"/>
      <c r="F362" s="1023"/>
      <c r="G362" s="1024"/>
      <c r="H362" s="1024"/>
      <c r="I362" s="1024"/>
      <c r="J362" s="1023"/>
      <c r="K362" s="1024"/>
      <c r="L362" s="1024"/>
      <c r="M362" s="1023"/>
      <c r="N362" s="1024"/>
      <c r="O362" s="1024"/>
      <c r="P362" s="1023"/>
      <c r="Q362" s="91"/>
    </row>
    <row r="363" spans="1:17" s="89" customFormat="1" ht="34.9" hidden="1" customHeight="1">
      <c r="A363" s="90"/>
      <c r="B363" s="216">
        <v>45658</v>
      </c>
      <c r="C363" s="574">
        <v>273.43099999999998</v>
      </c>
      <c r="D363" s="573">
        <v>17.594999999999999</v>
      </c>
      <c r="E363" s="573">
        <v>255.83600000000001</v>
      </c>
      <c r="F363" s="574">
        <v>4725.4740000000002</v>
      </c>
      <c r="G363" s="573">
        <v>1087</v>
      </c>
      <c r="H363" s="573">
        <v>1640.5</v>
      </c>
      <c r="I363" s="573">
        <v>1998</v>
      </c>
      <c r="J363" s="574">
        <v>1028.8520000000001</v>
      </c>
      <c r="K363" s="573">
        <v>782.66</v>
      </c>
      <c r="L363" s="573">
        <v>246.19200000000001</v>
      </c>
      <c r="M363" s="574">
        <v>319.2</v>
      </c>
      <c r="N363" s="573">
        <v>61.024000000000001</v>
      </c>
      <c r="O363" s="573">
        <v>258.10899999999998</v>
      </c>
      <c r="P363" s="574">
        <v>6346.9570000000003</v>
      </c>
      <c r="Q363" s="91"/>
    </row>
    <row r="364" spans="1:17" s="89" customFormat="1" ht="34.9" hidden="1" customHeight="1">
      <c r="A364" s="90"/>
      <c r="B364" s="217">
        <v>45689</v>
      </c>
      <c r="C364" s="676">
        <v>288.81099999999998</v>
      </c>
      <c r="D364" s="638">
        <v>17.672999999999998</v>
      </c>
      <c r="E364" s="638">
        <v>271.13799999999998</v>
      </c>
      <c r="F364" s="676">
        <v>4769.01</v>
      </c>
      <c r="G364" s="638">
        <v>1095</v>
      </c>
      <c r="H364" s="638">
        <v>1666.2</v>
      </c>
      <c r="I364" s="638">
        <v>2007.8</v>
      </c>
      <c r="J364" s="676">
        <v>1037.6410000000001</v>
      </c>
      <c r="K364" s="638">
        <v>790.15300000000002</v>
      </c>
      <c r="L364" s="638">
        <v>247.488</v>
      </c>
      <c r="M364" s="676">
        <v>314.96699999999998</v>
      </c>
      <c r="N364" s="638">
        <v>61.848999999999997</v>
      </c>
      <c r="O364" s="638">
        <v>253.11799999999999</v>
      </c>
      <c r="P364" s="676">
        <v>6410.4290000000001</v>
      </c>
      <c r="Q364" s="91"/>
    </row>
    <row r="365" spans="1:17" s="89" customFormat="1" ht="34.9" hidden="1" customHeight="1">
      <c r="A365" s="90"/>
      <c r="B365" s="216">
        <v>45717</v>
      </c>
      <c r="C365" s="574">
        <f>D365+E365</f>
        <v>286.25</v>
      </c>
      <c r="D365" s="573">
        <v>3.7149999999999999</v>
      </c>
      <c r="E365" s="573">
        <v>282.53500000000003</v>
      </c>
      <c r="F365" s="574">
        <f>G365+H365+I365</f>
        <v>4739.8999999999996</v>
      </c>
      <c r="G365" s="573">
        <v>1083.5</v>
      </c>
      <c r="H365" s="573">
        <v>1670.5</v>
      </c>
      <c r="I365" s="573">
        <v>1985.9</v>
      </c>
      <c r="J365" s="574">
        <f>K365+L365</f>
        <v>1033.2719999999999</v>
      </c>
      <c r="K365" s="573">
        <v>766.38199999999995</v>
      </c>
      <c r="L365" s="573">
        <v>266.89</v>
      </c>
      <c r="M365" s="574">
        <f>N365+O365</f>
        <v>301.98599999999999</v>
      </c>
      <c r="N365" s="573">
        <v>57.598999999999997</v>
      </c>
      <c r="O365" s="573">
        <v>244.387</v>
      </c>
      <c r="P365" s="574">
        <f>C365+F365+J365+M365</f>
        <v>6361.4079999999994</v>
      </c>
      <c r="Q365" s="91"/>
    </row>
    <row r="366" spans="1:17" s="89" customFormat="1" ht="34.9" hidden="1" customHeight="1">
      <c r="A366" s="90"/>
      <c r="B366" s="217">
        <v>45748</v>
      </c>
      <c r="C366" s="676">
        <v>294.56900000000002</v>
      </c>
      <c r="D366" s="638">
        <v>15.374000000000001</v>
      </c>
      <c r="E366" s="638">
        <v>279.19499999999999</v>
      </c>
      <c r="F366" s="676">
        <v>4873.5</v>
      </c>
      <c r="G366" s="638">
        <v>1095.0999999999999</v>
      </c>
      <c r="H366" s="638">
        <v>1688.2</v>
      </c>
      <c r="I366" s="638">
        <v>2090.1999999999998</v>
      </c>
      <c r="J366" s="676">
        <v>1052.152</v>
      </c>
      <c r="K366" s="638">
        <v>805.88599999999997</v>
      </c>
      <c r="L366" s="638">
        <v>246.26599999999999</v>
      </c>
      <c r="M366" s="676">
        <v>321.01499999999999</v>
      </c>
      <c r="N366" s="638">
        <v>55.982999999999997</v>
      </c>
      <c r="O366" s="638">
        <v>265.03300000000002</v>
      </c>
      <c r="P366" s="676">
        <v>6541.2359999999999</v>
      </c>
      <c r="Q366" s="91"/>
    </row>
    <row r="367" spans="1:17" s="89" customFormat="1" ht="34.9" hidden="1" customHeight="1">
      <c r="A367" s="90"/>
      <c r="B367" s="216">
        <v>45778</v>
      </c>
      <c r="C367" s="574">
        <f t="shared" ref="C367:C373" si="5">D367+E367</f>
        <v>259.64400000000001</v>
      </c>
      <c r="D367" s="573">
        <v>3.484</v>
      </c>
      <c r="E367" s="573">
        <v>256.16000000000003</v>
      </c>
      <c r="F367" s="574">
        <f>G367+H367+I367</f>
        <v>4936.1000000000004</v>
      </c>
      <c r="G367" s="573">
        <v>1157.4000000000001</v>
      </c>
      <c r="H367" s="573">
        <v>1688</v>
      </c>
      <c r="I367" s="573">
        <v>2090.6999999999998</v>
      </c>
      <c r="J367" s="574">
        <f t="shared" ref="J367:J373" si="6">K367+L367</f>
        <v>1064.5450000000001</v>
      </c>
      <c r="K367" s="573">
        <v>817.46199999999999</v>
      </c>
      <c r="L367" s="573">
        <v>247.083</v>
      </c>
      <c r="M367" s="574">
        <f t="shared" ref="M367:M373" si="7">N367+O367</f>
        <v>335.23399999999998</v>
      </c>
      <c r="N367" s="573">
        <v>57.082000000000001</v>
      </c>
      <c r="O367" s="573">
        <v>278.15199999999999</v>
      </c>
      <c r="P367" s="574">
        <f t="shared" ref="P367:P373" si="8">C367+F367+J367+M367</f>
        <v>6595.523000000001</v>
      </c>
      <c r="Q367" s="91"/>
    </row>
    <row r="368" spans="1:17" s="89" customFormat="1" ht="34.9" hidden="1" customHeight="1">
      <c r="A368" s="90"/>
      <c r="B368" s="217">
        <v>45809</v>
      </c>
      <c r="C368" s="676">
        <f t="shared" si="5"/>
        <v>270.44099999999997</v>
      </c>
      <c r="D368" s="638">
        <v>4.984</v>
      </c>
      <c r="E368" s="638">
        <v>265.45699999999999</v>
      </c>
      <c r="F368" s="676">
        <f>G368+H368+I368</f>
        <v>5079</v>
      </c>
      <c r="G368" s="638">
        <v>1160.2</v>
      </c>
      <c r="H368" s="638">
        <v>1695.2</v>
      </c>
      <c r="I368" s="638">
        <v>2223.6</v>
      </c>
      <c r="J368" s="676">
        <f t="shared" si="6"/>
        <v>1073.402</v>
      </c>
      <c r="K368" s="638">
        <v>738.61</v>
      </c>
      <c r="L368" s="638">
        <v>334.79199999999997</v>
      </c>
      <c r="M368" s="676">
        <f t="shared" si="7"/>
        <v>362.34100000000001</v>
      </c>
      <c r="N368" s="638">
        <v>84.474000000000004</v>
      </c>
      <c r="O368" s="638">
        <v>277.86700000000002</v>
      </c>
      <c r="P368" s="676">
        <f t="shared" si="8"/>
        <v>6785.1840000000002</v>
      </c>
      <c r="Q368" s="91"/>
    </row>
    <row r="369" spans="1:17" s="89" customFormat="1" ht="34.9" customHeight="1">
      <c r="A369" s="90"/>
      <c r="B369" s="216">
        <v>45840</v>
      </c>
      <c r="C369" s="574">
        <f t="shared" si="5"/>
        <v>290.18099999999998</v>
      </c>
      <c r="D369" s="573">
        <v>4.1669999999999998</v>
      </c>
      <c r="E369" s="573">
        <v>286.01400000000001</v>
      </c>
      <c r="F369" s="574">
        <f>G369+H369+I369</f>
        <v>5004.4000000000005</v>
      </c>
      <c r="G369" s="573">
        <v>1181.9000000000001</v>
      </c>
      <c r="H369" s="573">
        <v>1660.7</v>
      </c>
      <c r="I369" s="573">
        <v>2161.8000000000002</v>
      </c>
      <c r="J369" s="574">
        <f t="shared" si="6"/>
        <v>1029.1869999999999</v>
      </c>
      <c r="K369" s="573">
        <v>779.81</v>
      </c>
      <c r="L369" s="573">
        <v>249.37700000000001</v>
      </c>
      <c r="M369" s="574">
        <f t="shared" si="7"/>
        <v>350.90900000000005</v>
      </c>
      <c r="N369" s="573">
        <v>80.052000000000007</v>
      </c>
      <c r="O369" s="573">
        <v>270.85700000000003</v>
      </c>
      <c r="P369" s="574">
        <f t="shared" si="8"/>
        <v>6674.6769999999997</v>
      </c>
      <c r="Q369" s="91"/>
    </row>
    <row r="370" spans="1:17" s="89" customFormat="1" ht="34.9" customHeight="1">
      <c r="A370" s="90"/>
      <c r="B370" s="217">
        <v>45870</v>
      </c>
      <c r="C370" s="676">
        <f t="shared" si="5"/>
        <v>294.09000000000003</v>
      </c>
      <c r="D370" s="638">
        <v>11.906000000000001</v>
      </c>
      <c r="E370" s="638">
        <v>282.18400000000003</v>
      </c>
      <c r="F370" s="676">
        <f>G370+H370+I370</f>
        <v>4983.8999999999996</v>
      </c>
      <c r="G370" s="638">
        <v>1178.4000000000001</v>
      </c>
      <c r="H370" s="638">
        <v>1655.9</v>
      </c>
      <c r="I370" s="638">
        <v>2149.6</v>
      </c>
      <c r="J370" s="676">
        <f t="shared" si="6"/>
        <v>1035.059</v>
      </c>
      <c r="K370" s="638">
        <v>785.44</v>
      </c>
      <c r="L370" s="638">
        <v>249.619</v>
      </c>
      <c r="M370" s="676">
        <f t="shared" si="7"/>
        <v>356.65000000000003</v>
      </c>
      <c r="N370" s="638">
        <v>87.129000000000005</v>
      </c>
      <c r="O370" s="638">
        <v>269.52100000000002</v>
      </c>
      <c r="P370" s="676">
        <f t="shared" si="8"/>
        <v>6669.6989999999996</v>
      </c>
      <c r="Q370" s="91"/>
    </row>
    <row r="371" spans="1:17" s="89" customFormat="1" ht="34.9" customHeight="1">
      <c r="A371" s="90"/>
      <c r="B371" s="216">
        <v>45901</v>
      </c>
      <c r="C371" s="574">
        <f t="shared" si="5"/>
        <v>289.92967683400002</v>
      </c>
      <c r="D371" s="573">
        <v>2.0283667140000001</v>
      </c>
      <c r="E371" s="573">
        <v>287.90131012000001</v>
      </c>
      <c r="F371" s="574">
        <v>4992.263697809999</v>
      </c>
      <c r="G371" s="573">
        <v>1189.7</v>
      </c>
      <c r="H371" s="573">
        <v>1653.2</v>
      </c>
      <c r="I371" s="573">
        <v>2149.4</v>
      </c>
      <c r="J371" s="574">
        <f t="shared" si="6"/>
        <v>1044.4477862480001</v>
      </c>
      <c r="K371" s="573">
        <v>746.74622538200003</v>
      </c>
      <c r="L371" s="573">
        <v>297.70156086600002</v>
      </c>
      <c r="M371" s="574">
        <f t="shared" si="7"/>
        <v>357.77918205800006</v>
      </c>
      <c r="N371" s="573">
        <v>85.917799004999992</v>
      </c>
      <c r="O371" s="573">
        <v>271.86138305300005</v>
      </c>
      <c r="P371" s="574">
        <f t="shared" si="8"/>
        <v>6684.4203429499994</v>
      </c>
      <c r="Q371" s="91"/>
    </row>
    <row r="372" spans="1:17" s="89" customFormat="1" ht="34.9" customHeight="1">
      <c r="A372" s="90"/>
      <c r="B372" s="217">
        <v>45931</v>
      </c>
      <c r="C372" s="676">
        <f t="shared" si="5"/>
        <v>280.13091715100001</v>
      </c>
      <c r="D372" s="638">
        <v>2.2574938210000002</v>
      </c>
      <c r="E372" s="638">
        <v>277.87342332999998</v>
      </c>
      <c r="F372" s="676">
        <f>G372+H372+I372</f>
        <v>5006.7999999999993</v>
      </c>
      <c r="G372" s="638">
        <v>1050.0999999999999</v>
      </c>
      <c r="H372" s="638">
        <v>1657.8</v>
      </c>
      <c r="I372" s="638">
        <v>2298.9</v>
      </c>
      <c r="J372" s="676">
        <f t="shared" si="6"/>
        <v>1057.3454656660001</v>
      </c>
      <c r="K372" s="638">
        <v>784.41002903900005</v>
      </c>
      <c r="L372" s="638">
        <v>272.93543662700006</v>
      </c>
      <c r="M372" s="676">
        <f t="shared" si="7"/>
        <v>359.97487191000005</v>
      </c>
      <c r="N372" s="638">
        <v>89.584609051000001</v>
      </c>
      <c r="O372" s="638">
        <v>270.39026285900002</v>
      </c>
      <c r="P372" s="676">
        <f t="shared" si="8"/>
        <v>6704.2512547269989</v>
      </c>
      <c r="Q372" s="91"/>
    </row>
    <row r="373" spans="1:17" s="89" customFormat="1" ht="34.9" customHeight="1">
      <c r="A373" s="90"/>
      <c r="B373" s="216">
        <v>45963</v>
      </c>
      <c r="C373" s="574">
        <f t="shared" si="5"/>
        <v>262.60399999999998</v>
      </c>
      <c r="D373" s="573">
        <v>3.0870000000000002</v>
      </c>
      <c r="E373" s="573">
        <v>259.517</v>
      </c>
      <c r="F373" s="574">
        <v>5001.6390000000001</v>
      </c>
      <c r="G373" s="573">
        <v>1105.9000000000001</v>
      </c>
      <c r="H373" s="573">
        <v>1635.6</v>
      </c>
      <c r="I373" s="573">
        <v>2260.1</v>
      </c>
      <c r="J373" s="574">
        <f t="shared" si="6"/>
        <v>1104.6759999999999</v>
      </c>
      <c r="K373" s="573">
        <v>827.46699999999998</v>
      </c>
      <c r="L373" s="573">
        <v>277.209</v>
      </c>
      <c r="M373" s="574">
        <f t="shared" si="7"/>
        <v>360.83800000000002</v>
      </c>
      <c r="N373" s="573">
        <v>88.762</v>
      </c>
      <c r="O373" s="573">
        <v>272.07600000000002</v>
      </c>
      <c r="P373" s="574">
        <f t="shared" si="8"/>
        <v>6729.7569999999996</v>
      </c>
      <c r="Q373" s="91"/>
    </row>
    <row r="374" spans="1:17" s="89" customFormat="1" ht="34.9" customHeight="1">
      <c r="A374" s="90"/>
      <c r="B374" s="553">
        <v>45995</v>
      </c>
      <c r="C374" s="914">
        <v>253.822</v>
      </c>
      <c r="D374" s="639">
        <v>4.681</v>
      </c>
      <c r="E374" s="639">
        <v>249.142</v>
      </c>
      <c r="F374" s="914">
        <v>5145.9750000000004</v>
      </c>
      <c r="G374" s="639">
        <v>1183.0999999999999</v>
      </c>
      <c r="H374" s="639">
        <v>1640</v>
      </c>
      <c r="I374" s="639">
        <v>2322.9</v>
      </c>
      <c r="J374" s="914">
        <v>1013.732</v>
      </c>
      <c r="K374" s="639">
        <v>730.26400000000001</v>
      </c>
      <c r="L374" s="639">
        <v>283.46899999999999</v>
      </c>
      <c r="M374" s="914">
        <v>348.99200000000002</v>
      </c>
      <c r="N374" s="639">
        <v>73.272000000000006</v>
      </c>
      <c r="O374" s="639">
        <v>275.72000000000003</v>
      </c>
      <c r="P374" s="914">
        <v>6762.5219999999999</v>
      </c>
      <c r="Q374" s="91"/>
    </row>
    <row r="375" spans="1:17" s="89" customFormat="1" ht="34.9" customHeight="1">
      <c r="A375" s="90"/>
      <c r="B375" s="1009">
        <v>2026</v>
      </c>
      <c r="C375" s="1023"/>
      <c r="D375" s="1024"/>
      <c r="E375" s="1024"/>
      <c r="F375" s="1023"/>
      <c r="G375" s="1024"/>
      <c r="H375" s="1024"/>
      <c r="I375" s="1024"/>
      <c r="J375" s="1023"/>
      <c r="K375" s="1024"/>
      <c r="L375" s="1024"/>
      <c r="M375" s="1023"/>
      <c r="N375" s="1024"/>
      <c r="O375" s="1024"/>
      <c r="P375" s="1023"/>
      <c r="Q375" s="91"/>
    </row>
    <row r="376" spans="1:17" s="89" customFormat="1" ht="34.9" customHeight="1">
      <c r="A376" s="90"/>
      <c r="B376" s="216">
        <v>46023</v>
      </c>
      <c r="C376" s="574">
        <f>D376+E376</f>
        <v>253.042</v>
      </c>
      <c r="D376" s="573">
        <v>2.2090000000000001</v>
      </c>
      <c r="E376" s="573">
        <v>250.833</v>
      </c>
      <c r="F376" s="574">
        <f>G376+H376+I376</f>
        <v>5163.3999999999996</v>
      </c>
      <c r="G376" s="573">
        <v>1246.5</v>
      </c>
      <c r="H376" s="573">
        <v>1635</v>
      </c>
      <c r="I376" s="573">
        <v>2281.9</v>
      </c>
      <c r="J376" s="574">
        <f>K376+L376</f>
        <v>1063.32</v>
      </c>
      <c r="K376" s="573">
        <v>777.11199999999997</v>
      </c>
      <c r="L376" s="573">
        <v>286.20800000000003</v>
      </c>
      <c r="M376" s="574">
        <f>N376+O376</f>
        <v>348.72500000000002</v>
      </c>
      <c r="N376" s="573">
        <v>77.69</v>
      </c>
      <c r="O376" s="573">
        <v>271.03500000000003</v>
      </c>
      <c r="P376" s="574">
        <f>C376+F376+J376+M376</f>
        <v>6828.4870000000001</v>
      </c>
      <c r="Q376" s="91"/>
    </row>
    <row r="377" spans="1:17" s="89" customFormat="1" ht="34.9" customHeight="1">
      <c r="A377" s="90"/>
      <c r="B377" s="217">
        <v>46054</v>
      </c>
      <c r="C377" s="676">
        <f>D377+E377</f>
        <v>240.01399999999998</v>
      </c>
      <c r="D377" s="638">
        <v>1.2949999999999999</v>
      </c>
      <c r="E377" s="638">
        <v>238.71899999999999</v>
      </c>
      <c r="F377" s="676">
        <v>5153.74</v>
      </c>
      <c r="G377" s="638">
        <v>1232.0999999999999</v>
      </c>
      <c r="H377" s="638">
        <v>1634.6</v>
      </c>
      <c r="I377" s="638">
        <v>2287</v>
      </c>
      <c r="J377" s="676">
        <f t="shared" ref="J377" si="9">K377+L377</f>
        <v>1069.0240000000001</v>
      </c>
      <c r="K377" s="638">
        <v>784.18600000000004</v>
      </c>
      <c r="L377" s="638">
        <v>284.83800000000002</v>
      </c>
      <c r="M377" s="676">
        <f t="shared" ref="M377" si="10">N377+O377</f>
        <v>332.29700000000003</v>
      </c>
      <c r="N377" s="638">
        <v>65.396000000000001</v>
      </c>
      <c r="O377" s="638">
        <v>266.90100000000001</v>
      </c>
      <c r="P377" s="676">
        <f t="shared" ref="P377" si="11">C377+F377+J377+M377</f>
        <v>6795.0750000000007</v>
      </c>
      <c r="Q377" s="91"/>
    </row>
    <row r="378" spans="1:17" s="89" customFormat="1" ht="34.9" customHeight="1">
      <c r="A378" s="90"/>
      <c r="B378" s="216">
        <v>46082</v>
      </c>
      <c r="C378" s="574">
        <v>242.74100000000001</v>
      </c>
      <c r="D378" s="573">
        <v>1.48</v>
      </c>
      <c r="E378" s="573">
        <v>241.26</v>
      </c>
      <c r="F378" s="574">
        <v>5093.18</v>
      </c>
      <c r="G378" s="573">
        <v>1230.3</v>
      </c>
      <c r="H378" s="573">
        <v>1604.5</v>
      </c>
      <c r="I378" s="573">
        <v>2258.4</v>
      </c>
      <c r="J378" s="574">
        <v>1078.73</v>
      </c>
      <c r="K378" s="573">
        <v>749.65300000000002</v>
      </c>
      <c r="L378" s="573">
        <v>329.077</v>
      </c>
      <c r="M378" s="574">
        <v>330.49200000000002</v>
      </c>
      <c r="N378" s="573">
        <v>55.356000000000002</v>
      </c>
      <c r="O378" s="573">
        <v>275.137</v>
      </c>
      <c r="P378" s="574">
        <v>6745.143</v>
      </c>
      <c r="Q378" s="91"/>
    </row>
    <row r="379" spans="1:17" s="89" customFormat="1" ht="34.9" customHeight="1">
      <c r="A379" s="90"/>
      <c r="B379" s="217">
        <v>46113</v>
      </c>
      <c r="C379" s="676">
        <v>267.76100000000002</v>
      </c>
      <c r="D379" s="638">
        <v>4.6210000000000004</v>
      </c>
      <c r="E379" s="638">
        <v>263.13900000000001</v>
      </c>
      <c r="F379" s="676">
        <v>5239.5940000000001</v>
      </c>
      <c r="G379" s="638">
        <v>1256</v>
      </c>
      <c r="H379" s="638">
        <v>1645.2</v>
      </c>
      <c r="I379" s="638">
        <v>2338.4</v>
      </c>
      <c r="J379" s="676">
        <v>1097.2</v>
      </c>
      <c r="K379" s="638">
        <v>759.05100000000004</v>
      </c>
      <c r="L379" s="638">
        <v>338.149</v>
      </c>
      <c r="M379" s="676">
        <v>359.84</v>
      </c>
      <c r="N379" s="638">
        <v>74.150999999999996</v>
      </c>
      <c r="O379" s="638">
        <v>285.68900000000002</v>
      </c>
      <c r="P379" s="676">
        <v>6964.3940000000002</v>
      </c>
      <c r="Q379" s="91"/>
    </row>
    <row r="380" spans="1:17" s="89" customFormat="1" ht="34.9" customHeight="1">
      <c r="A380" s="90"/>
      <c r="B380" s="216">
        <v>46143</v>
      </c>
      <c r="C380" s="574">
        <v>266.31400000000002</v>
      </c>
      <c r="D380" s="573">
        <v>3.375</v>
      </c>
      <c r="E380" s="573">
        <v>262.93900000000002</v>
      </c>
      <c r="F380" s="574">
        <v>5379.5309999999999</v>
      </c>
      <c r="G380" s="573">
        <v>1276.3</v>
      </c>
      <c r="H380" s="573">
        <v>1673</v>
      </c>
      <c r="I380" s="573">
        <v>2430.1999999999998</v>
      </c>
      <c r="J380" s="574">
        <v>1112.4449999999999</v>
      </c>
      <c r="K380" s="573">
        <v>744.11199999999997</v>
      </c>
      <c r="L380" s="573">
        <v>368.33300000000003</v>
      </c>
      <c r="M380" s="574">
        <v>404.572</v>
      </c>
      <c r="N380" s="573">
        <v>99.144000000000005</v>
      </c>
      <c r="O380" s="573">
        <v>305.42700000000002</v>
      </c>
      <c r="P380" s="574">
        <v>7162.8620000000001</v>
      </c>
      <c r="Q380" s="91"/>
    </row>
    <row r="381" spans="1:17" s="89" customFormat="1" ht="34.9" customHeight="1">
      <c r="A381" s="90"/>
      <c r="B381" s="217">
        <v>46199</v>
      </c>
      <c r="C381" s="676">
        <v>299.113</v>
      </c>
      <c r="D381" s="638">
        <v>1.456</v>
      </c>
      <c r="E381" s="638">
        <v>297.65699999999998</v>
      </c>
      <c r="F381" s="676">
        <v>5273.6059999999998</v>
      </c>
      <c r="G381" s="638">
        <v>1286.2</v>
      </c>
      <c r="H381" s="638">
        <v>1668</v>
      </c>
      <c r="I381" s="638">
        <v>2319.4</v>
      </c>
      <c r="J381" s="676">
        <v>1120.9159999999999</v>
      </c>
      <c r="K381" s="638">
        <v>749.12800000000004</v>
      </c>
      <c r="L381" s="638">
        <v>371.78800000000001</v>
      </c>
      <c r="M381" s="676">
        <v>357.20600000000002</v>
      </c>
      <c r="N381" s="638">
        <v>58.006</v>
      </c>
      <c r="O381" s="638">
        <v>299.2</v>
      </c>
      <c r="P381" s="676">
        <v>7050.8410000000003</v>
      </c>
      <c r="Q381" s="91"/>
    </row>
    <row r="382" spans="1:17" s="89" customFormat="1" ht="34.9" customHeight="1">
      <c r="A382" s="90"/>
      <c r="B382" s="1358">
        <v>46229</v>
      </c>
      <c r="C382" s="1329">
        <v>242.553</v>
      </c>
      <c r="D382" s="1330">
        <v>1.419</v>
      </c>
      <c r="E382" s="1330">
        <v>241.13399999999999</v>
      </c>
      <c r="F382" s="1329">
        <v>5210.3100000000004</v>
      </c>
      <c r="G382" s="1330">
        <v>1283.5</v>
      </c>
      <c r="H382" s="1330">
        <v>1660</v>
      </c>
      <c r="I382" s="1330">
        <v>2266.8000000000002</v>
      </c>
      <c r="J382" s="1329">
        <v>1102.383</v>
      </c>
      <c r="K382" s="1330">
        <v>757.76</v>
      </c>
      <c r="L382" s="1330">
        <v>344.62299999999999</v>
      </c>
      <c r="M382" s="1329">
        <v>359.56400000000002</v>
      </c>
      <c r="N382" s="1330">
        <v>65.838999999999999</v>
      </c>
      <c r="O382" s="1330">
        <v>293.72500000000002</v>
      </c>
      <c r="P382" s="1329">
        <v>6914.8090000000002</v>
      </c>
      <c r="Q382" s="91"/>
    </row>
    <row r="639" spans="3:15">
      <c r="C639" s="35"/>
      <c r="D639" s="35"/>
      <c r="E639" s="35"/>
      <c r="F639" s="35"/>
      <c r="G639" s="35"/>
      <c r="H639" s="35"/>
      <c r="I639" s="35"/>
      <c r="J639" s="35"/>
      <c r="K639" s="35"/>
      <c r="L639" s="35"/>
      <c r="M639" s="35"/>
      <c r="N639" s="35"/>
      <c r="O639" s="35"/>
    </row>
    <row r="640" spans="3:15">
      <c r="C640" s="35"/>
      <c r="D640" s="35"/>
      <c r="E640" s="35"/>
      <c r="F640" s="35"/>
      <c r="G640" s="35"/>
      <c r="H640" s="35"/>
      <c r="I640" s="35"/>
      <c r="J640" s="35"/>
      <c r="K640" s="35"/>
      <c r="L640" s="35"/>
      <c r="M640" s="35"/>
      <c r="N640" s="35"/>
      <c r="O640" s="35"/>
    </row>
    <row r="641" spans="3:15">
      <c r="C641" s="35"/>
      <c r="D641" s="35"/>
      <c r="E641" s="35"/>
      <c r="F641" s="35"/>
      <c r="G641" s="35"/>
      <c r="H641" s="35"/>
      <c r="I641" s="35"/>
      <c r="J641" s="35"/>
      <c r="K641" s="35"/>
      <c r="L641" s="35"/>
      <c r="M641" s="35"/>
      <c r="N641" s="35"/>
      <c r="O641" s="35"/>
    </row>
    <row r="642" spans="3:15">
      <c r="C642" s="35"/>
      <c r="D642" s="35"/>
      <c r="E642" s="35"/>
      <c r="F642" s="35"/>
      <c r="G642" s="35"/>
      <c r="H642" s="35"/>
      <c r="I642" s="35"/>
      <c r="J642" s="35"/>
      <c r="K642" s="35"/>
      <c r="L642" s="35"/>
      <c r="M642" s="35"/>
      <c r="N642" s="35"/>
      <c r="O642" s="35"/>
    </row>
    <row r="643" spans="3:15">
      <c r="C643" s="35"/>
      <c r="D643" s="35"/>
      <c r="E643" s="35"/>
      <c r="F643" s="35"/>
      <c r="G643" s="35"/>
      <c r="H643" s="35"/>
      <c r="I643" s="35"/>
      <c r="J643" s="35"/>
      <c r="K643" s="35"/>
      <c r="L643" s="35"/>
      <c r="M643" s="35"/>
      <c r="N643" s="35"/>
      <c r="O643" s="35"/>
    </row>
    <row r="644" spans="3:15">
      <c r="C644" s="35"/>
      <c r="D644" s="35"/>
      <c r="E644" s="35"/>
      <c r="F644" s="35"/>
      <c r="G644" s="35"/>
      <c r="H644" s="35"/>
      <c r="I644" s="35"/>
      <c r="J644" s="35"/>
      <c r="K644" s="35"/>
      <c r="L644" s="35"/>
      <c r="M644" s="35"/>
      <c r="N644" s="35"/>
      <c r="O644" s="35"/>
    </row>
    <row r="645" spans="3:15">
      <c r="C645" s="35"/>
      <c r="D645" s="35"/>
      <c r="E645" s="35"/>
      <c r="F645" s="35"/>
      <c r="G645" s="35"/>
      <c r="H645" s="35"/>
      <c r="I645" s="35"/>
      <c r="J645" s="35"/>
      <c r="K645" s="35"/>
      <c r="L645" s="35"/>
      <c r="M645" s="35"/>
      <c r="N645" s="35"/>
      <c r="O645" s="35"/>
    </row>
    <row r="646" spans="3:15">
      <c r="C646" s="35"/>
      <c r="D646" s="35"/>
      <c r="E646" s="35"/>
      <c r="F646" s="35"/>
      <c r="G646" s="35"/>
      <c r="H646" s="35"/>
      <c r="I646" s="35"/>
      <c r="J646" s="35"/>
      <c r="K646" s="35"/>
      <c r="L646" s="35"/>
      <c r="M646" s="35"/>
      <c r="N646" s="35"/>
      <c r="O646" s="35"/>
    </row>
    <row r="647" spans="3:15">
      <c r="C647" s="35"/>
      <c r="D647" s="35"/>
      <c r="E647" s="35"/>
      <c r="F647" s="35"/>
      <c r="G647" s="35"/>
      <c r="H647" s="35"/>
      <c r="I647" s="35"/>
      <c r="J647" s="35"/>
      <c r="K647" s="35"/>
      <c r="L647" s="35"/>
      <c r="M647" s="35"/>
      <c r="N647" s="35"/>
      <c r="O647" s="35"/>
    </row>
    <row r="648" spans="3:15">
      <c r="C648" s="35"/>
      <c r="D648" s="35"/>
      <c r="E648" s="35"/>
      <c r="F648" s="35"/>
      <c r="G648" s="35"/>
      <c r="H648" s="35"/>
      <c r="I648" s="35"/>
      <c r="J648" s="35"/>
      <c r="K648" s="35"/>
      <c r="L648" s="35"/>
      <c r="M648" s="35"/>
      <c r="N648" s="35"/>
      <c r="O648" s="35"/>
    </row>
    <row r="649" spans="3:15">
      <c r="C649" s="35"/>
      <c r="D649" s="35"/>
      <c r="E649" s="35"/>
      <c r="F649" s="35"/>
      <c r="G649" s="35"/>
      <c r="H649" s="35"/>
      <c r="I649" s="35"/>
      <c r="J649" s="35"/>
      <c r="K649" s="35"/>
      <c r="L649" s="35"/>
      <c r="M649" s="35"/>
      <c r="N649" s="35"/>
      <c r="O649" s="35"/>
    </row>
    <row r="650" spans="3:15">
      <c r="C650" s="35"/>
      <c r="D650" s="35"/>
      <c r="E650" s="35"/>
      <c r="F650" s="35"/>
      <c r="G650" s="35"/>
      <c r="H650" s="35"/>
      <c r="I650" s="35"/>
      <c r="J650" s="35"/>
      <c r="K650" s="35"/>
      <c r="L650" s="35"/>
      <c r="M650" s="35"/>
      <c r="N650" s="35"/>
      <c r="O650" s="35"/>
    </row>
    <row r="651" spans="3:15">
      <c r="C651" s="35"/>
      <c r="D651" s="35"/>
      <c r="E651" s="35"/>
      <c r="F651" s="35"/>
      <c r="G651" s="35"/>
      <c r="H651" s="35"/>
      <c r="I651" s="35"/>
      <c r="J651" s="35"/>
      <c r="K651" s="35"/>
      <c r="L651" s="35"/>
      <c r="M651" s="35"/>
      <c r="N651" s="35"/>
      <c r="O651" s="35"/>
    </row>
    <row r="652" spans="3:15">
      <c r="C652" s="35"/>
      <c r="D652" s="35"/>
      <c r="E652" s="35"/>
      <c r="F652" s="35"/>
      <c r="G652" s="35"/>
      <c r="H652" s="35"/>
      <c r="I652" s="35"/>
      <c r="J652" s="35"/>
      <c r="K652" s="35"/>
      <c r="L652" s="35"/>
      <c r="M652" s="35"/>
      <c r="N652" s="35"/>
      <c r="O652" s="35"/>
    </row>
    <row r="653" spans="3:15">
      <c r="C653" s="35"/>
      <c r="D653" s="35"/>
      <c r="E653" s="35"/>
      <c r="F653" s="35"/>
      <c r="G653" s="35"/>
      <c r="H653" s="35"/>
      <c r="I653" s="35"/>
      <c r="J653" s="35"/>
      <c r="K653" s="35"/>
      <c r="L653" s="35"/>
      <c r="M653" s="35"/>
      <c r="N653" s="35"/>
      <c r="O653" s="35"/>
    </row>
    <row r="654" spans="3:15">
      <c r="C654" s="35"/>
      <c r="D654" s="35"/>
      <c r="E654" s="35"/>
      <c r="F654" s="35"/>
      <c r="G654" s="35"/>
      <c r="H654" s="35"/>
      <c r="I654" s="35"/>
      <c r="J654" s="35"/>
      <c r="K654" s="35"/>
      <c r="L654" s="35"/>
      <c r="M654" s="35"/>
      <c r="N654" s="35"/>
      <c r="O654" s="35"/>
    </row>
    <row r="655" spans="3:15">
      <c r="C655" s="35"/>
      <c r="D655" s="35"/>
      <c r="E655" s="35"/>
      <c r="F655" s="35"/>
      <c r="G655" s="35"/>
      <c r="H655" s="35"/>
      <c r="I655" s="35"/>
      <c r="J655" s="35"/>
      <c r="K655" s="35"/>
      <c r="L655" s="35"/>
      <c r="M655" s="35"/>
      <c r="N655" s="35"/>
      <c r="O655" s="35"/>
    </row>
    <row r="656" spans="3:15">
      <c r="C656" s="35"/>
      <c r="D656" s="35"/>
      <c r="E656" s="35"/>
      <c r="F656" s="35"/>
      <c r="G656" s="35"/>
      <c r="H656" s="35"/>
      <c r="I656" s="35"/>
      <c r="J656" s="35"/>
      <c r="K656" s="35"/>
      <c r="L656" s="35"/>
      <c r="M656" s="35"/>
      <c r="N656" s="35"/>
      <c r="O656" s="35"/>
    </row>
    <row r="657" spans="3:15">
      <c r="C657" s="35"/>
      <c r="D657" s="35"/>
      <c r="E657" s="35"/>
      <c r="F657" s="35"/>
      <c r="G657" s="35"/>
      <c r="H657" s="35"/>
      <c r="I657" s="35"/>
      <c r="J657" s="35"/>
      <c r="K657" s="35"/>
      <c r="L657" s="35"/>
      <c r="M657" s="35"/>
      <c r="N657" s="35"/>
      <c r="O657" s="35"/>
    </row>
    <row r="658" spans="3:15">
      <c r="C658" s="35"/>
      <c r="D658" s="35"/>
      <c r="E658" s="35"/>
      <c r="F658" s="35"/>
      <c r="G658" s="35"/>
      <c r="H658" s="35"/>
      <c r="I658" s="35"/>
      <c r="J658" s="35"/>
      <c r="K658" s="35"/>
      <c r="L658" s="35"/>
      <c r="M658" s="35"/>
      <c r="N658" s="35"/>
      <c r="O658" s="35"/>
    </row>
    <row r="659" spans="3:15">
      <c r="C659" s="35"/>
      <c r="D659" s="35"/>
      <c r="E659" s="35"/>
      <c r="F659" s="35"/>
      <c r="G659" s="35"/>
      <c r="H659" s="35"/>
      <c r="I659" s="35"/>
      <c r="J659" s="35"/>
      <c r="K659" s="35"/>
      <c r="L659" s="35"/>
      <c r="M659" s="35"/>
      <c r="N659" s="35"/>
      <c r="O659" s="35"/>
    </row>
    <row r="660" spans="3:15">
      <c r="C660" s="35"/>
      <c r="D660" s="35"/>
      <c r="E660" s="35"/>
      <c r="F660" s="35"/>
      <c r="G660" s="35"/>
      <c r="H660" s="35"/>
      <c r="I660" s="35"/>
      <c r="J660" s="35"/>
      <c r="K660" s="35"/>
      <c r="L660" s="35"/>
      <c r="M660" s="35"/>
      <c r="N660" s="35"/>
      <c r="O660" s="35"/>
    </row>
    <row r="661" spans="3:15">
      <c r="C661" s="35"/>
      <c r="D661" s="35"/>
      <c r="E661" s="35"/>
      <c r="F661" s="35"/>
      <c r="G661" s="35"/>
      <c r="H661" s="35"/>
      <c r="I661" s="35"/>
      <c r="J661" s="35"/>
      <c r="K661" s="35"/>
      <c r="L661" s="35"/>
      <c r="M661" s="35"/>
      <c r="N661" s="35"/>
      <c r="O661" s="35"/>
    </row>
    <row r="662" spans="3:15">
      <c r="C662" s="35"/>
      <c r="D662" s="35"/>
      <c r="E662" s="35"/>
      <c r="F662" s="35"/>
      <c r="G662" s="35"/>
      <c r="H662" s="35"/>
      <c r="I662" s="35"/>
      <c r="J662" s="35"/>
      <c r="K662" s="35"/>
      <c r="L662" s="35"/>
      <c r="M662" s="35"/>
      <c r="N662" s="35"/>
      <c r="O662" s="35"/>
    </row>
    <row r="663" spans="3:15">
      <c r="C663" s="35"/>
      <c r="D663" s="35"/>
      <c r="E663" s="35"/>
      <c r="F663" s="35"/>
      <c r="G663" s="35"/>
      <c r="H663" s="35"/>
      <c r="I663" s="35"/>
      <c r="J663" s="35"/>
      <c r="K663" s="35"/>
      <c r="L663" s="35"/>
      <c r="M663" s="35"/>
      <c r="N663" s="35"/>
      <c r="O663" s="35"/>
    </row>
    <row r="664" spans="3:15">
      <c r="C664" s="35"/>
      <c r="D664" s="35"/>
      <c r="E664" s="35"/>
      <c r="F664" s="35"/>
      <c r="G664" s="35"/>
      <c r="H664" s="35"/>
      <c r="I664" s="35"/>
      <c r="J664" s="35"/>
      <c r="K664" s="35"/>
      <c r="L664" s="35"/>
      <c r="M664" s="35"/>
      <c r="N664" s="35"/>
      <c r="O664" s="35"/>
    </row>
    <row r="665" spans="3:15">
      <c r="C665" s="35"/>
      <c r="D665" s="35"/>
      <c r="E665" s="35"/>
      <c r="F665" s="35"/>
      <c r="G665" s="35"/>
      <c r="H665" s="35"/>
      <c r="I665" s="35"/>
      <c r="J665" s="35"/>
      <c r="K665" s="35"/>
      <c r="L665" s="35"/>
      <c r="M665" s="35"/>
      <c r="N665" s="35"/>
      <c r="O665" s="35"/>
    </row>
    <row r="666" spans="3:15">
      <c r="C666" s="35"/>
      <c r="D666" s="35"/>
      <c r="E666" s="35"/>
      <c r="F666" s="35"/>
      <c r="G666" s="35"/>
      <c r="H666" s="35"/>
      <c r="I666" s="35"/>
      <c r="J666" s="35"/>
      <c r="K666" s="35"/>
      <c r="L666" s="35"/>
      <c r="M666" s="35"/>
      <c r="N666" s="35"/>
      <c r="O666" s="35"/>
    </row>
    <row r="667" spans="3:15">
      <c r="C667" s="35"/>
      <c r="D667" s="35"/>
      <c r="E667" s="35"/>
      <c r="F667" s="35"/>
      <c r="G667" s="35"/>
      <c r="H667" s="35"/>
      <c r="I667" s="35"/>
      <c r="J667" s="35"/>
      <c r="K667" s="35"/>
      <c r="L667" s="35"/>
      <c r="M667" s="35"/>
      <c r="N667" s="35"/>
      <c r="O667" s="35"/>
    </row>
    <row r="668" spans="3:15">
      <c r="C668" s="35"/>
      <c r="D668" s="35"/>
      <c r="E668" s="35"/>
      <c r="F668" s="35"/>
      <c r="G668" s="35"/>
      <c r="H668" s="35"/>
      <c r="I668" s="35"/>
      <c r="J668" s="35"/>
      <c r="K668" s="35"/>
      <c r="L668" s="35"/>
      <c r="M668" s="35"/>
      <c r="N668" s="35"/>
      <c r="O668" s="35"/>
    </row>
    <row r="669" spans="3:15">
      <c r="C669" s="35"/>
      <c r="D669" s="35"/>
      <c r="E669" s="35"/>
      <c r="F669" s="35"/>
      <c r="G669" s="35"/>
      <c r="H669" s="35"/>
      <c r="I669" s="35"/>
      <c r="J669" s="35"/>
      <c r="K669" s="35"/>
      <c r="L669" s="35"/>
      <c r="M669" s="35"/>
      <c r="N669" s="35"/>
      <c r="O669" s="35"/>
    </row>
    <row r="670" spans="3:15">
      <c r="C670" s="35"/>
      <c r="D670" s="35"/>
      <c r="E670" s="35"/>
      <c r="F670" s="35"/>
      <c r="G670" s="35"/>
      <c r="H670" s="35"/>
      <c r="I670" s="35"/>
      <c r="J670" s="35"/>
      <c r="K670" s="35"/>
      <c r="L670" s="35"/>
      <c r="M670" s="35"/>
      <c r="N670" s="35"/>
      <c r="O670" s="35"/>
    </row>
    <row r="671" spans="3:15">
      <c r="C671" s="35"/>
      <c r="D671" s="35"/>
      <c r="E671" s="35"/>
      <c r="F671" s="35"/>
      <c r="G671" s="35"/>
      <c r="H671" s="35"/>
      <c r="I671" s="35"/>
      <c r="J671" s="35"/>
      <c r="K671" s="35"/>
      <c r="L671" s="35"/>
      <c r="M671" s="35"/>
      <c r="N671" s="35"/>
      <c r="O671" s="35"/>
    </row>
    <row r="672" spans="3:15">
      <c r="C672" s="35"/>
      <c r="D672" s="35"/>
      <c r="E672" s="35"/>
      <c r="F672" s="35"/>
      <c r="G672" s="35"/>
      <c r="H672" s="35"/>
      <c r="I672" s="35"/>
      <c r="J672" s="35"/>
      <c r="K672" s="35"/>
      <c r="L672" s="35"/>
      <c r="M672" s="35"/>
      <c r="N672" s="35"/>
      <c r="O672" s="35"/>
    </row>
    <row r="673" spans="3:15">
      <c r="C673" s="35"/>
      <c r="D673" s="35"/>
      <c r="E673" s="35"/>
      <c r="F673" s="35"/>
      <c r="G673" s="35"/>
      <c r="H673" s="35"/>
      <c r="I673" s="35"/>
      <c r="J673" s="35"/>
      <c r="K673" s="35"/>
      <c r="L673" s="35"/>
      <c r="M673" s="35"/>
      <c r="N673" s="35"/>
      <c r="O673" s="35"/>
    </row>
    <row r="674" spans="3:15">
      <c r="C674" s="35"/>
      <c r="D674" s="35"/>
      <c r="E674" s="35"/>
      <c r="F674" s="35"/>
      <c r="G674" s="35"/>
      <c r="H674" s="35"/>
      <c r="I674" s="35"/>
      <c r="J674" s="35"/>
      <c r="K674" s="35"/>
      <c r="L674" s="35"/>
      <c r="M674" s="35"/>
      <c r="N674" s="35"/>
      <c r="O674" s="35"/>
    </row>
    <row r="675" spans="3:15">
      <c r="C675" s="35"/>
      <c r="D675" s="35"/>
      <c r="E675" s="35"/>
      <c r="F675" s="35"/>
      <c r="G675" s="35"/>
      <c r="H675" s="35"/>
      <c r="I675" s="35"/>
      <c r="J675" s="35"/>
      <c r="K675" s="35"/>
      <c r="L675" s="35"/>
      <c r="M675" s="35"/>
      <c r="N675" s="35"/>
      <c r="O675" s="35"/>
    </row>
    <row r="676" spans="3:15">
      <c r="C676" s="35"/>
      <c r="D676" s="35"/>
      <c r="E676" s="35"/>
      <c r="F676" s="35"/>
      <c r="G676" s="35"/>
      <c r="H676" s="35"/>
      <c r="I676" s="35"/>
      <c r="J676" s="35"/>
      <c r="K676" s="35"/>
      <c r="L676" s="35"/>
      <c r="M676" s="35"/>
      <c r="N676" s="35"/>
      <c r="O676" s="35"/>
    </row>
    <row r="677" spans="3:15">
      <c r="C677" s="35"/>
      <c r="D677" s="35"/>
      <c r="E677" s="35"/>
      <c r="F677" s="35"/>
      <c r="G677" s="35"/>
      <c r="H677" s="35"/>
      <c r="I677" s="35"/>
      <c r="J677" s="35"/>
      <c r="K677" s="35"/>
      <c r="L677" s="35"/>
      <c r="M677" s="35"/>
      <c r="N677" s="35"/>
      <c r="O677" s="35"/>
    </row>
    <row r="678" spans="3:15">
      <c r="C678" s="35"/>
      <c r="D678" s="35"/>
      <c r="E678" s="35"/>
      <c r="F678" s="35"/>
      <c r="G678" s="35"/>
      <c r="H678" s="35"/>
      <c r="I678" s="35"/>
      <c r="J678" s="35"/>
      <c r="K678" s="35"/>
      <c r="L678" s="35"/>
      <c r="M678" s="35"/>
      <c r="N678" s="35"/>
      <c r="O678" s="35"/>
    </row>
    <row r="679" spans="3:15">
      <c r="C679" s="35"/>
      <c r="D679" s="35"/>
      <c r="E679" s="35"/>
      <c r="F679" s="35"/>
      <c r="G679" s="35"/>
      <c r="H679" s="35"/>
      <c r="I679" s="35"/>
      <c r="J679" s="35"/>
      <c r="K679" s="35"/>
      <c r="L679" s="35"/>
      <c r="M679" s="35"/>
      <c r="N679" s="35"/>
      <c r="O679" s="35"/>
    </row>
    <row r="680" spans="3:15">
      <c r="C680" s="35"/>
      <c r="D680" s="35"/>
      <c r="E680" s="35"/>
      <c r="F680" s="35"/>
      <c r="G680" s="35"/>
      <c r="H680" s="35"/>
      <c r="I680" s="35"/>
      <c r="J680" s="35"/>
      <c r="K680" s="35"/>
      <c r="L680" s="35"/>
      <c r="M680" s="35"/>
      <c r="N680" s="35"/>
      <c r="O680" s="35"/>
    </row>
    <row r="681" spans="3:15">
      <c r="C681" s="35"/>
      <c r="D681" s="35"/>
      <c r="E681" s="35"/>
      <c r="F681" s="35"/>
      <c r="G681" s="35"/>
      <c r="H681" s="35"/>
      <c r="I681" s="35"/>
      <c r="J681" s="35"/>
      <c r="K681" s="35"/>
      <c r="L681" s="35"/>
      <c r="M681" s="35"/>
      <c r="N681" s="35"/>
      <c r="O681" s="35"/>
    </row>
    <row r="682" spans="3:15">
      <c r="C682" s="35"/>
      <c r="D682" s="35"/>
      <c r="E682" s="35"/>
      <c r="F682" s="35"/>
      <c r="G682" s="35"/>
      <c r="H682" s="35"/>
      <c r="I682" s="35"/>
      <c r="J682" s="35"/>
      <c r="K682" s="35"/>
      <c r="L682" s="35"/>
      <c r="M682" s="35"/>
      <c r="N682" s="35"/>
      <c r="O682" s="35"/>
    </row>
    <row r="683" spans="3:15">
      <c r="C683" s="35"/>
      <c r="D683" s="35"/>
      <c r="E683" s="35"/>
      <c r="F683" s="35"/>
      <c r="G683" s="35"/>
      <c r="H683" s="35"/>
      <c r="I683" s="35"/>
      <c r="J683" s="35"/>
      <c r="K683" s="35"/>
      <c r="L683" s="35"/>
      <c r="M683" s="35"/>
      <c r="N683" s="35"/>
      <c r="O683" s="35"/>
    </row>
    <row r="684" spans="3:15">
      <c r="C684" s="35"/>
      <c r="D684" s="35"/>
      <c r="E684" s="35"/>
      <c r="F684" s="35"/>
      <c r="G684" s="35"/>
      <c r="H684" s="35"/>
      <c r="I684" s="35"/>
      <c r="J684" s="35"/>
      <c r="K684" s="35"/>
      <c r="L684" s="35"/>
      <c r="M684" s="35"/>
      <c r="N684" s="35"/>
      <c r="O684" s="35"/>
    </row>
    <row r="685" spans="3:15">
      <c r="C685" s="35"/>
      <c r="D685" s="35"/>
      <c r="E685" s="35"/>
      <c r="F685" s="35"/>
      <c r="G685" s="35"/>
      <c r="H685" s="35"/>
      <c r="I685" s="35"/>
      <c r="J685" s="35"/>
      <c r="K685" s="35"/>
      <c r="L685" s="35"/>
      <c r="M685" s="35"/>
      <c r="N685" s="35"/>
      <c r="O685" s="35"/>
    </row>
    <row r="686" spans="3:15">
      <c r="C686" s="35"/>
      <c r="D686" s="35"/>
      <c r="E686" s="35"/>
      <c r="F686" s="35"/>
      <c r="G686" s="35"/>
      <c r="H686" s="35"/>
      <c r="I686" s="35"/>
      <c r="J686" s="35"/>
      <c r="K686" s="35"/>
      <c r="L686" s="35"/>
      <c r="M686" s="35"/>
      <c r="N686" s="35"/>
      <c r="O686" s="35"/>
    </row>
    <row r="687" spans="3:15">
      <c r="C687" s="35"/>
      <c r="D687" s="35"/>
      <c r="E687" s="35"/>
      <c r="F687" s="35"/>
      <c r="G687" s="35"/>
      <c r="H687" s="35"/>
      <c r="I687" s="35"/>
      <c r="J687" s="35"/>
      <c r="K687" s="35"/>
      <c r="L687" s="35"/>
      <c r="M687" s="35"/>
      <c r="N687" s="35"/>
      <c r="O687" s="35"/>
    </row>
    <row r="688" spans="3:15">
      <c r="C688" s="35"/>
      <c r="D688" s="35"/>
      <c r="E688" s="35"/>
      <c r="F688" s="35"/>
      <c r="G688" s="35"/>
      <c r="H688" s="35"/>
      <c r="I688" s="35"/>
      <c r="J688" s="35"/>
      <c r="K688" s="35"/>
      <c r="L688" s="35"/>
      <c r="M688" s="35"/>
      <c r="N688" s="35"/>
      <c r="O688" s="35"/>
    </row>
    <row r="689" spans="3:15">
      <c r="C689" s="35"/>
      <c r="D689" s="35"/>
      <c r="E689" s="35"/>
      <c r="F689" s="35"/>
      <c r="G689" s="35"/>
      <c r="H689" s="35"/>
      <c r="I689" s="35"/>
      <c r="J689" s="35"/>
      <c r="K689" s="35"/>
      <c r="L689" s="35"/>
      <c r="M689" s="35"/>
      <c r="N689" s="35"/>
      <c r="O689" s="35"/>
    </row>
    <row r="690" spans="3:15">
      <c r="C690" s="35"/>
      <c r="D690" s="35"/>
      <c r="E690" s="35"/>
      <c r="F690" s="35"/>
      <c r="G690" s="35"/>
      <c r="H690" s="35"/>
      <c r="I690" s="35"/>
      <c r="J690" s="35"/>
      <c r="K690" s="35"/>
      <c r="L690" s="35"/>
      <c r="M690" s="35"/>
      <c r="N690" s="35"/>
      <c r="O690" s="35"/>
    </row>
    <row r="691" spans="3:15">
      <c r="C691" s="35"/>
      <c r="D691" s="35"/>
      <c r="E691" s="35"/>
      <c r="F691" s="35"/>
      <c r="G691" s="35"/>
      <c r="H691" s="35"/>
      <c r="I691" s="35"/>
      <c r="J691" s="35"/>
      <c r="K691" s="35"/>
      <c r="L691" s="35"/>
      <c r="M691" s="35"/>
      <c r="N691" s="35"/>
      <c r="O691" s="35"/>
    </row>
    <row r="692" spans="3:15">
      <c r="C692" s="35"/>
      <c r="D692" s="35"/>
      <c r="E692" s="35"/>
      <c r="F692" s="35"/>
      <c r="G692" s="35"/>
      <c r="H692" s="35"/>
      <c r="I692" s="35"/>
      <c r="J692" s="35"/>
      <c r="K692" s="35"/>
      <c r="L692" s="35"/>
      <c r="M692" s="35"/>
      <c r="N692" s="35"/>
      <c r="O692" s="35"/>
    </row>
    <row r="693" spans="3:15">
      <c r="C693" s="35"/>
      <c r="D693" s="35"/>
      <c r="E693" s="35"/>
      <c r="F693" s="35"/>
      <c r="G693" s="35"/>
      <c r="H693" s="35"/>
      <c r="I693" s="35"/>
      <c r="J693" s="35"/>
      <c r="K693" s="35"/>
      <c r="L693" s="35"/>
      <c r="M693" s="35"/>
      <c r="N693" s="35"/>
      <c r="O693" s="35"/>
    </row>
    <row r="694" spans="3:15">
      <c r="C694" s="35"/>
      <c r="D694" s="35"/>
      <c r="E694" s="35"/>
      <c r="F694" s="35"/>
      <c r="G694" s="35"/>
      <c r="H694" s="35"/>
      <c r="I694" s="35"/>
      <c r="J694" s="35"/>
      <c r="K694" s="35"/>
      <c r="L694" s="35"/>
      <c r="M694" s="35"/>
      <c r="N694" s="35"/>
      <c r="O694" s="35"/>
    </row>
    <row r="695" spans="3:15">
      <c r="C695" s="35"/>
      <c r="D695" s="35"/>
      <c r="E695" s="35"/>
      <c r="F695" s="35"/>
      <c r="G695" s="35"/>
      <c r="H695" s="35"/>
      <c r="I695" s="35"/>
      <c r="J695" s="35"/>
      <c r="K695" s="35"/>
      <c r="L695" s="35"/>
      <c r="M695" s="35"/>
      <c r="N695" s="35"/>
      <c r="O695" s="35"/>
    </row>
    <row r="696" spans="3:15">
      <c r="C696" s="35"/>
      <c r="D696" s="35"/>
      <c r="E696" s="35"/>
      <c r="F696" s="35"/>
      <c r="G696" s="35"/>
      <c r="H696" s="35"/>
      <c r="I696" s="35"/>
      <c r="J696" s="35"/>
      <c r="K696" s="35"/>
      <c r="L696" s="35"/>
      <c r="M696" s="35"/>
      <c r="N696" s="35"/>
      <c r="O696" s="35"/>
    </row>
    <row r="697" spans="3:15">
      <c r="C697" s="35"/>
      <c r="D697" s="35"/>
      <c r="E697" s="35"/>
      <c r="F697" s="35"/>
      <c r="G697" s="35"/>
      <c r="H697" s="35"/>
      <c r="I697" s="35"/>
      <c r="J697" s="35"/>
      <c r="K697" s="35"/>
      <c r="L697" s="35"/>
      <c r="M697" s="35"/>
      <c r="N697" s="35"/>
      <c r="O697" s="35"/>
    </row>
    <row r="698" spans="3:15">
      <c r="C698" s="35"/>
      <c r="D698" s="35"/>
      <c r="E698" s="35"/>
      <c r="F698" s="35"/>
      <c r="G698" s="35"/>
      <c r="H698" s="35"/>
      <c r="I698" s="35"/>
      <c r="J698" s="35"/>
      <c r="K698" s="35"/>
      <c r="L698" s="35"/>
      <c r="M698" s="35"/>
      <c r="N698" s="35"/>
      <c r="O698" s="35"/>
    </row>
    <row r="699" spans="3:15">
      <c r="C699" s="35"/>
      <c r="D699" s="35"/>
      <c r="E699" s="35"/>
      <c r="F699" s="35"/>
      <c r="G699" s="35"/>
      <c r="H699" s="35"/>
      <c r="I699" s="35"/>
      <c r="J699" s="35"/>
      <c r="K699" s="35"/>
      <c r="L699" s="35"/>
      <c r="M699" s="35"/>
      <c r="N699" s="35"/>
      <c r="O699" s="35"/>
    </row>
    <row r="700" spans="3:15">
      <c r="C700" s="35"/>
      <c r="D700" s="35"/>
      <c r="E700" s="35"/>
      <c r="F700" s="35"/>
      <c r="G700" s="35"/>
      <c r="H700" s="35"/>
      <c r="I700" s="35"/>
      <c r="J700" s="35"/>
      <c r="K700" s="35"/>
      <c r="L700" s="35"/>
      <c r="M700" s="35"/>
      <c r="N700" s="35"/>
      <c r="O700" s="35"/>
    </row>
    <row r="701" spans="3:15">
      <c r="C701" s="35"/>
      <c r="D701" s="35"/>
      <c r="E701" s="35"/>
      <c r="F701" s="35"/>
      <c r="G701" s="35"/>
      <c r="H701" s="35"/>
      <c r="I701" s="35"/>
      <c r="J701" s="35"/>
      <c r="K701" s="35"/>
      <c r="L701" s="35"/>
      <c r="M701" s="35"/>
      <c r="N701" s="35"/>
      <c r="O701" s="35"/>
    </row>
    <row r="702" spans="3:15">
      <c r="C702" s="35"/>
      <c r="D702" s="35"/>
      <c r="E702" s="35"/>
      <c r="F702" s="35"/>
      <c r="G702" s="35"/>
      <c r="H702" s="35"/>
      <c r="I702" s="35"/>
      <c r="J702" s="35"/>
      <c r="K702" s="35"/>
      <c r="L702" s="35"/>
      <c r="M702" s="35"/>
      <c r="N702" s="35"/>
      <c r="O702" s="35"/>
    </row>
    <row r="703" spans="3:15">
      <c r="C703" s="35"/>
      <c r="D703" s="35"/>
      <c r="E703" s="35"/>
      <c r="F703" s="35"/>
      <c r="G703" s="35"/>
      <c r="H703" s="35"/>
      <c r="I703" s="35"/>
      <c r="J703" s="35"/>
      <c r="K703" s="35"/>
      <c r="L703" s="35"/>
      <c r="M703" s="35"/>
      <c r="N703" s="35"/>
      <c r="O703" s="35"/>
    </row>
    <row r="704" spans="3:15">
      <c r="C704" s="35"/>
      <c r="D704" s="35"/>
      <c r="E704" s="35"/>
      <c r="F704" s="35"/>
      <c r="G704" s="35"/>
      <c r="H704" s="35"/>
      <c r="I704" s="35"/>
      <c r="J704" s="35"/>
      <c r="K704" s="35"/>
      <c r="L704" s="35"/>
      <c r="M704" s="35"/>
      <c r="N704" s="35"/>
      <c r="O704" s="35"/>
    </row>
    <row r="705" spans="3:15">
      <c r="C705" s="35"/>
      <c r="D705" s="35"/>
      <c r="E705" s="35"/>
      <c r="F705" s="35"/>
      <c r="G705" s="35"/>
      <c r="H705" s="35"/>
      <c r="I705" s="35"/>
      <c r="J705" s="35"/>
      <c r="K705" s="35"/>
      <c r="L705" s="35"/>
      <c r="M705" s="35"/>
      <c r="N705" s="35"/>
      <c r="O705" s="35"/>
    </row>
    <row r="706" spans="3:15">
      <c r="C706" s="35"/>
      <c r="D706" s="35"/>
      <c r="E706" s="35"/>
      <c r="F706" s="35"/>
      <c r="G706" s="35"/>
      <c r="H706" s="35"/>
      <c r="I706" s="35"/>
      <c r="J706" s="35"/>
      <c r="K706" s="35"/>
      <c r="L706" s="35"/>
      <c r="M706" s="35"/>
      <c r="N706" s="35"/>
      <c r="O706" s="35"/>
    </row>
    <row r="707" spans="3:15">
      <c r="C707" s="35"/>
      <c r="D707" s="35"/>
      <c r="E707" s="35"/>
      <c r="F707" s="35"/>
      <c r="G707" s="35"/>
      <c r="H707" s="35"/>
      <c r="I707" s="35"/>
      <c r="J707" s="35"/>
      <c r="K707" s="35"/>
      <c r="L707" s="35"/>
      <c r="M707" s="35"/>
      <c r="N707" s="35"/>
      <c r="O707" s="35"/>
    </row>
    <row r="708" spans="3:15">
      <c r="C708" s="35"/>
      <c r="D708" s="35"/>
      <c r="E708" s="35"/>
      <c r="F708" s="35"/>
      <c r="G708" s="35"/>
      <c r="H708" s="35"/>
      <c r="I708" s="35"/>
      <c r="J708" s="35"/>
      <c r="K708" s="35"/>
      <c r="L708" s="35"/>
      <c r="M708" s="35"/>
      <c r="N708" s="35"/>
      <c r="O708" s="35"/>
    </row>
    <row r="709" spans="3:15">
      <c r="C709" s="35"/>
      <c r="D709" s="35"/>
      <c r="E709" s="35"/>
      <c r="F709" s="35"/>
      <c r="G709" s="35"/>
      <c r="H709" s="35"/>
      <c r="I709" s="35"/>
      <c r="J709" s="35"/>
      <c r="K709" s="35"/>
      <c r="L709" s="35"/>
      <c r="M709" s="35"/>
      <c r="N709" s="35"/>
      <c r="O709" s="35"/>
    </row>
    <row r="710" spans="3:15">
      <c r="C710" s="35"/>
      <c r="D710" s="35"/>
      <c r="E710" s="35"/>
      <c r="F710" s="35"/>
      <c r="G710" s="35"/>
      <c r="H710" s="35"/>
      <c r="I710" s="35"/>
      <c r="J710" s="35"/>
      <c r="K710" s="35"/>
      <c r="L710" s="35"/>
      <c r="M710" s="35"/>
      <c r="N710" s="35"/>
      <c r="O710" s="35"/>
    </row>
    <row r="711" spans="3:15">
      <c r="C711" s="35"/>
      <c r="D711" s="35"/>
      <c r="E711" s="35"/>
      <c r="F711" s="35"/>
      <c r="G711" s="35"/>
      <c r="H711" s="35"/>
      <c r="I711" s="35"/>
      <c r="J711" s="35"/>
      <c r="K711" s="35"/>
      <c r="L711" s="35"/>
      <c r="M711" s="35"/>
      <c r="N711" s="35"/>
      <c r="O711" s="35"/>
    </row>
    <row r="712" spans="3:15">
      <c r="C712" s="35"/>
      <c r="D712" s="35"/>
      <c r="E712" s="35"/>
      <c r="F712" s="35"/>
      <c r="G712" s="35"/>
      <c r="H712" s="35"/>
      <c r="I712" s="35"/>
      <c r="J712" s="35"/>
      <c r="K712" s="35"/>
      <c r="L712" s="35"/>
      <c r="M712" s="35"/>
      <c r="N712" s="35"/>
      <c r="O712" s="35"/>
    </row>
    <row r="713" spans="3:15">
      <c r="C713" s="35"/>
      <c r="D713" s="35"/>
      <c r="E713" s="35"/>
      <c r="F713" s="35"/>
      <c r="G713" s="35"/>
      <c r="H713" s="35"/>
      <c r="I713" s="35"/>
      <c r="J713" s="35"/>
      <c r="K713" s="35"/>
      <c r="L713" s="35"/>
      <c r="M713" s="35"/>
      <c r="N713" s="35"/>
      <c r="O713" s="35"/>
    </row>
    <row r="714" spans="3:15">
      <c r="C714" s="35"/>
      <c r="D714" s="35"/>
      <c r="E714" s="35"/>
      <c r="F714" s="35"/>
      <c r="G714" s="35"/>
      <c r="H714" s="35"/>
      <c r="I714" s="35"/>
      <c r="J714" s="35"/>
      <c r="K714" s="35"/>
      <c r="L714" s="35"/>
      <c r="M714" s="35"/>
      <c r="N714" s="35"/>
      <c r="O714" s="35"/>
    </row>
    <row r="715" spans="3:15">
      <c r="C715" s="35"/>
      <c r="D715" s="35"/>
      <c r="E715" s="35"/>
      <c r="F715" s="35"/>
      <c r="G715" s="35"/>
      <c r="H715" s="35"/>
      <c r="I715" s="35"/>
      <c r="J715" s="35"/>
      <c r="K715" s="35"/>
      <c r="L715" s="35"/>
      <c r="M715" s="35"/>
      <c r="N715" s="35"/>
      <c r="O715" s="35"/>
    </row>
    <row r="716" spans="3:15">
      <c r="C716" s="35"/>
      <c r="D716" s="35"/>
      <c r="E716" s="35"/>
      <c r="F716" s="35"/>
      <c r="G716" s="35"/>
      <c r="H716" s="35"/>
      <c r="I716" s="35"/>
      <c r="J716" s="35"/>
      <c r="K716" s="35"/>
      <c r="L716" s="35"/>
      <c r="M716" s="35"/>
      <c r="N716" s="35"/>
      <c r="O716" s="35"/>
    </row>
    <row r="717" spans="3:15">
      <c r="C717" s="35"/>
      <c r="D717" s="35"/>
      <c r="E717" s="35"/>
      <c r="F717" s="35"/>
      <c r="G717" s="35"/>
      <c r="H717" s="35"/>
      <c r="I717" s="35"/>
      <c r="J717" s="35"/>
      <c r="K717" s="35"/>
      <c r="L717" s="35"/>
      <c r="M717" s="35"/>
      <c r="N717" s="35"/>
      <c r="O717" s="35"/>
    </row>
    <row r="718" spans="3:15">
      <c r="C718" s="35"/>
      <c r="D718" s="35"/>
      <c r="E718" s="35"/>
      <c r="F718" s="35"/>
      <c r="G718" s="35"/>
      <c r="H718" s="35"/>
      <c r="I718" s="35"/>
      <c r="J718" s="35"/>
      <c r="K718" s="35"/>
      <c r="L718" s="35"/>
      <c r="M718" s="35"/>
      <c r="N718" s="35"/>
      <c r="O718" s="35"/>
    </row>
    <row r="719" spans="3:15">
      <c r="C719" s="35"/>
      <c r="D719" s="35"/>
      <c r="E719" s="35"/>
      <c r="F719" s="35"/>
      <c r="G719" s="35"/>
      <c r="H719" s="35"/>
      <c r="I719" s="35"/>
      <c r="J719" s="35"/>
      <c r="K719" s="35"/>
      <c r="L719" s="35"/>
      <c r="M719" s="35"/>
      <c r="N719" s="35"/>
      <c r="O719" s="35"/>
    </row>
    <row r="720" spans="3:15">
      <c r="C720" s="35"/>
      <c r="D720" s="35"/>
      <c r="E720" s="35"/>
      <c r="F720" s="35"/>
      <c r="G720" s="35"/>
      <c r="H720" s="35"/>
      <c r="I720" s="35"/>
      <c r="J720" s="35"/>
      <c r="K720" s="35"/>
      <c r="L720" s="35"/>
      <c r="M720" s="35"/>
      <c r="N720" s="35"/>
      <c r="O720" s="35"/>
    </row>
    <row r="721" spans="3:15">
      <c r="C721" s="35"/>
      <c r="D721" s="35"/>
      <c r="E721" s="35"/>
      <c r="F721" s="35"/>
      <c r="G721" s="35"/>
      <c r="H721" s="35"/>
      <c r="I721" s="35"/>
      <c r="J721" s="35"/>
      <c r="K721" s="35"/>
      <c r="L721" s="35"/>
      <c r="M721" s="35"/>
      <c r="N721" s="35"/>
      <c r="O721" s="35"/>
    </row>
    <row r="722" spans="3:15">
      <c r="C722" s="35"/>
      <c r="D722" s="35"/>
      <c r="E722" s="35"/>
      <c r="F722" s="35"/>
      <c r="G722" s="35"/>
      <c r="H722" s="35"/>
      <c r="I722" s="35"/>
      <c r="J722" s="35"/>
      <c r="K722" s="35"/>
      <c r="L722" s="35"/>
      <c r="M722" s="35"/>
      <c r="N722" s="35"/>
      <c r="O722" s="35"/>
    </row>
    <row r="723" spans="3:15">
      <c r="C723" s="35"/>
      <c r="D723" s="35"/>
      <c r="E723" s="35"/>
      <c r="F723" s="35"/>
      <c r="G723" s="35"/>
      <c r="H723" s="35"/>
      <c r="I723" s="35"/>
      <c r="J723" s="35"/>
      <c r="K723" s="35"/>
      <c r="L723" s="35"/>
      <c r="M723" s="35"/>
      <c r="N723" s="35"/>
      <c r="O723" s="35"/>
    </row>
    <row r="724" spans="3:15">
      <c r="C724" s="35"/>
      <c r="D724" s="35"/>
      <c r="E724" s="35"/>
      <c r="F724" s="35"/>
      <c r="G724" s="35"/>
      <c r="H724" s="35"/>
      <c r="I724" s="35"/>
      <c r="J724" s="35"/>
      <c r="K724" s="35"/>
      <c r="L724" s="35"/>
      <c r="M724" s="35"/>
      <c r="N724" s="35"/>
      <c r="O724" s="35"/>
    </row>
    <row r="725" spans="3:15">
      <c r="C725" s="35"/>
      <c r="D725" s="35"/>
      <c r="E725" s="35"/>
      <c r="F725" s="35"/>
      <c r="G725" s="35"/>
      <c r="H725" s="35"/>
      <c r="I725" s="35"/>
      <c r="J725" s="35"/>
      <c r="K725" s="35"/>
      <c r="L725" s="35"/>
      <c r="M725" s="35"/>
      <c r="N725" s="35"/>
      <c r="O725" s="35"/>
    </row>
    <row r="726" spans="3:15">
      <c r="C726" s="35"/>
      <c r="D726" s="35"/>
      <c r="E726" s="35"/>
      <c r="F726" s="35"/>
      <c r="G726" s="35"/>
      <c r="H726" s="35"/>
      <c r="I726" s="35"/>
      <c r="J726" s="35"/>
      <c r="K726" s="35"/>
      <c r="L726" s="35"/>
      <c r="M726" s="35"/>
      <c r="N726" s="35"/>
      <c r="O726" s="35"/>
    </row>
    <row r="727" spans="3:15">
      <c r="C727" s="35"/>
      <c r="D727" s="35"/>
      <c r="E727" s="35"/>
      <c r="F727" s="35"/>
      <c r="G727" s="35"/>
      <c r="H727" s="35"/>
      <c r="I727" s="35"/>
      <c r="J727" s="35"/>
      <c r="K727" s="35"/>
      <c r="L727" s="35"/>
      <c r="M727" s="35"/>
      <c r="N727" s="35"/>
      <c r="O727" s="35"/>
    </row>
    <row r="728" spans="3:15">
      <c r="C728" s="35"/>
      <c r="D728" s="35"/>
      <c r="E728" s="35"/>
      <c r="F728" s="35"/>
      <c r="G728" s="35"/>
      <c r="H728" s="35"/>
      <c r="I728" s="35"/>
      <c r="J728" s="35"/>
      <c r="K728" s="35"/>
      <c r="L728" s="35"/>
      <c r="M728" s="35"/>
      <c r="N728" s="35"/>
      <c r="O728" s="35"/>
    </row>
    <row r="729" spans="3:15">
      <c r="C729" s="35"/>
      <c r="D729" s="35"/>
      <c r="E729" s="35"/>
      <c r="F729" s="35"/>
      <c r="G729" s="35"/>
      <c r="H729" s="35"/>
      <c r="I729" s="35"/>
      <c r="J729" s="35"/>
      <c r="K729" s="35"/>
      <c r="L729" s="35"/>
      <c r="M729" s="35"/>
      <c r="N729" s="35"/>
      <c r="O729" s="35"/>
    </row>
    <row r="730" spans="3:15">
      <c r="C730" s="35"/>
      <c r="D730" s="35"/>
      <c r="E730" s="35"/>
      <c r="F730" s="35"/>
      <c r="G730" s="35"/>
      <c r="H730" s="35"/>
      <c r="I730" s="35"/>
      <c r="J730" s="35"/>
      <c r="K730" s="35"/>
      <c r="L730" s="35"/>
      <c r="M730" s="35"/>
      <c r="N730" s="35"/>
      <c r="O730" s="35"/>
    </row>
    <row r="731" spans="3:15">
      <c r="C731" s="35"/>
      <c r="D731" s="35"/>
      <c r="E731" s="35"/>
      <c r="F731" s="35"/>
      <c r="G731" s="35"/>
      <c r="H731" s="35"/>
      <c r="I731" s="35"/>
      <c r="J731" s="35"/>
      <c r="K731" s="35"/>
      <c r="L731" s="35"/>
      <c r="M731" s="35"/>
      <c r="N731" s="35"/>
      <c r="O731" s="35"/>
    </row>
    <row r="732" spans="3:15">
      <c r="C732" s="35"/>
      <c r="D732" s="35"/>
      <c r="E732" s="35"/>
      <c r="F732" s="35"/>
      <c r="G732" s="35"/>
      <c r="H732" s="35"/>
      <c r="I732" s="35"/>
      <c r="J732" s="35"/>
      <c r="K732" s="35"/>
      <c r="L732" s="35"/>
      <c r="M732" s="35"/>
      <c r="N732" s="35"/>
      <c r="O732" s="35"/>
    </row>
    <row r="733" spans="3:15">
      <c r="C733" s="35"/>
      <c r="D733" s="35"/>
      <c r="E733" s="35"/>
      <c r="F733" s="35"/>
      <c r="G733" s="35"/>
      <c r="H733" s="35"/>
      <c r="I733" s="35"/>
      <c r="J733" s="35"/>
      <c r="K733" s="35"/>
      <c r="L733" s="35"/>
      <c r="M733" s="35"/>
      <c r="N733" s="35"/>
      <c r="O733" s="35"/>
    </row>
    <row r="734" spans="3:15">
      <c r="C734" s="35"/>
      <c r="D734" s="35"/>
      <c r="E734" s="35"/>
      <c r="F734" s="35"/>
      <c r="G734" s="35"/>
      <c r="H734" s="35"/>
      <c r="I734" s="35"/>
      <c r="J734" s="35"/>
      <c r="K734" s="35"/>
      <c r="L734" s="35"/>
      <c r="M734" s="35"/>
      <c r="N734" s="35"/>
      <c r="O734" s="35"/>
    </row>
    <row r="735" spans="3:15">
      <c r="C735" s="35"/>
      <c r="D735" s="35"/>
      <c r="E735" s="35"/>
      <c r="F735" s="35"/>
      <c r="G735" s="35"/>
      <c r="H735" s="35"/>
      <c r="I735" s="35"/>
      <c r="J735" s="35"/>
      <c r="K735" s="35"/>
      <c r="L735" s="35"/>
      <c r="M735" s="35"/>
      <c r="N735" s="35"/>
      <c r="O735" s="35"/>
    </row>
    <row r="736" spans="3:15">
      <c r="C736" s="35"/>
      <c r="D736" s="35"/>
      <c r="E736" s="35"/>
      <c r="F736" s="35"/>
      <c r="G736" s="35"/>
      <c r="H736" s="35"/>
      <c r="I736" s="35"/>
      <c r="J736" s="35"/>
      <c r="K736" s="35"/>
      <c r="L736" s="35"/>
      <c r="M736" s="35"/>
      <c r="N736" s="35"/>
      <c r="O736" s="35"/>
    </row>
    <row r="737" spans="3:15">
      <c r="C737" s="35"/>
      <c r="D737" s="35"/>
      <c r="E737" s="35"/>
      <c r="F737" s="35"/>
      <c r="G737" s="35"/>
      <c r="H737" s="35"/>
      <c r="I737" s="35"/>
      <c r="J737" s="35"/>
      <c r="K737" s="35"/>
      <c r="L737" s="35"/>
      <c r="M737" s="35"/>
      <c r="N737" s="35"/>
      <c r="O737" s="35"/>
    </row>
    <row r="738" spans="3:15">
      <c r="C738" s="35"/>
      <c r="D738" s="35"/>
      <c r="E738" s="35"/>
      <c r="F738" s="35"/>
      <c r="G738" s="35"/>
      <c r="H738" s="35"/>
      <c r="I738" s="35"/>
      <c r="J738" s="35"/>
      <c r="K738" s="35"/>
      <c r="L738" s="35"/>
      <c r="M738" s="35"/>
      <c r="N738" s="35"/>
      <c r="O738" s="35"/>
    </row>
    <row r="739" spans="3:15">
      <c r="C739" s="35"/>
      <c r="D739" s="35"/>
      <c r="E739" s="35"/>
      <c r="F739" s="35"/>
      <c r="G739" s="35"/>
      <c r="H739" s="35"/>
      <c r="I739" s="35"/>
      <c r="J739" s="35"/>
      <c r="K739" s="35"/>
      <c r="L739" s="35"/>
      <c r="M739" s="35"/>
      <c r="N739" s="35"/>
      <c r="O739" s="35"/>
    </row>
    <row r="740" spans="3:15">
      <c r="C740" s="35"/>
      <c r="D740" s="35"/>
      <c r="E740" s="35"/>
      <c r="F740" s="35"/>
      <c r="G740" s="35"/>
      <c r="H740" s="35"/>
      <c r="I740" s="35"/>
      <c r="J740" s="35"/>
      <c r="K740" s="35"/>
      <c r="L740" s="35"/>
      <c r="M740" s="35"/>
      <c r="N740" s="35"/>
      <c r="O740" s="35"/>
    </row>
    <row r="741" spans="3:15">
      <c r="C741" s="35"/>
      <c r="D741" s="35"/>
      <c r="E741" s="35"/>
      <c r="F741" s="35"/>
      <c r="G741" s="35"/>
      <c r="H741" s="35"/>
      <c r="I741" s="35"/>
      <c r="J741" s="35"/>
      <c r="K741" s="35"/>
      <c r="L741" s="35"/>
      <c r="M741" s="35"/>
      <c r="N741" s="35"/>
      <c r="O741" s="35"/>
    </row>
    <row r="742" spans="3:15">
      <c r="C742" s="35"/>
      <c r="D742" s="35"/>
      <c r="E742" s="35"/>
      <c r="F742" s="35"/>
      <c r="G742" s="35"/>
      <c r="H742" s="35"/>
      <c r="I742" s="35"/>
      <c r="J742" s="35"/>
      <c r="K742" s="35"/>
      <c r="L742" s="35"/>
      <c r="M742" s="35"/>
      <c r="N742" s="35"/>
      <c r="O742" s="35"/>
    </row>
    <row r="743" spans="3:15">
      <c r="C743" s="35"/>
      <c r="D743" s="35"/>
      <c r="E743" s="35"/>
      <c r="F743" s="35"/>
      <c r="G743" s="35"/>
      <c r="H743" s="35"/>
      <c r="I743" s="35"/>
      <c r="J743" s="35"/>
      <c r="K743" s="35"/>
      <c r="L743" s="35"/>
      <c r="M743" s="35"/>
      <c r="N743" s="35"/>
      <c r="O743" s="35"/>
    </row>
    <row r="744" spans="3:15">
      <c r="C744" s="35"/>
      <c r="D744" s="35"/>
      <c r="E744" s="35"/>
      <c r="F744" s="35"/>
      <c r="G744" s="35"/>
      <c r="H744" s="35"/>
      <c r="I744" s="35"/>
      <c r="J744" s="35"/>
      <c r="K744" s="35"/>
      <c r="L744" s="35"/>
      <c r="M744" s="35"/>
      <c r="N744" s="35"/>
      <c r="O744" s="35"/>
    </row>
    <row r="745" spans="3:15">
      <c r="C745" s="35"/>
      <c r="D745" s="35"/>
      <c r="E745" s="35"/>
      <c r="F745" s="35"/>
      <c r="G745" s="35"/>
      <c r="H745" s="35"/>
      <c r="I745" s="35"/>
      <c r="J745" s="35"/>
      <c r="K745" s="35"/>
      <c r="L745" s="35"/>
      <c r="M745" s="35"/>
      <c r="N745" s="35"/>
      <c r="O745" s="35"/>
    </row>
    <row r="746" spans="3:15">
      <c r="C746" s="35"/>
      <c r="D746" s="35"/>
      <c r="E746" s="35"/>
      <c r="F746" s="35"/>
      <c r="G746" s="35"/>
      <c r="H746" s="35"/>
      <c r="I746" s="35"/>
      <c r="J746" s="35"/>
      <c r="K746" s="35"/>
      <c r="L746" s="35"/>
      <c r="M746" s="35"/>
      <c r="N746" s="35"/>
      <c r="O746" s="35"/>
    </row>
    <row r="747" spans="3:15">
      <c r="C747" s="35"/>
      <c r="D747" s="35"/>
      <c r="E747" s="35"/>
      <c r="F747" s="35"/>
      <c r="G747" s="35"/>
      <c r="H747" s="35"/>
      <c r="I747" s="35"/>
      <c r="J747" s="35"/>
      <c r="K747" s="35"/>
      <c r="L747" s="35"/>
      <c r="M747" s="35"/>
      <c r="N747" s="35"/>
      <c r="O747" s="35"/>
    </row>
    <row r="748" spans="3:15">
      <c r="C748" s="35"/>
      <c r="D748" s="35"/>
      <c r="E748" s="35"/>
      <c r="F748" s="35"/>
      <c r="G748" s="35"/>
      <c r="H748" s="35"/>
      <c r="I748" s="35"/>
      <c r="J748" s="35"/>
      <c r="K748" s="35"/>
      <c r="L748" s="35"/>
      <c r="M748" s="35"/>
      <c r="N748" s="35"/>
      <c r="O748" s="35"/>
    </row>
    <row r="749" spans="3:15">
      <c r="C749" s="35"/>
      <c r="D749" s="35"/>
      <c r="E749" s="35"/>
      <c r="F749" s="35"/>
      <c r="G749" s="35"/>
      <c r="H749" s="35"/>
      <c r="I749" s="35"/>
      <c r="J749" s="35"/>
      <c r="K749" s="35"/>
      <c r="L749" s="35"/>
      <c r="M749" s="35"/>
      <c r="N749" s="35"/>
      <c r="O749" s="35"/>
    </row>
    <row r="750" spans="3:15">
      <c r="C750" s="35"/>
      <c r="D750" s="35"/>
      <c r="E750" s="35"/>
      <c r="F750" s="35"/>
      <c r="G750" s="35"/>
      <c r="H750" s="35"/>
      <c r="I750" s="35"/>
      <c r="J750" s="35"/>
      <c r="K750" s="35"/>
      <c r="L750" s="35"/>
      <c r="M750" s="35"/>
      <c r="N750" s="35"/>
      <c r="O750" s="35"/>
    </row>
    <row r="751" spans="3:15">
      <c r="C751" s="35"/>
      <c r="D751" s="35"/>
      <c r="E751" s="35"/>
      <c r="F751" s="35"/>
      <c r="G751" s="35"/>
      <c r="H751" s="35"/>
      <c r="I751" s="35"/>
      <c r="J751" s="35"/>
      <c r="K751" s="35"/>
      <c r="L751" s="35"/>
      <c r="M751" s="35"/>
      <c r="N751" s="35"/>
      <c r="O751" s="35"/>
    </row>
    <row r="752" spans="3:15">
      <c r="C752" s="35"/>
      <c r="D752" s="35"/>
      <c r="E752" s="35"/>
      <c r="F752" s="35"/>
      <c r="G752" s="35"/>
      <c r="H752" s="35"/>
      <c r="I752" s="35"/>
      <c r="J752" s="35"/>
      <c r="K752" s="35"/>
      <c r="L752" s="35"/>
      <c r="M752" s="35"/>
      <c r="N752" s="35"/>
      <c r="O752" s="35"/>
    </row>
    <row r="753" spans="3:15">
      <c r="C753" s="35"/>
      <c r="D753" s="35"/>
      <c r="E753" s="35"/>
      <c r="F753" s="35"/>
      <c r="G753" s="35"/>
      <c r="H753" s="35"/>
      <c r="I753" s="35"/>
      <c r="J753" s="35"/>
      <c r="K753" s="35"/>
      <c r="L753" s="35"/>
      <c r="M753" s="35"/>
      <c r="N753" s="35"/>
      <c r="O753" s="35"/>
    </row>
    <row r="754" spans="3:15">
      <c r="C754" s="35"/>
      <c r="D754" s="35"/>
      <c r="E754" s="35"/>
      <c r="F754" s="35"/>
      <c r="G754" s="35"/>
      <c r="H754" s="35"/>
      <c r="I754" s="35"/>
      <c r="J754" s="35"/>
      <c r="K754" s="35"/>
      <c r="L754" s="35"/>
      <c r="M754" s="35"/>
      <c r="N754" s="35"/>
      <c r="O754" s="35"/>
    </row>
    <row r="755" spans="3:15">
      <c r="C755" s="35"/>
      <c r="D755" s="35"/>
      <c r="E755" s="35"/>
      <c r="F755" s="35"/>
      <c r="G755" s="35"/>
      <c r="H755" s="35"/>
      <c r="I755" s="35"/>
      <c r="J755" s="35"/>
      <c r="K755" s="35"/>
      <c r="L755" s="35"/>
      <c r="M755" s="35"/>
      <c r="N755" s="35"/>
      <c r="O755" s="35"/>
    </row>
    <row r="756" spans="3:15">
      <c r="C756" s="35"/>
      <c r="D756" s="35"/>
      <c r="E756" s="35"/>
      <c r="F756" s="35"/>
      <c r="G756" s="35"/>
      <c r="H756" s="35"/>
      <c r="I756" s="35"/>
      <c r="J756" s="35"/>
      <c r="K756" s="35"/>
      <c r="L756" s="35"/>
      <c r="M756" s="35"/>
      <c r="N756" s="35"/>
      <c r="O756" s="35"/>
    </row>
    <row r="757" spans="3:15">
      <c r="C757" s="35"/>
      <c r="D757" s="35"/>
      <c r="E757" s="35"/>
      <c r="F757" s="35"/>
      <c r="G757" s="35"/>
      <c r="H757" s="35"/>
      <c r="I757" s="35"/>
      <c r="J757" s="35"/>
      <c r="K757" s="35"/>
      <c r="L757" s="35"/>
      <c r="M757" s="35"/>
      <c r="N757" s="35"/>
      <c r="O757" s="35"/>
    </row>
    <row r="758" spans="3:15">
      <c r="C758" s="35"/>
      <c r="D758" s="35"/>
      <c r="E758" s="35"/>
      <c r="F758" s="35"/>
      <c r="G758" s="35"/>
      <c r="H758" s="35"/>
      <c r="I758" s="35"/>
      <c r="J758" s="35"/>
      <c r="K758" s="35"/>
      <c r="L758" s="35"/>
      <c r="M758" s="35"/>
      <c r="N758" s="35"/>
      <c r="O758" s="35"/>
    </row>
    <row r="759" spans="3:15">
      <c r="C759" s="35"/>
      <c r="D759" s="35"/>
      <c r="E759" s="35"/>
      <c r="F759" s="35"/>
      <c r="G759" s="35"/>
      <c r="H759" s="35"/>
      <c r="I759" s="35"/>
      <c r="J759" s="35"/>
      <c r="K759" s="35"/>
      <c r="L759" s="35"/>
      <c r="M759" s="35"/>
      <c r="N759" s="35"/>
      <c r="O759" s="35"/>
    </row>
    <row r="760" spans="3:15">
      <c r="C760" s="35"/>
      <c r="D760" s="35"/>
      <c r="E760" s="35"/>
      <c r="F760" s="35"/>
      <c r="G760" s="35"/>
      <c r="H760" s="35"/>
      <c r="I760" s="35"/>
      <c r="J760" s="35"/>
      <c r="K760" s="35"/>
      <c r="L760" s="35"/>
      <c r="M760" s="35"/>
      <c r="N760" s="35"/>
      <c r="O760" s="35"/>
    </row>
    <row r="761" spans="3:15">
      <c r="C761" s="35"/>
      <c r="D761" s="35"/>
      <c r="E761" s="35"/>
      <c r="F761" s="35"/>
      <c r="G761" s="35"/>
      <c r="H761" s="35"/>
      <c r="I761" s="35"/>
      <c r="J761" s="35"/>
      <c r="K761" s="35"/>
      <c r="L761" s="35"/>
      <c r="M761" s="35"/>
      <c r="N761" s="35"/>
      <c r="O761" s="35"/>
    </row>
    <row r="762" spans="3:15">
      <c r="C762" s="35"/>
      <c r="D762" s="35"/>
      <c r="E762" s="35"/>
      <c r="F762" s="35"/>
      <c r="G762" s="35"/>
      <c r="H762" s="35"/>
      <c r="I762" s="35"/>
      <c r="J762" s="35"/>
      <c r="K762" s="35"/>
      <c r="L762" s="35"/>
      <c r="M762" s="35"/>
      <c r="N762" s="35"/>
      <c r="O762" s="35"/>
    </row>
    <row r="763" spans="3:15">
      <c r="C763" s="35"/>
      <c r="D763" s="35"/>
      <c r="E763" s="35"/>
      <c r="F763" s="35"/>
      <c r="G763" s="35"/>
      <c r="H763" s="35"/>
      <c r="I763" s="35"/>
      <c r="J763" s="35"/>
      <c r="K763" s="35"/>
      <c r="L763" s="35"/>
      <c r="M763" s="35"/>
      <c r="N763" s="35"/>
      <c r="O763" s="35"/>
    </row>
    <row r="764" spans="3:15">
      <c r="C764" s="35"/>
      <c r="D764" s="35"/>
      <c r="E764" s="35"/>
      <c r="F764" s="35"/>
      <c r="G764" s="35"/>
      <c r="H764" s="35"/>
      <c r="I764" s="35"/>
      <c r="J764" s="35"/>
      <c r="K764" s="35"/>
      <c r="L764" s="35"/>
      <c r="M764" s="35"/>
      <c r="N764" s="35"/>
      <c r="O764" s="35"/>
    </row>
    <row r="765" spans="3:15">
      <c r="C765" s="35"/>
      <c r="D765" s="35"/>
      <c r="E765" s="35"/>
      <c r="F765" s="35"/>
      <c r="G765" s="35"/>
      <c r="H765" s="35"/>
      <c r="I765" s="35"/>
      <c r="J765" s="35"/>
      <c r="K765" s="35"/>
      <c r="L765" s="35"/>
      <c r="M765" s="35"/>
      <c r="N765" s="35"/>
      <c r="O765" s="35"/>
    </row>
    <row r="766" spans="3:15">
      <c r="C766" s="35"/>
      <c r="D766" s="35"/>
      <c r="E766" s="35"/>
      <c r="F766" s="35"/>
      <c r="G766" s="35"/>
      <c r="H766" s="35"/>
      <c r="I766" s="35"/>
      <c r="J766" s="35"/>
      <c r="K766" s="35"/>
      <c r="L766" s="35"/>
      <c r="M766" s="35"/>
      <c r="N766" s="35"/>
      <c r="O766" s="35"/>
    </row>
    <row r="767" spans="3:15">
      <c r="C767" s="35"/>
      <c r="D767" s="35"/>
      <c r="E767" s="35"/>
      <c r="F767" s="35"/>
      <c r="G767" s="35"/>
      <c r="H767" s="35"/>
      <c r="I767" s="35"/>
      <c r="J767" s="35"/>
      <c r="K767" s="35"/>
      <c r="L767" s="35"/>
      <c r="M767" s="35"/>
      <c r="N767" s="35"/>
      <c r="O767" s="35"/>
    </row>
    <row r="768" spans="3:15">
      <c r="C768" s="35"/>
      <c r="D768" s="35"/>
      <c r="E768" s="35"/>
      <c r="F768" s="35"/>
      <c r="G768" s="35"/>
      <c r="H768" s="35"/>
      <c r="I768" s="35"/>
      <c r="J768" s="35"/>
      <c r="K768" s="35"/>
      <c r="L768" s="35"/>
      <c r="M768" s="35"/>
      <c r="N768" s="35"/>
      <c r="O768" s="35"/>
    </row>
    <row r="769" spans="3:15">
      <c r="C769" s="35"/>
      <c r="D769" s="35"/>
      <c r="E769" s="35"/>
      <c r="F769" s="35"/>
      <c r="G769" s="35"/>
      <c r="H769" s="35"/>
      <c r="I769" s="35"/>
      <c r="J769" s="35"/>
      <c r="K769" s="35"/>
      <c r="L769" s="35"/>
      <c r="M769" s="35"/>
      <c r="N769" s="35"/>
      <c r="O769" s="35"/>
    </row>
    <row r="770" spans="3:15">
      <c r="C770" s="35"/>
      <c r="D770" s="35"/>
      <c r="E770" s="35"/>
      <c r="F770" s="35"/>
      <c r="G770" s="35"/>
      <c r="H770" s="35"/>
      <c r="I770" s="35"/>
      <c r="J770" s="35"/>
      <c r="K770" s="35"/>
      <c r="L770" s="35"/>
      <c r="M770" s="35"/>
      <c r="N770" s="35"/>
      <c r="O770" s="35"/>
    </row>
    <row r="771" spans="3:15">
      <c r="C771" s="35"/>
      <c r="D771" s="35"/>
      <c r="E771" s="35"/>
      <c r="F771" s="35"/>
      <c r="G771" s="35"/>
      <c r="H771" s="35"/>
      <c r="I771" s="35"/>
      <c r="J771" s="35"/>
      <c r="K771" s="35"/>
      <c r="L771" s="35"/>
      <c r="M771" s="35"/>
      <c r="N771" s="35"/>
      <c r="O771" s="35"/>
    </row>
    <row r="772" spans="3:15">
      <c r="C772" s="35"/>
      <c r="D772" s="35"/>
      <c r="E772" s="35"/>
      <c r="F772" s="35"/>
      <c r="G772" s="35"/>
      <c r="H772" s="35"/>
      <c r="I772" s="35"/>
      <c r="J772" s="35"/>
      <c r="K772" s="35"/>
      <c r="L772" s="35"/>
      <c r="M772" s="35"/>
      <c r="N772" s="35"/>
      <c r="O772" s="35"/>
    </row>
    <row r="773" spans="3:15">
      <c r="C773" s="35"/>
      <c r="D773" s="35"/>
      <c r="E773" s="35"/>
      <c r="F773" s="35"/>
      <c r="G773" s="35"/>
      <c r="H773" s="35"/>
      <c r="I773" s="35"/>
      <c r="J773" s="35"/>
      <c r="K773" s="35"/>
      <c r="L773" s="35"/>
      <c r="M773" s="35"/>
      <c r="N773" s="35"/>
      <c r="O773" s="35"/>
    </row>
    <row r="774" spans="3:15">
      <c r="C774" s="35"/>
      <c r="D774" s="35"/>
      <c r="E774" s="35"/>
      <c r="F774" s="35"/>
      <c r="G774" s="35"/>
      <c r="H774" s="35"/>
      <c r="I774" s="35"/>
      <c r="J774" s="35"/>
      <c r="K774" s="35"/>
      <c r="L774" s="35"/>
      <c r="M774" s="35"/>
      <c r="N774" s="35"/>
      <c r="O774" s="35"/>
    </row>
    <row r="775" spans="3:15">
      <c r="C775" s="35"/>
      <c r="D775" s="35"/>
      <c r="E775" s="35"/>
      <c r="F775" s="35"/>
      <c r="G775" s="35"/>
      <c r="H775" s="35"/>
      <c r="I775" s="35"/>
      <c r="J775" s="35"/>
      <c r="K775" s="35"/>
      <c r="L775" s="35"/>
      <c r="M775" s="35"/>
      <c r="N775" s="35"/>
      <c r="O775" s="35"/>
    </row>
    <row r="776" spans="3:15">
      <c r="C776" s="35"/>
      <c r="D776" s="35"/>
      <c r="E776" s="35"/>
      <c r="F776" s="35"/>
      <c r="G776" s="35"/>
      <c r="H776" s="35"/>
      <c r="I776" s="35"/>
      <c r="J776" s="35"/>
      <c r="K776" s="35"/>
      <c r="L776" s="35"/>
      <c r="M776" s="35"/>
      <c r="N776" s="35"/>
      <c r="O776" s="35"/>
    </row>
    <row r="777" spans="3:15">
      <c r="C777" s="35"/>
      <c r="D777" s="35"/>
      <c r="E777" s="35"/>
      <c r="F777" s="35"/>
      <c r="G777" s="35"/>
      <c r="H777" s="35"/>
      <c r="I777" s="35"/>
      <c r="J777" s="35"/>
      <c r="K777" s="35"/>
      <c r="L777" s="35"/>
      <c r="M777" s="35"/>
      <c r="N777" s="35"/>
      <c r="O777" s="35"/>
    </row>
    <row r="778" spans="3:15">
      <c r="C778" s="35"/>
      <c r="D778" s="35"/>
      <c r="E778" s="35"/>
      <c r="F778" s="35"/>
      <c r="G778" s="35"/>
      <c r="H778" s="35"/>
      <c r="I778" s="35"/>
      <c r="J778" s="35"/>
      <c r="K778" s="35"/>
      <c r="L778" s="35"/>
      <c r="M778" s="35"/>
      <c r="N778" s="35"/>
      <c r="O778" s="35"/>
    </row>
    <row r="779" spans="3:15">
      <c r="C779" s="35"/>
      <c r="D779" s="35"/>
      <c r="E779" s="35"/>
      <c r="F779" s="35"/>
      <c r="G779" s="35"/>
      <c r="H779" s="35"/>
      <c r="I779" s="35"/>
      <c r="J779" s="35"/>
      <c r="K779" s="35"/>
      <c r="L779" s="35"/>
      <c r="M779" s="35"/>
      <c r="N779" s="35"/>
      <c r="O779" s="35"/>
    </row>
    <row r="780" spans="3:15">
      <c r="C780" s="35"/>
      <c r="D780" s="35"/>
      <c r="E780" s="35"/>
      <c r="F780" s="35"/>
      <c r="G780" s="35"/>
      <c r="H780" s="35"/>
      <c r="I780" s="35"/>
      <c r="J780" s="35"/>
      <c r="K780" s="35"/>
      <c r="L780" s="35"/>
      <c r="M780" s="35"/>
      <c r="N780" s="35"/>
      <c r="O780" s="35"/>
    </row>
    <row r="781" spans="3:15">
      <c r="C781" s="35"/>
      <c r="D781" s="35"/>
      <c r="E781" s="35"/>
      <c r="F781" s="35"/>
      <c r="G781" s="35"/>
      <c r="H781" s="35"/>
      <c r="I781" s="35"/>
      <c r="J781" s="35"/>
      <c r="K781" s="35"/>
      <c r="L781" s="35"/>
      <c r="M781" s="35"/>
      <c r="N781" s="35"/>
      <c r="O781" s="35"/>
    </row>
    <row r="782" spans="3:15">
      <c r="C782" s="35"/>
      <c r="D782" s="35"/>
      <c r="E782" s="35"/>
      <c r="F782" s="35"/>
      <c r="G782" s="35"/>
      <c r="H782" s="35"/>
      <c r="I782" s="35"/>
      <c r="J782" s="35"/>
      <c r="K782" s="35"/>
      <c r="L782" s="35"/>
      <c r="M782" s="35"/>
      <c r="N782" s="35"/>
      <c r="O782" s="35"/>
    </row>
    <row r="783" spans="3:15">
      <c r="C783" s="35"/>
      <c r="D783" s="35"/>
      <c r="E783" s="35"/>
      <c r="F783" s="35"/>
      <c r="G783" s="35"/>
      <c r="H783" s="35"/>
      <c r="I783" s="35"/>
      <c r="J783" s="35"/>
      <c r="K783" s="35"/>
      <c r="L783" s="35"/>
      <c r="M783" s="35"/>
      <c r="N783" s="35"/>
      <c r="O783" s="35"/>
    </row>
    <row r="784" spans="3:15">
      <c r="C784" s="35"/>
      <c r="D784" s="35"/>
      <c r="E784" s="35"/>
      <c r="F784" s="35"/>
      <c r="G784" s="35"/>
      <c r="H784" s="35"/>
      <c r="I784" s="35"/>
      <c r="J784" s="35"/>
      <c r="K784" s="35"/>
      <c r="L784" s="35"/>
      <c r="M784" s="35"/>
      <c r="N784" s="35"/>
      <c r="O784" s="35"/>
    </row>
    <row r="785" spans="3:15">
      <c r="C785" s="35"/>
      <c r="D785" s="35"/>
      <c r="E785" s="35"/>
      <c r="F785" s="35"/>
      <c r="G785" s="35"/>
      <c r="H785" s="35"/>
      <c r="I785" s="35"/>
      <c r="J785" s="35"/>
      <c r="K785" s="35"/>
      <c r="L785" s="35"/>
      <c r="M785" s="35"/>
      <c r="N785" s="35"/>
      <c r="O785" s="35"/>
    </row>
    <row r="786" spans="3:15">
      <c r="C786" s="35"/>
      <c r="D786" s="35"/>
      <c r="E786" s="35"/>
      <c r="F786" s="35"/>
      <c r="G786" s="35"/>
      <c r="H786" s="35"/>
      <c r="I786" s="35"/>
      <c r="J786" s="35"/>
      <c r="K786" s="35"/>
      <c r="L786" s="35"/>
      <c r="M786" s="35"/>
      <c r="N786" s="35"/>
      <c r="O786" s="35"/>
    </row>
    <row r="787" spans="3:15">
      <c r="C787" s="35"/>
      <c r="D787" s="35"/>
      <c r="E787" s="35"/>
      <c r="F787" s="35"/>
      <c r="G787" s="35"/>
      <c r="H787" s="35"/>
      <c r="I787" s="35"/>
      <c r="J787" s="35"/>
      <c r="K787" s="35"/>
      <c r="L787" s="35"/>
      <c r="M787" s="35"/>
      <c r="N787" s="35"/>
      <c r="O787" s="35"/>
    </row>
    <row r="788" spans="3:15">
      <c r="C788" s="35"/>
      <c r="D788" s="35"/>
      <c r="E788" s="35"/>
      <c r="F788" s="35"/>
      <c r="G788" s="35"/>
      <c r="H788" s="35"/>
      <c r="I788" s="35"/>
      <c r="J788" s="35"/>
      <c r="K788" s="35"/>
      <c r="L788" s="35"/>
      <c r="M788" s="35"/>
      <c r="N788" s="35"/>
      <c r="O788" s="35"/>
    </row>
    <row r="789" spans="3:15">
      <c r="C789" s="35"/>
      <c r="D789" s="35"/>
      <c r="E789" s="35"/>
      <c r="F789" s="35"/>
      <c r="G789" s="35"/>
      <c r="H789" s="35"/>
      <c r="I789" s="35"/>
      <c r="J789" s="35"/>
      <c r="K789" s="35"/>
      <c r="L789" s="35"/>
      <c r="M789" s="35"/>
      <c r="N789" s="35"/>
      <c r="O789" s="35"/>
    </row>
    <row r="790" spans="3:15">
      <c r="C790" s="35"/>
      <c r="D790" s="35"/>
      <c r="E790" s="35"/>
      <c r="F790" s="35"/>
      <c r="G790" s="35"/>
      <c r="H790" s="35"/>
      <c r="I790" s="35"/>
      <c r="J790" s="35"/>
      <c r="K790" s="35"/>
      <c r="L790" s="35"/>
      <c r="M790" s="35"/>
      <c r="N790" s="35"/>
      <c r="O790" s="35"/>
    </row>
    <row r="791" spans="3:15">
      <c r="C791" s="35"/>
      <c r="D791" s="35"/>
      <c r="E791" s="35"/>
      <c r="F791" s="35"/>
      <c r="G791" s="35"/>
      <c r="H791" s="35"/>
      <c r="I791" s="35"/>
      <c r="J791" s="35"/>
      <c r="K791" s="35"/>
      <c r="L791" s="35"/>
      <c r="M791" s="35"/>
      <c r="N791" s="35"/>
      <c r="O791" s="35"/>
    </row>
    <row r="792" spans="3:15">
      <c r="C792" s="35"/>
      <c r="D792" s="35"/>
      <c r="E792" s="35"/>
      <c r="F792" s="35"/>
      <c r="G792" s="35"/>
      <c r="H792" s="35"/>
      <c r="I792" s="35"/>
      <c r="J792" s="35"/>
      <c r="K792" s="35"/>
      <c r="L792" s="35"/>
      <c r="M792" s="35"/>
      <c r="N792" s="35"/>
      <c r="O792" s="35"/>
    </row>
    <row r="793" spans="3:15">
      <c r="C793" s="35"/>
      <c r="D793" s="35"/>
      <c r="E793" s="35"/>
      <c r="F793" s="35"/>
      <c r="G793" s="35"/>
      <c r="H793" s="35"/>
      <c r="I793" s="35"/>
      <c r="J793" s="35"/>
      <c r="K793" s="35"/>
      <c r="L793" s="35"/>
      <c r="M793" s="35"/>
      <c r="N793" s="35"/>
      <c r="O793" s="35"/>
    </row>
    <row r="794" spans="3:15">
      <c r="C794" s="35"/>
      <c r="D794" s="35"/>
      <c r="E794" s="35"/>
      <c r="F794" s="35"/>
      <c r="G794" s="35"/>
      <c r="H794" s="35"/>
      <c r="I794" s="35"/>
      <c r="J794" s="35"/>
      <c r="K794" s="35"/>
      <c r="L794" s="35"/>
      <c r="M794" s="35"/>
      <c r="N794" s="35"/>
      <c r="O794" s="35"/>
    </row>
    <row r="795" spans="3:15">
      <c r="C795" s="35"/>
      <c r="D795" s="35"/>
      <c r="E795" s="35"/>
      <c r="F795" s="35"/>
      <c r="G795" s="35"/>
      <c r="H795" s="35"/>
      <c r="I795" s="35"/>
      <c r="J795" s="35"/>
      <c r="K795" s="35"/>
      <c r="L795" s="35"/>
      <c r="M795" s="35"/>
      <c r="N795" s="35"/>
      <c r="O795" s="35"/>
    </row>
    <row r="796" spans="3:15">
      <c r="C796" s="35"/>
      <c r="D796" s="35"/>
      <c r="E796" s="35"/>
      <c r="F796" s="35"/>
      <c r="G796" s="35"/>
      <c r="H796" s="35"/>
      <c r="I796" s="35"/>
      <c r="J796" s="35"/>
      <c r="K796" s="35"/>
      <c r="L796" s="35"/>
      <c r="M796" s="35"/>
      <c r="N796" s="35"/>
      <c r="O796" s="35"/>
    </row>
    <row r="797" spans="3:15">
      <c r="C797" s="35"/>
      <c r="D797" s="35"/>
      <c r="E797" s="35"/>
      <c r="F797" s="35"/>
      <c r="G797" s="35"/>
      <c r="H797" s="35"/>
      <c r="I797" s="35"/>
      <c r="J797" s="35"/>
      <c r="K797" s="35"/>
      <c r="L797" s="35"/>
      <c r="M797" s="35"/>
      <c r="N797" s="35"/>
      <c r="O797" s="35"/>
    </row>
    <row r="798" spans="3:15">
      <c r="C798" s="35"/>
      <c r="D798" s="35"/>
      <c r="E798" s="35"/>
      <c r="F798" s="35"/>
      <c r="G798" s="35"/>
      <c r="H798" s="35"/>
      <c r="I798" s="35"/>
      <c r="J798" s="35"/>
      <c r="K798" s="35"/>
      <c r="L798" s="35"/>
      <c r="M798" s="35"/>
      <c r="N798" s="35"/>
      <c r="O798" s="35"/>
    </row>
    <row r="799" spans="3:15">
      <c r="C799" s="35"/>
      <c r="D799" s="35"/>
      <c r="E799" s="35"/>
      <c r="F799" s="35"/>
      <c r="G799" s="35"/>
      <c r="H799" s="35"/>
      <c r="I799" s="35"/>
      <c r="J799" s="35"/>
      <c r="K799" s="35"/>
      <c r="L799" s="35"/>
      <c r="M799" s="35"/>
      <c r="N799" s="35"/>
      <c r="O799" s="35"/>
    </row>
    <row r="800" spans="3:15">
      <c r="C800" s="35"/>
      <c r="D800" s="35"/>
      <c r="E800" s="35"/>
      <c r="F800" s="35"/>
      <c r="G800" s="35"/>
      <c r="H800" s="35"/>
      <c r="I800" s="35"/>
      <c r="J800" s="35"/>
      <c r="K800" s="35"/>
      <c r="L800" s="35"/>
      <c r="M800" s="35"/>
      <c r="N800" s="35"/>
      <c r="O800" s="35"/>
    </row>
    <row r="801" spans="3:15">
      <c r="C801" s="35"/>
      <c r="D801" s="35"/>
      <c r="E801" s="35"/>
      <c r="F801" s="35"/>
      <c r="G801" s="35"/>
      <c r="H801" s="35"/>
      <c r="I801" s="35"/>
      <c r="J801" s="35"/>
      <c r="K801" s="35"/>
      <c r="L801" s="35"/>
      <c r="M801" s="35"/>
      <c r="N801" s="35"/>
      <c r="O801" s="35"/>
    </row>
    <row r="802" spans="3:15">
      <c r="C802" s="35"/>
      <c r="D802" s="35"/>
      <c r="E802" s="35"/>
      <c r="F802" s="35"/>
      <c r="G802" s="35"/>
      <c r="H802" s="35"/>
      <c r="I802" s="35"/>
      <c r="J802" s="35"/>
      <c r="K802" s="35"/>
      <c r="L802" s="35"/>
      <c r="M802" s="35"/>
      <c r="N802" s="35"/>
      <c r="O802" s="35"/>
    </row>
    <row r="803" spans="3:15">
      <c r="C803" s="35"/>
      <c r="D803" s="35"/>
      <c r="E803" s="35"/>
      <c r="F803" s="35"/>
      <c r="G803" s="35"/>
      <c r="H803" s="35"/>
      <c r="I803" s="35"/>
      <c r="J803" s="35"/>
      <c r="K803" s="35"/>
      <c r="L803" s="35"/>
      <c r="M803" s="35"/>
      <c r="N803" s="35"/>
      <c r="O803" s="35"/>
    </row>
    <row r="804" spans="3:15">
      <c r="C804" s="35"/>
      <c r="D804" s="35"/>
      <c r="E804" s="35"/>
      <c r="F804" s="35"/>
      <c r="G804" s="35"/>
      <c r="H804" s="35"/>
      <c r="I804" s="35"/>
      <c r="J804" s="35"/>
      <c r="K804" s="35"/>
      <c r="L804" s="35"/>
      <c r="M804" s="35"/>
      <c r="N804" s="35"/>
      <c r="O804" s="35"/>
    </row>
    <row r="805" spans="3:15">
      <c r="C805" s="35"/>
      <c r="D805" s="35"/>
      <c r="E805" s="35"/>
      <c r="F805" s="35"/>
      <c r="G805" s="35"/>
      <c r="H805" s="35"/>
      <c r="I805" s="35"/>
      <c r="J805" s="35"/>
      <c r="K805" s="35"/>
      <c r="L805" s="35"/>
      <c r="M805" s="35"/>
      <c r="N805" s="35"/>
      <c r="O805" s="35"/>
    </row>
    <row r="806" spans="3:15">
      <c r="C806" s="35"/>
      <c r="D806" s="35"/>
      <c r="E806" s="35"/>
      <c r="F806" s="35"/>
      <c r="G806" s="35"/>
      <c r="H806" s="35"/>
      <c r="I806" s="35"/>
      <c r="J806" s="35"/>
      <c r="K806" s="35"/>
      <c r="L806" s="35"/>
      <c r="M806" s="35"/>
      <c r="N806" s="35"/>
      <c r="O806" s="35"/>
    </row>
    <row r="807" spans="3:15">
      <c r="C807" s="35"/>
      <c r="D807" s="35"/>
      <c r="E807" s="35"/>
      <c r="F807" s="35"/>
      <c r="G807" s="35"/>
      <c r="H807" s="35"/>
      <c r="I807" s="35"/>
      <c r="J807" s="35"/>
      <c r="K807" s="35"/>
      <c r="L807" s="35"/>
      <c r="M807" s="35"/>
      <c r="N807" s="35"/>
      <c r="O807" s="35"/>
    </row>
    <row r="808" spans="3:15">
      <c r="C808" s="35"/>
      <c r="D808" s="35"/>
      <c r="E808" s="35"/>
      <c r="F808" s="35"/>
      <c r="G808" s="35"/>
      <c r="H808" s="35"/>
      <c r="I808" s="35"/>
      <c r="J808" s="35"/>
      <c r="K808" s="35"/>
      <c r="L808" s="35"/>
      <c r="M808" s="35"/>
      <c r="N808" s="35"/>
      <c r="O808" s="35"/>
    </row>
    <row r="809" spans="3:15">
      <c r="C809" s="35"/>
      <c r="D809" s="35"/>
      <c r="E809" s="35"/>
      <c r="F809" s="35"/>
      <c r="G809" s="35"/>
      <c r="H809" s="35"/>
      <c r="I809" s="35"/>
      <c r="J809" s="35"/>
      <c r="K809" s="35"/>
      <c r="L809" s="35"/>
      <c r="M809" s="35"/>
      <c r="N809" s="35"/>
      <c r="O809" s="35"/>
    </row>
    <row r="810" spans="3:15">
      <c r="C810" s="35"/>
      <c r="D810" s="35"/>
      <c r="E810" s="35"/>
      <c r="F810" s="35"/>
      <c r="G810" s="35"/>
      <c r="H810" s="35"/>
      <c r="I810" s="35"/>
      <c r="J810" s="35"/>
      <c r="K810" s="35"/>
      <c r="L810" s="35"/>
      <c r="M810" s="35"/>
      <c r="N810" s="35"/>
      <c r="O810" s="35"/>
    </row>
    <row r="811" spans="3:15">
      <c r="C811" s="35"/>
      <c r="D811" s="35"/>
      <c r="E811" s="35"/>
      <c r="F811" s="35"/>
      <c r="G811" s="35"/>
      <c r="H811" s="35"/>
      <c r="I811" s="35"/>
      <c r="J811" s="35"/>
      <c r="K811" s="35"/>
      <c r="L811" s="35"/>
      <c r="M811" s="35"/>
      <c r="N811" s="35"/>
      <c r="O811" s="35"/>
    </row>
    <row r="812" spans="3:15">
      <c r="C812" s="35"/>
      <c r="D812" s="35"/>
      <c r="E812" s="35"/>
      <c r="F812" s="35"/>
      <c r="G812" s="35"/>
      <c r="H812" s="35"/>
      <c r="I812" s="35"/>
      <c r="J812" s="35"/>
      <c r="K812" s="35"/>
      <c r="L812" s="35"/>
      <c r="M812" s="35"/>
      <c r="N812" s="35"/>
      <c r="O812" s="35"/>
    </row>
    <row r="813" spans="3:15">
      <c r="C813" s="35"/>
      <c r="D813" s="35"/>
      <c r="E813" s="35"/>
      <c r="F813" s="35"/>
      <c r="G813" s="35"/>
      <c r="H813" s="35"/>
      <c r="I813" s="35"/>
      <c r="J813" s="35"/>
      <c r="K813" s="35"/>
      <c r="L813" s="35"/>
      <c r="M813" s="35"/>
      <c r="N813" s="35"/>
      <c r="O813" s="35"/>
    </row>
    <row r="814" spans="3:15">
      <c r="C814" s="35"/>
      <c r="D814" s="35"/>
      <c r="E814" s="35"/>
      <c r="F814" s="35"/>
      <c r="G814" s="35"/>
      <c r="H814" s="35"/>
      <c r="I814" s="35"/>
      <c r="J814" s="35"/>
      <c r="K814" s="35"/>
      <c r="L814" s="35"/>
      <c r="M814" s="35"/>
      <c r="N814" s="35"/>
      <c r="O814" s="35"/>
    </row>
    <row r="815" spans="3:15">
      <c r="C815" s="35"/>
      <c r="D815" s="35"/>
      <c r="E815" s="35"/>
      <c r="F815" s="35"/>
      <c r="G815" s="35"/>
      <c r="H815" s="35"/>
      <c r="I815" s="35"/>
      <c r="J815" s="35"/>
      <c r="K815" s="35"/>
      <c r="L815" s="35"/>
      <c r="M815" s="35"/>
      <c r="N815" s="35"/>
      <c r="O815" s="35"/>
    </row>
    <row r="816" spans="3:15">
      <c r="C816" s="35"/>
      <c r="D816" s="35"/>
      <c r="E816" s="35"/>
      <c r="F816" s="35"/>
      <c r="G816" s="35"/>
      <c r="H816" s="35"/>
      <c r="I816" s="35"/>
      <c r="J816" s="35"/>
      <c r="K816" s="35"/>
      <c r="L816" s="35"/>
      <c r="M816" s="35"/>
      <c r="N816" s="35"/>
      <c r="O816" s="35"/>
    </row>
    <row r="817" spans="3:15">
      <c r="C817" s="35"/>
      <c r="D817" s="35"/>
      <c r="E817" s="35"/>
      <c r="F817" s="35"/>
      <c r="G817" s="35"/>
      <c r="H817" s="35"/>
      <c r="I817" s="35"/>
      <c r="J817" s="35"/>
      <c r="K817" s="35"/>
      <c r="L817" s="35"/>
      <c r="M817" s="35"/>
      <c r="N817" s="35"/>
      <c r="O817" s="35"/>
    </row>
    <row r="818" spans="3:15">
      <c r="C818" s="35"/>
      <c r="D818" s="35"/>
      <c r="E818" s="35"/>
      <c r="F818" s="35"/>
      <c r="G818" s="35"/>
      <c r="H818" s="35"/>
      <c r="I818" s="35"/>
      <c r="J818" s="35"/>
      <c r="K818" s="35"/>
      <c r="L818" s="35"/>
      <c r="M818" s="35"/>
      <c r="N818" s="35"/>
      <c r="O818" s="35"/>
    </row>
    <row r="819" spans="3:15">
      <c r="C819" s="35"/>
      <c r="D819" s="35"/>
      <c r="E819" s="35"/>
      <c r="F819" s="35"/>
      <c r="G819" s="35"/>
      <c r="H819" s="35"/>
      <c r="I819" s="35"/>
      <c r="J819" s="35"/>
      <c r="K819" s="35"/>
      <c r="L819" s="35"/>
      <c r="M819" s="35"/>
      <c r="N819" s="35"/>
      <c r="O819" s="35"/>
    </row>
    <row r="820" spans="3:15">
      <c r="C820" s="35"/>
      <c r="D820" s="35"/>
      <c r="E820" s="35"/>
      <c r="F820" s="35"/>
      <c r="G820" s="35"/>
      <c r="H820" s="35"/>
      <c r="I820" s="35"/>
      <c r="J820" s="35"/>
      <c r="K820" s="35"/>
      <c r="L820" s="35"/>
      <c r="M820" s="35"/>
      <c r="N820" s="35"/>
      <c r="O820" s="35"/>
    </row>
    <row r="821" spans="3:15">
      <c r="C821" s="35"/>
      <c r="D821" s="35"/>
      <c r="E821" s="35"/>
      <c r="F821" s="35"/>
      <c r="G821" s="35"/>
      <c r="H821" s="35"/>
      <c r="I821" s="35"/>
      <c r="J821" s="35"/>
      <c r="K821" s="35"/>
      <c r="L821" s="35"/>
      <c r="M821" s="35"/>
      <c r="N821" s="35"/>
      <c r="O821" s="35"/>
    </row>
    <row r="822" spans="3:15">
      <c r="C822" s="35"/>
      <c r="D822" s="35"/>
      <c r="E822" s="35"/>
      <c r="F822" s="35"/>
      <c r="G822" s="35"/>
      <c r="H822" s="35"/>
      <c r="I822" s="35"/>
      <c r="J822" s="35"/>
      <c r="K822" s="35"/>
      <c r="L822" s="35"/>
      <c r="M822" s="35"/>
      <c r="N822" s="35"/>
      <c r="O822" s="35"/>
    </row>
    <row r="823" spans="3:15">
      <c r="C823" s="35"/>
      <c r="D823" s="35"/>
      <c r="E823" s="35"/>
      <c r="F823" s="35"/>
      <c r="G823" s="35"/>
      <c r="H823" s="35"/>
      <c r="I823" s="35"/>
      <c r="J823" s="35"/>
      <c r="K823" s="35"/>
      <c r="L823" s="35"/>
      <c r="M823" s="35"/>
      <c r="N823" s="35"/>
      <c r="O823" s="35"/>
    </row>
    <row r="824" spans="3:15">
      <c r="C824" s="35"/>
      <c r="D824" s="35"/>
      <c r="E824" s="35"/>
      <c r="F824" s="35"/>
      <c r="G824" s="35"/>
      <c r="H824" s="35"/>
      <c r="I824" s="35"/>
      <c r="J824" s="35"/>
      <c r="K824" s="35"/>
      <c r="L824" s="35"/>
      <c r="M824" s="35"/>
      <c r="N824" s="35"/>
      <c r="O824" s="35"/>
    </row>
    <row r="825" spans="3:15">
      <c r="C825" s="35"/>
      <c r="D825" s="35"/>
      <c r="E825" s="35"/>
      <c r="F825" s="35"/>
      <c r="G825" s="35"/>
      <c r="H825" s="35"/>
      <c r="I825" s="35"/>
      <c r="J825" s="35"/>
      <c r="K825" s="35"/>
      <c r="L825" s="35"/>
      <c r="M825" s="35"/>
      <c r="N825" s="35"/>
      <c r="O825" s="35"/>
    </row>
    <row r="826" spans="3:15">
      <c r="C826" s="35"/>
      <c r="D826" s="35"/>
      <c r="E826" s="35"/>
      <c r="F826" s="35"/>
      <c r="G826" s="35"/>
      <c r="H826" s="35"/>
      <c r="I826" s="35"/>
      <c r="J826" s="35"/>
      <c r="K826" s="35"/>
      <c r="L826" s="35"/>
      <c r="M826" s="35"/>
      <c r="N826" s="35"/>
      <c r="O826" s="35"/>
    </row>
    <row r="827" spans="3:15">
      <c r="C827" s="35"/>
      <c r="D827" s="35"/>
      <c r="E827" s="35"/>
      <c r="F827" s="35"/>
      <c r="G827" s="35"/>
      <c r="H827" s="35"/>
      <c r="I827" s="35"/>
      <c r="J827" s="35"/>
      <c r="K827" s="35"/>
      <c r="L827" s="35"/>
      <c r="M827" s="35"/>
      <c r="N827" s="35"/>
      <c r="O827" s="35"/>
    </row>
    <row r="828" spans="3:15">
      <c r="C828" s="35"/>
      <c r="D828" s="35"/>
      <c r="E828" s="35"/>
      <c r="F828" s="35"/>
      <c r="G828" s="35"/>
      <c r="H828" s="35"/>
      <c r="I828" s="35"/>
      <c r="J828" s="35"/>
      <c r="K828" s="35"/>
      <c r="L828" s="35"/>
      <c r="M828" s="35"/>
      <c r="N828" s="35"/>
      <c r="O828" s="35"/>
    </row>
    <row r="829" spans="3:15">
      <c r="C829" s="35"/>
      <c r="D829" s="35"/>
      <c r="E829" s="35"/>
      <c r="F829" s="35"/>
      <c r="G829" s="35"/>
      <c r="H829" s="35"/>
      <c r="I829" s="35"/>
      <c r="J829" s="35"/>
      <c r="K829" s="35"/>
      <c r="L829" s="35"/>
      <c r="M829" s="35"/>
      <c r="N829" s="35"/>
      <c r="O829" s="35"/>
    </row>
    <row r="830" spans="3:15">
      <c r="C830" s="35"/>
      <c r="D830" s="35"/>
      <c r="E830" s="35"/>
      <c r="F830" s="35"/>
      <c r="G830" s="35"/>
      <c r="H830" s="35"/>
      <c r="I830" s="35"/>
      <c r="J830" s="35"/>
      <c r="K830" s="35"/>
      <c r="L830" s="35"/>
      <c r="M830" s="35"/>
      <c r="N830" s="35"/>
      <c r="O830" s="35"/>
    </row>
    <row r="831" spans="3:15">
      <c r="C831" s="35"/>
      <c r="D831" s="35"/>
      <c r="E831" s="35"/>
      <c r="F831" s="35"/>
      <c r="G831" s="35"/>
      <c r="H831" s="35"/>
      <c r="I831" s="35"/>
      <c r="J831" s="35"/>
      <c r="K831" s="35"/>
      <c r="L831" s="35"/>
      <c r="M831" s="35"/>
      <c r="N831" s="35"/>
      <c r="O831" s="35"/>
    </row>
    <row r="832" spans="3:15">
      <c r="C832" s="35"/>
      <c r="D832" s="35"/>
      <c r="E832" s="35"/>
      <c r="F832" s="35"/>
      <c r="G832" s="35"/>
      <c r="H832" s="35"/>
      <c r="I832" s="35"/>
      <c r="J832" s="35"/>
      <c r="K832" s="35"/>
      <c r="L832" s="35"/>
      <c r="M832" s="35"/>
      <c r="N832" s="35"/>
      <c r="O832" s="35"/>
    </row>
    <row r="833" spans="3:15">
      <c r="C833" s="35"/>
      <c r="D833" s="35"/>
      <c r="E833" s="35"/>
      <c r="F833" s="35"/>
      <c r="G833" s="35"/>
      <c r="H833" s="35"/>
      <c r="I833" s="35"/>
      <c r="J833" s="35"/>
      <c r="K833" s="35"/>
      <c r="L833" s="35"/>
      <c r="M833" s="35"/>
      <c r="N833" s="35"/>
      <c r="O833" s="35"/>
    </row>
    <row r="834" spans="3:15">
      <c r="C834" s="35"/>
      <c r="D834" s="35"/>
      <c r="E834" s="35"/>
      <c r="F834" s="35"/>
      <c r="G834" s="35"/>
      <c r="H834" s="35"/>
      <c r="I834" s="35"/>
      <c r="J834" s="35"/>
      <c r="K834" s="35"/>
      <c r="L834" s="35"/>
      <c r="M834" s="35"/>
      <c r="N834" s="35"/>
      <c r="O834" s="35"/>
    </row>
    <row r="835" spans="3:15">
      <c r="C835" s="35"/>
      <c r="D835" s="35"/>
      <c r="E835" s="35"/>
      <c r="F835" s="35"/>
      <c r="G835" s="35"/>
      <c r="H835" s="35"/>
      <c r="I835" s="35"/>
      <c r="J835" s="35"/>
      <c r="K835" s="35"/>
      <c r="L835" s="35"/>
      <c r="M835" s="35"/>
      <c r="N835" s="35"/>
      <c r="O835" s="35"/>
    </row>
    <row r="836" spans="3:15">
      <c r="C836" s="35"/>
      <c r="D836" s="35"/>
      <c r="E836" s="35"/>
      <c r="F836" s="35"/>
      <c r="G836" s="35"/>
      <c r="H836" s="35"/>
      <c r="I836" s="35"/>
      <c r="J836" s="35"/>
      <c r="K836" s="35"/>
      <c r="L836" s="35"/>
      <c r="M836" s="35"/>
      <c r="N836" s="35"/>
      <c r="O836" s="35"/>
    </row>
    <row r="837" spans="3:15">
      <c r="C837" s="35"/>
      <c r="D837" s="35"/>
      <c r="E837" s="35"/>
      <c r="F837" s="35"/>
      <c r="G837" s="35"/>
      <c r="H837" s="35"/>
      <c r="I837" s="35"/>
      <c r="J837" s="35"/>
      <c r="K837" s="35"/>
      <c r="L837" s="35"/>
      <c r="M837" s="35"/>
      <c r="N837" s="35"/>
      <c r="O837" s="35"/>
    </row>
    <row r="838" spans="3:15">
      <c r="C838" s="35"/>
      <c r="D838" s="35"/>
      <c r="E838" s="35"/>
      <c r="F838" s="35"/>
      <c r="G838" s="35"/>
      <c r="H838" s="35"/>
      <c r="I838" s="35"/>
      <c r="J838" s="35"/>
      <c r="K838" s="35"/>
      <c r="L838" s="35"/>
      <c r="M838" s="35"/>
      <c r="N838" s="35"/>
      <c r="O838" s="35"/>
    </row>
    <row r="839" spans="3:15">
      <c r="C839" s="35"/>
      <c r="D839" s="35"/>
      <c r="E839" s="35"/>
      <c r="F839" s="35"/>
      <c r="G839" s="35"/>
      <c r="H839" s="35"/>
      <c r="I839" s="35"/>
      <c r="J839" s="35"/>
      <c r="K839" s="35"/>
      <c r="L839" s="35"/>
      <c r="M839" s="35"/>
      <c r="N839" s="35"/>
      <c r="O839" s="35"/>
    </row>
    <row r="840" spans="3:15">
      <c r="C840" s="35"/>
      <c r="D840" s="35"/>
      <c r="E840" s="35"/>
      <c r="F840" s="35"/>
      <c r="G840" s="35"/>
      <c r="H840" s="35"/>
      <c r="I840" s="35"/>
      <c r="J840" s="35"/>
      <c r="K840" s="35"/>
      <c r="L840" s="35"/>
      <c r="M840" s="35"/>
      <c r="N840" s="35"/>
      <c r="O840" s="35"/>
    </row>
    <row r="841" spans="3:15">
      <c r="C841" s="35"/>
      <c r="D841" s="35"/>
      <c r="E841" s="35"/>
      <c r="F841" s="35"/>
      <c r="G841" s="35"/>
      <c r="H841" s="35"/>
      <c r="I841" s="35"/>
      <c r="J841" s="35"/>
      <c r="K841" s="35"/>
      <c r="L841" s="35"/>
      <c r="M841" s="35"/>
      <c r="N841" s="35"/>
      <c r="O841" s="35"/>
    </row>
    <row r="842" spans="3:15">
      <c r="C842" s="35"/>
      <c r="D842" s="35"/>
      <c r="E842" s="35"/>
      <c r="F842" s="35"/>
      <c r="G842" s="35"/>
      <c r="H842" s="35"/>
      <c r="I842" s="35"/>
      <c r="J842" s="35"/>
      <c r="K842" s="35"/>
      <c r="L842" s="35"/>
      <c r="M842" s="35"/>
      <c r="N842" s="35"/>
      <c r="O842" s="35"/>
    </row>
    <row r="843" spans="3:15">
      <c r="C843" s="35"/>
      <c r="D843" s="35"/>
      <c r="E843" s="35"/>
      <c r="F843" s="35"/>
      <c r="G843" s="35"/>
      <c r="H843" s="35"/>
      <c r="I843" s="35"/>
      <c r="J843" s="35"/>
      <c r="K843" s="35"/>
      <c r="L843" s="35"/>
      <c r="M843" s="35"/>
      <c r="N843" s="35"/>
      <c r="O843" s="35"/>
    </row>
    <row r="844" spans="3:15">
      <c r="C844" s="35"/>
      <c r="D844" s="35"/>
      <c r="E844" s="35"/>
      <c r="F844" s="35"/>
      <c r="G844" s="35"/>
      <c r="H844" s="35"/>
      <c r="I844" s="35"/>
      <c r="J844" s="35"/>
      <c r="K844" s="35"/>
      <c r="L844" s="35"/>
      <c r="M844" s="35"/>
      <c r="N844" s="35"/>
      <c r="O844" s="35"/>
    </row>
    <row r="845" spans="3:15">
      <c r="C845" s="35"/>
      <c r="D845" s="35"/>
      <c r="E845" s="35"/>
      <c r="F845" s="35"/>
      <c r="G845" s="35"/>
      <c r="H845" s="35"/>
      <c r="I845" s="35"/>
      <c r="J845" s="35"/>
      <c r="K845" s="35"/>
      <c r="L845" s="35"/>
      <c r="M845" s="35"/>
      <c r="N845" s="35"/>
      <c r="O845" s="35"/>
    </row>
    <row r="846" spans="3:15">
      <c r="C846" s="35"/>
      <c r="D846" s="35"/>
      <c r="E846" s="35"/>
      <c r="F846" s="35"/>
      <c r="G846" s="35"/>
      <c r="H846" s="35"/>
      <c r="I846" s="35"/>
      <c r="J846" s="35"/>
      <c r="K846" s="35"/>
      <c r="L846" s="35"/>
      <c r="M846" s="35"/>
      <c r="N846" s="35"/>
      <c r="O846" s="35"/>
    </row>
    <row r="847" spans="3:15">
      <c r="C847" s="35"/>
      <c r="D847" s="35"/>
      <c r="E847" s="35"/>
      <c r="F847" s="35"/>
      <c r="G847" s="35"/>
      <c r="H847" s="35"/>
      <c r="I847" s="35"/>
      <c r="J847" s="35"/>
      <c r="K847" s="35"/>
      <c r="L847" s="35"/>
      <c r="M847" s="35"/>
      <c r="N847" s="35"/>
      <c r="O847" s="35"/>
    </row>
    <row r="848" spans="3:15">
      <c r="C848" s="35"/>
      <c r="D848" s="35"/>
      <c r="E848" s="35"/>
      <c r="F848" s="35"/>
      <c r="G848" s="35"/>
      <c r="H848" s="35"/>
      <c r="I848" s="35"/>
      <c r="J848" s="35"/>
      <c r="K848" s="35"/>
      <c r="L848" s="35"/>
      <c r="M848" s="35"/>
      <c r="N848" s="35"/>
      <c r="O848" s="35"/>
    </row>
    <row r="849" spans="3:15">
      <c r="C849" s="35"/>
      <c r="D849" s="35"/>
      <c r="E849" s="35"/>
      <c r="F849" s="35"/>
      <c r="G849" s="35"/>
      <c r="H849" s="35"/>
      <c r="I849" s="35"/>
      <c r="J849" s="35"/>
      <c r="K849" s="35"/>
      <c r="L849" s="35"/>
      <c r="M849" s="35"/>
      <c r="N849" s="35"/>
      <c r="O849" s="35"/>
    </row>
    <row r="850" spans="3:15">
      <c r="C850" s="35"/>
      <c r="D850" s="35"/>
      <c r="E850" s="35"/>
      <c r="F850" s="35"/>
      <c r="G850" s="35"/>
      <c r="H850" s="35"/>
      <c r="I850" s="35"/>
      <c r="J850" s="35"/>
      <c r="K850" s="35"/>
      <c r="L850" s="35"/>
      <c r="M850" s="35"/>
      <c r="N850" s="35"/>
      <c r="O850" s="35"/>
    </row>
    <row r="851" spans="3:15">
      <c r="C851" s="35"/>
      <c r="D851" s="35"/>
      <c r="E851" s="35"/>
      <c r="F851" s="35"/>
      <c r="G851" s="35"/>
      <c r="H851" s="35"/>
      <c r="I851" s="35"/>
      <c r="J851" s="35"/>
      <c r="K851" s="35"/>
      <c r="L851" s="35"/>
      <c r="M851" s="35"/>
      <c r="N851" s="35"/>
      <c r="O851" s="35"/>
    </row>
    <row r="852" spans="3:15">
      <c r="C852" s="35"/>
      <c r="D852" s="35"/>
      <c r="E852" s="35"/>
      <c r="F852" s="35"/>
      <c r="G852" s="35"/>
      <c r="H852" s="35"/>
      <c r="I852" s="35"/>
      <c r="J852" s="35"/>
      <c r="K852" s="35"/>
      <c r="L852" s="35"/>
      <c r="M852" s="35"/>
      <c r="N852" s="35"/>
      <c r="O852" s="35"/>
    </row>
    <row r="853" spans="3:15">
      <c r="C853" s="35"/>
      <c r="D853" s="35"/>
      <c r="E853" s="35"/>
      <c r="F853" s="35"/>
      <c r="G853" s="35"/>
      <c r="H853" s="35"/>
      <c r="I853" s="35"/>
      <c r="J853" s="35"/>
      <c r="K853" s="35"/>
      <c r="L853" s="35"/>
      <c r="M853" s="35"/>
      <c r="N853" s="35"/>
      <c r="O853" s="35"/>
    </row>
    <row r="854" spans="3:15">
      <c r="C854" s="35"/>
      <c r="D854" s="35"/>
      <c r="E854" s="35"/>
      <c r="F854" s="35"/>
      <c r="G854" s="35"/>
      <c r="H854" s="35"/>
      <c r="I854" s="35"/>
      <c r="J854" s="35"/>
      <c r="K854" s="35"/>
      <c r="L854" s="35"/>
      <c r="M854" s="35"/>
      <c r="N854" s="35"/>
      <c r="O854" s="35"/>
    </row>
    <row r="855" spans="3:15">
      <c r="C855" s="35"/>
      <c r="D855" s="35"/>
      <c r="E855" s="35"/>
      <c r="F855" s="35"/>
      <c r="G855" s="35"/>
      <c r="H855" s="35"/>
      <c r="I855" s="35"/>
      <c r="J855" s="35"/>
      <c r="K855" s="35"/>
      <c r="L855" s="35"/>
      <c r="M855" s="35"/>
      <c r="N855" s="35"/>
      <c r="O855" s="35"/>
    </row>
    <row r="856" spans="3:15">
      <c r="C856" s="35"/>
      <c r="D856" s="35"/>
      <c r="E856" s="35"/>
      <c r="F856" s="35"/>
      <c r="G856" s="35"/>
      <c r="H856" s="35"/>
      <c r="I856" s="35"/>
      <c r="J856" s="35"/>
      <c r="K856" s="35"/>
      <c r="L856" s="35"/>
      <c r="M856" s="35"/>
      <c r="N856" s="35"/>
      <c r="O856" s="35"/>
    </row>
    <row r="857" spans="3:15">
      <c r="C857" s="35"/>
      <c r="D857" s="35"/>
      <c r="E857" s="35"/>
      <c r="F857" s="35"/>
      <c r="G857" s="35"/>
      <c r="H857" s="35"/>
      <c r="I857" s="35"/>
      <c r="J857" s="35"/>
      <c r="K857" s="35"/>
      <c r="L857" s="35"/>
      <c r="M857" s="35"/>
      <c r="N857" s="35"/>
      <c r="O857" s="35"/>
    </row>
    <row r="858" spans="3:15">
      <c r="C858" s="35"/>
      <c r="D858" s="35"/>
      <c r="E858" s="35"/>
      <c r="F858" s="35"/>
      <c r="G858" s="35"/>
      <c r="H858" s="35"/>
      <c r="I858" s="35"/>
      <c r="J858" s="35"/>
      <c r="K858" s="35"/>
      <c r="L858" s="35"/>
      <c r="M858" s="35"/>
      <c r="N858" s="35"/>
      <c r="O858" s="35"/>
    </row>
    <row r="859" spans="3:15">
      <c r="C859" s="35"/>
      <c r="D859" s="35"/>
      <c r="E859" s="35"/>
      <c r="F859" s="35"/>
      <c r="G859" s="35"/>
      <c r="H859" s="35"/>
      <c r="I859" s="35"/>
      <c r="J859" s="35"/>
      <c r="K859" s="35"/>
      <c r="L859" s="35"/>
      <c r="M859" s="35"/>
      <c r="N859" s="35"/>
      <c r="O859" s="35"/>
    </row>
    <row r="860" spans="3:15">
      <c r="C860" s="35"/>
      <c r="D860" s="35"/>
      <c r="E860" s="35"/>
      <c r="F860" s="35"/>
      <c r="G860" s="35"/>
      <c r="H860" s="35"/>
      <c r="I860" s="35"/>
      <c r="J860" s="35"/>
      <c r="K860" s="35"/>
      <c r="L860" s="35"/>
      <c r="M860" s="35"/>
      <c r="N860" s="35"/>
      <c r="O860" s="35"/>
    </row>
    <row r="861" spans="3:15">
      <c r="C861" s="35"/>
      <c r="D861" s="35"/>
      <c r="E861" s="35"/>
      <c r="F861" s="35"/>
      <c r="G861" s="35"/>
      <c r="H861" s="35"/>
      <c r="I861" s="35"/>
      <c r="J861" s="35"/>
      <c r="K861" s="35"/>
      <c r="L861" s="35"/>
      <c r="M861" s="35"/>
      <c r="N861" s="35"/>
      <c r="O861" s="35"/>
    </row>
    <row r="862" spans="3:15">
      <c r="C862" s="35"/>
      <c r="D862" s="35"/>
      <c r="E862" s="35"/>
      <c r="F862" s="35"/>
      <c r="G862" s="35"/>
      <c r="H862" s="35"/>
      <c r="I862" s="35"/>
      <c r="J862" s="35"/>
      <c r="K862" s="35"/>
      <c r="L862" s="35"/>
      <c r="M862" s="35"/>
      <c r="N862" s="35"/>
      <c r="O862" s="35"/>
    </row>
    <row r="863" spans="3:15">
      <c r="C863" s="35"/>
      <c r="D863" s="35"/>
      <c r="E863" s="35"/>
      <c r="F863" s="35"/>
      <c r="G863" s="35"/>
      <c r="H863" s="35"/>
      <c r="I863" s="35"/>
      <c r="J863" s="35"/>
      <c r="K863" s="35"/>
      <c r="L863" s="35"/>
      <c r="M863" s="35"/>
      <c r="N863" s="35"/>
      <c r="O863" s="35"/>
    </row>
    <row r="864" spans="3:15">
      <c r="C864" s="35"/>
      <c r="D864" s="35"/>
      <c r="E864" s="35"/>
      <c r="F864" s="35"/>
      <c r="G864" s="35"/>
      <c r="H864" s="35"/>
      <c r="I864" s="35"/>
      <c r="J864" s="35"/>
      <c r="K864" s="35"/>
      <c r="L864" s="35"/>
      <c r="M864" s="35"/>
      <c r="N864" s="35"/>
      <c r="O864" s="35"/>
    </row>
    <row r="865" spans="3:15">
      <c r="C865" s="35"/>
      <c r="D865" s="35"/>
      <c r="E865" s="35"/>
      <c r="F865" s="35"/>
      <c r="G865" s="35"/>
      <c r="H865" s="35"/>
      <c r="I865" s="35"/>
      <c r="J865" s="35"/>
      <c r="K865" s="35"/>
      <c r="L865" s="35"/>
      <c r="M865" s="35"/>
      <c r="N865" s="35"/>
      <c r="O865" s="35"/>
    </row>
    <row r="866" spans="3:15">
      <c r="C866" s="35"/>
      <c r="D866" s="35"/>
      <c r="E866" s="35"/>
      <c r="F866" s="35"/>
      <c r="G866" s="35"/>
      <c r="H866" s="35"/>
      <c r="I866" s="35"/>
      <c r="J866" s="35"/>
      <c r="K866" s="35"/>
      <c r="L866" s="35"/>
      <c r="M866" s="35"/>
      <c r="N866" s="35"/>
      <c r="O866" s="35"/>
    </row>
    <row r="867" spans="3:15">
      <c r="C867" s="35"/>
      <c r="D867" s="35"/>
      <c r="E867" s="35"/>
      <c r="F867" s="35"/>
      <c r="G867" s="35"/>
      <c r="H867" s="35"/>
      <c r="I867" s="35"/>
      <c r="J867" s="35"/>
      <c r="K867" s="35"/>
      <c r="L867" s="35"/>
      <c r="M867" s="35"/>
      <c r="N867" s="35"/>
      <c r="O867" s="35"/>
    </row>
    <row r="868" spans="3:15">
      <c r="C868" s="35"/>
      <c r="D868" s="35"/>
      <c r="E868" s="35"/>
      <c r="F868" s="35"/>
      <c r="G868" s="35"/>
      <c r="H868" s="35"/>
      <c r="I868" s="35"/>
      <c r="J868" s="35"/>
      <c r="K868" s="35"/>
      <c r="L868" s="35"/>
      <c r="M868" s="35"/>
      <c r="N868" s="35"/>
      <c r="O868" s="35"/>
    </row>
    <row r="869" spans="3:15">
      <c r="C869" s="35"/>
      <c r="D869" s="35"/>
      <c r="E869" s="35"/>
      <c r="F869" s="35"/>
      <c r="G869" s="35"/>
      <c r="H869" s="35"/>
      <c r="I869" s="35"/>
      <c r="J869" s="35"/>
      <c r="K869" s="35"/>
      <c r="L869" s="35"/>
      <c r="M869" s="35"/>
      <c r="N869" s="35"/>
      <c r="O869" s="35"/>
    </row>
    <row r="870" spans="3:15">
      <c r="C870" s="35"/>
      <c r="D870" s="35"/>
      <c r="E870" s="35"/>
      <c r="F870" s="35"/>
      <c r="G870" s="35"/>
      <c r="H870" s="35"/>
      <c r="I870" s="35"/>
      <c r="J870" s="35"/>
      <c r="K870" s="35"/>
      <c r="L870" s="35"/>
      <c r="M870" s="35"/>
      <c r="N870" s="35"/>
      <c r="O870" s="35"/>
    </row>
    <row r="871" spans="3:15">
      <c r="C871" s="35"/>
      <c r="D871" s="35"/>
      <c r="E871" s="35"/>
      <c r="F871" s="35"/>
      <c r="G871" s="35"/>
      <c r="H871" s="35"/>
      <c r="I871" s="35"/>
      <c r="J871" s="35"/>
      <c r="K871" s="35"/>
      <c r="L871" s="35"/>
      <c r="M871" s="35"/>
      <c r="N871" s="35"/>
      <c r="O871" s="35"/>
    </row>
    <row r="872" spans="3:15">
      <c r="C872" s="35"/>
      <c r="D872" s="35"/>
      <c r="E872" s="35"/>
      <c r="F872" s="35"/>
      <c r="G872" s="35"/>
      <c r="H872" s="35"/>
      <c r="I872" s="35"/>
      <c r="J872" s="35"/>
      <c r="K872" s="35"/>
      <c r="L872" s="35"/>
      <c r="M872" s="35"/>
      <c r="N872" s="35"/>
      <c r="O872" s="35"/>
    </row>
    <row r="873" spans="3:15">
      <c r="C873" s="35"/>
      <c r="D873" s="35"/>
      <c r="E873" s="35"/>
      <c r="F873" s="35"/>
      <c r="G873" s="35"/>
      <c r="H873" s="35"/>
      <c r="I873" s="35"/>
      <c r="J873" s="35"/>
      <c r="K873" s="35"/>
      <c r="L873" s="35"/>
      <c r="M873" s="35"/>
      <c r="N873" s="35"/>
      <c r="O873" s="35"/>
    </row>
    <row r="874" spans="3:15">
      <c r="C874" s="35"/>
      <c r="D874" s="35"/>
      <c r="E874" s="35"/>
      <c r="F874" s="35"/>
      <c r="G874" s="35"/>
      <c r="H874" s="35"/>
      <c r="I874" s="35"/>
      <c r="J874" s="35"/>
      <c r="K874" s="35"/>
      <c r="L874" s="35"/>
      <c r="M874" s="35"/>
      <c r="N874" s="35"/>
      <c r="O874" s="35"/>
    </row>
    <row r="875" spans="3:15">
      <c r="C875" s="35"/>
      <c r="D875" s="35"/>
      <c r="E875" s="35"/>
      <c r="F875" s="35"/>
      <c r="G875" s="35"/>
      <c r="H875" s="35"/>
      <c r="I875" s="35"/>
      <c r="J875" s="35"/>
      <c r="K875" s="35"/>
      <c r="L875" s="35"/>
      <c r="M875" s="35"/>
      <c r="N875" s="35"/>
      <c r="O875" s="35"/>
    </row>
    <row r="876" spans="3:15">
      <c r="C876" s="35"/>
      <c r="D876" s="35"/>
      <c r="E876" s="35"/>
      <c r="F876" s="35"/>
      <c r="G876" s="35"/>
      <c r="H876" s="35"/>
      <c r="I876" s="35"/>
      <c r="J876" s="35"/>
      <c r="K876" s="35"/>
      <c r="L876" s="35"/>
      <c r="M876" s="35"/>
      <c r="N876" s="35"/>
      <c r="O876" s="35"/>
    </row>
    <row r="877" spans="3:15">
      <c r="C877" s="35"/>
      <c r="D877" s="35"/>
      <c r="E877" s="35"/>
      <c r="F877" s="35"/>
      <c r="G877" s="35"/>
      <c r="H877" s="35"/>
      <c r="I877" s="35"/>
      <c r="J877" s="35"/>
      <c r="K877" s="35"/>
      <c r="L877" s="35"/>
      <c r="M877" s="35"/>
      <c r="N877" s="35"/>
      <c r="O877" s="35"/>
    </row>
    <row r="878" spans="3:15">
      <c r="C878" s="35"/>
      <c r="D878" s="35"/>
      <c r="E878" s="35"/>
      <c r="F878" s="35"/>
      <c r="G878" s="35"/>
      <c r="H878" s="35"/>
      <c r="I878" s="35"/>
      <c r="J878" s="35"/>
      <c r="K878" s="35"/>
      <c r="L878" s="35"/>
      <c r="M878" s="35"/>
      <c r="N878" s="35"/>
      <c r="O878" s="35"/>
    </row>
    <row r="879" spans="3:15">
      <c r="C879" s="35"/>
      <c r="D879" s="35"/>
      <c r="E879" s="35"/>
      <c r="F879" s="35"/>
      <c r="G879" s="35"/>
      <c r="H879" s="35"/>
      <c r="I879" s="35"/>
      <c r="J879" s="35"/>
      <c r="K879" s="35"/>
      <c r="L879" s="35"/>
      <c r="M879" s="35"/>
      <c r="N879" s="35"/>
      <c r="O879" s="35"/>
    </row>
    <row r="880" spans="3:15">
      <c r="C880" s="35"/>
      <c r="D880" s="35"/>
      <c r="E880" s="35"/>
      <c r="F880" s="35"/>
      <c r="G880" s="35"/>
      <c r="H880" s="35"/>
      <c r="I880" s="35"/>
      <c r="J880" s="35"/>
      <c r="K880" s="35"/>
      <c r="L880" s="35"/>
      <c r="M880" s="35"/>
      <c r="N880" s="35"/>
      <c r="O880" s="35"/>
    </row>
    <row r="881" spans="3:15">
      <c r="C881" s="35"/>
      <c r="D881" s="35"/>
      <c r="E881" s="35"/>
      <c r="F881" s="35"/>
      <c r="G881" s="35"/>
      <c r="H881" s="35"/>
      <c r="I881" s="35"/>
      <c r="J881" s="35"/>
      <c r="K881" s="35"/>
      <c r="L881" s="35"/>
      <c r="M881" s="35"/>
      <c r="N881" s="35"/>
      <c r="O881" s="35"/>
    </row>
    <row r="882" spans="3:15">
      <c r="C882" s="35"/>
      <c r="D882" s="35"/>
      <c r="E882" s="35"/>
      <c r="F882" s="35"/>
      <c r="G882" s="35"/>
      <c r="H882" s="35"/>
      <c r="I882" s="35"/>
      <c r="J882" s="35"/>
      <c r="K882" s="35"/>
      <c r="L882" s="35"/>
      <c r="M882" s="35"/>
      <c r="N882" s="35"/>
      <c r="O882" s="35"/>
    </row>
    <row r="883" spans="3:15">
      <c r="C883" s="35"/>
      <c r="D883" s="35"/>
      <c r="E883" s="35"/>
      <c r="F883" s="35"/>
      <c r="G883" s="35"/>
      <c r="H883" s="35"/>
      <c r="I883" s="35"/>
      <c r="J883" s="35"/>
      <c r="K883" s="35"/>
      <c r="L883" s="35"/>
      <c r="M883" s="35"/>
      <c r="N883" s="35"/>
      <c r="O883" s="35"/>
    </row>
    <row r="884" spans="3:15">
      <c r="C884" s="35"/>
      <c r="D884" s="35"/>
      <c r="E884" s="35"/>
      <c r="F884" s="35"/>
      <c r="G884" s="35"/>
      <c r="H884" s="35"/>
      <c r="I884" s="35"/>
      <c r="J884" s="35"/>
      <c r="K884" s="35"/>
      <c r="L884" s="35"/>
      <c r="M884" s="35"/>
      <c r="N884" s="35"/>
      <c r="O884" s="35"/>
    </row>
    <row r="885" spans="3:15">
      <c r="C885" s="35"/>
      <c r="D885" s="35"/>
      <c r="E885" s="35"/>
      <c r="F885" s="35"/>
      <c r="G885" s="35"/>
      <c r="H885" s="35"/>
      <c r="I885" s="35"/>
      <c r="J885" s="35"/>
      <c r="K885" s="35"/>
      <c r="L885" s="35"/>
      <c r="M885" s="35"/>
      <c r="N885" s="35"/>
      <c r="O885" s="35"/>
    </row>
    <row r="886" spans="3:15">
      <c r="C886" s="35"/>
      <c r="D886" s="35"/>
      <c r="E886" s="35"/>
      <c r="F886" s="35"/>
      <c r="G886" s="35"/>
      <c r="H886" s="35"/>
      <c r="I886" s="35"/>
      <c r="J886" s="35"/>
      <c r="K886" s="35"/>
      <c r="L886" s="35"/>
      <c r="M886" s="35"/>
      <c r="N886" s="35"/>
      <c r="O886" s="35"/>
    </row>
    <row r="887" spans="3:15">
      <c r="C887" s="35"/>
      <c r="D887" s="35"/>
      <c r="E887" s="35"/>
      <c r="F887" s="35"/>
      <c r="G887" s="35"/>
      <c r="H887" s="35"/>
      <c r="I887" s="35"/>
      <c r="J887" s="35"/>
      <c r="K887" s="35"/>
      <c r="L887" s="35"/>
      <c r="M887" s="35"/>
      <c r="N887" s="35"/>
      <c r="O887" s="35"/>
    </row>
    <row r="888" spans="3:15">
      <c r="C888" s="35"/>
      <c r="D888" s="35"/>
      <c r="E888" s="35"/>
      <c r="F888" s="35"/>
      <c r="G888" s="35"/>
      <c r="H888" s="35"/>
      <c r="I888" s="35"/>
      <c r="J888" s="35"/>
      <c r="K888" s="35"/>
      <c r="L888" s="35"/>
      <c r="M888" s="35"/>
      <c r="N888" s="35"/>
      <c r="O888" s="35"/>
    </row>
    <row r="889" spans="3:15">
      <c r="C889" s="35"/>
      <c r="D889" s="35"/>
      <c r="E889" s="35"/>
      <c r="F889" s="35"/>
      <c r="G889" s="35"/>
      <c r="H889" s="35"/>
      <c r="I889" s="35"/>
      <c r="J889" s="35"/>
      <c r="K889" s="35"/>
      <c r="L889" s="35"/>
      <c r="M889" s="35"/>
      <c r="N889" s="35"/>
      <c r="O889" s="35"/>
    </row>
    <row r="890" spans="3:15">
      <c r="C890" s="35"/>
      <c r="D890" s="35"/>
      <c r="E890" s="35"/>
      <c r="F890" s="35"/>
      <c r="G890" s="35"/>
      <c r="H890" s="35"/>
      <c r="I890" s="35"/>
      <c r="J890" s="35"/>
      <c r="K890" s="35"/>
      <c r="L890" s="35"/>
      <c r="M890" s="35"/>
      <c r="N890" s="35"/>
      <c r="O890" s="35"/>
    </row>
    <row r="891" spans="3:15">
      <c r="C891" s="35"/>
      <c r="D891" s="35"/>
      <c r="E891" s="35"/>
      <c r="F891" s="35"/>
      <c r="G891" s="35"/>
      <c r="H891" s="35"/>
      <c r="I891" s="35"/>
      <c r="J891" s="35"/>
      <c r="K891" s="35"/>
      <c r="L891" s="35"/>
      <c r="M891" s="35"/>
      <c r="N891" s="35"/>
      <c r="O891" s="35"/>
    </row>
    <row r="892" spans="3:15">
      <c r="C892" s="35"/>
      <c r="D892" s="35"/>
      <c r="E892" s="35"/>
      <c r="F892" s="35"/>
      <c r="G892" s="35"/>
      <c r="H892" s="35"/>
      <c r="I892" s="35"/>
      <c r="J892" s="35"/>
      <c r="K892" s="35"/>
      <c r="L892" s="35"/>
      <c r="M892" s="35"/>
      <c r="N892" s="35"/>
      <c r="O892" s="35"/>
    </row>
    <row r="893" spans="3:15">
      <c r="C893" s="35"/>
      <c r="D893" s="35"/>
      <c r="E893" s="35"/>
      <c r="F893" s="35"/>
      <c r="G893" s="35"/>
      <c r="H893" s="35"/>
      <c r="I893" s="35"/>
      <c r="J893" s="35"/>
      <c r="K893" s="35"/>
      <c r="L893" s="35"/>
      <c r="M893" s="35"/>
      <c r="N893" s="35"/>
      <c r="O893" s="35"/>
    </row>
    <row r="894" spans="3:15">
      <c r="C894" s="35"/>
      <c r="D894" s="35"/>
      <c r="E894" s="35"/>
      <c r="F894" s="35"/>
      <c r="G894" s="35"/>
      <c r="H894" s="35"/>
      <c r="I894" s="35"/>
      <c r="J894" s="35"/>
      <c r="K894" s="35"/>
      <c r="L894" s="35"/>
      <c r="M894" s="35"/>
      <c r="N894" s="35"/>
      <c r="O894" s="35"/>
    </row>
    <row r="895" spans="3:15">
      <c r="C895" s="35"/>
      <c r="D895" s="35"/>
      <c r="E895" s="35"/>
      <c r="F895" s="35"/>
      <c r="G895" s="35"/>
      <c r="H895" s="35"/>
      <c r="I895" s="35"/>
      <c r="J895" s="35"/>
      <c r="K895" s="35"/>
      <c r="L895" s="35"/>
      <c r="M895" s="35"/>
      <c r="N895" s="35"/>
      <c r="O895" s="35"/>
    </row>
    <row r="896" spans="3:15">
      <c r="C896" s="35"/>
      <c r="D896" s="35"/>
      <c r="E896" s="35"/>
      <c r="F896" s="35"/>
      <c r="G896" s="35"/>
      <c r="H896" s="35"/>
      <c r="I896" s="35"/>
      <c r="J896" s="35"/>
      <c r="K896" s="35"/>
      <c r="L896" s="35"/>
      <c r="M896" s="35"/>
      <c r="N896" s="35"/>
      <c r="O896" s="35"/>
    </row>
    <row r="897" spans="3:15">
      <c r="C897" s="35"/>
      <c r="D897" s="35"/>
      <c r="E897" s="35"/>
      <c r="F897" s="35"/>
      <c r="G897" s="35"/>
      <c r="H897" s="35"/>
      <c r="I897" s="35"/>
      <c r="J897" s="35"/>
      <c r="K897" s="35"/>
      <c r="L897" s="35"/>
      <c r="M897" s="35"/>
      <c r="N897" s="35"/>
      <c r="O897" s="35"/>
    </row>
    <row r="898" spans="3:15">
      <c r="C898" s="35"/>
      <c r="D898" s="35"/>
      <c r="E898" s="35"/>
      <c r="F898" s="35"/>
      <c r="G898" s="35"/>
      <c r="H898" s="35"/>
      <c r="I898" s="35"/>
      <c r="J898" s="35"/>
      <c r="K898" s="35"/>
      <c r="L898" s="35"/>
      <c r="M898" s="35"/>
      <c r="N898" s="35"/>
      <c r="O898" s="35"/>
    </row>
    <row r="899" spans="3:15">
      <c r="C899" s="35"/>
      <c r="D899" s="35"/>
      <c r="E899" s="35"/>
      <c r="F899" s="35"/>
      <c r="G899" s="35"/>
      <c r="H899" s="35"/>
      <c r="I899" s="35"/>
      <c r="J899" s="35"/>
      <c r="K899" s="35"/>
      <c r="L899" s="35"/>
      <c r="M899" s="35"/>
      <c r="N899" s="35"/>
      <c r="O899" s="35"/>
    </row>
    <row r="900" spans="3:15">
      <c r="C900" s="35"/>
      <c r="D900" s="35"/>
      <c r="E900" s="35"/>
      <c r="F900" s="35"/>
      <c r="G900" s="35"/>
      <c r="H900" s="35"/>
      <c r="I900" s="35"/>
      <c r="J900" s="35"/>
      <c r="K900" s="35"/>
      <c r="L900" s="35"/>
      <c r="M900" s="35"/>
      <c r="N900" s="35"/>
      <c r="O900" s="35"/>
    </row>
    <row r="901" spans="3:15">
      <c r="C901" s="35"/>
      <c r="D901" s="35"/>
      <c r="E901" s="35"/>
      <c r="F901" s="35"/>
      <c r="G901" s="35"/>
      <c r="H901" s="35"/>
      <c r="I901" s="35"/>
      <c r="J901" s="35"/>
      <c r="K901" s="35"/>
      <c r="L901" s="35"/>
      <c r="M901" s="35"/>
      <c r="N901" s="35"/>
      <c r="O901" s="35"/>
    </row>
    <row r="902" spans="3:15">
      <c r="C902" s="35"/>
      <c r="D902" s="35"/>
      <c r="E902" s="35"/>
      <c r="F902" s="35"/>
      <c r="G902" s="35"/>
      <c r="H902" s="35"/>
      <c r="I902" s="35"/>
      <c r="J902" s="35"/>
      <c r="K902" s="35"/>
      <c r="L902" s="35"/>
      <c r="M902" s="35"/>
      <c r="N902" s="35"/>
      <c r="O902" s="35"/>
    </row>
    <row r="903" spans="3:15">
      <c r="C903" s="35"/>
      <c r="D903" s="35"/>
      <c r="E903" s="35"/>
      <c r="F903" s="35"/>
      <c r="G903" s="35"/>
      <c r="H903" s="35"/>
      <c r="I903" s="35"/>
      <c r="J903" s="35"/>
      <c r="K903" s="35"/>
      <c r="L903" s="35"/>
      <c r="M903" s="35"/>
      <c r="N903" s="35"/>
      <c r="O903" s="35"/>
    </row>
    <row r="904" spans="3:15">
      <c r="C904" s="35"/>
      <c r="D904" s="35"/>
      <c r="E904" s="35"/>
      <c r="F904" s="35"/>
      <c r="G904" s="35"/>
      <c r="H904" s="35"/>
      <c r="I904" s="35"/>
      <c r="J904" s="35"/>
      <c r="K904" s="35"/>
      <c r="L904" s="35"/>
      <c r="M904" s="35"/>
      <c r="N904" s="35"/>
      <c r="O904" s="35"/>
    </row>
    <row r="905" spans="3:15">
      <c r="C905" s="35"/>
      <c r="D905" s="35"/>
      <c r="E905" s="35"/>
      <c r="F905" s="35"/>
      <c r="G905" s="35"/>
      <c r="H905" s="35"/>
      <c r="I905" s="35"/>
      <c r="J905" s="35"/>
      <c r="K905" s="35"/>
      <c r="L905" s="35"/>
      <c r="M905" s="35"/>
      <c r="N905" s="35"/>
      <c r="O905" s="35"/>
    </row>
    <row r="906" spans="3:15">
      <c r="C906" s="35"/>
      <c r="D906" s="35"/>
      <c r="E906" s="35"/>
      <c r="F906" s="35"/>
      <c r="G906" s="35"/>
      <c r="H906" s="35"/>
      <c r="I906" s="35"/>
      <c r="J906" s="35"/>
      <c r="K906" s="35"/>
      <c r="L906" s="35"/>
      <c r="M906" s="35"/>
      <c r="N906" s="35"/>
      <c r="O906" s="35"/>
    </row>
    <row r="907" spans="3:15">
      <c r="C907" s="35"/>
      <c r="D907" s="35"/>
      <c r="E907" s="35"/>
      <c r="F907" s="35"/>
      <c r="G907" s="35"/>
      <c r="H907" s="35"/>
      <c r="I907" s="35"/>
      <c r="J907" s="35"/>
      <c r="K907" s="35"/>
      <c r="L907" s="35"/>
      <c r="M907" s="35"/>
      <c r="N907" s="35"/>
      <c r="O907" s="35"/>
    </row>
    <row r="908" spans="3:15">
      <c r="C908" s="35"/>
      <c r="D908" s="35"/>
      <c r="E908" s="35"/>
      <c r="F908" s="35"/>
      <c r="G908" s="35"/>
      <c r="H908" s="35"/>
      <c r="I908" s="35"/>
      <c r="J908" s="35"/>
      <c r="K908" s="35"/>
      <c r="L908" s="35"/>
      <c r="M908" s="35"/>
      <c r="N908" s="35"/>
      <c r="O908" s="35"/>
    </row>
    <row r="909" spans="3:15">
      <c r="C909" s="35"/>
      <c r="D909" s="35"/>
      <c r="E909" s="35"/>
      <c r="F909" s="35"/>
      <c r="G909" s="35"/>
      <c r="H909" s="35"/>
      <c r="I909" s="35"/>
      <c r="J909" s="35"/>
      <c r="K909" s="35"/>
      <c r="L909" s="35"/>
      <c r="M909" s="35"/>
      <c r="N909" s="35"/>
      <c r="O909" s="35"/>
    </row>
    <row r="910" spans="3:15">
      <c r="C910" s="35"/>
      <c r="D910" s="35"/>
      <c r="E910" s="35"/>
      <c r="F910" s="35"/>
      <c r="G910" s="35"/>
      <c r="H910" s="35"/>
      <c r="I910" s="35"/>
      <c r="J910" s="35"/>
      <c r="K910" s="35"/>
      <c r="L910" s="35"/>
      <c r="M910" s="35"/>
      <c r="N910" s="35"/>
      <c r="O910" s="35"/>
    </row>
    <row r="911" spans="3:15">
      <c r="C911" s="35"/>
      <c r="D911" s="35"/>
      <c r="E911" s="35"/>
      <c r="F911" s="35"/>
      <c r="G911" s="35"/>
      <c r="H911" s="35"/>
      <c r="I911" s="35"/>
      <c r="J911" s="35"/>
      <c r="K911" s="35"/>
      <c r="L911" s="35"/>
      <c r="M911" s="35"/>
      <c r="N911" s="35"/>
      <c r="O911" s="35"/>
    </row>
    <row r="912" spans="3:15">
      <c r="C912" s="35"/>
      <c r="D912" s="35"/>
      <c r="E912" s="35"/>
      <c r="F912" s="35"/>
      <c r="G912" s="35"/>
      <c r="H912" s="35"/>
      <c r="I912" s="35"/>
      <c r="J912" s="35"/>
      <c r="K912" s="35"/>
      <c r="L912" s="35"/>
      <c r="M912" s="35"/>
      <c r="N912" s="35"/>
      <c r="O912" s="35"/>
    </row>
    <row r="913" spans="3:15">
      <c r="C913" s="35"/>
      <c r="D913" s="35"/>
      <c r="E913" s="35"/>
      <c r="F913" s="35"/>
      <c r="G913" s="35"/>
      <c r="H913" s="35"/>
      <c r="I913" s="35"/>
      <c r="J913" s="35"/>
      <c r="K913" s="35"/>
      <c r="L913" s="35"/>
      <c r="M913" s="35"/>
      <c r="N913" s="35"/>
      <c r="O913" s="35"/>
    </row>
    <row r="914" spans="3:15">
      <c r="C914" s="35"/>
      <c r="D914" s="35"/>
      <c r="E914" s="35"/>
      <c r="F914" s="35"/>
      <c r="G914" s="35"/>
      <c r="H914" s="35"/>
      <c r="I914" s="35"/>
      <c r="J914" s="35"/>
      <c r="K914" s="35"/>
      <c r="L914" s="35"/>
      <c r="M914" s="35"/>
      <c r="N914" s="35"/>
      <c r="O914" s="35"/>
    </row>
    <row r="915" spans="3:15">
      <c r="C915" s="35"/>
      <c r="D915" s="35"/>
      <c r="E915" s="35"/>
      <c r="F915" s="35"/>
      <c r="G915" s="35"/>
      <c r="H915" s="35"/>
      <c r="I915" s="35"/>
      <c r="J915" s="35"/>
      <c r="K915" s="35"/>
      <c r="L915" s="35"/>
      <c r="M915" s="35"/>
      <c r="N915" s="35"/>
      <c r="O915" s="35"/>
    </row>
    <row r="916" spans="3:15">
      <c r="C916" s="35"/>
      <c r="D916" s="35"/>
      <c r="E916" s="35"/>
      <c r="F916" s="35"/>
      <c r="G916" s="35"/>
      <c r="H916" s="35"/>
      <c r="I916" s="35"/>
      <c r="J916" s="35"/>
      <c r="K916" s="35"/>
      <c r="L916" s="35"/>
      <c r="M916" s="35"/>
      <c r="N916" s="35"/>
      <c r="O916" s="35"/>
    </row>
    <row r="917" spans="3:15">
      <c r="C917" s="35"/>
      <c r="D917" s="35"/>
      <c r="E917" s="35"/>
      <c r="F917" s="35"/>
      <c r="G917" s="35"/>
      <c r="H917" s="35"/>
      <c r="I917" s="35"/>
      <c r="J917" s="35"/>
      <c r="K917" s="35"/>
      <c r="L917" s="35"/>
      <c r="M917" s="35"/>
      <c r="N917" s="35"/>
      <c r="O917" s="35"/>
    </row>
    <row r="918" spans="3:15">
      <c r="C918" s="35"/>
      <c r="D918" s="35"/>
      <c r="E918" s="35"/>
      <c r="F918" s="35"/>
      <c r="G918" s="35"/>
      <c r="H918" s="35"/>
      <c r="I918" s="35"/>
      <c r="J918" s="35"/>
      <c r="K918" s="35"/>
      <c r="L918" s="35"/>
      <c r="M918" s="35"/>
      <c r="N918" s="35"/>
      <c r="O918" s="35"/>
    </row>
    <row r="919" spans="3:15">
      <c r="C919" s="35"/>
      <c r="D919" s="35"/>
      <c r="E919" s="35"/>
      <c r="F919" s="35"/>
      <c r="G919" s="35"/>
      <c r="H919" s="35"/>
      <c r="I919" s="35"/>
      <c r="J919" s="35"/>
      <c r="K919" s="35"/>
      <c r="L919" s="35"/>
      <c r="M919" s="35"/>
      <c r="N919" s="35"/>
      <c r="O919" s="35"/>
    </row>
    <row r="920" spans="3:15">
      <c r="C920" s="35"/>
      <c r="D920" s="35"/>
      <c r="E920" s="35"/>
      <c r="F920" s="35"/>
      <c r="G920" s="35"/>
      <c r="H920" s="35"/>
      <c r="I920" s="35"/>
      <c r="J920" s="35"/>
      <c r="K920" s="35"/>
      <c r="L920" s="35"/>
      <c r="M920" s="35"/>
      <c r="N920" s="35"/>
      <c r="O920" s="35"/>
    </row>
    <row r="921" spans="3:15">
      <c r="C921" s="35"/>
      <c r="D921" s="35"/>
      <c r="E921" s="35"/>
      <c r="F921" s="35"/>
      <c r="G921" s="35"/>
      <c r="H921" s="35"/>
      <c r="I921" s="35"/>
      <c r="J921" s="35"/>
      <c r="K921" s="35"/>
      <c r="L921" s="35"/>
      <c r="M921" s="35"/>
      <c r="N921" s="35"/>
      <c r="O921" s="35"/>
    </row>
    <row r="922" spans="3:15">
      <c r="C922" s="35"/>
      <c r="D922" s="35"/>
      <c r="E922" s="35"/>
      <c r="F922" s="35"/>
      <c r="G922" s="35"/>
      <c r="H922" s="35"/>
      <c r="I922" s="35"/>
      <c r="J922" s="35"/>
      <c r="K922" s="35"/>
      <c r="L922" s="35"/>
      <c r="M922" s="35"/>
      <c r="N922" s="35"/>
      <c r="O922" s="35"/>
    </row>
    <row r="923" spans="3:15">
      <c r="C923" s="35"/>
      <c r="D923" s="35"/>
      <c r="E923" s="35"/>
      <c r="F923" s="35"/>
      <c r="G923" s="35"/>
      <c r="H923" s="35"/>
      <c r="I923" s="35"/>
      <c r="J923" s="35"/>
      <c r="K923" s="35"/>
      <c r="L923" s="35"/>
      <c r="M923" s="35"/>
      <c r="N923" s="35"/>
      <c r="O923" s="35"/>
    </row>
    <row r="924" spans="3:15">
      <c r="C924" s="35"/>
      <c r="D924" s="35"/>
      <c r="E924" s="35"/>
      <c r="F924" s="35"/>
      <c r="G924" s="35"/>
      <c r="H924" s="35"/>
      <c r="I924" s="35"/>
      <c r="J924" s="35"/>
      <c r="K924" s="35"/>
      <c r="L924" s="35"/>
      <c r="M924" s="35"/>
      <c r="N924" s="35"/>
      <c r="O924" s="35"/>
    </row>
    <row r="925" spans="3:15">
      <c r="C925" s="35"/>
      <c r="D925" s="35"/>
      <c r="E925" s="35"/>
      <c r="F925" s="35"/>
      <c r="G925" s="35"/>
      <c r="H925" s="35"/>
      <c r="I925" s="35"/>
      <c r="J925" s="35"/>
      <c r="K925" s="35"/>
      <c r="L925" s="35"/>
      <c r="M925" s="35"/>
      <c r="N925" s="35"/>
      <c r="O925" s="35"/>
    </row>
    <row r="926" spans="3:15">
      <c r="C926" s="35"/>
      <c r="D926" s="35"/>
      <c r="E926" s="35"/>
      <c r="F926" s="35"/>
      <c r="G926" s="35"/>
      <c r="H926" s="35"/>
      <c r="I926" s="35"/>
      <c r="J926" s="35"/>
      <c r="K926" s="35"/>
      <c r="L926" s="35"/>
      <c r="M926" s="35"/>
      <c r="N926" s="35"/>
      <c r="O926" s="35"/>
    </row>
    <row r="927" spans="3:15">
      <c r="C927" s="35"/>
      <c r="D927" s="35"/>
      <c r="E927" s="35"/>
      <c r="F927" s="35"/>
      <c r="G927" s="35"/>
      <c r="H927" s="35"/>
      <c r="I927" s="35"/>
      <c r="J927" s="35"/>
      <c r="K927" s="35"/>
      <c r="L927" s="35"/>
      <c r="M927" s="35"/>
      <c r="N927" s="35"/>
      <c r="O927" s="35"/>
    </row>
    <row r="928" spans="3:15">
      <c r="C928" s="35"/>
      <c r="D928" s="35"/>
      <c r="E928" s="35"/>
      <c r="F928" s="35"/>
      <c r="G928" s="35"/>
      <c r="H928" s="35"/>
      <c r="I928" s="35"/>
      <c r="J928" s="35"/>
      <c r="K928" s="35"/>
      <c r="L928" s="35"/>
      <c r="M928" s="35"/>
      <c r="N928" s="35"/>
      <c r="O928" s="35"/>
    </row>
    <row r="929" spans="3:15">
      <c r="C929" s="35"/>
      <c r="D929" s="35"/>
      <c r="E929" s="35"/>
      <c r="F929" s="35"/>
      <c r="G929" s="35"/>
      <c r="H929" s="35"/>
      <c r="I929" s="35"/>
      <c r="J929" s="35"/>
      <c r="K929" s="35"/>
      <c r="L929" s="35"/>
      <c r="M929" s="35"/>
      <c r="N929" s="35"/>
      <c r="O929" s="35"/>
    </row>
    <row r="930" spans="3:15">
      <c r="C930" s="35"/>
      <c r="D930" s="35"/>
      <c r="E930" s="35"/>
      <c r="F930" s="35"/>
      <c r="G930" s="35"/>
      <c r="H930" s="35"/>
      <c r="I930" s="35"/>
      <c r="J930" s="35"/>
      <c r="K930" s="35"/>
      <c r="L930" s="35"/>
      <c r="M930" s="35"/>
      <c r="N930" s="35"/>
      <c r="O930" s="35"/>
    </row>
    <row r="931" spans="3:15">
      <c r="C931" s="35"/>
      <c r="D931" s="35"/>
      <c r="E931" s="35"/>
      <c r="F931" s="35"/>
      <c r="G931" s="35"/>
      <c r="H931" s="35"/>
      <c r="I931" s="35"/>
      <c r="J931" s="35"/>
      <c r="K931" s="35"/>
      <c r="L931" s="35"/>
      <c r="M931" s="35"/>
      <c r="N931" s="35"/>
      <c r="O931" s="35"/>
    </row>
    <row r="932" spans="3:15">
      <c r="C932" s="35"/>
      <c r="D932" s="35"/>
      <c r="E932" s="35"/>
      <c r="F932" s="35"/>
      <c r="G932" s="35"/>
      <c r="H932" s="35"/>
      <c r="I932" s="35"/>
      <c r="J932" s="35"/>
      <c r="K932" s="35"/>
      <c r="L932" s="35"/>
      <c r="M932" s="35"/>
      <c r="N932" s="35"/>
      <c r="O932" s="35"/>
    </row>
    <row r="933" spans="3:15">
      <c r="C933" s="35"/>
      <c r="D933" s="35"/>
      <c r="E933" s="35"/>
      <c r="F933" s="35"/>
      <c r="G933" s="35"/>
      <c r="H933" s="35"/>
      <c r="I933" s="35"/>
      <c r="J933" s="35"/>
      <c r="K933" s="35"/>
      <c r="L933" s="35"/>
      <c r="M933" s="35"/>
      <c r="N933" s="35"/>
      <c r="O933" s="35"/>
    </row>
    <row r="934" spans="3:15">
      <c r="C934" s="35"/>
      <c r="D934" s="35"/>
      <c r="E934" s="35"/>
      <c r="F934" s="35"/>
      <c r="G934" s="35"/>
      <c r="H934" s="35"/>
      <c r="I934" s="35"/>
      <c r="J934" s="35"/>
      <c r="K934" s="35"/>
      <c r="L934" s="35"/>
      <c r="M934" s="35"/>
      <c r="N934" s="35"/>
      <c r="O934" s="35"/>
    </row>
    <row r="935" spans="3:15">
      <c r="C935" s="35"/>
      <c r="D935" s="35"/>
      <c r="E935" s="35"/>
      <c r="F935" s="35"/>
      <c r="G935" s="35"/>
      <c r="H935" s="35"/>
      <c r="I935" s="35"/>
      <c r="J935" s="35"/>
      <c r="K935" s="35"/>
      <c r="L935" s="35"/>
      <c r="M935" s="35"/>
      <c r="N935" s="35"/>
      <c r="O935" s="35"/>
    </row>
    <row r="936" spans="3:15">
      <c r="C936" s="35"/>
      <c r="D936" s="35"/>
      <c r="E936" s="35"/>
      <c r="F936" s="35"/>
      <c r="G936" s="35"/>
      <c r="H936" s="35"/>
      <c r="I936" s="35"/>
      <c r="J936" s="35"/>
      <c r="K936" s="35"/>
      <c r="L936" s="35"/>
      <c r="M936" s="35"/>
      <c r="N936" s="35"/>
      <c r="O936" s="35"/>
    </row>
    <row r="937" spans="3:15">
      <c r="C937" s="35"/>
      <c r="D937" s="35"/>
      <c r="E937" s="35"/>
      <c r="F937" s="35"/>
      <c r="G937" s="35"/>
      <c r="H937" s="35"/>
      <c r="I937" s="35"/>
      <c r="J937" s="35"/>
      <c r="K937" s="35"/>
      <c r="L937" s="35"/>
      <c r="M937" s="35"/>
      <c r="N937" s="35"/>
      <c r="O937" s="35"/>
    </row>
    <row r="938" spans="3:15">
      <c r="C938" s="35"/>
      <c r="D938" s="35"/>
      <c r="E938" s="35"/>
      <c r="F938" s="35"/>
      <c r="G938" s="35"/>
      <c r="H938" s="35"/>
      <c r="I938" s="35"/>
      <c r="J938" s="35"/>
      <c r="K938" s="35"/>
      <c r="L938" s="35"/>
      <c r="M938" s="35"/>
      <c r="N938" s="35"/>
      <c r="O938" s="35"/>
    </row>
    <row r="939" spans="3:15">
      <c r="C939" s="35"/>
      <c r="D939" s="35"/>
      <c r="E939" s="35"/>
      <c r="F939" s="35"/>
      <c r="G939" s="35"/>
      <c r="H939" s="35"/>
      <c r="I939" s="35"/>
      <c r="J939" s="35"/>
      <c r="K939" s="35"/>
      <c r="L939" s="35"/>
      <c r="M939" s="35"/>
      <c r="N939" s="35"/>
      <c r="O939" s="35"/>
    </row>
    <row r="940" spans="3:15">
      <c r="C940" s="35"/>
      <c r="D940" s="35"/>
      <c r="E940" s="35"/>
      <c r="F940" s="35"/>
      <c r="G940" s="35"/>
      <c r="H940" s="35"/>
      <c r="I940" s="35"/>
      <c r="J940" s="35"/>
      <c r="K940" s="35"/>
      <c r="L940" s="35"/>
      <c r="M940" s="35"/>
      <c r="N940" s="35"/>
      <c r="O940" s="35"/>
    </row>
    <row r="941" spans="3:15">
      <c r="C941" s="35"/>
      <c r="D941" s="35"/>
      <c r="E941" s="35"/>
      <c r="F941" s="35"/>
      <c r="G941" s="35"/>
      <c r="H941" s="35"/>
      <c r="I941" s="35"/>
      <c r="J941" s="35"/>
      <c r="K941" s="35"/>
      <c r="L941" s="35"/>
      <c r="M941" s="35"/>
      <c r="N941" s="35"/>
      <c r="O941" s="35"/>
    </row>
    <row r="942" spans="3:15">
      <c r="C942" s="35"/>
      <c r="D942" s="35"/>
      <c r="E942" s="35"/>
      <c r="F942" s="35"/>
      <c r="G942" s="35"/>
      <c r="H942" s="35"/>
      <c r="I942" s="35"/>
      <c r="J942" s="35"/>
      <c r="K942" s="35"/>
      <c r="L942" s="35"/>
      <c r="M942" s="35"/>
      <c r="N942" s="35"/>
      <c r="O942" s="35"/>
    </row>
    <row r="943" spans="3:15">
      <c r="C943" s="35"/>
      <c r="D943" s="35"/>
      <c r="E943" s="35"/>
      <c r="F943" s="35"/>
      <c r="G943" s="35"/>
      <c r="H943" s="35"/>
      <c r="I943" s="35"/>
      <c r="J943" s="35"/>
      <c r="K943" s="35"/>
      <c r="L943" s="35"/>
      <c r="M943" s="35"/>
      <c r="N943" s="35"/>
      <c r="O943" s="35"/>
    </row>
    <row r="944" spans="3:15">
      <c r="C944" s="35"/>
      <c r="D944" s="35"/>
      <c r="E944" s="35"/>
      <c r="F944" s="35"/>
      <c r="G944" s="35"/>
      <c r="H944" s="35"/>
      <c r="I944" s="35"/>
      <c r="J944" s="35"/>
      <c r="K944" s="35"/>
      <c r="L944" s="35"/>
      <c r="M944" s="35"/>
      <c r="N944" s="35"/>
      <c r="O944" s="35"/>
    </row>
  </sheetData>
  <mergeCells count="9">
    <mergeCell ref="C6:E6"/>
    <mergeCell ref="F6:I6"/>
    <mergeCell ref="J6:L6"/>
    <mergeCell ref="M6:O6"/>
    <mergeCell ref="B2:D2"/>
    <mergeCell ref="E2:M2"/>
    <mergeCell ref="O2:P2"/>
    <mergeCell ref="C3:O3"/>
    <mergeCell ref="C4:O4"/>
  </mergeCells>
  <printOptions horizontalCentered="1" verticalCentered="1"/>
  <pageMargins left="0.196850393700787" right="0.196850393700787" top="0.196850393700787" bottom="0.196850393700787" header="0.511811023622047" footer="0.511811023622047"/>
  <pageSetup paperSize="9" scale="46"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R228"/>
  <sheetViews>
    <sheetView rightToLeft="1" zoomScale="40" zoomScaleNormal="40" workbookViewId="0">
      <selection activeCell="E2" sqref="E2:L2"/>
    </sheetView>
  </sheetViews>
  <sheetFormatPr defaultColWidth="9.140625" defaultRowHeight="18.75"/>
  <cols>
    <col min="1" max="1" width="10.7109375" style="117" customWidth="1"/>
    <col min="2" max="2" width="21.85546875" style="57" customWidth="1"/>
    <col min="3" max="3" width="20.7109375" style="5" customWidth="1"/>
    <col min="4" max="5" width="18.7109375" style="5" customWidth="1"/>
    <col min="6" max="6" width="20.7109375" style="5" customWidth="1"/>
    <col min="7" max="12" width="18.7109375" style="5" customWidth="1"/>
    <col min="13" max="13" width="20.7109375" style="5" customWidth="1"/>
    <col min="14" max="15" width="18.7109375" style="5" customWidth="1"/>
    <col min="16" max="16" width="10.5703125" style="5" customWidth="1"/>
    <col min="17" max="19" width="12" style="5" bestFit="1" customWidth="1"/>
    <col min="20" max="21" width="10.5703125" style="5" customWidth="1"/>
    <col min="22" max="22" width="13.85546875" style="5" customWidth="1"/>
    <col min="23" max="23" width="12.85546875" style="5" customWidth="1"/>
    <col min="24" max="24" width="13.42578125" style="5" customWidth="1"/>
    <col min="25" max="25" width="13.140625" style="5" customWidth="1"/>
    <col min="26" max="27" width="12.140625" style="5" customWidth="1"/>
    <col min="28" max="33" width="10.5703125" style="5" customWidth="1"/>
    <col min="34" max="34" width="13.85546875" style="5" customWidth="1"/>
    <col min="35" max="35" width="12.85546875" style="5" customWidth="1"/>
    <col min="36" max="36" width="13.42578125" style="5" customWidth="1"/>
    <col min="37" max="37" width="13.140625" style="5" customWidth="1"/>
    <col min="38" max="39" width="12.140625" style="5" customWidth="1"/>
    <col min="40" max="45" width="10.5703125" style="5" customWidth="1"/>
    <col min="46" max="46" width="13.85546875" style="5" customWidth="1"/>
    <col min="47" max="47" width="12.85546875" style="5" customWidth="1"/>
    <col min="48" max="48" width="13.42578125" style="5" customWidth="1"/>
    <col min="49" max="49" width="13.140625" style="5" customWidth="1"/>
    <col min="50" max="51" width="12.140625" style="5" bestFit="1" customWidth="1"/>
    <col min="52" max="53" width="12.140625" style="5" customWidth="1"/>
    <col min="54" max="54" width="49.140625" style="117" bestFit="1" customWidth="1"/>
    <col min="55" max="16384" width="9.140625" style="117"/>
  </cols>
  <sheetData>
    <row r="1" spans="1:200" ht="18" customHeight="1">
      <c r="BB1" s="5"/>
    </row>
    <row r="2" spans="1:200" s="681" customFormat="1" ht="40.15" customHeight="1">
      <c r="B2" s="1621" t="s">
        <v>1079</v>
      </c>
      <c r="C2" s="1621"/>
      <c r="D2" s="1621"/>
      <c r="E2" s="95" t="s">
        <v>735</v>
      </c>
      <c r="F2" s="1405" t="s">
        <v>716</v>
      </c>
      <c r="G2" s="1405"/>
      <c r="H2" s="1405"/>
      <c r="I2" s="1405"/>
      <c r="J2" s="1405"/>
      <c r="K2" s="1405"/>
      <c r="L2" s="1405"/>
      <c r="M2" s="428"/>
      <c r="N2" s="1432" t="s">
        <v>688</v>
      </c>
      <c r="O2" s="1432"/>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680"/>
      <c r="BC2" s="680"/>
      <c r="BD2" s="680"/>
      <c r="BE2" s="680"/>
      <c r="BF2" s="680"/>
      <c r="BG2" s="680"/>
      <c r="BH2" s="680"/>
      <c r="BI2" s="680"/>
      <c r="BJ2" s="680"/>
      <c r="BK2" s="680"/>
      <c r="BL2" s="680"/>
      <c r="BM2" s="680"/>
      <c r="BN2" s="680"/>
      <c r="BO2" s="680"/>
      <c r="BP2" s="680"/>
      <c r="BQ2" s="680"/>
      <c r="BR2" s="680"/>
      <c r="BS2" s="680"/>
      <c r="BT2" s="680"/>
      <c r="BU2" s="680"/>
      <c r="BV2" s="680"/>
      <c r="BW2" s="680"/>
      <c r="BX2" s="680"/>
      <c r="BY2" s="680"/>
      <c r="BZ2" s="680"/>
      <c r="CA2" s="680"/>
      <c r="CB2" s="680"/>
      <c r="CC2" s="680"/>
      <c r="CD2" s="680"/>
      <c r="CE2" s="680"/>
      <c r="CF2" s="680"/>
      <c r="CG2" s="680"/>
      <c r="CH2" s="680"/>
      <c r="CI2" s="680"/>
      <c r="CJ2" s="680"/>
      <c r="CK2" s="680"/>
      <c r="CL2" s="680"/>
      <c r="CM2" s="680"/>
      <c r="CN2" s="680"/>
      <c r="CO2" s="680"/>
      <c r="CP2" s="680"/>
      <c r="CQ2" s="680"/>
      <c r="CR2" s="680"/>
      <c r="CS2" s="680"/>
      <c r="CT2" s="680"/>
      <c r="CU2" s="680"/>
      <c r="CV2" s="680"/>
      <c r="CW2" s="680"/>
      <c r="CX2" s="680"/>
      <c r="CY2" s="680"/>
      <c r="CZ2" s="680"/>
      <c r="DA2" s="680"/>
      <c r="DB2" s="680"/>
      <c r="DC2" s="680"/>
      <c r="DD2" s="680"/>
      <c r="DE2" s="680"/>
      <c r="DF2" s="680"/>
      <c r="DG2" s="680"/>
      <c r="DH2" s="680"/>
      <c r="DI2" s="680"/>
      <c r="DJ2" s="680"/>
      <c r="DK2" s="680"/>
      <c r="DL2" s="680"/>
      <c r="DM2" s="680"/>
      <c r="DN2" s="680"/>
      <c r="DO2" s="680"/>
      <c r="DP2" s="680"/>
      <c r="DQ2" s="680"/>
      <c r="DR2" s="680"/>
      <c r="DS2" s="680"/>
      <c r="DT2" s="680"/>
      <c r="DU2" s="680"/>
      <c r="DV2" s="680"/>
      <c r="DW2" s="680"/>
      <c r="DX2" s="680"/>
      <c r="DY2" s="680"/>
      <c r="DZ2" s="680"/>
      <c r="EA2" s="680"/>
      <c r="EB2" s="680"/>
      <c r="EC2" s="680"/>
      <c r="ED2" s="680"/>
      <c r="EE2" s="680"/>
      <c r="EF2" s="680"/>
      <c r="EG2" s="680"/>
      <c r="EH2" s="680"/>
      <c r="EI2" s="680"/>
      <c r="EJ2" s="680"/>
      <c r="EK2" s="680"/>
      <c r="EL2" s="680"/>
      <c r="EM2" s="680"/>
      <c r="EN2" s="680"/>
      <c r="EO2" s="680"/>
      <c r="EP2" s="680"/>
      <c r="EQ2" s="680"/>
      <c r="ER2" s="680"/>
      <c r="ES2" s="680"/>
      <c r="ET2" s="680"/>
      <c r="EU2" s="680"/>
      <c r="EV2" s="680"/>
      <c r="EW2" s="680"/>
      <c r="EX2" s="680"/>
      <c r="EY2" s="680"/>
      <c r="EZ2" s="680"/>
      <c r="FA2" s="680"/>
      <c r="FB2" s="680"/>
      <c r="FC2" s="680"/>
      <c r="FD2" s="680"/>
      <c r="FE2" s="680"/>
      <c r="FF2" s="680"/>
      <c r="FG2" s="680"/>
      <c r="FH2" s="680"/>
      <c r="FI2" s="680"/>
      <c r="FJ2" s="680"/>
      <c r="FK2" s="680"/>
      <c r="FL2" s="680"/>
      <c r="FM2" s="680"/>
      <c r="FN2" s="680"/>
      <c r="FO2" s="680"/>
      <c r="FP2" s="680"/>
      <c r="FQ2" s="680"/>
      <c r="FR2" s="680"/>
      <c r="FS2" s="680"/>
      <c r="FT2" s="680"/>
      <c r="FU2" s="680"/>
      <c r="FV2" s="680"/>
      <c r="FW2" s="680"/>
      <c r="FX2" s="680"/>
      <c r="FY2" s="680"/>
      <c r="FZ2" s="680"/>
      <c r="GA2" s="680"/>
      <c r="GB2" s="680"/>
      <c r="GC2" s="680"/>
      <c r="GD2" s="680"/>
      <c r="GE2" s="680"/>
      <c r="GF2" s="680"/>
      <c r="GG2" s="680"/>
      <c r="GH2" s="680"/>
      <c r="GI2" s="680"/>
      <c r="GJ2" s="680"/>
      <c r="GK2" s="680"/>
      <c r="GL2" s="680"/>
      <c r="GM2" s="680"/>
      <c r="GN2" s="680"/>
      <c r="GO2" s="680"/>
      <c r="GP2" s="680"/>
      <c r="GQ2" s="680"/>
      <c r="GR2" s="680"/>
    </row>
    <row r="3" spans="1:200" s="682" customFormat="1" ht="40.15" customHeight="1">
      <c r="B3" s="1622"/>
      <c r="D3" s="148"/>
      <c r="F3" s="1405" t="s">
        <v>727</v>
      </c>
      <c r="G3" s="1405"/>
      <c r="H3" s="1405"/>
      <c r="I3" s="1405"/>
      <c r="J3" s="1405"/>
      <c r="K3" s="1405"/>
      <c r="L3" s="1405"/>
      <c r="M3" s="428"/>
      <c r="N3" s="148"/>
      <c r="O3" s="525"/>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124"/>
      <c r="AQ3" s="124"/>
      <c r="AR3" s="124"/>
      <c r="AS3" s="124"/>
      <c r="AT3" s="124"/>
      <c r="AU3" s="124"/>
      <c r="AV3" s="124"/>
      <c r="AW3" s="124"/>
      <c r="AX3" s="124"/>
      <c r="AY3" s="124"/>
      <c r="AZ3" s="124"/>
      <c r="BA3" s="124"/>
      <c r="BB3" s="123"/>
    </row>
    <row r="4" spans="1:200" s="680" customFormat="1" ht="40.15" customHeight="1">
      <c r="B4" s="1622"/>
      <c r="D4" s="148"/>
      <c r="F4" s="1406" t="s">
        <v>745</v>
      </c>
      <c r="G4" s="1406"/>
      <c r="H4" s="1406"/>
      <c r="I4" s="1406"/>
      <c r="J4" s="1406"/>
      <c r="K4" s="1406"/>
      <c r="L4" s="1406"/>
      <c r="M4" s="148"/>
      <c r="N4" s="148"/>
      <c r="O4" s="1294" t="s">
        <v>49</v>
      </c>
      <c r="P4" s="118"/>
      <c r="Q4" s="118"/>
      <c r="R4" s="118"/>
      <c r="S4" s="118"/>
      <c r="T4" s="118"/>
      <c r="U4" s="118"/>
      <c r="V4" s="118"/>
      <c r="W4" s="118"/>
      <c r="X4" s="118"/>
      <c r="Y4" s="118"/>
      <c r="Z4" s="118"/>
      <c r="AA4" s="118"/>
      <c r="AB4" s="118"/>
      <c r="AC4" s="118"/>
      <c r="AD4" s="118"/>
      <c r="AE4" s="118"/>
      <c r="AF4" s="118"/>
      <c r="AG4" s="118"/>
      <c r="AH4" s="118"/>
      <c r="AI4" s="118"/>
      <c r="AJ4" s="118"/>
      <c r="AK4" s="118"/>
      <c r="AL4" s="118"/>
      <c r="AM4" s="118"/>
      <c r="AN4" s="118"/>
      <c r="AO4" s="118"/>
      <c r="AP4" s="118"/>
      <c r="AQ4" s="118"/>
      <c r="AR4" s="118"/>
      <c r="AS4" s="118"/>
      <c r="AT4" s="118"/>
      <c r="AU4" s="118"/>
      <c r="AV4" s="118"/>
      <c r="AW4" s="118"/>
      <c r="AX4" s="118"/>
      <c r="AY4" s="118"/>
      <c r="AZ4" s="118"/>
      <c r="BA4" s="118"/>
      <c r="BB4" s="120"/>
    </row>
    <row r="5" spans="1:200" s="680" customFormat="1" ht="10.15" customHeight="1">
      <c r="B5" s="1280"/>
      <c r="D5" s="148"/>
      <c r="F5" s="1258"/>
      <c r="G5" s="1258"/>
      <c r="H5" s="1258"/>
      <c r="I5" s="1258"/>
      <c r="J5" s="1258"/>
      <c r="K5" s="1258"/>
      <c r="L5" s="1258"/>
      <c r="M5" s="148"/>
      <c r="N5" s="148"/>
      <c r="O5" s="1294"/>
      <c r="P5" s="118"/>
      <c r="Q5" s="118"/>
      <c r="R5" s="118"/>
      <c r="S5" s="118"/>
      <c r="T5" s="118"/>
      <c r="U5" s="118"/>
      <c r="V5" s="118"/>
      <c r="W5" s="118"/>
      <c r="X5" s="118"/>
      <c r="Y5" s="118"/>
      <c r="Z5" s="118"/>
      <c r="AA5" s="118"/>
      <c r="AB5" s="118"/>
      <c r="AC5" s="118"/>
      <c r="AD5" s="118"/>
      <c r="AE5" s="118"/>
      <c r="AF5" s="118"/>
      <c r="AG5" s="118"/>
      <c r="AH5" s="118"/>
      <c r="AI5" s="118"/>
      <c r="AJ5" s="118"/>
      <c r="AK5" s="118"/>
      <c r="AL5" s="118"/>
      <c r="AM5" s="118"/>
      <c r="AN5" s="118"/>
      <c r="AO5" s="118"/>
      <c r="AP5" s="118"/>
      <c r="AQ5" s="118"/>
      <c r="AR5" s="118"/>
      <c r="AS5" s="118"/>
      <c r="AT5" s="118"/>
      <c r="AU5" s="118"/>
      <c r="AV5" s="118"/>
      <c r="AW5" s="118"/>
      <c r="AX5" s="118"/>
      <c r="AY5" s="118"/>
      <c r="AZ5" s="118"/>
      <c r="BA5" s="118"/>
      <c r="BB5" s="120"/>
    </row>
    <row r="6" spans="1:200" s="119" customFormat="1" ht="42.75" customHeight="1">
      <c r="B6" s="1628"/>
      <c r="C6" s="1630" t="s">
        <v>1012</v>
      </c>
      <c r="D6" s="1631"/>
      <c r="E6" s="1632"/>
      <c r="F6" s="1568" t="s">
        <v>660</v>
      </c>
      <c r="G6" s="1569"/>
      <c r="H6" s="1569"/>
      <c r="I6" s="1569"/>
      <c r="J6" s="1570"/>
      <c r="K6" s="1522" t="s">
        <v>659</v>
      </c>
      <c r="L6" s="1522" t="s">
        <v>658</v>
      </c>
      <c r="M6" s="1568" t="s">
        <v>657</v>
      </c>
      <c r="N6" s="1569"/>
      <c r="O6" s="1571"/>
      <c r="P6" s="118"/>
      <c r="Q6" s="118"/>
      <c r="R6" s="118"/>
      <c r="S6" s="118"/>
      <c r="T6" s="118"/>
      <c r="U6" s="118"/>
      <c r="V6" s="118"/>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8"/>
      <c r="AV6" s="118"/>
      <c r="AW6" s="118"/>
      <c r="AX6" s="118"/>
      <c r="AY6" s="118"/>
      <c r="AZ6" s="118"/>
      <c r="BA6" s="118"/>
      <c r="BB6" s="120"/>
    </row>
    <row r="7" spans="1:200" s="119" customFormat="1" ht="42.75" customHeight="1">
      <c r="A7" s="135"/>
      <c r="B7" s="1629"/>
      <c r="C7" s="1494" t="s">
        <v>650</v>
      </c>
      <c r="D7" s="1488"/>
      <c r="E7" s="1487"/>
      <c r="F7" s="1527" t="s">
        <v>649</v>
      </c>
      <c r="G7" s="1528"/>
      <c r="H7" s="1528"/>
      <c r="I7" s="1528"/>
      <c r="J7" s="1529"/>
      <c r="K7" s="1442"/>
      <c r="L7" s="1442"/>
      <c r="M7" s="1633" t="s">
        <v>656</v>
      </c>
      <c r="N7" s="1634"/>
      <c r="O7" s="1635"/>
      <c r="P7" s="118"/>
      <c r="Q7" s="118"/>
      <c r="R7" s="118"/>
      <c r="S7" s="118"/>
      <c r="T7" s="118"/>
      <c r="U7" s="118"/>
      <c r="V7" s="118"/>
      <c r="W7" s="118"/>
      <c r="X7" s="118"/>
      <c r="Y7" s="118"/>
      <c r="Z7" s="118"/>
      <c r="AA7" s="118"/>
      <c r="AB7" s="118"/>
      <c r="AC7" s="118"/>
      <c r="AD7" s="118"/>
      <c r="AE7" s="118"/>
      <c r="AF7" s="118"/>
      <c r="AG7" s="118"/>
      <c r="AH7" s="118"/>
      <c r="AI7" s="118"/>
      <c r="AJ7" s="118"/>
      <c r="AK7" s="118"/>
      <c r="AL7" s="118"/>
      <c r="AM7" s="118"/>
      <c r="AN7" s="118"/>
      <c r="AO7" s="118"/>
      <c r="AP7" s="118"/>
      <c r="AQ7" s="118"/>
      <c r="AR7" s="118"/>
      <c r="AS7" s="118"/>
      <c r="AT7" s="118"/>
      <c r="AU7" s="118"/>
      <c r="AV7" s="118"/>
      <c r="AW7" s="118"/>
      <c r="AX7" s="118"/>
      <c r="AY7" s="118"/>
      <c r="AZ7" s="118"/>
      <c r="BA7" s="118"/>
      <c r="BB7" s="120"/>
    </row>
    <row r="8" spans="1:200" s="119" customFormat="1" ht="93">
      <c r="A8" s="135"/>
      <c r="B8" s="1629"/>
      <c r="C8" s="165"/>
      <c r="D8" s="1270" t="s">
        <v>655</v>
      </c>
      <c r="E8" s="684" t="s">
        <v>654</v>
      </c>
      <c r="F8" s="260"/>
      <c r="G8" s="441" t="s">
        <v>1146</v>
      </c>
      <c r="H8" s="229" t="s">
        <v>1147</v>
      </c>
      <c r="I8" s="229" t="s">
        <v>686</v>
      </c>
      <c r="J8" s="683" t="s">
        <v>653</v>
      </c>
      <c r="K8" s="1442"/>
      <c r="L8" s="1442"/>
      <c r="M8" s="1271"/>
      <c r="N8" s="441" t="s">
        <v>652</v>
      </c>
      <c r="O8" s="442" t="s">
        <v>651</v>
      </c>
      <c r="P8" s="118"/>
      <c r="Q8" s="118"/>
      <c r="R8" s="118"/>
      <c r="S8" s="118"/>
      <c r="T8" s="118"/>
      <c r="U8" s="118"/>
      <c r="V8" s="118"/>
      <c r="W8" s="118"/>
      <c r="X8" s="118"/>
      <c r="Y8" s="118"/>
      <c r="Z8" s="118"/>
      <c r="AA8" s="118"/>
      <c r="AB8" s="118"/>
      <c r="AC8" s="118"/>
      <c r="AD8" s="118"/>
      <c r="AE8" s="118"/>
      <c r="AF8" s="118"/>
      <c r="AG8" s="118"/>
      <c r="AH8" s="118"/>
      <c r="AI8" s="118"/>
      <c r="AJ8" s="118"/>
      <c r="AK8" s="118"/>
      <c r="AL8" s="118"/>
      <c r="AM8" s="118"/>
      <c r="AN8" s="118"/>
      <c r="AO8" s="118"/>
      <c r="AP8" s="118"/>
      <c r="AQ8" s="118"/>
      <c r="AR8" s="118"/>
      <c r="AS8" s="118"/>
      <c r="AT8" s="118"/>
      <c r="AU8" s="118"/>
      <c r="AV8" s="118"/>
      <c r="AW8" s="118"/>
      <c r="AX8" s="118"/>
      <c r="AY8" s="118"/>
      <c r="AZ8" s="118"/>
      <c r="BA8" s="118"/>
      <c r="BB8" s="120"/>
    </row>
    <row r="9" spans="1:200" s="119" customFormat="1" ht="20.25">
      <c r="A9" s="135"/>
      <c r="B9" s="1281"/>
      <c r="C9" s="298"/>
      <c r="D9" s="519"/>
      <c r="E9" s="299"/>
      <c r="F9" s="1331"/>
      <c r="G9" s="519"/>
      <c r="H9" s="519"/>
      <c r="I9" s="519"/>
      <c r="J9" s="300"/>
      <c r="K9" s="1517" t="s">
        <v>647</v>
      </c>
      <c r="L9" s="1517" t="s">
        <v>646</v>
      </c>
      <c r="M9" s="1332"/>
      <c r="N9" s="1624" t="s">
        <v>645</v>
      </c>
      <c r="O9" s="1626" t="s">
        <v>644</v>
      </c>
      <c r="P9" s="118"/>
      <c r="Q9" s="118"/>
      <c r="R9" s="118"/>
      <c r="S9" s="118"/>
      <c r="T9" s="118"/>
      <c r="U9" s="118"/>
      <c r="V9" s="118"/>
      <c r="W9" s="118"/>
      <c r="X9" s="118"/>
      <c r="Y9" s="118"/>
      <c r="Z9" s="118"/>
      <c r="AA9" s="118"/>
      <c r="AB9" s="118"/>
      <c r="AC9" s="118"/>
      <c r="AD9" s="118"/>
      <c r="AE9" s="118"/>
      <c r="AF9" s="118"/>
      <c r="AG9" s="118"/>
      <c r="AH9" s="118"/>
      <c r="AI9" s="118"/>
      <c r="AJ9" s="118"/>
      <c r="AK9" s="118"/>
      <c r="AL9" s="118"/>
      <c r="AM9" s="118"/>
      <c r="AN9" s="118"/>
      <c r="AO9" s="118"/>
      <c r="AP9" s="118"/>
      <c r="AQ9" s="118"/>
      <c r="AR9" s="118"/>
      <c r="AS9" s="118"/>
      <c r="AT9" s="118"/>
      <c r="AU9" s="118"/>
      <c r="AV9" s="118"/>
      <c r="AW9" s="118"/>
      <c r="AX9" s="118"/>
      <c r="AY9" s="118"/>
      <c r="AZ9" s="118"/>
      <c r="BA9" s="118"/>
      <c r="BB9" s="120"/>
    </row>
    <row r="10" spans="1:200" s="119" customFormat="1" ht="102.75" customHeight="1">
      <c r="A10" s="135"/>
      <c r="B10" s="1281"/>
      <c r="C10" s="296"/>
      <c r="D10" s="1351" t="s">
        <v>1148</v>
      </c>
      <c r="E10" s="301" t="s">
        <v>1149</v>
      </c>
      <c r="F10" s="1333"/>
      <c r="G10" s="1279" t="s">
        <v>1150</v>
      </c>
      <c r="H10" s="1279" t="s">
        <v>1151</v>
      </c>
      <c r="I10" s="1279" t="s">
        <v>687</v>
      </c>
      <c r="J10" s="1279" t="s">
        <v>648</v>
      </c>
      <c r="K10" s="1623"/>
      <c r="L10" s="1623"/>
      <c r="M10" s="1334"/>
      <c r="N10" s="1625"/>
      <c r="O10" s="1627"/>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8"/>
      <c r="AQ10" s="118"/>
      <c r="AR10" s="118"/>
      <c r="AS10" s="118"/>
      <c r="AT10" s="118"/>
      <c r="AU10" s="118"/>
      <c r="AV10" s="118"/>
      <c r="AW10" s="118"/>
      <c r="AX10" s="118"/>
      <c r="AY10" s="118"/>
      <c r="AZ10" s="118"/>
      <c r="BA10" s="118"/>
      <c r="BB10" s="120"/>
    </row>
    <row r="11" spans="1:200" s="119" customFormat="1" ht="40.15" customHeight="1">
      <c r="A11" s="136"/>
      <c r="B11" s="29" t="s">
        <v>2</v>
      </c>
      <c r="C11" s="125"/>
      <c r="D11" s="126"/>
      <c r="E11" s="126"/>
      <c r="F11" s="122"/>
      <c r="G11" s="126"/>
      <c r="H11" s="126"/>
      <c r="I11" s="126"/>
      <c r="J11" s="126"/>
      <c r="K11" s="125"/>
      <c r="L11" s="166"/>
      <c r="M11" s="110"/>
      <c r="N11" s="167"/>
      <c r="O11" s="111"/>
      <c r="P11" s="118"/>
      <c r="Q11" s="118"/>
      <c r="R11" s="118"/>
      <c r="S11" s="118"/>
      <c r="T11" s="118"/>
      <c r="U11" s="118"/>
      <c r="V11" s="118"/>
      <c r="W11" s="118"/>
      <c r="X11" s="118"/>
      <c r="Y11" s="118"/>
      <c r="Z11" s="118"/>
      <c r="AA11" s="118"/>
      <c r="AB11" s="118"/>
      <c r="AC11" s="118"/>
      <c r="AD11" s="118"/>
      <c r="AE11" s="118"/>
      <c r="AF11" s="118"/>
      <c r="AG11" s="118"/>
      <c r="AH11" s="118"/>
      <c r="AI11" s="118"/>
      <c r="AJ11" s="118"/>
      <c r="AK11" s="118"/>
      <c r="AL11" s="118"/>
      <c r="AM11" s="118"/>
      <c r="AN11" s="118"/>
      <c r="AO11" s="118"/>
      <c r="AP11" s="118"/>
      <c r="AQ11" s="118"/>
      <c r="AR11" s="118"/>
      <c r="AS11" s="118"/>
      <c r="AT11" s="118"/>
      <c r="AU11" s="118"/>
      <c r="AV11" s="118"/>
      <c r="AW11" s="118"/>
      <c r="AX11" s="118"/>
      <c r="AY11" s="118"/>
      <c r="AZ11" s="118"/>
      <c r="BA11" s="118"/>
      <c r="BB11" s="120"/>
    </row>
    <row r="12" spans="1:200" s="680" customFormat="1" ht="34.9" hidden="1" customHeight="1">
      <c r="B12" s="633">
        <v>2014</v>
      </c>
      <c r="C12" s="531">
        <v>8073.448787528001</v>
      </c>
      <c r="D12" s="532">
        <v>10073.799999999999</v>
      </c>
      <c r="E12" s="532">
        <v>-2000.3512124719982</v>
      </c>
      <c r="F12" s="531">
        <v>21166.931027739003</v>
      </c>
      <c r="G12" s="532">
        <v>10553.563025363002</v>
      </c>
      <c r="H12" s="532">
        <v>584.24594187100001</v>
      </c>
      <c r="I12" s="532">
        <v>17440.50499361</v>
      </c>
      <c r="J12" s="532">
        <v>-7411.382933105001</v>
      </c>
      <c r="K12" s="531">
        <v>29240.403395968002</v>
      </c>
      <c r="L12" s="531">
        <v>3804.3902969999999</v>
      </c>
      <c r="M12" s="531">
        <v>25436.013098968004</v>
      </c>
      <c r="N12" s="532">
        <v>7800.7834994420009</v>
      </c>
      <c r="O12" s="532">
        <v>17635.229599526003</v>
      </c>
      <c r="P12" s="118"/>
      <c r="Q12" s="118"/>
      <c r="R12" s="118"/>
      <c r="S12" s="118"/>
      <c r="T12" s="118"/>
      <c r="U12" s="118"/>
      <c r="V12" s="118"/>
      <c r="W12" s="118"/>
      <c r="X12" s="118"/>
      <c r="Y12" s="118"/>
      <c r="Z12" s="118"/>
      <c r="AA12" s="118"/>
      <c r="AB12" s="118"/>
      <c r="AC12" s="118"/>
      <c r="AD12" s="118"/>
      <c r="AE12" s="118"/>
      <c r="AF12" s="118"/>
      <c r="AG12" s="118"/>
      <c r="AH12" s="118"/>
      <c r="AI12" s="118"/>
      <c r="AJ12" s="118"/>
      <c r="AK12" s="118"/>
      <c r="AL12" s="118"/>
      <c r="AM12" s="118"/>
      <c r="AN12" s="118"/>
      <c r="AO12" s="118"/>
      <c r="AP12" s="118"/>
      <c r="AQ12" s="118"/>
      <c r="AR12" s="118"/>
      <c r="AS12" s="118"/>
      <c r="AT12" s="118"/>
      <c r="AU12" s="118"/>
      <c r="AV12" s="118"/>
      <c r="AW12" s="118"/>
      <c r="AX12" s="118"/>
      <c r="AY12" s="118"/>
      <c r="AZ12" s="118"/>
      <c r="BA12" s="118"/>
      <c r="BB12" s="120"/>
    </row>
    <row r="13" spans="1:200" s="680" customFormat="1" ht="34.9" hidden="1" customHeight="1">
      <c r="B13" s="632">
        <v>2015</v>
      </c>
      <c r="C13" s="536">
        <v>8297.9544998390011</v>
      </c>
      <c r="D13" s="537">
        <v>10279.826257075001</v>
      </c>
      <c r="E13" s="537">
        <v>-1981.8717572360001</v>
      </c>
      <c r="F13" s="536">
        <v>23307.554438617</v>
      </c>
      <c r="G13" s="537">
        <v>11424.781633872999</v>
      </c>
      <c r="H13" s="537">
        <v>598.12915409699997</v>
      </c>
      <c r="I13" s="537">
        <v>18276.714564181999</v>
      </c>
      <c r="J13" s="537">
        <v>-6992.0709135349989</v>
      </c>
      <c r="K13" s="536">
        <v>31605.508326782001</v>
      </c>
      <c r="L13" s="536">
        <v>3933.2127909999999</v>
      </c>
      <c r="M13" s="536">
        <v>27672.295535782003</v>
      </c>
      <c r="N13" s="537">
        <v>8561.6393677800006</v>
      </c>
      <c r="O13" s="537">
        <v>19110.656168002002</v>
      </c>
      <c r="P13" s="118"/>
      <c r="Q13" s="118"/>
      <c r="R13" s="118"/>
      <c r="S13" s="118"/>
      <c r="T13" s="118"/>
      <c r="U13" s="118"/>
      <c r="V13" s="118"/>
      <c r="W13" s="118"/>
      <c r="X13" s="118"/>
      <c r="Y13" s="118"/>
      <c r="Z13" s="118"/>
      <c r="AA13" s="118"/>
      <c r="AB13" s="118"/>
      <c r="AC13" s="118"/>
      <c r="AD13" s="118"/>
      <c r="AE13" s="118"/>
      <c r="AF13" s="118"/>
      <c r="AG13" s="118"/>
      <c r="AH13" s="118"/>
      <c r="AI13" s="118"/>
      <c r="AJ13" s="118"/>
      <c r="AK13" s="118"/>
      <c r="AL13" s="118"/>
      <c r="AM13" s="118"/>
      <c r="AN13" s="118"/>
      <c r="AO13" s="118"/>
      <c r="AP13" s="118"/>
      <c r="AQ13" s="118"/>
      <c r="AR13" s="118"/>
      <c r="AS13" s="118"/>
      <c r="AT13" s="118"/>
      <c r="AU13" s="118"/>
      <c r="AV13" s="118"/>
      <c r="AW13" s="118"/>
      <c r="AX13" s="118"/>
      <c r="AY13" s="118"/>
      <c r="AZ13" s="118"/>
      <c r="BA13" s="118"/>
      <c r="BB13" s="120"/>
    </row>
    <row r="14" spans="1:200" s="680" customFormat="1" ht="34.9" hidden="1" customHeight="1">
      <c r="B14" s="633">
        <v>2016</v>
      </c>
      <c r="C14" s="531">
        <v>9013.4102854070006</v>
      </c>
      <c r="D14" s="532">
        <v>10008.421416146</v>
      </c>
      <c r="E14" s="532">
        <v>-995.01113073899978</v>
      </c>
      <c r="F14" s="531">
        <v>23862.755970678001</v>
      </c>
      <c r="G14" s="532">
        <v>10668.381229238001</v>
      </c>
      <c r="H14" s="532">
        <v>776.74833368200007</v>
      </c>
      <c r="I14" s="532">
        <v>20096.545638531999</v>
      </c>
      <c r="J14" s="532">
        <v>-7678.9192307740004</v>
      </c>
      <c r="K14" s="531">
        <v>32876.165914348006</v>
      </c>
      <c r="L14" s="531">
        <v>4181.341332</v>
      </c>
      <c r="M14" s="531">
        <v>28694.824582348003</v>
      </c>
      <c r="N14" s="532">
        <v>9078.602317922001</v>
      </c>
      <c r="O14" s="532">
        <v>19616.222264426</v>
      </c>
      <c r="P14" s="118"/>
      <c r="Q14" s="118"/>
      <c r="R14" s="118"/>
      <c r="S14" s="118"/>
      <c r="T14" s="118"/>
      <c r="U14" s="118"/>
      <c r="V14" s="118"/>
      <c r="W14" s="118"/>
      <c r="X14" s="118"/>
      <c r="Y14" s="118"/>
      <c r="Z14" s="118"/>
      <c r="AA14" s="118"/>
      <c r="AB14" s="118"/>
      <c r="AC14" s="118"/>
      <c r="AD14" s="118"/>
      <c r="AE14" s="118"/>
      <c r="AF14" s="118"/>
      <c r="AG14" s="118"/>
      <c r="AH14" s="118"/>
      <c r="AI14" s="118"/>
      <c r="AJ14" s="118"/>
      <c r="AK14" s="118"/>
      <c r="AL14" s="118"/>
      <c r="AM14" s="118"/>
      <c r="AN14" s="118"/>
      <c r="AO14" s="118"/>
      <c r="AP14" s="118"/>
      <c r="AQ14" s="118"/>
      <c r="AR14" s="118"/>
      <c r="AS14" s="118"/>
      <c r="AT14" s="118"/>
      <c r="AU14" s="118"/>
      <c r="AV14" s="118"/>
      <c r="AW14" s="118"/>
      <c r="AX14" s="118"/>
      <c r="AY14" s="118"/>
      <c r="AZ14" s="118"/>
      <c r="BA14" s="118"/>
      <c r="BB14" s="120"/>
    </row>
    <row r="15" spans="1:200" s="680" customFormat="1" ht="34.9" hidden="1" customHeight="1">
      <c r="B15" s="632">
        <v>2017</v>
      </c>
      <c r="C15" s="536">
        <v>9311.0189752689985</v>
      </c>
      <c r="D15" s="537">
        <v>10454.497437669999</v>
      </c>
      <c r="E15" s="537">
        <v>-1143.4784624010008</v>
      </c>
      <c r="F15" s="536">
        <v>23646.628232660005</v>
      </c>
      <c r="G15" s="537">
        <v>9631.6371059640005</v>
      </c>
      <c r="H15" s="537">
        <v>1010.6213508179999</v>
      </c>
      <c r="I15" s="537">
        <v>22006.705329483</v>
      </c>
      <c r="J15" s="537">
        <v>-9002.3355536049985</v>
      </c>
      <c r="K15" s="536">
        <v>32957.646333158002</v>
      </c>
      <c r="L15" s="536">
        <v>4326.507278</v>
      </c>
      <c r="M15" s="536">
        <v>28631.139055158001</v>
      </c>
      <c r="N15" s="537">
        <v>8586.7542630630014</v>
      </c>
      <c r="O15" s="537">
        <v>20044.384792094999</v>
      </c>
      <c r="P15" s="118"/>
      <c r="Q15" s="118"/>
      <c r="R15" s="118"/>
      <c r="S15" s="118"/>
      <c r="T15" s="118"/>
      <c r="U15" s="118"/>
      <c r="V15" s="118"/>
      <c r="W15" s="118"/>
      <c r="X15" s="118"/>
      <c r="Y15" s="118"/>
      <c r="Z15" s="118"/>
      <c r="AA15" s="118"/>
      <c r="AB15" s="118"/>
      <c r="AC15" s="118"/>
      <c r="AD15" s="118"/>
      <c r="AE15" s="118"/>
      <c r="AF15" s="118"/>
      <c r="AG15" s="118"/>
      <c r="AH15" s="118"/>
      <c r="AI15" s="118"/>
      <c r="AJ15" s="118"/>
      <c r="AK15" s="118"/>
      <c r="AL15" s="118"/>
      <c r="AM15" s="118"/>
      <c r="AN15" s="118"/>
      <c r="AO15" s="118"/>
      <c r="AP15" s="118"/>
      <c r="AQ15" s="118"/>
      <c r="AR15" s="118"/>
      <c r="AS15" s="118"/>
      <c r="AT15" s="118"/>
      <c r="AU15" s="118"/>
      <c r="AV15" s="118"/>
      <c r="AW15" s="118"/>
      <c r="AX15" s="118"/>
      <c r="AY15" s="118"/>
      <c r="AZ15" s="118"/>
      <c r="BA15" s="118"/>
      <c r="BB15" s="120"/>
    </row>
    <row r="16" spans="1:200" s="129" customFormat="1" ht="34.9" hidden="1" customHeight="1">
      <c r="B16" s="633">
        <v>2018</v>
      </c>
      <c r="C16" s="531">
        <v>7595.3515240029992</v>
      </c>
      <c r="D16" s="532">
        <v>9366.5958281359999</v>
      </c>
      <c r="E16" s="532">
        <v>-1771.2443041330007</v>
      </c>
      <c r="F16" s="531">
        <v>25763.979609180002</v>
      </c>
      <c r="G16" s="532">
        <v>10534.331525194999</v>
      </c>
      <c r="H16" s="532">
        <v>1077.9064619559999</v>
      </c>
      <c r="I16" s="532">
        <v>23286.275861018003</v>
      </c>
      <c r="J16" s="532">
        <v>-9134.5342389890011</v>
      </c>
      <c r="K16" s="531">
        <v>33359.331288818001</v>
      </c>
      <c r="L16" s="531">
        <v>4296.4154069999995</v>
      </c>
      <c r="M16" s="531">
        <v>29062.915881818004</v>
      </c>
      <c r="N16" s="532">
        <v>8055.918322343</v>
      </c>
      <c r="O16" s="532">
        <v>21006.997559475003</v>
      </c>
      <c r="P16" s="439"/>
      <c r="Q16" s="439"/>
      <c r="R16" s="439"/>
      <c r="S16" s="439"/>
      <c r="T16" s="439"/>
      <c r="U16" s="439"/>
      <c r="V16" s="439"/>
      <c r="W16" s="439"/>
      <c r="X16" s="439"/>
      <c r="Y16" s="439"/>
      <c r="Z16" s="439"/>
      <c r="AA16" s="439"/>
      <c r="AB16" s="439"/>
      <c r="AC16" s="439"/>
      <c r="AD16" s="439"/>
      <c r="AE16" s="439"/>
      <c r="AF16" s="439"/>
      <c r="AG16" s="439"/>
      <c r="AH16" s="439"/>
      <c r="AI16" s="439"/>
      <c r="AJ16" s="439"/>
      <c r="AK16" s="439"/>
      <c r="AL16" s="439"/>
      <c r="AM16" s="439"/>
      <c r="AN16" s="439"/>
      <c r="AO16" s="439"/>
      <c r="AP16" s="439"/>
      <c r="AQ16" s="439"/>
      <c r="AR16" s="439"/>
      <c r="AS16" s="439"/>
      <c r="AT16" s="439"/>
      <c r="AU16" s="439"/>
      <c r="AV16" s="439"/>
      <c r="AW16" s="439"/>
      <c r="AX16" s="439"/>
      <c r="AY16" s="439"/>
      <c r="AZ16" s="439"/>
      <c r="BA16" s="439"/>
      <c r="BB16" s="439"/>
    </row>
    <row r="17" spans="1:54" s="129" customFormat="1" ht="26.25" hidden="1" customHeight="1">
      <c r="A17" s="440"/>
      <c r="B17" s="632">
        <v>2019</v>
      </c>
      <c r="C17" s="536">
        <v>7746.5513906920014</v>
      </c>
      <c r="D17" s="537">
        <v>10198.551781308999</v>
      </c>
      <c r="E17" s="537">
        <v>-2452.0003906169977</v>
      </c>
      <c r="F17" s="536">
        <v>27223.102286857</v>
      </c>
      <c r="G17" s="537">
        <v>11538.049071576999</v>
      </c>
      <c r="H17" s="537">
        <v>1331.6579123199999</v>
      </c>
      <c r="I17" s="537">
        <v>24298.137646552997</v>
      </c>
      <c r="J17" s="537">
        <v>-9944.7423435929977</v>
      </c>
      <c r="K17" s="536">
        <v>34969.653577403005</v>
      </c>
      <c r="L17" s="536">
        <v>4630.9563170000001</v>
      </c>
      <c r="M17" s="536">
        <v>30338.697260403002</v>
      </c>
      <c r="N17" s="537">
        <v>8228.264139678</v>
      </c>
      <c r="O17" s="537">
        <v>22110.433120725</v>
      </c>
      <c r="P17" s="439"/>
      <c r="Q17" s="439"/>
      <c r="R17" s="439"/>
      <c r="S17" s="439"/>
      <c r="T17" s="439"/>
      <c r="U17" s="439"/>
      <c r="V17" s="439"/>
      <c r="W17" s="439"/>
      <c r="X17" s="439"/>
      <c r="Y17" s="439"/>
      <c r="Z17" s="439"/>
      <c r="AA17" s="439"/>
      <c r="AB17" s="439"/>
      <c r="AC17" s="439"/>
      <c r="AD17" s="439"/>
      <c r="AE17" s="439"/>
      <c r="AF17" s="439"/>
      <c r="AG17" s="439"/>
      <c r="AH17" s="439"/>
      <c r="AI17" s="439"/>
      <c r="AJ17" s="439"/>
      <c r="AK17" s="439"/>
      <c r="AL17" s="439"/>
      <c r="AM17" s="439"/>
      <c r="AN17" s="439"/>
      <c r="AO17" s="439"/>
      <c r="AP17" s="439"/>
      <c r="AQ17" s="439"/>
      <c r="AR17" s="439"/>
      <c r="AS17" s="439"/>
      <c r="AT17" s="439"/>
      <c r="AU17" s="439"/>
      <c r="AV17" s="439"/>
      <c r="AW17" s="439"/>
      <c r="AX17" s="439"/>
      <c r="AY17" s="439"/>
      <c r="AZ17" s="439"/>
      <c r="BA17" s="439"/>
      <c r="BB17" s="439"/>
    </row>
    <row r="18" spans="1:54" s="129" customFormat="1" ht="26.25" hidden="1" customHeight="1">
      <c r="A18" s="440"/>
      <c r="B18" s="633">
        <v>2020</v>
      </c>
      <c r="C18" s="531">
        <v>7811.0308118420007</v>
      </c>
      <c r="D18" s="532">
        <v>11040.715785778</v>
      </c>
      <c r="E18" s="532">
        <v>-3229.6849739359996</v>
      </c>
      <c r="F18" s="531">
        <v>29200.852147849</v>
      </c>
      <c r="G18" s="532">
        <v>12564.241146969</v>
      </c>
      <c r="H18" s="532">
        <v>1821.5340303799999</v>
      </c>
      <c r="I18" s="532">
        <v>25794.997852319</v>
      </c>
      <c r="J18" s="532">
        <v>-10979.920881819</v>
      </c>
      <c r="K18" s="531">
        <v>37011.881734329996</v>
      </c>
      <c r="L18" s="531">
        <v>5939.3795920000002</v>
      </c>
      <c r="M18" s="531">
        <v>31072.502142329999</v>
      </c>
      <c r="N18" s="532">
        <v>9074.1425218279983</v>
      </c>
      <c r="O18" s="532">
        <v>21998.359620502</v>
      </c>
      <c r="P18" s="439"/>
      <c r="Q18" s="439"/>
      <c r="R18" s="439"/>
      <c r="S18" s="439"/>
      <c r="T18" s="439"/>
      <c r="U18" s="439"/>
      <c r="V18" s="439"/>
      <c r="W18" s="439"/>
      <c r="X18" s="439"/>
      <c r="Y18" s="439"/>
      <c r="Z18" s="439"/>
      <c r="AA18" s="439"/>
      <c r="AB18" s="439"/>
      <c r="AC18" s="439"/>
      <c r="AD18" s="439"/>
      <c r="AE18" s="439"/>
      <c r="AF18" s="439"/>
      <c r="AG18" s="439"/>
      <c r="AH18" s="439"/>
      <c r="AI18" s="439"/>
      <c r="AJ18" s="439"/>
      <c r="AK18" s="439"/>
      <c r="AL18" s="439"/>
      <c r="AM18" s="439"/>
      <c r="AN18" s="439"/>
      <c r="AO18" s="439"/>
      <c r="AP18" s="439"/>
      <c r="AQ18" s="439"/>
      <c r="AR18" s="439"/>
      <c r="AS18" s="439"/>
      <c r="AT18" s="439"/>
      <c r="AU18" s="439"/>
      <c r="AV18" s="439"/>
      <c r="AW18" s="439"/>
      <c r="AX18" s="439"/>
      <c r="AY18" s="439"/>
      <c r="AZ18" s="439"/>
      <c r="BA18" s="439"/>
      <c r="BB18" s="439"/>
    </row>
    <row r="19" spans="1:54" s="129" customFormat="1" ht="34.9" customHeight="1">
      <c r="A19" s="440"/>
      <c r="B19" s="632">
        <v>2021</v>
      </c>
      <c r="C19" s="536">
        <v>7757.8467485180008</v>
      </c>
      <c r="D19" s="537">
        <v>12017.765966668001</v>
      </c>
      <c r="E19" s="537">
        <v>-4259.9192181500002</v>
      </c>
      <c r="F19" s="536">
        <v>31751.361065413006</v>
      </c>
      <c r="G19" s="537">
        <v>14099.993982782002</v>
      </c>
      <c r="H19" s="537">
        <v>1834.9599810670002</v>
      </c>
      <c r="I19" s="537">
        <v>26941.415093822001</v>
      </c>
      <c r="J19" s="537">
        <v>-11125.007992258001</v>
      </c>
      <c r="K19" s="536">
        <v>39509.208121222997</v>
      </c>
      <c r="L19" s="536">
        <v>6225.3766060000007</v>
      </c>
      <c r="M19" s="536">
        <v>33283.831515222999</v>
      </c>
      <c r="N19" s="537">
        <v>9954.431871068</v>
      </c>
      <c r="O19" s="537">
        <v>23329.399644155001</v>
      </c>
      <c r="P19" s="439"/>
      <c r="Q19" s="439"/>
      <c r="R19" s="439"/>
      <c r="S19" s="439"/>
      <c r="T19" s="439"/>
      <c r="U19" s="439"/>
      <c r="V19" s="439"/>
      <c r="W19" s="439"/>
      <c r="X19" s="439"/>
      <c r="Y19" s="439"/>
      <c r="Z19" s="439"/>
      <c r="AA19" s="439"/>
      <c r="AB19" s="439"/>
      <c r="AC19" s="439"/>
      <c r="AD19" s="439"/>
      <c r="AE19" s="439"/>
      <c r="AF19" s="439"/>
      <c r="AG19" s="439"/>
      <c r="AH19" s="439"/>
      <c r="AI19" s="439"/>
      <c r="AJ19" s="439"/>
      <c r="AK19" s="439"/>
      <c r="AL19" s="439"/>
      <c r="AM19" s="439"/>
      <c r="AN19" s="439"/>
      <c r="AO19" s="439"/>
      <c r="AP19" s="439"/>
      <c r="AQ19" s="439"/>
      <c r="AR19" s="439"/>
      <c r="AS19" s="439"/>
      <c r="AT19" s="439"/>
      <c r="AU19" s="439"/>
      <c r="AV19" s="439"/>
      <c r="AW19" s="439"/>
      <c r="AX19" s="439"/>
      <c r="AY19" s="439"/>
      <c r="AZ19" s="439"/>
      <c r="BA19" s="439"/>
      <c r="BB19" s="439"/>
    </row>
    <row r="20" spans="1:54" s="129" customFormat="1" ht="34.9" customHeight="1">
      <c r="A20" s="440"/>
      <c r="B20" s="633">
        <v>2022</v>
      </c>
      <c r="C20" s="531">
        <v>7131.5832501259993</v>
      </c>
      <c r="D20" s="532">
        <v>11654.856168130002</v>
      </c>
      <c r="E20" s="532">
        <v>-4523.2729180040023</v>
      </c>
      <c r="F20" s="531">
        <v>34550.104636326003</v>
      </c>
      <c r="G20" s="532">
        <v>15079.699494665001</v>
      </c>
      <c r="H20" s="532">
        <v>1789.4051544490001</v>
      </c>
      <c r="I20" s="532">
        <v>29164.200029623004</v>
      </c>
      <c r="J20" s="532">
        <v>-11483.200042411003</v>
      </c>
      <c r="K20" s="531">
        <v>41681.687707705001</v>
      </c>
      <c r="L20" s="531">
        <v>6037.4384789999995</v>
      </c>
      <c r="M20" s="531">
        <v>35644.249228705004</v>
      </c>
      <c r="N20" s="532">
        <v>10009.901828959002</v>
      </c>
      <c r="O20" s="532">
        <v>25634.347399746002</v>
      </c>
      <c r="P20" s="439"/>
      <c r="Q20" s="439"/>
      <c r="R20" s="439"/>
      <c r="S20" s="439"/>
      <c r="T20" s="439"/>
      <c r="U20" s="439"/>
      <c r="V20" s="439"/>
      <c r="W20" s="439"/>
      <c r="X20" s="439"/>
      <c r="Y20" s="439"/>
      <c r="Z20" s="439"/>
      <c r="AA20" s="439"/>
      <c r="AB20" s="439"/>
      <c r="AC20" s="439"/>
      <c r="AD20" s="439"/>
      <c r="AE20" s="439"/>
      <c r="AF20" s="439"/>
      <c r="AG20" s="439"/>
      <c r="AH20" s="439"/>
      <c r="AI20" s="439"/>
      <c r="AJ20" s="439"/>
      <c r="AK20" s="439"/>
      <c r="AL20" s="439"/>
      <c r="AM20" s="439"/>
      <c r="AN20" s="439"/>
      <c r="AO20" s="439"/>
      <c r="AP20" s="439"/>
      <c r="AQ20" s="439"/>
      <c r="AR20" s="439"/>
      <c r="AS20" s="439"/>
      <c r="AT20" s="439"/>
      <c r="AU20" s="439"/>
      <c r="AV20" s="439"/>
      <c r="AW20" s="439"/>
      <c r="AX20" s="439"/>
      <c r="AY20" s="439"/>
      <c r="AZ20" s="439"/>
      <c r="BA20" s="439"/>
      <c r="BB20" s="439"/>
    </row>
    <row r="21" spans="1:54" s="129" customFormat="1" ht="34.9" customHeight="1">
      <c r="A21" s="440"/>
      <c r="B21" s="632">
        <v>2023</v>
      </c>
      <c r="C21" s="536">
        <v>7946.9245157029982</v>
      </c>
      <c r="D21" s="537">
        <v>12387.562046928</v>
      </c>
      <c r="E21" s="537">
        <v>-4440.637531225002</v>
      </c>
      <c r="F21" s="536">
        <v>34716.133646681999</v>
      </c>
      <c r="G21" s="537">
        <v>16103.485955229999</v>
      </c>
      <c r="H21" s="537">
        <v>1613.754512969</v>
      </c>
      <c r="I21" s="537">
        <v>29676.67704585</v>
      </c>
      <c r="J21" s="537">
        <v>-12677.783867366999</v>
      </c>
      <c r="K21" s="536">
        <v>42663.058162385001</v>
      </c>
      <c r="L21" s="536">
        <v>5807.5482840000004</v>
      </c>
      <c r="M21" s="536">
        <v>36855.509806947004</v>
      </c>
      <c r="N21" s="537">
        <v>9479.0070333230015</v>
      </c>
      <c r="O21" s="537">
        <v>27376.502773624001</v>
      </c>
      <c r="P21" s="439"/>
      <c r="Q21" s="439"/>
      <c r="R21" s="439"/>
      <c r="S21" s="439"/>
      <c r="T21" s="439"/>
      <c r="U21" s="439"/>
      <c r="V21" s="439"/>
      <c r="W21" s="439"/>
      <c r="X21" s="439"/>
      <c r="Y21" s="439"/>
      <c r="Z21" s="439"/>
      <c r="AA21" s="439"/>
      <c r="AB21" s="439"/>
      <c r="AC21" s="439"/>
      <c r="AD21" s="439"/>
      <c r="AE21" s="439"/>
      <c r="AF21" s="439"/>
      <c r="AG21" s="439"/>
      <c r="AH21" s="439"/>
      <c r="AI21" s="439"/>
      <c r="AJ21" s="439"/>
      <c r="AK21" s="439"/>
      <c r="AL21" s="439"/>
      <c r="AM21" s="439"/>
      <c r="AN21" s="439"/>
      <c r="AO21" s="439"/>
      <c r="AP21" s="439"/>
      <c r="AQ21" s="439"/>
      <c r="AR21" s="439"/>
      <c r="AS21" s="439"/>
      <c r="AT21" s="439"/>
      <c r="AU21" s="439"/>
      <c r="AV21" s="439"/>
      <c r="AW21" s="439"/>
      <c r="AX21" s="439"/>
      <c r="AY21" s="439"/>
      <c r="AZ21" s="439"/>
      <c r="BA21" s="439"/>
      <c r="BB21" s="439"/>
    </row>
    <row r="22" spans="1:54" s="129" customFormat="1" ht="34.9" customHeight="1">
      <c r="A22" s="440"/>
      <c r="B22" s="633">
        <v>2024</v>
      </c>
      <c r="C22" s="531">
        <v>9907.6026473589991</v>
      </c>
      <c r="D22" s="532">
        <v>14544.818409998001</v>
      </c>
      <c r="E22" s="532">
        <v>-4637.2157626390008</v>
      </c>
      <c r="F22" s="531">
        <v>35361.675708490002</v>
      </c>
      <c r="G22" s="532">
        <v>17145.784744725002</v>
      </c>
      <c r="H22" s="532">
        <v>1661.9359237899998</v>
      </c>
      <c r="I22" s="532">
        <v>30347.170106860001</v>
      </c>
      <c r="J22" s="532">
        <v>-13793.215066884997</v>
      </c>
      <c r="K22" s="531">
        <v>45269.277990850998</v>
      </c>
      <c r="L22" s="531">
        <v>6083.0695770000002</v>
      </c>
      <c r="M22" s="531">
        <v>39186.208413850996</v>
      </c>
      <c r="N22" s="532">
        <v>9746.3706146910008</v>
      </c>
      <c r="O22" s="532">
        <v>29439.837799159999</v>
      </c>
      <c r="P22" s="439"/>
      <c r="Q22" s="439"/>
      <c r="R22" s="439"/>
      <c r="S22" s="439"/>
      <c r="T22" s="439"/>
      <c r="U22" s="439"/>
      <c r="V22" s="439"/>
      <c r="W22" s="439"/>
      <c r="X22" s="439"/>
      <c r="Y22" s="439"/>
      <c r="Z22" s="439"/>
      <c r="AA22" s="439"/>
      <c r="AB22" s="439"/>
      <c r="AC22" s="439"/>
      <c r="AD22" s="439"/>
      <c r="AE22" s="439"/>
      <c r="AF22" s="439"/>
      <c r="AG22" s="439"/>
      <c r="AH22" s="439"/>
      <c r="AI22" s="439"/>
      <c r="AJ22" s="439"/>
      <c r="AK22" s="439"/>
      <c r="AL22" s="439"/>
      <c r="AM22" s="439"/>
      <c r="AN22" s="439"/>
      <c r="AO22" s="439"/>
      <c r="AP22" s="439"/>
      <c r="AQ22" s="439"/>
      <c r="AR22" s="439"/>
      <c r="AS22" s="439"/>
      <c r="AT22" s="439"/>
      <c r="AU22" s="439"/>
      <c r="AV22" s="439"/>
      <c r="AW22" s="439"/>
      <c r="AX22" s="439"/>
      <c r="AY22" s="439"/>
      <c r="AZ22" s="439"/>
      <c r="BA22" s="439"/>
      <c r="BB22" s="439"/>
    </row>
    <row r="23" spans="1:54" s="129" customFormat="1" ht="34.9" customHeight="1">
      <c r="A23" s="440"/>
      <c r="B23" s="632" t="s">
        <v>1094</v>
      </c>
      <c r="C23" s="536">
        <f>C168</f>
        <v>13923.669</v>
      </c>
      <c r="D23" s="537">
        <f t="shared" ref="D23:N23" si="0">D168</f>
        <v>17669.823</v>
      </c>
      <c r="E23" s="537">
        <f t="shared" si="0"/>
        <v>-3746.154</v>
      </c>
      <c r="F23" s="536">
        <f t="shared" si="0"/>
        <v>33827.366999999998</v>
      </c>
      <c r="G23" s="537">
        <f t="shared" si="0"/>
        <v>17878.215</v>
      </c>
      <c r="H23" s="537">
        <f t="shared" si="0"/>
        <v>1704.9659999999999</v>
      </c>
      <c r="I23" s="537">
        <f t="shared" si="0"/>
        <v>31193.062999999998</v>
      </c>
      <c r="J23" s="537">
        <f t="shared" si="0"/>
        <v>-16948.877</v>
      </c>
      <c r="K23" s="536">
        <f t="shared" si="0"/>
        <v>47751.036</v>
      </c>
      <c r="L23" s="536">
        <f t="shared" si="0"/>
        <v>6409.518</v>
      </c>
      <c r="M23" s="536">
        <f t="shared" si="0"/>
        <v>41341.517999999996</v>
      </c>
      <c r="N23" s="537">
        <f t="shared" si="0"/>
        <v>10381.646000000001</v>
      </c>
      <c r="O23" s="537">
        <f>O168</f>
        <v>30959.871999999999</v>
      </c>
      <c r="P23" s="439"/>
      <c r="Q23" s="439"/>
      <c r="R23" s="439"/>
      <c r="S23" s="439"/>
      <c r="T23" s="439"/>
      <c r="U23" s="439"/>
      <c r="V23" s="439"/>
      <c r="W23" s="439"/>
      <c r="X23" s="439"/>
      <c r="Y23" s="439"/>
      <c r="Z23" s="439"/>
      <c r="AA23" s="439"/>
      <c r="AB23" s="439"/>
      <c r="AC23" s="439"/>
      <c r="AD23" s="439"/>
      <c r="AE23" s="439"/>
      <c r="AF23" s="439"/>
      <c r="AG23" s="439"/>
      <c r="AH23" s="439"/>
      <c r="AI23" s="439"/>
      <c r="AJ23" s="439"/>
      <c r="AK23" s="439"/>
      <c r="AL23" s="439"/>
      <c r="AM23" s="439"/>
      <c r="AN23" s="439"/>
      <c r="AO23" s="439"/>
      <c r="AP23" s="439"/>
      <c r="AQ23" s="439"/>
      <c r="AR23" s="439"/>
      <c r="AS23" s="439"/>
      <c r="AT23" s="439"/>
      <c r="AU23" s="439"/>
      <c r="AV23" s="439"/>
      <c r="AW23" s="439"/>
      <c r="AX23" s="439"/>
      <c r="AY23" s="439"/>
      <c r="AZ23" s="439"/>
      <c r="BA23" s="439"/>
      <c r="BB23" s="439"/>
    </row>
    <row r="24" spans="1:54" s="66" customFormat="1" ht="34.9" hidden="1" customHeight="1">
      <c r="A24" s="74"/>
      <c r="B24" s="635">
        <v>2014</v>
      </c>
      <c r="C24" s="679"/>
      <c r="D24" s="679"/>
      <c r="E24" s="679"/>
      <c r="F24" s="679"/>
      <c r="G24" s="1260"/>
      <c r="H24" s="1260"/>
      <c r="I24" s="1260"/>
      <c r="J24" s="1260"/>
      <c r="K24" s="679"/>
      <c r="L24" s="679"/>
      <c r="M24" s="679"/>
      <c r="N24" s="679"/>
      <c r="O24" s="679"/>
      <c r="P24" s="121"/>
      <c r="Q24" s="121"/>
      <c r="R24" s="121"/>
      <c r="S24" s="121"/>
      <c r="T24" s="121"/>
      <c r="U24" s="121"/>
      <c r="V24" s="121"/>
      <c r="W24" s="121"/>
      <c r="X24" s="121"/>
      <c r="Y24" s="121"/>
      <c r="Z24" s="121"/>
      <c r="AA24" s="121"/>
      <c r="AB24" s="121"/>
      <c r="AC24" s="121"/>
      <c r="AD24" s="121"/>
      <c r="AE24" s="121"/>
      <c r="AF24" s="121"/>
      <c r="AG24" s="121"/>
      <c r="AH24" s="121"/>
      <c r="AI24" s="121"/>
      <c r="AJ24" s="121"/>
      <c r="AK24" s="121"/>
      <c r="AL24" s="121"/>
      <c r="AM24" s="121"/>
      <c r="AN24" s="121"/>
      <c r="AO24" s="121"/>
      <c r="AP24" s="121"/>
      <c r="AQ24" s="121"/>
      <c r="AR24" s="121"/>
      <c r="AS24" s="121"/>
      <c r="AT24" s="121"/>
      <c r="AU24" s="121"/>
      <c r="AV24" s="121"/>
      <c r="AW24" s="121"/>
      <c r="AX24" s="121"/>
      <c r="AY24" s="121"/>
      <c r="AZ24" s="121"/>
      <c r="BA24" s="121"/>
      <c r="BB24" s="121"/>
    </row>
    <row r="25" spans="1:54" s="66" customFormat="1" ht="34.9" hidden="1" customHeight="1">
      <c r="A25" s="74"/>
      <c r="B25" s="217">
        <v>41974</v>
      </c>
      <c r="C25" s="536">
        <v>8073.448787528001</v>
      </c>
      <c r="D25" s="537">
        <v>10073.799999999999</v>
      </c>
      <c r="E25" s="537">
        <v>-2000.3512124719982</v>
      </c>
      <c r="F25" s="536">
        <v>21166.931027739003</v>
      </c>
      <c r="G25" s="537">
        <v>10553.563025363002</v>
      </c>
      <c r="H25" s="537">
        <v>584.24594187100001</v>
      </c>
      <c r="I25" s="537">
        <v>17440.50499361</v>
      </c>
      <c r="J25" s="537">
        <v>-7411.382933105001</v>
      </c>
      <c r="K25" s="536">
        <v>29240.403395968002</v>
      </c>
      <c r="L25" s="536">
        <v>3804.3902969999999</v>
      </c>
      <c r="M25" s="536">
        <v>25436.013098968004</v>
      </c>
      <c r="N25" s="537">
        <v>7800.7834994420009</v>
      </c>
      <c r="O25" s="537">
        <v>17635.229599526003</v>
      </c>
      <c r="P25" s="121"/>
      <c r="Q25" s="121"/>
      <c r="R25" s="121"/>
      <c r="S25" s="121"/>
      <c r="T25" s="121"/>
      <c r="U25" s="121"/>
      <c r="V25" s="121"/>
      <c r="W25" s="121"/>
      <c r="X25" s="121"/>
      <c r="Y25" s="121"/>
      <c r="Z25" s="121"/>
      <c r="AA25" s="121"/>
      <c r="AB25" s="121"/>
      <c r="AC25" s="121"/>
      <c r="AD25" s="121"/>
      <c r="AE25" s="121"/>
      <c r="AF25" s="121"/>
      <c r="AG25" s="121"/>
      <c r="AH25" s="121"/>
      <c r="AI25" s="121"/>
      <c r="AJ25" s="121"/>
      <c r="AK25" s="121"/>
      <c r="AL25" s="121"/>
      <c r="AM25" s="121"/>
      <c r="AN25" s="121"/>
      <c r="AO25" s="121"/>
      <c r="AP25" s="121"/>
      <c r="AQ25" s="121"/>
      <c r="AR25" s="121"/>
      <c r="AS25" s="121"/>
      <c r="AT25" s="121"/>
      <c r="AU25" s="121"/>
      <c r="AV25" s="121"/>
      <c r="AW25" s="121"/>
      <c r="AX25" s="121"/>
      <c r="AY25" s="121"/>
      <c r="AZ25" s="121"/>
      <c r="BA25" s="121"/>
      <c r="BB25" s="121"/>
    </row>
    <row r="26" spans="1:54" s="66" customFormat="1" ht="34.9" hidden="1" customHeight="1">
      <c r="A26" s="74"/>
      <c r="B26" s="215">
        <v>2015</v>
      </c>
      <c r="C26" s="679"/>
      <c r="D26" s="679"/>
      <c r="E26" s="679"/>
      <c r="F26" s="679"/>
      <c r="G26" s="1260"/>
      <c r="H26" s="1260"/>
      <c r="I26" s="1260"/>
      <c r="J26" s="1260"/>
      <c r="K26" s="679"/>
      <c r="L26" s="679"/>
      <c r="M26" s="679"/>
      <c r="N26" s="679"/>
      <c r="O26" s="679"/>
      <c r="P26" s="121"/>
      <c r="Q26" s="121"/>
      <c r="R26" s="121"/>
      <c r="S26" s="121"/>
      <c r="T26" s="121"/>
      <c r="U26" s="121"/>
      <c r="V26" s="121"/>
      <c r="W26" s="121"/>
      <c r="X26" s="121"/>
      <c r="Y26" s="121"/>
      <c r="Z26" s="121"/>
      <c r="AA26" s="121"/>
      <c r="AB26" s="121"/>
      <c r="AC26" s="121"/>
      <c r="AD26" s="121"/>
      <c r="AE26" s="121"/>
      <c r="AF26" s="121"/>
      <c r="AG26" s="121"/>
      <c r="AH26" s="121"/>
      <c r="AI26" s="121"/>
      <c r="AJ26" s="121"/>
      <c r="AK26" s="121"/>
      <c r="AL26" s="121"/>
      <c r="AM26" s="121"/>
      <c r="AN26" s="121"/>
      <c r="AO26" s="121"/>
      <c r="AP26" s="121"/>
      <c r="AQ26" s="121"/>
      <c r="AR26" s="121"/>
      <c r="AS26" s="121"/>
      <c r="AT26" s="121"/>
      <c r="AU26" s="121"/>
      <c r="AV26" s="121"/>
      <c r="AW26" s="121"/>
      <c r="AX26" s="121"/>
      <c r="AY26" s="121"/>
      <c r="AZ26" s="121"/>
      <c r="BA26" s="121"/>
      <c r="BB26" s="121"/>
    </row>
    <row r="27" spans="1:54" s="66" customFormat="1" ht="34.9" hidden="1" customHeight="1">
      <c r="A27" s="74"/>
      <c r="B27" s="216">
        <v>42005</v>
      </c>
      <c r="C27" s="531">
        <v>7907.9938753929982</v>
      </c>
      <c r="D27" s="532">
        <v>9972.2043217329974</v>
      </c>
      <c r="E27" s="532">
        <v>-2064.2104463399992</v>
      </c>
      <c r="F27" s="531">
        <v>21910.812855420001</v>
      </c>
      <c r="G27" s="532">
        <v>10842.938745432999</v>
      </c>
      <c r="H27" s="532">
        <v>592.47999478199995</v>
      </c>
      <c r="I27" s="532">
        <v>17559.830024441002</v>
      </c>
      <c r="J27" s="532">
        <v>-7084.435909236</v>
      </c>
      <c r="K27" s="531">
        <v>29818.808163350997</v>
      </c>
      <c r="L27" s="531">
        <v>3792.6855929999997</v>
      </c>
      <c r="M27" s="531">
        <v>26026.122570350999</v>
      </c>
      <c r="N27" s="532">
        <v>8288.6034560900007</v>
      </c>
      <c r="O27" s="532">
        <v>17737.519114260998</v>
      </c>
      <c r="P27" s="121"/>
      <c r="Q27" s="121"/>
      <c r="R27" s="121"/>
      <c r="S27" s="121"/>
      <c r="T27" s="121"/>
      <c r="U27" s="121"/>
      <c r="V27" s="121"/>
      <c r="W27" s="121"/>
      <c r="X27" s="121"/>
      <c r="Y27" s="121"/>
      <c r="Z27" s="121"/>
      <c r="AA27" s="121"/>
      <c r="AB27" s="121"/>
      <c r="AC27" s="121"/>
      <c r="AD27" s="121"/>
      <c r="AE27" s="121"/>
      <c r="AF27" s="121"/>
      <c r="AG27" s="121"/>
      <c r="AH27" s="121"/>
      <c r="AI27" s="121"/>
      <c r="AJ27" s="121"/>
      <c r="AK27" s="121"/>
      <c r="AL27" s="121"/>
      <c r="AM27" s="121"/>
      <c r="AN27" s="121"/>
      <c r="AO27" s="121"/>
      <c r="AP27" s="121"/>
      <c r="AQ27" s="121"/>
      <c r="AR27" s="121"/>
      <c r="AS27" s="121"/>
      <c r="AT27" s="121"/>
      <c r="AU27" s="121"/>
      <c r="AV27" s="121"/>
      <c r="AW27" s="121"/>
      <c r="AX27" s="121"/>
      <c r="AY27" s="121"/>
      <c r="AZ27" s="121"/>
      <c r="BA27" s="121"/>
      <c r="BB27" s="121"/>
    </row>
    <row r="28" spans="1:54" s="66" customFormat="1" ht="34.9" hidden="1" customHeight="1">
      <c r="A28" s="74"/>
      <c r="B28" s="217">
        <v>42036</v>
      </c>
      <c r="C28" s="536">
        <v>8244.6102306539979</v>
      </c>
      <c r="D28" s="537">
        <v>10188.572879054998</v>
      </c>
      <c r="E28" s="537">
        <v>-1943.9626484010005</v>
      </c>
      <c r="F28" s="536">
        <v>21684.262765863001</v>
      </c>
      <c r="G28" s="537">
        <v>10868.145939689002</v>
      </c>
      <c r="H28" s="537">
        <v>597.06827047899992</v>
      </c>
      <c r="I28" s="537">
        <v>17420.251366138</v>
      </c>
      <c r="J28" s="537">
        <v>-7201.202810443001</v>
      </c>
      <c r="K28" s="536">
        <v>29928.873156299</v>
      </c>
      <c r="L28" s="536">
        <v>3771.356648</v>
      </c>
      <c r="M28" s="536">
        <v>26157.516508298999</v>
      </c>
      <c r="N28" s="537">
        <v>8073.4532303019996</v>
      </c>
      <c r="O28" s="537">
        <v>18084.063277997</v>
      </c>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21"/>
      <c r="AT28" s="121"/>
      <c r="AU28" s="121"/>
      <c r="AV28" s="121"/>
      <c r="AW28" s="121"/>
      <c r="AX28" s="121"/>
      <c r="AY28" s="121"/>
      <c r="AZ28" s="121"/>
      <c r="BA28" s="121"/>
      <c r="BB28" s="121"/>
    </row>
    <row r="29" spans="1:54" s="66" customFormat="1" ht="34.9" hidden="1" customHeight="1">
      <c r="A29" s="74"/>
      <c r="B29" s="216">
        <v>42064</v>
      </c>
      <c r="C29" s="531">
        <v>8282.1659367200009</v>
      </c>
      <c r="D29" s="532">
        <v>10200.712098655998</v>
      </c>
      <c r="E29" s="532">
        <v>-1918.5461619359985</v>
      </c>
      <c r="F29" s="531">
        <v>21679.793598960001</v>
      </c>
      <c r="G29" s="532">
        <v>10980.685394362998</v>
      </c>
      <c r="H29" s="532">
        <v>607.37620147000007</v>
      </c>
      <c r="I29" s="532">
        <v>17374.865296035001</v>
      </c>
      <c r="J29" s="532">
        <v>-7283.133292907999</v>
      </c>
      <c r="K29" s="531">
        <v>29961.959943354002</v>
      </c>
      <c r="L29" s="531">
        <v>3770.70885</v>
      </c>
      <c r="M29" s="531">
        <v>26191.251093354003</v>
      </c>
      <c r="N29" s="532">
        <v>8044.4171336120007</v>
      </c>
      <c r="O29" s="532">
        <v>18146.833959742002</v>
      </c>
      <c r="P29" s="121"/>
      <c r="Q29" s="121"/>
      <c r="R29" s="121"/>
      <c r="S29" s="121"/>
      <c r="T29" s="121"/>
      <c r="U29" s="121"/>
      <c r="V29" s="121"/>
      <c r="W29" s="121"/>
      <c r="X29" s="121"/>
      <c r="Y29" s="121"/>
      <c r="Z29" s="121"/>
      <c r="AA29" s="121"/>
      <c r="AB29" s="121"/>
      <c r="AC29" s="121"/>
      <c r="AD29" s="121"/>
      <c r="AE29" s="121"/>
      <c r="AF29" s="121"/>
      <c r="AG29" s="121"/>
      <c r="AH29" s="121"/>
      <c r="AI29" s="121"/>
      <c r="AJ29" s="121"/>
      <c r="AK29" s="121"/>
      <c r="AL29" s="121"/>
      <c r="AM29" s="121"/>
      <c r="AN29" s="121"/>
      <c r="AO29" s="121"/>
      <c r="AP29" s="121"/>
      <c r="AQ29" s="121"/>
      <c r="AR29" s="121"/>
      <c r="AS29" s="121"/>
      <c r="AT29" s="121"/>
      <c r="AU29" s="121"/>
      <c r="AV29" s="121"/>
      <c r="AW29" s="121"/>
      <c r="AX29" s="121"/>
      <c r="AY29" s="121"/>
      <c r="AZ29" s="121"/>
      <c r="BA29" s="121"/>
      <c r="BB29" s="121"/>
    </row>
    <row r="30" spans="1:54" s="66" customFormat="1" ht="34.9" hidden="1" customHeight="1">
      <c r="A30" s="74"/>
      <c r="B30" s="217">
        <v>42095</v>
      </c>
      <c r="C30" s="536">
        <v>8160.7200686599954</v>
      </c>
      <c r="D30" s="537">
        <v>10184.092901691998</v>
      </c>
      <c r="E30" s="537">
        <v>-2023.3728330320027</v>
      </c>
      <c r="F30" s="536">
        <v>22228.918849293001</v>
      </c>
      <c r="G30" s="537">
        <v>11325.295457454002</v>
      </c>
      <c r="H30" s="537">
        <v>608.58550726800001</v>
      </c>
      <c r="I30" s="537">
        <v>17327.732929620001</v>
      </c>
      <c r="J30" s="537">
        <v>-7032.6950450490003</v>
      </c>
      <c r="K30" s="536">
        <v>30389.637463889998</v>
      </c>
      <c r="L30" s="536">
        <v>3836.5691329999995</v>
      </c>
      <c r="M30" s="536">
        <v>26553.068330889997</v>
      </c>
      <c r="N30" s="537">
        <v>8122.1361812799996</v>
      </c>
      <c r="O30" s="537">
        <v>18430.932149609998</v>
      </c>
      <c r="P30" s="121"/>
      <c r="Q30" s="121"/>
      <c r="R30" s="121"/>
      <c r="S30" s="121"/>
      <c r="T30" s="121"/>
      <c r="U30" s="121"/>
      <c r="V30" s="121"/>
      <c r="W30" s="121"/>
      <c r="X30" s="121"/>
      <c r="Y30" s="121"/>
      <c r="Z30" s="121"/>
      <c r="AA30" s="121"/>
      <c r="AB30" s="121"/>
      <c r="AC30" s="121"/>
      <c r="AD30" s="121"/>
      <c r="AE30" s="121"/>
      <c r="AF30" s="121"/>
      <c r="AG30" s="121"/>
      <c r="AH30" s="121"/>
      <c r="AI30" s="121"/>
      <c r="AJ30" s="121"/>
      <c r="AK30" s="121"/>
      <c r="AL30" s="121"/>
      <c r="AM30" s="121"/>
      <c r="AN30" s="121"/>
      <c r="AO30" s="121"/>
      <c r="AP30" s="121"/>
      <c r="AQ30" s="121"/>
      <c r="AR30" s="121"/>
      <c r="AS30" s="121"/>
      <c r="AT30" s="121"/>
      <c r="AU30" s="121"/>
      <c r="AV30" s="121"/>
      <c r="AW30" s="121"/>
      <c r="AX30" s="121"/>
      <c r="AY30" s="121"/>
      <c r="AZ30" s="121"/>
      <c r="BA30" s="121"/>
      <c r="BB30" s="121"/>
    </row>
    <row r="31" spans="1:54" s="66" customFormat="1" ht="34.9" hidden="1" customHeight="1">
      <c r="A31" s="74"/>
      <c r="B31" s="216">
        <v>42125</v>
      </c>
      <c r="C31" s="531">
        <v>8000.4206357059966</v>
      </c>
      <c r="D31" s="532">
        <v>10211.625285705997</v>
      </c>
      <c r="E31" s="532">
        <v>-2211.2046500000006</v>
      </c>
      <c r="F31" s="531">
        <v>22566.399459999997</v>
      </c>
      <c r="G31" s="532">
        <v>11478.315275999999</v>
      </c>
      <c r="H31" s="532">
        <v>610.42332600000009</v>
      </c>
      <c r="I31" s="532">
        <v>17451.378692999995</v>
      </c>
      <c r="J31" s="532">
        <v>-6973.7178350000004</v>
      </c>
      <c r="K31" s="531">
        <v>30566.820745000001</v>
      </c>
      <c r="L31" s="531">
        <v>3839.254778</v>
      </c>
      <c r="M31" s="531">
        <v>26727.565967000002</v>
      </c>
      <c r="N31" s="532">
        <v>8260.6588030000003</v>
      </c>
      <c r="O31" s="532">
        <v>18466.907164000004</v>
      </c>
      <c r="P31" s="121"/>
      <c r="Q31" s="121"/>
      <c r="R31" s="121"/>
      <c r="S31" s="121"/>
      <c r="T31" s="121"/>
      <c r="U31" s="121"/>
      <c r="V31" s="121"/>
      <c r="W31" s="121"/>
      <c r="X31" s="121"/>
      <c r="Y31" s="121"/>
      <c r="Z31" s="121"/>
      <c r="AA31" s="121"/>
      <c r="AB31" s="121"/>
      <c r="AC31" s="121"/>
      <c r="AD31" s="121"/>
      <c r="AE31" s="121"/>
      <c r="AF31" s="121"/>
      <c r="AG31" s="121"/>
      <c r="AH31" s="121"/>
      <c r="AI31" s="121"/>
      <c r="AJ31" s="121"/>
      <c r="AK31" s="121"/>
      <c r="AL31" s="121"/>
      <c r="AM31" s="121"/>
      <c r="AN31" s="121"/>
      <c r="AO31" s="121"/>
      <c r="AP31" s="121"/>
      <c r="AQ31" s="121"/>
      <c r="AR31" s="121"/>
      <c r="AS31" s="121"/>
      <c r="AT31" s="121"/>
      <c r="AU31" s="121"/>
      <c r="AV31" s="121"/>
      <c r="AW31" s="121"/>
      <c r="AX31" s="121"/>
      <c r="AY31" s="121"/>
      <c r="AZ31" s="121"/>
      <c r="BA31" s="121"/>
      <c r="BB31" s="121"/>
    </row>
    <row r="32" spans="1:54" s="66" customFormat="1" ht="34.9" hidden="1" customHeight="1">
      <c r="A32" s="74"/>
      <c r="B32" s="217">
        <v>42156</v>
      </c>
      <c r="C32" s="536">
        <v>7821.1151156219976</v>
      </c>
      <c r="D32" s="537">
        <v>10309.619014672999</v>
      </c>
      <c r="E32" s="537">
        <v>-2488.5038990510011</v>
      </c>
      <c r="F32" s="536">
        <v>22889.281859380004</v>
      </c>
      <c r="G32" s="537">
        <v>11635.154961086</v>
      </c>
      <c r="H32" s="537">
        <v>599.95781102000001</v>
      </c>
      <c r="I32" s="537">
        <v>17646.218136872001</v>
      </c>
      <c r="J32" s="537">
        <v>-6992.0490495979993</v>
      </c>
      <c r="K32" s="536">
        <v>30710.396785819998</v>
      </c>
      <c r="L32" s="536">
        <v>3934.6372360000005</v>
      </c>
      <c r="M32" s="536">
        <v>26775.759549819999</v>
      </c>
      <c r="N32" s="537">
        <v>8306.1316985699996</v>
      </c>
      <c r="O32" s="537">
        <v>18469.627851249999</v>
      </c>
      <c r="P32" s="121"/>
      <c r="Q32" s="121"/>
      <c r="R32" s="121"/>
      <c r="S32" s="121"/>
      <c r="T32" s="121"/>
      <c r="U32" s="121"/>
      <c r="V32" s="121"/>
      <c r="W32" s="121"/>
      <c r="X32" s="121"/>
      <c r="Y32" s="121"/>
      <c r="Z32" s="121"/>
      <c r="AA32" s="121"/>
      <c r="AB32" s="121"/>
      <c r="AC32" s="121"/>
      <c r="AD32" s="121"/>
      <c r="AE32" s="121"/>
      <c r="AF32" s="121"/>
      <c r="AG32" s="121"/>
      <c r="AH32" s="121"/>
      <c r="AI32" s="121"/>
      <c r="AJ32" s="121"/>
      <c r="AK32" s="121"/>
      <c r="AL32" s="121"/>
      <c r="AM32" s="121"/>
      <c r="AN32" s="121"/>
      <c r="AO32" s="121"/>
      <c r="AP32" s="121"/>
      <c r="AQ32" s="121"/>
      <c r="AR32" s="121"/>
      <c r="AS32" s="121"/>
      <c r="AT32" s="121"/>
      <c r="AU32" s="121"/>
      <c r="AV32" s="121"/>
      <c r="AW32" s="121"/>
      <c r="AX32" s="121"/>
      <c r="AY32" s="121"/>
      <c r="AZ32" s="121"/>
      <c r="BA32" s="121"/>
      <c r="BB32" s="121"/>
    </row>
    <row r="33" spans="1:54" s="66" customFormat="1" ht="34.9" hidden="1" customHeight="1">
      <c r="A33" s="74"/>
      <c r="B33" s="216">
        <v>42186</v>
      </c>
      <c r="C33" s="531">
        <v>8879.1394368699985</v>
      </c>
      <c r="D33" s="532">
        <v>11232.213477645997</v>
      </c>
      <c r="E33" s="532">
        <v>-2353.0740407759995</v>
      </c>
      <c r="F33" s="531">
        <v>22189.657799515004</v>
      </c>
      <c r="G33" s="532">
        <v>10794.261611377999</v>
      </c>
      <c r="H33" s="532">
        <v>599.10532603600006</v>
      </c>
      <c r="I33" s="532">
        <v>17742.759958325005</v>
      </c>
      <c r="J33" s="532">
        <v>-6946.4690962240011</v>
      </c>
      <c r="K33" s="531">
        <v>31068.798738117999</v>
      </c>
      <c r="L33" s="531">
        <v>4117.0000400000008</v>
      </c>
      <c r="M33" s="531">
        <v>26951.798698118</v>
      </c>
      <c r="N33" s="532">
        <v>8458.8514598000002</v>
      </c>
      <c r="O33" s="532">
        <v>18492.947238318</v>
      </c>
      <c r="P33" s="121"/>
      <c r="Q33" s="121"/>
      <c r="R33" s="121"/>
      <c r="S33" s="121"/>
      <c r="T33" s="121"/>
      <c r="U33" s="121"/>
      <c r="V33" s="121"/>
      <c r="W33" s="121"/>
      <c r="X33" s="121"/>
      <c r="Y33" s="121"/>
      <c r="Z33" s="121"/>
      <c r="AA33" s="121"/>
      <c r="AB33" s="121"/>
      <c r="AC33" s="121"/>
      <c r="AD33" s="121"/>
      <c r="AE33" s="121"/>
      <c r="AF33" s="121"/>
      <c r="AG33" s="121"/>
      <c r="AH33" s="121"/>
      <c r="AI33" s="121"/>
      <c r="AJ33" s="121"/>
      <c r="AK33" s="121"/>
      <c r="AL33" s="121"/>
      <c r="AM33" s="121"/>
      <c r="AN33" s="121"/>
      <c r="AO33" s="121"/>
      <c r="AP33" s="121"/>
      <c r="AQ33" s="121"/>
      <c r="AR33" s="121"/>
      <c r="AS33" s="121"/>
      <c r="AT33" s="121"/>
      <c r="AU33" s="121"/>
      <c r="AV33" s="121"/>
      <c r="AW33" s="121"/>
      <c r="AX33" s="121"/>
      <c r="AY33" s="121"/>
      <c r="AZ33" s="121"/>
      <c r="BA33" s="121"/>
      <c r="BB33" s="121"/>
    </row>
    <row r="34" spans="1:54" s="66" customFormat="1" ht="34.9" hidden="1" customHeight="1">
      <c r="A34" s="74"/>
      <c r="B34" s="217">
        <v>42217</v>
      </c>
      <c r="C34" s="536">
        <v>8712.8843600049986</v>
      </c>
      <c r="D34" s="537">
        <v>11117.457844883998</v>
      </c>
      <c r="E34" s="537">
        <v>-2404.5734848789989</v>
      </c>
      <c r="F34" s="536">
        <v>22451.171137147998</v>
      </c>
      <c r="G34" s="537">
        <v>11224.228002780001</v>
      </c>
      <c r="H34" s="537">
        <v>587.13569621900001</v>
      </c>
      <c r="I34" s="537">
        <v>17852.649361705997</v>
      </c>
      <c r="J34" s="537">
        <v>-7212.8419235570009</v>
      </c>
      <c r="K34" s="536">
        <v>31164.055617333001</v>
      </c>
      <c r="L34" s="536">
        <v>4031.7296710000001</v>
      </c>
      <c r="M34" s="536">
        <v>27132.325946333</v>
      </c>
      <c r="N34" s="537">
        <v>8614.519826249998</v>
      </c>
      <c r="O34" s="537">
        <v>18517.806120083002</v>
      </c>
      <c r="P34" s="121"/>
      <c r="Q34" s="121"/>
      <c r="R34" s="121"/>
      <c r="S34" s="121"/>
      <c r="T34" s="121"/>
      <c r="U34" s="121"/>
      <c r="V34" s="121"/>
      <c r="W34" s="121"/>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21"/>
      <c r="AX34" s="121"/>
      <c r="AY34" s="121"/>
      <c r="AZ34" s="121"/>
      <c r="BA34" s="121"/>
      <c r="BB34" s="121"/>
    </row>
    <row r="35" spans="1:54" s="66" customFormat="1" ht="34.9" hidden="1" customHeight="1">
      <c r="A35" s="74"/>
      <c r="B35" s="216">
        <v>42248</v>
      </c>
      <c r="C35" s="531">
        <v>8332.3213933699972</v>
      </c>
      <c r="D35" s="532">
        <v>10929.350415692998</v>
      </c>
      <c r="E35" s="532">
        <v>-2597.0290223230004</v>
      </c>
      <c r="F35" s="531">
        <v>22845.317965401002</v>
      </c>
      <c r="G35" s="532">
        <v>11364.437264363001</v>
      </c>
      <c r="H35" s="532">
        <v>589.84403953700007</v>
      </c>
      <c r="I35" s="532">
        <v>17987.163428713997</v>
      </c>
      <c r="J35" s="532">
        <v>-7096.1267672129979</v>
      </c>
      <c r="K35" s="531">
        <v>31177.638282328</v>
      </c>
      <c r="L35" s="531">
        <v>4041.6419970000002</v>
      </c>
      <c r="M35" s="531">
        <v>27135.996285328001</v>
      </c>
      <c r="N35" s="532">
        <v>8482.6813993140004</v>
      </c>
      <c r="O35" s="532">
        <v>18653.314886013999</v>
      </c>
      <c r="P35" s="121"/>
      <c r="Q35" s="121"/>
      <c r="R35" s="121"/>
      <c r="S35" s="121"/>
      <c r="T35" s="121"/>
      <c r="U35" s="121"/>
      <c r="V35" s="121"/>
      <c r="W35" s="121"/>
      <c r="X35" s="121"/>
      <c r="Y35" s="121"/>
      <c r="Z35" s="121"/>
      <c r="AA35" s="121"/>
      <c r="AB35" s="121"/>
      <c r="AC35" s="121"/>
      <c r="AD35" s="121"/>
      <c r="AE35" s="121"/>
      <c r="AF35" s="121"/>
      <c r="AG35" s="121"/>
      <c r="AH35" s="121"/>
      <c r="AI35" s="121"/>
      <c r="AJ35" s="121"/>
      <c r="AK35" s="121"/>
      <c r="AL35" s="121"/>
      <c r="AM35" s="121"/>
      <c r="AN35" s="121"/>
      <c r="AO35" s="121"/>
      <c r="AP35" s="121"/>
      <c r="AQ35" s="121"/>
      <c r="AR35" s="121"/>
      <c r="AS35" s="121"/>
      <c r="AT35" s="121"/>
      <c r="AU35" s="121"/>
      <c r="AV35" s="121"/>
      <c r="AW35" s="121"/>
      <c r="AX35" s="121"/>
      <c r="AY35" s="121"/>
      <c r="AZ35" s="121"/>
      <c r="BA35" s="121"/>
      <c r="BB35" s="121"/>
    </row>
    <row r="36" spans="1:54" s="66" customFormat="1" ht="34.9" hidden="1" customHeight="1">
      <c r="A36" s="74"/>
      <c r="B36" s="217">
        <v>42278</v>
      </c>
      <c r="C36" s="536">
        <v>8250.5810186369999</v>
      </c>
      <c r="D36" s="537">
        <v>10802.755613546999</v>
      </c>
      <c r="E36" s="537">
        <v>-2552.1745949099986</v>
      </c>
      <c r="F36" s="536">
        <v>23077.967107339995</v>
      </c>
      <c r="G36" s="537">
        <v>11467.329600596</v>
      </c>
      <c r="H36" s="537">
        <v>589.68779551700004</v>
      </c>
      <c r="I36" s="537">
        <v>18171.226280939998</v>
      </c>
      <c r="J36" s="537">
        <v>-7150.2765697129998</v>
      </c>
      <c r="K36" s="536">
        <v>31328.547968694998</v>
      </c>
      <c r="L36" s="536">
        <v>4005.2503449999995</v>
      </c>
      <c r="M36" s="536">
        <v>27323.297623694998</v>
      </c>
      <c r="N36" s="537">
        <v>8523.8686826339999</v>
      </c>
      <c r="O36" s="537">
        <v>18799.428941061</v>
      </c>
      <c r="P36" s="121"/>
      <c r="Q36" s="121"/>
      <c r="R36" s="121"/>
      <c r="S36" s="121"/>
      <c r="T36" s="121"/>
      <c r="U36" s="121"/>
      <c r="V36" s="121"/>
      <c r="W36" s="121"/>
      <c r="X36" s="121"/>
      <c r="Y36" s="121"/>
      <c r="Z36" s="121"/>
      <c r="AA36" s="121"/>
      <c r="AB36" s="121"/>
      <c r="AC36" s="121"/>
      <c r="AD36" s="121"/>
      <c r="AE36" s="121"/>
      <c r="AF36" s="121"/>
      <c r="AG36" s="121"/>
      <c r="AH36" s="121"/>
      <c r="AI36" s="121"/>
      <c r="AJ36" s="121"/>
      <c r="AK36" s="121"/>
      <c r="AL36" s="121"/>
      <c r="AM36" s="121"/>
      <c r="AN36" s="121"/>
      <c r="AO36" s="121"/>
      <c r="AP36" s="121"/>
      <c r="AQ36" s="121"/>
      <c r="AR36" s="121"/>
      <c r="AS36" s="121"/>
      <c r="AT36" s="121"/>
      <c r="AU36" s="121"/>
      <c r="AV36" s="121"/>
      <c r="AW36" s="121"/>
      <c r="AX36" s="121"/>
      <c r="AY36" s="121"/>
      <c r="AZ36" s="121"/>
      <c r="BA36" s="121"/>
      <c r="BB36" s="121"/>
    </row>
    <row r="37" spans="1:54" s="66" customFormat="1" ht="34.9" hidden="1" customHeight="1">
      <c r="A37" s="74"/>
      <c r="B37" s="216">
        <v>42309</v>
      </c>
      <c r="C37" s="531">
        <v>8008.7047046609996</v>
      </c>
      <c r="D37" s="532">
        <v>10245.272967589999</v>
      </c>
      <c r="E37" s="532">
        <v>-2236.5682629289995</v>
      </c>
      <c r="F37" s="531">
        <v>23357.80960642</v>
      </c>
      <c r="G37" s="532">
        <v>11654.377718395001</v>
      </c>
      <c r="H37" s="532">
        <v>587.55496065699992</v>
      </c>
      <c r="I37" s="532">
        <v>18174.557621750999</v>
      </c>
      <c r="J37" s="532">
        <v>-7058.6806943829997</v>
      </c>
      <c r="K37" s="531">
        <v>31366.513309688999</v>
      </c>
      <c r="L37" s="531">
        <v>3951.8302760000001</v>
      </c>
      <c r="M37" s="531">
        <v>27414.683033688998</v>
      </c>
      <c r="N37" s="532">
        <v>8500.1060557599994</v>
      </c>
      <c r="O37" s="532">
        <v>18914.576977928999</v>
      </c>
      <c r="P37" s="121"/>
      <c r="Q37" s="121"/>
      <c r="R37" s="121"/>
      <c r="S37" s="121"/>
      <c r="T37" s="121"/>
      <c r="U37" s="121"/>
      <c r="V37" s="121"/>
      <c r="W37" s="121"/>
      <c r="X37" s="121"/>
      <c r="Y37" s="121"/>
      <c r="Z37" s="121"/>
      <c r="AA37" s="121"/>
      <c r="AB37" s="121"/>
      <c r="AC37" s="121"/>
      <c r="AD37" s="121"/>
      <c r="AE37" s="121"/>
      <c r="AF37" s="121"/>
      <c r="AG37" s="121"/>
      <c r="AH37" s="121"/>
      <c r="AI37" s="121"/>
      <c r="AJ37" s="121"/>
      <c r="AK37" s="121"/>
      <c r="AL37" s="121"/>
      <c r="AM37" s="121"/>
      <c r="AN37" s="121"/>
      <c r="AO37" s="121"/>
      <c r="AP37" s="121"/>
      <c r="AQ37" s="121"/>
      <c r="AR37" s="121"/>
      <c r="AS37" s="121"/>
      <c r="AT37" s="121"/>
      <c r="AU37" s="121"/>
      <c r="AV37" s="121"/>
      <c r="AW37" s="121"/>
      <c r="AX37" s="121"/>
      <c r="AY37" s="121"/>
      <c r="AZ37" s="121"/>
      <c r="BA37" s="121"/>
      <c r="BB37" s="121"/>
    </row>
    <row r="38" spans="1:54" s="66" customFormat="1" ht="34.9" hidden="1" customHeight="1">
      <c r="A38" s="74"/>
      <c r="B38" s="217">
        <v>42339</v>
      </c>
      <c r="C38" s="536">
        <v>8297.9544998390011</v>
      </c>
      <c r="D38" s="537">
        <v>10279.826257075001</v>
      </c>
      <c r="E38" s="537">
        <v>-1981.8717572360001</v>
      </c>
      <c r="F38" s="536">
        <v>23307.554438617</v>
      </c>
      <c r="G38" s="537">
        <v>11424.781633872999</v>
      </c>
      <c r="H38" s="537">
        <v>598.12915409699997</v>
      </c>
      <c r="I38" s="537">
        <v>18276.714564181999</v>
      </c>
      <c r="J38" s="537">
        <v>-6992.0709135349989</v>
      </c>
      <c r="K38" s="536">
        <v>31605.508326782001</v>
      </c>
      <c r="L38" s="536">
        <v>3933.2127909999999</v>
      </c>
      <c r="M38" s="536">
        <v>27672.295535782003</v>
      </c>
      <c r="N38" s="537">
        <v>8561.6393677800006</v>
      </c>
      <c r="O38" s="537">
        <v>19110.656168002002</v>
      </c>
      <c r="P38" s="121"/>
      <c r="Q38" s="121"/>
      <c r="R38" s="121"/>
      <c r="S38" s="121"/>
      <c r="T38" s="121"/>
      <c r="U38" s="121"/>
      <c r="V38" s="121"/>
      <c r="W38" s="121"/>
      <c r="X38" s="121"/>
      <c r="Y38" s="121"/>
      <c r="Z38" s="121"/>
      <c r="AA38" s="121"/>
      <c r="AB38" s="121"/>
      <c r="AC38" s="121"/>
      <c r="AD38" s="121"/>
      <c r="AE38" s="121"/>
      <c r="AF38" s="121"/>
      <c r="AG38" s="121"/>
      <c r="AH38" s="121"/>
      <c r="AI38" s="121"/>
      <c r="AJ38" s="121"/>
      <c r="AK38" s="121"/>
      <c r="AL38" s="121"/>
      <c r="AM38" s="121"/>
      <c r="AN38" s="121"/>
      <c r="AO38" s="121"/>
      <c r="AP38" s="121"/>
      <c r="AQ38" s="121"/>
      <c r="AR38" s="121"/>
      <c r="AS38" s="121"/>
      <c r="AT38" s="121"/>
      <c r="AU38" s="121"/>
      <c r="AV38" s="121"/>
      <c r="AW38" s="121"/>
      <c r="AX38" s="121"/>
      <c r="AY38" s="121"/>
      <c r="AZ38" s="121"/>
      <c r="BA38" s="121"/>
      <c r="BB38" s="121"/>
    </row>
    <row r="39" spans="1:54" s="66" customFormat="1" ht="34.9" hidden="1" customHeight="1">
      <c r="A39" s="74"/>
      <c r="B39" s="215">
        <v>2016</v>
      </c>
      <c r="C39" s="679"/>
      <c r="D39" s="679"/>
      <c r="E39" s="679"/>
      <c r="F39" s="679"/>
      <c r="G39" s="1260">
        <v>0</v>
      </c>
      <c r="H39" s="1260"/>
      <c r="I39" s="1260">
        <v>0</v>
      </c>
      <c r="J39" s="1260">
        <v>0</v>
      </c>
      <c r="K39" s="679">
        <v>0</v>
      </c>
      <c r="L39" s="679"/>
      <c r="M39" s="679">
        <v>0</v>
      </c>
      <c r="N39" s="679"/>
      <c r="O39" s="679"/>
      <c r="P39" s="121"/>
      <c r="Q39" s="121"/>
      <c r="R39" s="121"/>
      <c r="S39" s="121"/>
      <c r="T39" s="121"/>
      <c r="U39" s="121"/>
      <c r="V39" s="121"/>
      <c r="W39" s="121"/>
      <c r="X39" s="121"/>
      <c r="Y39" s="121"/>
      <c r="Z39" s="121"/>
      <c r="AA39" s="121"/>
      <c r="AB39" s="121"/>
      <c r="AC39" s="121"/>
      <c r="AD39" s="121"/>
      <c r="AE39" s="121"/>
      <c r="AF39" s="121"/>
      <c r="AG39" s="121"/>
      <c r="AH39" s="121"/>
      <c r="AI39" s="121"/>
      <c r="AJ39" s="121"/>
      <c r="AK39" s="121"/>
      <c r="AL39" s="121"/>
      <c r="AM39" s="121"/>
      <c r="AN39" s="121"/>
      <c r="AO39" s="121"/>
      <c r="AP39" s="121"/>
      <c r="AQ39" s="121"/>
      <c r="AR39" s="121"/>
      <c r="AS39" s="121"/>
      <c r="AT39" s="121"/>
      <c r="AU39" s="121"/>
      <c r="AV39" s="121"/>
      <c r="AW39" s="121"/>
      <c r="AX39" s="121"/>
      <c r="AY39" s="121"/>
      <c r="AZ39" s="121"/>
      <c r="BA39" s="121"/>
      <c r="BB39" s="121"/>
    </row>
    <row r="40" spans="1:54" s="66" customFormat="1" ht="34.9" hidden="1" customHeight="1">
      <c r="A40" s="74"/>
      <c r="B40" s="216">
        <v>42370</v>
      </c>
      <c r="C40" s="531">
        <v>8202.1282818250038</v>
      </c>
      <c r="D40" s="532">
        <v>10311.821224717003</v>
      </c>
      <c r="E40" s="532">
        <v>-2109.6929428920002</v>
      </c>
      <c r="F40" s="531">
        <v>23363.287201601001</v>
      </c>
      <c r="G40" s="532">
        <v>11409.100244257999</v>
      </c>
      <c r="H40" s="532">
        <v>579.58760307700004</v>
      </c>
      <c r="I40" s="532">
        <v>18372.213333440002</v>
      </c>
      <c r="J40" s="532">
        <v>-6997.6139791739988</v>
      </c>
      <c r="K40" s="531">
        <v>31565.414684276002</v>
      </c>
      <c r="L40" s="531">
        <v>3882.2483279999997</v>
      </c>
      <c r="M40" s="531">
        <v>27683.166356276</v>
      </c>
      <c r="N40" s="532">
        <v>8515.3298382499997</v>
      </c>
      <c r="O40" s="532">
        <v>19167.836518026001</v>
      </c>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c r="BA40" s="121"/>
      <c r="BB40" s="121"/>
    </row>
    <row r="41" spans="1:54" s="66" customFormat="1" ht="34.9" hidden="1" customHeight="1">
      <c r="A41" s="74"/>
      <c r="B41" s="217">
        <v>42401</v>
      </c>
      <c r="C41" s="536">
        <v>8157.7941588000012</v>
      </c>
      <c r="D41" s="537">
        <v>10382.929932464001</v>
      </c>
      <c r="E41" s="537">
        <v>-2225.1357736640002</v>
      </c>
      <c r="F41" s="536">
        <v>23614.601468744993</v>
      </c>
      <c r="G41" s="537">
        <v>11571.695531770998</v>
      </c>
      <c r="H41" s="537">
        <v>580.66371572699995</v>
      </c>
      <c r="I41" s="537">
        <v>18568.303952658996</v>
      </c>
      <c r="J41" s="537">
        <v>-7106.0617314120009</v>
      </c>
      <c r="K41" s="536">
        <v>31772.395600468008</v>
      </c>
      <c r="L41" s="536">
        <v>3905.8129340000005</v>
      </c>
      <c r="M41" s="536">
        <v>27866.582666468006</v>
      </c>
      <c r="N41" s="537">
        <v>8699.5865129700014</v>
      </c>
      <c r="O41" s="537">
        <v>19166.996153498003</v>
      </c>
      <c r="P41" s="121"/>
      <c r="Q41" s="121"/>
      <c r="R41" s="121"/>
      <c r="S41" s="121"/>
      <c r="T41" s="121"/>
      <c r="U41" s="121"/>
      <c r="V41" s="121"/>
      <c r="W41" s="121"/>
      <c r="X41" s="121"/>
      <c r="Y41" s="121"/>
      <c r="Z41" s="121"/>
      <c r="AA41" s="121"/>
      <c r="AB41" s="121"/>
      <c r="AC41" s="121"/>
      <c r="AD41" s="121"/>
      <c r="AE41" s="121"/>
      <c r="AF41" s="121"/>
      <c r="AG41" s="121"/>
      <c r="AH41" s="121"/>
      <c r="AI41" s="121"/>
      <c r="AJ41" s="121"/>
      <c r="AK41" s="121"/>
      <c r="AL41" s="121"/>
      <c r="AM41" s="121"/>
      <c r="AN41" s="121"/>
      <c r="AO41" s="121"/>
      <c r="AP41" s="121"/>
      <c r="AQ41" s="121"/>
      <c r="AR41" s="121"/>
      <c r="AS41" s="121"/>
      <c r="AT41" s="121"/>
      <c r="AU41" s="121"/>
      <c r="AV41" s="121"/>
      <c r="AW41" s="121"/>
      <c r="AX41" s="121"/>
      <c r="AY41" s="121"/>
      <c r="AZ41" s="121"/>
      <c r="BA41" s="121"/>
      <c r="BB41" s="121"/>
    </row>
    <row r="42" spans="1:54" s="66" customFormat="1" ht="34.9" hidden="1" customHeight="1">
      <c r="A42" s="74"/>
      <c r="B42" s="216">
        <v>42430</v>
      </c>
      <c r="C42" s="531">
        <v>8124.7531095140002</v>
      </c>
      <c r="D42" s="532">
        <v>10147.415256184</v>
      </c>
      <c r="E42" s="532">
        <v>-2022.6621466699999</v>
      </c>
      <c r="F42" s="531">
        <v>23889.648600578003</v>
      </c>
      <c r="G42" s="532">
        <v>11681.813191481002</v>
      </c>
      <c r="H42" s="532">
        <v>602.27709981700002</v>
      </c>
      <c r="I42" s="532">
        <v>18757.886135057001</v>
      </c>
      <c r="J42" s="532">
        <v>-7152.3278257769989</v>
      </c>
      <c r="K42" s="531">
        <v>32014.401603999995</v>
      </c>
      <c r="L42" s="531">
        <v>3973.6874029999999</v>
      </c>
      <c r="M42" s="531">
        <v>28040.714200999995</v>
      </c>
      <c r="N42" s="532">
        <v>8842.6641109999982</v>
      </c>
      <c r="O42" s="532">
        <v>19198.050089999997</v>
      </c>
      <c r="P42" s="121"/>
      <c r="Q42" s="121"/>
      <c r="R42" s="121"/>
      <c r="S42" s="121"/>
      <c r="T42" s="121"/>
      <c r="U42" s="121"/>
      <c r="V42" s="121"/>
      <c r="W42" s="121"/>
      <c r="X42" s="121"/>
      <c r="Y42" s="121"/>
      <c r="Z42" s="121"/>
      <c r="AA42" s="121"/>
      <c r="AB42" s="121"/>
      <c r="AC42" s="121"/>
      <c r="AD42" s="121"/>
      <c r="AE42" s="121"/>
      <c r="AF42" s="121"/>
      <c r="AG42" s="121"/>
      <c r="AH42" s="121"/>
      <c r="AI42" s="121"/>
      <c r="AJ42" s="121"/>
      <c r="AK42" s="121"/>
      <c r="AL42" s="121"/>
      <c r="AM42" s="121"/>
      <c r="AN42" s="121"/>
      <c r="AO42" s="121"/>
      <c r="AP42" s="121"/>
      <c r="AQ42" s="121"/>
      <c r="AR42" s="121"/>
      <c r="AS42" s="121"/>
      <c r="AT42" s="121"/>
      <c r="AU42" s="121"/>
      <c r="AV42" s="121"/>
      <c r="AW42" s="121"/>
      <c r="AX42" s="121"/>
      <c r="AY42" s="121"/>
      <c r="AZ42" s="121"/>
      <c r="BA42" s="121"/>
      <c r="BB42" s="121"/>
    </row>
    <row r="43" spans="1:54" s="66" customFormat="1" ht="34.9" hidden="1" customHeight="1">
      <c r="A43" s="74"/>
      <c r="B43" s="217">
        <v>42461</v>
      </c>
      <c r="C43" s="536">
        <v>8019.2513769569987</v>
      </c>
      <c r="D43" s="537">
        <v>9985.3864532549997</v>
      </c>
      <c r="E43" s="537">
        <v>-1966.135076298001</v>
      </c>
      <c r="F43" s="536">
        <v>24037.238549002002</v>
      </c>
      <c r="G43" s="537">
        <v>11424.774488838999</v>
      </c>
      <c r="H43" s="537">
        <v>624.85576078700001</v>
      </c>
      <c r="I43" s="537">
        <v>18996.915373581003</v>
      </c>
      <c r="J43" s="537">
        <v>-7009.3070742049986</v>
      </c>
      <c r="K43" s="536">
        <v>32056.491447</v>
      </c>
      <c r="L43" s="536">
        <v>4050.884153</v>
      </c>
      <c r="M43" s="536">
        <v>28005.607294000001</v>
      </c>
      <c r="N43" s="537">
        <v>8704.9942080000019</v>
      </c>
      <c r="O43" s="537">
        <v>19300.613086000001</v>
      </c>
      <c r="P43" s="121"/>
      <c r="Q43" s="121"/>
      <c r="R43" s="121"/>
      <c r="S43" s="121"/>
      <c r="T43" s="121"/>
      <c r="U43" s="121"/>
      <c r="V43" s="121"/>
      <c r="W43" s="121"/>
      <c r="X43" s="121"/>
      <c r="Y43" s="121"/>
      <c r="Z43" s="121"/>
      <c r="AA43" s="121"/>
      <c r="AB43" s="121"/>
      <c r="AC43" s="121"/>
      <c r="AD43" s="121"/>
      <c r="AE43" s="121"/>
      <c r="AF43" s="121"/>
      <c r="AG43" s="121"/>
      <c r="AH43" s="121"/>
      <c r="AI43" s="121"/>
      <c r="AJ43" s="121"/>
      <c r="AK43" s="121"/>
      <c r="AL43" s="121"/>
      <c r="AM43" s="121"/>
      <c r="AN43" s="121"/>
      <c r="AO43" s="121"/>
      <c r="AP43" s="121"/>
      <c r="AQ43" s="121"/>
      <c r="AR43" s="121"/>
      <c r="AS43" s="121"/>
      <c r="AT43" s="121"/>
      <c r="AU43" s="121"/>
      <c r="AV43" s="121"/>
      <c r="AW43" s="121"/>
      <c r="AX43" s="121"/>
      <c r="AY43" s="121"/>
      <c r="AZ43" s="121"/>
      <c r="BA43" s="121"/>
      <c r="BB43" s="121"/>
    </row>
    <row r="44" spans="1:54" s="66" customFormat="1" ht="34.9" hidden="1" customHeight="1">
      <c r="A44" s="74"/>
      <c r="B44" s="216">
        <v>42491</v>
      </c>
      <c r="C44" s="531">
        <v>7720.5529342930004</v>
      </c>
      <c r="D44" s="532">
        <v>9804.6565367970015</v>
      </c>
      <c r="E44" s="532">
        <v>-2084.1036025040012</v>
      </c>
      <c r="F44" s="531">
        <v>24276.346956379002</v>
      </c>
      <c r="G44" s="532">
        <v>11645.239046454997</v>
      </c>
      <c r="H44" s="532">
        <v>648.06107189699992</v>
      </c>
      <c r="I44" s="532">
        <v>19077.796946596001</v>
      </c>
      <c r="J44" s="532">
        <v>-7094.7501085689973</v>
      </c>
      <c r="K44" s="531">
        <v>31996.899570290003</v>
      </c>
      <c r="L44" s="531">
        <v>4073.6581940000005</v>
      </c>
      <c r="M44" s="531">
        <v>27923.241376290003</v>
      </c>
      <c r="N44" s="532">
        <v>8575.9561038500015</v>
      </c>
      <c r="O44" s="532">
        <v>19347.28527244</v>
      </c>
      <c r="P44" s="121"/>
      <c r="Q44" s="121"/>
      <c r="R44" s="121"/>
      <c r="S44" s="121"/>
      <c r="T44" s="121"/>
      <c r="U44" s="121"/>
      <c r="V44" s="121"/>
      <c r="W44" s="121"/>
      <c r="X44" s="121"/>
      <c r="Y44" s="121"/>
      <c r="Z44" s="121"/>
      <c r="AA44" s="121"/>
      <c r="AB44" s="121"/>
      <c r="AC44" s="121"/>
      <c r="AD44" s="121"/>
      <c r="AE44" s="121"/>
      <c r="AF44" s="121"/>
      <c r="AG44" s="121"/>
      <c r="AH44" s="121"/>
      <c r="AI44" s="121"/>
      <c r="AJ44" s="121"/>
      <c r="AK44" s="121"/>
      <c r="AL44" s="121"/>
      <c r="AM44" s="121"/>
      <c r="AN44" s="121"/>
      <c r="AO44" s="121"/>
      <c r="AP44" s="121"/>
      <c r="AQ44" s="121"/>
      <c r="AR44" s="121"/>
      <c r="AS44" s="121"/>
      <c r="AT44" s="121"/>
      <c r="AU44" s="121"/>
      <c r="AV44" s="121"/>
      <c r="AW44" s="121"/>
      <c r="AX44" s="121"/>
      <c r="AY44" s="121"/>
      <c r="AZ44" s="121"/>
      <c r="BA44" s="121"/>
      <c r="BB44" s="121"/>
    </row>
    <row r="45" spans="1:54" s="66" customFormat="1" ht="34.9" hidden="1" customHeight="1">
      <c r="A45" s="74"/>
      <c r="B45" s="217">
        <v>42522</v>
      </c>
      <c r="C45" s="536">
        <v>7742.0743061699986</v>
      </c>
      <c r="D45" s="537">
        <v>9809.8425071889997</v>
      </c>
      <c r="E45" s="537">
        <v>-2067.768201019001</v>
      </c>
      <c r="F45" s="536">
        <v>24374.263840698997</v>
      </c>
      <c r="G45" s="537">
        <v>11612.656259075999</v>
      </c>
      <c r="H45" s="537">
        <v>616.90927659700003</v>
      </c>
      <c r="I45" s="537">
        <v>19369.401100229999</v>
      </c>
      <c r="J45" s="537">
        <v>-7224.7027952040007</v>
      </c>
      <c r="K45" s="536">
        <v>32116.339635381999</v>
      </c>
      <c r="L45" s="536">
        <v>4316.5577929999999</v>
      </c>
      <c r="M45" s="536">
        <v>27799.781842381999</v>
      </c>
      <c r="N45" s="537">
        <v>8536.7129470100008</v>
      </c>
      <c r="O45" s="537">
        <v>19263.068895371998</v>
      </c>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21"/>
      <c r="AR45" s="121"/>
      <c r="AS45" s="121"/>
      <c r="AT45" s="121"/>
      <c r="AU45" s="121"/>
      <c r="AV45" s="121"/>
      <c r="AW45" s="121"/>
      <c r="AX45" s="121"/>
      <c r="AY45" s="121"/>
      <c r="AZ45" s="121"/>
      <c r="BA45" s="121"/>
      <c r="BB45" s="121"/>
    </row>
    <row r="46" spans="1:54" s="66" customFormat="1" ht="34.9" hidden="1" customHeight="1">
      <c r="A46" s="74"/>
      <c r="B46" s="216">
        <v>42552</v>
      </c>
      <c r="C46" s="531">
        <v>7931.5920087330023</v>
      </c>
      <c r="D46" s="532">
        <v>9672.7847628200016</v>
      </c>
      <c r="E46" s="532">
        <v>-1741.1927540869992</v>
      </c>
      <c r="F46" s="531">
        <v>24369.705001831</v>
      </c>
      <c r="G46" s="532">
        <v>11519.186102094</v>
      </c>
      <c r="H46" s="532">
        <v>626.87128448099998</v>
      </c>
      <c r="I46" s="532">
        <v>19432.354395346003</v>
      </c>
      <c r="J46" s="532">
        <v>-7208.7067800900004</v>
      </c>
      <c r="K46" s="531">
        <v>32301.296247589999</v>
      </c>
      <c r="L46" s="531">
        <v>4296.9182440000004</v>
      </c>
      <c r="M46" s="531">
        <v>28004.378003589998</v>
      </c>
      <c r="N46" s="532">
        <v>8715.5675043099982</v>
      </c>
      <c r="O46" s="532">
        <v>19288.81049928</v>
      </c>
      <c r="P46" s="121"/>
      <c r="Q46" s="121"/>
      <c r="R46" s="121"/>
      <c r="S46" s="121"/>
      <c r="T46" s="121"/>
      <c r="U46" s="121"/>
      <c r="V46" s="121"/>
      <c r="W46" s="121"/>
      <c r="X46" s="121"/>
      <c r="Y46" s="121"/>
      <c r="Z46" s="121"/>
      <c r="AA46" s="121"/>
      <c r="AB46" s="121"/>
      <c r="AC46" s="121"/>
      <c r="AD46" s="121"/>
      <c r="AE46" s="121"/>
      <c r="AF46" s="121"/>
      <c r="AG46" s="121"/>
      <c r="AH46" s="121"/>
      <c r="AI46" s="121"/>
      <c r="AJ46" s="121"/>
      <c r="AK46" s="121"/>
      <c r="AL46" s="121"/>
      <c r="AM46" s="121"/>
      <c r="AN46" s="121"/>
      <c r="AO46" s="121"/>
      <c r="AP46" s="121"/>
      <c r="AQ46" s="121"/>
      <c r="AR46" s="121"/>
      <c r="AS46" s="121"/>
      <c r="AT46" s="121"/>
      <c r="AU46" s="121"/>
      <c r="AV46" s="121"/>
      <c r="AW46" s="121"/>
      <c r="AX46" s="121"/>
      <c r="AY46" s="121"/>
      <c r="AZ46" s="121"/>
      <c r="BA46" s="121"/>
      <c r="BB46" s="121"/>
    </row>
    <row r="47" spans="1:54" s="66" customFormat="1" ht="34.9" hidden="1" customHeight="1">
      <c r="A47" s="74"/>
      <c r="B47" s="217">
        <v>42583</v>
      </c>
      <c r="C47" s="536">
        <v>7939.242316308003</v>
      </c>
      <c r="D47" s="537">
        <v>9549.3941954290003</v>
      </c>
      <c r="E47" s="537">
        <v>-1610.1518791209974</v>
      </c>
      <c r="F47" s="536">
        <v>24667.050843276997</v>
      </c>
      <c r="G47" s="537">
        <v>11781.393281373001</v>
      </c>
      <c r="H47" s="537">
        <v>680.11738232100015</v>
      </c>
      <c r="I47" s="537">
        <v>19541.996936735995</v>
      </c>
      <c r="J47" s="537">
        <v>-7336.4567571529997</v>
      </c>
      <c r="K47" s="536">
        <v>32606.292970342001</v>
      </c>
      <c r="L47" s="536">
        <v>4298.42598</v>
      </c>
      <c r="M47" s="536">
        <v>28307.866990342001</v>
      </c>
      <c r="N47" s="537">
        <v>8882.7837539100001</v>
      </c>
      <c r="O47" s="537">
        <v>19425.083236432001</v>
      </c>
      <c r="P47" s="121"/>
      <c r="Q47" s="121"/>
      <c r="R47" s="121"/>
      <c r="S47" s="121"/>
      <c r="T47" s="121"/>
      <c r="U47" s="121"/>
      <c r="V47" s="121"/>
      <c r="W47" s="121"/>
      <c r="X47" s="121"/>
      <c r="Y47" s="121"/>
      <c r="Z47" s="121"/>
      <c r="AA47" s="121"/>
      <c r="AB47" s="121"/>
      <c r="AC47" s="121"/>
      <c r="AD47" s="121"/>
      <c r="AE47" s="121"/>
      <c r="AF47" s="121"/>
      <c r="AG47" s="121"/>
      <c r="AH47" s="121"/>
      <c r="AI47" s="121"/>
      <c r="AJ47" s="121"/>
      <c r="AK47" s="121"/>
      <c r="AL47" s="121"/>
      <c r="AM47" s="121"/>
      <c r="AN47" s="121"/>
      <c r="AO47" s="121"/>
      <c r="AP47" s="121"/>
      <c r="AQ47" s="121"/>
      <c r="AR47" s="121"/>
      <c r="AS47" s="121"/>
      <c r="AT47" s="121"/>
      <c r="AU47" s="121"/>
      <c r="AV47" s="121"/>
      <c r="AW47" s="121"/>
      <c r="AX47" s="121"/>
      <c r="AY47" s="121"/>
      <c r="AZ47" s="121"/>
      <c r="BA47" s="121"/>
      <c r="BB47" s="121"/>
    </row>
    <row r="48" spans="1:54" s="66" customFormat="1" ht="34.9" hidden="1" customHeight="1">
      <c r="A48" s="74"/>
      <c r="B48" s="216">
        <v>42614</v>
      </c>
      <c r="C48" s="531">
        <v>7776.0133198630019</v>
      </c>
      <c r="D48" s="532">
        <v>9569.8694281910011</v>
      </c>
      <c r="E48" s="532">
        <v>-1793.8561083279992</v>
      </c>
      <c r="F48" s="531">
        <v>24942.888415745001</v>
      </c>
      <c r="G48" s="532">
        <v>11855.964757736001</v>
      </c>
      <c r="H48" s="532">
        <v>673.18302549099985</v>
      </c>
      <c r="I48" s="532">
        <v>19690.489300435998</v>
      </c>
      <c r="J48" s="532">
        <v>-7276.7486679179992</v>
      </c>
      <c r="K48" s="531">
        <v>32718.901309882003</v>
      </c>
      <c r="L48" s="531">
        <v>4315.8343479999994</v>
      </c>
      <c r="M48" s="531">
        <v>28403.066961882003</v>
      </c>
      <c r="N48" s="532">
        <v>9027.6064187520005</v>
      </c>
      <c r="O48" s="532">
        <v>19375.460543130001</v>
      </c>
      <c r="P48" s="121"/>
      <c r="Q48" s="121"/>
      <c r="R48" s="121"/>
      <c r="S48" s="121"/>
      <c r="T48" s="121"/>
      <c r="U48" s="121"/>
      <c r="V48" s="121"/>
      <c r="W48" s="121"/>
      <c r="X48" s="121"/>
      <c r="Y48" s="121"/>
      <c r="Z48" s="121"/>
      <c r="AA48" s="121"/>
      <c r="AB48" s="121"/>
      <c r="AC48" s="121"/>
      <c r="AD48" s="121"/>
      <c r="AE48" s="121"/>
      <c r="AF48" s="121"/>
      <c r="AG48" s="121"/>
      <c r="AH48" s="121"/>
      <c r="AI48" s="121"/>
      <c r="AJ48" s="121"/>
      <c r="AK48" s="121"/>
      <c r="AL48" s="121"/>
      <c r="AM48" s="121"/>
      <c r="AN48" s="121"/>
      <c r="AO48" s="121"/>
      <c r="AP48" s="121"/>
      <c r="AQ48" s="121"/>
      <c r="AR48" s="121"/>
      <c r="AS48" s="121"/>
      <c r="AT48" s="121"/>
      <c r="AU48" s="121"/>
      <c r="AV48" s="121"/>
      <c r="AW48" s="121"/>
      <c r="AX48" s="121"/>
      <c r="AY48" s="121"/>
      <c r="AZ48" s="121"/>
      <c r="BA48" s="121"/>
      <c r="BB48" s="121"/>
    </row>
    <row r="49" spans="1:54" s="66" customFormat="1" ht="34.9" hidden="1" customHeight="1">
      <c r="A49" s="74"/>
      <c r="B49" s="217">
        <v>42644</v>
      </c>
      <c r="C49" s="536">
        <v>7740.7939010250002</v>
      </c>
      <c r="D49" s="537">
        <v>9296.6194301409996</v>
      </c>
      <c r="E49" s="537">
        <v>-1555.8255291159994</v>
      </c>
      <c r="F49" s="536">
        <v>24756.980189836002</v>
      </c>
      <c r="G49" s="537">
        <v>11862.341980687001</v>
      </c>
      <c r="H49" s="537">
        <v>690.12045753699999</v>
      </c>
      <c r="I49" s="537">
        <v>19771.267291748998</v>
      </c>
      <c r="J49" s="537">
        <v>-7566.7495401369979</v>
      </c>
      <c r="K49" s="536">
        <v>32497.773667537003</v>
      </c>
      <c r="L49" s="536">
        <v>4210.6101859999999</v>
      </c>
      <c r="M49" s="536">
        <v>28287.163481537002</v>
      </c>
      <c r="N49" s="537">
        <v>8872.1392039800012</v>
      </c>
      <c r="O49" s="537">
        <v>19415.024277557</v>
      </c>
      <c r="P49" s="121"/>
      <c r="Q49" s="121"/>
      <c r="R49" s="121"/>
      <c r="S49" s="121"/>
      <c r="T49" s="121"/>
      <c r="U49" s="121"/>
      <c r="V49" s="121"/>
      <c r="W49" s="121"/>
      <c r="X49" s="121"/>
      <c r="Y49" s="121"/>
      <c r="Z49" s="121"/>
      <c r="AA49" s="121"/>
      <c r="AB49" s="121"/>
      <c r="AC49" s="121"/>
      <c r="AD49" s="121"/>
      <c r="AE49" s="121"/>
      <c r="AF49" s="121"/>
      <c r="AG49" s="121"/>
      <c r="AH49" s="121"/>
      <c r="AI49" s="121"/>
      <c r="AJ49" s="121"/>
      <c r="AK49" s="121"/>
      <c r="AL49" s="121"/>
      <c r="AM49" s="121"/>
      <c r="AN49" s="121"/>
      <c r="AO49" s="121"/>
      <c r="AP49" s="121"/>
      <c r="AQ49" s="121"/>
      <c r="AR49" s="121"/>
      <c r="AS49" s="121"/>
      <c r="AT49" s="121"/>
      <c r="AU49" s="121"/>
      <c r="AV49" s="121"/>
      <c r="AW49" s="121"/>
      <c r="AX49" s="121"/>
      <c r="AY49" s="121"/>
      <c r="AZ49" s="121"/>
      <c r="BA49" s="121"/>
      <c r="BB49" s="121"/>
    </row>
    <row r="50" spans="1:54" s="66" customFormat="1" ht="34.9" hidden="1" customHeight="1">
      <c r="A50" s="74"/>
      <c r="B50" s="216">
        <v>42675</v>
      </c>
      <c r="C50" s="531">
        <v>8279.8953111009996</v>
      </c>
      <c r="D50" s="532">
        <v>9774.787371421</v>
      </c>
      <c r="E50" s="532">
        <v>-1494.8920603200004</v>
      </c>
      <c r="F50" s="531">
        <v>24192.595653217999</v>
      </c>
      <c r="G50" s="532">
        <v>11181.22371556</v>
      </c>
      <c r="H50" s="532">
        <v>724.19288928399988</v>
      </c>
      <c r="I50" s="532">
        <v>19962.448709119999</v>
      </c>
      <c r="J50" s="532">
        <v>-7675.2696607460002</v>
      </c>
      <c r="K50" s="531">
        <v>32472.490599871999</v>
      </c>
      <c r="L50" s="531">
        <v>4181.4909600000001</v>
      </c>
      <c r="M50" s="531">
        <v>28290.999639872</v>
      </c>
      <c r="N50" s="532">
        <v>8861.6022795019999</v>
      </c>
      <c r="O50" s="532">
        <v>19429.39736037</v>
      </c>
      <c r="P50" s="121"/>
      <c r="Q50" s="121"/>
      <c r="R50" s="121"/>
      <c r="S50" s="121"/>
      <c r="T50" s="121"/>
      <c r="U50" s="121"/>
      <c r="V50" s="121"/>
      <c r="W50" s="121"/>
      <c r="X50" s="121"/>
      <c r="Y50" s="121"/>
      <c r="Z50" s="121"/>
      <c r="AA50" s="121"/>
      <c r="AB50" s="121"/>
      <c r="AC50" s="121"/>
      <c r="AD50" s="121"/>
      <c r="AE50" s="121"/>
      <c r="AF50" s="121"/>
      <c r="AG50" s="121"/>
      <c r="AH50" s="121"/>
      <c r="AI50" s="121"/>
      <c r="AJ50" s="121"/>
      <c r="AK50" s="121"/>
      <c r="AL50" s="121"/>
      <c r="AM50" s="121"/>
      <c r="AN50" s="121"/>
      <c r="AO50" s="121"/>
      <c r="AP50" s="121"/>
      <c r="AQ50" s="121"/>
      <c r="AR50" s="121"/>
      <c r="AS50" s="121"/>
      <c r="AT50" s="121"/>
      <c r="AU50" s="121"/>
      <c r="AV50" s="121"/>
      <c r="AW50" s="121"/>
      <c r="AX50" s="121"/>
      <c r="AY50" s="121"/>
      <c r="AZ50" s="121"/>
      <c r="BA50" s="121"/>
      <c r="BB50" s="121"/>
    </row>
    <row r="51" spans="1:54" s="66" customFormat="1" ht="34.9" hidden="1" customHeight="1">
      <c r="A51" s="74"/>
      <c r="B51" s="217">
        <v>42705</v>
      </c>
      <c r="C51" s="536">
        <v>9013.4102854070006</v>
      </c>
      <c r="D51" s="537">
        <v>10008.421416146</v>
      </c>
      <c r="E51" s="537">
        <v>-995.01113073899978</v>
      </c>
      <c r="F51" s="536">
        <v>23862.755970678001</v>
      </c>
      <c r="G51" s="537">
        <v>10668.381229238001</v>
      </c>
      <c r="H51" s="537">
        <v>776.74833368200007</v>
      </c>
      <c r="I51" s="537">
        <v>20096.545638531999</v>
      </c>
      <c r="J51" s="537">
        <v>-7678.9192307740004</v>
      </c>
      <c r="K51" s="536">
        <v>32876.165914348006</v>
      </c>
      <c r="L51" s="536">
        <v>4181.341332</v>
      </c>
      <c r="M51" s="536">
        <v>28694.824582348003</v>
      </c>
      <c r="N51" s="537">
        <v>9078.602317922001</v>
      </c>
      <c r="O51" s="537">
        <v>19616.222264426</v>
      </c>
      <c r="P51" s="121"/>
      <c r="Q51" s="121"/>
      <c r="R51" s="121"/>
      <c r="S51" s="121"/>
      <c r="T51" s="121"/>
      <c r="U51" s="121"/>
      <c r="V51" s="121"/>
      <c r="W51" s="121"/>
      <c r="X51" s="121"/>
      <c r="Y51" s="121"/>
      <c r="Z51" s="121"/>
      <c r="AA51" s="121"/>
      <c r="AB51" s="121"/>
      <c r="AC51" s="121"/>
      <c r="AD51" s="121"/>
      <c r="AE51" s="121"/>
      <c r="AF51" s="121"/>
      <c r="AG51" s="121"/>
      <c r="AH51" s="121"/>
      <c r="AI51" s="121"/>
      <c r="AJ51" s="121"/>
      <c r="AK51" s="121"/>
      <c r="AL51" s="121"/>
      <c r="AM51" s="121"/>
      <c r="AN51" s="121"/>
      <c r="AO51" s="121"/>
      <c r="AP51" s="121"/>
      <c r="AQ51" s="121"/>
      <c r="AR51" s="121"/>
      <c r="AS51" s="121"/>
      <c r="AT51" s="121"/>
      <c r="AU51" s="121"/>
      <c r="AV51" s="121"/>
      <c r="AW51" s="121"/>
      <c r="AX51" s="121"/>
      <c r="AY51" s="121"/>
      <c r="AZ51" s="121"/>
      <c r="BA51" s="121"/>
      <c r="BB51" s="121"/>
    </row>
    <row r="52" spans="1:54" s="66" customFormat="1" ht="34.9" hidden="1" customHeight="1">
      <c r="A52" s="74"/>
      <c r="B52" s="215">
        <v>2017</v>
      </c>
      <c r="C52" s="679"/>
      <c r="D52" s="679"/>
      <c r="E52" s="679"/>
      <c r="F52" s="679"/>
      <c r="G52" s="1260">
        <v>0</v>
      </c>
      <c r="H52" s="1260">
        <v>0</v>
      </c>
      <c r="I52" s="1260">
        <v>0</v>
      </c>
      <c r="J52" s="1260">
        <v>0</v>
      </c>
      <c r="K52" s="679">
        <v>0</v>
      </c>
      <c r="L52" s="679"/>
      <c r="M52" s="679">
        <v>0</v>
      </c>
      <c r="N52" s="679"/>
      <c r="O52" s="679"/>
      <c r="P52" s="121"/>
      <c r="Q52" s="121"/>
      <c r="R52" s="121"/>
      <c r="S52" s="121"/>
      <c r="T52" s="121"/>
      <c r="U52" s="121"/>
      <c r="V52" s="121"/>
      <c r="W52" s="121"/>
      <c r="X52" s="121"/>
      <c r="Y52" s="121"/>
      <c r="Z52" s="121"/>
      <c r="AA52" s="121"/>
      <c r="AB52" s="121"/>
      <c r="AC52" s="121"/>
      <c r="AD52" s="121"/>
      <c r="AE52" s="121"/>
      <c r="AF52" s="121"/>
      <c r="AG52" s="121"/>
      <c r="AH52" s="121"/>
      <c r="AI52" s="121"/>
      <c r="AJ52" s="121"/>
      <c r="AK52" s="121"/>
      <c r="AL52" s="121"/>
      <c r="AM52" s="121"/>
      <c r="AN52" s="121"/>
      <c r="AO52" s="121"/>
      <c r="AP52" s="121"/>
      <c r="AQ52" s="121"/>
      <c r="AR52" s="121"/>
      <c r="AS52" s="121"/>
      <c r="AT52" s="121"/>
      <c r="AU52" s="121"/>
      <c r="AV52" s="121"/>
      <c r="AW52" s="121"/>
      <c r="AX52" s="121"/>
      <c r="AY52" s="121"/>
      <c r="AZ52" s="121"/>
      <c r="BA52" s="121"/>
      <c r="BB52" s="121"/>
    </row>
    <row r="53" spans="1:54" s="66" customFormat="1" ht="34.9" hidden="1" customHeight="1">
      <c r="A53" s="74"/>
      <c r="B53" s="216">
        <v>42736</v>
      </c>
      <c r="C53" s="531">
        <v>8769.7533933729992</v>
      </c>
      <c r="D53" s="532">
        <v>9571.7280376119998</v>
      </c>
      <c r="E53" s="532">
        <v>-801.97464423900055</v>
      </c>
      <c r="F53" s="531">
        <v>23835.254378543999</v>
      </c>
      <c r="G53" s="532">
        <v>10595.132578818</v>
      </c>
      <c r="H53" s="532">
        <v>783.20046917399998</v>
      </c>
      <c r="I53" s="532">
        <v>20304.087577975999</v>
      </c>
      <c r="J53" s="532">
        <v>-7847.1662474240011</v>
      </c>
      <c r="K53" s="531">
        <v>32605.007749901</v>
      </c>
      <c r="L53" s="531">
        <v>4081.8508540000003</v>
      </c>
      <c r="M53" s="531">
        <v>28523.156895901</v>
      </c>
      <c r="N53" s="532">
        <v>8730.2081062399993</v>
      </c>
      <c r="O53" s="532">
        <v>19792.948789661001</v>
      </c>
      <c r="P53" s="121"/>
      <c r="Q53" s="121"/>
      <c r="R53" s="121"/>
      <c r="S53" s="121"/>
      <c r="T53" s="121"/>
      <c r="U53" s="121"/>
      <c r="V53" s="121"/>
      <c r="W53" s="121"/>
      <c r="X53" s="121"/>
      <c r="Y53" s="121"/>
      <c r="Z53" s="121"/>
      <c r="AA53" s="121"/>
      <c r="AB53" s="121"/>
      <c r="AC53" s="121"/>
      <c r="AD53" s="121"/>
      <c r="AE53" s="121"/>
      <c r="AF53" s="121"/>
      <c r="AG53" s="121"/>
      <c r="AH53" s="121"/>
      <c r="AI53" s="121"/>
      <c r="AJ53" s="121"/>
      <c r="AK53" s="121"/>
      <c r="AL53" s="121"/>
      <c r="AM53" s="121"/>
      <c r="AN53" s="121"/>
      <c r="AO53" s="121"/>
      <c r="AP53" s="121"/>
      <c r="AQ53" s="121"/>
      <c r="AR53" s="121"/>
      <c r="AS53" s="121"/>
      <c r="AT53" s="121"/>
      <c r="AU53" s="121"/>
      <c r="AV53" s="121"/>
      <c r="AW53" s="121"/>
      <c r="AX53" s="121"/>
      <c r="AY53" s="121"/>
      <c r="AZ53" s="121"/>
      <c r="BA53" s="121"/>
      <c r="BB53" s="121"/>
    </row>
    <row r="54" spans="1:54" s="66" customFormat="1" ht="34.9" hidden="1" customHeight="1">
      <c r="A54" s="74"/>
      <c r="B54" s="217">
        <v>42767</v>
      </c>
      <c r="C54" s="536">
        <v>8124.0231156279988</v>
      </c>
      <c r="D54" s="537">
        <v>9239.0734937979996</v>
      </c>
      <c r="E54" s="537">
        <v>-1115.0503781700008</v>
      </c>
      <c r="F54" s="536">
        <v>23769.934563253002</v>
      </c>
      <c r="G54" s="537">
        <v>10716.067625265998</v>
      </c>
      <c r="H54" s="537">
        <v>796.610572123</v>
      </c>
      <c r="I54" s="537">
        <v>20432.691686028</v>
      </c>
      <c r="J54" s="537">
        <v>-8175.4353201639988</v>
      </c>
      <c r="K54" s="536">
        <v>31893.957184612998</v>
      </c>
      <c r="L54" s="536">
        <v>4089.8411230000002</v>
      </c>
      <c r="M54" s="536">
        <v>27804.116061613</v>
      </c>
      <c r="N54" s="537">
        <v>8702.8616642819998</v>
      </c>
      <c r="O54" s="537">
        <v>19101.254397330998</v>
      </c>
      <c r="P54" s="121"/>
      <c r="Q54" s="121"/>
      <c r="R54" s="121"/>
      <c r="S54" s="121"/>
      <c r="T54" s="121"/>
      <c r="U54" s="121"/>
      <c r="V54" s="121"/>
      <c r="W54" s="121"/>
      <c r="X54" s="121"/>
      <c r="Y54" s="121"/>
      <c r="Z54" s="121"/>
      <c r="AA54" s="121"/>
      <c r="AB54" s="121"/>
      <c r="AC54" s="121"/>
      <c r="AD54" s="121"/>
      <c r="AE54" s="121"/>
      <c r="AF54" s="121"/>
      <c r="AG54" s="121"/>
      <c r="AH54" s="121"/>
      <c r="AI54" s="121"/>
      <c r="AJ54" s="121"/>
      <c r="AK54" s="121"/>
      <c r="AL54" s="121"/>
      <c r="AM54" s="121"/>
      <c r="AN54" s="121"/>
      <c r="AO54" s="121"/>
      <c r="AP54" s="121"/>
      <c r="AQ54" s="121"/>
      <c r="AR54" s="121"/>
      <c r="AS54" s="121"/>
      <c r="AT54" s="121"/>
      <c r="AU54" s="121"/>
      <c r="AV54" s="121"/>
      <c r="AW54" s="121"/>
      <c r="AX54" s="121"/>
      <c r="AY54" s="121"/>
      <c r="AZ54" s="121"/>
      <c r="BA54" s="121"/>
      <c r="BB54" s="121"/>
    </row>
    <row r="55" spans="1:54" s="66" customFormat="1" ht="34.9" hidden="1" customHeight="1">
      <c r="A55" s="74"/>
      <c r="B55" s="216">
        <v>42795</v>
      </c>
      <c r="C55" s="531">
        <v>7959.3768972539974</v>
      </c>
      <c r="D55" s="532">
        <v>9288.5899381829986</v>
      </c>
      <c r="E55" s="532">
        <v>-1329.2130409290012</v>
      </c>
      <c r="F55" s="531">
        <v>24002.822702417001</v>
      </c>
      <c r="G55" s="532">
        <v>10849.128619126001</v>
      </c>
      <c r="H55" s="532">
        <v>879.63600867299999</v>
      </c>
      <c r="I55" s="532">
        <v>20725.073373199997</v>
      </c>
      <c r="J55" s="532">
        <v>-8451.0152985819986</v>
      </c>
      <c r="K55" s="531">
        <v>31962.199712421003</v>
      </c>
      <c r="L55" s="531">
        <v>4162.9559040000004</v>
      </c>
      <c r="M55" s="531">
        <v>27799.243808421001</v>
      </c>
      <c r="N55" s="532">
        <v>8607.735972561999</v>
      </c>
      <c r="O55" s="532">
        <v>19191.507835859</v>
      </c>
      <c r="P55" s="121"/>
      <c r="Q55" s="121"/>
      <c r="R55" s="121"/>
      <c r="S55" s="121"/>
      <c r="T55" s="121"/>
      <c r="U55" s="121"/>
      <c r="V55" s="121"/>
      <c r="W55" s="121"/>
      <c r="X55" s="121"/>
      <c r="Y55" s="121"/>
      <c r="Z55" s="121"/>
      <c r="AA55" s="121"/>
      <c r="AB55" s="121"/>
      <c r="AC55" s="121"/>
      <c r="AD55" s="121"/>
      <c r="AE55" s="121"/>
      <c r="AF55" s="121"/>
      <c r="AG55" s="121"/>
      <c r="AH55" s="121"/>
      <c r="AI55" s="121"/>
      <c r="AJ55" s="121"/>
      <c r="AK55" s="121"/>
      <c r="AL55" s="121"/>
      <c r="AM55" s="121"/>
      <c r="AN55" s="121"/>
      <c r="AO55" s="121"/>
      <c r="AP55" s="121"/>
      <c r="AQ55" s="121"/>
      <c r="AR55" s="121"/>
      <c r="AS55" s="121"/>
      <c r="AT55" s="121"/>
      <c r="AU55" s="121"/>
      <c r="AV55" s="121"/>
      <c r="AW55" s="121"/>
      <c r="AX55" s="121"/>
      <c r="AY55" s="121"/>
      <c r="AZ55" s="121"/>
      <c r="BA55" s="121"/>
      <c r="BB55" s="121"/>
    </row>
    <row r="56" spans="1:54" s="66" customFormat="1" ht="34.9" hidden="1" customHeight="1">
      <c r="A56" s="74"/>
      <c r="B56" s="217">
        <v>42826</v>
      </c>
      <c r="C56" s="536">
        <v>7898.6074304569984</v>
      </c>
      <c r="D56" s="537">
        <v>9170.4067488540004</v>
      </c>
      <c r="E56" s="537">
        <v>-1271.799318397002</v>
      </c>
      <c r="F56" s="536">
        <v>24249.314387870007</v>
      </c>
      <c r="G56" s="537">
        <v>10719.936756628002</v>
      </c>
      <c r="H56" s="537">
        <v>879.31914517899997</v>
      </c>
      <c r="I56" s="537">
        <v>20968.073333149001</v>
      </c>
      <c r="J56" s="537">
        <v>-8318.0148470859967</v>
      </c>
      <c r="K56" s="536">
        <v>32147.921075548998</v>
      </c>
      <c r="L56" s="536">
        <v>4206.3092969999998</v>
      </c>
      <c r="M56" s="536">
        <v>27941.611778548999</v>
      </c>
      <c r="N56" s="537">
        <v>8756.678862312001</v>
      </c>
      <c r="O56" s="537">
        <v>19184.932916236998</v>
      </c>
      <c r="P56" s="121"/>
      <c r="Q56" s="121"/>
      <c r="R56" s="121"/>
      <c r="S56" s="121"/>
      <c r="T56" s="121"/>
      <c r="U56" s="121"/>
      <c r="V56" s="121"/>
      <c r="W56" s="121"/>
      <c r="X56" s="121"/>
      <c r="Y56" s="121"/>
      <c r="Z56" s="121"/>
      <c r="AA56" s="121"/>
      <c r="AB56" s="121"/>
      <c r="AC56" s="121"/>
      <c r="AD56" s="121"/>
      <c r="AE56" s="121"/>
      <c r="AF56" s="121"/>
      <c r="AG56" s="121"/>
      <c r="AH56" s="121"/>
      <c r="AI56" s="121"/>
      <c r="AJ56" s="121"/>
      <c r="AK56" s="121"/>
      <c r="AL56" s="121"/>
      <c r="AM56" s="121"/>
      <c r="AN56" s="121"/>
      <c r="AO56" s="121"/>
      <c r="AP56" s="121"/>
      <c r="AQ56" s="121"/>
      <c r="AR56" s="121"/>
      <c r="AS56" s="121"/>
      <c r="AT56" s="121"/>
      <c r="AU56" s="121"/>
      <c r="AV56" s="121"/>
      <c r="AW56" s="121"/>
      <c r="AX56" s="121"/>
      <c r="AY56" s="121"/>
      <c r="AZ56" s="121"/>
      <c r="BA56" s="121"/>
      <c r="BB56" s="121"/>
    </row>
    <row r="57" spans="1:54" s="66" customFormat="1" ht="34.9" hidden="1" customHeight="1">
      <c r="A57" s="74"/>
      <c r="B57" s="216">
        <v>42856</v>
      </c>
      <c r="C57" s="531">
        <v>8141.6628878710007</v>
      </c>
      <c r="D57" s="532">
        <v>9396.2803592580021</v>
      </c>
      <c r="E57" s="532">
        <v>-1254.6174713870014</v>
      </c>
      <c r="F57" s="531">
        <v>24116.586858440001</v>
      </c>
      <c r="G57" s="532">
        <v>10622.124518607001</v>
      </c>
      <c r="H57" s="532">
        <v>891.73460587900001</v>
      </c>
      <c r="I57" s="532">
        <v>21065.477127833001</v>
      </c>
      <c r="J57" s="532">
        <v>-8462.7493938789994</v>
      </c>
      <c r="K57" s="531">
        <v>32258.250377943001</v>
      </c>
      <c r="L57" s="531">
        <v>4233.3196690000004</v>
      </c>
      <c r="M57" s="531">
        <v>28024.930708943</v>
      </c>
      <c r="N57" s="532">
        <v>8709.4661031219985</v>
      </c>
      <c r="O57" s="532">
        <v>19315.464605821002</v>
      </c>
      <c r="P57" s="121"/>
      <c r="Q57" s="121"/>
      <c r="R57" s="121"/>
      <c r="S57" s="121"/>
      <c r="T57" s="121"/>
      <c r="U57" s="121"/>
      <c r="V57" s="121"/>
      <c r="W57" s="121"/>
      <c r="X57" s="121"/>
      <c r="Y57" s="121"/>
      <c r="Z57" s="121"/>
      <c r="AA57" s="121"/>
      <c r="AB57" s="121"/>
      <c r="AC57" s="121"/>
      <c r="AD57" s="121"/>
      <c r="AE57" s="121"/>
      <c r="AF57" s="121"/>
      <c r="AG57" s="121"/>
      <c r="AH57" s="121"/>
      <c r="AI57" s="121"/>
      <c r="AJ57" s="121"/>
      <c r="AK57" s="121"/>
      <c r="AL57" s="121"/>
      <c r="AM57" s="121"/>
      <c r="AN57" s="121"/>
      <c r="AO57" s="121"/>
      <c r="AP57" s="121"/>
      <c r="AQ57" s="121"/>
      <c r="AR57" s="121"/>
      <c r="AS57" s="121"/>
      <c r="AT57" s="121"/>
      <c r="AU57" s="121"/>
      <c r="AV57" s="121"/>
      <c r="AW57" s="121"/>
      <c r="AX57" s="121"/>
      <c r="AY57" s="121"/>
      <c r="AZ57" s="121"/>
      <c r="BA57" s="121"/>
      <c r="BB57" s="121"/>
    </row>
    <row r="58" spans="1:54" s="66" customFormat="1" ht="34.9" hidden="1" customHeight="1">
      <c r="A58" s="74"/>
      <c r="B58" s="217">
        <v>42887</v>
      </c>
      <c r="C58" s="536">
        <v>8274.2497500460013</v>
      </c>
      <c r="D58" s="537">
        <v>9270.6148916580005</v>
      </c>
      <c r="E58" s="537">
        <v>-996.36514161200012</v>
      </c>
      <c r="F58" s="536">
        <v>24606.487526851997</v>
      </c>
      <c r="G58" s="537">
        <v>10833.128662842999</v>
      </c>
      <c r="H58" s="537">
        <v>944.54181244599999</v>
      </c>
      <c r="I58" s="537">
        <v>21221.136689248</v>
      </c>
      <c r="J58" s="537">
        <v>-8392.319637685001</v>
      </c>
      <c r="K58" s="536">
        <v>32880.736719473003</v>
      </c>
      <c r="L58" s="536">
        <v>4514.628557</v>
      </c>
      <c r="M58" s="536">
        <v>28366.108162473</v>
      </c>
      <c r="N58" s="537">
        <v>8848.515880252</v>
      </c>
      <c r="O58" s="537">
        <v>19517.592282220998</v>
      </c>
      <c r="P58" s="121"/>
      <c r="Q58" s="121"/>
      <c r="R58" s="121"/>
      <c r="S58" s="121"/>
      <c r="T58" s="121"/>
      <c r="U58" s="121"/>
      <c r="V58" s="121"/>
      <c r="W58" s="121"/>
      <c r="X58" s="121"/>
      <c r="Y58" s="121"/>
      <c r="Z58" s="121"/>
      <c r="AA58" s="121"/>
      <c r="AB58" s="121"/>
      <c r="AC58" s="121"/>
      <c r="AD58" s="121"/>
      <c r="AE58" s="121"/>
      <c r="AF58" s="121"/>
      <c r="AG58" s="121"/>
      <c r="AH58" s="121"/>
      <c r="AI58" s="121"/>
      <c r="AJ58" s="121"/>
      <c r="AK58" s="121"/>
      <c r="AL58" s="121"/>
      <c r="AM58" s="121"/>
      <c r="AN58" s="121"/>
      <c r="AO58" s="121"/>
      <c r="AP58" s="121"/>
      <c r="AQ58" s="121"/>
      <c r="AR58" s="121"/>
      <c r="AS58" s="121"/>
      <c r="AT58" s="121"/>
      <c r="AU58" s="121"/>
      <c r="AV58" s="121"/>
      <c r="AW58" s="121"/>
      <c r="AX58" s="121"/>
      <c r="AY58" s="121"/>
      <c r="AZ58" s="121"/>
      <c r="BA58" s="121"/>
      <c r="BB58" s="121"/>
    </row>
    <row r="59" spans="1:54" s="66" customFormat="1" ht="34.9" hidden="1" customHeight="1">
      <c r="A59" s="74"/>
      <c r="B59" s="216">
        <v>42917</v>
      </c>
      <c r="C59" s="531">
        <v>8000.7355533299969</v>
      </c>
      <c r="D59" s="532">
        <v>9210.0295256319987</v>
      </c>
      <c r="E59" s="532">
        <v>-1209.2939723020017</v>
      </c>
      <c r="F59" s="531">
        <v>24699.528502346002</v>
      </c>
      <c r="G59" s="532">
        <v>10790.789999356</v>
      </c>
      <c r="H59" s="532">
        <v>968.26452990200005</v>
      </c>
      <c r="I59" s="532">
        <v>21336.637168950001</v>
      </c>
      <c r="J59" s="532">
        <v>-8396.1631958619982</v>
      </c>
      <c r="K59" s="531">
        <v>32700.263517611002</v>
      </c>
      <c r="L59" s="531">
        <v>4408.7387490000001</v>
      </c>
      <c r="M59" s="531">
        <v>28291.524768611001</v>
      </c>
      <c r="N59" s="532">
        <v>8698.6069283719989</v>
      </c>
      <c r="O59" s="532">
        <v>19592.917840239003</v>
      </c>
      <c r="P59" s="121"/>
      <c r="Q59" s="121"/>
      <c r="R59" s="121"/>
      <c r="S59" s="121"/>
      <c r="T59" s="121"/>
      <c r="U59" s="121"/>
      <c r="V59" s="121"/>
      <c r="W59" s="121"/>
      <c r="X59" s="121"/>
      <c r="Y59" s="121"/>
      <c r="Z59" s="121"/>
      <c r="AA59" s="121"/>
      <c r="AB59" s="121"/>
      <c r="AC59" s="121"/>
      <c r="AD59" s="121"/>
      <c r="AE59" s="121"/>
      <c r="AF59" s="121"/>
      <c r="AG59" s="121"/>
      <c r="AH59" s="121"/>
      <c r="AI59" s="121"/>
      <c r="AJ59" s="121"/>
      <c r="AK59" s="121"/>
      <c r="AL59" s="121"/>
      <c r="AM59" s="121"/>
      <c r="AN59" s="121"/>
      <c r="AO59" s="121"/>
      <c r="AP59" s="121"/>
      <c r="AQ59" s="121"/>
      <c r="AR59" s="121"/>
      <c r="AS59" s="121"/>
      <c r="AT59" s="121"/>
      <c r="AU59" s="121"/>
      <c r="AV59" s="121"/>
      <c r="AW59" s="121"/>
      <c r="AX59" s="121"/>
      <c r="AY59" s="121"/>
      <c r="AZ59" s="121"/>
      <c r="BA59" s="121"/>
      <c r="BB59" s="121"/>
    </row>
    <row r="60" spans="1:54" s="66" customFormat="1" ht="34.9" hidden="1" customHeight="1">
      <c r="A60" s="74"/>
      <c r="B60" s="217">
        <v>42948</v>
      </c>
      <c r="C60" s="536">
        <v>7935.6526056299981</v>
      </c>
      <c r="D60" s="537">
        <v>9140.5518122069989</v>
      </c>
      <c r="E60" s="537">
        <v>-1204.8992065770008</v>
      </c>
      <c r="F60" s="536">
        <v>24874.724767446998</v>
      </c>
      <c r="G60" s="537">
        <v>10841.181845524001</v>
      </c>
      <c r="H60" s="537">
        <v>1022.528204839</v>
      </c>
      <c r="I60" s="537">
        <v>21497.377393987001</v>
      </c>
      <c r="J60" s="537">
        <v>-8486.3626769029997</v>
      </c>
      <c r="K60" s="536">
        <v>32810.377553999999</v>
      </c>
      <c r="L60" s="536">
        <v>4590.0856270000004</v>
      </c>
      <c r="M60" s="536">
        <v>28220.291926999998</v>
      </c>
      <c r="N60" s="537">
        <v>8707.9440110000014</v>
      </c>
      <c r="O60" s="537">
        <v>19512.347915999999</v>
      </c>
      <c r="P60" s="121"/>
      <c r="Q60" s="121"/>
      <c r="R60" s="121"/>
      <c r="S60" s="121"/>
      <c r="T60" s="121"/>
      <c r="U60" s="121"/>
      <c r="V60" s="121"/>
      <c r="W60" s="121"/>
      <c r="X60" s="121"/>
      <c r="Y60" s="121"/>
      <c r="Z60" s="121"/>
      <c r="AA60" s="121"/>
      <c r="AB60" s="121"/>
      <c r="AC60" s="121"/>
      <c r="AD60" s="121"/>
      <c r="AE60" s="121"/>
      <c r="AF60" s="121"/>
      <c r="AG60" s="121"/>
      <c r="AH60" s="121"/>
      <c r="AI60" s="121"/>
      <c r="AJ60" s="121"/>
      <c r="AK60" s="121"/>
      <c r="AL60" s="121"/>
      <c r="AM60" s="121"/>
      <c r="AN60" s="121"/>
      <c r="AO60" s="121"/>
      <c r="AP60" s="121"/>
      <c r="AQ60" s="121"/>
      <c r="AR60" s="121"/>
      <c r="AS60" s="121"/>
      <c r="AT60" s="121"/>
      <c r="AU60" s="121"/>
      <c r="AV60" s="121"/>
      <c r="AW60" s="121"/>
      <c r="AX60" s="121"/>
      <c r="AY60" s="121"/>
      <c r="AZ60" s="121"/>
      <c r="BA60" s="121"/>
      <c r="BB60" s="121"/>
    </row>
    <row r="61" spans="1:54" s="66" customFormat="1" ht="34.9" hidden="1" customHeight="1">
      <c r="A61" s="74"/>
      <c r="B61" s="216">
        <v>42979</v>
      </c>
      <c r="C61" s="531">
        <v>7763.1693854119985</v>
      </c>
      <c r="D61" s="532">
        <v>9140.5750241479982</v>
      </c>
      <c r="E61" s="532">
        <v>-1377.4056387359997</v>
      </c>
      <c r="F61" s="531">
        <v>24855.739288246998</v>
      </c>
      <c r="G61" s="532">
        <v>10709.975950640002</v>
      </c>
      <c r="H61" s="532">
        <v>1023.6172563350001</v>
      </c>
      <c r="I61" s="532">
        <v>21692.120085394999</v>
      </c>
      <c r="J61" s="532">
        <v>-8569.9740041229998</v>
      </c>
      <c r="K61" s="531">
        <v>32618.908650653</v>
      </c>
      <c r="L61" s="531">
        <v>4383.8244240000004</v>
      </c>
      <c r="M61" s="531">
        <v>28235.084226652998</v>
      </c>
      <c r="N61" s="532">
        <v>8688.268931093</v>
      </c>
      <c r="O61" s="532">
        <v>19546.815295559998</v>
      </c>
      <c r="P61" s="121"/>
      <c r="Q61" s="121"/>
      <c r="R61" s="121"/>
      <c r="S61" s="121"/>
      <c r="T61" s="121"/>
      <c r="U61" s="121"/>
      <c r="V61" s="121"/>
      <c r="W61" s="121"/>
      <c r="X61" s="121"/>
      <c r="Y61" s="121"/>
      <c r="Z61" s="121"/>
      <c r="AA61" s="121"/>
      <c r="AB61" s="121"/>
      <c r="AC61" s="121"/>
      <c r="AD61" s="121"/>
      <c r="AE61" s="121"/>
      <c r="AF61" s="121"/>
      <c r="AG61" s="121"/>
      <c r="AH61" s="121"/>
      <c r="AI61" s="121"/>
      <c r="AJ61" s="121"/>
      <c r="AK61" s="121"/>
      <c r="AL61" s="121"/>
      <c r="AM61" s="121"/>
      <c r="AN61" s="121"/>
      <c r="AO61" s="121"/>
      <c r="AP61" s="121"/>
      <c r="AQ61" s="121"/>
      <c r="AR61" s="121"/>
      <c r="AS61" s="121"/>
      <c r="AT61" s="121"/>
      <c r="AU61" s="121"/>
      <c r="AV61" s="121"/>
      <c r="AW61" s="121"/>
      <c r="AX61" s="121"/>
      <c r="AY61" s="121"/>
      <c r="AZ61" s="121"/>
      <c r="BA61" s="121"/>
      <c r="BB61" s="121"/>
    </row>
    <row r="62" spans="1:54" s="66" customFormat="1" ht="34.9" hidden="1" customHeight="1">
      <c r="A62" s="74"/>
      <c r="B62" s="217">
        <v>43009</v>
      </c>
      <c r="C62" s="536">
        <v>8455.9094697539986</v>
      </c>
      <c r="D62" s="537">
        <v>9858.9793339159987</v>
      </c>
      <c r="E62" s="537">
        <v>-1403.0698641620011</v>
      </c>
      <c r="F62" s="536">
        <v>24349.544649814001</v>
      </c>
      <c r="G62" s="537">
        <v>10329.300326213001</v>
      </c>
      <c r="H62" s="537">
        <v>1019.6292322600001</v>
      </c>
      <c r="I62" s="537">
        <v>21830.987889917</v>
      </c>
      <c r="J62" s="537">
        <v>-8830.3727985759997</v>
      </c>
      <c r="K62" s="536">
        <v>32805.453432306997</v>
      </c>
      <c r="L62" s="536">
        <v>4328.1130579999999</v>
      </c>
      <c r="M62" s="536">
        <v>28477.340374306998</v>
      </c>
      <c r="N62" s="537">
        <v>8635.9601955430007</v>
      </c>
      <c r="O62" s="537">
        <v>19841.380178763997</v>
      </c>
      <c r="P62" s="121"/>
      <c r="Q62" s="121"/>
      <c r="R62" s="121"/>
      <c r="S62" s="121"/>
      <c r="T62" s="121"/>
      <c r="U62" s="121"/>
      <c r="V62" s="121"/>
      <c r="W62" s="121"/>
      <c r="X62" s="121"/>
      <c r="Y62" s="121"/>
      <c r="Z62" s="121"/>
      <c r="AA62" s="121"/>
      <c r="AB62" s="121"/>
      <c r="AC62" s="121"/>
      <c r="AD62" s="121"/>
      <c r="AE62" s="121"/>
      <c r="AF62" s="121"/>
      <c r="AG62" s="121"/>
      <c r="AH62" s="121"/>
      <c r="AI62" s="121"/>
      <c r="AJ62" s="121"/>
      <c r="AK62" s="121"/>
      <c r="AL62" s="121"/>
      <c r="AM62" s="121"/>
      <c r="AN62" s="121"/>
      <c r="AO62" s="121"/>
      <c r="AP62" s="121"/>
      <c r="AQ62" s="121"/>
      <c r="AR62" s="121"/>
      <c r="AS62" s="121"/>
      <c r="AT62" s="121"/>
      <c r="AU62" s="121"/>
      <c r="AV62" s="121"/>
      <c r="AW62" s="121"/>
      <c r="AX62" s="121"/>
      <c r="AY62" s="121"/>
      <c r="AZ62" s="121"/>
      <c r="BA62" s="121"/>
      <c r="BB62" s="121"/>
    </row>
    <row r="63" spans="1:54" s="66" customFormat="1" ht="34.9" hidden="1" customHeight="1">
      <c r="A63" s="74"/>
      <c r="B63" s="216">
        <v>43040</v>
      </c>
      <c r="C63" s="531">
        <v>8360.5065236369992</v>
      </c>
      <c r="D63" s="532">
        <v>9836.8429195379995</v>
      </c>
      <c r="E63" s="532">
        <v>-1476.3363959010012</v>
      </c>
      <c r="F63" s="531">
        <v>24597.020412066988</v>
      </c>
      <c r="G63" s="532">
        <v>10385.776051655999</v>
      </c>
      <c r="H63" s="532">
        <v>1023.4954940590001</v>
      </c>
      <c r="I63" s="532">
        <v>22056.702354559995</v>
      </c>
      <c r="J63" s="532">
        <v>-8868.9534882080025</v>
      </c>
      <c r="K63" s="531">
        <v>32957.526017012999</v>
      </c>
      <c r="L63" s="531">
        <v>4365.8028009999998</v>
      </c>
      <c r="M63" s="531">
        <v>28591.723216012997</v>
      </c>
      <c r="N63" s="532">
        <v>8617.1317377630003</v>
      </c>
      <c r="O63" s="532">
        <v>19974.591478249997</v>
      </c>
      <c r="P63" s="121"/>
      <c r="Q63" s="121"/>
      <c r="R63" s="121"/>
      <c r="S63" s="121"/>
      <c r="T63" s="121"/>
      <c r="U63" s="121"/>
      <c r="V63" s="121"/>
      <c r="W63" s="121"/>
      <c r="X63" s="121"/>
      <c r="Y63" s="121"/>
      <c r="Z63" s="121"/>
      <c r="AA63" s="121"/>
      <c r="AB63" s="121"/>
      <c r="AC63" s="121"/>
      <c r="AD63" s="121"/>
      <c r="AE63" s="121"/>
      <c r="AF63" s="121"/>
      <c r="AG63" s="121"/>
      <c r="AH63" s="121"/>
      <c r="AI63" s="121"/>
      <c r="AJ63" s="121"/>
      <c r="AK63" s="121"/>
      <c r="AL63" s="121"/>
      <c r="AM63" s="121"/>
      <c r="AN63" s="121"/>
      <c r="AO63" s="121"/>
      <c r="AP63" s="121"/>
      <c r="AQ63" s="121"/>
      <c r="AR63" s="121"/>
      <c r="AS63" s="121"/>
      <c r="AT63" s="121"/>
      <c r="AU63" s="121"/>
      <c r="AV63" s="121"/>
      <c r="AW63" s="121"/>
      <c r="AX63" s="121"/>
      <c r="AY63" s="121"/>
      <c r="AZ63" s="121"/>
      <c r="BA63" s="121"/>
      <c r="BB63" s="121"/>
    </row>
    <row r="64" spans="1:54" s="66" customFormat="1" ht="34.9" hidden="1" customHeight="1">
      <c r="A64" s="74"/>
      <c r="B64" s="217">
        <v>43070</v>
      </c>
      <c r="C64" s="536">
        <v>9311.0189752689985</v>
      </c>
      <c r="D64" s="537">
        <v>10454.497437669999</v>
      </c>
      <c r="E64" s="537">
        <v>-1143.4784624010008</v>
      </c>
      <c r="F64" s="536">
        <v>23646.628232660005</v>
      </c>
      <c r="G64" s="537">
        <v>9631.6371059640005</v>
      </c>
      <c r="H64" s="537">
        <v>1010.6213508179999</v>
      </c>
      <c r="I64" s="537">
        <v>22006.705329483</v>
      </c>
      <c r="J64" s="537">
        <v>-9002.3355536049985</v>
      </c>
      <c r="K64" s="536">
        <v>32957.646333158002</v>
      </c>
      <c r="L64" s="536">
        <v>4326.507278</v>
      </c>
      <c r="M64" s="536">
        <v>28631.139055158001</v>
      </c>
      <c r="N64" s="537">
        <v>8586.7542630630014</v>
      </c>
      <c r="O64" s="537">
        <v>20044.384792094999</v>
      </c>
      <c r="P64" s="121"/>
      <c r="Q64" s="121"/>
      <c r="R64" s="121"/>
      <c r="S64" s="121"/>
      <c r="T64" s="121"/>
      <c r="U64" s="121"/>
      <c r="V64" s="121"/>
      <c r="W64" s="121"/>
      <c r="X64" s="121"/>
      <c r="Y64" s="121"/>
      <c r="Z64" s="121"/>
      <c r="AA64" s="121"/>
      <c r="AB64" s="121"/>
      <c r="AC64" s="121"/>
      <c r="AD64" s="121"/>
      <c r="AE64" s="121"/>
      <c r="AF64" s="121"/>
      <c r="AG64" s="121"/>
      <c r="AH64" s="121"/>
      <c r="AI64" s="121"/>
      <c r="AJ64" s="121"/>
      <c r="AK64" s="121"/>
      <c r="AL64" s="121"/>
      <c r="AM64" s="121"/>
      <c r="AN64" s="121"/>
      <c r="AO64" s="121"/>
      <c r="AP64" s="121"/>
      <c r="AQ64" s="121"/>
      <c r="AR64" s="121"/>
      <c r="AS64" s="121"/>
      <c r="AT64" s="121"/>
      <c r="AU64" s="121"/>
      <c r="AV64" s="121"/>
      <c r="AW64" s="121"/>
      <c r="AX64" s="121"/>
      <c r="AY64" s="121"/>
      <c r="AZ64" s="121"/>
      <c r="BA64" s="121"/>
      <c r="BB64" s="121"/>
    </row>
    <row r="65" spans="1:54" s="66" customFormat="1" ht="34.9" hidden="1" customHeight="1">
      <c r="A65" s="74"/>
      <c r="B65" s="215">
        <v>2018</v>
      </c>
      <c r="C65" s="679"/>
      <c r="D65" s="679"/>
      <c r="E65" s="679"/>
      <c r="F65" s="679"/>
      <c r="G65" s="1260">
        <v>0</v>
      </c>
      <c r="H65" s="1260">
        <v>0</v>
      </c>
      <c r="I65" s="1260">
        <v>0</v>
      </c>
      <c r="J65" s="1260">
        <v>0</v>
      </c>
      <c r="K65" s="679">
        <v>0</v>
      </c>
      <c r="L65" s="679"/>
      <c r="M65" s="679">
        <v>0</v>
      </c>
      <c r="N65" s="679"/>
      <c r="O65" s="679"/>
      <c r="P65" s="121"/>
      <c r="Q65" s="121"/>
      <c r="R65" s="121"/>
      <c r="S65" s="121"/>
      <c r="T65" s="121"/>
      <c r="U65" s="121"/>
      <c r="V65" s="121"/>
      <c r="W65" s="121"/>
      <c r="X65" s="121"/>
      <c r="Y65" s="121"/>
      <c r="Z65" s="121"/>
      <c r="AA65" s="121"/>
      <c r="AB65" s="121"/>
      <c r="AC65" s="121"/>
      <c r="AD65" s="121"/>
      <c r="AE65" s="121"/>
      <c r="AF65" s="121"/>
      <c r="AG65" s="121"/>
      <c r="AH65" s="121"/>
      <c r="AI65" s="121"/>
      <c r="AJ65" s="121"/>
      <c r="AK65" s="121"/>
      <c r="AL65" s="121"/>
      <c r="AM65" s="121"/>
      <c r="AN65" s="121"/>
      <c r="AO65" s="121"/>
      <c r="AP65" s="121"/>
      <c r="AQ65" s="121"/>
      <c r="AR65" s="121"/>
      <c r="AS65" s="121"/>
      <c r="AT65" s="121"/>
      <c r="AU65" s="121"/>
      <c r="AV65" s="121"/>
      <c r="AW65" s="121"/>
      <c r="AX65" s="121"/>
      <c r="AY65" s="121"/>
      <c r="AZ65" s="121"/>
      <c r="BA65" s="121"/>
      <c r="BB65" s="121"/>
    </row>
    <row r="66" spans="1:54" s="66" customFormat="1" ht="34.9" hidden="1" customHeight="1">
      <c r="A66" s="74"/>
      <c r="B66" s="216">
        <v>43101</v>
      </c>
      <c r="C66" s="531">
        <v>9056.584104229998</v>
      </c>
      <c r="D66" s="532">
        <v>10314.327222107999</v>
      </c>
      <c r="E66" s="532">
        <v>-1257.7431178780016</v>
      </c>
      <c r="F66" s="531">
        <v>24232.483938349</v>
      </c>
      <c r="G66" s="532">
        <v>9884.3617271280018</v>
      </c>
      <c r="H66" s="532">
        <v>1029.4481370999999</v>
      </c>
      <c r="I66" s="532">
        <v>22172.574410778001</v>
      </c>
      <c r="J66" s="532">
        <v>-8853.9003366569996</v>
      </c>
      <c r="K66" s="531">
        <v>33289.067777946999</v>
      </c>
      <c r="L66" s="531">
        <v>4373.7725879999998</v>
      </c>
      <c r="M66" s="531">
        <v>28915.295189946999</v>
      </c>
      <c r="N66" s="532">
        <v>8662.8500594999987</v>
      </c>
      <c r="O66" s="532">
        <v>20252.445130447002</v>
      </c>
      <c r="P66" s="121"/>
      <c r="Q66" s="121"/>
      <c r="R66" s="121"/>
      <c r="S66" s="121"/>
      <c r="T66" s="121"/>
      <c r="U66" s="121"/>
      <c r="V66" s="121"/>
      <c r="W66" s="121"/>
      <c r="X66" s="121"/>
      <c r="Y66" s="121"/>
      <c r="Z66" s="121"/>
      <c r="AA66" s="121"/>
      <c r="AB66" s="121"/>
      <c r="AC66" s="121"/>
      <c r="AD66" s="121"/>
      <c r="AE66" s="121"/>
      <c r="AF66" s="121"/>
      <c r="AG66" s="121"/>
      <c r="AH66" s="121"/>
      <c r="AI66" s="121"/>
      <c r="AJ66" s="121"/>
      <c r="AK66" s="121"/>
      <c r="AL66" s="121"/>
      <c r="AM66" s="121"/>
      <c r="AN66" s="121"/>
      <c r="AO66" s="121"/>
      <c r="AP66" s="121"/>
      <c r="AQ66" s="121"/>
      <c r="AR66" s="121"/>
      <c r="AS66" s="121"/>
      <c r="AT66" s="121"/>
      <c r="AU66" s="121"/>
      <c r="AV66" s="121"/>
      <c r="AW66" s="121"/>
      <c r="AX66" s="121"/>
      <c r="AY66" s="121"/>
      <c r="AZ66" s="121"/>
      <c r="BA66" s="121"/>
      <c r="BB66" s="121"/>
    </row>
    <row r="67" spans="1:54" s="66" customFormat="1" ht="34.9" hidden="1" customHeight="1">
      <c r="A67" s="74"/>
      <c r="B67" s="217">
        <v>43132</v>
      </c>
      <c r="C67" s="536">
        <v>8845.3939221619985</v>
      </c>
      <c r="D67" s="537">
        <v>10206.532980320999</v>
      </c>
      <c r="E67" s="537">
        <v>-1361.1390581589994</v>
      </c>
      <c r="F67" s="536">
        <v>24352.116435657008</v>
      </c>
      <c r="G67" s="537">
        <v>10009.643954881001</v>
      </c>
      <c r="H67" s="537">
        <v>1002.692568742</v>
      </c>
      <c r="I67" s="537">
        <v>22385.295838461003</v>
      </c>
      <c r="J67" s="537">
        <v>-9045.5159264269987</v>
      </c>
      <c r="K67" s="536">
        <v>33197.509876794</v>
      </c>
      <c r="L67" s="536">
        <v>4378.0365940000002</v>
      </c>
      <c r="M67" s="536">
        <v>28819.473282793999</v>
      </c>
      <c r="N67" s="537">
        <v>8499.7219228499998</v>
      </c>
      <c r="O67" s="537">
        <v>20319.751359943999</v>
      </c>
      <c r="P67" s="121"/>
      <c r="Q67" s="121"/>
      <c r="R67" s="121"/>
      <c r="S67" s="121"/>
      <c r="T67" s="121"/>
      <c r="U67" s="121"/>
      <c r="V67" s="121"/>
      <c r="W67" s="121"/>
      <c r="X67" s="121"/>
      <c r="Y67" s="121"/>
      <c r="Z67" s="121"/>
      <c r="AA67" s="121"/>
      <c r="AB67" s="121"/>
      <c r="AC67" s="121"/>
      <c r="AD67" s="121"/>
      <c r="AE67" s="121"/>
      <c r="AF67" s="121"/>
      <c r="AG67" s="121"/>
      <c r="AH67" s="121"/>
      <c r="AI67" s="121"/>
      <c r="AJ67" s="121"/>
      <c r="AK67" s="121"/>
      <c r="AL67" s="121"/>
      <c r="AM67" s="121"/>
      <c r="AN67" s="121"/>
      <c r="AO67" s="121"/>
      <c r="AP67" s="121"/>
      <c r="AQ67" s="121"/>
      <c r="AR67" s="121"/>
      <c r="AS67" s="121"/>
      <c r="AT67" s="121"/>
      <c r="AU67" s="121"/>
      <c r="AV67" s="121"/>
      <c r="AW67" s="121"/>
      <c r="AX67" s="121"/>
      <c r="AY67" s="121"/>
      <c r="AZ67" s="121"/>
      <c r="BA67" s="121"/>
      <c r="BB67" s="121"/>
    </row>
    <row r="68" spans="1:54" s="66" customFormat="1" ht="34.9" hidden="1" customHeight="1">
      <c r="A68" s="74"/>
      <c r="B68" s="216">
        <v>43160</v>
      </c>
      <c r="C68" s="531">
        <v>8700.3167016040006</v>
      </c>
      <c r="D68" s="532">
        <v>10043.561401904999</v>
      </c>
      <c r="E68" s="532">
        <v>-1343.2447003009984</v>
      </c>
      <c r="F68" s="531">
        <v>24654.879436808995</v>
      </c>
      <c r="G68" s="532">
        <v>10171.54791236</v>
      </c>
      <c r="H68" s="532">
        <v>1001.398967576</v>
      </c>
      <c r="I68" s="532">
        <v>22444.481472635998</v>
      </c>
      <c r="J68" s="532">
        <v>-8962.5489157629981</v>
      </c>
      <c r="K68" s="531">
        <v>33355.194641010996</v>
      </c>
      <c r="L68" s="531">
        <v>4443.2332249999999</v>
      </c>
      <c r="M68" s="531">
        <v>28911.961416011</v>
      </c>
      <c r="N68" s="532">
        <v>8570.2026888439996</v>
      </c>
      <c r="O68" s="532">
        <v>20341.758727166998</v>
      </c>
      <c r="P68" s="121"/>
      <c r="Q68" s="121"/>
      <c r="R68" s="121"/>
      <c r="S68" s="121"/>
      <c r="T68" s="121"/>
      <c r="U68" s="121"/>
      <c r="V68" s="121"/>
      <c r="W68" s="121"/>
      <c r="X68" s="121"/>
      <c r="Y68" s="121"/>
      <c r="Z68" s="121"/>
      <c r="AA68" s="121"/>
      <c r="AB68" s="121"/>
      <c r="AC68" s="121"/>
      <c r="AD68" s="121"/>
      <c r="AE68" s="121"/>
      <c r="AF68" s="121"/>
      <c r="AG68" s="121"/>
      <c r="AH68" s="121"/>
      <c r="AI68" s="121"/>
      <c r="AJ68" s="121"/>
      <c r="AK68" s="121"/>
      <c r="AL68" s="121"/>
      <c r="AM68" s="121"/>
      <c r="AN68" s="121"/>
      <c r="AO68" s="121"/>
      <c r="AP68" s="121"/>
      <c r="AQ68" s="121"/>
      <c r="AR68" s="121"/>
      <c r="AS68" s="121"/>
      <c r="AT68" s="121"/>
      <c r="AU68" s="121"/>
      <c r="AV68" s="121"/>
      <c r="AW68" s="121"/>
      <c r="AX68" s="121"/>
      <c r="AY68" s="121"/>
      <c r="AZ68" s="121"/>
      <c r="BA68" s="121"/>
      <c r="BB68" s="121"/>
    </row>
    <row r="69" spans="1:54" s="66" customFormat="1" ht="34.9" hidden="1" customHeight="1">
      <c r="A69" s="74"/>
      <c r="B69" s="217">
        <v>43191</v>
      </c>
      <c r="C69" s="536">
        <v>8469.3513772760016</v>
      </c>
      <c r="D69" s="537">
        <v>9936.7014200419999</v>
      </c>
      <c r="E69" s="537">
        <v>-1467.3500427659992</v>
      </c>
      <c r="F69" s="536">
        <v>25028.371785076</v>
      </c>
      <c r="G69" s="537">
        <v>10178.964781052</v>
      </c>
      <c r="H69" s="537">
        <v>1013.0425378709999</v>
      </c>
      <c r="I69" s="537">
        <v>22638.942322523002</v>
      </c>
      <c r="J69" s="537">
        <v>-8802.5778563700005</v>
      </c>
      <c r="K69" s="536">
        <v>33497.721566324006</v>
      </c>
      <c r="L69" s="536">
        <v>4414.7041009999994</v>
      </c>
      <c r="M69" s="536">
        <v>29083.017465324003</v>
      </c>
      <c r="N69" s="537">
        <v>8538.1507086440015</v>
      </c>
      <c r="O69" s="537">
        <v>20544.86675668</v>
      </c>
      <c r="P69" s="121"/>
      <c r="Q69" s="121"/>
      <c r="R69" s="121"/>
      <c r="S69" s="121"/>
      <c r="T69" s="121"/>
      <c r="U69" s="121"/>
      <c r="V69" s="121"/>
      <c r="W69" s="121"/>
      <c r="X69" s="121"/>
      <c r="Y69" s="121"/>
      <c r="Z69" s="121"/>
      <c r="AA69" s="121"/>
      <c r="AB69" s="121"/>
      <c r="AC69" s="121"/>
      <c r="AD69" s="121"/>
      <c r="AE69" s="121"/>
      <c r="AF69" s="121"/>
      <c r="AG69" s="121"/>
      <c r="AH69" s="121"/>
      <c r="AI69" s="121"/>
      <c r="AJ69" s="121"/>
      <c r="AK69" s="121"/>
      <c r="AL69" s="121"/>
      <c r="AM69" s="121"/>
      <c r="AN69" s="121"/>
      <c r="AO69" s="121"/>
      <c r="AP69" s="121"/>
      <c r="AQ69" s="121"/>
      <c r="AR69" s="121"/>
      <c r="AS69" s="121"/>
      <c r="AT69" s="121"/>
      <c r="AU69" s="121"/>
      <c r="AV69" s="121"/>
      <c r="AW69" s="121"/>
      <c r="AX69" s="121"/>
      <c r="AY69" s="121"/>
      <c r="AZ69" s="121"/>
      <c r="BA69" s="121"/>
      <c r="BB69" s="121"/>
    </row>
    <row r="70" spans="1:54" s="66" customFormat="1" ht="34.9" hidden="1" customHeight="1">
      <c r="A70" s="74"/>
      <c r="B70" s="216">
        <v>43221</v>
      </c>
      <c r="C70" s="531">
        <v>8074.1965722300019</v>
      </c>
      <c r="D70" s="532">
        <v>9705.0156363300011</v>
      </c>
      <c r="E70" s="532">
        <v>-1630.8190640999992</v>
      </c>
      <c r="F70" s="531">
        <v>25511.12062627299</v>
      </c>
      <c r="G70" s="532">
        <v>10291.861293914999</v>
      </c>
      <c r="H70" s="532">
        <v>1079.024701948</v>
      </c>
      <c r="I70" s="532">
        <v>22807.024143341998</v>
      </c>
      <c r="J70" s="532">
        <v>-8666.7895129320004</v>
      </c>
      <c r="K70" s="531">
        <v>33585.316116699003</v>
      </c>
      <c r="L70" s="531">
        <v>4501.7927769999997</v>
      </c>
      <c r="M70" s="531">
        <v>29083.523339699001</v>
      </c>
      <c r="N70" s="532">
        <v>8421.3275586440013</v>
      </c>
      <c r="O70" s="532">
        <v>20662.195781055001</v>
      </c>
      <c r="P70" s="121"/>
      <c r="Q70" s="121"/>
      <c r="R70" s="121"/>
      <c r="S70" s="121"/>
      <c r="T70" s="121"/>
      <c r="U70" s="121"/>
      <c r="V70" s="121"/>
      <c r="W70" s="121"/>
      <c r="X70" s="121"/>
      <c r="Y70" s="121"/>
      <c r="Z70" s="121"/>
      <c r="AA70" s="121"/>
      <c r="AB70" s="121"/>
      <c r="AC70" s="121"/>
      <c r="AD70" s="121"/>
      <c r="AE70" s="121"/>
      <c r="AF70" s="121"/>
      <c r="AG70" s="121"/>
      <c r="AH70" s="121"/>
      <c r="AI70" s="121"/>
      <c r="AJ70" s="121"/>
      <c r="AK70" s="121"/>
      <c r="AL70" s="121"/>
      <c r="AM70" s="121"/>
      <c r="AN70" s="121"/>
      <c r="AO70" s="121"/>
      <c r="AP70" s="121"/>
      <c r="AQ70" s="121"/>
      <c r="AR70" s="121"/>
      <c r="AS70" s="121"/>
      <c r="AT70" s="121"/>
      <c r="AU70" s="121"/>
      <c r="AV70" s="121"/>
      <c r="AW70" s="121"/>
      <c r="AX70" s="121"/>
      <c r="AY70" s="121"/>
      <c r="AZ70" s="121"/>
      <c r="BA70" s="121"/>
      <c r="BB70" s="121"/>
    </row>
    <row r="71" spans="1:54" s="66" customFormat="1" ht="34.9" hidden="1" customHeight="1">
      <c r="A71" s="74"/>
      <c r="B71" s="217">
        <v>43252</v>
      </c>
      <c r="C71" s="536">
        <v>7823.9944745119956</v>
      </c>
      <c r="D71" s="537">
        <v>9630.9349999999977</v>
      </c>
      <c r="E71" s="537">
        <v>-1806.9405254880021</v>
      </c>
      <c r="F71" s="536">
        <v>25742.616512801007</v>
      </c>
      <c r="G71" s="537">
        <v>10446.453876061001</v>
      </c>
      <c r="H71" s="537">
        <v>1072.4627725099999</v>
      </c>
      <c r="I71" s="537">
        <v>22853.725832608001</v>
      </c>
      <c r="J71" s="537">
        <v>-8630.0259683779987</v>
      </c>
      <c r="K71" s="536">
        <v>33566.612365328001</v>
      </c>
      <c r="L71" s="536">
        <v>4609.7867029999998</v>
      </c>
      <c r="M71" s="536">
        <v>28956.825662328003</v>
      </c>
      <c r="N71" s="537">
        <v>8378.4624961000009</v>
      </c>
      <c r="O71" s="537">
        <v>20578.363166228002</v>
      </c>
      <c r="P71" s="121"/>
      <c r="Q71" s="121"/>
      <c r="R71" s="121"/>
      <c r="S71" s="121"/>
      <c r="T71" s="121"/>
      <c r="U71" s="121"/>
      <c r="V71" s="121"/>
      <c r="W71" s="121"/>
      <c r="X71" s="121"/>
      <c r="Y71" s="121"/>
      <c r="Z71" s="121"/>
      <c r="AA71" s="121"/>
      <c r="AB71" s="121"/>
      <c r="AC71" s="121"/>
      <c r="AD71" s="121"/>
      <c r="AE71" s="121"/>
      <c r="AF71" s="121"/>
      <c r="AG71" s="121"/>
      <c r="AH71" s="121"/>
      <c r="AI71" s="121"/>
      <c r="AJ71" s="121"/>
      <c r="AK71" s="121"/>
      <c r="AL71" s="121"/>
      <c r="AM71" s="121"/>
      <c r="AN71" s="121"/>
      <c r="AO71" s="121"/>
      <c r="AP71" s="121"/>
      <c r="AQ71" s="121"/>
      <c r="AR71" s="121"/>
      <c r="AS71" s="121"/>
      <c r="AT71" s="121"/>
      <c r="AU71" s="121"/>
      <c r="AV71" s="121"/>
      <c r="AW71" s="121"/>
      <c r="AX71" s="121"/>
      <c r="AY71" s="121"/>
      <c r="AZ71" s="121"/>
      <c r="BA71" s="121"/>
      <c r="BB71" s="121"/>
    </row>
    <row r="72" spans="1:54" s="66" customFormat="1" ht="34.9" hidden="1" customHeight="1">
      <c r="A72" s="74"/>
      <c r="B72" s="216">
        <v>43282</v>
      </c>
      <c r="C72" s="531">
        <v>7863.8342268139986</v>
      </c>
      <c r="D72" s="532">
        <v>9403.0310502859993</v>
      </c>
      <c r="E72" s="532">
        <v>-1539.1968234720007</v>
      </c>
      <c r="F72" s="531">
        <v>25641.039971233</v>
      </c>
      <c r="G72" s="532">
        <v>10374.515498061002</v>
      </c>
      <c r="H72" s="532">
        <v>1076.906168732</v>
      </c>
      <c r="I72" s="532">
        <v>22894.809377719997</v>
      </c>
      <c r="J72" s="532">
        <v>-8705.1910732799988</v>
      </c>
      <c r="K72" s="531">
        <v>33504.874515689997</v>
      </c>
      <c r="L72" s="531">
        <v>4531.054024</v>
      </c>
      <c r="M72" s="531">
        <v>28973.820491689999</v>
      </c>
      <c r="N72" s="532">
        <v>8383.7326116509994</v>
      </c>
      <c r="O72" s="532">
        <v>20590.087880038998</v>
      </c>
      <c r="P72" s="121"/>
      <c r="Q72" s="121"/>
      <c r="R72" s="121"/>
      <c r="S72" s="121"/>
      <c r="T72" s="121"/>
      <c r="U72" s="121"/>
      <c r="V72" s="121"/>
      <c r="W72" s="121"/>
      <c r="X72" s="121"/>
      <c r="Y72" s="121"/>
      <c r="Z72" s="121"/>
      <c r="AA72" s="121"/>
      <c r="AB72" s="121"/>
      <c r="AC72" s="121"/>
      <c r="AD72" s="121"/>
      <c r="AE72" s="121"/>
      <c r="AF72" s="121"/>
      <c r="AG72" s="121"/>
      <c r="AH72" s="121"/>
      <c r="AI72" s="121"/>
      <c r="AJ72" s="121"/>
      <c r="AK72" s="121"/>
      <c r="AL72" s="121"/>
      <c r="AM72" s="121"/>
      <c r="AN72" s="121"/>
      <c r="AO72" s="121"/>
      <c r="AP72" s="121"/>
      <c r="AQ72" s="121"/>
      <c r="AR72" s="121"/>
      <c r="AS72" s="121"/>
      <c r="AT72" s="121"/>
      <c r="AU72" s="121"/>
      <c r="AV72" s="121"/>
      <c r="AW72" s="121"/>
      <c r="AX72" s="121"/>
      <c r="AY72" s="121"/>
      <c r="AZ72" s="121"/>
      <c r="BA72" s="121"/>
      <c r="BB72" s="121"/>
    </row>
    <row r="73" spans="1:54" s="66" customFormat="1" ht="34.9" hidden="1" customHeight="1">
      <c r="A73" s="74"/>
      <c r="B73" s="217">
        <v>43313</v>
      </c>
      <c r="C73" s="536">
        <v>7766.4695113120006</v>
      </c>
      <c r="D73" s="537">
        <v>9407.1759204490008</v>
      </c>
      <c r="E73" s="537">
        <v>-1640.7064091370003</v>
      </c>
      <c r="F73" s="536">
        <v>25885.105438502993</v>
      </c>
      <c r="G73" s="537">
        <v>10729.710892446996</v>
      </c>
      <c r="H73" s="537">
        <v>1083.6459360499998</v>
      </c>
      <c r="I73" s="537">
        <v>22960.160423116999</v>
      </c>
      <c r="J73" s="537">
        <v>-8888.4118131110008</v>
      </c>
      <c r="K73" s="536">
        <v>33651.575369938</v>
      </c>
      <c r="L73" s="536">
        <v>4537.9926219999998</v>
      </c>
      <c r="M73" s="536">
        <v>29113.582747938002</v>
      </c>
      <c r="N73" s="537">
        <v>8452.6216492479998</v>
      </c>
      <c r="O73" s="537">
        <v>20660.961098690001</v>
      </c>
      <c r="P73" s="121"/>
      <c r="Q73" s="121"/>
      <c r="R73" s="121"/>
      <c r="S73" s="121"/>
      <c r="T73" s="121"/>
      <c r="U73" s="121"/>
      <c r="V73" s="121"/>
      <c r="W73" s="121"/>
      <c r="X73" s="121"/>
      <c r="Y73" s="121"/>
      <c r="Z73" s="121"/>
      <c r="AA73" s="121"/>
      <c r="AB73" s="121"/>
      <c r="AC73" s="121"/>
      <c r="AD73" s="121"/>
      <c r="AE73" s="121"/>
      <c r="AF73" s="121"/>
      <c r="AG73" s="121"/>
      <c r="AH73" s="121"/>
      <c r="AI73" s="121"/>
      <c r="AJ73" s="121"/>
      <c r="AK73" s="121"/>
      <c r="AL73" s="121"/>
      <c r="AM73" s="121"/>
      <c r="AN73" s="121"/>
      <c r="AO73" s="121"/>
      <c r="AP73" s="121"/>
      <c r="AQ73" s="121"/>
      <c r="AR73" s="121"/>
      <c r="AS73" s="121"/>
      <c r="AT73" s="121"/>
      <c r="AU73" s="121"/>
      <c r="AV73" s="121"/>
      <c r="AW73" s="121"/>
      <c r="AX73" s="121"/>
      <c r="AY73" s="121"/>
      <c r="AZ73" s="121"/>
      <c r="BA73" s="121"/>
      <c r="BB73" s="121"/>
    </row>
    <row r="74" spans="1:54" s="66" customFormat="1" ht="34.9" hidden="1" customHeight="1">
      <c r="A74" s="74"/>
      <c r="B74" s="216">
        <v>43344</v>
      </c>
      <c r="C74" s="531">
        <v>7550.6695110839992</v>
      </c>
      <c r="D74" s="532">
        <v>9016.4598065009995</v>
      </c>
      <c r="E74" s="532">
        <v>-1465.7902954170004</v>
      </c>
      <c r="F74" s="531">
        <v>25840.246271012995</v>
      </c>
      <c r="G74" s="532">
        <v>10684.039444549999</v>
      </c>
      <c r="H74" s="532">
        <v>1121.3918941249999</v>
      </c>
      <c r="I74" s="532">
        <v>23034.157615198998</v>
      </c>
      <c r="J74" s="532">
        <v>-8999.342682860999</v>
      </c>
      <c r="K74" s="531">
        <v>33390.915008709999</v>
      </c>
      <c r="L74" s="531">
        <v>4384.0733289999998</v>
      </c>
      <c r="M74" s="531">
        <v>29006.841679709996</v>
      </c>
      <c r="N74" s="532">
        <v>8357.5096483089983</v>
      </c>
      <c r="O74" s="532">
        <v>20649.332031400998</v>
      </c>
      <c r="P74" s="121"/>
      <c r="Q74" s="121"/>
      <c r="R74" s="121"/>
      <c r="S74" s="121"/>
      <c r="T74" s="121"/>
      <c r="U74" s="121"/>
      <c r="V74" s="121"/>
      <c r="W74" s="121"/>
      <c r="X74" s="121"/>
      <c r="Y74" s="121"/>
      <c r="Z74" s="121"/>
      <c r="AA74" s="121"/>
      <c r="AB74" s="121"/>
      <c r="AC74" s="121"/>
      <c r="AD74" s="121"/>
      <c r="AE74" s="121"/>
      <c r="AF74" s="121"/>
      <c r="AG74" s="121"/>
      <c r="AH74" s="121"/>
      <c r="AI74" s="121"/>
      <c r="AJ74" s="121"/>
      <c r="AK74" s="121"/>
      <c r="AL74" s="121"/>
      <c r="AM74" s="121"/>
      <c r="AN74" s="121"/>
      <c r="AO74" s="121"/>
      <c r="AP74" s="121"/>
      <c r="AQ74" s="121"/>
      <c r="AR74" s="121"/>
      <c r="AS74" s="121"/>
      <c r="AT74" s="121"/>
      <c r="AU74" s="121"/>
      <c r="AV74" s="121"/>
      <c r="AW74" s="121"/>
      <c r="AX74" s="121"/>
      <c r="AY74" s="121"/>
      <c r="AZ74" s="121"/>
      <c r="BA74" s="121"/>
      <c r="BB74" s="121"/>
    </row>
    <row r="75" spans="1:54" s="66" customFormat="1" ht="34.9" hidden="1" customHeight="1">
      <c r="A75" s="74"/>
      <c r="B75" s="217">
        <v>43374</v>
      </c>
      <c r="C75" s="536">
        <v>7120.9592997710006</v>
      </c>
      <c r="D75" s="537">
        <v>9162.9291017759988</v>
      </c>
      <c r="E75" s="537">
        <v>-2041.9698020049982</v>
      </c>
      <c r="F75" s="536">
        <v>26202.000907921989</v>
      </c>
      <c r="G75" s="537">
        <v>10952.334353664</v>
      </c>
      <c r="H75" s="537">
        <v>1109.8671160480001</v>
      </c>
      <c r="I75" s="537">
        <v>23172.420986657995</v>
      </c>
      <c r="J75" s="537">
        <v>-9032.6215484480035</v>
      </c>
      <c r="K75" s="536">
        <v>33322.960100240001</v>
      </c>
      <c r="L75" s="536">
        <v>4354.6479669999999</v>
      </c>
      <c r="M75" s="536">
        <v>28968.312133240001</v>
      </c>
      <c r="N75" s="537">
        <v>8092.3832820550006</v>
      </c>
      <c r="O75" s="537">
        <v>20875.928851184999</v>
      </c>
      <c r="P75" s="121"/>
      <c r="Q75" s="121"/>
      <c r="R75" s="121"/>
      <c r="S75" s="121"/>
      <c r="T75" s="121"/>
      <c r="U75" s="121"/>
      <c r="V75" s="121"/>
      <c r="W75" s="121"/>
      <c r="X75" s="121"/>
      <c r="Y75" s="121"/>
      <c r="Z75" s="121"/>
      <c r="AA75" s="121"/>
      <c r="AB75" s="121"/>
      <c r="AC75" s="121"/>
      <c r="AD75" s="121"/>
      <c r="AE75" s="121"/>
      <c r="AF75" s="121"/>
      <c r="AG75" s="121"/>
      <c r="AH75" s="121"/>
      <c r="AI75" s="121"/>
      <c r="AJ75" s="121"/>
      <c r="AK75" s="121"/>
      <c r="AL75" s="121"/>
      <c r="AM75" s="121"/>
      <c r="AN75" s="121"/>
      <c r="AO75" s="121"/>
      <c r="AP75" s="121"/>
      <c r="AQ75" s="121"/>
      <c r="AR75" s="121"/>
      <c r="AS75" s="121"/>
      <c r="AT75" s="121"/>
      <c r="AU75" s="121"/>
      <c r="AV75" s="121"/>
      <c r="AW75" s="121"/>
      <c r="AX75" s="121"/>
      <c r="AY75" s="121"/>
      <c r="AZ75" s="121"/>
      <c r="BA75" s="121"/>
      <c r="BB75" s="121"/>
    </row>
    <row r="76" spans="1:54" s="66" customFormat="1" ht="34.9" hidden="1" customHeight="1">
      <c r="A76" s="74"/>
      <c r="B76" s="216">
        <v>43405</v>
      </c>
      <c r="C76" s="531">
        <v>6782.1156086750007</v>
      </c>
      <c r="D76" s="532">
        <v>8917.3507638320007</v>
      </c>
      <c r="E76" s="532">
        <v>-2135.235155157</v>
      </c>
      <c r="F76" s="531">
        <v>26424.321148198997</v>
      </c>
      <c r="G76" s="532">
        <v>11048.281937586</v>
      </c>
      <c r="H76" s="532">
        <v>1082.27709132</v>
      </c>
      <c r="I76" s="532">
        <v>23328.571844207996</v>
      </c>
      <c r="J76" s="532">
        <v>-9034.8097249149978</v>
      </c>
      <c r="K76" s="531">
        <v>33206.436979449005</v>
      </c>
      <c r="L76" s="531">
        <v>4330.5432110000002</v>
      </c>
      <c r="M76" s="531">
        <v>28875.893768449001</v>
      </c>
      <c r="N76" s="532">
        <v>8170.2105387140018</v>
      </c>
      <c r="O76" s="532">
        <v>20705.683229735001</v>
      </c>
      <c r="P76" s="121"/>
      <c r="Q76" s="121"/>
      <c r="R76" s="121"/>
      <c r="S76" s="121"/>
      <c r="T76" s="121"/>
      <c r="U76" s="121"/>
      <c r="V76" s="121"/>
      <c r="W76" s="121"/>
      <c r="X76" s="121"/>
      <c r="Y76" s="121"/>
      <c r="Z76" s="121"/>
      <c r="AA76" s="121"/>
      <c r="AB76" s="121"/>
      <c r="AC76" s="121"/>
      <c r="AD76" s="121"/>
      <c r="AE76" s="121"/>
      <c r="AF76" s="121"/>
      <c r="AG76" s="121"/>
      <c r="AH76" s="121"/>
      <c r="AI76" s="121"/>
      <c r="AJ76" s="121"/>
      <c r="AK76" s="121"/>
      <c r="AL76" s="121"/>
      <c r="AM76" s="121"/>
      <c r="AN76" s="121"/>
      <c r="AO76" s="121"/>
      <c r="AP76" s="121"/>
      <c r="AQ76" s="121"/>
      <c r="AR76" s="121"/>
      <c r="AS76" s="121"/>
      <c r="AT76" s="121"/>
      <c r="AU76" s="121"/>
      <c r="AV76" s="121"/>
      <c r="AW76" s="121"/>
      <c r="AX76" s="121"/>
      <c r="AY76" s="121"/>
      <c r="AZ76" s="121"/>
      <c r="BA76" s="121"/>
      <c r="BB76" s="121"/>
    </row>
    <row r="77" spans="1:54" s="66" customFormat="1" ht="34.9" hidden="1" customHeight="1">
      <c r="A77" s="74"/>
      <c r="B77" s="217">
        <v>43435</v>
      </c>
      <c r="C77" s="536">
        <v>7595.3515240029992</v>
      </c>
      <c r="D77" s="537">
        <v>9366.5958281359999</v>
      </c>
      <c r="E77" s="537">
        <v>-1771.2443041330007</v>
      </c>
      <c r="F77" s="536">
        <v>25763.979609180002</v>
      </c>
      <c r="G77" s="537">
        <v>10534.331525194999</v>
      </c>
      <c r="H77" s="537">
        <v>1077.9064619559999</v>
      </c>
      <c r="I77" s="537">
        <v>23286.275861018003</v>
      </c>
      <c r="J77" s="537">
        <v>-9134.5342389890011</v>
      </c>
      <c r="K77" s="536">
        <v>33359.331288818001</v>
      </c>
      <c r="L77" s="536">
        <v>4296.4154069999995</v>
      </c>
      <c r="M77" s="536">
        <v>29062.915881818004</v>
      </c>
      <c r="N77" s="537">
        <v>8055.918322343</v>
      </c>
      <c r="O77" s="537">
        <v>21006.997559475003</v>
      </c>
      <c r="P77" s="121"/>
      <c r="Q77" s="121"/>
      <c r="R77" s="121"/>
      <c r="S77" s="121"/>
      <c r="T77" s="121"/>
      <c r="U77" s="121"/>
      <c r="V77" s="121"/>
      <c r="W77" s="121"/>
      <c r="X77" s="121"/>
      <c r="Y77" s="121"/>
      <c r="Z77" s="121"/>
      <c r="AA77" s="121"/>
      <c r="AB77" s="121"/>
      <c r="AC77" s="121"/>
      <c r="AD77" s="121"/>
      <c r="AE77" s="121"/>
      <c r="AF77" s="121"/>
      <c r="AG77" s="121"/>
      <c r="AH77" s="121"/>
      <c r="AI77" s="121"/>
      <c r="AJ77" s="121"/>
      <c r="AK77" s="121"/>
      <c r="AL77" s="121"/>
      <c r="AM77" s="121"/>
      <c r="AN77" s="121"/>
      <c r="AO77" s="121"/>
      <c r="AP77" s="121"/>
      <c r="AQ77" s="121"/>
      <c r="AR77" s="121"/>
      <c r="AS77" s="121"/>
      <c r="AT77" s="121"/>
      <c r="AU77" s="121"/>
      <c r="AV77" s="121"/>
      <c r="AW77" s="121"/>
      <c r="AX77" s="121"/>
      <c r="AY77" s="121"/>
      <c r="AZ77" s="121"/>
      <c r="BA77" s="121"/>
      <c r="BB77" s="121"/>
    </row>
    <row r="78" spans="1:54" s="66" customFormat="1" ht="34.9" hidden="1" customHeight="1">
      <c r="A78" s="74"/>
      <c r="B78" s="215">
        <v>2019</v>
      </c>
      <c r="C78" s="679"/>
      <c r="D78" s="679"/>
      <c r="E78" s="679"/>
      <c r="F78" s="679"/>
      <c r="G78" s="1260">
        <v>0</v>
      </c>
      <c r="H78" s="1260">
        <v>0</v>
      </c>
      <c r="I78" s="1260">
        <v>0</v>
      </c>
      <c r="J78" s="1260">
        <v>0</v>
      </c>
      <c r="K78" s="679">
        <v>0</v>
      </c>
      <c r="L78" s="679"/>
      <c r="M78" s="679">
        <v>0</v>
      </c>
      <c r="N78" s="679"/>
      <c r="O78" s="679"/>
      <c r="P78" s="121"/>
      <c r="Q78" s="121"/>
      <c r="R78" s="121"/>
      <c r="S78" s="121"/>
      <c r="T78" s="121"/>
      <c r="U78" s="121"/>
      <c r="V78" s="121"/>
      <c r="W78" s="121"/>
      <c r="X78" s="121"/>
      <c r="Y78" s="121"/>
      <c r="Z78" s="121"/>
      <c r="AA78" s="121"/>
      <c r="AB78" s="121"/>
      <c r="AC78" s="121"/>
      <c r="AD78" s="121"/>
      <c r="AE78" s="121"/>
      <c r="AF78" s="121"/>
      <c r="AG78" s="121"/>
      <c r="AH78" s="121"/>
      <c r="AI78" s="121"/>
      <c r="AJ78" s="121"/>
      <c r="AK78" s="121"/>
      <c r="AL78" s="121"/>
      <c r="AM78" s="121"/>
      <c r="AN78" s="121"/>
      <c r="AO78" s="121"/>
      <c r="AP78" s="121"/>
      <c r="AQ78" s="121"/>
      <c r="AR78" s="121"/>
      <c r="AS78" s="121"/>
      <c r="AT78" s="121"/>
      <c r="AU78" s="121"/>
      <c r="AV78" s="121"/>
      <c r="AW78" s="121"/>
      <c r="AX78" s="121"/>
      <c r="AY78" s="121"/>
      <c r="AZ78" s="121"/>
      <c r="BA78" s="121"/>
      <c r="BB78" s="121"/>
    </row>
    <row r="79" spans="1:54" s="66" customFormat="1" ht="34.9" hidden="1" customHeight="1">
      <c r="A79" s="74"/>
      <c r="B79" s="216">
        <v>43466</v>
      </c>
      <c r="C79" s="531">
        <v>7294.8484593039984</v>
      </c>
      <c r="D79" s="532">
        <v>9299.6730739669983</v>
      </c>
      <c r="E79" s="532">
        <v>-2004.8246146629999</v>
      </c>
      <c r="F79" s="531">
        <v>25932.549481785998</v>
      </c>
      <c r="G79" s="532">
        <v>10557.092769130999</v>
      </c>
      <c r="H79" s="532">
        <v>1103.8341409879999</v>
      </c>
      <c r="I79" s="532">
        <v>23360.988643705998</v>
      </c>
      <c r="J79" s="532">
        <v>-9089.3660720389998</v>
      </c>
      <c r="K79" s="531">
        <v>33227.397596218994</v>
      </c>
      <c r="L79" s="531">
        <v>4275.7468120000003</v>
      </c>
      <c r="M79" s="531">
        <v>28951.650784218997</v>
      </c>
      <c r="N79" s="532">
        <v>7929.9824369450007</v>
      </c>
      <c r="O79" s="532">
        <v>21021.668347273997</v>
      </c>
      <c r="P79" s="121"/>
      <c r="Q79" s="121"/>
      <c r="R79" s="121"/>
      <c r="S79" s="121"/>
      <c r="T79" s="121"/>
      <c r="U79" s="121"/>
      <c r="V79" s="121"/>
      <c r="W79" s="121"/>
      <c r="X79" s="121"/>
      <c r="Y79" s="121"/>
      <c r="Z79" s="121"/>
      <c r="AA79" s="121"/>
      <c r="AB79" s="121"/>
      <c r="AC79" s="121"/>
      <c r="AD79" s="121"/>
      <c r="AE79" s="121"/>
      <c r="AF79" s="121"/>
      <c r="AG79" s="121"/>
      <c r="AH79" s="121"/>
      <c r="AI79" s="121"/>
      <c r="AJ79" s="121"/>
      <c r="AK79" s="121"/>
      <c r="AL79" s="121"/>
      <c r="AM79" s="121"/>
      <c r="AN79" s="121"/>
      <c r="AO79" s="121"/>
      <c r="AP79" s="121"/>
      <c r="AQ79" s="121"/>
      <c r="AR79" s="121"/>
      <c r="AS79" s="121"/>
      <c r="AT79" s="121"/>
      <c r="AU79" s="121"/>
      <c r="AV79" s="121"/>
      <c r="AW79" s="121"/>
      <c r="AX79" s="121"/>
      <c r="AY79" s="121"/>
      <c r="AZ79" s="121"/>
      <c r="BA79" s="121"/>
      <c r="BB79" s="121"/>
    </row>
    <row r="80" spans="1:54" s="66" customFormat="1" ht="34.9" hidden="1" customHeight="1">
      <c r="A80" s="74"/>
      <c r="B80" s="217">
        <v>43497</v>
      </c>
      <c r="C80" s="536">
        <v>7276.8095292569997</v>
      </c>
      <c r="D80" s="537">
        <v>9335.2731326249996</v>
      </c>
      <c r="E80" s="537">
        <v>-2058.4636033679999</v>
      </c>
      <c r="F80" s="536">
        <v>26027.771984812</v>
      </c>
      <c r="G80" s="537">
        <v>10667.873915782999</v>
      </c>
      <c r="H80" s="537">
        <v>1104.4260967340001</v>
      </c>
      <c r="I80" s="537">
        <v>23512.311258659</v>
      </c>
      <c r="J80" s="537">
        <v>-9256.8392863640001</v>
      </c>
      <c r="K80" s="536">
        <v>33304.581433257001</v>
      </c>
      <c r="L80" s="536">
        <v>4272.307906</v>
      </c>
      <c r="M80" s="536">
        <v>29032.273527256999</v>
      </c>
      <c r="N80" s="537">
        <v>7877.2419661469994</v>
      </c>
      <c r="O80" s="537">
        <v>21155.031561110001</v>
      </c>
      <c r="P80" s="121"/>
      <c r="Q80" s="121"/>
      <c r="R80" s="121"/>
      <c r="S80" s="121"/>
      <c r="T80" s="121"/>
      <c r="U80" s="121"/>
      <c r="V80" s="121"/>
      <c r="W80" s="121"/>
      <c r="X80" s="121"/>
      <c r="Y80" s="121"/>
      <c r="Z80" s="121"/>
      <c r="AA80" s="121"/>
      <c r="AB80" s="121"/>
      <c r="AC80" s="121"/>
      <c r="AD80" s="121"/>
      <c r="AE80" s="121"/>
      <c r="AF80" s="121"/>
      <c r="AG80" s="121"/>
      <c r="AH80" s="121"/>
      <c r="AI80" s="121"/>
      <c r="AJ80" s="121"/>
      <c r="AK80" s="121"/>
      <c r="AL80" s="121"/>
      <c r="AM80" s="121"/>
      <c r="AN80" s="121"/>
      <c r="AO80" s="121"/>
      <c r="AP80" s="121"/>
      <c r="AQ80" s="121"/>
      <c r="AR80" s="121"/>
      <c r="AS80" s="121"/>
      <c r="AT80" s="121"/>
      <c r="AU80" s="121"/>
      <c r="AV80" s="121"/>
      <c r="AW80" s="121"/>
      <c r="AX80" s="121"/>
      <c r="AY80" s="121"/>
      <c r="AZ80" s="121"/>
      <c r="BA80" s="121"/>
      <c r="BB80" s="121"/>
    </row>
    <row r="81" spans="1:54" s="66" customFormat="1" ht="34.9" hidden="1" customHeight="1">
      <c r="A81" s="74"/>
      <c r="B81" s="216">
        <v>43525</v>
      </c>
      <c r="C81" s="531">
        <v>7324.3188590410018</v>
      </c>
      <c r="D81" s="532">
        <v>9302.714295411999</v>
      </c>
      <c r="E81" s="532">
        <v>-1978.3954363709972</v>
      </c>
      <c r="F81" s="531">
        <v>25934.453646511996</v>
      </c>
      <c r="G81" s="532">
        <v>10658.025303810999</v>
      </c>
      <c r="H81" s="532">
        <v>1099.3760298499999</v>
      </c>
      <c r="I81" s="532">
        <v>23591.316293066993</v>
      </c>
      <c r="J81" s="532">
        <v>-9414.2639802159993</v>
      </c>
      <c r="K81" s="531">
        <v>33258.772515897996</v>
      </c>
      <c r="L81" s="531">
        <v>4317.0829489999996</v>
      </c>
      <c r="M81" s="531">
        <v>28941.689566897996</v>
      </c>
      <c r="N81" s="532">
        <v>7977.4985842610004</v>
      </c>
      <c r="O81" s="532">
        <v>20964.190982636996</v>
      </c>
      <c r="P81" s="121"/>
      <c r="Q81" s="121"/>
      <c r="R81" s="121"/>
      <c r="S81" s="121"/>
      <c r="T81" s="121"/>
      <c r="U81" s="121"/>
      <c r="V81" s="121"/>
      <c r="W81" s="121"/>
      <c r="X81" s="121"/>
      <c r="Y81" s="121"/>
      <c r="Z81" s="121"/>
      <c r="AA81" s="121"/>
      <c r="AB81" s="121"/>
      <c r="AC81" s="121"/>
      <c r="AD81" s="121"/>
      <c r="AE81" s="121"/>
      <c r="AF81" s="121"/>
      <c r="AG81" s="121"/>
      <c r="AH81" s="121"/>
      <c r="AI81" s="121"/>
      <c r="AJ81" s="121"/>
      <c r="AK81" s="121"/>
      <c r="AL81" s="121"/>
      <c r="AM81" s="121"/>
      <c r="AN81" s="121"/>
      <c r="AO81" s="121"/>
      <c r="AP81" s="121"/>
      <c r="AQ81" s="121"/>
      <c r="AR81" s="121"/>
      <c r="AS81" s="121"/>
      <c r="AT81" s="121"/>
      <c r="AU81" s="121"/>
      <c r="AV81" s="121"/>
      <c r="AW81" s="121"/>
      <c r="AX81" s="121"/>
      <c r="AY81" s="121"/>
      <c r="AZ81" s="121"/>
      <c r="BA81" s="121"/>
      <c r="BB81" s="121"/>
    </row>
    <row r="82" spans="1:54" s="66" customFormat="1" ht="34.9" hidden="1" customHeight="1">
      <c r="A82" s="74"/>
      <c r="B82" s="217">
        <v>43556</v>
      </c>
      <c r="C82" s="536">
        <v>7200.5434525900027</v>
      </c>
      <c r="D82" s="537">
        <v>9313.4831961770014</v>
      </c>
      <c r="E82" s="537">
        <v>-2112.9397435869987</v>
      </c>
      <c r="F82" s="536">
        <v>26290.355874549001</v>
      </c>
      <c r="G82" s="537">
        <v>10691.05662829</v>
      </c>
      <c r="H82" s="537">
        <v>1083.0585397720001</v>
      </c>
      <c r="I82" s="537">
        <v>23764.79527617</v>
      </c>
      <c r="J82" s="537">
        <v>-9248.5545696830013</v>
      </c>
      <c r="K82" s="536">
        <v>33490.898439069002</v>
      </c>
      <c r="L82" s="536">
        <v>4404.7359409999999</v>
      </c>
      <c r="M82" s="536">
        <v>29086.162498069003</v>
      </c>
      <c r="N82" s="537">
        <v>7934.1515294880001</v>
      </c>
      <c r="O82" s="537">
        <v>21152.010968581002</v>
      </c>
      <c r="P82" s="121"/>
      <c r="Q82" s="121"/>
      <c r="R82" s="121"/>
      <c r="S82" s="121"/>
      <c r="T82" s="121"/>
      <c r="U82" s="121"/>
      <c r="V82" s="121"/>
      <c r="W82" s="121"/>
      <c r="X82" s="121"/>
      <c r="Y82" s="121"/>
      <c r="Z82" s="121"/>
      <c r="AA82" s="121"/>
      <c r="AB82" s="121"/>
      <c r="AC82" s="121"/>
      <c r="AD82" s="121"/>
      <c r="AE82" s="121"/>
      <c r="AF82" s="121"/>
      <c r="AG82" s="121"/>
      <c r="AH82" s="121"/>
      <c r="AI82" s="121"/>
      <c r="AJ82" s="121"/>
      <c r="AK82" s="121"/>
      <c r="AL82" s="121"/>
      <c r="AM82" s="121"/>
      <c r="AN82" s="121"/>
      <c r="AO82" s="121"/>
      <c r="AP82" s="121"/>
      <c r="AQ82" s="121"/>
      <c r="AR82" s="121"/>
      <c r="AS82" s="121"/>
      <c r="AT82" s="121"/>
      <c r="AU82" s="121"/>
      <c r="AV82" s="121"/>
      <c r="AW82" s="121"/>
      <c r="AX82" s="121"/>
      <c r="AY82" s="121"/>
      <c r="AZ82" s="121"/>
      <c r="BA82" s="121"/>
      <c r="BB82" s="121"/>
    </row>
    <row r="83" spans="1:54" s="66" customFormat="1" ht="34.9" hidden="1" customHeight="1">
      <c r="A83" s="74"/>
      <c r="B83" s="216">
        <v>43586</v>
      </c>
      <c r="C83" s="531">
        <v>6981.2577175360011</v>
      </c>
      <c r="D83" s="532">
        <v>9263.157522163001</v>
      </c>
      <c r="E83" s="532">
        <v>-2281.8998046269999</v>
      </c>
      <c r="F83" s="531">
        <v>26861.544177926997</v>
      </c>
      <c r="G83" s="532">
        <v>10835.057928656001</v>
      </c>
      <c r="H83" s="532">
        <v>1165.741014851</v>
      </c>
      <c r="I83" s="532">
        <v>23957.921674960999</v>
      </c>
      <c r="J83" s="532">
        <v>-9097.1764405409976</v>
      </c>
      <c r="K83" s="531">
        <v>33842.801363758997</v>
      </c>
      <c r="L83" s="531">
        <v>4629.3081529999999</v>
      </c>
      <c r="M83" s="531">
        <v>29213.493210758999</v>
      </c>
      <c r="N83" s="532">
        <v>8032.5069466049999</v>
      </c>
      <c r="O83" s="532">
        <v>21180.986264153998</v>
      </c>
      <c r="P83" s="121"/>
      <c r="Q83" s="121"/>
      <c r="R83" s="121"/>
      <c r="S83" s="121"/>
      <c r="T83" s="121"/>
      <c r="U83" s="121"/>
      <c r="V83" s="121"/>
      <c r="W83" s="121"/>
      <c r="X83" s="121"/>
      <c r="Y83" s="121"/>
      <c r="Z83" s="121"/>
      <c r="AA83" s="121"/>
      <c r="AB83" s="121"/>
      <c r="AC83" s="121"/>
      <c r="AD83" s="121"/>
      <c r="AE83" s="121"/>
      <c r="AF83" s="121"/>
      <c r="AG83" s="121"/>
      <c r="AH83" s="121"/>
      <c r="AI83" s="121"/>
      <c r="AJ83" s="121"/>
      <c r="AK83" s="121"/>
      <c r="AL83" s="121"/>
      <c r="AM83" s="121"/>
      <c r="AN83" s="121"/>
      <c r="AO83" s="121"/>
      <c r="AP83" s="121"/>
      <c r="AQ83" s="121"/>
      <c r="AR83" s="121"/>
      <c r="AS83" s="121"/>
      <c r="AT83" s="121"/>
      <c r="AU83" s="121"/>
      <c r="AV83" s="121"/>
      <c r="AW83" s="121"/>
      <c r="AX83" s="121"/>
      <c r="AY83" s="121"/>
      <c r="AZ83" s="121"/>
      <c r="BA83" s="121"/>
      <c r="BB83" s="121"/>
    </row>
    <row r="84" spans="1:54" s="66" customFormat="1" ht="34.9" hidden="1" customHeight="1">
      <c r="A84" s="74"/>
      <c r="B84" s="217">
        <v>43617</v>
      </c>
      <c r="C84" s="536">
        <v>6960.1463747890011</v>
      </c>
      <c r="D84" s="537">
        <v>9506.3072165450012</v>
      </c>
      <c r="E84" s="537">
        <v>-2546.1608417560001</v>
      </c>
      <c r="F84" s="536">
        <v>26932.598635552</v>
      </c>
      <c r="G84" s="537">
        <v>11036.487591133</v>
      </c>
      <c r="H84" s="537">
        <v>1182.1145264080001</v>
      </c>
      <c r="I84" s="537">
        <v>24037.410188320995</v>
      </c>
      <c r="J84" s="537">
        <v>-9323.4136703099957</v>
      </c>
      <c r="K84" s="536">
        <v>33892.744798621003</v>
      </c>
      <c r="L84" s="536">
        <v>4569.0985129999999</v>
      </c>
      <c r="M84" s="536">
        <v>29323.646285621002</v>
      </c>
      <c r="N84" s="537">
        <v>8076.3725313180003</v>
      </c>
      <c r="O84" s="537">
        <v>21247.273754303002</v>
      </c>
      <c r="P84" s="121"/>
      <c r="Q84" s="121"/>
      <c r="R84" s="121"/>
      <c r="S84" s="121"/>
      <c r="T84" s="121"/>
      <c r="U84" s="121"/>
      <c r="V84" s="121"/>
      <c r="W84" s="121"/>
      <c r="X84" s="121"/>
      <c r="Y84" s="121"/>
      <c r="Z84" s="121"/>
      <c r="AA84" s="121"/>
      <c r="AB84" s="121"/>
      <c r="AC84" s="121"/>
      <c r="AD84" s="121"/>
      <c r="AE84" s="121"/>
      <c r="AF84" s="121"/>
      <c r="AG84" s="121"/>
      <c r="AH84" s="121"/>
      <c r="AI84" s="121"/>
      <c r="AJ84" s="121"/>
      <c r="AK84" s="121"/>
      <c r="AL84" s="121"/>
      <c r="AM84" s="121"/>
      <c r="AN84" s="121"/>
      <c r="AO84" s="121"/>
      <c r="AP84" s="121"/>
      <c r="AQ84" s="121"/>
      <c r="AR84" s="121"/>
      <c r="AS84" s="121"/>
      <c r="AT84" s="121"/>
      <c r="AU84" s="121"/>
      <c r="AV84" s="121"/>
      <c r="AW84" s="121"/>
      <c r="AX84" s="121"/>
      <c r="AY84" s="121"/>
      <c r="AZ84" s="121"/>
      <c r="BA84" s="121"/>
      <c r="BB84" s="121"/>
    </row>
    <row r="85" spans="1:54" s="66" customFormat="1" ht="34.9" hidden="1" customHeight="1">
      <c r="A85" s="74"/>
      <c r="B85" s="216">
        <v>43647</v>
      </c>
      <c r="C85" s="531">
        <v>7415.9651523570001</v>
      </c>
      <c r="D85" s="532">
        <v>9711.1611588710002</v>
      </c>
      <c r="E85" s="532">
        <v>-2295.1960065140001</v>
      </c>
      <c r="F85" s="531">
        <v>26905.429294086003</v>
      </c>
      <c r="G85" s="532">
        <v>11098.148568908002</v>
      </c>
      <c r="H85" s="532">
        <v>1177.7375532210001</v>
      </c>
      <c r="I85" s="532">
        <v>24077.711634160001</v>
      </c>
      <c r="J85" s="532">
        <v>-9448.1684622030007</v>
      </c>
      <c r="K85" s="531">
        <v>34321.394297603998</v>
      </c>
      <c r="L85" s="531">
        <v>4634.039589</v>
      </c>
      <c r="M85" s="531">
        <v>29687.354708603998</v>
      </c>
      <c r="N85" s="532">
        <v>8167.0628788379991</v>
      </c>
      <c r="O85" s="532">
        <v>21520.291829766</v>
      </c>
      <c r="P85" s="121"/>
      <c r="Q85" s="121"/>
      <c r="R85" s="121"/>
      <c r="S85" s="121"/>
      <c r="T85" s="121"/>
      <c r="U85" s="121"/>
      <c r="V85" s="121"/>
      <c r="W85" s="121"/>
      <c r="X85" s="121"/>
      <c r="Y85" s="121"/>
      <c r="Z85" s="121"/>
      <c r="AA85" s="121"/>
      <c r="AB85" s="121"/>
      <c r="AC85" s="121"/>
      <c r="AD85" s="121"/>
      <c r="AE85" s="121"/>
      <c r="AF85" s="121"/>
      <c r="AG85" s="121"/>
      <c r="AH85" s="121"/>
      <c r="AI85" s="121"/>
      <c r="AJ85" s="121"/>
      <c r="AK85" s="121"/>
      <c r="AL85" s="121"/>
      <c r="AM85" s="121"/>
      <c r="AN85" s="121"/>
      <c r="AO85" s="121"/>
      <c r="AP85" s="121"/>
      <c r="AQ85" s="121"/>
      <c r="AR85" s="121"/>
      <c r="AS85" s="121"/>
      <c r="AT85" s="121"/>
      <c r="AU85" s="121"/>
      <c r="AV85" s="121"/>
      <c r="AW85" s="121"/>
      <c r="AX85" s="121"/>
      <c r="AY85" s="121"/>
      <c r="AZ85" s="121"/>
      <c r="BA85" s="121"/>
      <c r="BB85" s="121"/>
    </row>
    <row r="86" spans="1:54" s="66" customFormat="1" ht="34.9" hidden="1" customHeight="1">
      <c r="A86" s="74"/>
      <c r="B86" s="217">
        <v>43678</v>
      </c>
      <c r="C86" s="536">
        <v>7473.759984575001</v>
      </c>
      <c r="D86" s="537">
        <v>9880.5047211950005</v>
      </c>
      <c r="E86" s="537">
        <v>-2406.7447366199995</v>
      </c>
      <c r="F86" s="536">
        <v>27036.645817987002</v>
      </c>
      <c r="G86" s="537">
        <v>11296.375490145001</v>
      </c>
      <c r="H86" s="537">
        <v>1166.3479816839999</v>
      </c>
      <c r="I86" s="537">
        <v>24190.524637760001</v>
      </c>
      <c r="J86" s="537">
        <v>-9616.6022916019992</v>
      </c>
      <c r="K86" s="536">
        <v>34510.405578247002</v>
      </c>
      <c r="L86" s="536">
        <v>4702.7014060000001</v>
      </c>
      <c r="M86" s="536">
        <v>29807.704172247002</v>
      </c>
      <c r="N86" s="537">
        <v>8285.8926496719996</v>
      </c>
      <c r="O86" s="537">
        <v>21521.811522575001</v>
      </c>
      <c r="P86" s="121"/>
      <c r="Q86" s="121"/>
      <c r="R86" s="121"/>
      <c r="S86" s="121"/>
      <c r="T86" s="121"/>
      <c r="U86" s="121"/>
      <c r="V86" s="121"/>
      <c r="W86" s="121"/>
      <c r="X86" s="121"/>
      <c r="Y86" s="121"/>
      <c r="Z86" s="121"/>
      <c r="AA86" s="121"/>
      <c r="AB86" s="121"/>
      <c r="AC86" s="121"/>
      <c r="AD86" s="121"/>
      <c r="AE86" s="121"/>
      <c r="AF86" s="121"/>
      <c r="AG86" s="121"/>
      <c r="AH86" s="121"/>
      <c r="AI86" s="121"/>
      <c r="AJ86" s="121"/>
      <c r="AK86" s="121"/>
      <c r="AL86" s="121"/>
      <c r="AM86" s="121"/>
      <c r="AN86" s="121"/>
      <c r="AO86" s="121"/>
      <c r="AP86" s="121"/>
      <c r="AQ86" s="121"/>
      <c r="AR86" s="121"/>
      <c r="AS86" s="121"/>
      <c r="AT86" s="121"/>
      <c r="AU86" s="121"/>
      <c r="AV86" s="121"/>
      <c r="AW86" s="121"/>
      <c r="AX86" s="121"/>
      <c r="AY86" s="121"/>
      <c r="AZ86" s="121"/>
      <c r="BA86" s="121"/>
      <c r="BB86" s="121"/>
    </row>
    <row r="87" spans="1:54" s="66" customFormat="1" ht="34.9" hidden="1" customHeight="1">
      <c r="A87" s="74"/>
      <c r="B87" s="216">
        <v>43709</v>
      </c>
      <c r="C87" s="531">
        <v>7441.1201111650016</v>
      </c>
      <c r="D87" s="532">
        <v>9961.2421329920016</v>
      </c>
      <c r="E87" s="532">
        <v>-2520.122021827</v>
      </c>
      <c r="F87" s="531">
        <v>27208.754412291</v>
      </c>
      <c r="G87" s="532">
        <v>11531.680091053</v>
      </c>
      <c r="H87" s="532">
        <v>1208.6251587909999</v>
      </c>
      <c r="I87" s="532">
        <v>24190.686397689999</v>
      </c>
      <c r="J87" s="532">
        <v>-9722.2372352429993</v>
      </c>
      <c r="K87" s="531">
        <v>34649.874394669998</v>
      </c>
      <c r="L87" s="531">
        <v>4598.7757309999997</v>
      </c>
      <c r="M87" s="531">
        <v>30051.098663669996</v>
      </c>
      <c r="N87" s="532">
        <v>8273.1848291379993</v>
      </c>
      <c r="O87" s="532">
        <v>21777.913834531999</v>
      </c>
      <c r="P87" s="121"/>
      <c r="Q87" s="121"/>
      <c r="R87" s="121"/>
      <c r="S87" s="121"/>
      <c r="T87" s="121"/>
      <c r="U87" s="121"/>
      <c r="V87" s="121"/>
      <c r="W87" s="121"/>
      <c r="X87" s="121"/>
      <c r="Y87" s="121"/>
      <c r="Z87" s="121"/>
      <c r="AA87" s="121"/>
      <c r="AB87" s="121"/>
      <c r="AC87" s="121"/>
      <c r="AD87" s="121"/>
      <c r="AE87" s="121"/>
      <c r="AF87" s="121"/>
      <c r="AG87" s="121"/>
      <c r="AH87" s="121"/>
      <c r="AI87" s="121"/>
      <c r="AJ87" s="121"/>
      <c r="AK87" s="121"/>
      <c r="AL87" s="121"/>
      <c r="AM87" s="121"/>
      <c r="AN87" s="121"/>
      <c r="AO87" s="121"/>
      <c r="AP87" s="121"/>
      <c r="AQ87" s="121"/>
      <c r="AR87" s="121"/>
      <c r="AS87" s="121"/>
      <c r="AT87" s="121"/>
      <c r="AU87" s="121"/>
      <c r="AV87" s="121"/>
      <c r="AW87" s="121"/>
      <c r="AX87" s="121"/>
      <c r="AY87" s="121"/>
      <c r="AZ87" s="121"/>
      <c r="BA87" s="121"/>
      <c r="BB87" s="121"/>
    </row>
    <row r="88" spans="1:54" s="66" customFormat="1" ht="34.9" hidden="1" customHeight="1">
      <c r="A88" s="74"/>
      <c r="B88" s="217">
        <v>43739</v>
      </c>
      <c r="C88" s="536">
        <v>7392.0281776700031</v>
      </c>
      <c r="D88" s="537">
        <v>9889.6539591570017</v>
      </c>
      <c r="E88" s="537">
        <v>-2497.6257814869987</v>
      </c>
      <c r="F88" s="536">
        <v>27515.271018272993</v>
      </c>
      <c r="G88" s="537">
        <v>11787.128877869998</v>
      </c>
      <c r="H88" s="537">
        <v>1198.2593849780001</v>
      </c>
      <c r="I88" s="537">
        <v>24356.144827952994</v>
      </c>
      <c r="J88" s="537">
        <v>-9826.2620725279994</v>
      </c>
      <c r="K88" s="536">
        <v>34907.298810731001</v>
      </c>
      <c r="L88" s="536">
        <v>4626.9318299999995</v>
      </c>
      <c r="M88" s="536">
        <v>30280.366980731</v>
      </c>
      <c r="N88" s="537">
        <v>8238.2136815479989</v>
      </c>
      <c r="O88" s="537">
        <v>22042.153299183003</v>
      </c>
      <c r="P88" s="121"/>
      <c r="Q88" s="121"/>
      <c r="R88" s="121"/>
      <c r="S88" s="121"/>
      <c r="T88" s="121"/>
      <c r="U88" s="121"/>
      <c r="V88" s="121"/>
      <c r="W88" s="121"/>
      <c r="X88" s="121"/>
      <c r="Y88" s="121"/>
      <c r="Z88" s="121"/>
      <c r="AA88" s="121"/>
      <c r="AB88" s="121"/>
      <c r="AC88" s="121"/>
      <c r="AD88" s="121"/>
      <c r="AE88" s="121"/>
      <c r="AF88" s="121"/>
      <c r="AG88" s="121"/>
      <c r="AH88" s="121"/>
      <c r="AI88" s="121"/>
      <c r="AJ88" s="121"/>
      <c r="AK88" s="121"/>
      <c r="AL88" s="121"/>
      <c r="AM88" s="121"/>
      <c r="AN88" s="121"/>
      <c r="AO88" s="121"/>
      <c r="AP88" s="121"/>
      <c r="AQ88" s="121"/>
      <c r="AR88" s="121"/>
      <c r="AS88" s="121"/>
      <c r="AT88" s="121"/>
      <c r="AU88" s="121"/>
      <c r="AV88" s="121"/>
      <c r="AW88" s="121"/>
      <c r="AX88" s="121"/>
      <c r="AY88" s="121"/>
      <c r="AZ88" s="121"/>
      <c r="BA88" s="121"/>
      <c r="BB88" s="121"/>
    </row>
    <row r="89" spans="1:54" s="66" customFormat="1" ht="34.9" hidden="1" customHeight="1">
      <c r="A89" s="74"/>
      <c r="B89" s="216">
        <v>43770</v>
      </c>
      <c r="C89" s="531">
        <v>7111.3075614440013</v>
      </c>
      <c r="D89" s="532">
        <v>9794.0473093900018</v>
      </c>
      <c r="E89" s="532">
        <v>-2682.7397479460005</v>
      </c>
      <c r="F89" s="531">
        <v>27690.487893964004</v>
      </c>
      <c r="G89" s="532">
        <v>11984.210079565</v>
      </c>
      <c r="H89" s="532">
        <v>1203.228667931</v>
      </c>
      <c r="I89" s="532">
        <v>24313.998963720001</v>
      </c>
      <c r="J89" s="532">
        <v>-9810.9498172519943</v>
      </c>
      <c r="K89" s="531">
        <v>34801.795139780006</v>
      </c>
      <c r="L89" s="531">
        <v>4636.2412830000003</v>
      </c>
      <c r="M89" s="531">
        <v>30165.553856780003</v>
      </c>
      <c r="N89" s="532">
        <v>8193.6309564179992</v>
      </c>
      <c r="O89" s="532">
        <v>21971.922900362002</v>
      </c>
      <c r="P89" s="121"/>
      <c r="Q89" s="121"/>
      <c r="R89" s="121"/>
      <c r="S89" s="121"/>
      <c r="T89" s="121"/>
      <c r="U89" s="121"/>
      <c r="V89" s="121"/>
      <c r="W89" s="121"/>
      <c r="X89" s="121"/>
      <c r="Y89" s="121"/>
      <c r="Z89" s="121"/>
      <c r="AA89" s="121"/>
      <c r="AB89" s="121"/>
      <c r="AC89" s="121"/>
      <c r="AD89" s="121"/>
      <c r="AE89" s="121"/>
      <c r="AF89" s="121"/>
      <c r="AG89" s="121"/>
      <c r="AH89" s="121"/>
      <c r="AI89" s="121"/>
      <c r="AJ89" s="121"/>
      <c r="AK89" s="121"/>
      <c r="AL89" s="121"/>
      <c r="AM89" s="121"/>
      <c r="AN89" s="121"/>
      <c r="AO89" s="121"/>
      <c r="AP89" s="121"/>
      <c r="AQ89" s="121"/>
      <c r="AR89" s="121"/>
      <c r="AS89" s="121"/>
      <c r="AT89" s="121"/>
      <c r="AU89" s="121"/>
      <c r="AV89" s="121"/>
      <c r="AW89" s="121"/>
      <c r="AX89" s="121"/>
      <c r="AY89" s="121"/>
      <c r="AZ89" s="121"/>
      <c r="BA89" s="121"/>
      <c r="BB89" s="121"/>
    </row>
    <row r="90" spans="1:54" s="66" customFormat="1" ht="34.9" hidden="1" customHeight="1">
      <c r="A90" s="74"/>
      <c r="B90" s="217">
        <v>43800</v>
      </c>
      <c r="C90" s="536">
        <v>7746.5513906920014</v>
      </c>
      <c r="D90" s="537">
        <v>10198.551781308999</v>
      </c>
      <c r="E90" s="537">
        <v>-2452.0003906169977</v>
      </c>
      <c r="F90" s="536">
        <v>27223.102286857</v>
      </c>
      <c r="G90" s="537">
        <v>11538.049071576999</v>
      </c>
      <c r="H90" s="537">
        <v>1331.6579123199999</v>
      </c>
      <c r="I90" s="537">
        <v>24298.137646552997</v>
      </c>
      <c r="J90" s="537">
        <v>-9944.7423435929977</v>
      </c>
      <c r="K90" s="536">
        <v>34969.653577403005</v>
      </c>
      <c r="L90" s="536">
        <v>4630.9563170000001</v>
      </c>
      <c r="M90" s="536">
        <v>30338.697260403002</v>
      </c>
      <c r="N90" s="537">
        <v>8228.264139678</v>
      </c>
      <c r="O90" s="537">
        <v>22110.433120725</v>
      </c>
      <c r="P90" s="121"/>
      <c r="Q90" s="121"/>
      <c r="R90" s="121"/>
      <c r="S90" s="121"/>
      <c r="T90" s="121"/>
      <c r="U90" s="121"/>
      <c r="V90" s="121"/>
      <c r="W90" s="121"/>
      <c r="X90" s="121"/>
      <c r="Y90" s="121"/>
      <c r="Z90" s="121"/>
      <c r="AA90" s="121"/>
      <c r="AB90" s="121"/>
      <c r="AC90" s="121"/>
      <c r="AD90" s="121"/>
      <c r="AE90" s="121"/>
      <c r="AF90" s="121"/>
      <c r="AG90" s="121"/>
      <c r="AH90" s="121"/>
      <c r="AI90" s="121"/>
      <c r="AJ90" s="121"/>
      <c r="AK90" s="121"/>
      <c r="AL90" s="121"/>
      <c r="AM90" s="121"/>
      <c r="AN90" s="121"/>
      <c r="AO90" s="121"/>
      <c r="AP90" s="121"/>
      <c r="AQ90" s="121"/>
      <c r="AR90" s="121"/>
      <c r="AS90" s="121"/>
      <c r="AT90" s="121"/>
      <c r="AU90" s="121"/>
      <c r="AV90" s="121"/>
      <c r="AW90" s="121"/>
      <c r="AX90" s="121"/>
      <c r="AY90" s="121"/>
      <c r="AZ90" s="121"/>
      <c r="BA90" s="121"/>
      <c r="BB90" s="121"/>
    </row>
    <row r="91" spans="1:54" s="66" customFormat="1" ht="34.9" hidden="1" customHeight="1">
      <c r="A91" s="74"/>
      <c r="B91" s="215">
        <v>2020</v>
      </c>
      <c r="C91" s="679"/>
      <c r="D91" s="679"/>
      <c r="E91" s="679"/>
      <c r="F91" s="679"/>
      <c r="G91" s="1260">
        <v>0</v>
      </c>
      <c r="H91" s="1260">
        <v>0</v>
      </c>
      <c r="I91" s="1260">
        <v>0</v>
      </c>
      <c r="J91" s="1260">
        <v>0</v>
      </c>
      <c r="K91" s="679">
        <v>0</v>
      </c>
      <c r="L91" s="679"/>
      <c r="M91" s="679">
        <v>0</v>
      </c>
      <c r="N91" s="679"/>
      <c r="O91" s="679"/>
      <c r="P91" s="121"/>
      <c r="Q91" s="121"/>
      <c r="R91" s="121"/>
      <c r="S91" s="121"/>
      <c r="T91" s="121"/>
      <c r="U91" s="121"/>
      <c r="V91" s="121"/>
      <c r="W91" s="121"/>
      <c r="X91" s="121"/>
      <c r="Y91" s="121"/>
      <c r="Z91" s="121"/>
      <c r="AA91" s="121"/>
      <c r="AB91" s="121"/>
      <c r="AC91" s="121"/>
      <c r="AD91" s="121"/>
      <c r="AE91" s="121"/>
      <c r="AF91" s="121"/>
      <c r="AG91" s="121"/>
      <c r="AH91" s="121"/>
      <c r="AI91" s="121"/>
      <c r="AJ91" s="121"/>
      <c r="AK91" s="121"/>
      <c r="AL91" s="121"/>
      <c r="AM91" s="121"/>
      <c r="AN91" s="121"/>
      <c r="AO91" s="121"/>
      <c r="AP91" s="121"/>
      <c r="AQ91" s="121"/>
      <c r="AR91" s="121"/>
      <c r="AS91" s="121"/>
      <c r="AT91" s="121"/>
      <c r="AU91" s="121"/>
      <c r="AV91" s="121"/>
      <c r="AW91" s="121"/>
      <c r="AX91" s="121"/>
      <c r="AY91" s="121"/>
      <c r="AZ91" s="121"/>
      <c r="BA91" s="121"/>
      <c r="BB91" s="121"/>
    </row>
    <row r="92" spans="1:54" s="66" customFormat="1" ht="34.9" hidden="1" customHeight="1">
      <c r="A92" s="74"/>
      <c r="B92" s="216">
        <v>43831</v>
      </c>
      <c r="C92" s="531">
        <v>7666.3426417360015</v>
      </c>
      <c r="D92" s="532">
        <v>10286.468390836002</v>
      </c>
      <c r="E92" s="532">
        <v>-2620.1257491000006</v>
      </c>
      <c r="F92" s="531">
        <v>27305.026281074995</v>
      </c>
      <c r="G92" s="532">
        <v>11271.004399290998</v>
      </c>
      <c r="H92" s="532">
        <v>1371.02518732</v>
      </c>
      <c r="I92" s="532">
        <v>24416.521701416998</v>
      </c>
      <c r="J92" s="532">
        <v>-9753.5250069529975</v>
      </c>
      <c r="K92" s="531">
        <v>34971.368534171001</v>
      </c>
      <c r="L92" s="531">
        <v>4646.544167</v>
      </c>
      <c r="M92" s="531">
        <v>30324.824367171001</v>
      </c>
      <c r="N92" s="532">
        <v>8402.0495795900006</v>
      </c>
      <c r="O92" s="532">
        <v>21922.774787580998</v>
      </c>
      <c r="P92" s="121"/>
      <c r="Q92" s="121"/>
      <c r="R92" s="121"/>
      <c r="S92" s="121"/>
      <c r="T92" s="121"/>
      <c r="U92" s="121"/>
      <c r="V92" s="121"/>
      <c r="W92" s="121"/>
      <c r="X92" s="121"/>
      <c r="Y92" s="121"/>
      <c r="Z92" s="121"/>
      <c r="AA92" s="121"/>
      <c r="AB92" s="121"/>
      <c r="AC92" s="121"/>
      <c r="AD92" s="121"/>
      <c r="AE92" s="121"/>
      <c r="AF92" s="121"/>
      <c r="AG92" s="121"/>
      <c r="AH92" s="121"/>
      <c r="AI92" s="121"/>
      <c r="AJ92" s="121"/>
      <c r="AK92" s="121"/>
      <c r="AL92" s="121"/>
      <c r="AM92" s="121"/>
      <c r="AN92" s="121"/>
      <c r="AO92" s="121"/>
      <c r="AP92" s="121"/>
      <c r="AQ92" s="121"/>
      <c r="AR92" s="121"/>
      <c r="AS92" s="121"/>
      <c r="AT92" s="121"/>
      <c r="AU92" s="121"/>
      <c r="AV92" s="121"/>
      <c r="AW92" s="121"/>
      <c r="AX92" s="121"/>
      <c r="AY92" s="121"/>
      <c r="AZ92" s="121"/>
      <c r="BA92" s="121"/>
      <c r="BB92" s="121"/>
    </row>
    <row r="93" spans="1:54" s="66" customFormat="1" ht="34.9" hidden="1" customHeight="1">
      <c r="A93" s="74"/>
      <c r="B93" s="217">
        <v>43862</v>
      </c>
      <c r="C93" s="536">
        <v>7811.9342477809987</v>
      </c>
      <c r="D93" s="537">
        <v>10323.247402499999</v>
      </c>
      <c r="E93" s="537">
        <v>-2511.3131547190005</v>
      </c>
      <c r="F93" s="536">
        <v>27524.113130121004</v>
      </c>
      <c r="G93" s="537">
        <v>11445.651874571002</v>
      </c>
      <c r="H93" s="537">
        <v>1410.5558971730002</v>
      </c>
      <c r="I93" s="537">
        <v>24595.927418310002</v>
      </c>
      <c r="J93" s="537">
        <v>-9928.0220599329987</v>
      </c>
      <c r="K93" s="536">
        <v>35336.047970163003</v>
      </c>
      <c r="L93" s="536">
        <v>4700.1763060000003</v>
      </c>
      <c r="M93" s="536">
        <v>30635.871664163002</v>
      </c>
      <c r="N93" s="537">
        <v>8426.848344177999</v>
      </c>
      <c r="O93" s="537">
        <v>22209.023319985001</v>
      </c>
      <c r="P93" s="121"/>
      <c r="Q93" s="121"/>
      <c r="R93" s="121"/>
      <c r="S93" s="121"/>
      <c r="T93" s="121"/>
      <c r="U93" s="121"/>
      <c r="V93" s="121"/>
      <c r="W93" s="121"/>
      <c r="X93" s="121"/>
      <c r="Y93" s="121"/>
      <c r="Z93" s="121"/>
      <c r="AA93" s="121"/>
      <c r="AB93" s="121"/>
      <c r="AC93" s="121"/>
      <c r="AD93" s="121"/>
      <c r="AE93" s="121"/>
      <c r="AF93" s="121"/>
      <c r="AG93" s="121"/>
      <c r="AH93" s="121"/>
      <c r="AI93" s="121"/>
      <c r="AJ93" s="121"/>
      <c r="AK93" s="121"/>
      <c r="AL93" s="121"/>
      <c r="AM93" s="121"/>
      <c r="AN93" s="121"/>
      <c r="AO93" s="121"/>
      <c r="AP93" s="121"/>
      <c r="AQ93" s="121"/>
      <c r="AR93" s="121"/>
      <c r="AS93" s="121"/>
      <c r="AT93" s="121"/>
      <c r="AU93" s="121"/>
      <c r="AV93" s="121"/>
      <c r="AW93" s="121"/>
      <c r="AX93" s="121"/>
      <c r="AY93" s="121"/>
      <c r="AZ93" s="121"/>
      <c r="BA93" s="121"/>
      <c r="BB93" s="121"/>
    </row>
    <row r="94" spans="1:54" s="66" customFormat="1" ht="34.9" hidden="1" customHeight="1">
      <c r="A94" s="74"/>
      <c r="B94" s="216">
        <v>43891</v>
      </c>
      <c r="C94" s="531">
        <v>7970.1184569370025</v>
      </c>
      <c r="D94" s="532">
        <v>10351.730374778002</v>
      </c>
      <c r="E94" s="532">
        <v>-2381.6119178409999</v>
      </c>
      <c r="F94" s="531">
        <v>27715.265561423003</v>
      </c>
      <c r="G94" s="532">
        <v>11400.839627826002</v>
      </c>
      <c r="H94" s="532">
        <v>1437.8169262619999</v>
      </c>
      <c r="I94" s="532">
        <v>24821.815333480001</v>
      </c>
      <c r="J94" s="532">
        <v>-9945.2063261450003</v>
      </c>
      <c r="K94" s="531">
        <v>35685.384720735005</v>
      </c>
      <c r="L94" s="531">
        <v>5318.8125330000003</v>
      </c>
      <c r="M94" s="531">
        <v>30366.572187735001</v>
      </c>
      <c r="N94" s="532">
        <v>8593.786036548001</v>
      </c>
      <c r="O94" s="532">
        <v>21772.786151187</v>
      </c>
      <c r="P94" s="121"/>
      <c r="Q94" s="121"/>
      <c r="R94" s="121"/>
      <c r="S94" s="121"/>
      <c r="T94" s="121"/>
      <c r="U94" s="121"/>
      <c r="V94" s="121"/>
      <c r="W94" s="121"/>
      <c r="X94" s="121"/>
      <c r="Y94" s="121"/>
      <c r="Z94" s="121"/>
      <c r="AA94" s="121"/>
      <c r="AB94" s="121"/>
      <c r="AC94" s="121"/>
      <c r="AD94" s="121"/>
      <c r="AE94" s="121"/>
      <c r="AF94" s="121"/>
      <c r="AG94" s="121"/>
      <c r="AH94" s="121"/>
      <c r="AI94" s="121"/>
      <c r="AJ94" s="121"/>
      <c r="AK94" s="121"/>
      <c r="AL94" s="121"/>
      <c r="AM94" s="121"/>
      <c r="AN94" s="121"/>
      <c r="AO94" s="121"/>
      <c r="AP94" s="121"/>
      <c r="AQ94" s="121"/>
      <c r="AR94" s="121"/>
      <c r="AS94" s="121"/>
      <c r="AT94" s="121"/>
      <c r="AU94" s="121"/>
      <c r="AV94" s="121"/>
      <c r="AW94" s="121"/>
      <c r="AX94" s="121"/>
      <c r="AY94" s="121"/>
      <c r="AZ94" s="121"/>
      <c r="BA94" s="121"/>
      <c r="BB94" s="121"/>
    </row>
    <row r="95" spans="1:54" s="66" customFormat="1" ht="34.9" hidden="1" customHeight="1">
      <c r="A95" s="74"/>
      <c r="B95" s="217">
        <v>43922</v>
      </c>
      <c r="C95" s="536">
        <v>7510.2698054360017</v>
      </c>
      <c r="D95" s="537">
        <v>10163.564449899</v>
      </c>
      <c r="E95" s="537">
        <v>-2653.2946444629988</v>
      </c>
      <c r="F95" s="536">
        <v>28243.077553661999</v>
      </c>
      <c r="G95" s="537">
        <v>12016.087094521001</v>
      </c>
      <c r="H95" s="537">
        <v>1739.482408112</v>
      </c>
      <c r="I95" s="537">
        <v>24946.753637293998</v>
      </c>
      <c r="J95" s="537">
        <v>-10459.245586265002</v>
      </c>
      <c r="K95" s="536">
        <v>35753.347971654002</v>
      </c>
      <c r="L95" s="536">
        <v>5768.1893129999999</v>
      </c>
      <c r="M95" s="536">
        <v>29985.158658654</v>
      </c>
      <c r="N95" s="537">
        <v>8435.6743453679992</v>
      </c>
      <c r="O95" s="537">
        <v>21549.484313286001</v>
      </c>
      <c r="P95" s="121"/>
      <c r="Q95" s="121"/>
      <c r="R95" s="121"/>
      <c r="S95" s="121"/>
      <c r="T95" s="121"/>
      <c r="U95" s="121"/>
      <c r="V95" s="121"/>
      <c r="W95" s="121"/>
      <c r="X95" s="121"/>
      <c r="Y95" s="121"/>
      <c r="Z95" s="121"/>
      <c r="AA95" s="121"/>
      <c r="AB95" s="121"/>
      <c r="AC95" s="121"/>
      <c r="AD95" s="121"/>
      <c r="AE95" s="121"/>
      <c r="AF95" s="121"/>
      <c r="AG95" s="121"/>
      <c r="AH95" s="121"/>
      <c r="AI95" s="121"/>
      <c r="AJ95" s="121"/>
      <c r="AK95" s="121"/>
      <c r="AL95" s="121"/>
      <c r="AM95" s="121"/>
      <c r="AN95" s="121"/>
      <c r="AO95" s="121"/>
      <c r="AP95" s="121"/>
      <c r="AQ95" s="121"/>
      <c r="AR95" s="121"/>
      <c r="AS95" s="121"/>
      <c r="AT95" s="121"/>
      <c r="AU95" s="121"/>
      <c r="AV95" s="121"/>
      <c r="AW95" s="121"/>
      <c r="AX95" s="121"/>
      <c r="AY95" s="121"/>
      <c r="AZ95" s="121"/>
      <c r="BA95" s="121"/>
      <c r="BB95" s="121"/>
    </row>
    <row r="96" spans="1:54" s="66" customFormat="1" ht="34.9" hidden="1" customHeight="1">
      <c r="A96" s="74"/>
      <c r="B96" s="216">
        <v>43952</v>
      </c>
      <c r="C96" s="531">
        <v>7376.6550121530008</v>
      </c>
      <c r="D96" s="532">
        <v>9873.6414041150001</v>
      </c>
      <c r="E96" s="532">
        <v>-2496.9863919619993</v>
      </c>
      <c r="F96" s="531">
        <v>28479.158159331997</v>
      </c>
      <c r="G96" s="532">
        <v>12267.006813030001</v>
      </c>
      <c r="H96" s="532">
        <v>1745.5459445619999</v>
      </c>
      <c r="I96" s="532">
        <v>25089.615359052998</v>
      </c>
      <c r="J96" s="532">
        <v>-10623.009957313003</v>
      </c>
      <c r="K96" s="531">
        <v>35855.813820654002</v>
      </c>
      <c r="L96" s="531">
        <v>5921.9359249999998</v>
      </c>
      <c r="M96" s="531">
        <v>29933.877895654001</v>
      </c>
      <c r="N96" s="532">
        <v>8457.2848968180006</v>
      </c>
      <c r="O96" s="532">
        <v>21476.592998836</v>
      </c>
      <c r="P96" s="121"/>
      <c r="Q96" s="121"/>
      <c r="R96" s="121"/>
      <c r="S96" s="121"/>
      <c r="T96" s="121"/>
      <c r="U96" s="121"/>
      <c r="V96" s="121"/>
      <c r="W96" s="121"/>
      <c r="X96" s="121"/>
      <c r="Y96" s="121"/>
      <c r="Z96" s="121"/>
      <c r="AA96" s="121"/>
      <c r="AB96" s="121"/>
      <c r="AC96" s="121"/>
      <c r="AD96" s="121"/>
      <c r="AE96" s="121"/>
      <c r="AF96" s="121"/>
      <c r="AG96" s="121"/>
      <c r="AH96" s="121"/>
      <c r="AI96" s="121"/>
      <c r="AJ96" s="121"/>
      <c r="AK96" s="121"/>
      <c r="AL96" s="121"/>
      <c r="AM96" s="121"/>
      <c r="AN96" s="121"/>
      <c r="AO96" s="121"/>
      <c r="AP96" s="121"/>
      <c r="AQ96" s="121"/>
      <c r="AR96" s="121"/>
      <c r="AS96" s="121"/>
      <c r="AT96" s="121"/>
      <c r="AU96" s="121"/>
      <c r="AV96" s="121"/>
      <c r="AW96" s="121"/>
      <c r="AX96" s="121"/>
      <c r="AY96" s="121"/>
      <c r="AZ96" s="121"/>
      <c r="BA96" s="121"/>
      <c r="BB96" s="121"/>
    </row>
    <row r="97" spans="1:54" s="66" customFormat="1" ht="34.9" hidden="1" customHeight="1">
      <c r="A97" s="74"/>
      <c r="B97" s="217">
        <v>43983</v>
      </c>
      <c r="C97" s="536">
        <v>6617.3649321070006</v>
      </c>
      <c r="D97" s="537">
        <v>9964.8892657110009</v>
      </c>
      <c r="E97" s="537">
        <v>-3347.5243336040003</v>
      </c>
      <c r="F97" s="536">
        <v>28797.594300463003</v>
      </c>
      <c r="G97" s="537">
        <v>12422.475115353998</v>
      </c>
      <c r="H97" s="537">
        <v>1737.8302042109999</v>
      </c>
      <c r="I97" s="537">
        <v>25301.302272110999</v>
      </c>
      <c r="J97" s="537">
        <v>-10664.013291213001</v>
      </c>
      <c r="K97" s="536">
        <v>35414.957976446</v>
      </c>
      <c r="L97" s="536">
        <v>5774.6710870000006</v>
      </c>
      <c r="M97" s="536">
        <v>29640.286889445997</v>
      </c>
      <c r="N97" s="537">
        <v>8532.7540956279972</v>
      </c>
      <c r="O97" s="537">
        <v>21107.532793817998</v>
      </c>
      <c r="P97" s="121"/>
      <c r="Q97" s="121"/>
      <c r="R97" s="121"/>
      <c r="S97" s="121"/>
      <c r="T97" s="121"/>
      <c r="U97" s="121"/>
      <c r="V97" s="121"/>
      <c r="W97" s="121"/>
      <c r="X97" s="121"/>
      <c r="Y97" s="121"/>
      <c r="Z97" s="121"/>
      <c r="AA97" s="121"/>
      <c r="AB97" s="121"/>
      <c r="AC97" s="121"/>
      <c r="AD97" s="121"/>
      <c r="AE97" s="121"/>
      <c r="AF97" s="121"/>
      <c r="AG97" s="121"/>
      <c r="AH97" s="121"/>
      <c r="AI97" s="121"/>
      <c r="AJ97" s="121"/>
      <c r="AK97" s="121"/>
      <c r="AL97" s="121"/>
      <c r="AM97" s="121"/>
      <c r="AN97" s="121"/>
      <c r="AO97" s="121"/>
      <c r="AP97" s="121"/>
      <c r="AQ97" s="121"/>
      <c r="AR97" s="121"/>
      <c r="AS97" s="121"/>
      <c r="AT97" s="121"/>
      <c r="AU97" s="121"/>
      <c r="AV97" s="121"/>
      <c r="AW97" s="121"/>
      <c r="AX97" s="121"/>
      <c r="AY97" s="121"/>
      <c r="AZ97" s="121"/>
      <c r="BA97" s="121"/>
      <c r="BB97" s="121"/>
    </row>
    <row r="98" spans="1:54" s="66" customFormat="1" ht="34.9" hidden="1" customHeight="1">
      <c r="A98" s="74"/>
      <c r="B98" s="216">
        <v>44013</v>
      </c>
      <c r="C98" s="531">
        <v>8515.4066458529996</v>
      </c>
      <c r="D98" s="532">
        <v>11859.950526012999</v>
      </c>
      <c r="E98" s="532">
        <v>-3344.5438801599994</v>
      </c>
      <c r="F98" s="531">
        <v>27325.102579942999</v>
      </c>
      <c r="G98" s="532">
        <v>11451.199040234</v>
      </c>
      <c r="H98" s="532">
        <v>1760.7011102009999</v>
      </c>
      <c r="I98" s="532">
        <v>25614.853474380001</v>
      </c>
      <c r="J98" s="532">
        <v>-11501.651044871998</v>
      </c>
      <c r="K98" s="531">
        <v>35840.508703504005</v>
      </c>
      <c r="L98" s="531">
        <v>5987.4193649999997</v>
      </c>
      <c r="M98" s="531">
        <v>29853.089338504004</v>
      </c>
      <c r="N98" s="532">
        <v>8545.681525238002</v>
      </c>
      <c r="O98" s="532">
        <v>21307.407813266003</v>
      </c>
      <c r="P98" s="121"/>
      <c r="Q98" s="121"/>
      <c r="R98" s="121"/>
      <c r="S98" s="121"/>
      <c r="T98" s="121"/>
      <c r="U98" s="121"/>
      <c r="V98" s="121"/>
      <c r="W98" s="121"/>
      <c r="X98" s="121"/>
      <c r="Y98" s="121"/>
      <c r="Z98" s="121"/>
      <c r="AA98" s="121"/>
      <c r="AB98" s="121"/>
      <c r="AC98" s="121"/>
      <c r="AD98" s="121"/>
      <c r="AE98" s="121"/>
      <c r="AF98" s="121"/>
      <c r="AG98" s="121"/>
      <c r="AH98" s="121"/>
      <c r="AI98" s="121"/>
      <c r="AJ98" s="121"/>
      <c r="AK98" s="121"/>
      <c r="AL98" s="121"/>
      <c r="AM98" s="121"/>
      <c r="AN98" s="121"/>
      <c r="AO98" s="121"/>
      <c r="AP98" s="121"/>
      <c r="AQ98" s="121"/>
      <c r="AR98" s="121"/>
      <c r="AS98" s="121"/>
      <c r="AT98" s="121"/>
      <c r="AU98" s="121"/>
      <c r="AV98" s="121"/>
      <c r="AW98" s="121"/>
      <c r="AX98" s="121"/>
      <c r="AY98" s="121"/>
      <c r="AZ98" s="121"/>
      <c r="BA98" s="121"/>
      <c r="BB98" s="121"/>
    </row>
    <row r="99" spans="1:54" s="66" customFormat="1" ht="34.9" hidden="1" customHeight="1">
      <c r="A99" s="74"/>
      <c r="B99" s="217">
        <v>44044</v>
      </c>
      <c r="C99" s="536">
        <v>8379.9442674569982</v>
      </c>
      <c r="D99" s="537">
        <v>11799.722037532998</v>
      </c>
      <c r="E99" s="537">
        <v>-3419.7777700759989</v>
      </c>
      <c r="F99" s="536">
        <v>27585.048936039995</v>
      </c>
      <c r="G99" s="537">
        <v>11676.903954762001</v>
      </c>
      <c r="H99" s="537">
        <v>1769.1139489499999</v>
      </c>
      <c r="I99" s="537">
        <v>25713.233255622999</v>
      </c>
      <c r="J99" s="537">
        <v>-11574.202223295002</v>
      </c>
      <c r="K99" s="536">
        <v>35964.992168001998</v>
      </c>
      <c r="L99" s="536">
        <v>5922.7257590000008</v>
      </c>
      <c r="M99" s="536">
        <v>30042.266409001997</v>
      </c>
      <c r="N99" s="537">
        <v>8627.5877582079975</v>
      </c>
      <c r="O99" s="537">
        <v>21414.678650793998</v>
      </c>
      <c r="P99" s="121"/>
      <c r="Q99" s="121"/>
      <c r="R99" s="121"/>
      <c r="S99" s="121"/>
      <c r="T99" s="121"/>
      <c r="U99" s="121"/>
      <c r="V99" s="121"/>
      <c r="W99" s="121"/>
      <c r="X99" s="121"/>
      <c r="Y99" s="121"/>
      <c r="Z99" s="121"/>
      <c r="AA99" s="121"/>
      <c r="AB99" s="121"/>
      <c r="AC99" s="121"/>
      <c r="AD99" s="121"/>
      <c r="AE99" s="121"/>
      <c r="AF99" s="121"/>
      <c r="AG99" s="121"/>
      <c r="AH99" s="121"/>
      <c r="AI99" s="121"/>
      <c r="AJ99" s="121"/>
      <c r="AK99" s="121"/>
      <c r="AL99" s="121"/>
      <c r="AM99" s="121"/>
      <c r="AN99" s="121"/>
      <c r="AO99" s="121"/>
      <c r="AP99" s="121"/>
      <c r="AQ99" s="121"/>
      <c r="AR99" s="121"/>
      <c r="AS99" s="121"/>
      <c r="AT99" s="121"/>
      <c r="AU99" s="121"/>
      <c r="AV99" s="121"/>
      <c r="AW99" s="121"/>
      <c r="AX99" s="121"/>
      <c r="AY99" s="121"/>
      <c r="AZ99" s="121"/>
      <c r="BA99" s="121"/>
      <c r="BB99" s="121"/>
    </row>
    <row r="100" spans="1:54" s="66" customFormat="1" ht="34.9" hidden="1" customHeight="1">
      <c r="A100" s="74"/>
      <c r="B100" s="216">
        <v>44075</v>
      </c>
      <c r="C100" s="531">
        <v>8442.6771838920013</v>
      </c>
      <c r="D100" s="532">
        <v>11804.181842394</v>
      </c>
      <c r="E100" s="532">
        <v>-3361.5046585019991</v>
      </c>
      <c r="F100" s="531">
        <v>27940.735795334</v>
      </c>
      <c r="G100" s="532">
        <v>11933.431620894</v>
      </c>
      <c r="H100" s="532">
        <v>1787.27963914</v>
      </c>
      <c r="I100" s="532">
        <v>25727.80357416</v>
      </c>
      <c r="J100" s="532">
        <v>-11507.779038860001</v>
      </c>
      <c r="K100" s="531">
        <v>36383.412603721001</v>
      </c>
      <c r="L100" s="531">
        <v>5906.014854</v>
      </c>
      <c r="M100" s="531">
        <v>30477.397749721</v>
      </c>
      <c r="N100" s="532">
        <v>8785.2960490879996</v>
      </c>
      <c r="O100" s="532">
        <v>21692.101700633</v>
      </c>
      <c r="P100" s="121"/>
      <c r="Q100" s="121"/>
      <c r="R100" s="121"/>
      <c r="S100" s="121"/>
      <c r="T100" s="121"/>
      <c r="U100" s="121"/>
      <c r="V100" s="121"/>
      <c r="W100" s="121"/>
      <c r="X100" s="121"/>
      <c r="Y100" s="121"/>
      <c r="Z100" s="121"/>
      <c r="AA100" s="121"/>
      <c r="AB100" s="121"/>
      <c r="AC100" s="121"/>
      <c r="AD100" s="121"/>
      <c r="AE100" s="121"/>
      <c r="AF100" s="121"/>
      <c r="AG100" s="121"/>
      <c r="AH100" s="121"/>
      <c r="AI100" s="121"/>
      <c r="AJ100" s="121"/>
      <c r="AK100" s="121"/>
      <c r="AL100" s="121"/>
      <c r="AM100" s="121"/>
      <c r="AN100" s="121"/>
      <c r="AO100" s="121"/>
      <c r="AP100" s="121"/>
      <c r="AQ100" s="121"/>
      <c r="AR100" s="121"/>
      <c r="AS100" s="121"/>
      <c r="AT100" s="121"/>
      <c r="AU100" s="121"/>
      <c r="AV100" s="121"/>
      <c r="AW100" s="121"/>
      <c r="AX100" s="121"/>
      <c r="AY100" s="121"/>
      <c r="AZ100" s="121"/>
      <c r="BA100" s="121"/>
      <c r="BB100" s="121"/>
    </row>
    <row r="101" spans="1:54" s="66" customFormat="1" ht="34.9" hidden="1" customHeight="1">
      <c r="A101" s="74"/>
      <c r="B101" s="217">
        <v>44105</v>
      </c>
      <c r="C101" s="536">
        <v>7533.9938049980001</v>
      </c>
      <c r="D101" s="537">
        <v>10997.97233176</v>
      </c>
      <c r="E101" s="537">
        <v>-3463.978526762</v>
      </c>
      <c r="F101" s="536">
        <v>29096.679671529997</v>
      </c>
      <c r="G101" s="537">
        <v>12130.225684375</v>
      </c>
      <c r="H101" s="537">
        <v>1819.8630445499998</v>
      </c>
      <c r="I101" s="537">
        <v>25819.258529897998</v>
      </c>
      <c r="J101" s="537">
        <v>-10672.667587293003</v>
      </c>
      <c r="K101" s="536">
        <v>36630.673631729995</v>
      </c>
      <c r="L101" s="536">
        <v>5945.1317220000001</v>
      </c>
      <c r="M101" s="536">
        <v>30685.541909729996</v>
      </c>
      <c r="N101" s="537">
        <v>8832.5185234179971</v>
      </c>
      <c r="O101" s="537">
        <v>21853.023386312001</v>
      </c>
      <c r="P101" s="121"/>
      <c r="Q101" s="121"/>
      <c r="R101" s="121"/>
      <c r="S101" s="121"/>
      <c r="T101" s="121"/>
      <c r="U101" s="121"/>
      <c r="V101" s="121"/>
      <c r="W101" s="121"/>
      <c r="X101" s="121"/>
      <c r="Y101" s="121"/>
      <c r="Z101" s="121"/>
      <c r="AA101" s="121"/>
      <c r="AB101" s="121"/>
      <c r="AC101" s="121"/>
      <c r="AD101" s="121"/>
      <c r="AE101" s="121"/>
      <c r="AF101" s="121"/>
      <c r="AG101" s="121"/>
      <c r="AH101" s="121"/>
      <c r="AI101" s="121"/>
      <c r="AJ101" s="121"/>
      <c r="AK101" s="121"/>
      <c r="AL101" s="121"/>
      <c r="AM101" s="121"/>
      <c r="AN101" s="121"/>
      <c r="AO101" s="121"/>
      <c r="AP101" s="121"/>
      <c r="AQ101" s="121"/>
      <c r="AR101" s="121"/>
      <c r="AS101" s="121"/>
      <c r="AT101" s="121"/>
      <c r="AU101" s="121"/>
      <c r="AV101" s="121"/>
      <c r="AW101" s="121"/>
      <c r="AX101" s="121"/>
      <c r="AY101" s="121"/>
      <c r="AZ101" s="121"/>
      <c r="BA101" s="121"/>
      <c r="BB101" s="121"/>
    </row>
    <row r="102" spans="1:54" s="66" customFormat="1" ht="34.9" hidden="1" customHeight="1">
      <c r="A102" s="74"/>
      <c r="B102" s="216">
        <v>44136</v>
      </c>
      <c r="C102" s="531">
        <v>7393.5246135730022</v>
      </c>
      <c r="D102" s="532">
        <v>10971.994900136999</v>
      </c>
      <c r="E102" s="532">
        <v>-3578.4702865639965</v>
      </c>
      <c r="F102" s="531">
        <v>29199.506854330997</v>
      </c>
      <c r="G102" s="532">
        <v>12289.596674853998</v>
      </c>
      <c r="H102" s="532">
        <v>1788.1452004089999</v>
      </c>
      <c r="I102" s="532">
        <v>25837.274236956</v>
      </c>
      <c r="J102" s="532">
        <v>-10715.509257887999</v>
      </c>
      <c r="K102" s="531">
        <v>36593.031604051001</v>
      </c>
      <c r="L102" s="531">
        <v>5922.7081710000002</v>
      </c>
      <c r="M102" s="531">
        <v>30670.323433051002</v>
      </c>
      <c r="N102" s="532">
        <v>8812.1338142780005</v>
      </c>
      <c r="O102" s="532">
        <v>21858.189618773002</v>
      </c>
      <c r="P102" s="121"/>
      <c r="Q102" s="121"/>
      <c r="R102" s="121"/>
      <c r="S102" s="121"/>
      <c r="T102" s="121"/>
      <c r="U102" s="121"/>
      <c r="V102" s="121"/>
      <c r="W102" s="121"/>
      <c r="X102" s="121"/>
      <c r="Y102" s="121"/>
      <c r="Z102" s="121"/>
      <c r="AA102" s="121"/>
      <c r="AB102" s="121"/>
      <c r="AC102" s="121"/>
      <c r="AD102" s="121"/>
      <c r="AE102" s="121"/>
      <c r="AF102" s="121"/>
      <c r="AG102" s="121"/>
      <c r="AH102" s="121"/>
      <c r="AI102" s="121"/>
      <c r="AJ102" s="121"/>
      <c r="AK102" s="121"/>
      <c r="AL102" s="121"/>
      <c r="AM102" s="121"/>
      <c r="AN102" s="121"/>
      <c r="AO102" s="121"/>
      <c r="AP102" s="121"/>
      <c r="AQ102" s="121"/>
      <c r="AR102" s="121"/>
      <c r="AS102" s="121"/>
      <c r="AT102" s="121"/>
      <c r="AU102" s="121"/>
      <c r="AV102" s="121"/>
      <c r="AW102" s="121"/>
      <c r="AX102" s="121"/>
      <c r="AY102" s="121"/>
      <c r="AZ102" s="121"/>
      <c r="BA102" s="121"/>
      <c r="BB102" s="121"/>
    </row>
    <row r="103" spans="1:54" s="66" customFormat="1" ht="34.9" hidden="1" customHeight="1">
      <c r="A103" s="74"/>
      <c r="B103" s="217">
        <v>44166</v>
      </c>
      <c r="C103" s="536">
        <v>7811.0308118420007</v>
      </c>
      <c r="D103" s="537">
        <v>11040.715785778</v>
      </c>
      <c r="E103" s="537">
        <v>-3229.6849739359996</v>
      </c>
      <c r="F103" s="536">
        <v>29200.852147849</v>
      </c>
      <c r="G103" s="537">
        <v>12564.241146969</v>
      </c>
      <c r="H103" s="537">
        <v>1821.5340303799999</v>
      </c>
      <c r="I103" s="537">
        <v>25794.997852319</v>
      </c>
      <c r="J103" s="537">
        <v>-10979.920881819</v>
      </c>
      <c r="K103" s="536">
        <v>37011.881734329996</v>
      </c>
      <c r="L103" s="536">
        <v>5939.3795920000002</v>
      </c>
      <c r="M103" s="536">
        <v>31072.502142329999</v>
      </c>
      <c r="N103" s="537">
        <v>9074.1425218279983</v>
      </c>
      <c r="O103" s="537">
        <v>21998.359620502</v>
      </c>
      <c r="P103" s="121"/>
      <c r="Q103" s="121"/>
      <c r="R103" s="121"/>
      <c r="S103" s="121"/>
      <c r="T103" s="121"/>
      <c r="U103" s="121"/>
      <c r="V103" s="121"/>
      <c r="W103" s="121"/>
      <c r="X103" s="121"/>
      <c r="Y103" s="121"/>
      <c r="Z103" s="121"/>
      <c r="AA103" s="121"/>
      <c r="AB103" s="121"/>
      <c r="AC103" s="121"/>
      <c r="AD103" s="121"/>
      <c r="AE103" s="121"/>
      <c r="AF103" s="121"/>
      <c r="AG103" s="121"/>
      <c r="AH103" s="121"/>
      <c r="AI103" s="121"/>
      <c r="AJ103" s="121"/>
      <c r="AK103" s="121"/>
      <c r="AL103" s="121"/>
      <c r="AM103" s="121"/>
      <c r="AN103" s="121"/>
      <c r="AO103" s="121"/>
      <c r="AP103" s="121"/>
      <c r="AQ103" s="121"/>
      <c r="AR103" s="121"/>
      <c r="AS103" s="121"/>
      <c r="AT103" s="121"/>
      <c r="AU103" s="121"/>
      <c r="AV103" s="121"/>
      <c r="AW103" s="121"/>
      <c r="AX103" s="121"/>
      <c r="AY103" s="121"/>
      <c r="AZ103" s="121"/>
      <c r="BA103" s="121"/>
      <c r="BB103" s="121"/>
    </row>
    <row r="104" spans="1:54" s="66" customFormat="1" ht="34.9" hidden="1" customHeight="1">
      <c r="A104" s="74"/>
      <c r="B104" s="215">
        <v>2021</v>
      </c>
      <c r="C104" s="679"/>
      <c r="D104" s="679"/>
      <c r="E104" s="679"/>
      <c r="F104" s="679"/>
      <c r="G104" s="1260">
        <v>0</v>
      </c>
      <c r="H104" s="1260">
        <v>0</v>
      </c>
      <c r="I104" s="1260">
        <v>0</v>
      </c>
      <c r="J104" s="1260">
        <v>0</v>
      </c>
      <c r="K104" s="679">
        <v>0</v>
      </c>
      <c r="L104" s="679"/>
      <c r="M104" s="679">
        <v>0</v>
      </c>
      <c r="N104" s="679"/>
      <c r="O104" s="679"/>
      <c r="P104" s="121"/>
      <c r="Q104" s="121"/>
      <c r="R104" s="121"/>
      <c r="S104" s="121"/>
      <c r="T104" s="121"/>
      <c r="U104" s="121"/>
      <c r="V104" s="121"/>
      <c r="W104" s="121"/>
      <c r="X104" s="121"/>
      <c r="Y104" s="121"/>
      <c r="Z104" s="121"/>
      <c r="AA104" s="121"/>
      <c r="AB104" s="121"/>
      <c r="AC104" s="121"/>
      <c r="AD104" s="121"/>
      <c r="AE104" s="121"/>
      <c r="AF104" s="121"/>
      <c r="AG104" s="121"/>
      <c r="AH104" s="121"/>
      <c r="AI104" s="121"/>
      <c r="AJ104" s="121"/>
      <c r="AK104" s="121"/>
      <c r="AL104" s="121"/>
      <c r="AM104" s="121"/>
      <c r="AN104" s="121"/>
      <c r="AO104" s="121"/>
      <c r="AP104" s="121"/>
      <c r="AQ104" s="121"/>
      <c r="AR104" s="121"/>
      <c r="AS104" s="121"/>
      <c r="AT104" s="121"/>
      <c r="AU104" s="121"/>
      <c r="AV104" s="121"/>
      <c r="AW104" s="121"/>
      <c r="AX104" s="121"/>
      <c r="AY104" s="121"/>
      <c r="AZ104" s="121"/>
      <c r="BA104" s="121"/>
      <c r="BB104" s="121"/>
    </row>
    <row r="105" spans="1:54" s="66" customFormat="1" ht="34.9" hidden="1" customHeight="1">
      <c r="A105" s="74"/>
      <c r="B105" s="216">
        <v>44197</v>
      </c>
      <c r="C105" s="531">
        <v>7638.2278181960028</v>
      </c>
      <c r="D105" s="532">
        <v>10918.636609046</v>
      </c>
      <c r="E105" s="532">
        <v>-3280.4087908499969</v>
      </c>
      <c r="F105" s="531">
        <v>29589.255462863002</v>
      </c>
      <c r="G105" s="532">
        <v>12665.505258303998</v>
      </c>
      <c r="H105" s="532">
        <v>1827.2538373990001</v>
      </c>
      <c r="I105" s="532">
        <v>25879.997652454</v>
      </c>
      <c r="J105" s="532">
        <v>-10783.501285294</v>
      </c>
      <c r="K105" s="531">
        <v>37227.482719083993</v>
      </c>
      <c r="L105" s="531">
        <v>5973.8919550000001</v>
      </c>
      <c r="M105" s="531">
        <v>31253.590764083994</v>
      </c>
      <c r="N105" s="532">
        <v>9133.3134293599978</v>
      </c>
      <c r="O105" s="532">
        <v>22120.277334723996</v>
      </c>
      <c r="P105" s="121"/>
      <c r="Q105" s="121"/>
      <c r="R105" s="121"/>
      <c r="S105" s="121"/>
      <c r="T105" s="121"/>
      <c r="U105" s="121"/>
      <c r="V105" s="121"/>
      <c r="W105" s="121"/>
      <c r="X105" s="121"/>
      <c r="Y105" s="121"/>
      <c r="Z105" s="121"/>
      <c r="AA105" s="121"/>
      <c r="AB105" s="121"/>
      <c r="AC105" s="121"/>
      <c r="AD105" s="121"/>
      <c r="AE105" s="121"/>
      <c r="AF105" s="121"/>
      <c r="AG105" s="121"/>
      <c r="AH105" s="121"/>
      <c r="AI105" s="121"/>
      <c r="AJ105" s="121"/>
      <c r="AK105" s="121"/>
      <c r="AL105" s="121"/>
      <c r="AM105" s="121"/>
      <c r="AN105" s="121"/>
      <c r="AO105" s="121"/>
      <c r="AP105" s="121"/>
      <c r="AQ105" s="121"/>
      <c r="AR105" s="121"/>
      <c r="AS105" s="121"/>
      <c r="AT105" s="121"/>
      <c r="AU105" s="121"/>
      <c r="AV105" s="121"/>
      <c r="AW105" s="121"/>
      <c r="AX105" s="121"/>
      <c r="AY105" s="121"/>
      <c r="AZ105" s="121"/>
      <c r="BA105" s="121"/>
      <c r="BB105" s="121"/>
    </row>
    <row r="106" spans="1:54" s="66" customFormat="1" ht="34.9" hidden="1" customHeight="1">
      <c r="A106" s="74"/>
      <c r="B106" s="217">
        <v>44228</v>
      </c>
      <c r="C106" s="536">
        <v>7464.5540346789985</v>
      </c>
      <c r="D106" s="537">
        <v>10789.556330879001</v>
      </c>
      <c r="E106" s="537">
        <v>-3325.0022962000021</v>
      </c>
      <c r="F106" s="536">
        <v>30007.661109915003</v>
      </c>
      <c r="G106" s="537">
        <v>12795.226921373998</v>
      </c>
      <c r="H106" s="537">
        <v>1828.7118877409998</v>
      </c>
      <c r="I106" s="537">
        <v>26241.247319961007</v>
      </c>
      <c r="J106" s="537">
        <v>-10857.525019161003</v>
      </c>
      <c r="K106" s="536">
        <v>37472.214851773999</v>
      </c>
      <c r="L106" s="536">
        <v>5989.4215380000005</v>
      </c>
      <c r="M106" s="536">
        <v>31482.793313774</v>
      </c>
      <c r="N106" s="537">
        <v>9334.9119550779978</v>
      </c>
      <c r="O106" s="537">
        <v>22147.881358696002</v>
      </c>
      <c r="P106" s="121"/>
      <c r="Q106" s="121"/>
      <c r="R106" s="121"/>
      <c r="S106" s="121"/>
      <c r="T106" s="121"/>
      <c r="U106" s="121"/>
      <c r="V106" s="121"/>
      <c r="W106" s="121"/>
      <c r="X106" s="121"/>
      <c r="Y106" s="121"/>
      <c r="Z106" s="121"/>
      <c r="AA106" s="121"/>
      <c r="AB106" s="121"/>
      <c r="AC106" s="121"/>
      <c r="AD106" s="121"/>
      <c r="AE106" s="121"/>
      <c r="AF106" s="121"/>
      <c r="AG106" s="121"/>
      <c r="AH106" s="121"/>
      <c r="AI106" s="121"/>
      <c r="AJ106" s="121"/>
      <c r="AK106" s="121"/>
      <c r="AL106" s="121"/>
      <c r="AM106" s="121"/>
      <c r="AN106" s="121"/>
      <c r="AO106" s="121"/>
      <c r="AP106" s="121"/>
      <c r="AQ106" s="121"/>
      <c r="AR106" s="121"/>
      <c r="AS106" s="121"/>
      <c r="AT106" s="121"/>
      <c r="AU106" s="121"/>
      <c r="AV106" s="121"/>
      <c r="AW106" s="121"/>
      <c r="AX106" s="121"/>
      <c r="AY106" s="121"/>
      <c r="AZ106" s="121"/>
      <c r="BA106" s="121"/>
      <c r="BB106" s="121"/>
    </row>
    <row r="107" spans="1:54" s="66" customFormat="1" ht="34.9" hidden="1" customHeight="1">
      <c r="A107" s="74"/>
      <c r="B107" s="216">
        <v>44256</v>
      </c>
      <c r="C107" s="531">
        <v>7167.5642715129989</v>
      </c>
      <c r="D107" s="532">
        <v>10903.292323238</v>
      </c>
      <c r="E107" s="532">
        <v>-3735.728051725001</v>
      </c>
      <c r="F107" s="531">
        <v>30325.097096925998</v>
      </c>
      <c r="G107" s="532">
        <v>12894.539318159001</v>
      </c>
      <c r="H107" s="532">
        <v>1829.652578831</v>
      </c>
      <c r="I107" s="532">
        <v>26357.022204089</v>
      </c>
      <c r="J107" s="532">
        <v>-10756.117004153002</v>
      </c>
      <c r="K107" s="531">
        <v>37492.661349312999</v>
      </c>
      <c r="L107" s="531">
        <v>6107.1930130000001</v>
      </c>
      <c r="M107" s="531">
        <v>31385.468336313003</v>
      </c>
      <c r="N107" s="532">
        <v>9244.7757393880001</v>
      </c>
      <c r="O107" s="532">
        <v>22140.692596925001</v>
      </c>
      <c r="P107" s="121"/>
      <c r="Q107" s="121"/>
      <c r="R107" s="121"/>
      <c r="S107" s="121"/>
      <c r="T107" s="121"/>
      <c r="U107" s="121"/>
      <c r="V107" s="121"/>
      <c r="W107" s="121"/>
      <c r="X107" s="121"/>
      <c r="Y107" s="121"/>
      <c r="Z107" s="121"/>
      <c r="AA107" s="121"/>
      <c r="AB107" s="121"/>
      <c r="AC107" s="121"/>
      <c r="AD107" s="121"/>
      <c r="AE107" s="121"/>
      <c r="AF107" s="121"/>
      <c r="AG107" s="121"/>
      <c r="AH107" s="121"/>
      <c r="AI107" s="121"/>
      <c r="AJ107" s="121"/>
      <c r="AK107" s="121"/>
      <c r="AL107" s="121"/>
      <c r="AM107" s="121"/>
      <c r="AN107" s="121"/>
      <c r="AO107" s="121"/>
      <c r="AP107" s="121"/>
      <c r="AQ107" s="121"/>
      <c r="AR107" s="121"/>
      <c r="AS107" s="121"/>
      <c r="AT107" s="121"/>
      <c r="AU107" s="121"/>
      <c r="AV107" s="121"/>
      <c r="AW107" s="121"/>
      <c r="AX107" s="121"/>
      <c r="AY107" s="121"/>
      <c r="AZ107" s="121"/>
      <c r="BA107" s="121"/>
      <c r="BB107" s="121"/>
    </row>
    <row r="108" spans="1:54" s="66" customFormat="1" ht="34.9" hidden="1" customHeight="1">
      <c r="A108" s="74"/>
      <c r="B108" s="217">
        <v>44287</v>
      </c>
      <c r="C108" s="536">
        <v>6993.5484865619992</v>
      </c>
      <c r="D108" s="537">
        <v>10904.084765526999</v>
      </c>
      <c r="E108" s="537">
        <v>-3910.5362789649998</v>
      </c>
      <c r="F108" s="536">
        <v>30737.859971086</v>
      </c>
      <c r="G108" s="537">
        <v>12898.489930143</v>
      </c>
      <c r="H108" s="537">
        <v>1838.3966923629998</v>
      </c>
      <c r="I108" s="537">
        <v>26563.158976130999</v>
      </c>
      <c r="J108" s="537">
        <v>-10562.185627551</v>
      </c>
      <c r="K108" s="536">
        <v>37731.408366532996</v>
      </c>
      <c r="L108" s="536">
        <v>6325.5082330000005</v>
      </c>
      <c r="M108" s="536">
        <v>31405.900133532999</v>
      </c>
      <c r="N108" s="537">
        <v>9281.9482677679989</v>
      </c>
      <c r="O108" s="537">
        <v>22123.951865765001</v>
      </c>
      <c r="P108" s="121"/>
      <c r="Q108" s="121"/>
      <c r="R108" s="121"/>
      <c r="S108" s="121"/>
      <c r="T108" s="121"/>
      <c r="U108" s="121"/>
      <c r="V108" s="121"/>
      <c r="W108" s="121"/>
      <c r="X108" s="121"/>
      <c r="Y108" s="121"/>
      <c r="Z108" s="121"/>
      <c r="AA108" s="121"/>
      <c r="AB108" s="121"/>
      <c r="AC108" s="121"/>
      <c r="AD108" s="121"/>
      <c r="AE108" s="121"/>
      <c r="AF108" s="121"/>
      <c r="AG108" s="121"/>
      <c r="AH108" s="121"/>
      <c r="AI108" s="121"/>
      <c r="AJ108" s="121"/>
      <c r="AK108" s="121"/>
      <c r="AL108" s="121"/>
      <c r="AM108" s="121"/>
      <c r="AN108" s="121"/>
      <c r="AO108" s="121"/>
      <c r="AP108" s="121"/>
      <c r="AQ108" s="121"/>
      <c r="AR108" s="121"/>
      <c r="AS108" s="121"/>
      <c r="AT108" s="121"/>
      <c r="AU108" s="121"/>
      <c r="AV108" s="121"/>
      <c r="AW108" s="121"/>
      <c r="AX108" s="121"/>
      <c r="AY108" s="121"/>
      <c r="AZ108" s="121"/>
      <c r="BA108" s="121"/>
      <c r="BB108" s="121"/>
    </row>
    <row r="109" spans="1:54" s="66" customFormat="1" ht="34.9" hidden="1" customHeight="1">
      <c r="A109" s="74"/>
      <c r="B109" s="216">
        <v>44317</v>
      </c>
      <c r="C109" s="531">
        <v>7289.3569941320011</v>
      </c>
      <c r="D109" s="532">
        <v>11157.137603887002</v>
      </c>
      <c r="E109" s="532">
        <v>-3867.780609755001</v>
      </c>
      <c r="F109" s="531">
        <v>30406.192221406003</v>
      </c>
      <c r="G109" s="532">
        <v>12960.252085265998</v>
      </c>
      <c r="H109" s="532">
        <v>1839.3397375630002</v>
      </c>
      <c r="I109" s="532">
        <v>26559.596457339001</v>
      </c>
      <c r="J109" s="532">
        <v>-10952.996058761999</v>
      </c>
      <c r="K109" s="531">
        <v>37695.549286010006</v>
      </c>
      <c r="L109" s="531">
        <v>6420.9099550000001</v>
      </c>
      <c r="M109" s="531">
        <v>31274.639331010003</v>
      </c>
      <c r="N109" s="532">
        <v>9270.2831708879985</v>
      </c>
      <c r="O109" s="532">
        <v>22004.356160122003</v>
      </c>
      <c r="P109" s="121"/>
      <c r="Q109" s="121"/>
      <c r="R109" s="121"/>
      <c r="S109" s="121"/>
      <c r="T109" s="121"/>
      <c r="U109" s="121"/>
      <c r="V109" s="121"/>
      <c r="W109" s="121"/>
      <c r="X109" s="121"/>
      <c r="Y109" s="121"/>
      <c r="Z109" s="121"/>
      <c r="AA109" s="121"/>
      <c r="AB109" s="121"/>
      <c r="AC109" s="121"/>
      <c r="AD109" s="121"/>
      <c r="AE109" s="121"/>
      <c r="AF109" s="121"/>
      <c r="AG109" s="121"/>
      <c r="AH109" s="121"/>
      <c r="AI109" s="121"/>
      <c r="AJ109" s="121"/>
      <c r="AK109" s="121"/>
      <c r="AL109" s="121"/>
      <c r="AM109" s="121"/>
      <c r="AN109" s="121"/>
      <c r="AO109" s="121"/>
      <c r="AP109" s="121"/>
      <c r="AQ109" s="121"/>
      <c r="AR109" s="121"/>
      <c r="AS109" s="121"/>
      <c r="AT109" s="121"/>
      <c r="AU109" s="121"/>
      <c r="AV109" s="121"/>
      <c r="AW109" s="121"/>
      <c r="AX109" s="121"/>
      <c r="AY109" s="121"/>
      <c r="AZ109" s="121"/>
      <c r="BA109" s="121"/>
      <c r="BB109" s="121"/>
    </row>
    <row r="110" spans="1:54" s="66" customFormat="1" ht="34.9" hidden="1" customHeight="1">
      <c r="A110" s="74"/>
      <c r="B110" s="217">
        <v>44348</v>
      </c>
      <c r="C110" s="536">
        <v>7071.1348108660013</v>
      </c>
      <c r="D110" s="537">
        <v>10885.388946994</v>
      </c>
      <c r="E110" s="537">
        <v>-3814.2541361279991</v>
      </c>
      <c r="F110" s="536">
        <v>30899.706423998992</v>
      </c>
      <c r="G110" s="537">
        <v>13197.471253762</v>
      </c>
      <c r="H110" s="537">
        <v>1838.727430507</v>
      </c>
      <c r="I110" s="537">
        <v>26683.507257939997</v>
      </c>
      <c r="J110" s="537">
        <v>-10819.999518210003</v>
      </c>
      <c r="K110" s="536">
        <v>37970.841024276997</v>
      </c>
      <c r="L110" s="536">
        <v>6345.4487209999998</v>
      </c>
      <c r="M110" s="536">
        <v>31625.392303276996</v>
      </c>
      <c r="N110" s="537">
        <v>9497.8663230479997</v>
      </c>
      <c r="O110" s="537">
        <v>22127.525980228998</v>
      </c>
      <c r="P110" s="121"/>
      <c r="Q110" s="121"/>
      <c r="R110" s="121"/>
      <c r="S110" s="121"/>
      <c r="T110" s="121"/>
      <c r="U110" s="121"/>
      <c r="V110" s="121"/>
      <c r="W110" s="121"/>
      <c r="X110" s="121"/>
      <c r="Y110" s="121"/>
      <c r="Z110" s="121"/>
      <c r="AA110" s="121"/>
      <c r="AB110" s="121"/>
      <c r="AC110" s="121"/>
      <c r="AD110" s="121"/>
      <c r="AE110" s="121"/>
      <c r="AF110" s="121"/>
      <c r="AG110" s="121"/>
      <c r="AH110" s="121"/>
      <c r="AI110" s="121"/>
      <c r="AJ110" s="121"/>
      <c r="AK110" s="121"/>
      <c r="AL110" s="121"/>
      <c r="AM110" s="121"/>
      <c r="AN110" s="121"/>
      <c r="AO110" s="121"/>
      <c r="AP110" s="121"/>
      <c r="AQ110" s="121"/>
      <c r="AR110" s="121"/>
      <c r="AS110" s="121"/>
      <c r="AT110" s="121"/>
      <c r="AU110" s="121"/>
      <c r="AV110" s="121"/>
      <c r="AW110" s="121"/>
      <c r="AX110" s="121"/>
      <c r="AY110" s="121"/>
      <c r="AZ110" s="121"/>
      <c r="BA110" s="121"/>
      <c r="BB110" s="121"/>
    </row>
    <row r="111" spans="1:54" s="66" customFormat="1" ht="34.9" hidden="1" customHeight="1">
      <c r="A111" s="74"/>
      <c r="B111" s="216">
        <v>44378</v>
      </c>
      <c r="C111" s="531">
        <v>7783.7579362280003</v>
      </c>
      <c r="D111" s="532">
        <v>11575.083450078</v>
      </c>
      <c r="E111" s="532">
        <v>-3791.3255138499999</v>
      </c>
      <c r="F111" s="531">
        <v>30558.194935650001</v>
      </c>
      <c r="G111" s="532">
        <v>12943.816588709002</v>
      </c>
      <c r="H111" s="532">
        <v>1840.0276884179998</v>
      </c>
      <c r="I111" s="532">
        <v>26674.141864201996</v>
      </c>
      <c r="J111" s="532">
        <v>-10899.791205678997</v>
      </c>
      <c r="K111" s="531">
        <v>38341.952422262999</v>
      </c>
      <c r="L111" s="531">
        <v>6485.6665400000002</v>
      </c>
      <c r="M111" s="531">
        <v>31856.285882263001</v>
      </c>
      <c r="N111" s="532">
        <v>9588.1069802279999</v>
      </c>
      <c r="O111" s="532">
        <v>22268.178902035001</v>
      </c>
      <c r="P111" s="121"/>
      <c r="Q111" s="121"/>
      <c r="R111" s="121"/>
      <c r="S111" s="121"/>
      <c r="T111" s="121"/>
      <c r="U111" s="121"/>
      <c r="V111" s="121"/>
      <c r="W111" s="121"/>
      <c r="X111" s="121"/>
      <c r="Y111" s="121"/>
      <c r="Z111" s="121"/>
      <c r="AA111" s="121"/>
      <c r="AB111" s="121"/>
      <c r="AC111" s="121"/>
      <c r="AD111" s="121"/>
      <c r="AE111" s="121"/>
      <c r="AF111" s="121"/>
      <c r="AG111" s="121"/>
      <c r="AH111" s="121"/>
      <c r="AI111" s="121"/>
      <c r="AJ111" s="121"/>
      <c r="AK111" s="121"/>
      <c r="AL111" s="121"/>
      <c r="AM111" s="121"/>
      <c r="AN111" s="121"/>
      <c r="AO111" s="121"/>
      <c r="AP111" s="121"/>
      <c r="AQ111" s="121"/>
      <c r="AR111" s="121"/>
      <c r="AS111" s="121"/>
      <c r="AT111" s="121"/>
      <c r="AU111" s="121"/>
      <c r="AV111" s="121"/>
      <c r="AW111" s="121"/>
      <c r="AX111" s="121"/>
      <c r="AY111" s="121"/>
      <c r="AZ111" s="121"/>
      <c r="BA111" s="121"/>
      <c r="BB111" s="121"/>
    </row>
    <row r="112" spans="1:54" s="66" customFormat="1" ht="34.9" hidden="1" customHeight="1">
      <c r="A112" s="74"/>
      <c r="B112" s="217">
        <v>44409</v>
      </c>
      <c r="C112" s="536">
        <v>7771.981734224998</v>
      </c>
      <c r="D112" s="537">
        <v>11626.775808247001</v>
      </c>
      <c r="E112" s="537">
        <v>-3854.7940740220029</v>
      </c>
      <c r="F112" s="536">
        <v>30669.359615229005</v>
      </c>
      <c r="G112" s="537">
        <v>13060.383510925003</v>
      </c>
      <c r="H112" s="537">
        <v>1826.1649139629999</v>
      </c>
      <c r="I112" s="537">
        <v>26771.188206210998</v>
      </c>
      <c r="J112" s="537">
        <v>-10988.377015869997</v>
      </c>
      <c r="K112" s="536">
        <v>38441.340218355006</v>
      </c>
      <c r="L112" s="536">
        <v>6337.2478350000001</v>
      </c>
      <c r="M112" s="536">
        <v>32104.092383355004</v>
      </c>
      <c r="N112" s="537">
        <v>9680.3787687700005</v>
      </c>
      <c r="O112" s="537">
        <v>22423.713614585002</v>
      </c>
      <c r="P112" s="121"/>
      <c r="Q112" s="121"/>
      <c r="R112" s="121"/>
      <c r="S112" s="121"/>
      <c r="T112" s="121"/>
      <c r="U112" s="121"/>
      <c r="V112" s="121"/>
      <c r="W112" s="121"/>
      <c r="X112" s="121"/>
      <c r="Y112" s="121"/>
      <c r="Z112" s="121"/>
      <c r="AA112" s="121"/>
      <c r="AB112" s="121"/>
      <c r="AC112" s="121"/>
      <c r="AD112" s="121"/>
      <c r="AE112" s="121"/>
      <c r="AF112" s="121"/>
      <c r="AG112" s="121"/>
      <c r="AH112" s="121"/>
      <c r="AI112" s="121"/>
      <c r="AJ112" s="121"/>
      <c r="AK112" s="121"/>
      <c r="AL112" s="121"/>
      <c r="AM112" s="121"/>
      <c r="AN112" s="121"/>
      <c r="AO112" s="121"/>
      <c r="AP112" s="121"/>
      <c r="AQ112" s="121"/>
      <c r="AR112" s="121"/>
      <c r="AS112" s="121"/>
      <c r="AT112" s="121"/>
      <c r="AU112" s="121"/>
      <c r="AV112" s="121"/>
      <c r="AW112" s="121"/>
      <c r="AX112" s="121"/>
      <c r="AY112" s="121"/>
      <c r="AZ112" s="121"/>
      <c r="BA112" s="121"/>
      <c r="BB112" s="121"/>
    </row>
    <row r="113" spans="1:54" s="66" customFormat="1" ht="34.9" hidden="1" customHeight="1">
      <c r="A113" s="74"/>
      <c r="B113" s="216">
        <v>44440</v>
      </c>
      <c r="C113" s="531">
        <v>7332.343729917</v>
      </c>
      <c r="D113" s="532">
        <v>11403.892147363998</v>
      </c>
      <c r="E113" s="532">
        <v>-4071.5484174469984</v>
      </c>
      <c r="F113" s="531">
        <v>31273.511277288002</v>
      </c>
      <c r="G113" s="532">
        <v>13449.793974220996</v>
      </c>
      <c r="H113" s="532">
        <v>1816.8007458070001</v>
      </c>
      <c r="I113" s="532">
        <v>26851.243338114</v>
      </c>
      <c r="J113" s="532">
        <v>-10844.326780853999</v>
      </c>
      <c r="K113" s="531">
        <v>38605.854522952999</v>
      </c>
      <c r="L113" s="531">
        <v>6275.1145880000004</v>
      </c>
      <c r="M113" s="531">
        <v>32330.739934953002</v>
      </c>
      <c r="N113" s="532">
        <v>9658.814504938</v>
      </c>
      <c r="O113" s="532">
        <v>22671.925430015002</v>
      </c>
      <c r="P113" s="121"/>
      <c r="Q113" s="121"/>
      <c r="R113" s="121"/>
      <c r="S113" s="121"/>
      <c r="T113" s="121"/>
      <c r="U113" s="121"/>
      <c r="V113" s="121"/>
      <c r="W113" s="121"/>
      <c r="X113" s="121"/>
      <c r="Y113" s="121"/>
      <c r="Z113" s="121"/>
      <c r="AA113" s="121"/>
      <c r="AB113" s="121"/>
      <c r="AC113" s="121"/>
      <c r="AD113" s="121"/>
      <c r="AE113" s="121"/>
      <c r="AF113" s="121"/>
      <c r="AG113" s="121"/>
      <c r="AH113" s="121"/>
      <c r="AI113" s="121"/>
      <c r="AJ113" s="121"/>
      <c r="AK113" s="121"/>
      <c r="AL113" s="121"/>
      <c r="AM113" s="121"/>
      <c r="AN113" s="121"/>
      <c r="AO113" s="121"/>
      <c r="AP113" s="121"/>
      <c r="AQ113" s="121"/>
      <c r="AR113" s="121"/>
      <c r="AS113" s="121"/>
      <c r="AT113" s="121"/>
      <c r="AU113" s="121"/>
      <c r="AV113" s="121"/>
      <c r="AW113" s="121"/>
      <c r="AX113" s="121"/>
      <c r="AY113" s="121"/>
      <c r="AZ113" s="121"/>
      <c r="BA113" s="121"/>
      <c r="BB113" s="121"/>
    </row>
    <row r="114" spans="1:54" s="66" customFormat="1" ht="34.9" hidden="1" customHeight="1">
      <c r="A114" s="74"/>
      <c r="B114" s="217">
        <v>44470</v>
      </c>
      <c r="C114" s="536">
        <v>7264.5016548899985</v>
      </c>
      <c r="D114" s="537">
        <v>11519.059797235997</v>
      </c>
      <c r="E114" s="537">
        <v>-4254.5581423459989</v>
      </c>
      <c r="F114" s="536">
        <v>31482.664108640005</v>
      </c>
      <c r="G114" s="537">
        <v>13843.353801376001</v>
      </c>
      <c r="H114" s="537">
        <v>1842.574290307</v>
      </c>
      <c r="I114" s="537">
        <v>26852.093522424002</v>
      </c>
      <c r="J114" s="537">
        <v>-11055.357505467</v>
      </c>
      <c r="K114" s="536">
        <v>38747.164832871997</v>
      </c>
      <c r="L114" s="536">
        <v>6229.1232119999995</v>
      </c>
      <c r="M114" s="536">
        <v>32518.041620871998</v>
      </c>
      <c r="N114" s="537">
        <v>9702.46129415</v>
      </c>
      <c r="O114" s="537">
        <v>22815.580326722</v>
      </c>
      <c r="P114" s="121"/>
      <c r="Q114" s="121"/>
      <c r="R114" s="121"/>
      <c r="S114" s="121"/>
      <c r="T114" s="121"/>
      <c r="U114" s="121"/>
      <c r="V114" s="121"/>
      <c r="W114" s="121"/>
      <c r="X114" s="121"/>
      <c r="Y114" s="121"/>
      <c r="Z114" s="121"/>
      <c r="AA114" s="121"/>
      <c r="AB114" s="121"/>
      <c r="AC114" s="121"/>
      <c r="AD114" s="121"/>
      <c r="AE114" s="121"/>
      <c r="AF114" s="121"/>
      <c r="AG114" s="121"/>
      <c r="AH114" s="121"/>
      <c r="AI114" s="121"/>
      <c r="AJ114" s="121"/>
      <c r="AK114" s="121"/>
      <c r="AL114" s="121"/>
      <c r="AM114" s="121"/>
      <c r="AN114" s="121"/>
      <c r="AO114" s="121"/>
      <c r="AP114" s="121"/>
      <c r="AQ114" s="121"/>
      <c r="AR114" s="121"/>
      <c r="AS114" s="121"/>
      <c r="AT114" s="121"/>
      <c r="AU114" s="121"/>
      <c r="AV114" s="121"/>
      <c r="AW114" s="121"/>
      <c r="AX114" s="121"/>
      <c r="AY114" s="121"/>
      <c r="AZ114" s="121"/>
      <c r="BA114" s="121"/>
      <c r="BB114" s="121"/>
    </row>
    <row r="115" spans="1:54" s="66" customFormat="1" ht="34.9" hidden="1" customHeight="1">
      <c r="A115" s="74"/>
      <c r="B115" s="216">
        <v>44501</v>
      </c>
      <c r="C115" s="531">
        <v>7348.7744303080026</v>
      </c>
      <c r="D115" s="532">
        <v>11551.117628251</v>
      </c>
      <c r="E115" s="532">
        <v>-4202.3431979429979</v>
      </c>
      <c r="F115" s="531">
        <v>31707.003481332002</v>
      </c>
      <c r="G115" s="532">
        <v>14233.218800293002</v>
      </c>
      <c r="H115" s="532">
        <v>1826.463602307</v>
      </c>
      <c r="I115" s="532">
        <v>26917.954085294001</v>
      </c>
      <c r="J115" s="532">
        <v>-11270.633006561999</v>
      </c>
      <c r="K115" s="531">
        <v>39055.777889566001</v>
      </c>
      <c r="L115" s="531">
        <v>6219.4981370000005</v>
      </c>
      <c r="M115" s="531">
        <v>32836.279752565999</v>
      </c>
      <c r="N115" s="532">
        <v>9732.898451598001</v>
      </c>
      <c r="O115" s="532">
        <v>23103.381300968002</v>
      </c>
      <c r="P115" s="121"/>
      <c r="Q115" s="121"/>
      <c r="R115" s="121"/>
      <c r="S115" s="121"/>
      <c r="T115" s="121"/>
      <c r="U115" s="121"/>
      <c r="V115" s="121"/>
      <c r="W115" s="121"/>
      <c r="X115" s="121"/>
      <c r="Y115" s="121"/>
      <c r="Z115" s="121"/>
      <c r="AA115" s="121"/>
      <c r="AB115" s="121"/>
      <c r="AC115" s="121"/>
      <c r="AD115" s="121"/>
      <c r="AE115" s="121"/>
      <c r="AF115" s="121"/>
      <c r="AG115" s="121"/>
      <c r="AH115" s="121"/>
      <c r="AI115" s="121"/>
      <c r="AJ115" s="121"/>
      <c r="AK115" s="121"/>
      <c r="AL115" s="121"/>
      <c r="AM115" s="121"/>
      <c r="AN115" s="121"/>
      <c r="AO115" s="121"/>
      <c r="AP115" s="121"/>
      <c r="AQ115" s="121"/>
      <c r="AR115" s="121"/>
      <c r="AS115" s="121"/>
      <c r="AT115" s="121"/>
      <c r="AU115" s="121"/>
      <c r="AV115" s="121"/>
      <c r="AW115" s="121"/>
      <c r="AX115" s="121"/>
      <c r="AY115" s="121"/>
      <c r="AZ115" s="121"/>
      <c r="BA115" s="121"/>
      <c r="BB115" s="121"/>
    </row>
    <row r="116" spans="1:54" s="66" customFormat="1" ht="34.9" hidden="1" customHeight="1">
      <c r="A116" s="74"/>
      <c r="B116" s="217">
        <v>44531</v>
      </c>
      <c r="C116" s="536">
        <v>7757.8467485180008</v>
      </c>
      <c r="D116" s="537">
        <v>12017.765966668001</v>
      </c>
      <c r="E116" s="537">
        <v>-4259.9192181500002</v>
      </c>
      <c r="F116" s="536">
        <v>31751.361065413006</v>
      </c>
      <c r="G116" s="537">
        <v>14099.993982782002</v>
      </c>
      <c r="H116" s="537">
        <v>1834.9599810670002</v>
      </c>
      <c r="I116" s="537">
        <v>26941.415093822001</v>
      </c>
      <c r="J116" s="537">
        <v>-11125.007992258001</v>
      </c>
      <c r="K116" s="536">
        <v>39509.208121222997</v>
      </c>
      <c r="L116" s="536">
        <v>6225.3766060000007</v>
      </c>
      <c r="M116" s="536">
        <v>33283.831515222999</v>
      </c>
      <c r="N116" s="537">
        <v>9954.431871068</v>
      </c>
      <c r="O116" s="537">
        <v>23329.399644155001</v>
      </c>
      <c r="P116" s="121"/>
      <c r="Q116" s="121"/>
      <c r="R116" s="121"/>
      <c r="S116" s="121"/>
      <c r="T116" s="121"/>
      <c r="U116" s="121"/>
      <c r="V116" s="121"/>
      <c r="W116" s="121"/>
      <c r="X116" s="121"/>
      <c r="Y116" s="121"/>
      <c r="Z116" s="121"/>
      <c r="AA116" s="121"/>
      <c r="AB116" s="121"/>
      <c r="AC116" s="121"/>
      <c r="AD116" s="121"/>
      <c r="AE116" s="121"/>
      <c r="AF116" s="121"/>
      <c r="AG116" s="121"/>
      <c r="AH116" s="121"/>
      <c r="AI116" s="121"/>
      <c r="AJ116" s="121"/>
      <c r="AK116" s="121"/>
      <c r="AL116" s="121"/>
      <c r="AM116" s="121"/>
      <c r="AN116" s="121"/>
      <c r="AO116" s="121"/>
      <c r="AP116" s="121"/>
      <c r="AQ116" s="121"/>
      <c r="AR116" s="121"/>
      <c r="AS116" s="121"/>
      <c r="AT116" s="121"/>
      <c r="AU116" s="121"/>
      <c r="AV116" s="121"/>
      <c r="AW116" s="121"/>
      <c r="AX116" s="121"/>
      <c r="AY116" s="121"/>
      <c r="AZ116" s="121"/>
      <c r="BA116" s="121"/>
      <c r="BB116" s="121"/>
    </row>
    <row r="117" spans="1:54" s="129" customFormat="1" ht="34.9" hidden="1" customHeight="1">
      <c r="A117" s="440"/>
      <c r="B117" s="635">
        <v>2022</v>
      </c>
      <c r="C117" s="609">
        <v>0</v>
      </c>
      <c r="D117" s="609"/>
      <c r="E117" s="609"/>
      <c r="F117" s="609"/>
      <c r="G117" s="1260">
        <v>0</v>
      </c>
      <c r="H117" s="1260"/>
      <c r="I117" s="1260"/>
      <c r="J117" s="1260"/>
      <c r="K117" s="679"/>
      <c r="L117" s="679"/>
      <c r="M117" s="679"/>
      <c r="N117" s="679"/>
      <c r="O117" s="679"/>
      <c r="P117" s="439"/>
      <c r="Q117" s="439"/>
      <c r="R117" s="439"/>
      <c r="S117" s="439"/>
      <c r="T117" s="439"/>
      <c r="U117" s="439"/>
      <c r="V117" s="439"/>
      <c r="W117" s="439"/>
      <c r="X117" s="439"/>
      <c r="Y117" s="439"/>
      <c r="Z117" s="439"/>
      <c r="AA117" s="439"/>
      <c r="AB117" s="439"/>
      <c r="AC117" s="439"/>
      <c r="AD117" s="439"/>
      <c r="AE117" s="439"/>
      <c r="AF117" s="439"/>
      <c r="AG117" s="439"/>
      <c r="AH117" s="439"/>
      <c r="AI117" s="439"/>
      <c r="AJ117" s="439"/>
      <c r="AK117" s="439"/>
      <c r="AL117" s="439"/>
      <c r="AM117" s="439"/>
      <c r="AN117" s="439"/>
      <c r="AO117" s="439"/>
      <c r="AP117" s="439"/>
      <c r="AQ117" s="439"/>
      <c r="AR117" s="439"/>
      <c r="AS117" s="439"/>
      <c r="AT117" s="439"/>
      <c r="AU117" s="439"/>
      <c r="AV117" s="439"/>
      <c r="AW117" s="439"/>
      <c r="AX117" s="439"/>
      <c r="AY117" s="439"/>
      <c r="AZ117" s="439"/>
      <c r="BA117" s="439"/>
      <c r="BB117" s="439"/>
    </row>
    <row r="118" spans="1:54" s="66" customFormat="1" ht="34.9" hidden="1" customHeight="1">
      <c r="A118" s="74"/>
      <c r="B118" s="216">
        <v>44562</v>
      </c>
      <c r="C118" s="531">
        <v>7595.8440628499993</v>
      </c>
      <c r="D118" s="532">
        <v>11938.424566418</v>
      </c>
      <c r="E118" s="532">
        <v>-4342.5805035680005</v>
      </c>
      <c r="F118" s="531">
        <v>32018.431860757992</v>
      </c>
      <c r="G118" s="532">
        <v>14001.41350954</v>
      </c>
      <c r="H118" s="532">
        <v>1825.057402467</v>
      </c>
      <c r="I118" s="532">
        <v>27174.471754782997</v>
      </c>
      <c r="J118" s="532">
        <v>-10982.510806032004</v>
      </c>
      <c r="K118" s="531">
        <v>39614.276449702003</v>
      </c>
      <c r="L118" s="531">
        <v>6179.164812</v>
      </c>
      <c r="M118" s="531">
        <v>33435.111637702001</v>
      </c>
      <c r="N118" s="532">
        <v>9938.0143809239999</v>
      </c>
      <c r="O118" s="532">
        <v>23497.097256778001</v>
      </c>
      <c r="P118" s="121"/>
      <c r="Q118" s="121"/>
      <c r="R118" s="121"/>
      <c r="S118" s="121"/>
      <c r="T118" s="121"/>
      <c r="U118" s="121"/>
      <c r="V118" s="121"/>
      <c r="W118" s="121"/>
      <c r="X118" s="121"/>
      <c r="Y118" s="121"/>
      <c r="Z118" s="121"/>
      <c r="AA118" s="121"/>
      <c r="AB118" s="121"/>
      <c r="AC118" s="121"/>
      <c r="AD118" s="121"/>
      <c r="AE118" s="121"/>
      <c r="AF118" s="121"/>
      <c r="AG118" s="121"/>
      <c r="AH118" s="121"/>
      <c r="AI118" s="121"/>
      <c r="AJ118" s="121"/>
      <c r="AK118" s="121"/>
      <c r="AL118" s="121"/>
      <c r="AM118" s="121"/>
      <c r="AN118" s="121"/>
      <c r="AO118" s="121"/>
      <c r="AP118" s="121"/>
      <c r="AQ118" s="121"/>
      <c r="AR118" s="121"/>
      <c r="AS118" s="121"/>
      <c r="AT118" s="121"/>
      <c r="AU118" s="121"/>
      <c r="AV118" s="121"/>
      <c r="AW118" s="121"/>
      <c r="AX118" s="121"/>
      <c r="AY118" s="121"/>
      <c r="AZ118" s="121"/>
      <c r="BA118" s="121"/>
      <c r="BB118" s="121"/>
    </row>
    <row r="119" spans="1:54" s="66" customFormat="1" ht="34.9" hidden="1" customHeight="1">
      <c r="A119" s="74"/>
      <c r="B119" s="217">
        <v>44593</v>
      </c>
      <c r="C119" s="536">
        <v>7540.7982406230012</v>
      </c>
      <c r="D119" s="537">
        <v>12095.701828203002</v>
      </c>
      <c r="E119" s="537">
        <v>-4554.9035875800009</v>
      </c>
      <c r="F119" s="536">
        <v>32033.005249729998</v>
      </c>
      <c r="G119" s="537">
        <v>14083.684429654</v>
      </c>
      <c r="H119" s="537">
        <v>1824.858156667</v>
      </c>
      <c r="I119" s="537">
        <v>27417.992988524002</v>
      </c>
      <c r="J119" s="537">
        <v>-11293.530325115005</v>
      </c>
      <c r="K119" s="536">
        <v>39573.803920153005</v>
      </c>
      <c r="L119" s="536">
        <v>6192.6498109999993</v>
      </c>
      <c r="M119" s="536">
        <v>33381.154109153002</v>
      </c>
      <c r="N119" s="537">
        <v>9837.8036452880006</v>
      </c>
      <c r="O119" s="537">
        <v>23543.350463865001</v>
      </c>
      <c r="P119" s="121"/>
      <c r="Q119" s="121"/>
      <c r="R119" s="121"/>
      <c r="S119" s="121"/>
      <c r="T119" s="121"/>
      <c r="U119" s="121"/>
      <c r="V119" s="121"/>
      <c r="W119" s="121"/>
      <c r="X119" s="121"/>
      <c r="Y119" s="121"/>
      <c r="Z119" s="121"/>
      <c r="AA119" s="121"/>
      <c r="AB119" s="121"/>
      <c r="AC119" s="121"/>
      <c r="AD119" s="121"/>
      <c r="AE119" s="121"/>
      <c r="AF119" s="121"/>
      <c r="AG119" s="121"/>
      <c r="AH119" s="121"/>
      <c r="AI119" s="121"/>
      <c r="AJ119" s="121"/>
      <c r="AK119" s="121"/>
      <c r="AL119" s="121"/>
      <c r="AM119" s="121"/>
      <c r="AN119" s="121"/>
      <c r="AO119" s="121"/>
      <c r="AP119" s="121"/>
      <c r="AQ119" s="121"/>
      <c r="AR119" s="121"/>
      <c r="AS119" s="121"/>
      <c r="AT119" s="121"/>
      <c r="AU119" s="121"/>
      <c r="AV119" s="121"/>
      <c r="AW119" s="121"/>
      <c r="AX119" s="121"/>
      <c r="AY119" s="121"/>
      <c r="AZ119" s="121"/>
      <c r="BA119" s="121"/>
      <c r="BB119" s="121"/>
    </row>
    <row r="120" spans="1:54" s="66" customFormat="1" ht="34.9" hidden="1" customHeight="1">
      <c r="A120" s="74"/>
      <c r="B120" s="216">
        <v>44621</v>
      </c>
      <c r="C120" s="531">
        <v>7454.6229217930004</v>
      </c>
      <c r="D120" s="532">
        <v>12032.577672029</v>
      </c>
      <c r="E120" s="532">
        <v>-4577.9547502359992</v>
      </c>
      <c r="F120" s="531">
        <v>32679.714463872995</v>
      </c>
      <c r="G120" s="532">
        <v>14519.334861705</v>
      </c>
      <c r="H120" s="532">
        <v>1833.600793139</v>
      </c>
      <c r="I120" s="532">
        <v>27773.704289474001</v>
      </c>
      <c r="J120" s="532">
        <v>-11446.925480445001</v>
      </c>
      <c r="K120" s="531">
        <v>40134.336981945002</v>
      </c>
      <c r="L120" s="531">
        <v>6293.7132249999995</v>
      </c>
      <c r="M120" s="531">
        <v>33840.623756945002</v>
      </c>
      <c r="N120" s="532">
        <v>10152.814946871</v>
      </c>
      <c r="O120" s="532">
        <v>23687.808810073999</v>
      </c>
      <c r="P120" s="121"/>
      <c r="Q120" s="121"/>
      <c r="R120" s="121"/>
      <c r="S120" s="121"/>
      <c r="T120" s="121"/>
      <c r="U120" s="121"/>
      <c r="V120" s="121"/>
      <c r="W120" s="121"/>
      <c r="X120" s="121"/>
      <c r="Y120" s="121"/>
      <c r="Z120" s="121"/>
      <c r="AA120" s="121"/>
      <c r="AB120" s="121"/>
      <c r="AC120" s="121"/>
      <c r="AD120" s="121"/>
      <c r="AE120" s="121"/>
      <c r="AF120" s="121"/>
      <c r="AG120" s="121"/>
      <c r="AH120" s="121"/>
      <c r="AI120" s="121"/>
      <c r="AJ120" s="121"/>
      <c r="AK120" s="121"/>
      <c r="AL120" s="121"/>
      <c r="AM120" s="121"/>
      <c r="AN120" s="121"/>
      <c r="AO120" s="121"/>
      <c r="AP120" s="121"/>
      <c r="AQ120" s="121"/>
      <c r="AR120" s="121"/>
      <c r="AS120" s="121"/>
      <c r="AT120" s="121"/>
      <c r="AU120" s="121"/>
      <c r="AV120" s="121"/>
      <c r="AW120" s="121"/>
      <c r="AX120" s="121"/>
      <c r="AY120" s="121"/>
      <c r="AZ120" s="121"/>
      <c r="BA120" s="121"/>
      <c r="BB120" s="121"/>
    </row>
    <row r="121" spans="1:54" s="66" customFormat="1" ht="34.9" hidden="1" customHeight="1">
      <c r="A121" s="74"/>
      <c r="B121" s="217">
        <v>44652</v>
      </c>
      <c r="C121" s="536">
        <v>7529.9017838929976</v>
      </c>
      <c r="D121" s="537">
        <v>12409.08964023</v>
      </c>
      <c r="E121" s="537">
        <v>-4879.1878563370028</v>
      </c>
      <c r="F121" s="536">
        <v>33080.056131959005</v>
      </c>
      <c r="G121" s="537">
        <v>14155.142628360001</v>
      </c>
      <c r="H121" s="537">
        <v>1846.8132356389999</v>
      </c>
      <c r="I121" s="537">
        <v>28066.219645863999</v>
      </c>
      <c r="J121" s="537">
        <v>-10988.119377904</v>
      </c>
      <c r="K121" s="536">
        <v>40609.957544518002</v>
      </c>
      <c r="L121" s="536">
        <v>6650.5418910000008</v>
      </c>
      <c r="M121" s="536">
        <v>33959.415653518001</v>
      </c>
      <c r="N121" s="537">
        <v>10040.292652213</v>
      </c>
      <c r="O121" s="537">
        <v>23919.123001305001</v>
      </c>
      <c r="P121" s="121"/>
      <c r="Q121" s="121"/>
      <c r="R121" s="121"/>
      <c r="S121" s="121"/>
      <c r="T121" s="121"/>
      <c r="U121" s="121"/>
      <c r="V121" s="121"/>
      <c r="W121" s="121"/>
      <c r="X121" s="121"/>
      <c r="Y121" s="121"/>
      <c r="Z121" s="121"/>
      <c r="AA121" s="121"/>
      <c r="AB121" s="121"/>
      <c r="AC121" s="121"/>
      <c r="AD121" s="121"/>
      <c r="AE121" s="121"/>
      <c r="AF121" s="121"/>
      <c r="AG121" s="121"/>
      <c r="AH121" s="121"/>
      <c r="AI121" s="121"/>
      <c r="AJ121" s="121"/>
      <c r="AK121" s="121"/>
      <c r="AL121" s="121"/>
      <c r="AM121" s="121"/>
      <c r="AN121" s="121"/>
      <c r="AO121" s="121"/>
      <c r="AP121" s="121"/>
      <c r="AQ121" s="121"/>
      <c r="AR121" s="121"/>
      <c r="AS121" s="121"/>
      <c r="AT121" s="121"/>
      <c r="AU121" s="121"/>
      <c r="AV121" s="121"/>
      <c r="AW121" s="121"/>
      <c r="AX121" s="121"/>
      <c r="AY121" s="121"/>
      <c r="AZ121" s="121"/>
      <c r="BA121" s="121"/>
      <c r="BB121" s="121"/>
    </row>
    <row r="122" spans="1:54" s="66" customFormat="1" ht="34.9" hidden="1" customHeight="1">
      <c r="A122" s="74"/>
      <c r="B122" s="216">
        <v>44682</v>
      </c>
      <c r="C122" s="531">
        <v>7038.3757218609971</v>
      </c>
      <c r="D122" s="532">
        <v>12109.708667558998</v>
      </c>
      <c r="E122" s="532">
        <v>-5071.3329456980009</v>
      </c>
      <c r="F122" s="531">
        <v>33516.966601282998</v>
      </c>
      <c r="G122" s="532">
        <v>14460.262276893</v>
      </c>
      <c r="H122" s="532">
        <v>1848.4310827589998</v>
      </c>
      <c r="I122" s="532">
        <v>28322.788251573998</v>
      </c>
      <c r="J122" s="532">
        <v>-11114.515009943003</v>
      </c>
      <c r="K122" s="531">
        <v>40555.342859987002</v>
      </c>
      <c r="L122" s="531">
        <v>6400.0284110000002</v>
      </c>
      <c r="M122" s="531">
        <v>34155.314448987003</v>
      </c>
      <c r="N122" s="532">
        <v>10000.761755080001</v>
      </c>
      <c r="O122" s="532">
        <v>24154.552693907004</v>
      </c>
      <c r="P122" s="121"/>
      <c r="Q122" s="121"/>
      <c r="R122" s="121"/>
      <c r="S122" s="121"/>
      <c r="T122" s="121"/>
      <c r="U122" s="121"/>
      <c r="V122" s="121"/>
      <c r="W122" s="121"/>
      <c r="X122" s="121"/>
      <c r="Y122" s="121"/>
      <c r="Z122" s="121"/>
      <c r="AA122" s="121"/>
      <c r="AB122" s="121"/>
      <c r="AC122" s="121"/>
      <c r="AD122" s="121"/>
      <c r="AE122" s="121"/>
      <c r="AF122" s="121"/>
      <c r="AG122" s="121"/>
      <c r="AH122" s="121"/>
      <c r="AI122" s="121"/>
      <c r="AJ122" s="121"/>
      <c r="AK122" s="121"/>
      <c r="AL122" s="121"/>
      <c r="AM122" s="121"/>
      <c r="AN122" s="121"/>
      <c r="AO122" s="121"/>
      <c r="AP122" s="121"/>
      <c r="AQ122" s="121"/>
      <c r="AR122" s="121"/>
      <c r="AS122" s="121"/>
      <c r="AT122" s="121"/>
      <c r="AU122" s="121"/>
      <c r="AV122" s="121"/>
      <c r="AW122" s="121"/>
      <c r="AX122" s="121"/>
      <c r="AY122" s="121"/>
      <c r="AZ122" s="121"/>
      <c r="BA122" s="121"/>
      <c r="BB122" s="121"/>
    </row>
    <row r="123" spans="1:54" s="66" customFormat="1" ht="34.9" hidden="1" customHeight="1">
      <c r="A123" s="74"/>
      <c r="B123" s="217">
        <v>44713</v>
      </c>
      <c r="C123" s="536">
        <v>6850.1389448560012</v>
      </c>
      <c r="D123" s="537">
        <v>11704.164961496001</v>
      </c>
      <c r="E123" s="537">
        <v>-4854.0260166399994</v>
      </c>
      <c r="F123" s="536">
        <v>34058.553532048005</v>
      </c>
      <c r="G123" s="537">
        <v>14684.518633281003</v>
      </c>
      <c r="H123" s="537">
        <v>1847.515396949</v>
      </c>
      <c r="I123" s="537">
        <v>28654.706942073997</v>
      </c>
      <c r="J123" s="537">
        <v>-11128.187440255997</v>
      </c>
      <c r="K123" s="536">
        <v>40908.692797795993</v>
      </c>
      <c r="L123" s="536">
        <v>6445.9728089999999</v>
      </c>
      <c r="M123" s="536">
        <v>34462.719988795994</v>
      </c>
      <c r="N123" s="537">
        <v>10107.311482525</v>
      </c>
      <c r="O123" s="537">
        <v>24355.408506270996</v>
      </c>
      <c r="P123" s="121"/>
      <c r="Q123" s="121"/>
      <c r="R123" s="121"/>
      <c r="S123" s="121"/>
      <c r="T123" s="121"/>
      <c r="U123" s="121"/>
      <c r="V123" s="121"/>
      <c r="W123" s="121"/>
      <c r="X123" s="121"/>
      <c r="Y123" s="121"/>
      <c r="Z123" s="121"/>
      <c r="AA123" s="121"/>
      <c r="AB123" s="121"/>
      <c r="AC123" s="121"/>
      <c r="AD123" s="121"/>
      <c r="AE123" s="121"/>
      <c r="AF123" s="121"/>
      <c r="AG123" s="121"/>
      <c r="AH123" s="121"/>
      <c r="AI123" s="121"/>
      <c r="AJ123" s="121"/>
      <c r="AK123" s="121"/>
      <c r="AL123" s="121"/>
      <c r="AM123" s="121"/>
      <c r="AN123" s="121"/>
      <c r="AO123" s="121"/>
      <c r="AP123" s="121"/>
      <c r="AQ123" s="121"/>
      <c r="AR123" s="121"/>
      <c r="AS123" s="121"/>
      <c r="AT123" s="121"/>
      <c r="AU123" s="121"/>
      <c r="AV123" s="121"/>
      <c r="AW123" s="121"/>
      <c r="AX123" s="121"/>
      <c r="AY123" s="121"/>
      <c r="AZ123" s="121"/>
      <c r="BA123" s="121"/>
      <c r="BB123" s="121"/>
    </row>
    <row r="124" spans="1:54" s="66" customFormat="1" ht="34.9" hidden="1" customHeight="1">
      <c r="A124" s="74"/>
      <c r="B124" s="216">
        <v>44743</v>
      </c>
      <c r="C124" s="531">
        <v>6671.5675886309991</v>
      </c>
      <c r="D124" s="532">
        <v>11497.581454828</v>
      </c>
      <c r="E124" s="532">
        <v>-4826.0138661970004</v>
      </c>
      <c r="F124" s="531">
        <v>34461.728086124</v>
      </c>
      <c r="G124" s="532">
        <v>15122.467923207001</v>
      </c>
      <c r="H124" s="532">
        <v>1863.0804459690003</v>
      </c>
      <c r="I124" s="532">
        <v>28759.221386033998</v>
      </c>
      <c r="J124" s="532">
        <v>-11283.041669085998</v>
      </c>
      <c r="K124" s="531">
        <v>41133.295571035</v>
      </c>
      <c r="L124" s="531">
        <v>6398.4170810000005</v>
      </c>
      <c r="M124" s="531">
        <v>34734.878490035</v>
      </c>
      <c r="N124" s="532">
        <v>10173.813240252</v>
      </c>
      <c r="O124" s="532">
        <v>24561.065249783001</v>
      </c>
      <c r="P124" s="121"/>
      <c r="Q124" s="121"/>
      <c r="R124" s="121"/>
      <c r="S124" s="121"/>
      <c r="T124" s="121"/>
      <c r="U124" s="121"/>
      <c r="V124" s="121"/>
      <c r="W124" s="121"/>
      <c r="X124" s="121"/>
      <c r="Y124" s="121"/>
      <c r="Z124" s="121"/>
      <c r="AA124" s="121"/>
      <c r="AB124" s="121"/>
      <c r="AC124" s="121"/>
      <c r="AD124" s="121"/>
      <c r="AE124" s="121"/>
      <c r="AF124" s="121"/>
      <c r="AG124" s="121"/>
      <c r="AH124" s="121"/>
      <c r="AI124" s="121"/>
      <c r="AJ124" s="121"/>
      <c r="AK124" s="121"/>
      <c r="AL124" s="121"/>
      <c r="AM124" s="121"/>
      <c r="AN124" s="121"/>
      <c r="AO124" s="121"/>
      <c r="AP124" s="121"/>
      <c r="AQ124" s="121"/>
      <c r="AR124" s="121"/>
      <c r="AS124" s="121"/>
      <c r="AT124" s="121"/>
      <c r="AU124" s="121"/>
      <c r="AV124" s="121"/>
      <c r="AW124" s="121"/>
      <c r="AX124" s="121"/>
      <c r="AY124" s="121"/>
      <c r="AZ124" s="121"/>
      <c r="BA124" s="121"/>
      <c r="BB124" s="121"/>
    </row>
    <row r="125" spans="1:54" s="66" customFormat="1" ht="34.9" hidden="1" customHeight="1">
      <c r="A125" s="74"/>
      <c r="B125" s="217">
        <v>44774</v>
      </c>
      <c r="C125" s="536">
        <v>6599.2833389849957</v>
      </c>
      <c r="D125" s="537">
        <v>11387.448359901997</v>
      </c>
      <c r="E125" s="537">
        <v>-4788.1650209170011</v>
      </c>
      <c r="F125" s="536">
        <v>34686.853122582004</v>
      </c>
      <c r="G125" s="537">
        <v>15166.230522534001</v>
      </c>
      <c r="H125" s="537">
        <v>1838.3457290390002</v>
      </c>
      <c r="I125" s="537">
        <v>28976.801958434</v>
      </c>
      <c r="J125" s="537">
        <v>-11294.525087424998</v>
      </c>
      <c r="K125" s="536">
        <v>41286.136424507997</v>
      </c>
      <c r="L125" s="536">
        <v>6281.3506020000004</v>
      </c>
      <c r="M125" s="536">
        <v>35004.785822507998</v>
      </c>
      <c r="N125" s="537">
        <v>10308.904840536999</v>
      </c>
      <c r="O125" s="537">
        <v>24695.880981970997</v>
      </c>
      <c r="P125" s="121"/>
      <c r="Q125" s="121"/>
      <c r="R125" s="121"/>
      <c r="S125" s="121"/>
      <c r="T125" s="121"/>
      <c r="U125" s="121"/>
      <c r="V125" s="121"/>
      <c r="W125" s="121"/>
      <c r="X125" s="121"/>
      <c r="Y125" s="121"/>
      <c r="Z125" s="121"/>
      <c r="AA125" s="121"/>
      <c r="AB125" s="121"/>
      <c r="AC125" s="121"/>
      <c r="AD125" s="121"/>
      <c r="AE125" s="121"/>
      <c r="AF125" s="121"/>
      <c r="AG125" s="121"/>
      <c r="AH125" s="121"/>
      <c r="AI125" s="121"/>
      <c r="AJ125" s="121"/>
      <c r="AK125" s="121"/>
      <c r="AL125" s="121"/>
      <c r="AM125" s="121"/>
      <c r="AN125" s="121"/>
      <c r="AO125" s="121"/>
      <c r="AP125" s="121"/>
      <c r="AQ125" s="121"/>
      <c r="AR125" s="121"/>
      <c r="AS125" s="121"/>
      <c r="AT125" s="121"/>
      <c r="AU125" s="121"/>
      <c r="AV125" s="121"/>
      <c r="AW125" s="121"/>
      <c r="AX125" s="121"/>
      <c r="AY125" s="121"/>
      <c r="AZ125" s="121"/>
      <c r="BA125" s="121"/>
      <c r="BB125" s="121"/>
    </row>
    <row r="126" spans="1:54" s="129" customFormat="1" ht="34.9" hidden="1" customHeight="1">
      <c r="A126" s="440"/>
      <c r="B126" s="216">
        <v>44805</v>
      </c>
      <c r="C126" s="531">
        <v>6557.6674886409946</v>
      </c>
      <c r="D126" s="532">
        <v>11513.270969678999</v>
      </c>
      <c r="E126" s="532">
        <v>-4955.6034810380042</v>
      </c>
      <c r="F126" s="531">
        <v>34880.578475894006</v>
      </c>
      <c r="G126" s="532">
        <v>15022.181179005</v>
      </c>
      <c r="H126" s="532">
        <v>1850.6143843300001</v>
      </c>
      <c r="I126" s="532">
        <v>29097.704595854</v>
      </c>
      <c r="J126" s="532">
        <v>-11089.921683294999</v>
      </c>
      <c r="K126" s="531">
        <v>41438.246287237991</v>
      </c>
      <c r="L126" s="531">
        <v>6136.9207079999996</v>
      </c>
      <c r="M126" s="531">
        <v>35301.325579237993</v>
      </c>
      <c r="N126" s="532">
        <v>10149.996979513</v>
      </c>
      <c r="O126" s="532">
        <v>25151.328599724995</v>
      </c>
      <c r="P126" s="439"/>
      <c r="Q126" s="439"/>
      <c r="R126" s="439"/>
      <c r="S126" s="439"/>
      <c r="T126" s="439"/>
      <c r="U126" s="439"/>
      <c r="V126" s="439"/>
      <c r="W126" s="439"/>
      <c r="X126" s="439"/>
      <c r="Y126" s="439"/>
      <c r="Z126" s="439"/>
      <c r="AA126" s="439"/>
      <c r="AB126" s="439"/>
      <c r="AC126" s="439"/>
      <c r="AD126" s="439"/>
      <c r="AE126" s="439"/>
      <c r="AF126" s="439"/>
      <c r="AG126" s="439"/>
      <c r="AH126" s="439"/>
      <c r="AI126" s="439"/>
      <c r="AJ126" s="439"/>
      <c r="AK126" s="439"/>
      <c r="AL126" s="439"/>
      <c r="AM126" s="439"/>
      <c r="AN126" s="439"/>
      <c r="AO126" s="439"/>
      <c r="AP126" s="439"/>
      <c r="AQ126" s="439"/>
      <c r="AR126" s="439"/>
      <c r="AS126" s="439"/>
      <c r="AT126" s="439"/>
      <c r="AU126" s="439"/>
      <c r="AV126" s="439"/>
      <c r="AW126" s="439"/>
      <c r="AX126" s="439"/>
      <c r="AY126" s="439"/>
      <c r="AZ126" s="439"/>
      <c r="BA126" s="439"/>
      <c r="BB126" s="439"/>
    </row>
    <row r="127" spans="1:54" s="129" customFormat="1" ht="34.9" hidden="1" customHeight="1">
      <c r="A127" s="440"/>
      <c r="B127" s="217">
        <v>44835</v>
      </c>
      <c r="C127" s="536">
        <v>6467.0196727849971</v>
      </c>
      <c r="D127" s="537">
        <v>10992.855139408999</v>
      </c>
      <c r="E127" s="537">
        <v>-4525.835466624002</v>
      </c>
      <c r="F127" s="536">
        <v>34971.350475662999</v>
      </c>
      <c r="G127" s="537">
        <v>15406.031088264002</v>
      </c>
      <c r="H127" s="537">
        <v>1753.775374719</v>
      </c>
      <c r="I127" s="537">
        <v>28983.025892089998</v>
      </c>
      <c r="J127" s="537">
        <v>-11171.481879410003</v>
      </c>
      <c r="K127" s="536">
        <v>41438.369362056997</v>
      </c>
      <c r="L127" s="536">
        <v>6002.8946140000007</v>
      </c>
      <c r="M127" s="536">
        <v>35435.474748057</v>
      </c>
      <c r="N127" s="537">
        <v>10134.725837562</v>
      </c>
      <c r="O127" s="537">
        <v>25300.748910495</v>
      </c>
      <c r="P127" s="439"/>
      <c r="Q127" s="439"/>
      <c r="R127" s="439"/>
      <c r="S127" s="439"/>
      <c r="T127" s="439"/>
      <c r="U127" s="439"/>
      <c r="V127" s="439"/>
      <c r="W127" s="439"/>
      <c r="X127" s="439"/>
      <c r="Y127" s="439"/>
      <c r="Z127" s="439"/>
      <c r="AA127" s="439"/>
      <c r="AB127" s="439"/>
      <c r="AC127" s="439"/>
      <c r="AD127" s="439"/>
      <c r="AE127" s="439"/>
      <c r="AF127" s="439"/>
      <c r="AG127" s="439"/>
      <c r="AH127" s="439"/>
      <c r="AI127" s="439"/>
      <c r="AJ127" s="439"/>
      <c r="AK127" s="439"/>
      <c r="AL127" s="439"/>
      <c r="AM127" s="439"/>
      <c r="AN127" s="439"/>
      <c r="AO127" s="439"/>
      <c r="AP127" s="439"/>
      <c r="AQ127" s="439"/>
      <c r="AR127" s="439"/>
      <c r="AS127" s="439"/>
      <c r="AT127" s="439"/>
      <c r="AU127" s="439"/>
      <c r="AV127" s="439"/>
      <c r="AW127" s="439"/>
      <c r="AX127" s="439"/>
      <c r="AY127" s="439"/>
      <c r="AZ127" s="439"/>
      <c r="BA127" s="439"/>
      <c r="BB127" s="439"/>
    </row>
    <row r="128" spans="1:54" s="129" customFormat="1" ht="34.9" hidden="1" customHeight="1">
      <c r="A128" s="440"/>
      <c r="B128" s="216">
        <v>44866</v>
      </c>
      <c r="C128" s="531">
        <v>7208.5161365990007</v>
      </c>
      <c r="D128" s="532">
        <v>11619.497526699</v>
      </c>
      <c r="E128" s="532">
        <v>-4410.9813900999998</v>
      </c>
      <c r="F128" s="531">
        <v>34224.716593459001</v>
      </c>
      <c r="G128" s="532">
        <v>14901.967644025</v>
      </c>
      <c r="H128" s="532">
        <v>1758.852571769</v>
      </c>
      <c r="I128" s="532">
        <v>29052.765823549998</v>
      </c>
      <c r="J128" s="532">
        <v>-11488.869445884997</v>
      </c>
      <c r="K128" s="531">
        <v>41433.233231243998</v>
      </c>
      <c r="L128" s="531">
        <v>5936.661916</v>
      </c>
      <c r="M128" s="531">
        <v>35496.571315244</v>
      </c>
      <c r="N128" s="532">
        <v>10152.336169434999</v>
      </c>
      <c r="O128" s="532">
        <v>25344.235145808998</v>
      </c>
      <c r="P128" s="439"/>
      <c r="Q128" s="439"/>
      <c r="R128" s="439"/>
      <c r="S128" s="439"/>
      <c r="T128" s="439"/>
      <c r="U128" s="439"/>
      <c r="V128" s="439"/>
      <c r="W128" s="439"/>
      <c r="X128" s="439"/>
      <c r="Y128" s="439"/>
      <c r="Z128" s="439"/>
      <c r="AA128" s="439"/>
      <c r="AB128" s="439"/>
      <c r="AC128" s="439"/>
      <c r="AD128" s="439"/>
      <c r="AE128" s="439"/>
      <c r="AF128" s="439"/>
      <c r="AG128" s="439"/>
      <c r="AH128" s="439"/>
      <c r="AI128" s="439"/>
      <c r="AJ128" s="439"/>
      <c r="AK128" s="439"/>
      <c r="AL128" s="439"/>
      <c r="AM128" s="439"/>
      <c r="AN128" s="439"/>
      <c r="AO128" s="439"/>
      <c r="AP128" s="439"/>
      <c r="AQ128" s="439"/>
      <c r="AR128" s="439"/>
      <c r="AS128" s="439"/>
      <c r="AT128" s="439"/>
      <c r="AU128" s="439"/>
      <c r="AV128" s="439"/>
      <c r="AW128" s="439"/>
      <c r="AX128" s="439"/>
      <c r="AY128" s="439"/>
      <c r="AZ128" s="439"/>
      <c r="BA128" s="439"/>
      <c r="BB128" s="439"/>
    </row>
    <row r="129" spans="1:54" s="129" customFormat="1" ht="34.9" hidden="1" customHeight="1">
      <c r="A129" s="440"/>
      <c r="B129" s="217">
        <v>44896</v>
      </c>
      <c r="C129" s="536">
        <v>7131.5832501259993</v>
      </c>
      <c r="D129" s="537">
        <v>11654.856168130002</v>
      </c>
      <c r="E129" s="537">
        <v>-4523.2729180040023</v>
      </c>
      <c r="F129" s="536">
        <v>34550.104636326003</v>
      </c>
      <c r="G129" s="537">
        <v>15079.699494665001</v>
      </c>
      <c r="H129" s="537">
        <v>1789.4051544490001</v>
      </c>
      <c r="I129" s="537">
        <v>29164.200029623004</v>
      </c>
      <c r="J129" s="537">
        <v>-11483.200042411003</v>
      </c>
      <c r="K129" s="536">
        <v>41681.687707705001</v>
      </c>
      <c r="L129" s="536">
        <v>6037.4384789999995</v>
      </c>
      <c r="M129" s="536">
        <v>35644.249228705004</v>
      </c>
      <c r="N129" s="537">
        <v>10009.901828959002</v>
      </c>
      <c r="O129" s="537">
        <v>25634.347399746002</v>
      </c>
      <c r="P129" s="439"/>
      <c r="Q129" s="439"/>
      <c r="R129" s="439"/>
      <c r="S129" s="439"/>
      <c r="T129" s="439"/>
      <c r="U129" s="439"/>
      <c r="V129" s="439"/>
      <c r="W129" s="439"/>
      <c r="X129" s="439"/>
      <c r="Y129" s="439"/>
      <c r="Z129" s="439"/>
      <c r="AA129" s="439"/>
      <c r="AB129" s="439"/>
      <c r="AC129" s="439"/>
      <c r="AD129" s="439"/>
      <c r="AE129" s="439"/>
      <c r="AF129" s="439"/>
      <c r="AG129" s="439"/>
      <c r="AH129" s="439"/>
      <c r="AI129" s="439"/>
      <c r="AJ129" s="439"/>
      <c r="AK129" s="439"/>
      <c r="AL129" s="439"/>
      <c r="AM129" s="439"/>
      <c r="AN129" s="439"/>
      <c r="AO129" s="439"/>
      <c r="AP129" s="439"/>
      <c r="AQ129" s="439"/>
      <c r="AR129" s="439"/>
      <c r="AS129" s="439"/>
      <c r="AT129" s="439"/>
      <c r="AU129" s="439"/>
      <c r="AV129" s="439"/>
      <c r="AW129" s="439"/>
      <c r="AX129" s="439"/>
      <c r="AY129" s="439"/>
      <c r="AZ129" s="439"/>
      <c r="BA129" s="439"/>
      <c r="BB129" s="439"/>
    </row>
    <row r="130" spans="1:54" s="129" customFormat="1" ht="34.9" hidden="1" customHeight="1">
      <c r="A130" s="440"/>
      <c r="B130" s="635">
        <v>2023</v>
      </c>
      <c r="C130" s="609"/>
      <c r="D130" s="609"/>
      <c r="E130" s="609"/>
      <c r="F130" s="609"/>
      <c r="G130" s="1260">
        <v>0</v>
      </c>
      <c r="H130" s="1260"/>
      <c r="I130" s="1260"/>
      <c r="J130" s="1260"/>
      <c r="K130" s="679"/>
      <c r="L130" s="679"/>
      <c r="M130" s="679"/>
      <c r="N130" s="679"/>
      <c r="O130" s="679"/>
      <c r="P130" s="439"/>
      <c r="Q130" s="439"/>
      <c r="R130" s="439"/>
      <c r="S130" s="439"/>
      <c r="T130" s="439"/>
      <c r="U130" s="439"/>
      <c r="V130" s="439"/>
      <c r="W130" s="439"/>
      <c r="X130" s="439"/>
      <c r="Y130" s="439"/>
      <c r="Z130" s="439"/>
      <c r="AA130" s="439"/>
      <c r="AB130" s="439"/>
      <c r="AC130" s="439"/>
      <c r="AD130" s="439"/>
      <c r="AE130" s="439"/>
      <c r="AF130" s="439"/>
      <c r="AG130" s="439"/>
      <c r="AH130" s="439"/>
      <c r="AI130" s="439"/>
      <c r="AJ130" s="439"/>
      <c r="AK130" s="439"/>
      <c r="AL130" s="439"/>
      <c r="AM130" s="439"/>
      <c r="AN130" s="439"/>
      <c r="AO130" s="439"/>
      <c r="AP130" s="439"/>
      <c r="AQ130" s="439"/>
      <c r="AR130" s="439"/>
      <c r="AS130" s="439"/>
      <c r="AT130" s="439"/>
      <c r="AU130" s="439"/>
      <c r="AV130" s="439"/>
      <c r="AW130" s="439"/>
      <c r="AX130" s="439"/>
      <c r="AY130" s="439"/>
      <c r="AZ130" s="439"/>
      <c r="BA130" s="439"/>
      <c r="BB130" s="439"/>
    </row>
    <row r="131" spans="1:54" s="129" customFormat="1" ht="34.9" hidden="1" customHeight="1">
      <c r="A131" s="440"/>
      <c r="B131" s="216">
        <v>44927</v>
      </c>
      <c r="C131" s="531">
        <v>6859.4584485430014</v>
      </c>
      <c r="D131" s="532">
        <v>11677.940028938001</v>
      </c>
      <c r="E131" s="532">
        <v>-4818.4815803949996</v>
      </c>
      <c r="F131" s="531">
        <v>34688.680128608008</v>
      </c>
      <c r="G131" s="532">
        <v>15345.546725979002</v>
      </c>
      <c r="H131" s="532">
        <v>1755.0284897629999</v>
      </c>
      <c r="I131" s="532">
        <v>29441.831458870001</v>
      </c>
      <c r="J131" s="532">
        <v>-11853.726546004</v>
      </c>
      <c r="K131" s="531">
        <v>41548.138514350001</v>
      </c>
      <c r="L131" s="531">
        <v>5937.909173</v>
      </c>
      <c r="M131" s="531">
        <v>35610.229341350001</v>
      </c>
      <c r="N131" s="532">
        <v>9908.9482585730002</v>
      </c>
      <c r="O131" s="532">
        <v>25701.281082777001</v>
      </c>
      <c r="P131" s="439"/>
      <c r="Q131" s="439"/>
      <c r="R131" s="439"/>
      <c r="S131" s="439"/>
      <c r="T131" s="439"/>
      <c r="U131" s="439"/>
      <c r="V131" s="439"/>
      <c r="W131" s="439"/>
      <c r="X131" s="439"/>
      <c r="Y131" s="439"/>
      <c r="Z131" s="439"/>
      <c r="AA131" s="439"/>
      <c r="AB131" s="439"/>
      <c r="AC131" s="439"/>
      <c r="AD131" s="439"/>
      <c r="AE131" s="439"/>
      <c r="AF131" s="439"/>
      <c r="AG131" s="439"/>
      <c r="AH131" s="439"/>
      <c r="AI131" s="439"/>
      <c r="AJ131" s="439"/>
      <c r="AK131" s="439"/>
      <c r="AL131" s="439"/>
      <c r="AM131" s="439"/>
      <c r="AN131" s="439"/>
      <c r="AO131" s="439"/>
      <c r="AP131" s="439"/>
      <c r="AQ131" s="439"/>
      <c r="AR131" s="439"/>
      <c r="AS131" s="439"/>
      <c r="AT131" s="439"/>
      <c r="AU131" s="439"/>
      <c r="AV131" s="439"/>
      <c r="AW131" s="439"/>
      <c r="AX131" s="439"/>
      <c r="AY131" s="439"/>
      <c r="AZ131" s="439"/>
      <c r="BA131" s="439"/>
      <c r="BB131" s="439"/>
    </row>
    <row r="132" spans="1:54" s="129" customFormat="1" ht="34.9" hidden="1" customHeight="1">
      <c r="A132" s="440"/>
      <c r="B132" s="217">
        <v>44958</v>
      </c>
      <c r="C132" s="536">
        <v>6297.8091871179986</v>
      </c>
      <c r="D132" s="537">
        <v>11202.268156364</v>
      </c>
      <c r="E132" s="537">
        <v>-4904.4589692460013</v>
      </c>
      <c r="F132" s="536">
        <v>35138.73662207101</v>
      </c>
      <c r="G132" s="537">
        <v>15608.840184592002</v>
      </c>
      <c r="H132" s="537">
        <v>1782.9074323229997</v>
      </c>
      <c r="I132" s="537">
        <v>29650.190739821002</v>
      </c>
      <c r="J132" s="537">
        <v>-11903.201734664997</v>
      </c>
      <c r="K132" s="536">
        <v>41436.545678030001</v>
      </c>
      <c r="L132" s="536">
        <v>5844.7542759999997</v>
      </c>
      <c r="M132" s="536">
        <v>35591.791402030001</v>
      </c>
      <c r="N132" s="537">
        <v>9634.5598212390014</v>
      </c>
      <c r="O132" s="537">
        <v>25957.231580790998</v>
      </c>
      <c r="P132" s="439"/>
      <c r="Q132" s="439"/>
      <c r="R132" s="439"/>
      <c r="S132" s="439"/>
      <c r="T132" s="439"/>
      <c r="U132" s="439"/>
      <c r="V132" s="439"/>
      <c r="W132" s="439"/>
      <c r="X132" s="439"/>
      <c r="Y132" s="439"/>
      <c r="Z132" s="439"/>
      <c r="AA132" s="439"/>
      <c r="AB132" s="439"/>
      <c r="AC132" s="439"/>
      <c r="AD132" s="439"/>
      <c r="AE132" s="439"/>
      <c r="AF132" s="439"/>
      <c r="AG132" s="439"/>
      <c r="AH132" s="439"/>
      <c r="AI132" s="439"/>
      <c r="AJ132" s="439"/>
      <c r="AK132" s="439"/>
      <c r="AL132" s="439"/>
      <c r="AM132" s="439"/>
      <c r="AN132" s="439"/>
      <c r="AO132" s="439"/>
      <c r="AP132" s="439"/>
      <c r="AQ132" s="439"/>
      <c r="AR132" s="439"/>
      <c r="AS132" s="439"/>
      <c r="AT132" s="439"/>
      <c r="AU132" s="439"/>
      <c r="AV132" s="439"/>
      <c r="AW132" s="439"/>
      <c r="AX132" s="439"/>
      <c r="AY132" s="439"/>
      <c r="AZ132" s="439"/>
      <c r="BA132" s="439"/>
      <c r="BB132" s="439"/>
    </row>
    <row r="133" spans="1:54" s="129" customFormat="1" ht="34.9" hidden="1" customHeight="1">
      <c r="A133" s="440"/>
      <c r="B133" s="216">
        <v>44986</v>
      </c>
      <c r="C133" s="531">
        <v>6531.4232732119981</v>
      </c>
      <c r="D133" s="532">
        <v>11357.006503445</v>
      </c>
      <c r="E133" s="532">
        <v>-4825.5832302330018</v>
      </c>
      <c r="F133" s="531">
        <v>35179.259276041004</v>
      </c>
      <c r="G133" s="532">
        <v>15793.727584944998</v>
      </c>
      <c r="H133" s="532">
        <v>1766.7529248430001</v>
      </c>
      <c r="I133" s="532">
        <v>29693.964659320001</v>
      </c>
      <c r="J133" s="532">
        <v>-12075.185893067002</v>
      </c>
      <c r="K133" s="531">
        <v>41710.681347168997</v>
      </c>
      <c r="L133" s="531">
        <v>5934.9647939999995</v>
      </c>
      <c r="M133" s="531">
        <v>35775.716553168997</v>
      </c>
      <c r="N133" s="532">
        <v>9816.7285992729976</v>
      </c>
      <c r="O133" s="532">
        <v>25958.987953896001</v>
      </c>
      <c r="P133" s="439"/>
      <c r="Q133" s="439"/>
      <c r="R133" s="439"/>
      <c r="S133" s="439"/>
      <c r="T133" s="439"/>
      <c r="U133" s="439"/>
      <c r="V133" s="439"/>
      <c r="W133" s="439"/>
      <c r="X133" s="439"/>
      <c r="Y133" s="439"/>
      <c r="Z133" s="439"/>
      <c r="AA133" s="439"/>
      <c r="AB133" s="439"/>
      <c r="AC133" s="439"/>
      <c r="AD133" s="439"/>
      <c r="AE133" s="439"/>
      <c r="AF133" s="439"/>
      <c r="AG133" s="439"/>
      <c r="AH133" s="439"/>
      <c r="AI133" s="439"/>
      <c r="AJ133" s="439"/>
      <c r="AK133" s="439"/>
      <c r="AL133" s="439"/>
      <c r="AM133" s="439"/>
      <c r="AN133" s="439"/>
      <c r="AO133" s="439"/>
      <c r="AP133" s="439"/>
      <c r="AQ133" s="439"/>
      <c r="AR133" s="439"/>
      <c r="AS133" s="439"/>
      <c r="AT133" s="439"/>
      <c r="AU133" s="439"/>
      <c r="AV133" s="439"/>
      <c r="AW133" s="439"/>
      <c r="AX133" s="439"/>
      <c r="AY133" s="439"/>
      <c r="AZ133" s="439"/>
      <c r="BA133" s="439"/>
      <c r="BB133" s="439"/>
    </row>
    <row r="134" spans="1:54" s="129" customFormat="1" ht="34.9" hidden="1" customHeight="1">
      <c r="A134" s="440"/>
      <c r="B134" s="217">
        <v>45017</v>
      </c>
      <c r="C134" s="536">
        <v>7304.0442578949996</v>
      </c>
      <c r="D134" s="537">
        <v>11864.555364704</v>
      </c>
      <c r="E134" s="537">
        <v>-4560.511106809</v>
      </c>
      <c r="F134" s="536">
        <v>34535.045136414999</v>
      </c>
      <c r="G134" s="537">
        <v>15095.856636189003</v>
      </c>
      <c r="H134" s="537">
        <v>1723.2798497029999</v>
      </c>
      <c r="I134" s="537">
        <v>29702.018657139997</v>
      </c>
      <c r="J134" s="537">
        <v>-11986.110006616997</v>
      </c>
      <c r="K134" s="536">
        <v>41839.089046431</v>
      </c>
      <c r="L134" s="536">
        <v>6158.9327220000005</v>
      </c>
      <c r="M134" s="536">
        <v>35680.156324431002</v>
      </c>
      <c r="N134" s="537">
        <v>9761.3484317219991</v>
      </c>
      <c r="O134" s="537">
        <v>25918.807892709003</v>
      </c>
      <c r="P134" s="439"/>
      <c r="Q134" s="439"/>
      <c r="R134" s="439"/>
      <c r="S134" s="439"/>
      <c r="T134" s="439"/>
      <c r="U134" s="439"/>
      <c r="V134" s="439"/>
      <c r="W134" s="439"/>
      <c r="X134" s="439"/>
      <c r="Y134" s="439"/>
      <c r="Z134" s="439"/>
      <c r="AA134" s="439"/>
      <c r="AB134" s="439"/>
      <c r="AC134" s="439"/>
      <c r="AD134" s="439"/>
      <c r="AE134" s="439"/>
      <c r="AF134" s="439"/>
      <c r="AG134" s="439"/>
      <c r="AH134" s="439"/>
      <c r="AI134" s="439"/>
      <c r="AJ134" s="439"/>
      <c r="AK134" s="439"/>
      <c r="AL134" s="439"/>
      <c r="AM134" s="439"/>
      <c r="AN134" s="439"/>
      <c r="AO134" s="439"/>
      <c r="AP134" s="439"/>
      <c r="AQ134" s="439"/>
      <c r="AR134" s="439"/>
      <c r="AS134" s="439"/>
      <c r="AT134" s="439"/>
      <c r="AU134" s="439"/>
      <c r="AV134" s="439"/>
      <c r="AW134" s="439"/>
      <c r="AX134" s="439"/>
      <c r="AY134" s="439"/>
      <c r="AZ134" s="439"/>
      <c r="BA134" s="439"/>
      <c r="BB134" s="439"/>
    </row>
    <row r="135" spans="1:54" s="129" customFormat="1" ht="34.5" hidden="1" customHeight="1">
      <c r="A135" s="440"/>
      <c r="B135" s="216">
        <v>45047</v>
      </c>
      <c r="C135" s="531">
        <v>6849.3198412980018</v>
      </c>
      <c r="D135" s="532">
        <v>11776.644292246003</v>
      </c>
      <c r="E135" s="532">
        <v>-4927.324450948001</v>
      </c>
      <c r="F135" s="531">
        <v>34811.677778457997</v>
      </c>
      <c r="G135" s="532">
        <v>15537.317571898002</v>
      </c>
      <c r="H135" s="532">
        <v>1705.583934773</v>
      </c>
      <c r="I135" s="532">
        <v>29750.99011251</v>
      </c>
      <c r="J135" s="532">
        <v>-12182.213840723</v>
      </c>
      <c r="K135" s="531">
        <v>41660.997377277003</v>
      </c>
      <c r="L135" s="531">
        <v>6021.3999909999993</v>
      </c>
      <c r="M135" s="531">
        <v>35639.597386277004</v>
      </c>
      <c r="N135" s="532">
        <v>9634.8537689980021</v>
      </c>
      <c r="O135" s="532">
        <v>26004.743617279</v>
      </c>
      <c r="P135" s="439"/>
      <c r="Q135" s="439"/>
      <c r="R135" s="439"/>
      <c r="S135" s="439"/>
      <c r="T135" s="439"/>
      <c r="U135" s="439"/>
      <c r="V135" s="439"/>
      <c r="W135" s="439"/>
      <c r="X135" s="439"/>
      <c r="Y135" s="439"/>
      <c r="Z135" s="439"/>
      <c r="AA135" s="439"/>
      <c r="AB135" s="439"/>
      <c r="AC135" s="439"/>
      <c r="AD135" s="439"/>
      <c r="AE135" s="439"/>
      <c r="AF135" s="439"/>
      <c r="AG135" s="439"/>
      <c r="AH135" s="439"/>
      <c r="AI135" s="439"/>
      <c r="AJ135" s="439"/>
      <c r="AK135" s="439"/>
      <c r="AL135" s="439"/>
      <c r="AM135" s="439"/>
      <c r="AN135" s="439"/>
      <c r="AO135" s="439"/>
      <c r="AP135" s="439"/>
      <c r="AQ135" s="439"/>
      <c r="AR135" s="439"/>
      <c r="AS135" s="439"/>
      <c r="AT135" s="439"/>
      <c r="AU135" s="439"/>
      <c r="AV135" s="439"/>
      <c r="AW135" s="439"/>
      <c r="AX135" s="439"/>
      <c r="AY135" s="439"/>
      <c r="AZ135" s="439"/>
      <c r="BA135" s="439"/>
      <c r="BB135" s="439"/>
    </row>
    <row r="136" spans="1:54" s="129" customFormat="1" ht="34.9" hidden="1" customHeight="1">
      <c r="A136" s="440"/>
      <c r="B136" s="217">
        <v>45078</v>
      </c>
      <c r="C136" s="536">
        <v>6988.962104725998</v>
      </c>
      <c r="D136" s="537">
        <v>11656.535215113001</v>
      </c>
      <c r="E136" s="537">
        <v>-4667.573110387003</v>
      </c>
      <c r="F136" s="536">
        <v>34999.625682187994</v>
      </c>
      <c r="G136" s="537">
        <v>15612.046895468997</v>
      </c>
      <c r="H136" s="537">
        <v>1688.3266623029999</v>
      </c>
      <c r="I136" s="537">
        <v>29717.906206089996</v>
      </c>
      <c r="J136" s="537">
        <v>-12018.654081674002</v>
      </c>
      <c r="K136" s="536">
        <v>41988.587717547998</v>
      </c>
      <c r="L136" s="536">
        <v>6220.2597299999998</v>
      </c>
      <c r="M136" s="536">
        <v>35768.327987548</v>
      </c>
      <c r="N136" s="537">
        <v>9579.3597114780005</v>
      </c>
      <c r="O136" s="537">
        <v>26188.968276069998</v>
      </c>
      <c r="P136" s="439"/>
      <c r="Q136" s="439"/>
      <c r="R136" s="439"/>
      <c r="S136" s="439"/>
      <c r="T136" s="439"/>
      <c r="U136" s="439"/>
      <c r="V136" s="439"/>
      <c r="W136" s="439"/>
      <c r="X136" s="439"/>
      <c r="Y136" s="439"/>
      <c r="Z136" s="439"/>
      <c r="AA136" s="439"/>
      <c r="AB136" s="439"/>
      <c r="AC136" s="439"/>
      <c r="AD136" s="439"/>
      <c r="AE136" s="439"/>
      <c r="AF136" s="439"/>
      <c r="AG136" s="439"/>
      <c r="AH136" s="439"/>
      <c r="AI136" s="439"/>
      <c r="AJ136" s="439"/>
      <c r="AK136" s="439"/>
      <c r="AL136" s="439"/>
      <c r="AM136" s="439"/>
      <c r="AN136" s="439"/>
      <c r="AO136" s="439"/>
      <c r="AP136" s="439"/>
      <c r="AQ136" s="439"/>
      <c r="AR136" s="439"/>
      <c r="AS136" s="439"/>
      <c r="AT136" s="439"/>
      <c r="AU136" s="439"/>
      <c r="AV136" s="439"/>
      <c r="AW136" s="439"/>
      <c r="AX136" s="439"/>
      <c r="AY136" s="439"/>
      <c r="AZ136" s="439"/>
      <c r="BA136" s="439"/>
      <c r="BB136" s="439"/>
    </row>
    <row r="137" spans="1:54" s="129" customFormat="1" ht="34.9" hidden="1" customHeight="1">
      <c r="A137" s="440"/>
      <c r="B137" s="216">
        <v>45108</v>
      </c>
      <c r="C137" s="531">
        <v>7296.0713393169999</v>
      </c>
      <c r="D137" s="532">
        <v>11763.493112433001</v>
      </c>
      <c r="E137" s="532">
        <v>-4467.4217731160015</v>
      </c>
      <c r="F137" s="531">
        <v>34863.159422476005</v>
      </c>
      <c r="G137" s="532">
        <v>15578.222198938001</v>
      </c>
      <c r="H137" s="532">
        <v>1691.5867001830002</v>
      </c>
      <c r="I137" s="532">
        <v>29623.003732879999</v>
      </c>
      <c r="J137" s="532">
        <v>-12029.653209525</v>
      </c>
      <c r="K137" s="531">
        <v>42159.244420755997</v>
      </c>
      <c r="L137" s="531">
        <v>6040.3182959999995</v>
      </c>
      <c r="M137" s="531">
        <v>36118.926124755999</v>
      </c>
      <c r="N137" s="532">
        <v>9721.3411640310005</v>
      </c>
      <c r="O137" s="532">
        <v>26397.584960724998</v>
      </c>
      <c r="P137" s="439"/>
      <c r="Q137" s="439"/>
      <c r="R137" s="439"/>
      <c r="S137" s="439"/>
      <c r="T137" s="439"/>
      <c r="U137" s="439"/>
      <c r="V137" s="439"/>
      <c r="W137" s="439"/>
      <c r="X137" s="439"/>
      <c r="Y137" s="439"/>
      <c r="Z137" s="439"/>
      <c r="AA137" s="439"/>
      <c r="AB137" s="439"/>
      <c r="AC137" s="439"/>
      <c r="AD137" s="439"/>
      <c r="AE137" s="439"/>
      <c r="AF137" s="439"/>
      <c r="AG137" s="439"/>
      <c r="AH137" s="439"/>
      <c r="AI137" s="439"/>
      <c r="AJ137" s="439"/>
      <c r="AK137" s="439"/>
      <c r="AL137" s="439"/>
      <c r="AM137" s="439"/>
      <c r="AN137" s="439"/>
      <c r="AO137" s="439"/>
      <c r="AP137" s="439"/>
      <c r="AQ137" s="439"/>
      <c r="AR137" s="439"/>
      <c r="AS137" s="439"/>
      <c r="AT137" s="439"/>
      <c r="AU137" s="439"/>
      <c r="AV137" s="439"/>
      <c r="AW137" s="439"/>
      <c r="AX137" s="439"/>
      <c r="AY137" s="439"/>
      <c r="AZ137" s="439"/>
      <c r="BA137" s="439"/>
      <c r="BB137" s="439"/>
    </row>
    <row r="138" spans="1:54" s="129" customFormat="1" ht="34.9" hidden="1" customHeight="1">
      <c r="A138" s="440"/>
      <c r="B138" s="217">
        <v>45139</v>
      </c>
      <c r="C138" s="536">
        <v>7434.1764536360006</v>
      </c>
      <c r="D138" s="537">
        <v>11864.349183373</v>
      </c>
      <c r="E138" s="537">
        <v>-4430.1727297369998</v>
      </c>
      <c r="F138" s="536">
        <v>34785.796388837</v>
      </c>
      <c r="G138" s="537">
        <v>15680.767645292</v>
      </c>
      <c r="H138" s="537">
        <v>1688.2160757830002</v>
      </c>
      <c r="I138" s="537">
        <v>29563.721626869999</v>
      </c>
      <c r="J138" s="537">
        <v>-12146.908959107999</v>
      </c>
      <c r="K138" s="536">
        <v>42219.932675752003</v>
      </c>
      <c r="L138" s="536">
        <v>5919.9731280000005</v>
      </c>
      <c r="M138" s="536">
        <v>36299.959547752005</v>
      </c>
      <c r="N138" s="537">
        <v>9615.0085821270004</v>
      </c>
      <c r="O138" s="537">
        <v>26684.950965625001</v>
      </c>
      <c r="P138" s="439"/>
      <c r="Q138" s="439"/>
      <c r="R138" s="439"/>
      <c r="S138" s="439"/>
      <c r="T138" s="439"/>
      <c r="U138" s="439"/>
      <c r="V138" s="439"/>
      <c r="W138" s="439"/>
      <c r="X138" s="439"/>
      <c r="Y138" s="439"/>
      <c r="Z138" s="439"/>
      <c r="AA138" s="439"/>
      <c r="AB138" s="439"/>
      <c r="AC138" s="439"/>
      <c r="AD138" s="439"/>
      <c r="AE138" s="439"/>
      <c r="AF138" s="439"/>
      <c r="AG138" s="439"/>
      <c r="AH138" s="439"/>
      <c r="AI138" s="439"/>
      <c r="AJ138" s="439"/>
      <c r="AK138" s="439"/>
      <c r="AL138" s="439"/>
      <c r="AM138" s="439"/>
      <c r="AN138" s="439"/>
      <c r="AO138" s="439"/>
      <c r="AP138" s="439"/>
      <c r="AQ138" s="439"/>
      <c r="AR138" s="439"/>
      <c r="AS138" s="439"/>
      <c r="AT138" s="439"/>
      <c r="AU138" s="439"/>
      <c r="AV138" s="439"/>
      <c r="AW138" s="439"/>
      <c r="AX138" s="439"/>
      <c r="AY138" s="439"/>
      <c r="AZ138" s="439"/>
      <c r="BA138" s="439"/>
      <c r="BB138" s="439"/>
    </row>
    <row r="139" spans="1:54" s="129" customFormat="1" ht="34.9" hidden="1" customHeight="1">
      <c r="A139" s="440"/>
      <c r="B139" s="216">
        <v>45170</v>
      </c>
      <c r="C139" s="531">
        <v>7252.8982776310004</v>
      </c>
      <c r="D139" s="532">
        <v>11683.327102742</v>
      </c>
      <c r="E139" s="532">
        <v>-4430.4288251109992</v>
      </c>
      <c r="F139" s="531">
        <v>35091.802566373</v>
      </c>
      <c r="G139" s="532">
        <v>15839.118261769001</v>
      </c>
      <c r="H139" s="532">
        <v>1681.6776742730001</v>
      </c>
      <c r="I139" s="532">
        <v>29674.123750859999</v>
      </c>
      <c r="J139" s="532">
        <v>-12103.117120528999</v>
      </c>
      <c r="K139" s="531">
        <v>42344.701584283997</v>
      </c>
      <c r="L139" s="531">
        <v>5812.7450000000008</v>
      </c>
      <c r="M139" s="531">
        <v>36531.956584283995</v>
      </c>
      <c r="N139" s="532">
        <v>9802.7719313819998</v>
      </c>
      <c r="O139" s="532">
        <v>26729.184652901993</v>
      </c>
      <c r="P139" s="439"/>
      <c r="Q139" s="439"/>
      <c r="R139" s="439"/>
      <c r="S139" s="439"/>
      <c r="T139" s="439"/>
      <c r="U139" s="439"/>
      <c r="V139" s="439"/>
      <c r="W139" s="439"/>
      <c r="X139" s="439"/>
      <c r="Y139" s="439"/>
      <c r="Z139" s="439"/>
      <c r="AA139" s="439"/>
      <c r="AB139" s="439"/>
      <c r="AC139" s="439"/>
      <c r="AD139" s="439"/>
      <c r="AE139" s="439"/>
      <c r="AF139" s="439"/>
      <c r="AG139" s="439"/>
      <c r="AH139" s="439"/>
      <c r="AI139" s="439"/>
      <c r="AJ139" s="439"/>
      <c r="AK139" s="439"/>
      <c r="AL139" s="439"/>
      <c r="AM139" s="439"/>
      <c r="AN139" s="439"/>
      <c r="AO139" s="439"/>
      <c r="AP139" s="439"/>
      <c r="AQ139" s="439"/>
      <c r="AR139" s="439"/>
      <c r="AS139" s="439"/>
      <c r="AT139" s="439"/>
      <c r="AU139" s="439"/>
      <c r="AV139" s="439"/>
      <c r="AW139" s="439"/>
      <c r="AX139" s="439"/>
      <c r="AY139" s="439"/>
      <c r="AZ139" s="439"/>
      <c r="BA139" s="439"/>
      <c r="BB139" s="439"/>
    </row>
    <row r="140" spans="1:54" s="129" customFormat="1" ht="34.9" hidden="1" customHeight="1">
      <c r="A140" s="440"/>
      <c r="B140" s="217">
        <v>45201</v>
      </c>
      <c r="C140" s="536">
        <v>7347.6074896000018</v>
      </c>
      <c r="D140" s="537">
        <v>11848.40990398</v>
      </c>
      <c r="E140" s="537">
        <v>-4500.8024143799985</v>
      </c>
      <c r="F140" s="536">
        <v>35007.105639032001</v>
      </c>
      <c r="G140" s="537">
        <v>16234.271393431001</v>
      </c>
      <c r="H140" s="537">
        <v>1640.666853923</v>
      </c>
      <c r="I140" s="537">
        <v>29659.323438200001</v>
      </c>
      <c r="J140" s="537">
        <v>-12527.156046521999</v>
      </c>
      <c r="K140" s="536">
        <v>42354.713271371002</v>
      </c>
      <c r="L140" s="536">
        <v>5800.6329999999998</v>
      </c>
      <c r="M140" s="536">
        <v>36554.080271371</v>
      </c>
      <c r="N140" s="537">
        <v>9459.4906583829998</v>
      </c>
      <c r="O140" s="537">
        <v>27094.589612987998</v>
      </c>
      <c r="P140" s="439"/>
      <c r="Q140" s="439"/>
      <c r="R140" s="439"/>
      <c r="S140" s="439"/>
      <c r="T140" s="439"/>
      <c r="U140" s="439"/>
      <c r="V140" s="439"/>
      <c r="W140" s="439"/>
      <c r="X140" s="439"/>
      <c r="Y140" s="439"/>
      <c r="Z140" s="439"/>
      <c r="AA140" s="439"/>
      <c r="AB140" s="439"/>
      <c r="AC140" s="439"/>
      <c r="AD140" s="439"/>
      <c r="AE140" s="439"/>
      <c r="AF140" s="439"/>
      <c r="AG140" s="439"/>
      <c r="AH140" s="439"/>
      <c r="AI140" s="439"/>
      <c r="AJ140" s="439"/>
      <c r="AK140" s="439"/>
      <c r="AL140" s="439"/>
      <c r="AM140" s="439"/>
      <c r="AN140" s="439"/>
      <c r="AO140" s="439"/>
      <c r="AP140" s="439"/>
      <c r="AQ140" s="439"/>
      <c r="AR140" s="439"/>
      <c r="AS140" s="439"/>
      <c r="AT140" s="439"/>
      <c r="AU140" s="439"/>
      <c r="AV140" s="439"/>
      <c r="AW140" s="439"/>
      <c r="AX140" s="439"/>
      <c r="AY140" s="439"/>
      <c r="AZ140" s="439"/>
      <c r="BA140" s="439"/>
      <c r="BB140" s="439"/>
    </row>
    <row r="141" spans="1:54" s="129" customFormat="1" ht="34.9" hidden="1" customHeight="1">
      <c r="A141" s="440"/>
      <c r="B141" s="216">
        <v>45233</v>
      </c>
      <c r="C141" s="531">
        <v>7034.464639140002</v>
      </c>
      <c r="D141" s="532">
        <v>11613.683020851002</v>
      </c>
      <c r="E141" s="532">
        <v>-4579.2183817109999</v>
      </c>
      <c r="F141" s="531">
        <v>35277.136382860997</v>
      </c>
      <c r="G141" s="532">
        <v>16483.277817939997</v>
      </c>
      <c r="H141" s="532">
        <v>1632.506099063</v>
      </c>
      <c r="I141" s="532">
        <v>29791.234488100003</v>
      </c>
      <c r="J141" s="532">
        <v>-12629.882022242002</v>
      </c>
      <c r="K141" s="531">
        <v>42311.602100958</v>
      </c>
      <c r="L141" s="531">
        <v>5832.6639999999998</v>
      </c>
      <c r="M141" s="531">
        <v>36478.938100958003</v>
      </c>
      <c r="N141" s="532">
        <v>9311.5724946320006</v>
      </c>
      <c r="O141" s="532">
        <v>27167.365606326002</v>
      </c>
      <c r="P141" s="439"/>
      <c r="Q141" s="439"/>
      <c r="R141" s="439"/>
      <c r="S141" s="439"/>
      <c r="T141" s="439"/>
      <c r="U141" s="439"/>
      <c r="V141" s="439"/>
      <c r="W141" s="439"/>
      <c r="X141" s="439"/>
      <c r="Y141" s="439"/>
      <c r="Z141" s="439"/>
      <c r="AA141" s="439"/>
      <c r="AB141" s="439"/>
      <c r="AC141" s="439"/>
      <c r="AD141" s="439"/>
      <c r="AE141" s="439"/>
      <c r="AF141" s="439"/>
      <c r="AG141" s="439"/>
      <c r="AH141" s="439"/>
      <c r="AI141" s="439"/>
      <c r="AJ141" s="439"/>
      <c r="AK141" s="439"/>
      <c r="AL141" s="439"/>
      <c r="AM141" s="439"/>
      <c r="AN141" s="439"/>
      <c r="AO141" s="439"/>
      <c r="AP141" s="439"/>
      <c r="AQ141" s="439"/>
      <c r="AR141" s="439"/>
      <c r="AS141" s="439"/>
      <c r="AT141" s="439"/>
      <c r="AU141" s="439"/>
      <c r="AV141" s="439"/>
      <c r="AW141" s="439"/>
      <c r="AX141" s="439"/>
      <c r="AY141" s="439"/>
      <c r="AZ141" s="439"/>
      <c r="BA141" s="439"/>
      <c r="BB141" s="439"/>
    </row>
    <row r="142" spans="1:54" s="129" customFormat="1" ht="34.9" hidden="1" customHeight="1">
      <c r="A142" s="440"/>
      <c r="B142" s="553">
        <v>45261</v>
      </c>
      <c r="C142" s="611">
        <v>7946.9245157029982</v>
      </c>
      <c r="D142" s="610">
        <v>12387.562046928</v>
      </c>
      <c r="E142" s="610">
        <v>-4440.637531225002</v>
      </c>
      <c r="F142" s="611">
        <v>34716.133646681999</v>
      </c>
      <c r="G142" s="610">
        <v>16103.485955229999</v>
      </c>
      <c r="H142" s="610">
        <v>1613.754512969</v>
      </c>
      <c r="I142" s="610">
        <v>29676.67704585</v>
      </c>
      <c r="J142" s="610">
        <v>-12677.783867366999</v>
      </c>
      <c r="K142" s="611">
        <v>42663.058162385001</v>
      </c>
      <c r="L142" s="611">
        <v>5807.5482840000004</v>
      </c>
      <c r="M142" s="611">
        <v>36855.509806947004</v>
      </c>
      <c r="N142" s="610">
        <v>9479.0070333230015</v>
      </c>
      <c r="O142" s="610">
        <v>27376.502773624001</v>
      </c>
      <c r="P142" s="439"/>
      <c r="Q142" s="439"/>
      <c r="R142" s="439"/>
      <c r="S142" s="439"/>
      <c r="T142" s="439"/>
      <c r="U142" s="439"/>
      <c r="V142" s="439"/>
      <c r="W142" s="439"/>
      <c r="X142" s="439"/>
      <c r="Y142" s="439"/>
      <c r="Z142" s="439"/>
      <c r="AA142" s="439"/>
      <c r="AB142" s="439"/>
      <c r="AC142" s="439"/>
      <c r="AD142" s="439"/>
      <c r="AE142" s="439"/>
      <c r="AF142" s="439"/>
      <c r="AG142" s="439"/>
      <c r="AH142" s="439"/>
      <c r="AI142" s="439"/>
      <c r="AJ142" s="439"/>
      <c r="AK142" s="439"/>
      <c r="AL142" s="439"/>
      <c r="AM142" s="439"/>
      <c r="AN142" s="439"/>
      <c r="AO142" s="439"/>
      <c r="AP142" s="439"/>
      <c r="AQ142" s="439"/>
      <c r="AR142" s="439"/>
      <c r="AS142" s="439"/>
      <c r="AT142" s="439"/>
      <c r="AU142" s="439"/>
      <c r="AV142" s="439"/>
      <c r="AW142" s="439"/>
      <c r="AX142" s="439"/>
      <c r="AY142" s="439"/>
      <c r="AZ142" s="439"/>
      <c r="BA142" s="439"/>
      <c r="BB142" s="439"/>
    </row>
    <row r="143" spans="1:54" s="129" customFormat="1" ht="34.9" hidden="1" customHeight="1">
      <c r="A143" s="440"/>
      <c r="B143" s="1017">
        <v>2024</v>
      </c>
      <c r="C143" s="1010"/>
      <c r="D143" s="1010"/>
      <c r="E143" s="1010"/>
      <c r="F143" s="1010"/>
      <c r="G143" s="1012"/>
      <c r="H143" s="1012"/>
      <c r="I143" s="1012"/>
      <c r="J143" s="1012"/>
      <c r="K143" s="1024"/>
      <c r="L143" s="1024"/>
      <c r="M143" s="1024"/>
      <c r="N143" s="1024"/>
      <c r="O143" s="1024"/>
      <c r="P143" s="439"/>
      <c r="Q143" s="439"/>
      <c r="R143" s="439"/>
      <c r="S143" s="439"/>
      <c r="T143" s="439"/>
      <c r="U143" s="439"/>
      <c r="V143" s="439"/>
      <c r="W143" s="439"/>
      <c r="X143" s="439"/>
      <c r="Y143" s="439"/>
      <c r="Z143" s="439"/>
      <c r="AA143" s="439"/>
      <c r="AB143" s="439"/>
      <c r="AC143" s="439"/>
      <c r="AD143" s="439"/>
      <c r="AE143" s="439"/>
      <c r="AF143" s="439"/>
      <c r="AG143" s="439"/>
      <c r="AH143" s="439"/>
      <c r="AI143" s="439"/>
      <c r="AJ143" s="439"/>
      <c r="AK143" s="439"/>
      <c r="AL143" s="439"/>
      <c r="AM143" s="439"/>
      <c r="AN143" s="439"/>
      <c r="AO143" s="439"/>
      <c r="AP143" s="439"/>
      <c r="AQ143" s="439"/>
      <c r="AR143" s="439"/>
      <c r="AS143" s="439"/>
      <c r="AT143" s="439"/>
      <c r="AU143" s="439"/>
      <c r="AV143" s="439"/>
      <c r="AW143" s="439"/>
      <c r="AX143" s="439"/>
      <c r="AY143" s="439"/>
      <c r="AZ143" s="439"/>
      <c r="BA143" s="439"/>
      <c r="BB143" s="439"/>
    </row>
    <row r="144" spans="1:54" s="129" customFormat="1" ht="34.9" hidden="1" customHeight="1">
      <c r="A144" s="440"/>
      <c r="B144" s="216">
        <v>45292</v>
      </c>
      <c r="C144" s="531">
        <f t="shared" ref="C144:C154" si="1">D144+E144</f>
        <v>7709.939330938003</v>
      </c>
      <c r="D144" s="532">
        <v>12251.520278305003</v>
      </c>
      <c r="E144" s="532">
        <v>-4541.5809473669997</v>
      </c>
      <c r="F144" s="531">
        <v>35106.289927170998</v>
      </c>
      <c r="G144" s="532">
        <v>16196.299830168</v>
      </c>
      <c r="H144" s="532">
        <v>1597.8576593020002</v>
      </c>
      <c r="I144" s="532">
        <v>29836.651134069998</v>
      </c>
      <c r="J144" s="532">
        <v>-12524.518696368999</v>
      </c>
      <c r="K144" s="531">
        <f>F144+C144</f>
        <v>42816.229258109001</v>
      </c>
      <c r="L144" s="531">
        <v>5765.9841619999997</v>
      </c>
      <c r="M144" s="531">
        <f t="shared" ref="M144:M150" si="2">N144+O144</f>
        <v>37050.244282856002</v>
      </c>
      <c r="N144" s="532">
        <v>9477.0681431199991</v>
      </c>
      <c r="O144" s="532">
        <v>27573.176139736002</v>
      </c>
      <c r="P144" s="439"/>
      <c r="Q144" s="439"/>
      <c r="R144" s="439"/>
      <c r="S144" s="439"/>
      <c r="T144" s="439"/>
      <c r="U144" s="439"/>
      <c r="V144" s="439"/>
      <c r="W144" s="439"/>
      <c r="X144" s="439"/>
      <c r="Y144" s="439"/>
      <c r="Z144" s="439"/>
      <c r="AA144" s="439"/>
      <c r="AB144" s="439"/>
      <c r="AC144" s="439"/>
      <c r="AD144" s="439"/>
      <c r="AE144" s="439"/>
      <c r="AF144" s="439"/>
      <c r="AG144" s="439"/>
      <c r="AH144" s="439"/>
      <c r="AI144" s="439"/>
      <c r="AJ144" s="439"/>
      <c r="AK144" s="439"/>
      <c r="AL144" s="439"/>
      <c r="AM144" s="439"/>
      <c r="AN144" s="439"/>
      <c r="AO144" s="439"/>
      <c r="AP144" s="439"/>
      <c r="AQ144" s="439"/>
      <c r="AR144" s="439"/>
      <c r="AS144" s="439"/>
      <c r="AT144" s="439"/>
      <c r="AU144" s="439"/>
      <c r="AV144" s="439"/>
      <c r="AW144" s="439"/>
      <c r="AX144" s="439"/>
      <c r="AY144" s="439"/>
      <c r="AZ144" s="439"/>
      <c r="BA144" s="439"/>
      <c r="BB144" s="439"/>
    </row>
    <row r="145" spans="1:54" s="129" customFormat="1" ht="34.9" hidden="1" customHeight="1">
      <c r="A145" s="440"/>
      <c r="B145" s="217">
        <v>45323</v>
      </c>
      <c r="C145" s="536">
        <f t="shared" si="1"/>
        <v>7585.233688373999</v>
      </c>
      <c r="D145" s="537">
        <v>12239.176301025</v>
      </c>
      <c r="E145" s="537">
        <v>-4653.9426126510007</v>
      </c>
      <c r="F145" s="536">
        <v>35465.45107104702</v>
      </c>
      <c r="G145" s="537">
        <v>16518.979468733003</v>
      </c>
      <c r="H145" s="537">
        <v>1612.1192716999999</v>
      </c>
      <c r="I145" s="537">
        <v>29960.057810499999</v>
      </c>
      <c r="J145" s="537">
        <v>-12625.705479885986</v>
      </c>
      <c r="K145" s="536">
        <f>F145+C145</f>
        <v>43050.684759421019</v>
      </c>
      <c r="L145" s="536">
        <v>5759.6226130000005</v>
      </c>
      <c r="M145" s="536">
        <f t="shared" si="2"/>
        <v>37291.062871396003</v>
      </c>
      <c r="N145" s="537">
        <v>9499.7454339920005</v>
      </c>
      <c r="O145" s="537">
        <v>27791.317437404003</v>
      </c>
      <c r="P145" s="439"/>
      <c r="Q145" s="439"/>
      <c r="R145" s="439"/>
      <c r="S145" s="439"/>
      <c r="T145" s="439"/>
      <c r="U145" s="439"/>
      <c r="V145" s="439"/>
      <c r="W145" s="439"/>
      <c r="X145" s="439"/>
      <c r="Y145" s="439"/>
      <c r="Z145" s="439"/>
      <c r="AA145" s="439"/>
      <c r="AB145" s="439"/>
      <c r="AC145" s="439"/>
      <c r="AD145" s="439"/>
      <c r="AE145" s="439"/>
      <c r="AF145" s="439"/>
      <c r="AG145" s="439"/>
      <c r="AH145" s="439"/>
      <c r="AI145" s="439"/>
      <c r="AJ145" s="439"/>
      <c r="AK145" s="439"/>
      <c r="AL145" s="439"/>
      <c r="AM145" s="439"/>
      <c r="AN145" s="439"/>
      <c r="AO145" s="439"/>
      <c r="AP145" s="439"/>
      <c r="AQ145" s="439"/>
      <c r="AR145" s="439"/>
      <c r="AS145" s="439"/>
      <c r="AT145" s="439"/>
      <c r="AU145" s="439"/>
      <c r="AV145" s="439"/>
      <c r="AW145" s="439"/>
      <c r="AX145" s="439"/>
      <c r="AY145" s="439"/>
      <c r="AZ145" s="439"/>
      <c r="BA145" s="439"/>
      <c r="BB145" s="439"/>
    </row>
    <row r="146" spans="1:54" s="129" customFormat="1" ht="34.9" hidden="1" customHeight="1">
      <c r="A146" s="440"/>
      <c r="B146" s="216">
        <v>45352</v>
      </c>
      <c r="C146" s="531">
        <f t="shared" si="1"/>
        <v>7742.1062956649967</v>
      </c>
      <c r="D146" s="532">
        <v>12610.162408495999</v>
      </c>
      <c r="E146" s="532">
        <v>-4868.0561128310019</v>
      </c>
      <c r="F146" s="531">
        <v>35462.959691816999</v>
      </c>
      <c r="G146" s="532">
        <v>16519.127607572002</v>
      </c>
      <c r="H146" s="532">
        <v>1642.4104000699999</v>
      </c>
      <c r="I146" s="532">
        <v>30081.125824800001</v>
      </c>
      <c r="J146" s="532">
        <v>-12779.704140625003</v>
      </c>
      <c r="K146" s="531">
        <f>F146+C146</f>
        <v>43205.065987481998</v>
      </c>
      <c r="L146" s="531">
        <v>5897.2268560000002</v>
      </c>
      <c r="M146" s="531">
        <f t="shared" si="2"/>
        <v>37307.839751985994</v>
      </c>
      <c r="N146" s="532">
        <v>9602.4887336989977</v>
      </c>
      <c r="O146" s="532">
        <v>27705.351018286998</v>
      </c>
      <c r="P146" s="439"/>
      <c r="Q146" s="439"/>
      <c r="R146" s="439"/>
      <c r="S146" s="439"/>
      <c r="T146" s="439"/>
      <c r="U146" s="439"/>
      <c r="V146" s="439"/>
      <c r="W146" s="439"/>
      <c r="X146" s="439"/>
      <c r="Y146" s="439"/>
      <c r="Z146" s="439"/>
      <c r="AA146" s="439"/>
      <c r="AB146" s="439"/>
      <c r="AC146" s="439"/>
      <c r="AD146" s="439"/>
      <c r="AE146" s="439"/>
      <c r="AF146" s="439"/>
      <c r="AG146" s="439"/>
      <c r="AH146" s="439"/>
      <c r="AI146" s="439"/>
      <c r="AJ146" s="439"/>
      <c r="AK146" s="439"/>
      <c r="AL146" s="439"/>
      <c r="AM146" s="439"/>
      <c r="AN146" s="439"/>
      <c r="AO146" s="439"/>
      <c r="AP146" s="439"/>
      <c r="AQ146" s="439"/>
      <c r="AR146" s="439"/>
      <c r="AS146" s="439"/>
      <c r="AT146" s="439"/>
      <c r="AU146" s="439"/>
      <c r="AV146" s="439"/>
      <c r="AW146" s="439"/>
      <c r="AX146" s="439"/>
      <c r="AY146" s="439"/>
      <c r="AZ146" s="439"/>
      <c r="BA146" s="439"/>
      <c r="BB146" s="439"/>
    </row>
    <row r="147" spans="1:54" s="129" customFormat="1" ht="34.9" hidden="1" customHeight="1">
      <c r="A147" s="440"/>
      <c r="B147" s="217">
        <v>45383</v>
      </c>
      <c r="C147" s="536">
        <f t="shared" si="1"/>
        <v>7980.6992954949983</v>
      </c>
      <c r="D147" s="537">
        <v>12941.078128075998</v>
      </c>
      <c r="E147" s="537">
        <v>-4960.3788325810001</v>
      </c>
      <c r="F147" s="536">
        <v>35017.567006298981</v>
      </c>
      <c r="G147" s="537">
        <v>16132.671984130999</v>
      </c>
      <c r="H147" s="537">
        <v>1656.65595689</v>
      </c>
      <c r="I147" s="537">
        <v>30195.050647199998</v>
      </c>
      <c r="J147" s="537">
        <v>-12966.811581922009</v>
      </c>
      <c r="K147" s="536">
        <f>F147+C147</f>
        <v>42998.266301793978</v>
      </c>
      <c r="L147" s="536">
        <v>5962.8962449999999</v>
      </c>
      <c r="M147" s="536">
        <f t="shared" si="2"/>
        <v>37035.369962718003</v>
      </c>
      <c r="N147" s="537">
        <v>9523.6993189160003</v>
      </c>
      <c r="O147" s="537">
        <v>27511.670643802001</v>
      </c>
      <c r="P147" s="439"/>
      <c r="Q147" s="439"/>
      <c r="R147" s="439"/>
      <c r="S147" s="439"/>
      <c r="T147" s="439"/>
      <c r="U147" s="439"/>
      <c r="V147" s="439"/>
      <c r="W147" s="439"/>
      <c r="X147" s="439"/>
      <c r="Y147" s="439"/>
      <c r="Z147" s="439"/>
      <c r="AA147" s="439"/>
      <c r="AB147" s="439"/>
      <c r="AC147" s="439"/>
      <c r="AD147" s="439"/>
      <c r="AE147" s="439"/>
      <c r="AF147" s="439"/>
      <c r="AG147" s="439"/>
      <c r="AH147" s="439"/>
      <c r="AI147" s="439"/>
      <c r="AJ147" s="439"/>
      <c r="AK147" s="439"/>
      <c r="AL147" s="439"/>
      <c r="AM147" s="439"/>
      <c r="AN147" s="439"/>
      <c r="AO147" s="439"/>
      <c r="AP147" s="439"/>
      <c r="AQ147" s="439"/>
      <c r="AR147" s="439"/>
      <c r="AS147" s="439"/>
      <c r="AT147" s="439"/>
      <c r="AU147" s="439"/>
      <c r="AV147" s="439"/>
      <c r="AW147" s="439"/>
      <c r="AX147" s="439"/>
      <c r="AY147" s="439"/>
      <c r="AZ147" s="439"/>
      <c r="BA147" s="439"/>
      <c r="BB147" s="439"/>
    </row>
    <row r="148" spans="1:54" s="129" customFormat="1" ht="34.9" hidden="1" customHeight="1">
      <c r="A148" s="440"/>
      <c r="B148" s="216">
        <v>45413</v>
      </c>
      <c r="C148" s="531">
        <f t="shared" si="1"/>
        <v>7870.5453278739951</v>
      </c>
      <c r="D148" s="532">
        <v>12767.137191094997</v>
      </c>
      <c r="E148" s="532">
        <v>-4896.5918632210014</v>
      </c>
      <c r="F148" s="531">
        <v>35652.422205661001</v>
      </c>
      <c r="G148" s="532">
        <v>16699.505268155001</v>
      </c>
      <c r="H148" s="532">
        <v>1678.20758849</v>
      </c>
      <c r="I148" s="532">
        <v>30197.244120299998</v>
      </c>
      <c r="J148" s="532">
        <v>-12922.534771284001</v>
      </c>
      <c r="K148" s="531">
        <f>F148+C148</f>
        <v>43522.967533534997</v>
      </c>
      <c r="L148" s="531">
        <v>5991.0080850000004</v>
      </c>
      <c r="M148" s="531">
        <f t="shared" si="2"/>
        <v>37531.960296440004</v>
      </c>
      <c r="N148" s="532">
        <v>9812.1138939760021</v>
      </c>
      <c r="O148" s="532">
        <v>27719.846402464002</v>
      </c>
      <c r="P148" s="439"/>
      <c r="Q148" s="439"/>
      <c r="R148" s="439"/>
      <c r="S148" s="439"/>
      <c r="T148" s="439"/>
      <c r="U148" s="439"/>
      <c r="V148" s="439"/>
      <c r="W148" s="439"/>
      <c r="X148" s="439"/>
      <c r="Y148" s="439"/>
      <c r="Z148" s="439"/>
      <c r="AA148" s="439"/>
      <c r="AB148" s="439"/>
      <c r="AC148" s="439"/>
      <c r="AD148" s="439"/>
      <c r="AE148" s="439"/>
      <c r="AF148" s="439"/>
      <c r="AG148" s="439"/>
      <c r="AH148" s="439"/>
      <c r="AI148" s="439"/>
      <c r="AJ148" s="439"/>
      <c r="AK148" s="439"/>
      <c r="AL148" s="439"/>
      <c r="AM148" s="439"/>
      <c r="AN148" s="439"/>
      <c r="AO148" s="439"/>
      <c r="AP148" s="439"/>
      <c r="AQ148" s="439"/>
      <c r="AR148" s="439"/>
      <c r="AS148" s="439"/>
      <c r="AT148" s="439"/>
      <c r="AU148" s="439"/>
      <c r="AV148" s="439"/>
      <c r="AW148" s="439"/>
      <c r="AX148" s="439"/>
      <c r="AY148" s="439"/>
      <c r="AZ148" s="439"/>
      <c r="BA148" s="439"/>
      <c r="BB148" s="439"/>
    </row>
    <row r="149" spans="1:54" s="129" customFormat="1" ht="34.9" hidden="1" customHeight="1">
      <c r="A149" s="440"/>
      <c r="B149" s="217">
        <v>45445</v>
      </c>
      <c r="C149" s="536">
        <v>8075.255685137</v>
      </c>
      <c r="D149" s="537">
        <v>12769.664931518</v>
      </c>
      <c r="E149" s="537">
        <v>-4694.4092463810002</v>
      </c>
      <c r="F149" s="536">
        <v>35658.200909947001</v>
      </c>
      <c r="G149" s="537">
        <v>16745.150308916003</v>
      </c>
      <c r="H149" s="537">
        <v>1671.76259009</v>
      </c>
      <c r="I149" s="537">
        <v>30295.3966525</v>
      </c>
      <c r="J149" s="537">
        <v>-13054.108641559</v>
      </c>
      <c r="K149" s="536">
        <v>43733.456738565998</v>
      </c>
      <c r="L149" s="536">
        <v>6073.0444170000001</v>
      </c>
      <c r="M149" s="536">
        <v>37660.412321565993</v>
      </c>
      <c r="N149" s="537">
        <v>9721.3952127310004</v>
      </c>
      <c r="O149" s="537">
        <v>27939.017108834996</v>
      </c>
      <c r="P149" s="439"/>
      <c r="Q149" s="439"/>
      <c r="R149" s="439"/>
      <c r="S149" s="439"/>
      <c r="T149" s="439"/>
      <c r="U149" s="439"/>
      <c r="V149" s="439"/>
      <c r="W149" s="439"/>
      <c r="X149" s="439"/>
      <c r="Y149" s="439"/>
      <c r="Z149" s="439"/>
      <c r="AA149" s="439"/>
      <c r="AB149" s="439"/>
      <c r="AC149" s="439"/>
      <c r="AD149" s="439"/>
      <c r="AE149" s="439"/>
      <c r="AF149" s="439"/>
      <c r="AG149" s="439"/>
      <c r="AH149" s="439"/>
      <c r="AI149" s="439"/>
      <c r="AJ149" s="439"/>
      <c r="AK149" s="439"/>
      <c r="AL149" s="439"/>
      <c r="AM149" s="439"/>
      <c r="AN149" s="439"/>
      <c r="AO149" s="439"/>
      <c r="AP149" s="439"/>
      <c r="AQ149" s="439"/>
      <c r="AR149" s="439"/>
      <c r="AS149" s="439"/>
      <c r="AT149" s="439"/>
      <c r="AU149" s="439"/>
      <c r="AV149" s="439"/>
      <c r="AW149" s="439"/>
      <c r="AX149" s="439"/>
      <c r="AY149" s="439"/>
      <c r="AZ149" s="439"/>
      <c r="BA149" s="439"/>
      <c r="BB149" s="439"/>
    </row>
    <row r="150" spans="1:54" s="129" customFormat="1" ht="34.9" hidden="1" customHeight="1">
      <c r="A150" s="440"/>
      <c r="B150" s="216" t="s">
        <v>1037</v>
      </c>
      <c r="C150" s="531">
        <f t="shared" si="1"/>
        <v>8649.9359999999997</v>
      </c>
      <c r="D150" s="532">
        <v>12939.924999999999</v>
      </c>
      <c r="E150" s="532">
        <v>-4289.9889999999996</v>
      </c>
      <c r="F150" s="531">
        <v>35846.432000000001</v>
      </c>
      <c r="G150" s="532">
        <v>17037.830000000002</v>
      </c>
      <c r="H150" s="532">
        <v>1656.0550000000001</v>
      </c>
      <c r="I150" s="532">
        <v>30311.411</v>
      </c>
      <c r="J150" s="532">
        <v>-13158.864</v>
      </c>
      <c r="K150" s="531">
        <f>F150+C150</f>
        <v>44496.368000000002</v>
      </c>
      <c r="L150" s="531">
        <v>6148.9049999999997</v>
      </c>
      <c r="M150" s="531">
        <f t="shared" si="2"/>
        <v>38347.460999999996</v>
      </c>
      <c r="N150" s="532">
        <v>9740.357</v>
      </c>
      <c r="O150" s="532">
        <v>28607.103999999999</v>
      </c>
      <c r="P150" s="439"/>
      <c r="Q150" s="439"/>
      <c r="R150" s="439"/>
      <c r="S150" s="439"/>
      <c r="T150" s="439"/>
      <c r="U150" s="439"/>
      <c r="V150" s="439"/>
      <c r="W150" s="439"/>
      <c r="X150" s="439"/>
      <c r="Y150" s="439"/>
      <c r="Z150" s="439"/>
      <c r="AA150" s="439"/>
      <c r="AB150" s="439"/>
      <c r="AC150" s="439"/>
      <c r="AD150" s="439"/>
      <c r="AE150" s="439"/>
      <c r="AF150" s="439"/>
      <c r="AG150" s="439"/>
      <c r="AH150" s="439"/>
      <c r="AI150" s="439"/>
      <c r="AJ150" s="439"/>
      <c r="AK150" s="439"/>
      <c r="AL150" s="439"/>
      <c r="AM150" s="439"/>
      <c r="AN150" s="439"/>
      <c r="AO150" s="439"/>
      <c r="AP150" s="439"/>
      <c r="AQ150" s="439"/>
      <c r="AR150" s="439"/>
      <c r="AS150" s="439"/>
      <c r="AT150" s="439"/>
      <c r="AU150" s="439"/>
      <c r="AV150" s="439"/>
      <c r="AW150" s="439"/>
      <c r="AX150" s="439"/>
      <c r="AY150" s="439"/>
      <c r="AZ150" s="439"/>
      <c r="BA150" s="439"/>
      <c r="BB150" s="439"/>
    </row>
    <row r="151" spans="1:54" s="129" customFormat="1" ht="34.9" hidden="1" customHeight="1">
      <c r="A151" s="440"/>
      <c r="B151" s="217">
        <v>45508</v>
      </c>
      <c r="C151" s="536">
        <v>9155.1027134319993</v>
      </c>
      <c r="D151" s="537">
        <v>13575.958664813001</v>
      </c>
      <c r="E151" s="537">
        <v>-4420.8559513810014</v>
      </c>
      <c r="F151" s="536">
        <v>35768.521927262002</v>
      </c>
      <c r="G151" s="537">
        <v>17063.780799934997</v>
      </c>
      <c r="H151" s="537">
        <v>1641.8362944600001</v>
      </c>
      <c r="I151" s="537">
        <v>30449.5201247</v>
      </c>
      <c r="J151" s="537">
        <v>-13386.615291832997</v>
      </c>
      <c r="K151" s="536">
        <v>44923.624020880998</v>
      </c>
      <c r="L151" s="536">
        <v>6145.6424219999999</v>
      </c>
      <c r="M151" s="536">
        <v>38777.981598881001</v>
      </c>
      <c r="N151" s="537">
        <v>9871.864505597001</v>
      </c>
      <c r="O151" s="537">
        <v>28906.117093283996</v>
      </c>
      <c r="P151" s="439"/>
      <c r="Q151" s="439"/>
      <c r="R151" s="439"/>
      <c r="S151" s="439"/>
      <c r="T151" s="439"/>
      <c r="U151" s="439"/>
      <c r="V151" s="439"/>
      <c r="W151" s="439"/>
      <c r="X151" s="439"/>
      <c r="Y151" s="439"/>
      <c r="Z151" s="439"/>
      <c r="AA151" s="439"/>
      <c r="AB151" s="439"/>
      <c r="AC151" s="439"/>
      <c r="AD151" s="439"/>
      <c r="AE151" s="439"/>
      <c r="AF151" s="439"/>
      <c r="AG151" s="439"/>
      <c r="AH151" s="439"/>
      <c r="AI151" s="439"/>
      <c r="AJ151" s="439"/>
      <c r="AK151" s="439"/>
      <c r="AL151" s="439"/>
      <c r="AM151" s="439"/>
      <c r="AN151" s="439"/>
      <c r="AO151" s="439"/>
      <c r="AP151" s="439"/>
      <c r="AQ151" s="439"/>
      <c r="AR151" s="439"/>
      <c r="AS151" s="439"/>
      <c r="AT151" s="439"/>
      <c r="AU151" s="439"/>
      <c r="AV151" s="439"/>
      <c r="AW151" s="439"/>
      <c r="AX151" s="439"/>
      <c r="AY151" s="439"/>
      <c r="AZ151" s="439"/>
      <c r="BA151" s="439"/>
      <c r="BB151" s="439"/>
    </row>
    <row r="152" spans="1:54" s="129" customFormat="1" ht="34.9" hidden="1" customHeight="1">
      <c r="A152" s="440"/>
      <c r="B152" s="216">
        <v>45560</v>
      </c>
      <c r="C152" s="531">
        <f t="shared" si="1"/>
        <v>9452.0849957850005</v>
      </c>
      <c r="D152" s="532">
        <v>13990.447353645999</v>
      </c>
      <c r="E152" s="532">
        <v>-4538.3623578609995</v>
      </c>
      <c r="F152" s="531">
        <v>35431.463671278994</v>
      </c>
      <c r="G152" s="532">
        <v>16965.599123311</v>
      </c>
      <c r="H152" s="532">
        <v>1635.3127688700001</v>
      </c>
      <c r="I152" s="532">
        <v>30517.237612299999</v>
      </c>
      <c r="J152" s="532">
        <v>-13686.685833202004</v>
      </c>
      <c r="K152" s="531">
        <f>F152+C152</f>
        <v>44883.548667063995</v>
      </c>
      <c r="L152" s="531">
        <v>6073.500548</v>
      </c>
      <c r="M152" s="531">
        <f>N152+O152</f>
        <v>38810.047793417994</v>
      </c>
      <c r="N152" s="532">
        <v>9749.9843596499995</v>
      </c>
      <c r="O152" s="532">
        <v>29060.063433767995</v>
      </c>
      <c r="P152" s="439"/>
      <c r="Q152" s="439"/>
      <c r="R152" s="439"/>
      <c r="S152" s="439"/>
      <c r="T152" s="439"/>
      <c r="U152" s="439"/>
      <c r="V152" s="439"/>
      <c r="W152" s="439"/>
      <c r="X152" s="439"/>
      <c r="Y152" s="439"/>
      <c r="Z152" s="439"/>
      <c r="AA152" s="439"/>
      <c r="AB152" s="439"/>
      <c r="AC152" s="439"/>
      <c r="AD152" s="439"/>
      <c r="AE152" s="439"/>
      <c r="AF152" s="439"/>
      <c r="AG152" s="439"/>
      <c r="AH152" s="439"/>
      <c r="AI152" s="439"/>
      <c r="AJ152" s="439"/>
      <c r="AK152" s="439"/>
      <c r="AL152" s="439"/>
      <c r="AM152" s="439"/>
      <c r="AN152" s="439"/>
      <c r="AO152" s="439"/>
      <c r="AP152" s="439"/>
      <c r="AQ152" s="439"/>
      <c r="AR152" s="439"/>
      <c r="AS152" s="439"/>
      <c r="AT152" s="439"/>
      <c r="AU152" s="439"/>
      <c r="AV152" s="439"/>
      <c r="AW152" s="439"/>
      <c r="AX152" s="439"/>
      <c r="AY152" s="439"/>
      <c r="AZ152" s="439"/>
      <c r="BA152" s="439"/>
      <c r="BB152" s="439"/>
    </row>
    <row r="153" spans="1:54" s="129" customFormat="1" ht="34.9" hidden="1" customHeight="1">
      <c r="A153" s="440"/>
      <c r="B153" s="217">
        <v>45590</v>
      </c>
      <c r="C153" s="536">
        <v>9351.3632107779995</v>
      </c>
      <c r="D153" s="537">
        <v>14105.481561519</v>
      </c>
      <c r="E153" s="537">
        <v>-4754.1183507409996</v>
      </c>
      <c r="F153" s="536">
        <v>35267.245208420994</v>
      </c>
      <c r="G153" s="537">
        <v>17151.069783321</v>
      </c>
      <c r="H153" s="537">
        <v>1634.8099820799998</v>
      </c>
      <c r="I153" s="537">
        <v>30574.410240000001</v>
      </c>
      <c r="J153" s="537">
        <v>-14093.044796979999</v>
      </c>
      <c r="K153" s="536">
        <v>44618.607884680001</v>
      </c>
      <c r="L153" s="536">
        <v>6104.3991740000001</v>
      </c>
      <c r="M153" s="536">
        <v>38514.208710680003</v>
      </c>
      <c r="N153" s="537">
        <v>9756.0405289250011</v>
      </c>
      <c r="O153" s="537">
        <v>28758.168181754998</v>
      </c>
      <c r="P153" s="439"/>
      <c r="Q153" s="439"/>
      <c r="R153" s="439"/>
      <c r="S153" s="439"/>
      <c r="T153" s="439"/>
      <c r="U153" s="439"/>
      <c r="V153" s="439"/>
      <c r="W153" s="439"/>
      <c r="X153" s="439"/>
      <c r="Y153" s="439"/>
      <c r="Z153" s="439"/>
      <c r="AA153" s="439"/>
      <c r="AB153" s="439"/>
      <c r="AC153" s="439"/>
      <c r="AD153" s="439"/>
      <c r="AE153" s="439"/>
      <c r="AF153" s="439"/>
      <c r="AG153" s="439"/>
      <c r="AH153" s="439"/>
      <c r="AI153" s="439"/>
      <c r="AJ153" s="439"/>
      <c r="AK153" s="439"/>
      <c r="AL153" s="439"/>
      <c r="AM153" s="439"/>
      <c r="AN153" s="439"/>
      <c r="AO153" s="439"/>
      <c r="AP153" s="439"/>
      <c r="AQ153" s="439"/>
      <c r="AR153" s="439"/>
      <c r="AS153" s="439"/>
      <c r="AT153" s="439"/>
      <c r="AU153" s="439"/>
      <c r="AV153" s="439"/>
      <c r="AW153" s="439"/>
      <c r="AX153" s="439"/>
      <c r="AY153" s="439"/>
      <c r="AZ153" s="439"/>
      <c r="BA153" s="439"/>
      <c r="BB153" s="439"/>
    </row>
    <row r="154" spans="1:54" s="129" customFormat="1" ht="34.9" hidden="1" customHeight="1">
      <c r="A154" s="440"/>
      <c r="B154" s="216">
        <v>45621</v>
      </c>
      <c r="C154" s="531">
        <f t="shared" si="1"/>
        <v>9274.3309999999983</v>
      </c>
      <c r="D154" s="532">
        <v>14041.907999999999</v>
      </c>
      <c r="E154" s="532">
        <v>-4767.5770000000002</v>
      </c>
      <c r="F154" s="531">
        <v>35760.650999999998</v>
      </c>
      <c r="G154" s="532">
        <v>17362.037</v>
      </c>
      <c r="H154" s="532">
        <v>1648.3610000000001</v>
      </c>
      <c r="I154" s="532">
        <v>30706.706999999999</v>
      </c>
      <c r="J154" s="532">
        <v>-13956.454</v>
      </c>
      <c r="K154" s="531">
        <f>F154+C154</f>
        <v>45034.981999999996</v>
      </c>
      <c r="L154" s="531">
        <v>6129.1949999999997</v>
      </c>
      <c r="M154" s="531">
        <f>N154+O154</f>
        <v>38905.788999999997</v>
      </c>
      <c r="N154" s="532">
        <v>10009.455</v>
      </c>
      <c r="O154" s="532">
        <v>28896.333999999999</v>
      </c>
      <c r="P154" s="439"/>
      <c r="Q154" s="439"/>
      <c r="R154" s="439"/>
      <c r="S154" s="439"/>
      <c r="T154" s="439"/>
      <c r="U154" s="439"/>
      <c r="V154" s="439"/>
      <c r="W154" s="439"/>
      <c r="X154" s="439"/>
      <c r="Y154" s="439"/>
      <c r="Z154" s="439"/>
      <c r="AA154" s="439"/>
      <c r="AB154" s="439"/>
      <c r="AC154" s="439"/>
      <c r="AD154" s="439"/>
      <c r="AE154" s="439"/>
      <c r="AF154" s="439"/>
      <c r="AG154" s="439"/>
      <c r="AH154" s="439"/>
      <c r="AI154" s="439"/>
      <c r="AJ154" s="439"/>
      <c r="AK154" s="439"/>
      <c r="AL154" s="439"/>
      <c r="AM154" s="439"/>
      <c r="AN154" s="439"/>
      <c r="AO154" s="439"/>
      <c r="AP154" s="439"/>
      <c r="AQ154" s="439"/>
      <c r="AR154" s="439"/>
      <c r="AS154" s="439"/>
      <c r="AT154" s="439"/>
      <c r="AU154" s="439"/>
      <c r="AV154" s="439"/>
      <c r="AW154" s="439"/>
      <c r="AX154" s="439"/>
      <c r="AY154" s="439"/>
      <c r="AZ154" s="439"/>
      <c r="BA154" s="439"/>
      <c r="BB154" s="439"/>
    </row>
    <row r="155" spans="1:54" s="129" customFormat="1" ht="34.9" hidden="1" customHeight="1">
      <c r="A155" s="440"/>
      <c r="B155" s="553">
        <v>45652</v>
      </c>
      <c r="C155" s="611">
        <v>9907.6026473589991</v>
      </c>
      <c r="D155" s="610">
        <v>14544.818409998001</v>
      </c>
      <c r="E155" s="610">
        <v>-4637.2157626390008</v>
      </c>
      <c r="F155" s="611">
        <v>35361.675708490002</v>
      </c>
      <c r="G155" s="610">
        <v>17145.784744725002</v>
      </c>
      <c r="H155" s="610">
        <v>1661.9359237899998</v>
      </c>
      <c r="I155" s="610">
        <v>30347.170106860001</v>
      </c>
      <c r="J155" s="610">
        <v>-13793.215066884997</v>
      </c>
      <c r="K155" s="611">
        <v>45269.277990850998</v>
      </c>
      <c r="L155" s="611">
        <v>6083.0695770000002</v>
      </c>
      <c r="M155" s="611">
        <v>39186.208413850996</v>
      </c>
      <c r="N155" s="610">
        <v>9746.3706146910008</v>
      </c>
      <c r="O155" s="610">
        <v>29439.837799159999</v>
      </c>
      <c r="P155" s="439"/>
      <c r="Q155" s="439"/>
      <c r="R155" s="439"/>
      <c r="S155" s="439"/>
      <c r="T155" s="439"/>
      <c r="U155" s="439"/>
      <c r="V155" s="439"/>
      <c r="W155" s="439"/>
      <c r="X155" s="439"/>
      <c r="Y155" s="439"/>
      <c r="Z155" s="439"/>
      <c r="AA155" s="439"/>
      <c r="AB155" s="439"/>
      <c r="AC155" s="439"/>
      <c r="AD155" s="439"/>
      <c r="AE155" s="439"/>
      <c r="AF155" s="439"/>
      <c r="AG155" s="439"/>
      <c r="AH155" s="439"/>
      <c r="AI155" s="439"/>
      <c r="AJ155" s="439"/>
      <c r="AK155" s="439"/>
      <c r="AL155" s="439"/>
      <c r="AM155" s="439"/>
      <c r="AN155" s="439"/>
      <c r="AO155" s="439"/>
      <c r="AP155" s="439"/>
      <c r="AQ155" s="439"/>
      <c r="AR155" s="439"/>
      <c r="AS155" s="439"/>
      <c r="AT155" s="439"/>
      <c r="AU155" s="439"/>
      <c r="AV155" s="439"/>
      <c r="AW155" s="439"/>
      <c r="AX155" s="439"/>
      <c r="AY155" s="439"/>
      <c r="AZ155" s="439"/>
      <c r="BA155" s="439"/>
      <c r="BB155" s="439"/>
    </row>
    <row r="156" spans="1:54" s="129" customFormat="1" ht="34.9" customHeight="1">
      <c r="A156" s="440"/>
      <c r="B156" s="1017">
        <v>2025</v>
      </c>
      <c r="C156" s="1010"/>
      <c r="D156" s="1010"/>
      <c r="E156" s="1010"/>
      <c r="F156" s="1010"/>
      <c r="G156" s="1012"/>
      <c r="H156" s="1012"/>
      <c r="I156" s="1012"/>
      <c r="J156" s="1012"/>
      <c r="K156" s="1024"/>
      <c r="L156" s="1024"/>
      <c r="M156" s="1024"/>
      <c r="N156" s="1024"/>
      <c r="O156" s="1024"/>
      <c r="P156" s="439"/>
      <c r="Q156" s="439"/>
      <c r="R156" s="439"/>
      <c r="S156" s="439"/>
      <c r="T156" s="439"/>
      <c r="U156" s="439"/>
      <c r="V156" s="439"/>
      <c r="W156" s="439"/>
      <c r="X156" s="439"/>
      <c r="Y156" s="439"/>
      <c r="Z156" s="439"/>
      <c r="AA156" s="439"/>
      <c r="AB156" s="439"/>
      <c r="AC156" s="439"/>
      <c r="AD156" s="439"/>
      <c r="AE156" s="439"/>
      <c r="AF156" s="439"/>
      <c r="AG156" s="439"/>
      <c r="AH156" s="439"/>
      <c r="AI156" s="439"/>
      <c r="AJ156" s="439"/>
      <c r="AK156" s="439"/>
      <c r="AL156" s="439"/>
      <c r="AM156" s="439"/>
      <c r="AN156" s="439"/>
      <c r="AO156" s="439"/>
      <c r="AP156" s="439"/>
      <c r="AQ156" s="439"/>
      <c r="AR156" s="439"/>
      <c r="AS156" s="439"/>
      <c r="AT156" s="439"/>
      <c r="AU156" s="439"/>
      <c r="AV156" s="439"/>
      <c r="AW156" s="439"/>
      <c r="AX156" s="439"/>
      <c r="AY156" s="439"/>
      <c r="AZ156" s="439"/>
      <c r="BA156" s="439"/>
      <c r="BB156" s="439"/>
    </row>
    <row r="157" spans="1:54" s="129" customFormat="1" ht="34.5" hidden="1" customHeight="1">
      <c r="A157" s="440"/>
      <c r="B157" s="216">
        <v>45658</v>
      </c>
      <c r="C157" s="531">
        <f>D157+E157</f>
        <v>10031.671999999999</v>
      </c>
      <c r="D157" s="532">
        <v>14614.075999999999</v>
      </c>
      <c r="E157" s="532">
        <v>-4582.4040000000005</v>
      </c>
      <c r="F157" s="531">
        <f t="shared" ref="F157:F168" si="3">J157+I157+H157+G157</f>
        <v>35529.71</v>
      </c>
      <c r="G157" s="532">
        <v>17403.041999999998</v>
      </c>
      <c r="H157" s="532">
        <v>1655.173</v>
      </c>
      <c r="I157" s="532">
        <v>30423.325000000001</v>
      </c>
      <c r="J157" s="532">
        <v>-13951.83</v>
      </c>
      <c r="K157" s="531">
        <f>F157+C157</f>
        <v>45561.381999999998</v>
      </c>
      <c r="L157" s="531">
        <v>6063.4480000000003</v>
      </c>
      <c r="M157" s="531">
        <f>N157+O157</f>
        <v>39497.936000000002</v>
      </c>
      <c r="N157" s="532">
        <v>9915.4889999999996</v>
      </c>
      <c r="O157" s="532">
        <v>29582.447</v>
      </c>
      <c r="P157" s="439"/>
      <c r="Q157" s="439"/>
      <c r="R157" s="439"/>
      <c r="S157" s="439"/>
      <c r="T157" s="439"/>
      <c r="U157" s="439"/>
      <c r="V157" s="439"/>
      <c r="W157" s="439"/>
      <c r="X157" s="439"/>
      <c r="Y157" s="439"/>
      <c r="Z157" s="439"/>
      <c r="AA157" s="439"/>
      <c r="AB157" s="439"/>
      <c r="AC157" s="439"/>
      <c r="AD157" s="439"/>
      <c r="AE157" s="439"/>
      <c r="AF157" s="439"/>
      <c r="AG157" s="439"/>
      <c r="AH157" s="439"/>
      <c r="AI157" s="439"/>
      <c r="AJ157" s="439"/>
      <c r="AK157" s="439"/>
      <c r="AL157" s="439"/>
      <c r="AM157" s="439"/>
      <c r="AN157" s="439"/>
      <c r="AO157" s="439"/>
      <c r="AP157" s="439"/>
      <c r="AQ157" s="439"/>
      <c r="AR157" s="439"/>
      <c r="AS157" s="439"/>
      <c r="AT157" s="439"/>
      <c r="AU157" s="439"/>
      <c r="AV157" s="439"/>
      <c r="AW157" s="439"/>
      <c r="AX157" s="439"/>
      <c r="AY157" s="439"/>
      <c r="AZ157" s="439"/>
      <c r="BA157" s="439"/>
      <c r="BB157" s="439"/>
    </row>
    <row r="158" spans="1:54" s="129" customFormat="1" ht="34.9" hidden="1" customHeight="1">
      <c r="A158" s="440"/>
      <c r="B158" s="217">
        <v>45690</v>
      </c>
      <c r="C158" s="536">
        <v>10198.706866285003</v>
      </c>
      <c r="D158" s="537">
        <v>14669.770081276003</v>
      </c>
      <c r="E158" s="537">
        <v>-4471.0632149910007</v>
      </c>
      <c r="F158" s="536">
        <f t="shared" si="3"/>
        <v>35676.612513817003</v>
      </c>
      <c r="G158" s="537">
        <v>17691.816040783</v>
      </c>
      <c r="H158" s="537">
        <v>1594.5536800699997</v>
      </c>
      <c r="I158" s="537">
        <v>30597.100428880003</v>
      </c>
      <c r="J158" s="537">
        <v>-14206.857635916</v>
      </c>
      <c r="K158" s="536">
        <v>45875.319978826003</v>
      </c>
      <c r="L158" s="536">
        <v>6099.4796159999996</v>
      </c>
      <c r="M158" s="536">
        <f t="shared" ref="M158:M176" si="4">N158+O158</f>
        <v>39775.840362825998</v>
      </c>
      <c r="N158" s="537">
        <v>9980.052515737003</v>
      </c>
      <c r="O158" s="537">
        <v>29795.787847088999</v>
      </c>
      <c r="P158" s="439"/>
      <c r="Q158" s="439"/>
      <c r="R158" s="439"/>
      <c r="S158" s="439"/>
      <c r="T158" s="439"/>
      <c r="U158" s="439"/>
      <c r="V158" s="439"/>
      <c r="W158" s="439"/>
      <c r="X158" s="439"/>
      <c r="Y158" s="439"/>
      <c r="Z158" s="439"/>
      <c r="AA158" s="439"/>
      <c r="AB158" s="439"/>
      <c r="AC158" s="439"/>
      <c r="AD158" s="439"/>
      <c r="AE158" s="439"/>
      <c r="AF158" s="439"/>
      <c r="AG158" s="439"/>
      <c r="AH158" s="439"/>
      <c r="AI158" s="439"/>
      <c r="AJ158" s="439"/>
      <c r="AK158" s="439"/>
      <c r="AL158" s="439"/>
      <c r="AM158" s="439"/>
      <c r="AN158" s="439"/>
      <c r="AO158" s="439"/>
      <c r="AP158" s="439"/>
      <c r="AQ158" s="439"/>
      <c r="AR158" s="439"/>
      <c r="AS158" s="439"/>
      <c r="AT158" s="439"/>
      <c r="AU158" s="439"/>
      <c r="AV158" s="439"/>
      <c r="AW158" s="439"/>
      <c r="AX158" s="439"/>
      <c r="AY158" s="439"/>
      <c r="AZ158" s="439"/>
      <c r="BA158" s="439"/>
      <c r="BB158" s="439"/>
    </row>
    <row r="159" spans="1:54" s="129" customFormat="1" ht="34.5" hidden="1" customHeight="1">
      <c r="A159" s="440"/>
      <c r="B159" s="216">
        <v>45717</v>
      </c>
      <c r="C159" s="531">
        <v>10311.388437562997</v>
      </c>
      <c r="D159" s="532">
        <v>15356.238010272999</v>
      </c>
      <c r="E159" s="532">
        <v>-5044.8495727100026</v>
      </c>
      <c r="F159" s="531">
        <f t="shared" si="3"/>
        <v>35639.249677516011</v>
      </c>
      <c r="G159" s="532">
        <v>17655.033507640001</v>
      </c>
      <c r="H159" s="532">
        <v>1586.60368993</v>
      </c>
      <c r="I159" s="532">
        <v>30561.124667259999</v>
      </c>
      <c r="J159" s="532">
        <v>-14163.512187313991</v>
      </c>
      <c r="K159" s="531">
        <v>45950.638114806003</v>
      </c>
      <c r="L159" s="531">
        <v>6402.9759640000002</v>
      </c>
      <c r="M159" s="531">
        <f t="shared" si="4"/>
        <v>39547.662150805998</v>
      </c>
      <c r="N159" s="532">
        <v>9804.3992753050024</v>
      </c>
      <c r="O159" s="532">
        <v>29743.262875500997</v>
      </c>
      <c r="P159" s="439"/>
      <c r="Q159" s="439"/>
      <c r="R159" s="439"/>
      <c r="S159" s="439"/>
      <c r="T159" s="439"/>
      <c r="U159" s="439"/>
      <c r="V159" s="439"/>
      <c r="W159" s="439"/>
      <c r="X159" s="439"/>
      <c r="Y159" s="439"/>
      <c r="Z159" s="439"/>
      <c r="AA159" s="439"/>
      <c r="AB159" s="439"/>
      <c r="AC159" s="439"/>
      <c r="AD159" s="439"/>
      <c r="AE159" s="439"/>
      <c r="AF159" s="439"/>
      <c r="AG159" s="439"/>
      <c r="AH159" s="439"/>
      <c r="AI159" s="439"/>
      <c r="AJ159" s="439"/>
      <c r="AK159" s="439"/>
      <c r="AL159" s="439"/>
      <c r="AM159" s="439"/>
      <c r="AN159" s="439"/>
      <c r="AO159" s="439"/>
      <c r="AP159" s="439"/>
      <c r="AQ159" s="439"/>
      <c r="AR159" s="439"/>
      <c r="AS159" s="439"/>
      <c r="AT159" s="439"/>
      <c r="AU159" s="439"/>
      <c r="AV159" s="439"/>
      <c r="AW159" s="439"/>
      <c r="AX159" s="439"/>
      <c r="AY159" s="439"/>
      <c r="AZ159" s="439"/>
      <c r="BA159" s="439"/>
      <c r="BB159" s="439"/>
    </row>
    <row r="160" spans="1:54" s="129" customFormat="1" ht="34.9" hidden="1" customHeight="1">
      <c r="A160" s="440"/>
      <c r="B160" s="217">
        <v>45749</v>
      </c>
      <c r="C160" s="536">
        <f>D160+E160</f>
        <v>10685.569</v>
      </c>
      <c r="D160" s="537">
        <v>15888.409</v>
      </c>
      <c r="E160" s="537">
        <v>-5202.84</v>
      </c>
      <c r="F160" s="536">
        <f t="shared" si="3"/>
        <v>34890.858999999997</v>
      </c>
      <c r="G160" s="537">
        <v>17171.601999999999</v>
      </c>
      <c r="H160" s="537">
        <v>1583.2339999999999</v>
      </c>
      <c r="I160" s="537">
        <v>30649.638999999999</v>
      </c>
      <c r="J160" s="537">
        <v>-14513.616</v>
      </c>
      <c r="K160" s="536">
        <f>F160+C160</f>
        <v>45576.428</v>
      </c>
      <c r="L160" s="536">
        <v>6213.6130000000003</v>
      </c>
      <c r="M160" s="536">
        <f t="shared" si="4"/>
        <v>39362.815999999999</v>
      </c>
      <c r="N160" s="537">
        <v>9761.2199999999993</v>
      </c>
      <c r="O160" s="537">
        <v>29601.596000000001</v>
      </c>
      <c r="P160" s="439"/>
      <c r="Q160" s="439"/>
      <c r="R160" s="439"/>
      <c r="S160" s="439"/>
      <c r="T160" s="439"/>
      <c r="U160" s="439"/>
      <c r="V160" s="439"/>
      <c r="W160" s="439"/>
      <c r="X160" s="439"/>
      <c r="Y160" s="439"/>
      <c r="Z160" s="439"/>
      <c r="AA160" s="439"/>
      <c r="AB160" s="439"/>
      <c r="AC160" s="439"/>
      <c r="AD160" s="439"/>
      <c r="AE160" s="439"/>
      <c r="AF160" s="439"/>
      <c r="AG160" s="439"/>
      <c r="AH160" s="439"/>
      <c r="AI160" s="439"/>
      <c r="AJ160" s="439"/>
      <c r="AK160" s="439"/>
      <c r="AL160" s="439"/>
      <c r="AM160" s="439"/>
      <c r="AN160" s="439"/>
      <c r="AO160" s="439"/>
      <c r="AP160" s="439"/>
      <c r="AQ160" s="439"/>
      <c r="AR160" s="439"/>
      <c r="AS160" s="439"/>
      <c r="AT160" s="439"/>
      <c r="AU160" s="439"/>
      <c r="AV160" s="439"/>
      <c r="AW160" s="439"/>
      <c r="AX160" s="439"/>
      <c r="AY160" s="439"/>
      <c r="AZ160" s="439"/>
      <c r="BA160" s="439"/>
      <c r="BB160" s="439"/>
    </row>
    <row r="161" spans="1:54" s="129" customFormat="1" ht="34.5" hidden="1" customHeight="1">
      <c r="A161" s="440"/>
      <c r="B161" s="216">
        <v>45778</v>
      </c>
      <c r="C161" s="531">
        <f t="shared" ref="C161:C176" si="5">D161+E161</f>
        <v>10747.990256696998</v>
      </c>
      <c r="D161" s="532">
        <v>15908.535470187999</v>
      </c>
      <c r="E161" s="532">
        <v>-5160.5452134910001</v>
      </c>
      <c r="F161" s="531">
        <f t="shared" si="3"/>
        <v>35241.07340316198</v>
      </c>
      <c r="G161" s="532">
        <v>17324.149619999</v>
      </c>
      <c r="H161" s="532">
        <v>1621.5409271799999</v>
      </c>
      <c r="I161" s="532">
        <v>30749.01882347</v>
      </c>
      <c r="J161" s="532">
        <v>-14453.635967487022</v>
      </c>
      <c r="K161" s="531">
        <f>F161+C161</f>
        <v>45989.063659858977</v>
      </c>
      <c r="L161" s="531">
        <v>6263.9041139999999</v>
      </c>
      <c r="M161" s="531">
        <f t="shared" si="4"/>
        <v>39725.160113670994</v>
      </c>
      <c r="N161" s="532">
        <v>10006.100610093001</v>
      </c>
      <c r="O161" s="532">
        <v>29719.059503577995</v>
      </c>
      <c r="P161" s="439"/>
      <c r="Q161" s="439"/>
      <c r="R161" s="439"/>
      <c r="S161" s="439"/>
      <c r="T161" s="439"/>
      <c r="U161" s="439"/>
      <c r="V161" s="439"/>
      <c r="W161" s="439"/>
      <c r="X161" s="439"/>
      <c r="Y161" s="439"/>
      <c r="Z161" s="439"/>
      <c r="AA161" s="439"/>
      <c r="AB161" s="439"/>
      <c r="AC161" s="439"/>
      <c r="AD161" s="439"/>
      <c r="AE161" s="439"/>
      <c r="AF161" s="439"/>
      <c r="AG161" s="439"/>
      <c r="AH161" s="439"/>
      <c r="AI161" s="439"/>
      <c r="AJ161" s="439"/>
      <c r="AK161" s="439"/>
      <c r="AL161" s="439"/>
      <c r="AM161" s="439"/>
      <c r="AN161" s="439"/>
      <c r="AO161" s="439"/>
      <c r="AP161" s="439"/>
      <c r="AQ161" s="439"/>
      <c r="AR161" s="439"/>
      <c r="AS161" s="439"/>
      <c r="AT161" s="439"/>
      <c r="AU161" s="439"/>
      <c r="AV161" s="439"/>
      <c r="AW161" s="439"/>
      <c r="AX161" s="439"/>
      <c r="AY161" s="439"/>
      <c r="AZ161" s="439"/>
      <c r="BA161" s="439"/>
      <c r="BB161" s="439"/>
    </row>
    <row r="162" spans="1:54" s="129" customFormat="1" ht="34.9" hidden="1" customHeight="1">
      <c r="A162" s="440"/>
      <c r="B162" s="217">
        <v>45809</v>
      </c>
      <c r="C162" s="536">
        <f t="shared" si="5"/>
        <v>10463.087</v>
      </c>
      <c r="D162" s="537">
        <v>15251.934999999999</v>
      </c>
      <c r="E162" s="537">
        <v>-4788.848</v>
      </c>
      <c r="F162" s="536">
        <f t="shared" si="3"/>
        <v>35866.077999999994</v>
      </c>
      <c r="G162" s="537">
        <v>18157.592000000001</v>
      </c>
      <c r="H162" s="537">
        <v>1649.682</v>
      </c>
      <c r="I162" s="537">
        <v>30795.42</v>
      </c>
      <c r="J162" s="537">
        <v>-14736.616</v>
      </c>
      <c r="K162" s="536">
        <f>F162+C162</f>
        <v>46329.164999999994</v>
      </c>
      <c r="L162" s="536">
        <v>6370.1869999999999</v>
      </c>
      <c r="M162" s="536">
        <f t="shared" si="4"/>
        <v>39958.976000000002</v>
      </c>
      <c r="N162" s="537">
        <v>10042.272000000001</v>
      </c>
      <c r="O162" s="537">
        <v>29916.704000000002</v>
      </c>
      <c r="P162" s="439"/>
      <c r="Q162" s="439"/>
      <c r="R162" s="439"/>
      <c r="S162" s="439"/>
      <c r="T162" s="439"/>
      <c r="U162" s="439"/>
      <c r="V162" s="439"/>
      <c r="W162" s="439"/>
      <c r="X162" s="439"/>
      <c r="Y162" s="439"/>
      <c r="Z162" s="439"/>
      <c r="AA162" s="439"/>
      <c r="AB162" s="439"/>
      <c r="AC162" s="439"/>
      <c r="AD162" s="439"/>
      <c r="AE162" s="439"/>
      <c r="AF162" s="439"/>
      <c r="AG162" s="439"/>
      <c r="AH162" s="439"/>
      <c r="AI162" s="439"/>
      <c r="AJ162" s="439"/>
      <c r="AK162" s="439"/>
      <c r="AL162" s="439"/>
      <c r="AM162" s="439"/>
      <c r="AN162" s="439"/>
      <c r="AO162" s="439"/>
      <c r="AP162" s="439"/>
      <c r="AQ162" s="439"/>
      <c r="AR162" s="439"/>
      <c r="AS162" s="439"/>
      <c r="AT162" s="439"/>
      <c r="AU162" s="439"/>
      <c r="AV162" s="439"/>
      <c r="AW162" s="439"/>
      <c r="AX162" s="439"/>
      <c r="AY162" s="439"/>
      <c r="AZ162" s="439"/>
      <c r="BA162" s="439"/>
      <c r="BB162" s="439"/>
    </row>
    <row r="163" spans="1:54" s="129" customFormat="1" ht="34.5" hidden="1" customHeight="1">
      <c r="A163" s="440"/>
      <c r="B163" s="216">
        <v>45863</v>
      </c>
      <c r="C163" s="531">
        <f t="shared" si="5"/>
        <v>10459.208000000001</v>
      </c>
      <c r="D163" s="532">
        <v>15321.163</v>
      </c>
      <c r="E163" s="532">
        <v>-4861.9549999999999</v>
      </c>
      <c r="F163" s="531">
        <f t="shared" si="3"/>
        <v>36032.096000000005</v>
      </c>
      <c r="G163" s="532">
        <v>18140.455000000002</v>
      </c>
      <c r="H163" s="532">
        <v>1644.4829999999999</v>
      </c>
      <c r="I163" s="532">
        <v>30928.191999999999</v>
      </c>
      <c r="J163" s="532">
        <v>-14681.034</v>
      </c>
      <c r="K163" s="531">
        <f>F163+C163</f>
        <v>46491.304000000004</v>
      </c>
      <c r="L163" s="531">
        <v>6477.2420000000002</v>
      </c>
      <c r="M163" s="531">
        <f t="shared" si="4"/>
        <v>40014.06</v>
      </c>
      <c r="N163" s="532">
        <v>9938.9339999999993</v>
      </c>
      <c r="O163" s="532">
        <v>30075.126</v>
      </c>
      <c r="P163" s="439"/>
      <c r="Q163" s="439"/>
      <c r="R163" s="439"/>
      <c r="S163" s="439"/>
      <c r="T163" s="439"/>
      <c r="U163" s="439"/>
      <c r="V163" s="439"/>
      <c r="W163" s="439"/>
      <c r="X163" s="439"/>
      <c r="Y163" s="439"/>
      <c r="Z163" s="439"/>
      <c r="AA163" s="439"/>
      <c r="AB163" s="439"/>
      <c r="AC163" s="439"/>
      <c r="AD163" s="439"/>
      <c r="AE163" s="439"/>
      <c r="AF163" s="439"/>
      <c r="AG163" s="439"/>
      <c r="AH163" s="439"/>
      <c r="AI163" s="439"/>
      <c r="AJ163" s="439"/>
      <c r="AK163" s="439"/>
      <c r="AL163" s="439"/>
      <c r="AM163" s="439"/>
      <c r="AN163" s="439"/>
      <c r="AO163" s="439"/>
      <c r="AP163" s="439"/>
      <c r="AQ163" s="439"/>
      <c r="AR163" s="439"/>
      <c r="AS163" s="439"/>
      <c r="AT163" s="439"/>
      <c r="AU163" s="439"/>
      <c r="AV163" s="439"/>
      <c r="AW163" s="439"/>
      <c r="AX163" s="439"/>
      <c r="AY163" s="439"/>
      <c r="AZ163" s="439"/>
      <c r="BA163" s="439"/>
      <c r="BB163" s="439"/>
    </row>
    <row r="164" spans="1:54" s="129" customFormat="1" ht="34.9" customHeight="1">
      <c r="A164" s="440"/>
      <c r="B164" s="217">
        <v>45894</v>
      </c>
      <c r="C164" s="536">
        <f t="shared" si="5"/>
        <v>11119.870932823003</v>
      </c>
      <c r="D164" s="537">
        <v>15848.543582864004</v>
      </c>
      <c r="E164" s="537">
        <v>-4728.6726500410014</v>
      </c>
      <c r="F164" s="536">
        <f t="shared" si="3"/>
        <v>35769.992922909994</v>
      </c>
      <c r="G164" s="537">
        <v>18275.973718904999</v>
      </c>
      <c r="H164" s="537">
        <v>1649.76332873</v>
      </c>
      <c r="I164" s="537">
        <v>30956.039387959998</v>
      </c>
      <c r="J164" s="537">
        <v>-15111.783512685004</v>
      </c>
      <c r="K164" s="536">
        <v>46889.863372869004</v>
      </c>
      <c r="L164" s="536">
        <v>6420.0320650000003</v>
      </c>
      <c r="M164" s="536">
        <f t="shared" si="4"/>
        <v>40469.831307869004</v>
      </c>
      <c r="N164" s="537">
        <v>10164.917752754001</v>
      </c>
      <c r="O164" s="537">
        <v>30304.913555115003</v>
      </c>
      <c r="P164" s="439"/>
      <c r="Q164" s="439"/>
      <c r="R164" s="439"/>
      <c r="S164" s="439"/>
      <c r="T164" s="439"/>
      <c r="U164" s="439"/>
      <c r="V164" s="439"/>
      <c r="W164" s="439"/>
      <c r="X164" s="439"/>
      <c r="Y164" s="439"/>
      <c r="Z164" s="439"/>
      <c r="AA164" s="439"/>
      <c r="AB164" s="439"/>
      <c r="AC164" s="439"/>
      <c r="AD164" s="439"/>
      <c r="AE164" s="439"/>
      <c r="AF164" s="439"/>
      <c r="AG164" s="439"/>
      <c r="AH164" s="439"/>
      <c r="AI164" s="439"/>
      <c r="AJ164" s="439"/>
      <c r="AK164" s="439"/>
      <c r="AL164" s="439"/>
      <c r="AM164" s="439"/>
      <c r="AN164" s="439"/>
      <c r="AO164" s="439"/>
      <c r="AP164" s="439"/>
      <c r="AQ164" s="439"/>
      <c r="AR164" s="439"/>
      <c r="AS164" s="439"/>
      <c r="AT164" s="439"/>
      <c r="AU164" s="439"/>
      <c r="AV164" s="439"/>
      <c r="AW164" s="439"/>
      <c r="AX164" s="439"/>
      <c r="AY164" s="439"/>
      <c r="AZ164" s="439"/>
      <c r="BA164" s="439"/>
      <c r="BB164" s="439"/>
    </row>
    <row r="165" spans="1:54" s="129" customFormat="1" ht="34.9" customHeight="1">
      <c r="A165" s="440"/>
      <c r="B165" s="216">
        <v>45925</v>
      </c>
      <c r="C165" s="531">
        <f t="shared" si="5"/>
        <v>12140.343340572001</v>
      </c>
      <c r="D165" s="532">
        <v>16644.522497823</v>
      </c>
      <c r="E165" s="532">
        <v>-4504.1791572509992</v>
      </c>
      <c r="F165" s="531">
        <f t="shared" si="3"/>
        <v>34862.780944087004</v>
      </c>
      <c r="G165" s="532">
        <v>18012.889236644005</v>
      </c>
      <c r="H165" s="532">
        <v>1669.8647236400002</v>
      </c>
      <c r="I165" s="532">
        <v>31282.380453199999</v>
      </c>
      <c r="J165" s="532">
        <v>-16102.353469396996</v>
      </c>
      <c r="K165" s="531">
        <f>F165+C165</f>
        <v>47003.124284659003</v>
      </c>
      <c r="L165" s="531">
        <v>6313.3569349999998</v>
      </c>
      <c r="M165" s="531">
        <f t="shared" si="4"/>
        <v>40689.766908835998</v>
      </c>
      <c r="N165" s="532">
        <v>10342.816434411998</v>
      </c>
      <c r="O165" s="532">
        <v>30346.950474424004</v>
      </c>
      <c r="P165" s="439"/>
      <c r="Q165" s="439"/>
      <c r="R165" s="439"/>
      <c r="S165" s="439"/>
      <c r="T165" s="439"/>
      <c r="U165" s="439"/>
      <c r="V165" s="439"/>
      <c r="W165" s="439"/>
      <c r="X165" s="439"/>
      <c r="Y165" s="439"/>
      <c r="Z165" s="439"/>
      <c r="AA165" s="439"/>
      <c r="AB165" s="439"/>
      <c r="AC165" s="439"/>
      <c r="AD165" s="439"/>
      <c r="AE165" s="439"/>
      <c r="AF165" s="439"/>
      <c r="AG165" s="439"/>
      <c r="AH165" s="439"/>
      <c r="AI165" s="439"/>
      <c r="AJ165" s="439"/>
      <c r="AK165" s="439"/>
      <c r="AL165" s="439"/>
      <c r="AM165" s="439"/>
      <c r="AN165" s="439"/>
      <c r="AO165" s="439"/>
      <c r="AP165" s="439"/>
      <c r="AQ165" s="439"/>
      <c r="AR165" s="439"/>
      <c r="AS165" s="439"/>
      <c r="AT165" s="439"/>
      <c r="AU165" s="439"/>
      <c r="AV165" s="439"/>
      <c r="AW165" s="439"/>
      <c r="AX165" s="439"/>
      <c r="AY165" s="439"/>
      <c r="AZ165" s="439"/>
      <c r="BA165" s="439"/>
      <c r="BB165" s="439"/>
    </row>
    <row r="166" spans="1:54" s="129" customFormat="1" ht="34.9" customHeight="1">
      <c r="A166" s="440"/>
      <c r="B166" s="217">
        <v>45955</v>
      </c>
      <c r="C166" s="536">
        <f t="shared" si="5"/>
        <v>11758.021872556001</v>
      </c>
      <c r="D166" s="537">
        <v>16736.564466396001</v>
      </c>
      <c r="E166" s="537">
        <v>-4978.5425938400012</v>
      </c>
      <c r="F166" s="536">
        <f t="shared" si="3"/>
        <v>35390.084404371009</v>
      </c>
      <c r="G166" s="537">
        <v>18443.904027501998</v>
      </c>
      <c r="H166" s="537">
        <v>1686.4876588900001</v>
      </c>
      <c r="I166" s="537">
        <v>31434.245925490002</v>
      </c>
      <c r="J166" s="537">
        <v>-16174.553207510991</v>
      </c>
      <c r="K166" s="536">
        <v>47148.105873531</v>
      </c>
      <c r="L166" s="536">
        <v>6312.3740789999993</v>
      </c>
      <c r="M166" s="536">
        <f t="shared" si="4"/>
        <v>40835.731794531006</v>
      </c>
      <c r="N166" s="537">
        <v>10250.445999015999</v>
      </c>
      <c r="O166" s="537">
        <v>30585.285795515003</v>
      </c>
      <c r="P166" s="439"/>
      <c r="Q166" s="439"/>
      <c r="R166" s="439"/>
      <c r="S166" s="439"/>
      <c r="T166" s="439"/>
      <c r="U166" s="439"/>
      <c r="V166" s="439"/>
      <c r="W166" s="439"/>
      <c r="X166" s="439"/>
      <c r="Y166" s="439"/>
      <c r="Z166" s="439"/>
      <c r="AA166" s="439"/>
      <c r="AB166" s="439"/>
      <c r="AC166" s="439"/>
      <c r="AD166" s="439"/>
      <c r="AE166" s="439"/>
      <c r="AF166" s="439"/>
      <c r="AG166" s="439"/>
      <c r="AH166" s="439"/>
      <c r="AI166" s="439"/>
      <c r="AJ166" s="439"/>
      <c r="AK166" s="439"/>
      <c r="AL166" s="439"/>
      <c r="AM166" s="439"/>
      <c r="AN166" s="439"/>
      <c r="AO166" s="439"/>
      <c r="AP166" s="439"/>
      <c r="AQ166" s="439"/>
      <c r="AR166" s="439"/>
      <c r="AS166" s="439"/>
      <c r="AT166" s="439"/>
      <c r="AU166" s="439"/>
      <c r="AV166" s="439"/>
      <c r="AW166" s="439"/>
      <c r="AX166" s="439"/>
      <c r="AY166" s="439"/>
      <c r="AZ166" s="439"/>
      <c r="BA166" s="439"/>
      <c r="BB166" s="439"/>
    </row>
    <row r="167" spans="1:54" s="129" customFormat="1" ht="34.9" customHeight="1">
      <c r="A167" s="440"/>
      <c r="B167" s="216">
        <v>45986</v>
      </c>
      <c r="C167" s="531">
        <f t="shared" si="5"/>
        <v>12483.546000000002</v>
      </c>
      <c r="D167" s="532">
        <v>17191.651000000002</v>
      </c>
      <c r="E167" s="532">
        <v>-4708.1049999999996</v>
      </c>
      <c r="F167" s="531">
        <f t="shared" si="3"/>
        <v>35022.633000000002</v>
      </c>
      <c r="G167" s="532">
        <v>18632.973000000002</v>
      </c>
      <c r="H167" s="532">
        <v>1692.21</v>
      </c>
      <c r="I167" s="532">
        <v>31492.126</v>
      </c>
      <c r="J167" s="532">
        <v>-16794.675999999999</v>
      </c>
      <c r="K167" s="531">
        <f>F167+C167</f>
        <v>47506.179000000004</v>
      </c>
      <c r="L167" s="531">
        <v>6294.875</v>
      </c>
      <c r="M167" s="531">
        <f t="shared" si="4"/>
        <v>41211.225999999995</v>
      </c>
      <c r="N167" s="532">
        <v>10539.538</v>
      </c>
      <c r="O167" s="532">
        <v>30671.687999999998</v>
      </c>
      <c r="P167" s="439"/>
      <c r="Q167" s="439"/>
      <c r="R167" s="439"/>
      <c r="S167" s="439"/>
      <c r="T167" s="439"/>
      <c r="U167" s="439"/>
      <c r="V167" s="439"/>
      <c r="W167" s="439"/>
      <c r="X167" s="439"/>
      <c r="Y167" s="439"/>
      <c r="Z167" s="439"/>
      <c r="AA167" s="439"/>
      <c r="AB167" s="439"/>
      <c r="AC167" s="439"/>
      <c r="AD167" s="439"/>
      <c r="AE167" s="439"/>
      <c r="AF167" s="439"/>
      <c r="AG167" s="439"/>
      <c r="AH167" s="439"/>
      <c r="AI167" s="439"/>
      <c r="AJ167" s="439"/>
      <c r="AK167" s="439"/>
      <c r="AL167" s="439"/>
      <c r="AM167" s="439"/>
      <c r="AN167" s="439"/>
      <c r="AO167" s="439"/>
      <c r="AP167" s="439"/>
      <c r="AQ167" s="439"/>
      <c r="AR167" s="439"/>
      <c r="AS167" s="439"/>
      <c r="AT167" s="439"/>
      <c r="AU167" s="439"/>
      <c r="AV167" s="439"/>
      <c r="AW167" s="439"/>
      <c r="AX167" s="439"/>
      <c r="AY167" s="439"/>
      <c r="AZ167" s="439"/>
      <c r="BA167" s="439"/>
      <c r="BB167" s="439"/>
    </row>
    <row r="168" spans="1:54" s="1338" customFormat="1" ht="34.9" customHeight="1">
      <c r="A168" s="1335"/>
      <c r="B168" s="553" t="s">
        <v>1134</v>
      </c>
      <c r="C168" s="1211">
        <f t="shared" si="5"/>
        <v>13923.669</v>
      </c>
      <c r="D168" s="1336">
        <v>17669.823</v>
      </c>
      <c r="E168" s="1336">
        <v>-3746.154</v>
      </c>
      <c r="F168" s="1211">
        <f t="shared" si="3"/>
        <v>33827.366999999998</v>
      </c>
      <c r="G168" s="1336">
        <v>17878.215</v>
      </c>
      <c r="H168" s="1336">
        <v>1704.9659999999999</v>
      </c>
      <c r="I168" s="1336">
        <v>31193.062999999998</v>
      </c>
      <c r="J168" s="1336">
        <v>-16948.877</v>
      </c>
      <c r="K168" s="1211">
        <f>F168+C168</f>
        <v>47751.036</v>
      </c>
      <c r="L168" s="1211">
        <v>6409.518</v>
      </c>
      <c r="M168" s="1211">
        <f t="shared" si="4"/>
        <v>41341.517999999996</v>
      </c>
      <c r="N168" s="1336">
        <v>10381.646000000001</v>
      </c>
      <c r="O168" s="1336">
        <v>30959.871999999999</v>
      </c>
      <c r="P168" s="439"/>
      <c r="Q168" s="439"/>
      <c r="R168" s="439"/>
      <c r="S168" s="439"/>
      <c r="T168" s="439"/>
      <c r="U168" s="439"/>
      <c r="V168" s="439"/>
      <c r="W168" s="439"/>
      <c r="X168" s="439"/>
      <c r="Y168" s="439"/>
      <c r="Z168" s="439"/>
      <c r="AA168" s="439"/>
      <c r="AB168" s="439"/>
      <c r="AC168" s="439"/>
      <c r="AD168" s="439"/>
      <c r="AE168" s="439"/>
      <c r="AF168" s="439"/>
      <c r="AG168" s="439"/>
      <c r="AH168" s="439"/>
      <c r="AI168" s="439"/>
      <c r="AJ168" s="439"/>
      <c r="AK168" s="439"/>
      <c r="AL168" s="439"/>
      <c r="AM168" s="439"/>
      <c r="AN168" s="439"/>
      <c r="AO168" s="1337"/>
      <c r="AP168" s="1337"/>
      <c r="AQ168" s="1337"/>
      <c r="AR168" s="1337"/>
      <c r="AS168" s="1337"/>
      <c r="AT168" s="1337"/>
      <c r="AU168" s="1337"/>
      <c r="AV168" s="1337"/>
      <c r="AW168" s="1337"/>
      <c r="AX168" s="1337"/>
      <c r="AY168" s="1337"/>
      <c r="AZ168" s="1337"/>
      <c r="BA168" s="1337"/>
      <c r="BB168" s="1337"/>
    </row>
    <row r="169" spans="1:54" s="129" customFormat="1" ht="34.9" customHeight="1">
      <c r="A169" s="1335"/>
      <c r="B169" s="1017">
        <v>2026</v>
      </c>
      <c r="C169" s="1010">
        <f t="shared" si="5"/>
        <v>0</v>
      </c>
      <c r="D169" s="1010"/>
      <c r="E169" s="1010"/>
      <c r="F169" s="1010"/>
      <c r="G169" s="1012"/>
      <c r="H169" s="1012"/>
      <c r="I169" s="1012"/>
      <c r="J169" s="1012"/>
      <c r="K169" s="1024"/>
      <c r="L169" s="1024"/>
      <c r="M169" s="1024"/>
      <c r="N169" s="1024"/>
      <c r="O169" s="1024"/>
      <c r="P169" s="439"/>
      <c r="Q169" s="439"/>
      <c r="R169" s="439"/>
      <c r="S169" s="439"/>
      <c r="T169" s="439"/>
      <c r="U169" s="439"/>
      <c r="V169" s="439"/>
      <c r="W169" s="439"/>
      <c r="X169" s="439"/>
      <c r="Y169" s="439"/>
      <c r="Z169" s="439"/>
      <c r="AA169" s="439"/>
      <c r="AB169" s="439"/>
      <c r="AC169" s="439"/>
      <c r="AD169" s="439"/>
      <c r="AE169" s="439"/>
      <c r="AF169" s="439"/>
      <c r="AG169" s="439"/>
      <c r="AH169" s="439"/>
      <c r="AI169" s="439"/>
      <c r="AJ169" s="439"/>
      <c r="AK169" s="439"/>
      <c r="AL169" s="439"/>
      <c r="AM169" s="439"/>
      <c r="AN169" s="439"/>
      <c r="AO169" s="439"/>
      <c r="AP169" s="439"/>
      <c r="AQ169" s="439"/>
      <c r="AR169" s="439"/>
      <c r="AS169" s="439"/>
      <c r="AT169" s="439"/>
      <c r="AU169" s="439"/>
      <c r="AV169" s="439"/>
      <c r="AW169" s="439"/>
      <c r="AX169" s="439"/>
      <c r="AY169" s="439"/>
      <c r="AZ169" s="439"/>
      <c r="BA169" s="439"/>
      <c r="BB169" s="439"/>
    </row>
    <row r="170" spans="1:54" s="129" customFormat="1" ht="34.5" customHeight="1">
      <c r="A170" s="440"/>
      <c r="B170" s="216">
        <v>46023</v>
      </c>
      <c r="C170" s="531">
        <f t="shared" si="5"/>
        <v>15686.401000000002</v>
      </c>
      <c r="D170" s="532">
        <v>19834.842000000001</v>
      </c>
      <c r="E170" s="532">
        <v>-4148.4409999999998</v>
      </c>
      <c r="F170" s="531">
        <f>G170+H170+I170+J170</f>
        <v>32457.978999999999</v>
      </c>
      <c r="G170" s="532">
        <v>18271.491999999998</v>
      </c>
      <c r="H170" s="532">
        <v>1703.0719999999999</v>
      </c>
      <c r="I170" s="532">
        <v>31343.146000000001</v>
      </c>
      <c r="J170" s="532">
        <v>-18859.731</v>
      </c>
      <c r="K170" s="531">
        <f t="shared" ref="K170:K177" si="6">F170+C170</f>
        <v>48144.380000000005</v>
      </c>
      <c r="L170" s="531">
        <v>6452.2169999999996</v>
      </c>
      <c r="M170" s="531">
        <f t="shared" si="4"/>
        <v>41692.163999999997</v>
      </c>
      <c r="N170" s="532">
        <v>10535.596</v>
      </c>
      <c r="O170" s="532">
        <v>31156.567999999999</v>
      </c>
      <c r="P170" s="439"/>
      <c r="Q170" s="439"/>
      <c r="R170" s="439"/>
      <c r="S170" s="439"/>
      <c r="T170" s="439"/>
      <c r="U170" s="439"/>
      <c r="V170" s="439"/>
      <c r="W170" s="439"/>
      <c r="X170" s="439"/>
      <c r="Y170" s="439"/>
      <c r="Z170" s="439"/>
      <c r="AA170" s="439"/>
      <c r="AB170" s="439"/>
      <c r="AC170" s="439"/>
      <c r="AD170" s="439"/>
      <c r="AE170" s="439"/>
      <c r="AF170" s="439"/>
      <c r="AG170" s="439"/>
      <c r="AH170" s="439"/>
      <c r="AI170" s="439"/>
      <c r="AJ170" s="439"/>
      <c r="AK170" s="439"/>
      <c r="AL170" s="439"/>
      <c r="AM170" s="439"/>
      <c r="AN170" s="439"/>
      <c r="AO170" s="439"/>
      <c r="AP170" s="439"/>
      <c r="AQ170" s="439"/>
      <c r="AR170" s="439"/>
      <c r="AS170" s="439"/>
      <c r="AT170" s="439"/>
      <c r="AU170" s="439"/>
      <c r="AV170" s="439"/>
      <c r="AW170" s="439"/>
      <c r="AX170" s="439"/>
      <c r="AY170" s="439"/>
      <c r="AZ170" s="439"/>
      <c r="BA170" s="439"/>
      <c r="BB170" s="439"/>
    </row>
    <row r="171" spans="1:54" s="129" customFormat="1" ht="34.5" customHeight="1">
      <c r="A171" s="440"/>
      <c r="B171" s="217">
        <v>46054</v>
      </c>
      <c r="C171" s="536">
        <f t="shared" si="5"/>
        <v>15240.050999999999</v>
      </c>
      <c r="D171" s="537">
        <v>19586.671999999999</v>
      </c>
      <c r="E171" s="537">
        <v>-4346.6210000000001</v>
      </c>
      <c r="F171" s="536">
        <f>G171+H171+I171+J171</f>
        <v>33447.176999999996</v>
      </c>
      <c r="G171" s="537">
        <v>18564.904999999999</v>
      </c>
      <c r="H171" s="537">
        <v>1690.2619999999999</v>
      </c>
      <c r="I171" s="537">
        <v>31424.671999999999</v>
      </c>
      <c r="J171" s="537">
        <v>-18232.662</v>
      </c>
      <c r="K171" s="536">
        <f t="shared" si="6"/>
        <v>48687.227999999996</v>
      </c>
      <c r="L171" s="536">
        <v>6533.3180000000002</v>
      </c>
      <c r="M171" s="536">
        <f t="shared" si="4"/>
        <v>42153.908000000003</v>
      </c>
      <c r="N171" s="537">
        <v>10825.848</v>
      </c>
      <c r="O171" s="537">
        <v>31328.06</v>
      </c>
      <c r="P171" s="439"/>
      <c r="Q171" s="439"/>
      <c r="R171" s="439"/>
      <c r="S171" s="439"/>
      <c r="T171" s="439"/>
      <c r="U171" s="439"/>
      <c r="V171" s="439"/>
      <c r="W171" s="439"/>
      <c r="X171" s="439"/>
      <c r="Y171" s="439"/>
      <c r="Z171" s="439"/>
      <c r="AA171" s="439"/>
      <c r="AB171" s="439"/>
      <c r="AC171" s="439"/>
      <c r="AD171" s="439"/>
      <c r="AE171" s="439"/>
      <c r="AF171" s="439"/>
      <c r="AG171" s="439"/>
      <c r="AH171" s="439"/>
      <c r="AI171" s="439"/>
      <c r="AJ171" s="439"/>
      <c r="AK171" s="439"/>
      <c r="AL171" s="439"/>
      <c r="AM171" s="439"/>
      <c r="AN171" s="439"/>
      <c r="AO171" s="439"/>
      <c r="AP171" s="439"/>
      <c r="AQ171" s="439"/>
      <c r="AR171" s="439"/>
      <c r="AS171" s="439"/>
      <c r="AT171" s="439"/>
      <c r="AU171" s="439"/>
      <c r="AV171" s="439"/>
      <c r="AW171" s="439"/>
      <c r="AX171" s="439"/>
      <c r="AY171" s="439"/>
      <c r="AZ171" s="439"/>
      <c r="BA171" s="439"/>
      <c r="BB171" s="439"/>
    </row>
    <row r="172" spans="1:54" s="129" customFormat="1" ht="34.5" customHeight="1">
      <c r="A172" s="440"/>
      <c r="B172" s="216">
        <v>46107</v>
      </c>
      <c r="C172" s="531">
        <f t="shared" si="5"/>
        <v>14139.139470406</v>
      </c>
      <c r="D172" s="532">
        <v>18644.560924017002</v>
      </c>
      <c r="E172" s="532">
        <v>-4505.4214536110012</v>
      </c>
      <c r="F172" s="531">
        <f>G172+H172+I172+J172</f>
        <v>34640.532497505003</v>
      </c>
      <c r="G172" s="532">
        <v>18864.194538022999</v>
      </c>
      <c r="H172" s="532">
        <v>1689.8468510399998</v>
      </c>
      <c r="I172" s="532">
        <v>31454.234304959999</v>
      </c>
      <c r="J172" s="532">
        <v>-17367.743196518</v>
      </c>
      <c r="K172" s="531">
        <f t="shared" si="6"/>
        <v>48779.671967911003</v>
      </c>
      <c r="L172" s="531">
        <v>7128.139776</v>
      </c>
      <c r="M172" s="531">
        <f t="shared" si="4"/>
        <v>41651.532388893997</v>
      </c>
      <c r="N172" s="532">
        <v>10184.121209774998</v>
      </c>
      <c r="O172" s="532">
        <v>31467.411179119001</v>
      </c>
      <c r="P172" s="439"/>
      <c r="Q172" s="439"/>
      <c r="R172" s="439"/>
      <c r="S172" s="439"/>
      <c r="T172" s="439"/>
      <c r="U172" s="439"/>
      <c r="V172" s="439"/>
      <c r="W172" s="439"/>
      <c r="X172" s="439"/>
      <c r="Y172" s="439"/>
      <c r="Z172" s="439"/>
      <c r="AA172" s="439"/>
      <c r="AB172" s="439"/>
      <c r="AC172" s="439"/>
      <c r="AD172" s="439"/>
      <c r="AE172" s="439"/>
      <c r="AF172" s="439"/>
      <c r="AG172" s="439"/>
      <c r="AH172" s="439"/>
      <c r="AI172" s="439"/>
      <c r="AJ172" s="439"/>
      <c r="AK172" s="439"/>
      <c r="AL172" s="439"/>
      <c r="AM172" s="439"/>
      <c r="AN172" s="439"/>
      <c r="AO172" s="439"/>
      <c r="AP172" s="439"/>
      <c r="AQ172" s="439"/>
      <c r="AR172" s="439"/>
      <c r="AS172" s="439"/>
      <c r="AT172" s="439"/>
      <c r="AU172" s="439"/>
      <c r="AV172" s="439"/>
      <c r="AW172" s="439"/>
      <c r="AX172" s="439"/>
      <c r="AY172" s="439"/>
      <c r="AZ172" s="439"/>
      <c r="BA172" s="439"/>
      <c r="BB172" s="439"/>
    </row>
    <row r="173" spans="1:54" s="129" customFormat="1" ht="34.5" customHeight="1">
      <c r="A173" s="440"/>
      <c r="B173" s="217">
        <v>46130</v>
      </c>
      <c r="C173" s="536">
        <f t="shared" si="5"/>
        <v>14221.279000000002</v>
      </c>
      <c r="D173" s="537">
        <v>18812.472000000002</v>
      </c>
      <c r="E173" s="537">
        <v>-4591.1930000000002</v>
      </c>
      <c r="F173" s="536">
        <f>G173+H173+I173+J173</f>
        <v>34877.145000000004</v>
      </c>
      <c r="G173" s="537">
        <v>18822.773000000001</v>
      </c>
      <c r="H173" s="537">
        <v>1711.652</v>
      </c>
      <c r="I173" s="537">
        <v>31669.478999999999</v>
      </c>
      <c r="J173" s="537">
        <v>-17326.758999999998</v>
      </c>
      <c r="K173" s="536">
        <f t="shared" si="6"/>
        <v>49098.424000000006</v>
      </c>
      <c r="L173" s="536">
        <v>7141.8890000000001</v>
      </c>
      <c r="M173" s="536">
        <f t="shared" si="4"/>
        <v>41956.533000000003</v>
      </c>
      <c r="N173" s="537">
        <v>10564.402</v>
      </c>
      <c r="O173" s="537">
        <v>31392.131000000001</v>
      </c>
      <c r="P173" s="439"/>
      <c r="Q173" s="439"/>
      <c r="R173" s="439"/>
      <c r="S173" s="439"/>
      <c r="T173" s="439"/>
      <c r="U173" s="439"/>
      <c r="V173" s="439"/>
      <c r="W173" s="439"/>
      <c r="X173" s="439"/>
      <c r="Y173" s="439"/>
      <c r="Z173" s="439"/>
      <c r="AA173" s="439"/>
      <c r="AB173" s="439"/>
      <c r="AC173" s="439"/>
      <c r="AD173" s="439"/>
      <c r="AE173" s="439"/>
      <c r="AF173" s="439"/>
      <c r="AG173" s="439"/>
      <c r="AH173" s="439"/>
      <c r="AI173" s="439"/>
      <c r="AJ173" s="439"/>
      <c r="AK173" s="439"/>
      <c r="AL173" s="439"/>
      <c r="AM173" s="439"/>
      <c r="AN173" s="439"/>
      <c r="AO173" s="439"/>
      <c r="AP173" s="439"/>
      <c r="AQ173" s="439"/>
      <c r="AR173" s="439"/>
      <c r="AS173" s="439"/>
      <c r="AT173" s="439"/>
      <c r="AU173" s="439"/>
      <c r="AV173" s="439"/>
      <c r="AW173" s="439"/>
      <c r="AX173" s="439"/>
      <c r="AY173" s="439"/>
      <c r="AZ173" s="439"/>
      <c r="BA173" s="439"/>
      <c r="BB173" s="439"/>
    </row>
    <row r="174" spans="1:54" s="129" customFormat="1" ht="34.5" customHeight="1">
      <c r="A174" s="440"/>
      <c r="B174" s="216">
        <v>46143</v>
      </c>
      <c r="C174" s="531">
        <f t="shared" ref="C174:C175" si="7">D174+E174</f>
        <v>14279.83</v>
      </c>
      <c r="D174" s="532">
        <v>18830.339</v>
      </c>
      <c r="E174" s="532">
        <v>-4550.509</v>
      </c>
      <c r="F174" s="531">
        <f t="shared" ref="F174:F175" si="8">J174+I174+H174+G174</f>
        <v>35367.122000000003</v>
      </c>
      <c r="G174" s="532">
        <v>19072.844000000001</v>
      </c>
      <c r="H174" s="532">
        <v>1672.277</v>
      </c>
      <c r="I174" s="532">
        <v>31748.161</v>
      </c>
      <c r="J174" s="532">
        <v>-17126.16</v>
      </c>
      <c r="K174" s="531">
        <f t="shared" si="6"/>
        <v>49646.952000000005</v>
      </c>
      <c r="L174" s="531">
        <v>7248.9549999999999</v>
      </c>
      <c r="M174" s="531">
        <f t="shared" ref="M174" si="9">N174+O174</f>
        <v>42397.995000000003</v>
      </c>
      <c r="N174" s="532">
        <v>10773.672</v>
      </c>
      <c r="O174" s="532">
        <v>31624.323</v>
      </c>
      <c r="P174" s="439"/>
      <c r="Q174" s="439"/>
      <c r="R174" s="439"/>
      <c r="S174" s="439"/>
      <c r="T174" s="439"/>
      <c r="U174" s="439"/>
      <c r="V174" s="439"/>
      <c r="W174" s="439"/>
      <c r="X174" s="439"/>
      <c r="Y174" s="439"/>
      <c r="Z174" s="439"/>
      <c r="AA174" s="439"/>
      <c r="AB174" s="439"/>
      <c r="AC174" s="439"/>
      <c r="AD174" s="439"/>
      <c r="AE174" s="439"/>
      <c r="AF174" s="439"/>
      <c r="AG174" s="439"/>
      <c r="AH174" s="439"/>
      <c r="AI174" s="439"/>
      <c r="AJ174" s="439"/>
      <c r="AK174" s="439"/>
      <c r="AL174" s="439"/>
      <c r="AM174" s="439"/>
      <c r="AN174" s="439"/>
      <c r="AO174" s="439"/>
      <c r="AP174" s="439"/>
      <c r="AQ174" s="439"/>
      <c r="AR174" s="439"/>
      <c r="AS174" s="439"/>
      <c r="AT174" s="439"/>
      <c r="AU174" s="439"/>
      <c r="AV174" s="439"/>
      <c r="AW174" s="439"/>
      <c r="AX174" s="439"/>
      <c r="AY174" s="439"/>
      <c r="AZ174" s="439"/>
      <c r="BA174" s="439"/>
      <c r="BB174" s="439"/>
    </row>
    <row r="175" spans="1:54" s="129" customFormat="1" ht="34.9" customHeight="1">
      <c r="A175" s="440"/>
      <c r="B175" s="217">
        <v>46187</v>
      </c>
      <c r="C175" s="536">
        <f t="shared" si="7"/>
        <v>13167.035</v>
      </c>
      <c r="D175" s="537">
        <v>17925.057000000001</v>
      </c>
      <c r="E175" s="537">
        <v>-4758.0219999999999</v>
      </c>
      <c r="F175" s="536">
        <f t="shared" si="8"/>
        <v>36344.252999999997</v>
      </c>
      <c r="G175" s="537">
        <v>19120.612000000001</v>
      </c>
      <c r="H175" s="537">
        <v>1703.232</v>
      </c>
      <c r="I175" s="537">
        <v>31856.036</v>
      </c>
      <c r="J175" s="537">
        <v>-16335.627</v>
      </c>
      <c r="K175" s="536">
        <f t="shared" si="6"/>
        <v>49511.288</v>
      </c>
      <c r="L175" s="536">
        <v>7101.8739999999998</v>
      </c>
      <c r="M175" s="536">
        <f t="shared" si="4"/>
        <v>42409.415999999997</v>
      </c>
      <c r="N175" s="537">
        <v>10522.84</v>
      </c>
      <c r="O175" s="537">
        <v>31886.576000000001</v>
      </c>
      <c r="P175" s="439"/>
      <c r="Q175" s="439"/>
      <c r="R175" s="439"/>
      <c r="S175" s="439"/>
      <c r="T175" s="439"/>
      <c r="U175" s="439"/>
      <c r="V175" s="439"/>
      <c r="W175" s="439"/>
      <c r="X175" s="439"/>
      <c r="Y175" s="439"/>
      <c r="Z175" s="439"/>
      <c r="AA175" s="439"/>
      <c r="AB175" s="439"/>
      <c r="AC175" s="439"/>
      <c r="AD175" s="439"/>
      <c r="AE175" s="439"/>
      <c r="AF175" s="439"/>
      <c r="AG175" s="439"/>
      <c r="AH175" s="439"/>
      <c r="AI175" s="439"/>
      <c r="AJ175" s="439"/>
      <c r="AK175" s="439"/>
      <c r="AL175" s="439"/>
      <c r="AM175" s="439"/>
      <c r="AN175" s="439"/>
      <c r="AO175" s="439"/>
      <c r="AP175" s="439"/>
      <c r="AQ175" s="439"/>
      <c r="AR175" s="439"/>
      <c r="AS175" s="439"/>
      <c r="AT175" s="439"/>
      <c r="AU175" s="439"/>
      <c r="AV175" s="439"/>
      <c r="AW175" s="439"/>
      <c r="AX175" s="439"/>
      <c r="AY175" s="439"/>
      <c r="AZ175" s="439"/>
      <c r="BA175" s="439"/>
      <c r="BB175" s="439"/>
    </row>
    <row r="176" spans="1:54" s="129" customFormat="1" ht="34.5" customHeight="1">
      <c r="A176" s="440"/>
      <c r="B176" s="216">
        <v>46229</v>
      </c>
      <c r="C176" s="531">
        <f t="shared" si="5"/>
        <v>13444.150999999998</v>
      </c>
      <c r="D176" s="532">
        <v>18285.456999999999</v>
      </c>
      <c r="E176" s="532">
        <v>-4841.3059999999996</v>
      </c>
      <c r="F176" s="531">
        <f>G176+H176+I176+J176</f>
        <v>36668.935999999994</v>
      </c>
      <c r="G176" s="532">
        <v>19429.163</v>
      </c>
      <c r="H176" s="532">
        <v>1720.5719999999999</v>
      </c>
      <c r="I176" s="532">
        <v>31799.797999999999</v>
      </c>
      <c r="J176" s="532">
        <v>-16280.597</v>
      </c>
      <c r="K176" s="531">
        <f t="shared" si="6"/>
        <v>50113.086999999992</v>
      </c>
      <c r="L176" s="531">
        <v>7194.6030000000001</v>
      </c>
      <c r="M176" s="531">
        <f t="shared" si="4"/>
        <v>42918.485000000001</v>
      </c>
      <c r="N176" s="532">
        <v>10603.964</v>
      </c>
      <c r="O176" s="532">
        <v>32314.521000000001</v>
      </c>
      <c r="P176" s="439"/>
      <c r="Q176" s="439"/>
      <c r="R176" s="439"/>
      <c r="S176" s="439"/>
      <c r="T176" s="439"/>
      <c r="U176" s="439"/>
      <c r="V176" s="439"/>
      <c r="W176" s="439"/>
      <c r="X176" s="439"/>
      <c r="Y176" s="439"/>
      <c r="Z176" s="439"/>
      <c r="AA176" s="439"/>
      <c r="AB176" s="439"/>
      <c r="AC176" s="439"/>
      <c r="AD176" s="439"/>
      <c r="AE176" s="439"/>
      <c r="AF176" s="439"/>
      <c r="AG176" s="439"/>
      <c r="AH176" s="439"/>
      <c r="AI176" s="439"/>
      <c r="AJ176" s="439"/>
      <c r="AK176" s="439"/>
      <c r="AL176" s="439"/>
      <c r="AM176" s="439"/>
      <c r="AN176" s="439"/>
      <c r="AO176" s="439"/>
      <c r="AP176" s="439"/>
      <c r="AQ176" s="439"/>
      <c r="AR176" s="439"/>
      <c r="AS176" s="439"/>
      <c r="AT176" s="439"/>
      <c r="AU176" s="439"/>
      <c r="AV176" s="439"/>
      <c r="AW176" s="439"/>
      <c r="AX176" s="439"/>
      <c r="AY176" s="439"/>
      <c r="AZ176" s="439"/>
      <c r="BA176" s="439"/>
      <c r="BB176" s="439"/>
    </row>
    <row r="177" spans="1:200" s="129" customFormat="1" ht="34.9" customHeight="1">
      <c r="A177" s="440"/>
      <c r="B177" s="553">
        <v>46259</v>
      </c>
      <c r="C177" s="611">
        <f t="shared" ref="C177" si="10">D177+E177</f>
        <v>14536.127063048998</v>
      </c>
      <c r="D177" s="610">
        <v>19554.097668679999</v>
      </c>
      <c r="E177" s="610">
        <v>-5017.9706056310006</v>
      </c>
      <c r="F177" s="611">
        <f>G177+H177+I177+J177</f>
        <v>35877.379432076996</v>
      </c>
      <c r="G177" s="610">
        <v>19671.237411951999</v>
      </c>
      <c r="H177" s="610">
        <v>1749.0820416669999</v>
      </c>
      <c r="I177" s="610">
        <v>31832.58566248</v>
      </c>
      <c r="J177" s="610">
        <v>-17375.525684022003</v>
      </c>
      <c r="K177" s="611">
        <f t="shared" si="6"/>
        <v>50413.506495125992</v>
      </c>
      <c r="L177" s="611">
        <v>7126.0967790000004</v>
      </c>
      <c r="M177" s="611">
        <f t="shared" ref="M177" si="11">N177+O177</f>
        <v>43287.410133445999</v>
      </c>
      <c r="N177" s="610">
        <v>10891.789191757998</v>
      </c>
      <c r="O177" s="610">
        <v>32395.620941688001</v>
      </c>
      <c r="P177" s="439"/>
      <c r="Q177" s="439"/>
      <c r="R177" s="439"/>
      <c r="S177" s="439"/>
      <c r="T177" s="439"/>
      <c r="U177" s="439"/>
      <c r="V177" s="439"/>
      <c r="W177" s="439"/>
      <c r="X177" s="439"/>
      <c r="Y177" s="439"/>
      <c r="Z177" s="439"/>
      <c r="AA177" s="439"/>
      <c r="AB177" s="439"/>
      <c r="AC177" s="439"/>
      <c r="AD177" s="439"/>
      <c r="AE177" s="439"/>
      <c r="AF177" s="439"/>
      <c r="AG177" s="439"/>
      <c r="AH177" s="439"/>
      <c r="AI177" s="439"/>
      <c r="AJ177" s="439"/>
      <c r="AK177" s="439"/>
      <c r="AL177" s="439"/>
      <c r="AM177" s="439"/>
      <c r="AN177" s="439"/>
      <c r="AO177" s="439"/>
      <c r="AP177" s="439"/>
      <c r="AQ177" s="439"/>
      <c r="AR177" s="439"/>
      <c r="AS177" s="439"/>
      <c r="AT177" s="439"/>
      <c r="AU177" s="439"/>
      <c r="AV177" s="439"/>
      <c r="AW177" s="439"/>
      <c r="AX177" s="439"/>
      <c r="AY177" s="439"/>
      <c r="AZ177" s="439"/>
      <c r="BA177" s="439"/>
      <c r="BB177" s="439"/>
    </row>
    <row r="178" spans="1:200">
      <c r="C178" s="96"/>
      <c r="D178" s="96"/>
      <c r="E178" s="96"/>
      <c r="F178" s="96"/>
      <c r="G178"/>
      <c r="H178"/>
      <c r="I178"/>
      <c r="J178"/>
      <c r="K178" s="96"/>
      <c r="L178" s="96"/>
      <c r="M178" s="96"/>
    </row>
    <row r="179" spans="1:200" ht="20.25">
      <c r="B179" s="1339" t="s">
        <v>1152</v>
      </c>
      <c r="C179" s="131"/>
      <c r="D179" s="131"/>
      <c r="E179" s="131"/>
      <c r="F179" s="131"/>
      <c r="G179" s="131"/>
      <c r="H179" s="131"/>
      <c r="I179" s="131"/>
      <c r="J179" s="131"/>
      <c r="K179" s="131"/>
      <c r="L179" s="131"/>
      <c r="M179" s="131"/>
      <c r="N179" s="130"/>
      <c r="O179" s="1340" t="s">
        <v>1103</v>
      </c>
    </row>
    <row r="180" spans="1:200" ht="26.25">
      <c r="C180" s="224"/>
      <c r="D180" s="224"/>
      <c r="E180" s="224"/>
      <c r="F180" s="224"/>
      <c r="G180" s="224"/>
      <c r="H180" s="224"/>
      <c r="I180" s="224"/>
      <c r="J180" s="224"/>
      <c r="K180" s="224"/>
      <c r="L180" s="224"/>
      <c r="M180" s="224"/>
      <c r="N180" s="224"/>
      <c r="O180" s="224"/>
    </row>
    <row r="181" spans="1:200" ht="26.25">
      <c r="C181" s="1341"/>
      <c r="D181" s="1341"/>
      <c r="E181" s="1341"/>
      <c r="F181" s="1341"/>
      <c r="G181" s="1341"/>
      <c r="H181" s="1341"/>
      <c r="I181" s="1341"/>
      <c r="J181" s="1341"/>
      <c r="K181" s="1341"/>
      <c r="L181" s="1341"/>
      <c r="M181" s="1341"/>
      <c r="N181" s="1341"/>
      <c r="O181" s="1341"/>
    </row>
    <row r="182" spans="1:200" ht="26.25">
      <c r="C182" s="224"/>
      <c r="D182" s="224"/>
      <c r="E182" s="224"/>
      <c r="F182" s="224"/>
      <c r="G182" s="224"/>
      <c r="H182" s="224"/>
      <c r="I182" s="224"/>
      <c r="J182" s="224"/>
      <c r="K182" s="224"/>
      <c r="L182" s="224"/>
      <c r="M182" s="224"/>
      <c r="N182" s="224"/>
      <c r="O182" s="224"/>
    </row>
    <row r="183" spans="1:200" ht="26.25">
      <c r="C183" s="224"/>
      <c r="D183" s="224"/>
      <c r="E183" s="224"/>
      <c r="F183" s="224"/>
      <c r="G183" s="224"/>
      <c r="H183" s="224"/>
      <c r="I183" s="224"/>
      <c r="J183" s="224"/>
      <c r="K183" s="224"/>
      <c r="L183" s="224"/>
      <c r="M183" s="224"/>
      <c r="N183" s="224"/>
      <c r="O183" s="224"/>
    </row>
    <row r="184" spans="1:200" ht="26.25">
      <c r="C184" s="224"/>
      <c r="D184" s="224"/>
      <c r="E184" s="224"/>
      <c r="F184" s="224"/>
      <c r="G184" s="224"/>
      <c r="H184" s="224"/>
      <c r="I184" s="224"/>
      <c r="J184" s="224"/>
      <c r="K184" s="224"/>
      <c r="L184" s="224"/>
      <c r="M184" s="224"/>
      <c r="N184" s="224"/>
      <c r="O184" s="224"/>
    </row>
    <row r="185" spans="1:200" s="5" customFormat="1" ht="26.25">
      <c r="A185" s="117"/>
      <c r="B185" s="57"/>
      <c r="C185" s="224"/>
      <c r="D185" s="224"/>
      <c r="E185" s="224"/>
      <c r="F185" s="224"/>
      <c r="G185" s="224"/>
      <c r="H185" s="224"/>
      <c r="I185" s="224"/>
      <c r="J185" s="224"/>
      <c r="K185" s="224"/>
      <c r="L185" s="224"/>
      <c r="M185" s="224"/>
      <c r="N185" s="224"/>
      <c r="O185" s="224"/>
      <c r="BB185" s="117"/>
      <c r="BC185" s="117"/>
      <c r="BD185" s="117"/>
      <c r="BE185" s="117"/>
      <c r="BF185" s="117"/>
      <c r="BG185" s="117"/>
      <c r="BH185" s="117"/>
      <c r="BI185" s="117"/>
      <c r="BJ185" s="117"/>
      <c r="BK185" s="117"/>
      <c r="BL185" s="117"/>
      <c r="BM185" s="117"/>
      <c r="BN185" s="117"/>
      <c r="BO185" s="117"/>
      <c r="BP185" s="117"/>
      <c r="BQ185" s="117"/>
      <c r="BR185" s="117"/>
      <c r="BS185" s="117"/>
      <c r="BT185" s="117"/>
      <c r="BU185" s="117"/>
      <c r="BV185" s="117"/>
      <c r="BW185" s="117"/>
      <c r="BX185" s="117"/>
      <c r="BY185" s="117"/>
      <c r="BZ185" s="117"/>
      <c r="CA185" s="117"/>
      <c r="CB185" s="117"/>
      <c r="CC185" s="117"/>
      <c r="CD185" s="117"/>
      <c r="CE185" s="117"/>
      <c r="CF185" s="117"/>
      <c r="CG185" s="117"/>
      <c r="CH185" s="117"/>
      <c r="CI185" s="117"/>
      <c r="CJ185" s="117"/>
      <c r="CK185" s="117"/>
      <c r="CL185" s="117"/>
      <c r="CM185" s="117"/>
      <c r="CN185" s="117"/>
      <c r="CO185" s="117"/>
      <c r="CP185" s="117"/>
      <c r="CQ185" s="117"/>
      <c r="CR185" s="117"/>
      <c r="CS185" s="117"/>
      <c r="CT185" s="117"/>
      <c r="CU185" s="117"/>
      <c r="CV185" s="117"/>
      <c r="CW185" s="117"/>
      <c r="CX185" s="117"/>
      <c r="CY185" s="117"/>
      <c r="CZ185" s="117"/>
      <c r="DA185" s="117"/>
      <c r="DB185" s="117"/>
      <c r="DC185" s="117"/>
      <c r="DD185" s="117"/>
      <c r="DE185" s="117"/>
      <c r="DF185" s="117"/>
      <c r="DG185" s="117"/>
      <c r="DH185" s="117"/>
      <c r="DI185" s="117"/>
      <c r="DJ185" s="117"/>
      <c r="DK185" s="117"/>
      <c r="DL185" s="117"/>
      <c r="DM185" s="117"/>
      <c r="DN185" s="117"/>
      <c r="DO185" s="117"/>
      <c r="DP185" s="117"/>
      <c r="DQ185" s="117"/>
      <c r="DR185" s="117"/>
      <c r="DS185" s="117"/>
      <c r="DT185" s="117"/>
      <c r="DU185" s="117"/>
      <c r="DV185" s="117"/>
      <c r="DW185" s="117"/>
      <c r="DX185" s="117"/>
      <c r="DY185" s="117"/>
      <c r="DZ185" s="117"/>
      <c r="EA185" s="117"/>
      <c r="EB185" s="117"/>
      <c r="EC185" s="117"/>
      <c r="ED185" s="117"/>
      <c r="EE185" s="117"/>
      <c r="EF185" s="117"/>
      <c r="EG185" s="117"/>
      <c r="EH185" s="117"/>
      <c r="EI185" s="117"/>
      <c r="EJ185" s="117"/>
      <c r="EK185" s="117"/>
      <c r="EL185" s="117"/>
      <c r="EM185" s="117"/>
      <c r="EN185" s="117"/>
      <c r="EO185" s="117"/>
      <c r="EP185" s="117"/>
      <c r="EQ185" s="117"/>
      <c r="ER185" s="117"/>
      <c r="ES185" s="117"/>
      <c r="ET185" s="117"/>
      <c r="EU185" s="117"/>
      <c r="EV185" s="117"/>
      <c r="EW185" s="117"/>
      <c r="EX185" s="117"/>
      <c r="EY185" s="117"/>
      <c r="EZ185" s="117"/>
      <c r="FA185" s="117"/>
      <c r="FB185" s="117"/>
      <c r="FC185" s="117"/>
      <c r="FD185" s="117"/>
      <c r="FE185" s="117"/>
      <c r="FF185" s="117"/>
      <c r="FG185" s="117"/>
      <c r="FH185" s="117"/>
      <c r="FI185" s="117"/>
      <c r="FJ185" s="117"/>
      <c r="FK185" s="117"/>
      <c r="FL185" s="117"/>
      <c r="FM185" s="117"/>
      <c r="FN185" s="117"/>
      <c r="FO185" s="117"/>
      <c r="FP185" s="117"/>
      <c r="FQ185" s="117"/>
      <c r="FR185" s="117"/>
      <c r="FS185" s="117"/>
      <c r="FT185" s="117"/>
      <c r="FU185" s="117"/>
      <c r="FV185" s="117"/>
      <c r="FW185" s="117"/>
      <c r="FX185" s="117"/>
      <c r="FY185" s="117"/>
      <c r="FZ185" s="117"/>
      <c r="GA185" s="117"/>
      <c r="GB185" s="117"/>
      <c r="GC185" s="117"/>
      <c r="GD185" s="117"/>
      <c r="GE185" s="117"/>
      <c r="GF185" s="117"/>
      <c r="GG185" s="117"/>
      <c r="GH185" s="117"/>
      <c r="GI185" s="117"/>
      <c r="GJ185" s="117"/>
      <c r="GK185" s="117"/>
      <c r="GL185" s="117"/>
      <c r="GM185" s="117"/>
      <c r="GN185" s="117"/>
      <c r="GO185" s="117"/>
      <c r="GP185" s="117"/>
      <c r="GQ185" s="117"/>
      <c r="GR185" s="117"/>
    </row>
    <row r="186" spans="1:200" s="5" customFormat="1" ht="26.25">
      <c r="A186" s="117"/>
      <c r="B186" s="57"/>
      <c r="C186" s="224"/>
      <c r="D186" s="224"/>
      <c r="E186" s="224"/>
      <c r="F186" s="224"/>
      <c r="G186" s="224"/>
      <c r="H186" s="224"/>
      <c r="I186" s="224"/>
      <c r="J186" s="224"/>
      <c r="K186" s="224"/>
      <c r="L186" s="224"/>
      <c r="M186" s="224"/>
      <c r="N186" s="224"/>
      <c r="O186" s="224"/>
      <c r="BB186" s="117"/>
      <c r="BC186" s="117"/>
      <c r="BD186" s="117"/>
      <c r="BE186" s="117"/>
      <c r="BF186" s="117"/>
      <c r="BG186" s="117"/>
      <c r="BH186" s="117"/>
      <c r="BI186" s="117"/>
      <c r="BJ186" s="117"/>
      <c r="BK186" s="117"/>
      <c r="BL186" s="117"/>
      <c r="BM186" s="117"/>
      <c r="BN186" s="117"/>
      <c r="BO186" s="117"/>
      <c r="BP186" s="117"/>
      <c r="BQ186" s="117"/>
      <c r="BR186" s="117"/>
      <c r="BS186" s="117"/>
      <c r="BT186" s="117"/>
      <c r="BU186" s="117"/>
      <c r="BV186" s="117"/>
      <c r="BW186" s="117"/>
      <c r="BX186" s="117"/>
      <c r="BY186" s="117"/>
      <c r="BZ186" s="117"/>
      <c r="CA186" s="117"/>
      <c r="CB186" s="117"/>
      <c r="CC186" s="117"/>
      <c r="CD186" s="117"/>
      <c r="CE186" s="117"/>
      <c r="CF186" s="117"/>
      <c r="CG186" s="117"/>
      <c r="CH186" s="117"/>
      <c r="CI186" s="117"/>
      <c r="CJ186" s="117"/>
      <c r="CK186" s="117"/>
      <c r="CL186" s="117"/>
      <c r="CM186" s="117"/>
      <c r="CN186" s="117"/>
      <c r="CO186" s="117"/>
      <c r="CP186" s="117"/>
      <c r="CQ186" s="117"/>
      <c r="CR186" s="117"/>
      <c r="CS186" s="117"/>
      <c r="CT186" s="117"/>
      <c r="CU186" s="117"/>
      <c r="CV186" s="117"/>
      <c r="CW186" s="117"/>
      <c r="CX186" s="117"/>
      <c r="CY186" s="117"/>
      <c r="CZ186" s="117"/>
      <c r="DA186" s="117"/>
      <c r="DB186" s="117"/>
      <c r="DC186" s="117"/>
      <c r="DD186" s="117"/>
      <c r="DE186" s="117"/>
      <c r="DF186" s="117"/>
      <c r="DG186" s="117"/>
      <c r="DH186" s="117"/>
      <c r="DI186" s="117"/>
      <c r="DJ186" s="117"/>
      <c r="DK186" s="117"/>
      <c r="DL186" s="117"/>
      <c r="DM186" s="117"/>
      <c r="DN186" s="117"/>
      <c r="DO186" s="117"/>
      <c r="DP186" s="117"/>
      <c r="DQ186" s="117"/>
      <c r="DR186" s="117"/>
      <c r="DS186" s="117"/>
      <c r="DT186" s="117"/>
      <c r="DU186" s="117"/>
      <c r="DV186" s="117"/>
      <c r="DW186" s="117"/>
      <c r="DX186" s="117"/>
      <c r="DY186" s="117"/>
      <c r="DZ186" s="117"/>
      <c r="EA186" s="117"/>
      <c r="EB186" s="117"/>
      <c r="EC186" s="117"/>
      <c r="ED186" s="117"/>
      <c r="EE186" s="117"/>
      <c r="EF186" s="117"/>
      <c r="EG186" s="117"/>
      <c r="EH186" s="117"/>
      <c r="EI186" s="117"/>
      <c r="EJ186" s="117"/>
      <c r="EK186" s="117"/>
      <c r="EL186" s="117"/>
      <c r="EM186" s="117"/>
      <c r="EN186" s="117"/>
      <c r="EO186" s="117"/>
      <c r="EP186" s="117"/>
      <c r="EQ186" s="117"/>
      <c r="ER186" s="117"/>
      <c r="ES186" s="117"/>
      <c r="ET186" s="117"/>
      <c r="EU186" s="117"/>
      <c r="EV186" s="117"/>
      <c r="EW186" s="117"/>
      <c r="EX186" s="117"/>
      <c r="EY186" s="117"/>
      <c r="EZ186" s="117"/>
      <c r="FA186" s="117"/>
      <c r="FB186" s="117"/>
      <c r="FC186" s="117"/>
      <c r="FD186" s="117"/>
      <c r="FE186" s="117"/>
      <c r="FF186" s="117"/>
      <c r="FG186" s="117"/>
      <c r="FH186" s="117"/>
      <c r="FI186" s="117"/>
      <c r="FJ186" s="117"/>
      <c r="FK186" s="117"/>
      <c r="FL186" s="117"/>
      <c r="FM186" s="117"/>
      <c r="FN186" s="117"/>
      <c r="FO186" s="117"/>
      <c r="FP186" s="117"/>
      <c r="FQ186" s="117"/>
      <c r="FR186" s="117"/>
      <c r="FS186" s="117"/>
      <c r="FT186" s="117"/>
      <c r="FU186" s="117"/>
      <c r="FV186" s="117"/>
      <c r="FW186" s="117"/>
      <c r="FX186" s="117"/>
      <c r="FY186" s="117"/>
      <c r="FZ186" s="117"/>
      <c r="GA186" s="117"/>
      <c r="GB186" s="117"/>
      <c r="GC186" s="117"/>
      <c r="GD186" s="117"/>
      <c r="GE186" s="117"/>
      <c r="GF186" s="117"/>
      <c r="GG186" s="117"/>
      <c r="GH186" s="117"/>
      <c r="GI186" s="117"/>
      <c r="GJ186" s="117"/>
      <c r="GK186" s="117"/>
      <c r="GL186" s="117"/>
      <c r="GM186" s="117"/>
      <c r="GN186" s="117"/>
      <c r="GO186" s="117"/>
      <c r="GP186" s="117"/>
      <c r="GQ186" s="117"/>
      <c r="GR186" s="117"/>
    </row>
    <row r="187" spans="1:200" s="5" customFormat="1" ht="26.25">
      <c r="A187" s="117"/>
      <c r="B187" s="57"/>
      <c r="C187" s="224"/>
      <c r="D187" s="224"/>
      <c r="E187" s="224"/>
      <c r="F187" s="224"/>
      <c r="G187" s="224"/>
      <c r="H187" s="224"/>
      <c r="I187" s="224"/>
      <c r="J187" s="224"/>
      <c r="K187" s="224"/>
      <c r="L187" s="224"/>
      <c r="M187" s="224"/>
      <c r="N187" s="224"/>
      <c r="O187" s="224"/>
      <c r="BB187" s="117"/>
      <c r="BC187" s="117"/>
      <c r="BD187" s="117"/>
      <c r="BE187" s="117"/>
      <c r="BF187" s="117"/>
      <c r="BG187" s="117"/>
      <c r="BH187" s="117"/>
      <c r="BI187" s="117"/>
      <c r="BJ187" s="117"/>
      <c r="BK187" s="117"/>
      <c r="BL187" s="117"/>
      <c r="BM187" s="117"/>
      <c r="BN187" s="117"/>
      <c r="BO187" s="117"/>
      <c r="BP187" s="117"/>
      <c r="BQ187" s="117"/>
      <c r="BR187" s="117"/>
      <c r="BS187" s="117"/>
      <c r="BT187" s="117"/>
      <c r="BU187" s="117"/>
      <c r="BV187" s="117"/>
      <c r="BW187" s="117"/>
      <c r="BX187" s="117"/>
      <c r="BY187" s="117"/>
      <c r="BZ187" s="117"/>
      <c r="CA187" s="117"/>
      <c r="CB187" s="117"/>
      <c r="CC187" s="117"/>
      <c r="CD187" s="117"/>
      <c r="CE187" s="117"/>
      <c r="CF187" s="117"/>
      <c r="CG187" s="117"/>
      <c r="CH187" s="117"/>
      <c r="CI187" s="117"/>
      <c r="CJ187" s="117"/>
      <c r="CK187" s="117"/>
      <c r="CL187" s="117"/>
      <c r="CM187" s="117"/>
      <c r="CN187" s="117"/>
      <c r="CO187" s="117"/>
      <c r="CP187" s="117"/>
      <c r="CQ187" s="117"/>
      <c r="CR187" s="117"/>
      <c r="CS187" s="117"/>
      <c r="CT187" s="117"/>
      <c r="CU187" s="117"/>
      <c r="CV187" s="117"/>
      <c r="CW187" s="117"/>
      <c r="CX187" s="117"/>
      <c r="CY187" s="117"/>
      <c r="CZ187" s="117"/>
      <c r="DA187" s="117"/>
      <c r="DB187" s="117"/>
      <c r="DC187" s="117"/>
      <c r="DD187" s="117"/>
      <c r="DE187" s="117"/>
      <c r="DF187" s="117"/>
      <c r="DG187" s="117"/>
      <c r="DH187" s="117"/>
      <c r="DI187" s="117"/>
      <c r="DJ187" s="117"/>
      <c r="DK187" s="117"/>
      <c r="DL187" s="117"/>
      <c r="DM187" s="117"/>
      <c r="DN187" s="117"/>
      <c r="DO187" s="117"/>
      <c r="DP187" s="117"/>
      <c r="DQ187" s="117"/>
      <c r="DR187" s="117"/>
      <c r="DS187" s="117"/>
      <c r="DT187" s="117"/>
      <c r="DU187" s="117"/>
      <c r="DV187" s="117"/>
      <c r="DW187" s="117"/>
      <c r="DX187" s="117"/>
      <c r="DY187" s="117"/>
      <c r="DZ187" s="117"/>
      <c r="EA187" s="117"/>
      <c r="EB187" s="117"/>
      <c r="EC187" s="117"/>
      <c r="ED187" s="117"/>
      <c r="EE187" s="117"/>
      <c r="EF187" s="117"/>
      <c r="EG187" s="117"/>
      <c r="EH187" s="117"/>
      <c r="EI187" s="117"/>
      <c r="EJ187" s="117"/>
      <c r="EK187" s="117"/>
      <c r="EL187" s="117"/>
      <c r="EM187" s="117"/>
      <c r="EN187" s="117"/>
      <c r="EO187" s="117"/>
      <c r="EP187" s="117"/>
      <c r="EQ187" s="117"/>
      <c r="ER187" s="117"/>
      <c r="ES187" s="117"/>
      <c r="ET187" s="117"/>
      <c r="EU187" s="117"/>
      <c r="EV187" s="117"/>
      <c r="EW187" s="117"/>
      <c r="EX187" s="117"/>
      <c r="EY187" s="117"/>
      <c r="EZ187" s="117"/>
      <c r="FA187" s="117"/>
      <c r="FB187" s="117"/>
      <c r="FC187" s="117"/>
      <c r="FD187" s="117"/>
      <c r="FE187" s="117"/>
      <c r="FF187" s="117"/>
      <c r="FG187" s="117"/>
      <c r="FH187" s="117"/>
      <c r="FI187" s="117"/>
      <c r="FJ187" s="117"/>
      <c r="FK187" s="117"/>
      <c r="FL187" s="117"/>
      <c r="FM187" s="117"/>
      <c r="FN187" s="117"/>
      <c r="FO187" s="117"/>
      <c r="FP187" s="117"/>
      <c r="FQ187" s="117"/>
      <c r="FR187" s="117"/>
      <c r="FS187" s="117"/>
      <c r="FT187" s="117"/>
      <c r="FU187" s="117"/>
      <c r="FV187" s="117"/>
      <c r="FW187" s="117"/>
      <c r="FX187" s="117"/>
      <c r="FY187" s="117"/>
      <c r="FZ187" s="117"/>
      <c r="GA187" s="117"/>
      <c r="GB187" s="117"/>
      <c r="GC187" s="117"/>
      <c r="GD187" s="117"/>
      <c r="GE187" s="117"/>
      <c r="GF187" s="117"/>
      <c r="GG187" s="117"/>
      <c r="GH187" s="117"/>
      <c r="GI187" s="117"/>
      <c r="GJ187" s="117"/>
      <c r="GK187" s="117"/>
      <c r="GL187" s="117"/>
      <c r="GM187" s="117"/>
      <c r="GN187" s="117"/>
      <c r="GO187" s="117"/>
      <c r="GP187" s="117"/>
      <c r="GQ187" s="117"/>
      <c r="GR187" s="117"/>
    </row>
    <row r="188" spans="1:200" s="5" customFormat="1" ht="26.25">
      <c r="A188" s="117"/>
      <c r="B188" s="57"/>
      <c r="C188" s="224"/>
      <c r="D188" s="224"/>
      <c r="E188" s="224"/>
      <c r="F188" s="224"/>
      <c r="G188" s="224"/>
      <c r="H188" s="224"/>
      <c r="I188" s="224"/>
      <c r="J188" s="224"/>
      <c r="K188" s="224"/>
      <c r="L188" s="224"/>
      <c r="M188" s="224"/>
      <c r="N188" s="224"/>
      <c r="O188" s="224"/>
      <c r="BB188" s="117"/>
      <c r="BC188" s="117"/>
      <c r="BD188" s="117"/>
      <c r="BE188" s="117"/>
      <c r="BF188" s="117"/>
      <c r="BG188" s="117"/>
      <c r="BH188" s="117"/>
      <c r="BI188" s="117"/>
      <c r="BJ188" s="117"/>
      <c r="BK188" s="117"/>
      <c r="BL188" s="117"/>
      <c r="BM188" s="117"/>
      <c r="BN188" s="117"/>
      <c r="BO188" s="117"/>
      <c r="BP188" s="117"/>
      <c r="BQ188" s="117"/>
      <c r="BR188" s="117"/>
      <c r="BS188" s="117"/>
      <c r="BT188" s="117"/>
      <c r="BU188" s="117"/>
      <c r="BV188" s="117"/>
      <c r="BW188" s="117"/>
      <c r="BX188" s="117"/>
      <c r="BY188" s="117"/>
      <c r="BZ188" s="117"/>
      <c r="CA188" s="117"/>
      <c r="CB188" s="117"/>
      <c r="CC188" s="117"/>
      <c r="CD188" s="117"/>
      <c r="CE188" s="117"/>
      <c r="CF188" s="117"/>
      <c r="CG188" s="117"/>
      <c r="CH188" s="117"/>
      <c r="CI188" s="117"/>
      <c r="CJ188" s="117"/>
      <c r="CK188" s="117"/>
      <c r="CL188" s="117"/>
      <c r="CM188" s="117"/>
      <c r="CN188" s="117"/>
      <c r="CO188" s="117"/>
      <c r="CP188" s="117"/>
      <c r="CQ188" s="117"/>
      <c r="CR188" s="117"/>
      <c r="CS188" s="117"/>
      <c r="CT188" s="117"/>
      <c r="CU188" s="117"/>
      <c r="CV188" s="117"/>
      <c r="CW188" s="117"/>
      <c r="CX188" s="117"/>
      <c r="CY188" s="117"/>
      <c r="CZ188" s="117"/>
      <c r="DA188" s="117"/>
      <c r="DB188" s="117"/>
      <c r="DC188" s="117"/>
      <c r="DD188" s="117"/>
      <c r="DE188" s="117"/>
      <c r="DF188" s="117"/>
      <c r="DG188" s="117"/>
      <c r="DH188" s="117"/>
      <c r="DI188" s="117"/>
      <c r="DJ188" s="117"/>
      <c r="DK188" s="117"/>
      <c r="DL188" s="117"/>
      <c r="DM188" s="117"/>
      <c r="DN188" s="117"/>
      <c r="DO188" s="117"/>
      <c r="DP188" s="117"/>
      <c r="DQ188" s="117"/>
      <c r="DR188" s="117"/>
      <c r="DS188" s="117"/>
      <c r="DT188" s="117"/>
      <c r="DU188" s="117"/>
      <c r="DV188" s="117"/>
      <c r="DW188" s="117"/>
      <c r="DX188" s="117"/>
      <c r="DY188" s="117"/>
      <c r="DZ188" s="117"/>
      <c r="EA188" s="117"/>
      <c r="EB188" s="117"/>
      <c r="EC188" s="117"/>
      <c r="ED188" s="117"/>
      <c r="EE188" s="117"/>
      <c r="EF188" s="117"/>
      <c r="EG188" s="117"/>
      <c r="EH188" s="117"/>
      <c r="EI188" s="117"/>
      <c r="EJ188" s="117"/>
      <c r="EK188" s="117"/>
      <c r="EL188" s="117"/>
      <c r="EM188" s="117"/>
      <c r="EN188" s="117"/>
      <c r="EO188" s="117"/>
      <c r="EP188" s="117"/>
      <c r="EQ188" s="117"/>
      <c r="ER188" s="117"/>
      <c r="ES188" s="117"/>
      <c r="ET188" s="117"/>
      <c r="EU188" s="117"/>
      <c r="EV188" s="117"/>
      <c r="EW188" s="117"/>
      <c r="EX188" s="117"/>
      <c r="EY188" s="117"/>
      <c r="EZ188" s="117"/>
      <c r="FA188" s="117"/>
      <c r="FB188" s="117"/>
      <c r="FC188" s="117"/>
      <c r="FD188" s="117"/>
      <c r="FE188" s="117"/>
      <c r="FF188" s="117"/>
      <c r="FG188" s="117"/>
      <c r="FH188" s="117"/>
      <c r="FI188" s="117"/>
      <c r="FJ188" s="117"/>
      <c r="FK188" s="117"/>
      <c r="FL188" s="117"/>
      <c r="FM188" s="117"/>
      <c r="FN188" s="117"/>
      <c r="FO188" s="117"/>
      <c r="FP188" s="117"/>
      <c r="FQ188" s="117"/>
      <c r="FR188" s="117"/>
      <c r="FS188" s="117"/>
      <c r="FT188" s="117"/>
      <c r="FU188" s="117"/>
      <c r="FV188" s="117"/>
      <c r="FW188" s="117"/>
      <c r="FX188" s="117"/>
      <c r="FY188" s="117"/>
      <c r="FZ188" s="117"/>
      <c r="GA188" s="117"/>
      <c r="GB188" s="117"/>
      <c r="GC188" s="117"/>
      <c r="GD188" s="117"/>
      <c r="GE188" s="117"/>
      <c r="GF188" s="117"/>
      <c r="GG188" s="117"/>
      <c r="GH188" s="117"/>
      <c r="GI188" s="117"/>
      <c r="GJ188" s="117"/>
      <c r="GK188" s="117"/>
      <c r="GL188" s="117"/>
      <c r="GM188" s="117"/>
      <c r="GN188" s="117"/>
      <c r="GO188" s="117"/>
      <c r="GP188" s="117"/>
      <c r="GQ188" s="117"/>
      <c r="GR188" s="117"/>
    </row>
    <row r="189" spans="1:200" s="5" customFormat="1" ht="26.25">
      <c r="A189" s="117"/>
      <c r="B189" s="57"/>
      <c r="C189" s="224"/>
      <c r="D189" s="224"/>
      <c r="E189" s="224"/>
      <c r="F189" s="224"/>
      <c r="G189" s="224"/>
      <c r="H189" s="224"/>
      <c r="I189" s="224"/>
      <c r="J189" s="224"/>
      <c r="K189" s="224"/>
      <c r="L189" s="224"/>
      <c r="M189" s="224"/>
      <c r="N189" s="224"/>
      <c r="O189" s="224"/>
      <c r="BB189" s="117"/>
      <c r="BC189" s="117"/>
      <c r="BD189" s="117"/>
      <c r="BE189" s="117"/>
      <c r="BF189" s="117"/>
      <c r="BG189" s="117"/>
      <c r="BH189" s="117"/>
      <c r="BI189" s="117"/>
      <c r="BJ189" s="117"/>
      <c r="BK189" s="117"/>
      <c r="BL189" s="117"/>
      <c r="BM189" s="117"/>
      <c r="BN189" s="117"/>
      <c r="BO189" s="117"/>
      <c r="BP189" s="117"/>
      <c r="BQ189" s="117"/>
      <c r="BR189" s="117"/>
      <c r="BS189" s="117"/>
      <c r="BT189" s="117"/>
      <c r="BU189" s="117"/>
      <c r="BV189" s="117"/>
      <c r="BW189" s="117"/>
      <c r="BX189" s="117"/>
      <c r="BY189" s="117"/>
      <c r="BZ189" s="117"/>
      <c r="CA189" s="117"/>
      <c r="CB189" s="117"/>
      <c r="CC189" s="117"/>
      <c r="CD189" s="117"/>
      <c r="CE189" s="117"/>
      <c r="CF189" s="117"/>
      <c r="CG189" s="117"/>
      <c r="CH189" s="117"/>
      <c r="CI189" s="117"/>
      <c r="CJ189" s="117"/>
      <c r="CK189" s="117"/>
      <c r="CL189" s="117"/>
      <c r="CM189" s="117"/>
      <c r="CN189" s="117"/>
      <c r="CO189" s="117"/>
      <c r="CP189" s="117"/>
      <c r="CQ189" s="117"/>
      <c r="CR189" s="117"/>
      <c r="CS189" s="117"/>
      <c r="CT189" s="117"/>
      <c r="CU189" s="117"/>
      <c r="CV189" s="117"/>
      <c r="CW189" s="117"/>
      <c r="CX189" s="117"/>
      <c r="CY189" s="117"/>
      <c r="CZ189" s="117"/>
      <c r="DA189" s="117"/>
      <c r="DB189" s="117"/>
      <c r="DC189" s="117"/>
      <c r="DD189" s="117"/>
      <c r="DE189" s="117"/>
      <c r="DF189" s="117"/>
      <c r="DG189" s="117"/>
      <c r="DH189" s="117"/>
      <c r="DI189" s="117"/>
      <c r="DJ189" s="117"/>
      <c r="DK189" s="117"/>
      <c r="DL189" s="117"/>
      <c r="DM189" s="117"/>
      <c r="DN189" s="117"/>
      <c r="DO189" s="117"/>
      <c r="DP189" s="117"/>
      <c r="DQ189" s="117"/>
      <c r="DR189" s="117"/>
      <c r="DS189" s="117"/>
      <c r="DT189" s="117"/>
      <c r="DU189" s="117"/>
      <c r="DV189" s="117"/>
      <c r="DW189" s="117"/>
      <c r="DX189" s="117"/>
      <c r="DY189" s="117"/>
      <c r="DZ189" s="117"/>
      <c r="EA189" s="117"/>
      <c r="EB189" s="117"/>
      <c r="EC189" s="117"/>
      <c r="ED189" s="117"/>
      <c r="EE189" s="117"/>
      <c r="EF189" s="117"/>
      <c r="EG189" s="117"/>
      <c r="EH189" s="117"/>
      <c r="EI189" s="117"/>
      <c r="EJ189" s="117"/>
      <c r="EK189" s="117"/>
      <c r="EL189" s="117"/>
      <c r="EM189" s="117"/>
      <c r="EN189" s="117"/>
      <c r="EO189" s="117"/>
      <c r="EP189" s="117"/>
      <c r="EQ189" s="117"/>
      <c r="ER189" s="117"/>
      <c r="ES189" s="117"/>
      <c r="ET189" s="117"/>
      <c r="EU189" s="117"/>
      <c r="EV189" s="117"/>
      <c r="EW189" s="117"/>
      <c r="EX189" s="117"/>
      <c r="EY189" s="117"/>
      <c r="EZ189" s="117"/>
      <c r="FA189" s="117"/>
      <c r="FB189" s="117"/>
      <c r="FC189" s="117"/>
      <c r="FD189" s="117"/>
      <c r="FE189" s="117"/>
      <c r="FF189" s="117"/>
      <c r="FG189" s="117"/>
      <c r="FH189" s="117"/>
      <c r="FI189" s="117"/>
      <c r="FJ189" s="117"/>
      <c r="FK189" s="117"/>
      <c r="FL189" s="117"/>
      <c r="FM189" s="117"/>
      <c r="FN189" s="117"/>
      <c r="FO189" s="117"/>
      <c r="FP189" s="117"/>
      <c r="FQ189" s="117"/>
      <c r="FR189" s="117"/>
      <c r="FS189" s="117"/>
      <c r="FT189" s="117"/>
      <c r="FU189" s="117"/>
      <c r="FV189" s="117"/>
      <c r="FW189" s="117"/>
      <c r="FX189" s="117"/>
      <c r="FY189" s="117"/>
      <c r="FZ189" s="117"/>
      <c r="GA189" s="117"/>
      <c r="GB189" s="117"/>
      <c r="GC189" s="117"/>
      <c r="GD189" s="117"/>
      <c r="GE189" s="117"/>
      <c r="GF189" s="117"/>
      <c r="GG189" s="117"/>
      <c r="GH189" s="117"/>
      <c r="GI189" s="117"/>
      <c r="GJ189" s="117"/>
      <c r="GK189" s="117"/>
      <c r="GL189" s="117"/>
      <c r="GM189" s="117"/>
      <c r="GN189" s="117"/>
      <c r="GO189" s="117"/>
      <c r="GP189" s="117"/>
      <c r="GQ189" s="117"/>
      <c r="GR189" s="117"/>
    </row>
    <row r="190" spans="1:200" s="5" customFormat="1" ht="26.25">
      <c r="A190" s="117"/>
      <c r="B190" s="57"/>
      <c r="C190" s="224"/>
      <c r="D190" s="224"/>
      <c r="E190" s="224"/>
      <c r="F190" s="224"/>
      <c r="G190" s="224"/>
      <c r="H190" s="224"/>
      <c r="I190" s="224"/>
      <c r="J190" s="224"/>
      <c r="K190" s="224"/>
      <c r="L190" s="224"/>
      <c r="M190" s="224"/>
      <c r="N190" s="224"/>
      <c r="O190" s="224"/>
      <c r="BB190" s="117"/>
      <c r="BC190" s="117"/>
      <c r="BD190" s="117"/>
      <c r="BE190" s="117"/>
      <c r="BF190" s="117"/>
      <c r="BG190" s="117"/>
      <c r="BH190" s="117"/>
      <c r="BI190" s="117"/>
      <c r="BJ190" s="117"/>
      <c r="BK190" s="117"/>
      <c r="BL190" s="117"/>
      <c r="BM190" s="117"/>
      <c r="BN190" s="117"/>
      <c r="BO190" s="117"/>
      <c r="BP190" s="117"/>
      <c r="BQ190" s="117"/>
      <c r="BR190" s="117"/>
      <c r="BS190" s="117"/>
      <c r="BT190" s="117"/>
      <c r="BU190" s="117"/>
      <c r="BV190" s="117"/>
      <c r="BW190" s="117"/>
      <c r="BX190" s="117"/>
      <c r="BY190" s="117"/>
      <c r="BZ190" s="117"/>
      <c r="CA190" s="117"/>
      <c r="CB190" s="117"/>
      <c r="CC190" s="117"/>
      <c r="CD190" s="117"/>
      <c r="CE190" s="117"/>
      <c r="CF190" s="117"/>
      <c r="CG190" s="117"/>
      <c r="CH190" s="117"/>
      <c r="CI190" s="117"/>
      <c r="CJ190" s="117"/>
      <c r="CK190" s="117"/>
      <c r="CL190" s="117"/>
      <c r="CM190" s="117"/>
      <c r="CN190" s="117"/>
      <c r="CO190" s="117"/>
      <c r="CP190" s="117"/>
      <c r="CQ190" s="117"/>
      <c r="CR190" s="117"/>
      <c r="CS190" s="117"/>
      <c r="CT190" s="117"/>
      <c r="CU190" s="117"/>
      <c r="CV190" s="117"/>
      <c r="CW190" s="117"/>
      <c r="CX190" s="117"/>
      <c r="CY190" s="117"/>
      <c r="CZ190" s="117"/>
      <c r="DA190" s="117"/>
      <c r="DB190" s="117"/>
      <c r="DC190" s="117"/>
      <c r="DD190" s="117"/>
      <c r="DE190" s="117"/>
      <c r="DF190" s="117"/>
      <c r="DG190" s="117"/>
      <c r="DH190" s="117"/>
      <c r="DI190" s="117"/>
      <c r="DJ190" s="117"/>
      <c r="DK190" s="117"/>
      <c r="DL190" s="117"/>
      <c r="DM190" s="117"/>
      <c r="DN190" s="117"/>
      <c r="DO190" s="117"/>
      <c r="DP190" s="117"/>
      <c r="DQ190" s="117"/>
      <c r="DR190" s="117"/>
      <c r="DS190" s="117"/>
      <c r="DT190" s="117"/>
      <c r="DU190" s="117"/>
      <c r="DV190" s="117"/>
      <c r="DW190" s="117"/>
      <c r="DX190" s="117"/>
      <c r="DY190" s="117"/>
      <c r="DZ190" s="117"/>
      <c r="EA190" s="117"/>
      <c r="EB190" s="117"/>
      <c r="EC190" s="117"/>
      <c r="ED190" s="117"/>
      <c r="EE190" s="117"/>
      <c r="EF190" s="117"/>
      <c r="EG190" s="117"/>
      <c r="EH190" s="117"/>
      <c r="EI190" s="117"/>
      <c r="EJ190" s="117"/>
      <c r="EK190" s="117"/>
      <c r="EL190" s="117"/>
      <c r="EM190" s="117"/>
      <c r="EN190" s="117"/>
      <c r="EO190" s="117"/>
      <c r="EP190" s="117"/>
      <c r="EQ190" s="117"/>
      <c r="ER190" s="117"/>
      <c r="ES190" s="117"/>
      <c r="ET190" s="117"/>
      <c r="EU190" s="117"/>
      <c r="EV190" s="117"/>
      <c r="EW190" s="117"/>
      <c r="EX190" s="117"/>
      <c r="EY190" s="117"/>
      <c r="EZ190" s="117"/>
      <c r="FA190" s="117"/>
      <c r="FB190" s="117"/>
      <c r="FC190" s="117"/>
      <c r="FD190" s="117"/>
      <c r="FE190" s="117"/>
      <c r="FF190" s="117"/>
      <c r="FG190" s="117"/>
      <c r="FH190" s="117"/>
      <c r="FI190" s="117"/>
      <c r="FJ190" s="117"/>
      <c r="FK190" s="117"/>
      <c r="FL190" s="117"/>
      <c r="FM190" s="117"/>
      <c r="FN190" s="117"/>
      <c r="FO190" s="117"/>
      <c r="FP190" s="117"/>
      <c r="FQ190" s="117"/>
      <c r="FR190" s="117"/>
      <c r="FS190" s="117"/>
      <c r="FT190" s="117"/>
      <c r="FU190" s="117"/>
      <c r="FV190" s="117"/>
      <c r="FW190" s="117"/>
      <c r="FX190" s="117"/>
      <c r="FY190" s="117"/>
      <c r="FZ190" s="117"/>
      <c r="GA190" s="117"/>
      <c r="GB190" s="117"/>
      <c r="GC190" s="117"/>
      <c r="GD190" s="117"/>
      <c r="GE190" s="117"/>
      <c r="GF190" s="117"/>
      <c r="GG190" s="117"/>
      <c r="GH190" s="117"/>
      <c r="GI190" s="117"/>
      <c r="GJ190" s="117"/>
      <c r="GK190" s="117"/>
      <c r="GL190" s="117"/>
      <c r="GM190" s="117"/>
      <c r="GN190" s="117"/>
      <c r="GO190" s="117"/>
      <c r="GP190" s="117"/>
      <c r="GQ190" s="117"/>
      <c r="GR190" s="117"/>
    </row>
    <row r="191" spans="1:200" s="5" customFormat="1" ht="26.25">
      <c r="A191" s="117"/>
      <c r="B191" s="57"/>
      <c r="C191" s="224"/>
      <c r="D191" s="224"/>
      <c r="E191" s="224"/>
      <c r="F191" s="224"/>
      <c r="G191" s="224"/>
      <c r="H191" s="224"/>
      <c r="I191" s="224"/>
      <c r="J191" s="224"/>
      <c r="K191" s="224"/>
      <c r="L191" s="224"/>
      <c r="M191" s="224"/>
      <c r="N191" s="224"/>
      <c r="O191" s="224"/>
      <c r="BB191" s="117"/>
      <c r="BC191" s="117"/>
      <c r="BD191" s="117"/>
      <c r="BE191" s="117"/>
      <c r="BF191" s="117"/>
      <c r="BG191" s="117"/>
      <c r="BH191" s="117"/>
      <c r="BI191" s="117"/>
      <c r="BJ191" s="117"/>
      <c r="BK191" s="117"/>
      <c r="BL191" s="117"/>
      <c r="BM191" s="117"/>
      <c r="BN191" s="117"/>
      <c r="BO191" s="117"/>
      <c r="BP191" s="117"/>
      <c r="BQ191" s="117"/>
      <c r="BR191" s="117"/>
      <c r="BS191" s="117"/>
      <c r="BT191" s="117"/>
      <c r="BU191" s="117"/>
      <c r="BV191" s="117"/>
      <c r="BW191" s="117"/>
      <c r="BX191" s="117"/>
      <c r="BY191" s="117"/>
      <c r="BZ191" s="117"/>
      <c r="CA191" s="117"/>
      <c r="CB191" s="117"/>
      <c r="CC191" s="117"/>
      <c r="CD191" s="117"/>
      <c r="CE191" s="117"/>
      <c r="CF191" s="117"/>
      <c r="CG191" s="117"/>
      <c r="CH191" s="117"/>
      <c r="CI191" s="117"/>
      <c r="CJ191" s="117"/>
      <c r="CK191" s="117"/>
      <c r="CL191" s="117"/>
      <c r="CM191" s="117"/>
      <c r="CN191" s="117"/>
      <c r="CO191" s="117"/>
      <c r="CP191" s="117"/>
      <c r="CQ191" s="117"/>
      <c r="CR191" s="117"/>
      <c r="CS191" s="117"/>
      <c r="CT191" s="117"/>
      <c r="CU191" s="117"/>
      <c r="CV191" s="117"/>
      <c r="CW191" s="117"/>
      <c r="CX191" s="117"/>
      <c r="CY191" s="117"/>
      <c r="CZ191" s="117"/>
      <c r="DA191" s="117"/>
      <c r="DB191" s="117"/>
      <c r="DC191" s="117"/>
      <c r="DD191" s="117"/>
      <c r="DE191" s="117"/>
      <c r="DF191" s="117"/>
      <c r="DG191" s="117"/>
      <c r="DH191" s="117"/>
      <c r="DI191" s="117"/>
      <c r="DJ191" s="117"/>
      <c r="DK191" s="117"/>
      <c r="DL191" s="117"/>
      <c r="DM191" s="117"/>
      <c r="DN191" s="117"/>
      <c r="DO191" s="117"/>
      <c r="DP191" s="117"/>
      <c r="DQ191" s="117"/>
      <c r="DR191" s="117"/>
      <c r="DS191" s="117"/>
      <c r="DT191" s="117"/>
      <c r="DU191" s="117"/>
      <c r="DV191" s="117"/>
      <c r="DW191" s="117"/>
      <c r="DX191" s="117"/>
      <c r="DY191" s="117"/>
      <c r="DZ191" s="117"/>
      <c r="EA191" s="117"/>
      <c r="EB191" s="117"/>
      <c r="EC191" s="117"/>
      <c r="ED191" s="117"/>
      <c r="EE191" s="117"/>
      <c r="EF191" s="117"/>
      <c r="EG191" s="117"/>
      <c r="EH191" s="117"/>
      <c r="EI191" s="117"/>
      <c r="EJ191" s="117"/>
      <c r="EK191" s="117"/>
      <c r="EL191" s="117"/>
      <c r="EM191" s="117"/>
      <c r="EN191" s="117"/>
      <c r="EO191" s="117"/>
      <c r="EP191" s="117"/>
      <c r="EQ191" s="117"/>
      <c r="ER191" s="117"/>
      <c r="ES191" s="117"/>
      <c r="ET191" s="117"/>
      <c r="EU191" s="117"/>
      <c r="EV191" s="117"/>
      <c r="EW191" s="117"/>
      <c r="EX191" s="117"/>
      <c r="EY191" s="117"/>
      <c r="EZ191" s="117"/>
      <c r="FA191" s="117"/>
      <c r="FB191" s="117"/>
      <c r="FC191" s="117"/>
      <c r="FD191" s="117"/>
      <c r="FE191" s="117"/>
      <c r="FF191" s="117"/>
      <c r="FG191" s="117"/>
      <c r="FH191" s="117"/>
      <c r="FI191" s="117"/>
      <c r="FJ191" s="117"/>
      <c r="FK191" s="117"/>
      <c r="FL191" s="117"/>
      <c r="FM191" s="117"/>
      <c r="FN191" s="117"/>
      <c r="FO191" s="117"/>
      <c r="FP191" s="117"/>
      <c r="FQ191" s="117"/>
      <c r="FR191" s="117"/>
      <c r="FS191" s="117"/>
      <c r="FT191" s="117"/>
      <c r="FU191" s="117"/>
      <c r="FV191" s="117"/>
      <c r="FW191" s="117"/>
      <c r="FX191" s="117"/>
      <c r="FY191" s="117"/>
      <c r="FZ191" s="117"/>
      <c r="GA191" s="117"/>
      <c r="GB191" s="117"/>
      <c r="GC191" s="117"/>
      <c r="GD191" s="117"/>
      <c r="GE191" s="117"/>
      <c r="GF191" s="117"/>
      <c r="GG191" s="117"/>
      <c r="GH191" s="117"/>
      <c r="GI191" s="117"/>
      <c r="GJ191" s="117"/>
      <c r="GK191" s="117"/>
      <c r="GL191" s="117"/>
      <c r="GM191" s="117"/>
      <c r="GN191" s="117"/>
      <c r="GO191" s="117"/>
      <c r="GP191" s="117"/>
      <c r="GQ191" s="117"/>
      <c r="GR191" s="117"/>
    </row>
    <row r="192" spans="1:200" s="5" customFormat="1" ht="26.25">
      <c r="A192" s="117"/>
      <c r="B192" s="57"/>
      <c r="C192" s="224"/>
      <c r="D192" s="224"/>
      <c r="E192" s="224"/>
      <c r="F192" s="224"/>
      <c r="G192" s="224"/>
      <c r="H192" s="224"/>
      <c r="I192" s="224"/>
      <c r="J192" s="224"/>
      <c r="K192" s="224"/>
      <c r="L192" s="224"/>
      <c r="M192" s="224"/>
      <c r="N192" s="224"/>
      <c r="O192" s="224"/>
      <c r="BB192" s="117"/>
      <c r="BC192" s="117"/>
      <c r="BD192" s="117"/>
      <c r="BE192" s="117"/>
      <c r="BF192" s="117"/>
      <c r="BG192" s="117"/>
      <c r="BH192" s="117"/>
      <c r="BI192" s="117"/>
      <c r="BJ192" s="117"/>
      <c r="BK192" s="117"/>
      <c r="BL192" s="117"/>
      <c r="BM192" s="117"/>
      <c r="BN192" s="117"/>
      <c r="BO192" s="117"/>
      <c r="BP192" s="117"/>
      <c r="BQ192" s="117"/>
      <c r="BR192" s="117"/>
      <c r="BS192" s="117"/>
      <c r="BT192" s="117"/>
      <c r="BU192" s="117"/>
      <c r="BV192" s="117"/>
      <c r="BW192" s="117"/>
      <c r="BX192" s="117"/>
      <c r="BY192" s="117"/>
      <c r="BZ192" s="117"/>
      <c r="CA192" s="117"/>
      <c r="CB192" s="117"/>
      <c r="CC192" s="117"/>
      <c r="CD192" s="117"/>
      <c r="CE192" s="117"/>
      <c r="CF192" s="117"/>
      <c r="CG192" s="117"/>
      <c r="CH192" s="117"/>
      <c r="CI192" s="117"/>
      <c r="CJ192" s="117"/>
      <c r="CK192" s="117"/>
      <c r="CL192" s="117"/>
      <c r="CM192" s="117"/>
      <c r="CN192" s="117"/>
      <c r="CO192" s="117"/>
      <c r="CP192" s="117"/>
      <c r="CQ192" s="117"/>
      <c r="CR192" s="117"/>
      <c r="CS192" s="117"/>
      <c r="CT192" s="117"/>
      <c r="CU192" s="117"/>
      <c r="CV192" s="117"/>
      <c r="CW192" s="117"/>
      <c r="CX192" s="117"/>
      <c r="CY192" s="117"/>
      <c r="CZ192" s="117"/>
      <c r="DA192" s="117"/>
      <c r="DB192" s="117"/>
      <c r="DC192" s="117"/>
      <c r="DD192" s="117"/>
      <c r="DE192" s="117"/>
      <c r="DF192" s="117"/>
      <c r="DG192" s="117"/>
      <c r="DH192" s="117"/>
      <c r="DI192" s="117"/>
      <c r="DJ192" s="117"/>
      <c r="DK192" s="117"/>
      <c r="DL192" s="117"/>
      <c r="DM192" s="117"/>
      <c r="DN192" s="117"/>
      <c r="DO192" s="117"/>
      <c r="DP192" s="117"/>
      <c r="DQ192" s="117"/>
      <c r="DR192" s="117"/>
      <c r="DS192" s="117"/>
      <c r="DT192" s="117"/>
      <c r="DU192" s="117"/>
      <c r="DV192" s="117"/>
      <c r="DW192" s="117"/>
      <c r="DX192" s="117"/>
      <c r="DY192" s="117"/>
      <c r="DZ192" s="117"/>
      <c r="EA192" s="117"/>
      <c r="EB192" s="117"/>
      <c r="EC192" s="117"/>
      <c r="ED192" s="117"/>
      <c r="EE192" s="117"/>
      <c r="EF192" s="117"/>
      <c r="EG192" s="117"/>
      <c r="EH192" s="117"/>
      <c r="EI192" s="117"/>
      <c r="EJ192" s="117"/>
      <c r="EK192" s="117"/>
      <c r="EL192" s="117"/>
      <c r="EM192" s="117"/>
      <c r="EN192" s="117"/>
      <c r="EO192" s="117"/>
      <c r="EP192" s="117"/>
      <c r="EQ192" s="117"/>
      <c r="ER192" s="117"/>
      <c r="ES192" s="117"/>
      <c r="ET192" s="117"/>
      <c r="EU192" s="117"/>
      <c r="EV192" s="117"/>
      <c r="EW192" s="117"/>
      <c r="EX192" s="117"/>
      <c r="EY192" s="117"/>
      <c r="EZ192" s="117"/>
      <c r="FA192" s="117"/>
      <c r="FB192" s="117"/>
      <c r="FC192" s="117"/>
      <c r="FD192" s="117"/>
      <c r="FE192" s="117"/>
      <c r="FF192" s="117"/>
      <c r="FG192" s="117"/>
      <c r="FH192" s="117"/>
      <c r="FI192" s="117"/>
      <c r="FJ192" s="117"/>
      <c r="FK192" s="117"/>
      <c r="FL192" s="117"/>
      <c r="FM192" s="117"/>
      <c r="FN192" s="117"/>
      <c r="FO192" s="117"/>
      <c r="FP192" s="117"/>
      <c r="FQ192" s="117"/>
      <c r="FR192" s="117"/>
      <c r="FS192" s="117"/>
      <c r="FT192" s="117"/>
      <c r="FU192" s="117"/>
      <c r="FV192" s="117"/>
      <c r="FW192" s="117"/>
      <c r="FX192" s="117"/>
      <c r="FY192" s="117"/>
      <c r="FZ192" s="117"/>
      <c r="GA192" s="117"/>
      <c r="GB192" s="117"/>
      <c r="GC192" s="117"/>
      <c r="GD192" s="117"/>
      <c r="GE192" s="117"/>
      <c r="GF192" s="117"/>
      <c r="GG192" s="117"/>
      <c r="GH192" s="117"/>
      <c r="GI192" s="117"/>
      <c r="GJ192" s="117"/>
      <c r="GK192" s="117"/>
      <c r="GL192" s="117"/>
      <c r="GM192" s="117"/>
      <c r="GN192" s="117"/>
      <c r="GO192" s="117"/>
      <c r="GP192" s="117"/>
      <c r="GQ192" s="117"/>
      <c r="GR192" s="117"/>
    </row>
    <row r="193" spans="1:200" s="5" customFormat="1" ht="26.25">
      <c r="A193" s="117"/>
      <c r="B193" s="57"/>
      <c r="C193" s="224"/>
      <c r="D193" s="224"/>
      <c r="E193" s="224"/>
      <c r="F193" s="224"/>
      <c r="G193" s="224"/>
      <c r="H193" s="224"/>
      <c r="I193" s="224"/>
      <c r="J193" s="224"/>
      <c r="K193" s="224"/>
      <c r="L193" s="224"/>
      <c r="M193" s="224"/>
      <c r="N193" s="224"/>
      <c r="O193" s="224"/>
      <c r="BB193" s="117"/>
      <c r="BC193" s="117"/>
      <c r="BD193" s="117"/>
      <c r="BE193" s="117"/>
      <c r="BF193" s="117"/>
      <c r="BG193" s="117"/>
      <c r="BH193" s="117"/>
      <c r="BI193" s="117"/>
      <c r="BJ193" s="117"/>
      <c r="BK193" s="117"/>
      <c r="BL193" s="117"/>
      <c r="BM193" s="117"/>
      <c r="BN193" s="117"/>
      <c r="BO193" s="117"/>
      <c r="BP193" s="117"/>
      <c r="BQ193" s="117"/>
      <c r="BR193" s="117"/>
      <c r="BS193" s="117"/>
      <c r="BT193" s="117"/>
      <c r="BU193" s="117"/>
      <c r="BV193" s="117"/>
      <c r="BW193" s="117"/>
      <c r="BX193" s="117"/>
      <c r="BY193" s="117"/>
      <c r="BZ193" s="117"/>
      <c r="CA193" s="117"/>
      <c r="CB193" s="117"/>
      <c r="CC193" s="117"/>
      <c r="CD193" s="117"/>
      <c r="CE193" s="117"/>
      <c r="CF193" s="117"/>
      <c r="CG193" s="117"/>
      <c r="CH193" s="117"/>
      <c r="CI193" s="117"/>
      <c r="CJ193" s="117"/>
      <c r="CK193" s="117"/>
      <c r="CL193" s="117"/>
      <c r="CM193" s="117"/>
      <c r="CN193" s="117"/>
      <c r="CO193" s="117"/>
      <c r="CP193" s="117"/>
      <c r="CQ193" s="117"/>
      <c r="CR193" s="117"/>
      <c r="CS193" s="117"/>
      <c r="CT193" s="117"/>
      <c r="CU193" s="117"/>
      <c r="CV193" s="117"/>
      <c r="CW193" s="117"/>
      <c r="CX193" s="117"/>
      <c r="CY193" s="117"/>
      <c r="CZ193" s="117"/>
      <c r="DA193" s="117"/>
      <c r="DB193" s="117"/>
      <c r="DC193" s="117"/>
      <c r="DD193" s="117"/>
      <c r="DE193" s="117"/>
      <c r="DF193" s="117"/>
      <c r="DG193" s="117"/>
      <c r="DH193" s="117"/>
      <c r="DI193" s="117"/>
      <c r="DJ193" s="117"/>
      <c r="DK193" s="117"/>
      <c r="DL193" s="117"/>
      <c r="DM193" s="117"/>
      <c r="DN193" s="117"/>
      <c r="DO193" s="117"/>
      <c r="DP193" s="117"/>
      <c r="DQ193" s="117"/>
      <c r="DR193" s="117"/>
      <c r="DS193" s="117"/>
      <c r="DT193" s="117"/>
      <c r="DU193" s="117"/>
      <c r="DV193" s="117"/>
      <c r="DW193" s="117"/>
      <c r="DX193" s="117"/>
      <c r="DY193" s="117"/>
      <c r="DZ193" s="117"/>
      <c r="EA193" s="117"/>
      <c r="EB193" s="117"/>
      <c r="EC193" s="117"/>
      <c r="ED193" s="117"/>
      <c r="EE193" s="117"/>
      <c r="EF193" s="117"/>
      <c r="EG193" s="117"/>
      <c r="EH193" s="117"/>
      <c r="EI193" s="117"/>
      <c r="EJ193" s="117"/>
      <c r="EK193" s="117"/>
      <c r="EL193" s="117"/>
      <c r="EM193" s="117"/>
      <c r="EN193" s="117"/>
      <c r="EO193" s="117"/>
      <c r="EP193" s="117"/>
      <c r="EQ193" s="117"/>
      <c r="ER193" s="117"/>
      <c r="ES193" s="117"/>
      <c r="ET193" s="117"/>
      <c r="EU193" s="117"/>
      <c r="EV193" s="117"/>
      <c r="EW193" s="117"/>
      <c r="EX193" s="117"/>
      <c r="EY193" s="117"/>
      <c r="EZ193" s="117"/>
      <c r="FA193" s="117"/>
      <c r="FB193" s="117"/>
      <c r="FC193" s="117"/>
      <c r="FD193" s="117"/>
      <c r="FE193" s="117"/>
      <c r="FF193" s="117"/>
      <c r="FG193" s="117"/>
      <c r="FH193" s="117"/>
      <c r="FI193" s="117"/>
      <c r="FJ193" s="117"/>
      <c r="FK193" s="117"/>
      <c r="FL193" s="117"/>
      <c r="FM193" s="117"/>
      <c r="FN193" s="117"/>
      <c r="FO193" s="117"/>
      <c r="FP193" s="117"/>
      <c r="FQ193" s="117"/>
      <c r="FR193" s="117"/>
      <c r="FS193" s="117"/>
      <c r="FT193" s="117"/>
      <c r="FU193" s="117"/>
      <c r="FV193" s="117"/>
      <c r="FW193" s="117"/>
      <c r="FX193" s="117"/>
      <c r="FY193" s="117"/>
      <c r="FZ193" s="117"/>
      <c r="GA193" s="117"/>
      <c r="GB193" s="117"/>
      <c r="GC193" s="117"/>
      <c r="GD193" s="117"/>
      <c r="GE193" s="117"/>
      <c r="GF193" s="117"/>
      <c r="GG193" s="117"/>
      <c r="GH193" s="117"/>
      <c r="GI193" s="117"/>
      <c r="GJ193" s="117"/>
      <c r="GK193" s="117"/>
      <c r="GL193" s="117"/>
      <c r="GM193" s="117"/>
      <c r="GN193" s="117"/>
      <c r="GO193" s="117"/>
      <c r="GP193" s="117"/>
      <c r="GQ193" s="117"/>
      <c r="GR193" s="117"/>
    </row>
    <row r="194" spans="1:200" s="5" customFormat="1">
      <c r="A194" s="117"/>
      <c r="B194" s="57"/>
      <c r="C194" s="63"/>
      <c r="D194" s="63"/>
      <c r="E194" s="63"/>
      <c r="F194" s="63"/>
      <c r="G194" s="63"/>
      <c r="H194" s="63"/>
      <c r="I194" s="63"/>
      <c r="J194" s="63"/>
      <c r="K194" s="63"/>
      <c r="L194" s="63"/>
      <c r="M194" s="63"/>
      <c r="N194" s="63"/>
      <c r="O194" s="63"/>
      <c r="BB194" s="117"/>
      <c r="BC194" s="117"/>
      <c r="BD194" s="117"/>
      <c r="BE194" s="117"/>
      <c r="BF194" s="117"/>
      <c r="BG194" s="117"/>
      <c r="BH194" s="117"/>
      <c r="BI194" s="117"/>
      <c r="BJ194" s="117"/>
      <c r="BK194" s="117"/>
      <c r="BL194" s="117"/>
      <c r="BM194" s="117"/>
      <c r="BN194" s="117"/>
      <c r="BO194" s="117"/>
      <c r="BP194" s="117"/>
      <c r="BQ194" s="117"/>
      <c r="BR194" s="117"/>
      <c r="BS194" s="117"/>
      <c r="BT194" s="117"/>
      <c r="BU194" s="117"/>
      <c r="BV194" s="117"/>
      <c r="BW194" s="117"/>
      <c r="BX194" s="117"/>
      <c r="BY194" s="117"/>
      <c r="BZ194" s="117"/>
      <c r="CA194" s="117"/>
      <c r="CB194" s="117"/>
      <c r="CC194" s="117"/>
      <c r="CD194" s="117"/>
      <c r="CE194" s="117"/>
      <c r="CF194" s="117"/>
      <c r="CG194" s="117"/>
      <c r="CH194" s="117"/>
      <c r="CI194" s="117"/>
      <c r="CJ194" s="117"/>
      <c r="CK194" s="117"/>
      <c r="CL194" s="117"/>
      <c r="CM194" s="117"/>
      <c r="CN194" s="117"/>
      <c r="CO194" s="117"/>
      <c r="CP194" s="117"/>
      <c r="CQ194" s="117"/>
      <c r="CR194" s="117"/>
      <c r="CS194" s="117"/>
      <c r="CT194" s="117"/>
      <c r="CU194" s="117"/>
      <c r="CV194" s="117"/>
      <c r="CW194" s="117"/>
      <c r="CX194" s="117"/>
      <c r="CY194" s="117"/>
      <c r="CZ194" s="117"/>
      <c r="DA194" s="117"/>
      <c r="DB194" s="117"/>
      <c r="DC194" s="117"/>
      <c r="DD194" s="117"/>
      <c r="DE194" s="117"/>
      <c r="DF194" s="117"/>
      <c r="DG194" s="117"/>
      <c r="DH194" s="117"/>
      <c r="DI194" s="117"/>
      <c r="DJ194" s="117"/>
      <c r="DK194" s="117"/>
      <c r="DL194" s="117"/>
      <c r="DM194" s="117"/>
      <c r="DN194" s="117"/>
      <c r="DO194" s="117"/>
      <c r="DP194" s="117"/>
      <c r="DQ194" s="117"/>
      <c r="DR194" s="117"/>
      <c r="DS194" s="117"/>
      <c r="DT194" s="117"/>
      <c r="DU194" s="117"/>
      <c r="DV194" s="117"/>
      <c r="DW194" s="117"/>
      <c r="DX194" s="117"/>
      <c r="DY194" s="117"/>
      <c r="DZ194" s="117"/>
      <c r="EA194" s="117"/>
      <c r="EB194" s="117"/>
      <c r="EC194" s="117"/>
      <c r="ED194" s="117"/>
      <c r="EE194" s="117"/>
      <c r="EF194" s="117"/>
      <c r="EG194" s="117"/>
      <c r="EH194" s="117"/>
      <c r="EI194" s="117"/>
      <c r="EJ194" s="117"/>
      <c r="EK194" s="117"/>
      <c r="EL194" s="117"/>
      <c r="EM194" s="117"/>
      <c r="EN194" s="117"/>
      <c r="EO194" s="117"/>
      <c r="EP194" s="117"/>
      <c r="EQ194" s="117"/>
      <c r="ER194" s="117"/>
      <c r="ES194" s="117"/>
      <c r="ET194" s="117"/>
      <c r="EU194" s="117"/>
      <c r="EV194" s="117"/>
      <c r="EW194" s="117"/>
      <c r="EX194" s="117"/>
      <c r="EY194" s="117"/>
      <c r="EZ194" s="117"/>
      <c r="FA194" s="117"/>
      <c r="FB194" s="117"/>
      <c r="FC194" s="117"/>
      <c r="FD194" s="117"/>
      <c r="FE194" s="117"/>
      <c r="FF194" s="117"/>
      <c r="FG194" s="117"/>
      <c r="FH194" s="117"/>
      <c r="FI194" s="117"/>
      <c r="FJ194" s="117"/>
      <c r="FK194" s="117"/>
      <c r="FL194" s="117"/>
      <c r="FM194" s="117"/>
      <c r="FN194" s="117"/>
      <c r="FO194" s="117"/>
      <c r="FP194" s="117"/>
      <c r="FQ194" s="117"/>
      <c r="FR194" s="117"/>
      <c r="FS194" s="117"/>
      <c r="FT194" s="117"/>
      <c r="FU194" s="117"/>
      <c r="FV194" s="117"/>
      <c r="FW194" s="117"/>
      <c r="FX194" s="117"/>
      <c r="FY194" s="117"/>
      <c r="FZ194" s="117"/>
      <c r="GA194" s="117"/>
      <c r="GB194" s="117"/>
      <c r="GC194" s="117"/>
      <c r="GD194" s="117"/>
      <c r="GE194" s="117"/>
      <c r="GF194" s="117"/>
      <c r="GG194" s="117"/>
      <c r="GH194" s="117"/>
      <c r="GI194" s="117"/>
      <c r="GJ194" s="117"/>
      <c r="GK194" s="117"/>
      <c r="GL194" s="117"/>
      <c r="GM194" s="117"/>
      <c r="GN194" s="117"/>
      <c r="GO194" s="117"/>
      <c r="GP194" s="117"/>
      <c r="GQ194" s="117"/>
      <c r="GR194" s="117"/>
    </row>
    <row r="195" spans="1:200" s="5" customFormat="1">
      <c r="A195" s="117"/>
      <c r="B195" s="57"/>
      <c r="C195" s="63"/>
      <c r="D195" s="63"/>
      <c r="E195" s="63"/>
      <c r="F195" s="63"/>
      <c r="G195" s="63"/>
      <c r="H195" s="63"/>
      <c r="I195" s="63"/>
      <c r="J195" s="63"/>
      <c r="K195" s="63"/>
      <c r="L195" s="63"/>
      <c r="M195" s="63"/>
      <c r="N195" s="63"/>
      <c r="O195" s="63"/>
      <c r="BB195" s="117"/>
      <c r="BC195" s="117"/>
      <c r="BD195" s="117"/>
      <c r="BE195" s="117"/>
      <c r="BF195" s="117"/>
      <c r="BG195" s="117"/>
      <c r="BH195" s="117"/>
      <c r="BI195" s="117"/>
      <c r="BJ195" s="117"/>
      <c r="BK195" s="117"/>
      <c r="BL195" s="117"/>
      <c r="BM195" s="117"/>
      <c r="BN195" s="117"/>
      <c r="BO195" s="117"/>
      <c r="BP195" s="117"/>
      <c r="BQ195" s="117"/>
      <c r="BR195" s="117"/>
      <c r="BS195" s="117"/>
      <c r="BT195" s="117"/>
      <c r="BU195" s="117"/>
      <c r="BV195" s="117"/>
      <c r="BW195" s="117"/>
      <c r="BX195" s="117"/>
      <c r="BY195" s="117"/>
      <c r="BZ195" s="117"/>
      <c r="CA195" s="117"/>
      <c r="CB195" s="117"/>
      <c r="CC195" s="117"/>
      <c r="CD195" s="117"/>
      <c r="CE195" s="117"/>
      <c r="CF195" s="117"/>
      <c r="CG195" s="117"/>
      <c r="CH195" s="117"/>
      <c r="CI195" s="117"/>
      <c r="CJ195" s="117"/>
      <c r="CK195" s="117"/>
      <c r="CL195" s="117"/>
      <c r="CM195" s="117"/>
      <c r="CN195" s="117"/>
      <c r="CO195" s="117"/>
      <c r="CP195" s="117"/>
      <c r="CQ195" s="117"/>
      <c r="CR195" s="117"/>
      <c r="CS195" s="117"/>
      <c r="CT195" s="117"/>
      <c r="CU195" s="117"/>
      <c r="CV195" s="117"/>
      <c r="CW195" s="117"/>
      <c r="CX195" s="117"/>
      <c r="CY195" s="117"/>
      <c r="CZ195" s="117"/>
      <c r="DA195" s="117"/>
      <c r="DB195" s="117"/>
      <c r="DC195" s="117"/>
      <c r="DD195" s="117"/>
      <c r="DE195" s="117"/>
      <c r="DF195" s="117"/>
      <c r="DG195" s="117"/>
      <c r="DH195" s="117"/>
      <c r="DI195" s="117"/>
      <c r="DJ195" s="117"/>
      <c r="DK195" s="117"/>
      <c r="DL195" s="117"/>
      <c r="DM195" s="117"/>
      <c r="DN195" s="117"/>
      <c r="DO195" s="117"/>
      <c r="DP195" s="117"/>
      <c r="DQ195" s="117"/>
      <c r="DR195" s="117"/>
      <c r="DS195" s="117"/>
      <c r="DT195" s="117"/>
      <c r="DU195" s="117"/>
      <c r="DV195" s="117"/>
      <c r="DW195" s="117"/>
      <c r="DX195" s="117"/>
      <c r="DY195" s="117"/>
      <c r="DZ195" s="117"/>
      <c r="EA195" s="117"/>
      <c r="EB195" s="117"/>
      <c r="EC195" s="117"/>
      <c r="ED195" s="117"/>
      <c r="EE195" s="117"/>
      <c r="EF195" s="117"/>
      <c r="EG195" s="117"/>
      <c r="EH195" s="117"/>
      <c r="EI195" s="117"/>
      <c r="EJ195" s="117"/>
      <c r="EK195" s="117"/>
      <c r="EL195" s="117"/>
      <c r="EM195" s="117"/>
      <c r="EN195" s="117"/>
      <c r="EO195" s="117"/>
      <c r="EP195" s="117"/>
      <c r="EQ195" s="117"/>
      <c r="ER195" s="117"/>
      <c r="ES195" s="117"/>
      <c r="ET195" s="117"/>
      <c r="EU195" s="117"/>
      <c r="EV195" s="117"/>
      <c r="EW195" s="117"/>
      <c r="EX195" s="117"/>
      <c r="EY195" s="117"/>
      <c r="EZ195" s="117"/>
      <c r="FA195" s="117"/>
      <c r="FB195" s="117"/>
      <c r="FC195" s="117"/>
      <c r="FD195" s="117"/>
      <c r="FE195" s="117"/>
      <c r="FF195" s="117"/>
      <c r="FG195" s="117"/>
      <c r="FH195" s="117"/>
      <c r="FI195" s="117"/>
      <c r="FJ195" s="117"/>
      <c r="FK195" s="117"/>
      <c r="FL195" s="117"/>
      <c r="FM195" s="117"/>
      <c r="FN195" s="117"/>
      <c r="FO195" s="117"/>
      <c r="FP195" s="117"/>
      <c r="FQ195" s="117"/>
      <c r="FR195" s="117"/>
      <c r="FS195" s="117"/>
      <c r="FT195" s="117"/>
      <c r="FU195" s="117"/>
      <c r="FV195" s="117"/>
      <c r="FW195" s="117"/>
      <c r="FX195" s="117"/>
      <c r="FY195" s="117"/>
      <c r="FZ195" s="117"/>
      <c r="GA195" s="117"/>
      <c r="GB195" s="117"/>
      <c r="GC195" s="117"/>
      <c r="GD195" s="117"/>
      <c r="GE195" s="117"/>
      <c r="GF195" s="117"/>
      <c r="GG195" s="117"/>
      <c r="GH195" s="117"/>
      <c r="GI195" s="117"/>
      <c r="GJ195" s="117"/>
      <c r="GK195" s="117"/>
      <c r="GL195" s="117"/>
      <c r="GM195" s="117"/>
      <c r="GN195" s="117"/>
      <c r="GO195" s="117"/>
      <c r="GP195" s="117"/>
      <c r="GQ195" s="117"/>
      <c r="GR195" s="117"/>
    </row>
    <row r="196" spans="1:200" s="5" customFormat="1">
      <c r="A196" s="117"/>
      <c r="B196" s="57"/>
      <c r="C196" s="63"/>
      <c r="D196" s="63"/>
      <c r="E196" s="63"/>
      <c r="F196" s="63"/>
      <c r="G196" s="63"/>
      <c r="H196" s="63"/>
      <c r="I196" s="63"/>
      <c r="J196" s="63"/>
      <c r="K196" s="63"/>
      <c r="L196" s="63"/>
      <c r="M196" s="63"/>
      <c r="N196" s="63"/>
      <c r="O196" s="63"/>
      <c r="BB196" s="117"/>
      <c r="BC196" s="117"/>
      <c r="BD196" s="117"/>
      <c r="BE196" s="117"/>
      <c r="BF196" s="117"/>
      <c r="BG196" s="117"/>
      <c r="BH196" s="117"/>
      <c r="BI196" s="117"/>
      <c r="BJ196" s="117"/>
      <c r="BK196" s="117"/>
      <c r="BL196" s="117"/>
      <c r="BM196" s="117"/>
      <c r="BN196" s="117"/>
      <c r="BO196" s="117"/>
      <c r="BP196" s="117"/>
      <c r="BQ196" s="117"/>
      <c r="BR196" s="117"/>
      <c r="BS196" s="117"/>
      <c r="BT196" s="117"/>
      <c r="BU196" s="117"/>
      <c r="BV196" s="117"/>
      <c r="BW196" s="117"/>
      <c r="BX196" s="117"/>
      <c r="BY196" s="117"/>
      <c r="BZ196" s="117"/>
      <c r="CA196" s="117"/>
      <c r="CB196" s="117"/>
      <c r="CC196" s="117"/>
      <c r="CD196" s="117"/>
      <c r="CE196" s="117"/>
      <c r="CF196" s="117"/>
      <c r="CG196" s="117"/>
      <c r="CH196" s="117"/>
      <c r="CI196" s="117"/>
      <c r="CJ196" s="117"/>
      <c r="CK196" s="117"/>
      <c r="CL196" s="117"/>
      <c r="CM196" s="117"/>
      <c r="CN196" s="117"/>
      <c r="CO196" s="117"/>
      <c r="CP196" s="117"/>
      <c r="CQ196" s="117"/>
      <c r="CR196" s="117"/>
      <c r="CS196" s="117"/>
      <c r="CT196" s="117"/>
      <c r="CU196" s="117"/>
      <c r="CV196" s="117"/>
      <c r="CW196" s="117"/>
      <c r="CX196" s="117"/>
      <c r="CY196" s="117"/>
      <c r="CZ196" s="117"/>
      <c r="DA196" s="117"/>
      <c r="DB196" s="117"/>
      <c r="DC196" s="117"/>
      <c r="DD196" s="117"/>
      <c r="DE196" s="117"/>
      <c r="DF196" s="117"/>
      <c r="DG196" s="117"/>
      <c r="DH196" s="117"/>
      <c r="DI196" s="117"/>
      <c r="DJ196" s="117"/>
      <c r="DK196" s="117"/>
      <c r="DL196" s="117"/>
      <c r="DM196" s="117"/>
      <c r="DN196" s="117"/>
      <c r="DO196" s="117"/>
      <c r="DP196" s="117"/>
      <c r="DQ196" s="117"/>
      <c r="DR196" s="117"/>
      <c r="DS196" s="117"/>
      <c r="DT196" s="117"/>
      <c r="DU196" s="117"/>
      <c r="DV196" s="117"/>
      <c r="DW196" s="117"/>
      <c r="DX196" s="117"/>
      <c r="DY196" s="117"/>
      <c r="DZ196" s="117"/>
      <c r="EA196" s="117"/>
      <c r="EB196" s="117"/>
      <c r="EC196" s="117"/>
      <c r="ED196" s="117"/>
      <c r="EE196" s="117"/>
      <c r="EF196" s="117"/>
      <c r="EG196" s="117"/>
      <c r="EH196" s="117"/>
      <c r="EI196" s="117"/>
      <c r="EJ196" s="117"/>
      <c r="EK196" s="117"/>
      <c r="EL196" s="117"/>
      <c r="EM196" s="117"/>
      <c r="EN196" s="117"/>
      <c r="EO196" s="117"/>
      <c r="EP196" s="117"/>
      <c r="EQ196" s="117"/>
      <c r="ER196" s="117"/>
      <c r="ES196" s="117"/>
      <c r="ET196" s="117"/>
      <c r="EU196" s="117"/>
      <c r="EV196" s="117"/>
      <c r="EW196" s="117"/>
      <c r="EX196" s="117"/>
      <c r="EY196" s="117"/>
      <c r="EZ196" s="117"/>
      <c r="FA196" s="117"/>
      <c r="FB196" s="117"/>
      <c r="FC196" s="117"/>
      <c r="FD196" s="117"/>
      <c r="FE196" s="117"/>
      <c r="FF196" s="117"/>
      <c r="FG196" s="117"/>
      <c r="FH196" s="117"/>
      <c r="FI196" s="117"/>
      <c r="FJ196" s="117"/>
      <c r="FK196" s="117"/>
      <c r="FL196" s="117"/>
      <c r="FM196" s="117"/>
      <c r="FN196" s="117"/>
      <c r="FO196" s="117"/>
      <c r="FP196" s="117"/>
      <c r="FQ196" s="117"/>
      <c r="FR196" s="117"/>
      <c r="FS196" s="117"/>
      <c r="FT196" s="117"/>
      <c r="FU196" s="117"/>
      <c r="FV196" s="117"/>
      <c r="FW196" s="117"/>
      <c r="FX196" s="117"/>
      <c r="FY196" s="117"/>
      <c r="FZ196" s="117"/>
      <c r="GA196" s="117"/>
      <c r="GB196" s="117"/>
      <c r="GC196" s="117"/>
      <c r="GD196" s="117"/>
      <c r="GE196" s="117"/>
      <c r="GF196" s="117"/>
      <c r="GG196" s="117"/>
      <c r="GH196" s="117"/>
      <c r="GI196" s="117"/>
      <c r="GJ196" s="117"/>
      <c r="GK196" s="117"/>
      <c r="GL196" s="117"/>
      <c r="GM196" s="117"/>
      <c r="GN196" s="117"/>
      <c r="GO196" s="117"/>
      <c r="GP196" s="117"/>
      <c r="GQ196" s="117"/>
      <c r="GR196" s="117"/>
    </row>
    <row r="197" spans="1:200">
      <c r="C197" s="63"/>
      <c r="D197" s="63"/>
      <c r="E197" s="63"/>
      <c r="F197" s="63"/>
      <c r="G197" s="63"/>
      <c r="H197" s="63"/>
      <c r="I197" s="63"/>
      <c r="J197" s="63"/>
      <c r="K197" s="63"/>
      <c r="L197" s="63"/>
      <c r="M197" s="63"/>
      <c r="N197" s="63"/>
      <c r="O197" s="63"/>
    </row>
    <row r="198" spans="1:200">
      <c r="C198" s="63"/>
      <c r="D198" s="63"/>
      <c r="E198" s="63"/>
      <c r="F198" s="63"/>
      <c r="G198" s="63"/>
      <c r="H198" s="63"/>
      <c r="I198" s="63"/>
      <c r="J198" s="63"/>
      <c r="K198" s="63"/>
      <c r="L198" s="63"/>
      <c r="M198" s="63"/>
      <c r="N198" s="63"/>
      <c r="O198" s="63"/>
    </row>
    <row r="199" spans="1:200">
      <c r="C199" s="63"/>
      <c r="D199" s="63"/>
      <c r="E199" s="63"/>
      <c r="F199" s="63"/>
      <c r="G199" s="63"/>
      <c r="H199" s="63"/>
      <c r="I199" s="63"/>
      <c r="J199" s="63"/>
      <c r="K199" s="63"/>
      <c r="L199" s="63"/>
      <c r="M199" s="63"/>
      <c r="N199" s="63"/>
      <c r="O199" s="63"/>
    </row>
    <row r="200" spans="1:200">
      <c r="C200" s="63"/>
      <c r="D200" s="63"/>
      <c r="E200" s="63"/>
      <c r="F200" s="63"/>
      <c r="G200" s="63"/>
      <c r="H200" s="63"/>
      <c r="I200" s="63"/>
      <c r="J200" s="63"/>
      <c r="K200" s="63"/>
      <c r="L200" s="63"/>
      <c r="M200" s="63"/>
      <c r="N200" s="63"/>
      <c r="O200" s="63"/>
    </row>
    <row r="201" spans="1:200">
      <c r="C201" s="63"/>
      <c r="D201" s="63"/>
      <c r="E201" s="63"/>
      <c r="F201" s="63"/>
      <c r="G201" s="63"/>
      <c r="H201" s="63"/>
      <c r="I201" s="63"/>
      <c r="J201" s="63"/>
      <c r="K201" s="63"/>
      <c r="L201" s="63"/>
      <c r="M201" s="63"/>
      <c r="N201" s="63"/>
      <c r="O201" s="63"/>
    </row>
    <row r="202" spans="1:200">
      <c r="C202" s="63"/>
      <c r="D202" s="63"/>
      <c r="E202" s="63"/>
      <c r="F202" s="63"/>
      <c r="G202" s="63"/>
      <c r="H202" s="63"/>
      <c r="I202" s="63"/>
      <c r="J202" s="63"/>
      <c r="K202" s="63"/>
      <c r="L202" s="63"/>
      <c r="M202" s="63"/>
      <c r="N202" s="63"/>
      <c r="O202" s="63"/>
    </row>
    <row r="203" spans="1:200">
      <c r="C203" s="63"/>
      <c r="D203" s="63"/>
      <c r="E203" s="63"/>
      <c r="F203" s="63"/>
      <c r="G203" s="63"/>
      <c r="H203" s="63"/>
      <c r="I203" s="63"/>
      <c r="J203" s="63"/>
      <c r="K203" s="63"/>
      <c r="L203" s="63"/>
      <c r="M203" s="63"/>
      <c r="N203" s="63"/>
      <c r="O203" s="63"/>
    </row>
    <row r="204" spans="1:200">
      <c r="C204" s="63"/>
      <c r="D204" s="63"/>
      <c r="E204" s="63"/>
      <c r="F204" s="63"/>
      <c r="G204" s="63"/>
      <c r="H204" s="63"/>
      <c r="I204" s="63"/>
      <c r="J204" s="63"/>
      <c r="K204" s="63"/>
      <c r="L204" s="63"/>
      <c r="M204" s="63"/>
      <c r="N204" s="63"/>
      <c r="O204" s="63"/>
    </row>
    <row r="205" spans="1:200">
      <c r="C205" s="63"/>
      <c r="D205" s="63"/>
      <c r="E205" s="63"/>
      <c r="F205" s="63"/>
      <c r="G205" s="63"/>
      <c r="H205" s="63"/>
      <c r="I205" s="63"/>
      <c r="J205" s="63"/>
      <c r="K205" s="63"/>
      <c r="L205" s="63"/>
      <c r="M205" s="63"/>
      <c r="N205" s="63"/>
      <c r="O205" s="63"/>
    </row>
    <row r="206" spans="1:200">
      <c r="C206" s="63"/>
      <c r="D206" s="63"/>
      <c r="E206" s="63"/>
      <c r="F206" s="63"/>
      <c r="G206" s="63"/>
      <c r="H206" s="63"/>
      <c r="I206" s="63"/>
      <c r="J206" s="63"/>
      <c r="K206" s="63"/>
      <c r="L206" s="63"/>
      <c r="M206" s="63"/>
      <c r="N206" s="63"/>
      <c r="O206" s="63"/>
    </row>
    <row r="207" spans="1:200">
      <c r="C207" s="63"/>
      <c r="D207" s="63"/>
      <c r="E207" s="63"/>
      <c r="F207" s="63"/>
      <c r="G207" s="63"/>
      <c r="H207" s="63"/>
      <c r="I207" s="63"/>
      <c r="J207" s="63"/>
      <c r="K207" s="63"/>
      <c r="L207" s="63"/>
      <c r="M207" s="63"/>
      <c r="N207" s="63"/>
      <c r="O207" s="63"/>
    </row>
    <row r="208" spans="1:200">
      <c r="C208" s="63"/>
      <c r="D208" s="63"/>
      <c r="E208" s="63"/>
      <c r="F208" s="63"/>
      <c r="G208" s="63"/>
      <c r="H208" s="63"/>
      <c r="I208" s="63"/>
      <c r="J208" s="63"/>
      <c r="K208" s="63"/>
      <c r="L208" s="63"/>
      <c r="M208" s="63"/>
      <c r="N208" s="63"/>
      <c r="O208" s="63"/>
    </row>
    <row r="209" spans="3:15">
      <c r="C209" s="63"/>
      <c r="D209" s="63"/>
      <c r="E209" s="63"/>
      <c r="F209" s="63"/>
      <c r="G209" s="63"/>
      <c r="H209" s="63"/>
      <c r="I209" s="63"/>
      <c r="J209" s="63"/>
      <c r="K209" s="63"/>
      <c r="L209" s="63"/>
      <c r="M209" s="63"/>
      <c r="N209" s="63"/>
      <c r="O209" s="63"/>
    </row>
    <row r="210" spans="3:15">
      <c r="C210" s="63"/>
      <c r="D210" s="63"/>
      <c r="E210" s="63"/>
      <c r="F210" s="63"/>
      <c r="G210" s="63"/>
      <c r="H210" s="63"/>
      <c r="I210" s="63"/>
      <c r="J210" s="63"/>
      <c r="K210" s="63"/>
      <c r="L210" s="63"/>
      <c r="M210" s="63"/>
      <c r="N210" s="63"/>
      <c r="O210" s="63"/>
    </row>
    <row r="211" spans="3:15">
      <c r="C211" s="63"/>
      <c r="D211" s="63"/>
      <c r="E211" s="63"/>
      <c r="F211" s="63"/>
      <c r="G211" s="63"/>
      <c r="H211" s="63"/>
      <c r="I211" s="63"/>
      <c r="J211" s="63"/>
      <c r="K211" s="63"/>
      <c r="L211" s="63"/>
      <c r="M211" s="63"/>
      <c r="N211" s="63"/>
      <c r="O211" s="63"/>
    </row>
    <row r="212" spans="3:15">
      <c r="C212" s="63"/>
    </row>
    <row r="213" spans="3:15">
      <c r="C213" s="63"/>
    </row>
    <row r="214" spans="3:15">
      <c r="C214" s="63"/>
      <c r="G214" s="917"/>
    </row>
    <row r="215" spans="3:15">
      <c r="C215" s="63"/>
      <c r="G215" s="917"/>
    </row>
    <row r="216" spans="3:15">
      <c r="C216" s="63"/>
      <c r="G216" s="917"/>
    </row>
    <row r="217" spans="3:15">
      <c r="G217" s="917"/>
    </row>
    <row r="218" spans="3:15">
      <c r="G218" s="917"/>
    </row>
    <row r="219" spans="3:15">
      <c r="G219" s="917"/>
    </row>
    <row r="220" spans="3:15">
      <c r="G220" s="917"/>
    </row>
    <row r="221" spans="3:15">
      <c r="G221" s="917"/>
    </row>
    <row r="222" spans="3:15">
      <c r="G222" s="917"/>
    </row>
    <row r="223" spans="3:15">
      <c r="G223" s="917"/>
    </row>
    <row r="224" spans="3:15">
      <c r="G224" s="917"/>
    </row>
    <row r="225" spans="7:7">
      <c r="G225" s="917"/>
    </row>
    <row r="226" spans="7:7">
      <c r="G226" s="917"/>
    </row>
    <row r="227" spans="7:7">
      <c r="G227" s="917"/>
    </row>
    <row r="228" spans="7:7">
      <c r="G228" s="917"/>
    </row>
  </sheetData>
  <mergeCells count="19">
    <mergeCell ref="K9:K10"/>
    <mergeCell ref="L9:L10"/>
    <mergeCell ref="N9:N10"/>
    <mergeCell ref="O9:O10"/>
    <mergeCell ref="B6:B8"/>
    <mergeCell ref="C6:E6"/>
    <mergeCell ref="F6:J6"/>
    <mergeCell ref="K6:K8"/>
    <mergeCell ref="L6:L8"/>
    <mergeCell ref="M6:O6"/>
    <mergeCell ref="C7:E7"/>
    <mergeCell ref="F7:J7"/>
    <mergeCell ref="M7:O7"/>
    <mergeCell ref="B2:D2"/>
    <mergeCell ref="F2:L2"/>
    <mergeCell ref="N2:O2"/>
    <mergeCell ref="B3:B4"/>
    <mergeCell ref="F3:L3"/>
    <mergeCell ref="F4:L4"/>
  </mergeCells>
  <printOptions horizontalCentered="1" verticalCentered="1"/>
  <pageMargins left="0.196850393700787" right="0.196850393700787" top="0.196850393700787" bottom="0.196850393700787" header="0.511811023622047" footer="0.511811023622047"/>
  <pageSetup paperSize="9" scale="4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Y194"/>
  <sheetViews>
    <sheetView rightToLeft="1" zoomScale="40" zoomScaleNormal="40" workbookViewId="0">
      <selection activeCell="E2" sqref="E2:L2"/>
    </sheetView>
  </sheetViews>
  <sheetFormatPr defaultRowHeight="15"/>
  <cols>
    <col min="1" max="1" width="10.7109375" customWidth="1"/>
    <col min="2" max="2" width="21.85546875" customWidth="1"/>
    <col min="3" max="3" width="25.140625" bestFit="1" customWidth="1"/>
    <col min="4" max="4" width="20.7109375" customWidth="1"/>
    <col min="5" max="9" width="18.7109375" customWidth="1"/>
    <col min="10" max="10" width="20.7109375" customWidth="1"/>
    <col min="11" max="15" width="18.7109375" customWidth="1"/>
    <col min="16" max="16" width="20.7109375" customWidth="1"/>
    <col min="18" max="18" width="24.7109375" customWidth="1"/>
  </cols>
  <sheetData>
    <row r="1" spans="2:18" ht="18" customHeight="1"/>
    <row r="2" spans="2:18" s="92" customFormat="1" ht="40.15" customHeight="1">
      <c r="B2" s="1621" t="s">
        <v>1079</v>
      </c>
      <c r="C2" s="1621"/>
      <c r="D2" s="1621"/>
      <c r="E2" s="1405" t="s">
        <v>1169</v>
      </c>
      <c r="F2" s="1405"/>
      <c r="G2" s="1405"/>
      <c r="H2" s="1405"/>
      <c r="I2" s="1405"/>
      <c r="J2" s="1405"/>
      <c r="K2" s="1405"/>
      <c r="L2" s="1405"/>
      <c r="M2" s="1405"/>
      <c r="N2" s="1589" t="s">
        <v>688</v>
      </c>
      <c r="O2" s="1589"/>
      <c r="P2" s="1589"/>
      <c r="Q2" s="145"/>
    </row>
    <row r="3" spans="2:18" s="92" customFormat="1" ht="40.15" customHeight="1">
      <c r="B3" s="1622"/>
      <c r="C3" s="1405" t="s">
        <v>664</v>
      </c>
      <c r="D3" s="1405"/>
      <c r="E3" s="1405"/>
      <c r="F3" s="1405"/>
      <c r="G3" s="1405"/>
      <c r="H3" s="1405"/>
      <c r="I3" s="1405"/>
      <c r="J3" s="1405"/>
      <c r="K3" s="1405"/>
      <c r="L3" s="1405"/>
      <c r="M3" s="1405"/>
      <c r="N3" s="1405"/>
      <c r="O3" s="1405"/>
      <c r="P3" s="525"/>
    </row>
    <row r="4" spans="2:18" s="92" customFormat="1" ht="40.15" customHeight="1">
      <c r="B4" s="1622"/>
      <c r="C4" s="1406" t="s">
        <v>663</v>
      </c>
      <c r="D4" s="1406"/>
      <c r="E4" s="1406"/>
      <c r="F4" s="1406"/>
      <c r="G4" s="1406"/>
      <c r="H4" s="1406"/>
      <c r="I4" s="1406"/>
      <c r="J4" s="1406"/>
      <c r="K4" s="1406"/>
      <c r="L4" s="1406"/>
      <c r="M4" s="1406"/>
      <c r="N4" s="1406"/>
      <c r="O4" s="1406"/>
      <c r="P4" s="1294" t="s">
        <v>131</v>
      </c>
    </row>
    <row r="5" spans="2:18" ht="10.15" customHeight="1">
      <c r="B5" s="1280"/>
      <c r="C5" s="1299"/>
      <c r="D5" s="1299"/>
      <c r="E5" s="1299"/>
      <c r="F5" s="1299"/>
      <c r="G5" s="1299"/>
      <c r="H5" s="1299"/>
      <c r="I5" s="1299"/>
      <c r="J5" s="1299"/>
      <c r="K5" s="1299"/>
      <c r="L5" s="1299"/>
      <c r="M5" s="1299"/>
      <c r="N5" s="1299"/>
      <c r="O5" s="1299"/>
      <c r="P5" s="358"/>
    </row>
    <row r="6" spans="2:18" ht="37.5" customHeight="1">
      <c r="B6" s="1636"/>
      <c r="C6" s="1585" t="s">
        <v>661</v>
      </c>
      <c r="D6" s="1567" t="s">
        <v>662</v>
      </c>
      <c r="E6" s="1567"/>
      <c r="F6" s="1567"/>
      <c r="G6" s="1567"/>
      <c r="H6" s="1567"/>
      <c r="I6" s="1567"/>
      <c r="J6" s="1607" t="s">
        <v>623</v>
      </c>
      <c r="K6" s="1567"/>
      <c r="L6" s="1567"/>
      <c r="M6" s="1567"/>
      <c r="N6" s="1567"/>
      <c r="O6" s="1608"/>
      <c r="P6" s="1602" t="s">
        <v>659</v>
      </c>
    </row>
    <row r="7" spans="2:18" ht="37.5" customHeight="1">
      <c r="B7" s="1637"/>
      <c r="C7" s="1535"/>
      <c r="D7" s="1638" t="s">
        <v>617</v>
      </c>
      <c r="E7" s="1638"/>
      <c r="F7" s="1638"/>
      <c r="G7" s="1638"/>
      <c r="H7" s="1638"/>
      <c r="I7" s="1638"/>
      <c r="J7" s="1633" t="s">
        <v>616</v>
      </c>
      <c r="K7" s="1638"/>
      <c r="L7" s="1638"/>
      <c r="M7" s="1638"/>
      <c r="N7" s="1638"/>
      <c r="O7" s="1639"/>
      <c r="P7" s="1603"/>
    </row>
    <row r="8" spans="2:18" ht="93" customHeight="1">
      <c r="B8" s="1637"/>
      <c r="C8" s="1535"/>
      <c r="D8" s="15"/>
      <c r="E8" s="1288" t="s">
        <v>35</v>
      </c>
      <c r="F8" s="1283" t="s">
        <v>615</v>
      </c>
      <c r="G8" s="1283" t="s">
        <v>632</v>
      </c>
      <c r="H8" s="1283" t="s">
        <v>614</v>
      </c>
      <c r="I8" s="686" t="s">
        <v>613</v>
      </c>
      <c r="J8" s="1285"/>
      <c r="K8" s="1283" t="s">
        <v>35</v>
      </c>
      <c r="L8" s="1288" t="s">
        <v>615</v>
      </c>
      <c r="M8" s="1283" t="s">
        <v>366</v>
      </c>
      <c r="N8" s="1283" t="s">
        <v>614</v>
      </c>
      <c r="O8" s="1291" t="s">
        <v>613</v>
      </c>
      <c r="P8" s="1603"/>
    </row>
    <row r="9" spans="2:18" ht="15.75">
      <c r="B9" s="1637"/>
      <c r="C9" s="211"/>
      <c r="D9" s="127"/>
      <c r="E9" s="303"/>
      <c r="F9" s="912"/>
      <c r="G9" s="912"/>
      <c r="H9" s="912"/>
      <c r="I9" s="280"/>
      <c r="J9" s="304"/>
      <c r="K9" s="912"/>
      <c r="L9" s="303"/>
      <c r="M9" s="912"/>
      <c r="N9" s="912"/>
      <c r="O9" s="302"/>
      <c r="P9" s="305"/>
    </row>
    <row r="10" spans="2:18" ht="56.25">
      <c r="B10" s="1637"/>
      <c r="C10" s="1290" t="s">
        <v>646</v>
      </c>
      <c r="D10" s="127"/>
      <c r="E10" s="687" t="s">
        <v>33</v>
      </c>
      <c r="F10" s="1279" t="s">
        <v>612</v>
      </c>
      <c r="G10" s="1279" t="s">
        <v>611</v>
      </c>
      <c r="H10" s="1279" t="s">
        <v>465</v>
      </c>
      <c r="I10" s="688" t="s">
        <v>610</v>
      </c>
      <c r="J10" s="689"/>
      <c r="K10" s="1279" t="s">
        <v>33</v>
      </c>
      <c r="L10" s="687" t="s">
        <v>612</v>
      </c>
      <c r="M10" s="1279" t="s">
        <v>611</v>
      </c>
      <c r="N10" s="1279" t="s">
        <v>465</v>
      </c>
      <c r="O10" s="301" t="s">
        <v>610</v>
      </c>
      <c r="P10" s="1289" t="s">
        <v>647</v>
      </c>
    </row>
    <row r="11" spans="2:18" s="92" customFormat="1" ht="40.15" customHeight="1">
      <c r="B11" s="78" t="s">
        <v>2</v>
      </c>
      <c r="C11" s="132"/>
      <c r="D11" s="132"/>
      <c r="E11" s="126"/>
      <c r="F11" s="126"/>
      <c r="G11" s="126"/>
      <c r="H11" s="126"/>
      <c r="I11" s="126"/>
      <c r="J11" s="132"/>
      <c r="K11" s="126"/>
      <c r="L11" s="126"/>
      <c r="M11" s="126"/>
      <c r="N11" s="126"/>
      <c r="O11" s="126"/>
      <c r="P11" s="132"/>
    </row>
    <row r="12" spans="2:18" s="634" customFormat="1" ht="34.9" hidden="1" customHeight="1">
      <c r="B12" s="212">
        <v>2014</v>
      </c>
      <c r="C12" s="531">
        <v>3804.3902970000004</v>
      </c>
      <c r="D12" s="531">
        <f>SUM(E12:I12)</f>
        <v>7800.783499442</v>
      </c>
      <c r="E12" s="532">
        <v>93.654140499999997</v>
      </c>
      <c r="F12" s="532">
        <v>24.196638499999999</v>
      </c>
      <c r="G12" s="532">
        <v>95.469653340000008</v>
      </c>
      <c r="H12" s="532">
        <v>66.475381102</v>
      </c>
      <c r="I12" s="532">
        <v>7520.9876860000004</v>
      </c>
      <c r="J12" s="531">
        <f>SUM(K12:O12)</f>
        <v>17635.229599526003</v>
      </c>
      <c r="K12" s="532">
        <f>+'[3]6b'!L12</f>
        <v>272.515220908</v>
      </c>
      <c r="L12" s="532">
        <f>+'[3]6b'!M12</f>
        <v>29.055816199999999</v>
      </c>
      <c r="M12" s="532">
        <f>+'[3]6b'!N12</f>
        <v>152.372190918</v>
      </c>
      <c r="N12" s="532">
        <f>+'[3]6b'!O12</f>
        <v>725.41612699999996</v>
      </c>
      <c r="O12" s="532">
        <f>+'[3]6b'!P12</f>
        <v>16455.870244500002</v>
      </c>
      <c r="P12" s="531">
        <f>+J12+D12+C12</f>
        <v>29240.403395968005</v>
      </c>
      <c r="R12" s="561"/>
    </row>
    <row r="13" spans="2:18" s="634" customFormat="1" ht="34.9" hidden="1" customHeight="1">
      <c r="B13" s="214">
        <v>2015</v>
      </c>
      <c r="C13" s="536">
        <v>3933.2127909999999</v>
      </c>
      <c r="D13" s="536">
        <f t="shared" ref="D13:D79" si="0">SUM(E13:I13)</f>
        <v>8561.6393677800006</v>
      </c>
      <c r="E13" s="537">
        <v>102.60791740000001</v>
      </c>
      <c r="F13" s="537">
        <v>17.223451600000001</v>
      </c>
      <c r="G13" s="537">
        <v>130.15322052000002</v>
      </c>
      <c r="H13" s="537">
        <v>77.018266260000004</v>
      </c>
      <c r="I13" s="537">
        <v>8234.6365120000009</v>
      </c>
      <c r="J13" s="536">
        <f t="shared" ref="J13:J77" si="1">SUM(K13:O13)</f>
        <v>19110.656168002002</v>
      </c>
      <c r="K13" s="537">
        <f>+'[3]6b'!L13</f>
        <v>345.02645882999997</v>
      </c>
      <c r="L13" s="537">
        <f>+'[3]6b'!M13</f>
        <v>37.281148200000004</v>
      </c>
      <c r="M13" s="537">
        <f>+'[3]6b'!N13</f>
        <v>223.37452429299998</v>
      </c>
      <c r="N13" s="537">
        <f>+'[3]6b'!O13</f>
        <v>939.89135330900001</v>
      </c>
      <c r="O13" s="537">
        <f>+'[3]6b'!P13</f>
        <v>17565.082683370001</v>
      </c>
      <c r="P13" s="536">
        <v>31605.606790999998</v>
      </c>
      <c r="R13" s="561"/>
    </row>
    <row r="14" spans="2:18" s="634" customFormat="1" ht="34.9" hidden="1" customHeight="1">
      <c r="B14" s="212">
        <v>2016</v>
      </c>
      <c r="C14" s="531">
        <v>4181.341332</v>
      </c>
      <c r="D14" s="531">
        <f t="shared" si="0"/>
        <v>9078.6023179219992</v>
      </c>
      <c r="E14" s="532">
        <v>83.378152286000002</v>
      </c>
      <c r="F14" s="532">
        <v>24.238794200000001</v>
      </c>
      <c r="G14" s="532">
        <v>68.663439220000001</v>
      </c>
      <c r="H14" s="532">
        <v>180.463192002</v>
      </c>
      <c r="I14" s="532">
        <v>8721.8587402140001</v>
      </c>
      <c r="J14" s="531">
        <f t="shared" si="1"/>
        <v>19616.222264426</v>
      </c>
      <c r="K14" s="532">
        <f>+'[3]6b'!L14</f>
        <v>317.17294513399997</v>
      </c>
      <c r="L14" s="532">
        <f>+'[3]6b'!M14</f>
        <v>38.191345099999999</v>
      </c>
      <c r="M14" s="532">
        <f>+'[3]6b'!N14</f>
        <v>255.94913380100002</v>
      </c>
      <c r="N14" s="532">
        <f>+'[3]6b'!O14</f>
        <v>773.86544052500005</v>
      </c>
      <c r="O14" s="532">
        <f>+'[3]6b'!P14</f>
        <v>18231.043399866001</v>
      </c>
      <c r="P14" s="531">
        <v>32876.144331999996</v>
      </c>
      <c r="R14" s="561"/>
    </row>
    <row r="15" spans="2:18" s="634" customFormat="1" ht="34.9" hidden="1" customHeight="1">
      <c r="B15" s="214">
        <v>2017</v>
      </c>
      <c r="C15" s="536">
        <v>4326.507278</v>
      </c>
      <c r="D15" s="536">
        <f t="shared" si="0"/>
        <v>8586.7542630629996</v>
      </c>
      <c r="E15" s="537">
        <v>89.921366535000004</v>
      </c>
      <c r="F15" s="537">
        <v>21.574256899999998</v>
      </c>
      <c r="G15" s="537">
        <v>54.739760519999997</v>
      </c>
      <c r="H15" s="537">
        <v>66.670721542999999</v>
      </c>
      <c r="I15" s="537">
        <v>8353.8481575650003</v>
      </c>
      <c r="J15" s="536">
        <f t="shared" si="1"/>
        <v>20044.384792094999</v>
      </c>
      <c r="K15" s="537">
        <f>+'[3]6b'!L15</f>
        <v>244.141467124</v>
      </c>
      <c r="L15" s="537">
        <f>+'[3]6b'!M15</f>
        <v>58.241572799999993</v>
      </c>
      <c r="M15" s="537">
        <f>+'[3]6b'!N15</f>
        <v>196.01095807000002</v>
      </c>
      <c r="N15" s="537">
        <f>+'[3]6b'!O15</f>
        <v>983.58220552499995</v>
      </c>
      <c r="O15" s="537">
        <f>+'[3]6b'!P15</f>
        <v>18562.408588576</v>
      </c>
      <c r="P15" s="536">
        <v>32957.610277999993</v>
      </c>
      <c r="R15" s="561"/>
    </row>
    <row r="16" spans="2:18" s="634" customFormat="1" ht="34.9" hidden="1" customHeight="1">
      <c r="B16" s="212">
        <v>2018</v>
      </c>
      <c r="C16" s="531">
        <v>4296.4154069999995</v>
      </c>
      <c r="D16" s="531">
        <f t="shared" si="0"/>
        <v>8055.9183223429991</v>
      </c>
      <c r="E16" s="532">
        <v>114.81405172400001</v>
      </c>
      <c r="F16" s="532">
        <v>25.269561940999999</v>
      </c>
      <c r="G16" s="532">
        <v>43.745786259999996</v>
      </c>
      <c r="H16" s="532">
        <v>73.443187441999996</v>
      </c>
      <c r="I16" s="532">
        <v>7798.6457349759994</v>
      </c>
      <c r="J16" s="531">
        <f t="shared" si="1"/>
        <v>21006.997559475003</v>
      </c>
      <c r="K16" s="532">
        <f>+'[3]6b'!L16</f>
        <v>278.90492993599997</v>
      </c>
      <c r="L16" s="532">
        <f>+'[3]6b'!M16</f>
        <v>50.713271464000002</v>
      </c>
      <c r="M16" s="532">
        <f>+'[3]6b'!N16</f>
        <v>202.23904001100001</v>
      </c>
      <c r="N16" s="532">
        <f>+'[3]6b'!O16</f>
        <v>1329.294369</v>
      </c>
      <c r="O16" s="532">
        <f>+'[3]6b'!P16</f>
        <v>19145.845949064002</v>
      </c>
      <c r="P16" s="531">
        <v>33359.391407000003</v>
      </c>
      <c r="R16" s="561"/>
    </row>
    <row r="17" spans="2:18" s="634" customFormat="1" ht="34.9" hidden="1" customHeight="1">
      <c r="B17" s="214">
        <v>2019</v>
      </c>
      <c r="C17" s="536">
        <v>4630.9563170000001</v>
      </c>
      <c r="D17" s="536">
        <f t="shared" si="0"/>
        <v>8228.264139678</v>
      </c>
      <c r="E17" s="537">
        <v>71.629319238000008</v>
      </c>
      <c r="F17" s="537">
        <v>12.731547000000001</v>
      </c>
      <c r="G17" s="537">
        <v>52.149649299999993</v>
      </c>
      <c r="H17" s="537">
        <v>50.982469178000002</v>
      </c>
      <c r="I17" s="537">
        <v>8040.7711549619999</v>
      </c>
      <c r="J17" s="536">
        <f t="shared" si="1"/>
        <v>22110.433120725</v>
      </c>
      <c r="K17" s="537">
        <f>+'[3]6b'!L17</f>
        <v>309.188385289</v>
      </c>
      <c r="L17" s="537">
        <f>+'[3]6b'!M17</f>
        <v>38.338711353000008</v>
      </c>
      <c r="M17" s="537">
        <f>+'[3]6b'!N17</f>
        <v>183.305088592</v>
      </c>
      <c r="N17" s="537">
        <f>+'[3]6b'!O17</f>
        <v>1328.2899630000002</v>
      </c>
      <c r="O17" s="537">
        <f>+'[3]6b'!P17</f>
        <v>20251.310972490999</v>
      </c>
      <c r="P17" s="536">
        <v>34969.611317000003</v>
      </c>
      <c r="R17" s="561"/>
    </row>
    <row r="18" spans="2:18" s="634" customFormat="1" ht="34.9" hidden="1" customHeight="1">
      <c r="B18" s="212">
        <v>2020</v>
      </c>
      <c r="C18" s="531">
        <v>5939.3795920000002</v>
      </c>
      <c r="D18" s="531">
        <f t="shared" si="0"/>
        <v>9074.1425218279983</v>
      </c>
      <c r="E18" s="532">
        <v>76.172305461999997</v>
      </c>
      <c r="F18" s="532">
        <v>9.7397844899999999</v>
      </c>
      <c r="G18" s="532">
        <v>91.198349460000003</v>
      </c>
      <c r="H18" s="532">
        <v>143.23676207800003</v>
      </c>
      <c r="I18" s="532">
        <v>8753.7953203379984</v>
      </c>
      <c r="J18" s="531">
        <f t="shared" si="1"/>
        <v>21998.359620502</v>
      </c>
      <c r="K18" s="532">
        <f>+'[3]6b'!L18</f>
        <v>339.73143162200006</v>
      </c>
      <c r="L18" s="532">
        <f>+'[3]6b'!M18</f>
        <v>18.821118968</v>
      </c>
      <c r="M18" s="532">
        <f>+'[3]6b'!N18</f>
        <v>172.414630714</v>
      </c>
      <c r="N18" s="532">
        <f>+'[3]6b'!O18</f>
        <v>1370.0778949999999</v>
      </c>
      <c r="O18" s="532">
        <f>+'[3]6b'!P18</f>
        <v>20097.314544198001</v>
      </c>
      <c r="P18" s="531">
        <v>37011.864591999998</v>
      </c>
      <c r="R18" s="561"/>
    </row>
    <row r="19" spans="2:18" s="634" customFormat="1" ht="34.9" customHeight="1">
      <c r="B19" s="214">
        <v>2021</v>
      </c>
      <c r="C19" s="536">
        <v>6225.3766060000007</v>
      </c>
      <c r="D19" s="536">
        <f t="shared" si="0"/>
        <v>9954.431871068</v>
      </c>
      <c r="E19" s="537">
        <v>68.990193648000002</v>
      </c>
      <c r="F19" s="537">
        <v>5.26352932</v>
      </c>
      <c r="G19" s="537">
        <v>96.146721670000005</v>
      </c>
      <c r="H19" s="537">
        <v>117.454645078</v>
      </c>
      <c r="I19" s="537">
        <v>9666.5767813519997</v>
      </c>
      <c r="J19" s="536">
        <f t="shared" si="1"/>
        <v>23329.399644155001</v>
      </c>
      <c r="K19" s="537">
        <f>+'[3]6b'!L19</f>
        <v>404.605109287</v>
      </c>
      <c r="L19" s="537">
        <f>+'[3]6b'!M19</f>
        <v>19.552978864999996</v>
      </c>
      <c r="M19" s="537">
        <f>+'[3]6b'!N19</f>
        <v>185.646384286</v>
      </c>
      <c r="N19" s="537">
        <f>+'[3]6b'!O19</f>
        <v>1397.95355</v>
      </c>
      <c r="O19" s="537">
        <f>+'[3]6b'!P19</f>
        <v>21321.641621717001</v>
      </c>
      <c r="P19" s="536">
        <v>39509.210605999993</v>
      </c>
      <c r="R19" s="561"/>
    </row>
    <row r="20" spans="2:18" s="634" customFormat="1" ht="34.9" customHeight="1">
      <c r="B20" s="212">
        <v>2022</v>
      </c>
      <c r="C20" s="531">
        <v>6037.4384789999995</v>
      </c>
      <c r="D20" s="531">
        <f t="shared" si="0"/>
        <v>10009.901828959002</v>
      </c>
      <c r="E20" s="532">
        <v>77.913284611000009</v>
      </c>
      <c r="F20" s="532">
        <v>8.2067833009999998</v>
      </c>
      <c r="G20" s="532">
        <v>57.923983080000006</v>
      </c>
      <c r="H20" s="532">
        <v>64.376684377999993</v>
      </c>
      <c r="I20" s="532">
        <v>9801.4810935890018</v>
      </c>
      <c r="J20" s="531">
        <f t="shared" si="1"/>
        <v>25634.347399746002</v>
      </c>
      <c r="K20" s="532">
        <f>+'[3]6b'!L20</f>
        <v>408.20880804000001</v>
      </c>
      <c r="L20" s="532">
        <f>+'[3]6b'!M20</f>
        <v>15.582484022000001</v>
      </c>
      <c r="M20" s="532">
        <f>+'[3]6b'!N20</f>
        <v>234.70822735199999</v>
      </c>
      <c r="N20" s="532">
        <f>+'[3]6b'!O20</f>
        <v>1571.0844909999998</v>
      </c>
      <c r="O20" s="532">
        <f>+'[3]6b'!P20</f>
        <v>23404.763389332002</v>
      </c>
      <c r="P20" s="531">
        <v>41681.709478999997</v>
      </c>
      <c r="R20" s="561"/>
    </row>
    <row r="21" spans="2:18" s="634" customFormat="1" ht="34.9" customHeight="1">
      <c r="B21" s="214">
        <v>2023</v>
      </c>
      <c r="C21" s="536">
        <v>5807.5482840000004</v>
      </c>
      <c r="D21" s="536">
        <f>I21+H21+G21+F21+E21</f>
        <v>9479.0070333230015</v>
      </c>
      <c r="E21" s="537">
        <v>137.468441756</v>
      </c>
      <c r="F21" s="537">
        <v>6.0817184069999994</v>
      </c>
      <c r="G21" s="537">
        <v>52.56998754</v>
      </c>
      <c r="H21" s="537">
        <v>79.681778875999981</v>
      </c>
      <c r="I21" s="537">
        <v>9203.2051067440007</v>
      </c>
      <c r="J21" s="536">
        <f>K21+L21+M21+N21+O21</f>
        <v>27376.502773624001</v>
      </c>
      <c r="K21" s="537">
        <v>403.93066469300004</v>
      </c>
      <c r="L21" s="537">
        <v>5.65455474</v>
      </c>
      <c r="M21" s="537">
        <v>285.80910904199999</v>
      </c>
      <c r="N21" s="537">
        <v>1721.361624612</v>
      </c>
      <c r="O21" s="537">
        <v>24959.746820537002</v>
      </c>
      <c r="P21" s="536">
        <f>+J21+D21+C21</f>
        <v>42663.058090947001</v>
      </c>
      <c r="R21" s="561"/>
    </row>
    <row r="22" spans="2:18" s="634" customFormat="1" ht="34.9" customHeight="1">
      <c r="B22" s="212">
        <v>2024</v>
      </c>
      <c r="C22" s="531">
        <f>C155</f>
        <v>6083.0695770000002</v>
      </c>
      <c r="D22" s="531">
        <f t="shared" ref="D22:P22" si="2">D155</f>
        <v>9746.3706146910008</v>
      </c>
      <c r="E22" s="532">
        <f t="shared" si="2"/>
        <v>162.39798779500001</v>
      </c>
      <c r="F22" s="532">
        <f t="shared" si="2"/>
        <v>9.7533900090000003</v>
      </c>
      <c r="G22" s="532">
        <f t="shared" si="2"/>
        <v>55.088231450000002</v>
      </c>
      <c r="H22" s="532">
        <f t="shared" si="2"/>
        <v>67.491367732000001</v>
      </c>
      <c r="I22" s="532">
        <f t="shared" si="2"/>
        <v>9451.6396377050005</v>
      </c>
      <c r="J22" s="531">
        <f t="shared" si="2"/>
        <v>29439.837799159999</v>
      </c>
      <c r="K22" s="532">
        <f t="shared" si="2"/>
        <v>451.69988843599998</v>
      </c>
      <c r="L22" s="532">
        <f t="shared" si="2"/>
        <v>1.9184147540000001</v>
      </c>
      <c r="M22" s="532">
        <f t="shared" si="2"/>
        <v>283.64279419199994</v>
      </c>
      <c r="N22" s="532">
        <f t="shared" si="2"/>
        <v>1849.786425514</v>
      </c>
      <c r="O22" s="532">
        <f t="shared" si="2"/>
        <v>26852.790276264001</v>
      </c>
      <c r="P22" s="531">
        <f t="shared" si="2"/>
        <v>45269.277990850998</v>
      </c>
      <c r="R22" s="561"/>
    </row>
    <row r="23" spans="2:18" s="634" customFormat="1" ht="34.9" customHeight="1">
      <c r="B23" s="214" t="s">
        <v>1094</v>
      </c>
      <c r="C23" s="536">
        <f>C168</f>
        <v>6409.518</v>
      </c>
      <c r="D23" s="611">
        <f>I23+H23+G23+F23+E23</f>
        <v>10381.647000000001</v>
      </c>
      <c r="E23" s="537">
        <f t="shared" ref="E23:O23" si="3">E168</f>
        <v>225.065</v>
      </c>
      <c r="F23" s="537">
        <f t="shared" si="3"/>
        <v>9.3529999999999998</v>
      </c>
      <c r="G23" s="537">
        <f t="shared" si="3"/>
        <v>83.888000000000005</v>
      </c>
      <c r="H23" s="537">
        <f t="shared" si="3"/>
        <v>84.661000000000001</v>
      </c>
      <c r="I23" s="537">
        <f t="shared" si="3"/>
        <v>9978.68</v>
      </c>
      <c r="J23" s="611">
        <f>O23+N23+M23+L23+K23</f>
        <v>30959.872000000003</v>
      </c>
      <c r="K23" s="537">
        <f t="shared" si="3"/>
        <v>539.17999999999995</v>
      </c>
      <c r="L23" s="537">
        <f t="shared" si="3"/>
        <v>3.665</v>
      </c>
      <c r="M23" s="537">
        <f t="shared" si="3"/>
        <v>337.34699999999998</v>
      </c>
      <c r="N23" s="537">
        <f t="shared" si="3"/>
        <v>1728.721</v>
      </c>
      <c r="O23" s="537">
        <f t="shared" si="3"/>
        <v>28350.958999999999</v>
      </c>
      <c r="P23" s="611">
        <f>J23+C23+D23</f>
        <v>47751.036999999997</v>
      </c>
      <c r="R23" s="561"/>
    </row>
    <row r="24" spans="2:18" s="634" customFormat="1" ht="34.5" hidden="1" customHeight="1">
      <c r="B24" s="215">
        <v>2014</v>
      </c>
      <c r="C24" s="535"/>
      <c r="D24" s="636"/>
      <c r="E24" s="637"/>
      <c r="F24" s="637"/>
      <c r="G24" s="637"/>
      <c r="H24" s="637"/>
      <c r="I24" s="637"/>
      <c r="J24" s="636"/>
      <c r="K24" s="637"/>
      <c r="L24" s="637"/>
      <c r="M24" s="637"/>
      <c r="N24" s="637"/>
      <c r="O24" s="637"/>
      <c r="P24" s="535"/>
      <c r="R24" s="561"/>
    </row>
    <row r="25" spans="2:18" s="634" customFormat="1" ht="34.9" hidden="1" customHeight="1">
      <c r="B25" s="217">
        <v>41974</v>
      </c>
      <c r="C25" s="536">
        <v>3804.3902970000004</v>
      </c>
      <c r="D25" s="536">
        <f t="shared" si="0"/>
        <v>7800.783499442</v>
      </c>
      <c r="E25" s="537">
        <v>93.654140499999997</v>
      </c>
      <c r="F25" s="537">
        <v>24.196638499999999</v>
      </c>
      <c r="G25" s="537">
        <v>95.469653340000008</v>
      </c>
      <c r="H25" s="537">
        <v>66.475381102</v>
      </c>
      <c r="I25" s="537">
        <v>7520.9876860000004</v>
      </c>
      <c r="J25" s="536">
        <f t="shared" si="1"/>
        <v>17635.229599526003</v>
      </c>
      <c r="K25" s="537">
        <f>+'[3]6b'!L23</f>
        <v>272.515220908</v>
      </c>
      <c r="L25" s="537">
        <f>+'[3]6b'!M23</f>
        <v>29.055816199999999</v>
      </c>
      <c r="M25" s="537">
        <f>+'[3]6b'!N23</f>
        <v>152.372190918</v>
      </c>
      <c r="N25" s="537">
        <f>+'[3]6b'!O23</f>
        <v>725.41612699999996</v>
      </c>
      <c r="O25" s="537">
        <f>+'[3]6b'!P23</f>
        <v>16455.870244500002</v>
      </c>
      <c r="P25" s="536">
        <v>29240.420297000001</v>
      </c>
      <c r="R25" s="561"/>
    </row>
    <row r="26" spans="2:18" s="634" customFormat="1" ht="34.9" hidden="1" customHeight="1">
      <c r="B26" s="215">
        <v>2015</v>
      </c>
      <c r="C26" s="535"/>
      <c r="D26" s="636"/>
      <c r="E26" s="637"/>
      <c r="F26" s="637"/>
      <c r="G26" s="637"/>
      <c r="H26" s="637"/>
      <c r="I26" s="637"/>
      <c r="J26" s="636"/>
      <c r="K26" s="637"/>
      <c r="L26" s="637"/>
      <c r="M26" s="637"/>
      <c r="N26" s="637"/>
      <c r="O26" s="637"/>
      <c r="P26" s="535"/>
      <c r="R26" s="561"/>
    </row>
    <row r="27" spans="2:18" s="634" customFormat="1" ht="34.9" hidden="1" customHeight="1">
      <c r="B27" s="216">
        <v>42005</v>
      </c>
      <c r="C27" s="531">
        <v>3792.6855929999997</v>
      </c>
      <c r="D27" s="531">
        <f t="shared" si="0"/>
        <v>8288.6034560899989</v>
      </c>
      <c r="E27" s="532">
        <v>112.98857365699999</v>
      </c>
      <c r="F27" s="532">
        <v>30.424464799999999</v>
      </c>
      <c r="G27" s="532">
        <v>112.92488938999999</v>
      </c>
      <c r="H27" s="532">
        <v>160.27214600000002</v>
      </c>
      <c r="I27" s="532">
        <v>7871.9933822429994</v>
      </c>
      <c r="J27" s="531">
        <f t="shared" si="1"/>
        <v>17737.519114260998</v>
      </c>
      <c r="K27" s="532">
        <f>+'[3]6b'!L25</f>
        <v>278.48028445599999</v>
      </c>
      <c r="L27" s="532">
        <f>+'[3]6b'!M25</f>
        <v>29.622737600000004</v>
      </c>
      <c r="M27" s="532">
        <f>+'[3]6b'!N25</f>
        <v>180.40314540499998</v>
      </c>
      <c r="N27" s="532">
        <f>+'[3]6b'!O25</f>
        <v>668.125587</v>
      </c>
      <c r="O27" s="532">
        <f>+'[3]6b'!P25</f>
        <v>16580.887359799999</v>
      </c>
      <c r="P27" s="531">
        <v>29818.770592999997</v>
      </c>
      <c r="R27" s="561"/>
    </row>
    <row r="28" spans="2:18" s="634" customFormat="1" ht="34.9" hidden="1" customHeight="1">
      <c r="B28" s="217">
        <v>42036</v>
      </c>
      <c r="C28" s="536">
        <v>3771.356648</v>
      </c>
      <c r="D28" s="536">
        <f t="shared" si="0"/>
        <v>8073.4532303020005</v>
      </c>
      <c r="E28" s="537">
        <v>114.14444591</v>
      </c>
      <c r="F28" s="537">
        <v>36.528308299999999</v>
      </c>
      <c r="G28" s="537">
        <v>114.03458049999999</v>
      </c>
      <c r="H28" s="537">
        <v>175.05250100200001</v>
      </c>
      <c r="I28" s="537">
        <v>7633.69339459</v>
      </c>
      <c r="J28" s="536">
        <f t="shared" si="1"/>
        <v>18084.063277997</v>
      </c>
      <c r="K28" s="537">
        <f>+'[3]6b'!L26</f>
        <v>305.36042120600001</v>
      </c>
      <c r="L28" s="537">
        <f>+'[3]6b'!M26</f>
        <v>29.573501600000004</v>
      </c>
      <c r="M28" s="537">
        <f>+'[3]6b'!N26</f>
        <v>187.74403039699999</v>
      </c>
      <c r="N28" s="537">
        <f>+'[3]6b'!O26</f>
        <v>788.03742499999998</v>
      </c>
      <c r="O28" s="537">
        <f>+'[3]6b'!P26</f>
        <v>16773.347899794</v>
      </c>
      <c r="P28" s="536">
        <v>29928.852648</v>
      </c>
      <c r="R28" s="561"/>
    </row>
    <row r="29" spans="2:18" s="634" customFormat="1" ht="34.9" hidden="1" customHeight="1">
      <c r="B29" s="216">
        <v>42064</v>
      </c>
      <c r="C29" s="531">
        <v>3770.70885</v>
      </c>
      <c r="D29" s="531">
        <f t="shared" si="0"/>
        <v>8044.4171336120007</v>
      </c>
      <c r="E29" s="532">
        <v>103.275731455</v>
      </c>
      <c r="F29" s="532">
        <v>41.990921399999998</v>
      </c>
      <c r="G29" s="532">
        <v>83.382726610000006</v>
      </c>
      <c r="H29" s="532">
        <v>143.34988500199998</v>
      </c>
      <c r="I29" s="532">
        <v>7672.4178691450006</v>
      </c>
      <c r="J29" s="531">
        <f t="shared" si="1"/>
        <v>18146.833959742002</v>
      </c>
      <c r="K29" s="532">
        <f>+'[3]6b'!L27</f>
        <v>318.66920410500006</v>
      </c>
      <c r="L29" s="532">
        <f>+'[3]6b'!M27</f>
        <v>30.386295399999998</v>
      </c>
      <c r="M29" s="532">
        <f>+'[3]6b'!N27</f>
        <v>210.49189984200001</v>
      </c>
      <c r="N29" s="532">
        <f>+'[3]6b'!O27</f>
        <v>877.033143</v>
      </c>
      <c r="O29" s="532">
        <f>+'[3]6b'!P27</f>
        <v>16710.253417395001</v>
      </c>
      <c r="P29" s="531">
        <v>29961.99885</v>
      </c>
      <c r="R29" s="561"/>
    </row>
    <row r="30" spans="2:18" s="634" customFormat="1" ht="34.9" hidden="1" customHeight="1">
      <c r="B30" s="217">
        <v>42095</v>
      </c>
      <c r="C30" s="536">
        <v>3836.5691329999995</v>
      </c>
      <c r="D30" s="536">
        <f t="shared" si="0"/>
        <v>8122.1361812799996</v>
      </c>
      <c r="E30" s="537">
        <v>125.61494086800001</v>
      </c>
      <c r="F30" s="537">
        <v>30.111308999999999</v>
      </c>
      <c r="G30" s="537">
        <v>94.82283858000001</v>
      </c>
      <c r="H30" s="537">
        <v>211.48660299999997</v>
      </c>
      <c r="I30" s="537">
        <v>7660.1004898319998</v>
      </c>
      <c r="J30" s="536">
        <f t="shared" si="1"/>
        <v>18430.932149609998</v>
      </c>
      <c r="K30" s="537">
        <f>+'[3]6b'!L28</f>
        <v>289.36824658600005</v>
      </c>
      <c r="L30" s="537">
        <f>+'[3]6b'!M28</f>
        <v>29.302458699999999</v>
      </c>
      <c r="M30" s="537">
        <f>+'[3]6b'!N28</f>
        <v>198.429226895</v>
      </c>
      <c r="N30" s="537">
        <f>+'[3]6b'!O28</f>
        <v>884.67940601499993</v>
      </c>
      <c r="O30" s="537">
        <f>+'[3]6b'!P28</f>
        <v>17029.152811413998</v>
      </c>
      <c r="P30" s="536">
        <v>30389.689133000003</v>
      </c>
      <c r="R30" s="561"/>
    </row>
    <row r="31" spans="2:18" s="634" customFormat="1" ht="34.9" hidden="1" customHeight="1">
      <c r="B31" s="216">
        <v>42125</v>
      </c>
      <c r="C31" s="531">
        <v>3839.254778</v>
      </c>
      <c r="D31" s="531">
        <f t="shared" si="0"/>
        <v>8260.6588030000003</v>
      </c>
      <c r="E31" s="532">
        <v>121.82517300000001</v>
      </c>
      <c r="F31" s="532">
        <v>35.219926000000001</v>
      </c>
      <c r="G31" s="532">
        <v>116.83856299999999</v>
      </c>
      <c r="H31" s="532">
        <v>263.061961</v>
      </c>
      <c r="I31" s="532">
        <v>7723.7131800000006</v>
      </c>
      <c r="J31" s="531">
        <f t="shared" si="1"/>
        <v>18466.907164000004</v>
      </c>
      <c r="K31" s="532">
        <f>+'[3]6b'!L29</f>
        <v>300.64500400000003</v>
      </c>
      <c r="L31" s="532">
        <f>+'[3]6b'!M29</f>
        <v>29.519828</v>
      </c>
      <c r="M31" s="532">
        <f>+'[3]6b'!N29</f>
        <v>205.18605000000002</v>
      </c>
      <c r="N31" s="532">
        <f>+'[3]6b'!O29</f>
        <v>876.34750799999995</v>
      </c>
      <c r="O31" s="532">
        <f>+'[3]6b'!P29</f>
        <v>17055.208774000002</v>
      </c>
      <c r="P31" s="531">
        <v>30566.866778</v>
      </c>
      <c r="R31" s="561"/>
    </row>
    <row r="32" spans="2:18" s="634" customFormat="1" ht="34.9" hidden="1" customHeight="1">
      <c r="B32" s="217">
        <v>42156</v>
      </c>
      <c r="C32" s="536">
        <v>3934.6372360000005</v>
      </c>
      <c r="D32" s="536">
        <f t="shared" si="0"/>
        <v>8306.1316985699996</v>
      </c>
      <c r="E32" s="537">
        <v>98.167278113999998</v>
      </c>
      <c r="F32" s="537">
        <v>17.8513284</v>
      </c>
      <c r="G32" s="537">
        <v>103.74021999999999</v>
      </c>
      <c r="H32" s="537">
        <v>226.58264677</v>
      </c>
      <c r="I32" s="537">
        <v>7859.7902252859994</v>
      </c>
      <c r="J32" s="536">
        <f t="shared" si="1"/>
        <v>18469.627851249999</v>
      </c>
      <c r="K32" s="537">
        <f>+'[3]6b'!L30</f>
        <v>297.00977775499996</v>
      </c>
      <c r="L32" s="537">
        <f>+'[3]6b'!M30</f>
        <v>40.155104200000004</v>
      </c>
      <c r="M32" s="537">
        <f>+'[3]6b'!N30</f>
        <v>194.40293435000001</v>
      </c>
      <c r="N32" s="537">
        <f>+'[3]6b'!O30</f>
        <v>900.35968200000002</v>
      </c>
      <c r="O32" s="537">
        <f>+'[3]6b'!P30</f>
        <v>17037.700352945001</v>
      </c>
      <c r="P32" s="536">
        <v>30710.400236000001</v>
      </c>
      <c r="R32" s="561"/>
    </row>
    <row r="33" spans="2:18" s="634" customFormat="1" ht="34.9" hidden="1" customHeight="1">
      <c r="B33" s="216">
        <v>42186</v>
      </c>
      <c r="C33" s="531">
        <v>4117.0000400000008</v>
      </c>
      <c r="D33" s="531">
        <f t="shared" si="0"/>
        <v>8458.8514598000002</v>
      </c>
      <c r="E33" s="532">
        <v>104.937085466</v>
      </c>
      <c r="F33" s="532">
        <v>12.243533800000002</v>
      </c>
      <c r="G33" s="532">
        <v>105.75947132999998</v>
      </c>
      <c r="H33" s="532">
        <v>258.88584277000001</v>
      </c>
      <c r="I33" s="532">
        <v>7977.0255264339994</v>
      </c>
      <c r="J33" s="531">
        <f t="shared" si="1"/>
        <v>18492.947238318</v>
      </c>
      <c r="K33" s="532">
        <f>+'[3]6b'!L31</f>
        <v>292.43872102300003</v>
      </c>
      <c r="L33" s="532">
        <f>+'[3]6b'!M31</f>
        <v>39.089740899999995</v>
      </c>
      <c r="M33" s="532">
        <f>+'[3]6b'!N31</f>
        <v>190.26214036799999</v>
      </c>
      <c r="N33" s="532">
        <f>+'[3]6b'!O31</f>
        <v>928.39099025000007</v>
      </c>
      <c r="O33" s="532">
        <f>+'[3]6b'!P31</f>
        <v>17042.765645776999</v>
      </c>
      <c r="P33" s="531">
        <v>31068.835039999998</v>
      </c>
      <c r="R33" s="561"/>
    </row>
    <row r="34" spans="2:18" s="634" customFormat="1" ht="34.9" hidden="1" customHeight="1">
      <c r="B34" s="217">
        <v>42217</v>
      </c>
      <c r="C34" s="536">
        <v>4031.7296710000001</v>
      </c>
      <c r="D34" s="536">
        <f t="shared" si="0"/>
        <v>8614.5198262499998</v>
      </c>
      <c r="E34" s="537">
        <v>101.67711320000001</v>
      </c>
      <c r="F34" s="537">
        <v>12.4728431</v>
      </c>
      <c r="G34" s="537">
        <v>118.94304125000001</v>
      </c>
      <c r="H34" s="537">
        <v>281.06938100000002</v>
      </c>
      <c r="I34" s="537">
        <v>8100.3574476999993</v>
      </c>
      <c r="J34" s="536">
        <f t="shared" si="1"/>
        <v>18517.806120083002</v>
      </c>
      <c r="K34" s="537">
        <f>+'[3]6b'!L32</f>
        <v>316.66670317200004</v>
      </c>
      <c r="L34" s="537">
        <f>+'[3]6b'!M32</f>
        <v>34.809477600000001</v>
      </c>
      <c r="M34" s="537">
        <f>+'[3]6b'!N32</f>
        <v>203.42868903299998</v>
      </c>
      <c r="N34" s="537">
        <f>+'[3]6b'!O32</f>
        <v>921.37960725000005</v>
      </c>
      <c r="O34" s="537">
        <f>+'[3]6b'!P32</f>
        <v>17041.521643028002</v>
      </c>
      <c r="P34" s="536">
        <v>31164.035670999998</v>
      </c>
      <c r="R34" s="561"/>
    </row>
    <row r="35" spans="2:18" s="634" customFormat="1" ht="34.9" hidden="1" customHeight="1">
      <c r="B35" s="216">
        <v>42248</v>
      </c>
      <c r="C35" s="531">
        <v>4041.6419970000002</v>
      </c>
      <c r="D35" s="531">
        <f t="shared" si="0"/>
        <v>8482.6813993140022</v>
      </c>
      <c r="E35" s="532">
        <v>85.65920477600001</v>
      </c>
      <c r="F35" s="532">
        <v>17.4033397</v>
      </c>
      <c r="G35" s="532">
        <v>111.18856593999999</v>
      </c>
      <c r="H35" s="532">
        <v>58.886514874</v>
      </c>
      <c r="I35" s="532">
        <v>8209.5437740240013</v>
      </c>
      <c r="J35" s="531">
        <f t="shared" si="1"/>
        <v>18653.314886013999</v>
      </c>
      <c r="K35" s="532">
        <f>+'[3]6b'!L33</f>
        <v>359.356016173</v>
      </c>
      <c r="L35" s="532">
        <f>+'[3]6b'!M33</f>
        <v>33.711671899999999</v>
      </c>
      <c r="M35" s="532">
        <f>+'[3]6b'!N33</f>
        <v>224.74184616400001</v>
      </c>
      <c r="N35" s="532">
        <f>+'[3]6b'!O33</f>
        <v>1013.02235625</v>
      </c>
      <c r="O35" s="532">
        <f>+'[3]6b'!P33</f>
        <v>17022.482995527</v>
      </c>
      <c r="P35" s="531">
        <v>31177.640996999995</v>
      </c>
      <c r="R35" s="561"/>
    </row>
    <row r="36" spans="2:18" s="634" customFormat="1" ht="34.9" hidden="1" customHeight="1">
      <c r="B36" s="217">
        <v>42278</v>
      </c>
      <c r="C36" s="536">
        <v>4005.2503449999995</v>
      </c>
      <c r="D36" s="536">
        <f t="shared" si="0"/>
        <v>8523.8686826339999</v>
      </c>
      <c r="E36" s="537">
        <v>96.848869000000008</v>
      </c>
      <c r="F36" s="537">
        <v>16.3010822</v>
      </c>
      <c r="G36" s="537">
        <v>116.27674336</v>
      </c>
      <c r="H36" s="537">
        <v>108.84685277400001</v>
      </c>
      <c r="I36" s="537">
        <v>8185.5951352999991</v>
      </c>
      <c r="J36" s="536">
        <f t="shared" si="1"/>
        <v>18799.428941061</v>
      </c>
      <c r="K36" s="537">
        <f>+'[3]6b'!L34</f>
        <v>370.17108406200003</v>
      </c>
      <c r="L36" s="537">
        <f>+'[3]6b'!M34</f>
        <v>30.494865799999999</v>
      </c>
      <c r="M36" s="537">
        <f>+'[3]6b'!N34</f>
        <v>203.44942015200002</v>
      </c>
      <c r="N36" s="537">
        <f>+'[3]6b'!O34</f>
        <v>980.64641330900008</v>
      </c>
      <c r="O36" s="537">
        <f>+'[3]6b'!P34</f>
        <v>17214.667157738</v>
      </c>
      <c r="P36" s="536">
        <v>31328.479345</v>
      </c>
      <c r="R36" s="561"/>
    </row>
    <row r="37" spans="2:18" s="634" customFormat="1" ht="34.9" hidden="1" customHeight="1">
      <c r="B37" s="216">
        <v>42309</v>
      </c>
      <c r="C37" s="531">
        <v>3951.8302760000001</v>
      </c>
      <c r="D37" s="531">
        <f t="shared" si="0"/>
        <v>8500.1060557600013</v>
      </c>
      <c r="E37" s="532">
        <v>89.519182200000003</v>
      </c>
      <c r="F37" s="532">
        <v>14.978089300000001</v>
      </c>
      <c r="G37" s="532">
        <v>116.64635559999999</v>
      </c>
      <c r="H37" s="532">
        <v>52.341162560000008</v>
      </c>
      <c r="I37" s="532">
        <v>8226.6212661000009</v>
      </c>
      <c r="J37" s="531">
        <f t="shared" si="1"/>
        <v>18914.576977928999</v>
      </c>
      <c r="K37" s="532">
        <f>+'[3]6b'!L35</f>
        <v>337.08444601299999</v>
      </c>
      <c r="L37" s="532">
        <f>+'[3]6b'!M35</f>
        <v>26.253104699999998</v>
      </c>
      <c r="M37" s="532">
        <f>+'[3]6b'!N35</f>
        <v>225.78208372</v>
      </c>
      <c r="N37" s="532">
        <f>+'[3]6b'!O35</f>
        <v>947.78987230899997</v>
      </c>
      <c r="O37" s="532">
        <f>+'[3]6b'!P35</f>
        <v>17377.667471187</v>
      </c>
      <c r="P37" s="531">
        <v>31366.498275999998</v>
      </c>
      <c r="R37" s="561"/>
    </row>
    <row r="38" spans="2:18" s="634" customFormat="1" ht="34.9" hidden="1" customHeight="1">
      <c r="B38" s="217">
        <v>42339</v>
      </c>
      <c r="C38" s="536">
        <v>3933.2127909999999</v>
      </c>
      <c r="D38" s="536">
        <f t="shared" si="0"/>
        <v>8561.6393677800006</v>
      </c>
      <c r="E38" s="537">
        <v>102.60791740000001</v>
      </c>
      <c r="F38" s="537">
        <v>17.223451600000001</v>
      </c>
      <c r="G38" s="537">
        <v>130.15322052000002</v>
      </c>
      <c r="H38" s="537">
        <v>77.018266260000004</v>
      </c>
      <c r="I38" s="537">
        <v>8234.6365120000009</v>
      </c>
      <c r="J38" s="536">
        <f t="shared" si="1"/>
        <v>19110.656168002002</v>
      </c>
      <c r="K38" s="537">
        <f>+'[3]6b'!L36</f>
        <v>345.02645882999997</v>
      </c>
      <c r="L38" s="537">
        <f>+'[3]6b'!M36</f>
        <v>37.281148200000004</v>
      </c>
      <c r="M38" s="537">
        <f>+'[3]6b'!N36</f>
        <v>223.37452429299998</v>
      </c>
      <c r="N38" s="537">
        <f>+'[3]6b'!O36</f>
        <v>939.89135330900001</v>
      </c>
      <c r="O38" s="537">
        <f>+'[3]6b'!P36</f>
        <v>17565.082683370001</v>
      </c>
      <c r="P38" s="536">
        <v>31605.606790999998</v>
      </c>
      <c r="R38" s="561"/>
    </row>
    <row r="39" spans="2:18" s="634" customFormat="1" ht="34.9" hidden="1" customHeight="1">
      <c r="B39" s="215">
        <v>2016</v>
      </c>
      <c r="C39" s="535"/>
      <c r="D39" s="636"/>
      <c r="E39" s="637"/>
      <c r="F39" s="637"/>
      <c r="G39" s="637"/>
      <c r="H39" s="637"/>
      <c r="I39" s="637"/>
      <c r="J39" s="636"/>
      <c r="K39" s="637"/>
      <c r="L39" s="637"/>
      <c r="M39" s="637"/>
      <c r="N39" s="637"/>
      <c r="O39" s="637"/>
      <c r="P39" s="535"/>
      <c r="R39" s="561"/>
    </row>
    <row r="40" spans="2:18" s="634" customFormat="1" ht="34.9" hidden="1" customHeight="1">
      <c r="B40" s="216">
        <v>42370</v>
      </c>
      <c r="C40" s="531">
        <v>3882.2483279999997</v>
      </c>
      <c r="D40" s="531">
        <f t="shared" si="0"/>
        <v>8515.3298382499997</v>
      </c>
      <c r="E40" s="532">
        <v>131.3364976</v>
      </c>
      <c r="F40" s="532">
        <v>18.670730600000002</v>
      </c>
      <c r="G40" s="532">
        <v>125.21492318999999</v>
      </c>
      <c r="H40" s="532">
        <v>70.50245726</v>
      </c>
      <c r="I40" s="532">
        <v>8169.6052295999989</v>
      </c>
      <c r="J40" s="531">
        <f t="shared" si="1"/>
        <v>19167.836518026001</v>
      </c>
      <c r="K40" s="532">
        <f>+'[3]6b'!L38</f>
        <v>333.08374191600001</v>
      </c>
      <c r="L40" s="532">
        <f>+'[3]6b'!M38</f>
        <v>36.137408999999998</v>
      </c>
      <c r="M40" s="532">
        <f>+'[3]6b'!N38</f>
        <v>271.05637703899998</v>
      </c>
      <c r="N40" s="532">
        <f>+'[3]6b'!O38</f>
        <v>870.10504698699992</v>
      </c>
      <c r="O40" s="532">
        <f>+'[3]6b'!P38</f>
        <v>17657.453943084001</v>
      </c>
      <c r="P40" s="531">
        <v>31565.432328000003</v>
      </c>
      <c r="R40" s="561"/>
    </row>
    <row r="41" spans="2:18" s="634" customFormat="1" ht="34.9" hidden="1" customHeight="1">
      <c r="B41" s="217">
        <v>42401</v>
      </c>
      <c r="C41" s="536">
        <v>3905.8129340000005</v>
      </c>
      <c r="D41" s="536">
        <f t="shared" si="0"/>
        <v>8699.5865129699996</v>
      </c>
      <c r="E41" s="537">
        <v>92.150764000000009</v>
      </c>
      <c r="F41" s="537">
        <v>23.9505254</v>
      </c>
      <c r="G41" s="537">
        <v>124.47025431</v>
      </c>
      <c r="H41" s="537">
        <v>237.45877055999998</v>
      </c>
      <c r="I41" s="537">
        <v>8221.5561987000001</v>
      </c>
      <c r="J41" s="536">
        <f t="shared" si="1"/>
        <v>19166.996153498003</v>
      </c>
      <c r="K41" s="537">
        <f>+'[3]6b'!L39</f>
        <v>335.99368290000001</v>
      </c>
      <c r="L41" s="537">
        <f>+'[3]6b'!M39</f>
        <v>36.189725000000003</v>
      </c>
      <c r="M41" s="537">
        <f>+'[3]6b'!N39</f>
        <v>302.37783866500001</v>
      </c>
      <c r="N41" s="537">
        <f>+'[3]6b'!O39</f>
        <v>879.365867933</v>
      </c>
      <c r="O41" s="537">
        <f>+'[3]6b'!P39</f>
        <v>17613.069039000002</v>
      </c>
      <c r="P41" s="536">
        <v>31772.452934000001</v>
      </c>
      <c r="R41" s="561"/>
    </row>
    <row r="42" spans="2:18" s="634" customFormat="1" ht="34.9" hidden="1" customHeight="1">
      <c r="B42" s="216">
        <v>42430</v>
      </c>
      <c r="C42" s="531">
        <v>3973.6874029999999</v>
      </c>
      <c r="D42" s="531">
        <f t="shared" si="0"/>
        <v>8842.6641109999982</v>
      </c>
      <c r="E42" s="532">
        <v>100.475712</v>
      </c>
      <c r="F42" s="532">
        <v>20.461400000000001</v>
      </c>
      <c r="G42" s="532">
        <v>130.798451</v>
      </c>
      <c r="H42" s="532">
        <v>330.98856900000004</v>
      </c>
      <c r="I42" s="532">
        <v>8259.9399789999989</v>
      </c>
      <c r="J42" s="531">
        <f t="shared" si="1"/>
        <v>19198.050089999997</v>
      </c>
      <c r="K42" s="532">
        <f>+'[3]6b'!L40</f>
        <v>324.54514799999998</v>
      </c>
      <c r="L42" s="532">
        <f>+'[3]6b'!M40</f>
        <v>28.920519000000002</v>
      </c>
      <c r="M42" s="532">
        <f>+'[3]6b'!N40</f>
        <v>299.945514</v>
      </c>
      <c r="N42" s="532">
        <f>+'[3]6b'!O40</f>
        <v>869.40700000000004</v>
      </c>
      <c r="O42" s="532">
        <f>+'[3]6b'!P40</f>
        <v>17675.231908999998</v>
      </c>
      <c r="P42" s="531">
        <v>32014.449403000002</v>
      </c>
      <c r="R42" s="561"/>
    </row>
    <row r="43" spans="2:18" s="634" customFormat="1" ht="34.9" hidden="1" customHeight="1">
      <c r="B43" s="217">
        <v>42461</v>
      </c>
      <c r="C43" s="536">
        <v>4050.884153</v>
      </c>
      <c r="D43" s="536">
        <f t="shared" si="0"/>
        <v>8704.9942080000001</v>
      </c>
      <c r="E43" s="537">
        <v>102.190057</v>
      </c>
      <c r="F43" s="537">
        <v>17.731225999999999</v>
      </c>
      <c r="G43" s="537">
        <v>89.327043000000003</v>
      </c>
      <c r="H43" s="537">
        <v>124.582795</v>
      </c>
      <c r="I43" s="537">
        <v>8371.1630870000008</v>
      </c>
      <c r="J43" s="536">
        <f t="shared" si="1"/>
        <v>19300.613086000001</v>
      </c>
      <c r="K43" s="537">
        <f>+'[3]6b'!L41</f>
        <v>357.50285400000001</v>
      </c>
      <c r="L43" s="537">
        <f>+'[3]6b'!M41</f>
        <v>33.137081999999999</v>
      </c>
      <c r="M43" s="537">
        <f>+'[3]6b'!N41</f>
        <v>342.177188</v>
      </c>
      <c r="N43" s="537">
        <f>+'[3]6b'!O41</f>
        <v>874.72753999999998</v>
      </c>
      <c r="O43" s="537">
        <f>+'[3]6b'!P41</f>
        <v>17693.068422</v>
      </c>
      <c r="P43" s="536">
        <v>32056.439152999999</v>
      </c>
      <c r="R43" s="561"/>
    </row>
    <row r="44" spans="2:18" s="634" customFormat="1" ht="34.9" hidden="1" customHeight="1">
      <c r="B44" s="216">
        <v>42491</v>
      </c>
      <c r="C44" s="531">
        <v>4073.6581940000005</v>
      </c>
      <c r="D44" s="531">
        <f t="shared" si="0"/>
        <v>8575.9561038499996</v>
      </c>
      <c r="E44" s="532">
        <v>83.1250608</v>
      </c>
      <c r="F44" s="532">
        <v>16.8081134</v>
      </c>
      <c r="G44" s="532">
        <v>88.686477789999998</v>
      </c>
      <c r="H44" s="532">
        <v>166.24274456000001</v>
      </c>
      <c r="I44" s="532">
        <v>8221.0937073000005</v>
      </c>
      <c r="J44" s="531">
        <f t="shared" si="1"/>
        <v>19347.28527244</v>
      </c>
      <c r="K44" s="532">
        <f>+'[3]6b'!L42</f>
        <v>369.733938002</v>
      </c>
      <c r="L44" s="532">
        <f>+'[3]6b'!M42</f>
        <v>31.049526</v>
      </c>
      <c r="M44" s="532">
        <f>+'[3]6b'!N42</f>
        <v>325.24956830000002</v>
      </c>
      <c r="N44" s="532">
        <f>+'[3]6b'!O42</f>
        <v>915.07845144000009</v>
      </c>
      <c r="O44" s="532">
        <f>+'[3]6b'!P42</f>
        <v>17706.173788698001</v>
      </c>
      <c r="P44" s="531">
        <v>31996.910194</v>
      </c>
      <c r="R44" s="561"/>
    </row>
    <row r="45" spans="2:18" s="634" customFormat="1" ht="34.9" hidden="1" customHeight="1">
      <c r="B45" s="217">
        <v>42522</v>
      </c>
      <c r="C45" s="536">
        <v>4316.5577929999999</v>
      </c>
      <c r="D45" s="536">
        <f t="shared" si="0"/>
        <v>8536.7129470100008</v>
      </c>
      <c r="E45" s="537">
        <v>88.863608499999998</v>
      </c>
      <c r="F45" s="537">
        <v>15.4260875</v>
      </c>
      <c r="G45" s="537">
        <v>80.889276449999983</v>
      </c>
      <c r="H45" s="537">
        <v>81.444657760000013</v>
      </c>
      <c r="I45" s="537">
        <v>8270.0893168000002</v>
      </c>
      <c r="J45" s="536">
        <f t="shared" si="1"/>
        <v>19263.068895371998</v>
      </c>
      <c r="K45" s="537">
        <f>+'[3]6b'!L43</f>
        <v>363.42249271500003</v>
      </c>
      <c r="L45" s="537">
        <f>+'[3]6b'!M43</f>
        <v>20.891244199999999</v>
      </c>
      <c r="M45" s="537">
        <f>+'[3]6b'!N43</f>
        <v>352.93384653100003</v>
      </c>
      <c r="N45" s="537">
        <f>+'[3]6b'!O43</f>
        <v>970.82093804099998</v>
      </c>
      <c r="O45" s="537">
        <f>+'[3]6b'!P43</f>
        <v>17555.000373884999</v>
      </c>
      <c r="P45" s="536">
        <v>32116.379793</v>
      </c>
      <c r="R45" s="561"/>
    </row>
    <row r="46" spans="2:18" s="634" customFormat="1" ht="34.9" hidden="1" customHeight="1">
      <c r="B46" s="216">
        <v>42552</v>
      </c>
      <c r="C46" s="531">
        <v>4296.9182440000004</v>
      </c>
      <c r="D46" s="531">
        <f t="shared" si="0"/>
        <v>8715.56750431</v>
      </c>
      <c r="E46" s="532">
        <v>66.029449999999997</v>
      </c>
      <c r="F46" s="532">
        <v>15.7463459</v>
      </c>
      <c r="G46" s="532">
        <v>92.593441909999996</v>
      </c>
      <c r="H46" s="532">
        <v>95.194177100000005</v>
      </c>
      <c r="I46" s="532">
        <v>8446.0040893999994</v>
      </c>
      <c r="J46" s="531">
        <f t="shared" si="1"/>
        <v>19288.81049928</v>
      </c>
      <c r="K46" s="532">
        <f>+'[3]6b'!L44</f>
        <v>296.92381329900002</v>
      </c>
      <c r="L46" s="532">
        <f>+'[3]6b'!M44</f>
        <v>16.400972199999998</v>
      </c>
      <c r="M46" s="532">
        <f>+'[3]6b'!N44</f>
        <v>349.452154748</v>
      </c>
      <c r="N46" s="532">
        <f>+'[3]6b'!O44</f>
        <v>954.78363683199996</v>
      </c>
      <c r="O46" s="532">
        <f>+'[3]6b'!P44</f>
        <v>17671.249922201001</v>
      </c>
      <c r="P46" s="531">
        <v>32301.278244000001</v>
      </c>
      <c r="R46" s="561"/>
    </row>
    <row r="47" spans="2:18" s="634" customFormat="1" ht="34.9" hidden="1" customHeight="1">
      <c r="B47" s="217">
        <v>42583</v>
      </c>
      <c r="C47" s="536">
        <v>4298.42598</v>
      </c>
      <c r="D47" s="536">
        <f t="shared" si="0"/>
        <v>8882.7837539100001</v>
      </c>
      <c r="E47" s="537">
        <v>60.107205700000009</v>
      </c>
      <c r="F47" s="537">
        <v>15.7968195</v>
      </c>
      <c r="G47" s="537">
        <v>80.119218309999994</v>
      </c>
      <c r="H47" s="537">
        <v>111.637134</v>
      </c>
      <c r="I47" s="537">
        <v>8615.1233764000008</v>
      </c>
      <c r="J47" s="536">
        <f t="shared" si="1"/>
        <v>19425.083236432001</v>
      </c>
      <c r="K47" s="537">
        <f>+'[3]6b'!L45</f>
        <v>318.86469775699999</v>
      </c>
      <c r="L47" s="537">
        <f>+'[3]6b'!M45</f>
        <v>15.838009300000001</v>
      </c>
      <c r="M47" s="537">
        <f>+'[3]6b'!N45</f>
        <v>341.2089532</v>
      </c>
      <c r="N47" s="537">
        <f>+'[3]6b'!O45</f>
        <v>971.04536883200001</v>
      </c>
      <c r="O47" s="537">
        <f>+'[3]6b'!P45</f>
        <v>17778.126207343001</v>
      </c>
      <c r="P47" s="536">
        <v>32606.31998</v>
      </c>
      <c r="R47" s="561"/>
    </row>
    <row r="48" spans="2:18" s="634" customFormat="1" ht="34.9" hidden="1" customHeight="1">
      <c r="B48" s="216">
        <v>42614</v>
      </c>
      <c r="C48" s="531">
        <v>4315.8343479999994</v>
      </c>
      <c r="D48" s="531">
        <f t="shared" si="0"/>
        <v>9027.6064187520005</v>
      </c>
      <c r="E48" s="532">
        <v>74.609302599999992</v>
      </c>
      <c r="F48" s="532">
        <v>14.4758473</v>
      </c>
      <c r="G48" s="532">
        <v>106.52101424999999</v>
      </c>
      <c r="H48" s="532">
        <v>85.676424302000001</v>
      </c>
      <c r="I48" s="532">
        <v>8746.3238302999998</v>
      </c>
      <c r="J48" s="531">
        <f t="shared" si="1"/>
        <v>19375.460543130001</v>
      </c>
      <c r="K48" s="532">
        <f>+'[3]6b'!L46</f>
        <v>309.04632763000001</v>
      </c>
      <c r="L48" s="532">
        <f>+'[3]6b'!M46</f>
        <v>12.5616725</v>
      </c>
      <c r="M48" s="532">
        <f>+'[3]6b'!N46</f>
        <v>321.74245491400001</v>
      </c>
      <c r="N48" s="532">
        <f>+'[3]6b'!O46</f>
        <v>968.45274651599993</v>
      </c>
      <c r="O48" s="532">
        <f>+'[3]6b'!P46</f>
        <v>17763.65734157</v>
      </c>
      <c r="P48" s="531">
        <v>32718.944388</v>
      </c>
      <c r="R48" s="561"/>
    </row>
    <row r="49" spans="2:18" s="634" customFormat="1" ht="34.9" hidden="1" customHeight="1">
      <c r="B49" s="217">
        <v>42644</v>
      </c>
      <c r="C49" s="536">
        <v>4210.6101859999999</v>
      </c>
      <c r="D49" s="536">
        <f t="shared" si="0"/>
        <v>8872.1392039800012</v>
      </c>
      <c r="E49" s="537">
        <v>85.12347650000001</v>
      </c>
      <c r="F49" s="537">
        <v>14.362004000000001</v>
      </c>
      <c r="G49" s="537">
        <v>105.49568597999999</v>
      </c>
      <c r="H49" s="537">
        <v>82.583273000000005</v>
      </c>
      <c r="I49" s="537">
        <v>8584.574764500001</v>
      </c>
      <c r="J49" s="536">
        <f t="shared" si="1"/>
        <v>19415.024277557</v>
      </c>
      <c r="K49" s="537">
        <f>+'[3]6b'!L47</f>
        <v>289.933453316</v>
      </c>
      <c r="L49" s="537">
        <f>+'[3]6b'!M47</f>
        <v>9.6061530000000008</v>
      </c>
      <c r="M49" s="537">
        <f>+'[3]6b'!N47</f>
        <v>321.90031903200003</v>
      </c>
      <c r="N49" s="537">
        <f>+'[3]6b'!O47</f>
        <v>797.24950152500003</v>
      </c>
      <c r="O49" s="537">
        <f>+'[3]6b'!P47</f>
        <v>17996.334850684001</v>
      </c>
      <c r="P49" s="536">
        <v>32497.803186000005</v>
      </c>
      <c r="R49" s="561"/>
    </row>
    <row r="50" spans="2:18" s="634" customFormat="1" ht="34.9" hidden="1" customHeight="1">
      <c r="B50" s="216">
        <v>42675</v>
      </c>
      <c r="C50" s="531">
        <v>4181.4909600000001</v>
      </c>
      <c r="D50" s="531">
        <f t="shared" si="0"/>
        <v>8861.6022795019999</v>
      </c>
      <c r="E50" s="532">
        <v>89.922584900000018</v>
      </c>
      <c r="F50" s="532">
        <v>13.890992900000001</v>
      </c>
      <c r="G50" s="532">
        <v>101.46450150000001</v>
      </c>
      <c r="H50" s="532">
        <v>86.753066202000014</v>
      </c>
      <c r="I50" s="532">
        <v>8569.5711339999998</v>
      </c>
      <c r="J50" s="531">
        <f t="shared" si="1"/>
        <v>19429.39736037</v>
      </c>
      <c r="K50" s="532">
        <f>+'[3]6b'!L48</f>
        <v>296.88232506000003</v>
      </c>
      <c r="L50" s="532">
        <f>+'[3]6b'!M48</f>
        <v>8.8679674600000009</v>
      </c>
      <c r="M50" s="532">
        <f>+'[3]6b'!N48</f>
        <v>311.741402585</v>
      </c>
      <c r="N50" s="532">
        <f>+'[3]6b'!O48</f>
        <v>712.29576752499997</v>
      </c>
      <c r="O50" s="532">
        <f>+'[3]6b'!P48</f>
        <v>18099.60989774</v>
      </c>
      <c r="P50" s="531">
        <v>32472.461959999997</v>
      </c>
      <c r="R50" s="561"/>
    </row>
    <row r="51" spans="2:18" s="634" customFormat="1" ht="34.9" hidden="1" customHeight="1">
      <c r="B51" s="217">
        <v>42705</v>
      </c>
      <c r="C51" s="536">
        <v>4181.341332</v>
      </c>
      <c r="D51" s="536">
        <f t="shared" si="0"/>
        <v>9078.6023179219992</v>
      </c>
      <c r="E51" s="537">
        <v>83.378152286000002</v>
      </c>
      <c r="F51" s="537">
        <v>24.238794200000001</v>
      </c>
      <c r="G51" s="537">
        <v>68.663439220000001</v>
      </c>
      <c r="H51" s="537">
        <v>180.463192002</v>
      </c>
      <c r="I51" s="537">
        <v>8721.8587402140001</v>
      </c>
      <c r="J51" s="536">
        <f t="shared" si="1"/>
        <v>19616.222264426</v>
      </c>
      <c r="K51" s="537">
        <f>+'[3]6b'!L49</f>
        <v>317.17294513399997</v>
      </c>
      <c r="L51" s="537">
        <f>+'[3]6b'!M49</f>
        <v>38.191345099999999</v>
      </c>
      <c r="M51" s="537">
        <f>+'[3]6b'!N49</f>
        <v>255.94913380100002</v>
      </c>
      <c r="N51" s="537">
        <f>+'[3]6b'!O49</f>
        <v>773.86544052500005</v>
      </c>
      <c r="O51" s="537">
        <f>+'[3]6b'!P49</f>
        <v>18231.043399866001</v>
      </c>
      <c r="P51" s="536">
        <v>32876.144331999996</v>
      </c>
      <c r="R51" s="561"/>
    </row>
    <row r="52" spans="2:18" s="634" customFormat="1" ht="34.9" hidden="1" customHeight="1">
      <c r="B52" s="215">
        <v>2017</v>
      </c>
      <c r="C52" s="535"/>
      <c r="D52" s="636"/>
      <c r="E52" s="637"/>
      <c r="F52" s="637"/>
      <c r="G52" s="637"/>
      <c r="H52" s="637"/>
      <c r="I52" s="637"/>
      <c r="J52" s="636"/>
      <c r="K52" s="637"/>
      <c r="L52" s="637"/>
      <c r="M52" s="637"/>
      <c r="N52" s="637"/>
      <c r="O52" s="637"/>
      <c r="P52" s="535"/>
      <c r="R52" s="561"/>
    </row>
    <row r="53" spans="2:18" s="634" customFormat="1" ht="34.9" hidden="1" customHeight="1">
      <c r="B53" s="216">
        <v>42736</v>
      </c>
      <c r="C53" s="531">
        <v>4081.8508540000003</v>
      </c>
      <c r="D53" s="531">
        <f t="shared" si="0"/>
        <v>8730.2081062399993</v>
      </c>
      <c r="E53" s="532">
        <v>129.479237549</v>
      </c>
      <c r="F53" s="532">
        <v>35.2072954</v>
      </c>
      <c r="G53" s="532">
        <v>79.779390039999996</v>
      </c>
      <c r="H53" s="532">
        <v>102.1214998</v>
      </c>
      <c r="I53" s="532">
        <v>8383.6206834509994</v>
      </c>
      <c r="J53" s="531">
        <f t="shared" si="1"/>
        <v>19792.948789661001</v>
      </c>
      <c r="K53" s="532">
        <f>+'[3]6b'!L51</f>
        <v>341.360266432</v>
      </c>
      <c r="L53" s="532">
        <f>+'[3]6b'!M51</f>
        <v>38.758213600000005</v>
      </c>
      <c r="M53" s="532">
        <f>+'[3]6b'!N51</f>
        <v>249.46114179400001</v>
      </c>
      <c r="N53" s="532">
        <f>+'[3]6b'!O51</f>
        <v>790.27711266699998</v>
      </c>
      <c r="O53" s="532">
        <f>+'[3]6b'!P51</f>
        <v>18373.092055167999</v>
      </c>
      <c r="P53" s="531">
        <v>32605.061854000003</v>
      </c>
      <c r="R53" s="561"/>
    </row>
    <row r="54" spans="2:18" s="634" customFormat="1" ht="34.9" hidden="1" customHeight="1">
      <c r="B54" s="217">
        <v>42767</v>
      </c>
      <c r="C54" s="536">
        <v>4089.8411230000002</v>
      </c>
      <c r="D54" s="536">
        <f t="shared" si="0"/>
        <v>8702.8616642819998</v>
      </c>
      <c r="E54" s="537">
        <v>100.77685529999999</v>
      </c>
      <c r="F54" s="537">
        <v>27.3608881</v>
      </c>
      <c r="G54" s="537">
        <v>90.710680479999994</v>
      </c>
      <c r="H54" s="537">
        <v>88.022050702000016</v>
      </c>
      <c r="I54" s="537">
        <v>8395.9911897000002</v>
      </c>
      <c r="J54" s="536">
        <f t="shared" si="1"/>
        <v>19101.254397330998</v>
      </c>
      <c r="K54" s="537">
        <f>+'[3]6b'!L52</f>
        <v>294.70530464799992</v>
      </c>
      <c r="L54" s="537">
        <f>+'[3]6b'!M52</f>
        <v>48.340426200000003</v>
      </c>
      <c r="M54" s="537">
        <f>+'[3]6b'!N52</f>
        <v>215.523599964</v>
      </c>
      <c r="N54" s="537">
        <f>+'[3]6b'!O52</f>
        <v>784.85067666700002</v>
      </c>
      <c r="O54" s="537">
        <f>+'[3]6b'!P52</f>
        <v>17757.834389852</v>
      </c>
      <c r="P54" s="536">
        <v>31894.063123</v>
      </c>
      <c r="R54" s="561"/>
    </row>
    <row r="55" spans="2:18" s="634" customFormat="1" ht="34.9" hidden="1" customHeight="1">
      <c r="B55" s="216">
        <v>42795</v>
      </c>
      <c r="C55" s="531">
        <v>4162.9559040000004</v>
      </c>
      <c r="D55" s="531">
        <f t="shared" si="0"/>
        <v>8607.7359725620008</v>
      </c>
      <c r="E55" s="532">
        <v>68.318399862999996</v>
      </c>
      <c r="F55" s="532">
        <v>22.788062</v>
      </c>
      <c r="G55" s="532">
        <v>66.680547959999998</v>
      </c>
      <c r="H55" s="532">
        <v>82.227582502000004</v>
      </c>
      <c r="I55" s="532">
        <v>8367.7213802370006</v>
      </c>
      <c r="J55" s="531">
        <f t="shared" si="1"/>
        <v>19191.507835859</v>
      </c>
      <c r="K55" s="532">
        <f>+'[3]6b'!L53</f>
        <v>299.91466422999997</v>
      </c>
      <c r="L55" s="532">
        <f>+'[3]6b'!M53</f>
        <v>52.024567000000005</v>
      </c>
      <c r="M55" s="532">
        <f>+'[3]6b'!N53</f>
        <v>222.80283539199996</v>
      </c>
      <c r="N55" s="532">
        <f>+'[3]6b'!O53</f>
        <v>870.101989667</v>
      </c>
      <c r="O55" s="532">
        <f>+'[3]6b'!P53</f>
        <v>17746.663779570001</v>
      </c>
      <c r="P55" s="531">
        <v>31962.197904000001</v>
      </c>
      <c r="R55" s="561"/>
    </row>
    <row r="56" spans="2:18" s="634" customFormat="1" ht="34.9" hidden="1" customHeight="1">
      <c r="B56" s="217">
        <v>42826</v>
      </c>
      <c r="C56" s="536">
        <v>4206.3092969999998</v>
      </c>
      <c r="D56" s="536">
        <f t="shared" si="0"/>
        <v>8756.678862312001</v>
      </c>
      <c r="E56" s="537">
        <v>84.687534005999993</v>
      </c>
      <c r="F56" s="537">
        <v>18.335738299999999</v>
      </c>
      <c r="G56" s="537">
        <v>60.299442309999996</v>
      </c>
      <c r="H56" s="537">
        <v>78.681943802000006</v>
      </c>
      <c r="I56" s="537">
        <v>8514.674203894001</v>
      </c>
      <c r="J56" s="536">
        <f t="shared" si="1"/>
        <v>19184.932916236998</v>
      </c>
      <c r="K56" s="537">
        <f>+'[3]6b'!L54</f>
        <v>291.95070962499994</v>
      </c>
      <c r="L56" s="537">
        <f>+'[3]6b'!M54</f>
        <v>48.519481100000007</v>
      </c>
      <c r="M56" s="537">
        <f>+'[3]6b'!N54</f>
        <v>218.85591287599999</v>
      </c>
      <c r="N56" s="537">
        <f>+'[3]6b'!O54</f>
        <v>920.75282596099998</v>
      </c>
      <c r="O56" s="537">
        <f>+'[3]6b'!P54</f>
        <v>17704.853986675</v>
      </c>
      <c r="P56" s="536">
        <v>32147.932296999999</v>
      </c>
      <c r="R56" s="561"/>
    </row>
    <row r="57" spans="2:18" s="634" customFormat="1" ht="34.9" hidden="1" customHeight="1">
      <c r="B57" s="216">
        <v>42856</v>
      </c>
      <c r="C57" s="531">
        <v>4233.3196690000004</v>
      </c>
      <c r="D57" s="531">
        <f t="shared" si="0"/>
        <v>8709.4661031220003</v>
      </c>
      <c r="E57" s="532">
        <v>81.894458900000004</v>
      </c>
      <c r="F57" s="532">
        <v>17.003622399999998</v>
      </c>
      <c r="G57" s="532">
        <v>58.197643119999995</v>
      </c>
      <c r="H57" s="532">
        <v>84.474585202000014</v>
      </c>
      <c r="I57" s="532">
        <v>8467.8957934999999</v>
      </c>
      <c r="J57" s="531">
        <f t="shared" si="1"/>
        <v>19315.464605821002</v>
      </c>
      <c r="K57" s="532">
        <f>+'[3]6b'!L55</f>
        <v>297.58265637800002</v>
      </c>
      <c r="L57" s="532">
        <f>+'[3]6b'!M55</f>
        <v>38.871611999999999</v>
      </c>
      <c r="M57" s="532">
        <f>+'[3]6b'!N55</f>
        <v>224.63695345999997</v>
      </c>
      <c r="N57" s="532">
        <f>+'[3]6b'!O55</f>
        <v>1024.9862869610001</v>
      </c>
      <c r="O57" s="532">
        <f>+'[3]6b'!P55</f>
        <v>17729.387097022001</v>
      </c>
      <c r="P57" s="531">
        <v>32258.378669000002</v>
      </c>
      <c r="R57" s="561"/>
    </row>
    <row r="58" spans="2:18" s="634" customFormat="1" ht="34.9" hidden="1" customHeight="1">
      <c r="B58" s="217">
        <v>42887</v>
      </c>
      <c r="C58" s="536">
        <v>4514.628557</v>
      </c>
      <c r="D58" s="536">
        <f t="shared" si="0"/>
        <v>8848.515880252</v>
      </c>
      <c r="E58" s="537">
        <v>80.47416671900001</v>
      </c>
      <c r="F58" s="537">
        <v>15.3043858</v>
      </c>
      <c r="G58" s="537">
        <v>54.94499175</v>
      </c>
      <c r="H58" s="537">
        <v>80.193069702000003</v>
      </c>
      <c r="I58" s="537">
        <v>8617.5992662810004</v>
      </c>
      <c r="J58" s="536">
        <f t="shared" si="1"/>
        <v>19517.592282220998</v>
      </c>
      <c r="K58" s="537">
        <f>+'[3]6b'!L56</f>
        <v>296.609576436</v>
      </c>
      <c r="L58" s="537">
        <f>+'[3]6b'!M56</f>
        <v>37.753660200000006</v>
      </c>
      <c r="M58" s="537">
        <f>+'[3]6b'!N56</f>
        <v>220.99182406000003</v>
      </c>
      <c r="N58" s="537">
        <f>+'[3]6b'!O56</f>
        <v>1052.637442961</v>
      </c>
      <c r="O58" s="537">
        <f>+'[3]6b'!P56</f>
        <v>17909.599778563999</v>
      </c>
      <c r="P58" s="536">
        <v>32880.858557</v>
      </c>
      <c r="R58" s="561"/>
    </row>
    <row r="59" spans="2:18" s="634" customFormat="1" ht="34.9" hidden="1" customHeight="1">
      <c r="B59" s="216">
        <v>42917</v>
      </c>
      <c r="C59" s="531">
        <v>4408.7387490000001</v>
      </c>
      <c r="D59" s="531">
        <f t="shared" si="0"/>
        <v>8698.6069283719989</v>
      </c>
      <c r="E59" s="532">
        <v>95.222712278999992</v>
      </c>
      <c r="F59" s="532">
        <v>19.3916267</v>
      </c>
      <c r="G59" s="532">
        <v>63.412190870000003</v>
      </c>
      <c r="H59" s="532">
        <v>85.190430502000012</v>
      </c>
      <c r="I59" s="532">
        <v>8435.3899680209997</v>
      </c>
      <c r="J59" s="531">
        <f t="shared" si="1"/>
        <v>19592.917840239003</v>
      </c>
      <c r="K59" s="532">
        <f>+'[3]6b'!L57</f>
        <v>310.47667832899992</v>
      </c>
      <c r="L59" s="532">
        <f>+'[3]6b'!M57</f>
        <v>35.873521099999998</v>
      </c>
      <c r="M59" s="532">
        <f>+'[3]6b'!N57</f>
        <v>218.81830733999999</v>
      </c>
      <c r="N59" s="532">
        <f>+'[3]6b'!O57</f>
        <v>946.214330399</v>
      </c>
      <c r="O59" s="532">
        <f>+'[3]6b'!P57</f>
        <v>18081.535003071003</v>
      </c>
      <c r="P59" s="531">
        <v>32700.289749</v>
      </c>
      <c r="R59" s="561"/>
    </row>
    <row r="60" spans="2:18" s="634" customFormat="1" ht="34.9" hidden="1" customHeight="1">
      <c r="B60" s="217">
        <v>42948</v>
      </c>
      <c r="C60" s="536">
        <v>4590.0856270000004</v>
      </c>
      <c r="D60" s="536">
        <f t="shared" si="0"/>
        <v>8707.9440109999996</v>
      </c>
      <c r="E60" s="537">
        <v>66.285223999999999</v>
      </c>
      <c r="F60" s="537">
        <v>20.198357999999999</v>
      </c>
      <c r="G60" s="537">
        <v>60.907232</v>
      </c>
      <c r="H60" s="537">
        <v>112.992818</v>
      </c>
      <c r="I60" s="537">
        <v>8447.5603790000005</v>
      </c>
      <c r="J60" s="536">
        <f t="shared" si="1"/>
        <v>19512.347915999999</v>
      </c>
      <c r="K60" s="537">
        <f>+'[3]6b'!L58</f>
        <v>306.83810999999997</v>
      </c>
      <c r="L60" s="537">
        <f>+'[3]6b'!M58</f>
        <v>35.386331000000006</v>
      </c>
      <c r="M60" s="537">
        <f>+'[3]6b'!N58</f>
        <v>250.25755000000001</v>
      </c>
      <c r="N60" s="537">
        <f>+'[3]6b'!O58</f>
        <v>722.99554599999999</v>
      </c>
      <c r="O60" s="537">
        <f>+'[3]6b'!P58</f>
        <v>18196.870379</v>
      </c>
      <c r="P60" s="536">
        <v>32810.424627</v>
      </c>
      <c r="R60" s="561"/>
    </row>
    <row r="61" spans="2:18" s="634" customFormat="1" ht="34.9" hidden="1" customHeight="1">
      <c r="B61" s="216">
        <v>42979</v>
      </c>
      <c r="C61" s="531">
        <v>4383.8244240000004</v>
      </c>
      <c r="D61" s="531">
        <f t="shared" si="0"/>
        <v>8688.268931093</v>
      </c>
      <c r="E61" s="532">
        <v>70.396976318000014</v>
      </c>
      <c r="F61" s="532">
        <v>16.3851491</v>
      </c>
      <c r="G61" s="532">
        <v>76.620628549999992</v>
      </c>
      <c r="H61" s="532">
        <v>71.238364842999999</v>
      </c>
      <c r="I61" s="532">
        <v>8453.6278122820004</v>
      </c>
      <c r="J61" s="531">
        <f t="shared" si="1"/>
        <v>19546.815295559998</v>
      </c>
      <c r="K61" s="532">
        <f>+'[3]6b'!L59</f>
        <v>300.55892411600001</v>
      </c>
      <c r="L61" s="532">
        <f>+'[3]6b'!M59</f>
        <v>34.776640200000003</v>
      </c>
      <c r="M61" s="532">
        <f>+'[3]6b'!N59</f>
        <v>218.45717886</v>
      </c>
      <c r="N61" s="532">
        <f>+'[3]6b'!O59</f>
        <v>764.21777899999995</v>
      </c>
      <c r="O61" s="532">
        <f>+'[3]6b'!P59</f>
        <v>18228.804773383999</v>
      </c>
      <c r="P61" s="531">
        <v>32618.904424</v>
      </c>
      <c r="R61" s="561"/>
    </row>
    <row r="62" spans="2:18" s="634" customFormat="1" ht="34.9" hidden="1" customHeight="1">
      <c r="B62" s="217">
        <v>43009</v>
      </c>
      <c r="C62" s="536">
        <v>4328.1130579999999</v>
      </c>
      <c r="D62" s="536">
        <f t="shared" si="0"/>
        <v>8635.9601955430007</v>
      </c>
      <c r="E62" s="537">
        <v>74.112829145999996</v>
      </c>
      <c r="F62" s="537">
        <v>16.201189199999998</v>
      </c>
      <c r="G62" s="537">
        <v>55.925035200000003</v>
      </c>
      <c r="H62" s="537">
        <v>81.280689143000004</v>
      </c>
      <c r="I62" s="537">
        <v>8408.4404528539999</v>
      </c>
      <c r="J62" s="536">
        <f t="shared" si="1"/>
        <v>19841.380178763997</v>
      </c>
      <c r="K62" s="537">
        <f>+'[3]6b'!L60</f>
        <v>299.575512135</v>
      </c>
      <c r="L62" s="537">
        <f>+'[3]6b'!M60</f>
        <v>34.489151200000009</v>
      </c>
      <c r="M62" s="537">
        <f>+'[3]6b'!N60</f>
        <v>230.89017033900001</v>
      </c>
      <c r="N62" s="537">
        <f>+'[3]6b'!O60</f>
        <v>844.7563965249999</v>
      </c>
      <c r="O62" s="537">
        <f>+'[3]6b'!P60</f>
        <v>18431.668948564999</v>
      </c>
      <c r="P62" s="536">
        <v>32805.464057999998</v>
      </c>
      <c r="R62" s="561"/>
    </row>
    <row r="63" spans="2:18" s="634" customFormat="1" ht="34.9" hidden="1" customHeight="1">
      <c r="B63" s="216">
        <v>43040</v>
      </c>
      <c r="C63" s="531">
        <v>4365.8028009999998</v>
      </c>
      <c r="D63" s="531">
        <f t="shared" si="0"/>
        <v>8617.1317377629985</v>
      </c>
      <c r="E63" s="532">
        <v>75.25778181199999</v>
      </c>
      <c r="F63" s="532">
        <v>14.3729326</v>
      </c>
      <c r="G63" s="532">
        <v>59.053041719999996</v>
      </c>
      <c r="H63" s="532">
        <v>115.75924864300001</v>
      </c>
      <c r="I63" s="532">
        <v>8352.6887329879992</v>
      </c>
      <c r="J63" s="531">
        <f t="shared" si="1"/>
        <v>19974.591478249997</v>
      </c>
      <c r="K63" s="532">
        <f>+'[3]6b'!L61</f>
        <v>286.58554798299997</v>
      </c>
      <c r="L63" s="532">
        <f>+'[3]6b'!M61</f>
        <v>45.425470099999998</v>
      </c>
      <c r="M63" s="532">
        <f>+'[3]6b'!N61</f>
        <v>228.22750422500002</v>
      </c>
      <c r="N63" s="532">
        <f>+'[3]6b'!O61</f>
        <v>876.78446352499998</v>
      </c>
      <c r="O63" s="532">
        <f>+'[3]6b'!P61</f>
        <v>18537.568492416998</v>
      </c>
      <c r="P63" s="531">
        <v>32957.509801</v>
      </c>
      <c r="R63" s="561"/>
    </row>
    <row r="64" spans="2:18" s="634" customFormat="1" ht="34.9" hidden="1" customHeight="1">
      <c r="B64" s="217">
        <v>43070</v>
      </c>
      <c r="C64" s="536">
        <v>4326.507278</v>
      </c>
      <c r="D64" s="536">
        <f t="shared" si="0"/>
        <v>8586.7542630629996</v>
      </c>
      <c r="E64" s="537">
        <v>89.921366535000004</v>
      </c>
      <c r="F64" s="537">
        <v>21.574256899999998</v>
      </c>
      <c r="G64" s="537">
        <v>54.739760519999997</v>
      </c>
      <c r="H64" s="537">
        <v>66.670721542999999</v>
      </c>
      <c r="I64" s="537">
        <v>8353.8481575650003</v>
      </c>
      <c r="J64" s="536">
        <f t="shared" si="1"/>
        <v>20044.384792094999</v>
      </c>
      <c r="K64" s="537">
        <f>+'[3]6b'!L62</f>
        <v>244.141467124</v>
      </c>
      <c r="L64" s="537">
        <f>+'[3]6b'!M62</f>
        <v>58.241572799999993</v>
      </c>
      <c r="M64" s="537">
        <f>+'[3]6b'!N62</f>
        <v>196.01095807000002</v>
      </c>
      <c r="N64" s="537">
        <f>+'[3]6b'!O62</f>
        <v>983.58220552499995</v>
      </c>
      <c r="O64" s="537">
        <f>+'[3]6b'!P62</f>
        <v>18562.408588576</v>
      </c>
      <c r="P64" s="536">
        <v>32957.610277999993</v>
      </c>
      <c r="R64" s="561"/>
    </row>
    <row r="65" spans="2:18" s="634" customFormat="1" ht="34.9" hidden="1" customHeight="1">
      <c r="B65" s="215">
        <v>2018</v>
      </c>
      <c r="C65" s="535"/>
      <c r="D65" s="636"/>
      <c r="E65" s="637"/>
      <c r="F65" s="637"/>
      <c r="G65" s="637"/>
      <c r="H65" s="637"/>
      <c r="I65" s="637"/>
      <c r="J65" s="636"/>
      <c r="K65" s="637"/>
      <c r="L65" s="637"/>
      <c r="M65" s="637"/>
      <c r="N65" s="637"/>
      <c r="O65" s="637"/>
      <c r="P65" s="535"/>
      <c r="R65" s="561"/>
    </row>
    <row r="66" spans="2:18" s="634" customFormat="1" ht="34.9" hidden="1" customHeight="1">
      <c r="B66" s="216">
        <v>43101</v>
      </c>
      <c r="C66" s="531">
        <v>4373.7725879999998</v>
      </c>
      <c r="D66" s="531">
        <f t="shared" si="0"/>
        <v>8662.8500595000005</v>
      </c>
      <c r="E66" s="532">
        <v>150.99503796599998</v>
      </c>
      <c r="F66" s="532">
        <v>26.257367300000002</v>
      </c>
      <c r="G66" s="532">
        <v>68.02758446</v>
      </c>
      <c r="H66" s="532">
        <v>76.888363039999987</v>
      </c>
      <c r="I66" s="532">
        <v>8340.6817067339998</v>
      </c>
      <c r="J66" s="531">
        <f t="shared" si="1"/>
        <v>20252.445130447002</v>
      </c>
      <c r="K66" s="532">
        <f>+'[3]6b'!L64</f>
        <v>270.91813754600003</v>
      </c>
      <c r="L66" s="532">
        <f>+'[3]6b'!M64</f>
        <v>60.4254222</v>
      </c>
      <c r="M66" s="532">
        <f>+'[3]6b'!N64</f>
        <v>164.52688344500001</v>
      </c>
      <c r="N66" s="532">
        <f>+'[3]6b'!O64</f>
        <v>1048.0337152019999</v>
      </c>
      <c r="O66" s="532">
        <f>+'[3]6b'!P64</f>
        <v>18708.540972054001</v>
      </c>
      <c r="P66" s="531">
        <v>33289.061587999997</v>
      </c>
      <c r="R66" s="561"/>
    </row>
    <row r="67" spans="2:18" s="634" customFormat="1" ht="34.9" hidden="1" customHeight="1">
      <c r="B67" s="217">
        <v>43132</v>
      </c>
      <c r="C67" s="536">
        <v>4378.0365940000002</v>
      </c>
      <c r="D67" s="536">
        <f t="shared" si="0"/>
        <v>8499.7219228499998</v>
      </c>
      <c r="E67" s="537">
        <v>114.719674744</v>
      </c>
      <c r="F67" s="537">
        <v>30.6231863</v>
      </c>
      <c r="G67" s="537">
        <v>64.895237710000004</v>
      </c>
      <c r="H67" s="537">
        <v>66.810995539999993</v>
      </c>
      <c r="I67" s="537">
        <v>8222.6728285560002</v>
      </c>
      <c r="J67" s="536">
        <f t="shared" si="1"/>
        <v>20319.751359943999</v>
      </c>
      <c r="K67" s="537">
        <f>+'[3]6b'!L65</f>
        <v>279.84244990500002</v>
      </c>
      <c r="L67" s="537">
        <f>+'[3]6b'!M65</f>
        <v>59.604821100000002</v>
      </c>
      <c r="M67" s="537">
        <f>+'[3]6b'!N65</f>
        <v>171.914526542</v>
      </c>
      <c r="N67" s="537">
        <f>+'[3]6b'!O65</f>
        <v>1030.425707202</v>
      </c>
      <c r="O67" s="537">
        <f>+'[3]6b'!P65</f>
        <v>18777.963855194997</v>
      </c>
      <c r="P67" s="536">
        <v>33197.438593999999</v>
      </c>
      <c r="R67" s="561"/>
    </row>
    <row r="68" spans="2:18" s="634" customFormat="1" ht="34.9" hidden="1" customHeight="1">
      <c r="B68" s="216">
        <v>43160</v>
      </c>
      <c r="C68" s="531">
        <v>4443.2332249999999</v>
      </c>
      <c r="D68" s="531">
        <f t="shared" si="0"/>
        <v>8570.2026888439996</v>
      </c>
      <c r="E68" s="532">
        <v>81.884191301999991</v>
      </c>
      <c r="F68" s="532">
        <v>30.495025999999999</v>
      </c>
      <c r="G68" s="532">
        <v>64.475020799999996</v>
      </c>
      <c r="H68" s="532">
        <v>77.728144544000003</v>
      </c>
      <c r="I68" s="532">
        <v>8315.6203061979995</v>
      </c>
      <c r="J68" s="531">
        <f t="shared" si="1"/>
        <v>20341.758727166998</v>
      </c>
      <c r="K68" s="532">
        <f>+'[3]6b'!L66</f>
        <v>290.29100080400002</v>
      </c>
      <c r="L68" s="532">
        <f>+'[3]6b'!M66</f>
        <v>60.2842816</v>
      </c>
      <c r="M68" s="532">
        <f>+'[3]6b'!N66</f>
        <v>181.35019146499999</v>
      </c>
      <c r="N68" s="532">
        <f>+'[3]6b'!O66</f>
        <v>988.13220020200004</v>
      </c>
      <c r="O68" s="532">
        <f>+'[3]6b'!P66</f>
        <v>18821.701053096</v>
      </c>
      <c r="P68" s="531">
        <v>33355.145225</v>
      </c>
      <c r="R68" s="561"/>
    </row>
    <row r="69" spans="2:18" s="634" customFormat="1" ht="34.9" hidden="1" customHeight="1">
      <c r="B69" s="217">
        <v>43191</v>
      </c>
      <c r="C69" s="536">
        <v>4414.7041009999994</v>
      </c>
      <c r="D69" s="536">
        <f t="shared" si="0"/>
        <v>8538.1507086440015</v>
      </c>
      <c r="E69" s="537">
        <v>90.967873924999992</v>
      </c>
      <c r="F69" s="537">
        <v>23.7177604</v>
      </c>
      <c r="G69" s="537">
        <v>75.324853599999983</v>
      </c>
      <c r="H69" s="537">
        <v>67.656097344000017</v>
      </c>
      <c r="I69" s="537">
        <v>8280.4841233750012</v>
      </c>
      <c r="J69" s="536">
        <f t="shared" si="1"/>
        <v>20544.86675668</v>
      </c>
      <c r="K69" s="537">
        <f>+'[3]6b'!L67</f>
        <v>296.67030313500004</v>
      </c>
      <c r="L69" s="537">
        <f>+'[3]6b'!M67</f>
        <v>61.543354899999997</v>
      </c>
      <c r="M69" s="537">
        <f>+'[3]6b'!N67</f>
        <v>187.40734208000001</v>
      </c>
      <c r="N69" s="537">
        <f>+'[3]6b'!O67</f>
        <v>1114.6046720000002</v>
      </c>
      <c r="O69" s="537">
        <f>+'[3]6b'!P67</f>
        <v>18884.641084564999</v>
      </c>
      <c r="P69" s="536">
        <v>33497.739100999999</v>
      </c>
      <c r="R69" s="561"/>
    </row>
    <row r="70" spans="2:18" s="634" customFormat="1" ht="34.9" hidden="1" customHeight="1">
      <c r="B70" s="216">
        <v>43221</v>
      </c>
      <c r="C70" s="531">
        <v>4501.7927769999997</v>
      </c>
      <c r="D70" s="531">
        <f t="shared" si="0"/>
        <v>8421.3275586439995</v>
      </c>
      <c r="E70" s="532">
        <v>80.508246416000006</v>
      </c>
      <c r="F70" s="532">
        <v>30.6452882</v>
      </c>
      <c r="G70" s="532">
        <v>94.257559700000002</v>
      </c>
      <c r="H70" s="532">
        <v>72.155520644000021</v>
      </c>
      <c r="I70" s="532">
        <v>8143.7609436840003</v>
      </c>
      <c r="J70" s="531">
        <f t="shared" si="1"/>
        <v>20662.195781055001</v>
      </c>
      <c r="K70" s="532">
        <f>+'[3]6b'!L68</f>
        <v>291.83510965199997</v>
      </c>
      <c r="L70" s="532">
        <f>+'[3]6b'!M68</f>
        <v>59.907273700000005</v>
      </c>
      <c r="M70" s="532">
        <f>+'[3]6b'!N68</f>
        <v>198.62682935499998</v>
      </c>
      <c r="N70" s="532">
        <f>+'[3]6b'!O68</f>
        <v>1203.9328210000001</v>
      </c>
      <c r="O70" s="532">
        <f>+'[3]6b'!P68</f>
        <v>18907.893747348</v>
      </c>
      <c r="P70" s="531">
        <v>33585.310776999999</v>
      </c>
      <c r="R70" s="561"/>
    </row>
    <row r="71" spans="2:18" s="634" customFormat="1" ht="34.9" hidden="1" customHeight="1">
      <c r="B71" s="217">
        <v>43252</v>
      </c>
      <c r="C71" s="536">
        <v>4609.7867029999998</v>
      </c>
      <c r="D71" s="536">
        <f t="shared" si="0"/>
        <v>8378.4624961000009</v>
      </c>
      <c r="E71" s="537">
        <v>75.026213504000012</v>
      </c>
      <c r="F71" s="537">
        <v>17.994915690000003</v>
      </c>
      <c r="G71" s="537">
        <v>68.103245670000007</v>
      </c>
      <c r="H71" s="537">
        <v>70.795075340000011</v>
      </c>
      <c r="I71" s="537">
        <v>8146.543045896</v>
      </c>
      <c r="J71" s="536">
        <f t="shared" si="1"/>
        <v>20578.363166228002</v>
      </c>
      <c r="K71" s="537">
        <f>+'[3]6b'!L69</f>
        <v>289.33108966800006</v>
      </c>
      <c r="L71" s="537">
        <f>+'[3]6b'!M69</f>
        <v>58.639569399999992</v>
      </c>
      <c r="M71" s="537">
        <f>+'[3]6b'!N69</f>
        <v>211.09431632800002</v>
      </c>
      <c r="N71" s="537">
        <f>+'[3]6b'!O69</f>
        <v>1098.7059790000001</v>
      </c>
      <c r="O71" s="537">
        <f>+'[3]6b'!P69</f>
        <v>18920.592211832001</v>
      </c>
      <c r="P71" s="536">
        <v>33566.591707</v>
      </c>
      <c r="R71" s="561"/>
    </row>
    <row r="72" spans="2:18" s="634" customFormat="1" ht="34.9" hidden="1" customHeight="1">
      <c r="B72" s="216">
        <v>43282</v>
      </c>
      <c r="C72" s="531">
        <v>4531.054024</v>
      </c>
      <c r="D72" s="531">
        <f t="shared" si="0"/>
        <v>8383.7326116509994</v>
      </c>
      <c r="E72" s="532">
        <v>75.938538616000002</v>
      </c>
      <c r="F72" s="532">
        <v>15.572118331</v>
      </c>
      <c r="G72" s="532">
        <v>79.447347780000001</v>
      </c>
      <c r="H72" s="532">
        <v>78.644515040000002</v>
      </c>
      <c r="I72" s="532">
        <v>8134.1300918839997</v>
      </c>
      <c r="J72" s="531">
        <f t="shared" si="1"/>
        <v>20590.087880038998</v>
      </c>
      <c r="K72" s="532">
        <f>+'[3]6b'!L70</f>
        <v>290.28969042</v>
      </c>
      <c r="L72" s="532">
        <f>+'[3]6b'!M70</f>
        <v>56.824557499999997</v>
      </c>
      <c r="M72" s="532">
        <f>+'[3]6b'!N70</f>
        <v>207.421935639</v>
      </c>
      <c r="N72" s="532">
        <f>+'[3]6b'!O70</f>
        <v>1103.9550360000001</v>
      </c>
      <c r="O72" s="532">
        <f>+'[3]6b'!P70</f>
        <v>18931.596660479998</v>
      </c>
      <c r="P72" s="531">
        <v>33504.861023999998</v>
      </c>
      <c r="R72" s="561"/>
    </row>
    <row r="73" spans="2:18" s="634" customFormat="1" ht="34.9" hidden="1" customHeight="1">
      <c r="B73" s="217">
        <v>43313</v>
      </c>
      <c r="C73" s="536">
        <v>4537.9926219999998</v>
      </c>
      <c r="D73" s="536">
        <f t="shared" si="0"/>
        <v>8452.6216492479998</v>
      </c>
      <c r="E73" s="537">
        <v>70.873438413999992</v>
      </c>
      <c r="F73" s="537">
        <v>15.881382205999998</v>
      </c>
      <c r="G73" s="537">
        <v>94.068922099999995</v>
      </c>
      <c r="H73" s="537">
        <v>61.579561642000002</v>
      </c>
      <c r="I73" s="537">
        <v>8210.2183448859996</v>
      </c>
      <c r="J73" s="536">
        <f t="shared" si="1"/>
        <v>20660.961098690001</v>
      </c>
      <c r="K73" s="537">
        <f>+'[3]6b'!L71</f>
        <v>284.14268389099999</v>
      </c>
      <c r="L73" s="537">
        <f>+'[3]6b'!M71</f>
        <v>49.804847100000003</v>
      </c>
      <c r="M73" s="537">
        <f>+'[3]6b'!N71</f>
        <v>206.19783679</v>
      </c>
      <c r="N73" s="537">
        <f>+'[3]6b'!O71</f>
        <v>1174.9856300000001</v>
      </c>
      <c r="O73" s="537">
        <f>+'[3]6b'!P71</f>
        <v>18945.830100908999</v>
      </c>
      <c r="P73" s="536">
        <v>33651.636621999998</v>
      </c>
      <c r="R73" s="561"/>
    </row>
    <row r="74" spans="2:18" s="634" customFormat="1" ht="34.9" hidden="1" customHeight="1">
      <c r="B74" s="216">
        <v>43344</v>
      </c>
      <c r="C74" s="531">
        <v>4384.0733289999998</v>
      </c>
      <c r="D74" s="531">
        <f t="shared" si="0"/>
        <v>8357.5096483090001</v>
      </c>
      <c r="E74" s="532">
        <v>72.21515680600001</v>
      </c>
      <c r="F74" s="532">
        <v>17.575180567</v>
      </c>
      <c r="G74" s="532">
        <v>78.663736700000015</v>
      </c>
      <c r="H74" s="532">
        <v>65.288312241999989</v>
      </c>
      <c r="I74" s="532">
        <v>8123.7672619939995</v>
      </c>
      <c r="J74" s="531">
        <f t="shared" si="1"/>
        <v>20649.332031400998</v>
      </c>
      <c r="K74" s="532">
        <f>+'[3]6b'!L72</f>
        <v>285.08190087399998</v>
      </c>
      <c r="L74" s="532">
        <f>+'[3]6b'!M72</f>
        <v>48.6609245</v>
      </c>
      <c r="M74" s="532">
        <f>+'[3]6b'!N72</f>
        <v>192.958081201</v>
      </c>
      <c r="N74" s="532">
        <f>+'[3]6b'!O72</f>
        <v>1144.7276160000001</v>
      </c>
      <c r="O74" s="532">
        <f>+'[3]6b'!P72</f>
        <v>18977.903508825999</v>
      </c>
      <c r="P74" s="531">
        <v>33390.907329000001</v>
      </c>
      <c r="R74" s="561"/>
    </row>
    <row r="75" spans="2:18" s="634" customFormat="1" ht="34.9" hidden="1" customHeight="1">
      <c r="B75" s="217">
        <v>43374</v>
      </c>
      <c r="C75" s="536">
        <v>4354.6479669999999</v>
      </c>
      <c r="D75" s="536">
        <f t="shared" si="0"/>
        <v>8092.3832820550006</v>
      </c>
      <c r="E75" s="537">
        <v>63.785726740000001</v>
      </c>
      <c r="F75" s="537">
        <v>13.617273553</v>
      </c>
      <c r="G75" s="537">
        <v>39.351397959999993</v>
      </c>
      <c r="H75" s="537">
        <v>39.201852542000005</v>
      </c>
      <c r="I75" s="537">
        <v>7936.4270312600001</v>
      </c>
      <c r="J75" s="536">
        <f t="shared" si="1"/>
        <v>20875.928851184999</v>
      </c>
      <c r="K75" s="537">
        <f>+'[3]6b'!L73</f>
        <v>285.344381919</v>
      </c>
      <c r="L75" s="537">
        <f>+'[3]6b'!M73</f>
        <v>48.828309100000006</v>
      </c>
      <c r="M75" s="537">
        <f>+'[3]6b'!N73</f>
        <v>185.54693048499999</v>
      </c>
      <c r="N75" s="537">
        <f>+'[3]6b'!O73</f>
        <v>1292.84772</v>
      </c>
      <c r="O75" s="537">
        <f>+'[3]6b'!P73</f>
        <v>19063.361509680999</v>
      </c>
      <c r="P75" s="536">
        <v>33322.913967</v>
      </c>
      <c r="R75" s="561"/>
    </row>
    <row r="76" spans="2:18" s="634" customFormat="1" ht="34.9" hidden="1" customHeight="1">
      <c r="B76" s="216">
        <v>43405</v>
      </c>
      <c r="C76" s="531">
        <v>4330.5432110000002</v>
      </c>
      <c r="D76" s="531">
        <f t="shared" si="0"/>
        <v>8170.2105387140009</v>
      </c>
      <c r="E76" s="532">
        <v>82.561386644999999</v>
      </c>
      <c r="F76" s="532">
        <v>12.724014087</v>
      </c>
      <c r="G76" s="532">
        <v>40.102355990000007</v>
      </c>
      <c r="H76" s="532">
        <v>65.850184037000005</v>
      </c>
      <c r="I76" s="532">
        <v>7968.9725979550012</v>
      </c>
      <c r="J76" s="531">
        <f t="shared" si="1"/>
        <v>20705.683229735001</v>
      </c>
      <c r="K76" s="532">
        <f>+'[3]6b'!L74</f>
        <v>276.94176925900001</v>
      </c>
      <c r="L76" s="532">
        <f>+'[3]6b'!M74</f>
        <v>48.633813519</v>
      </c>
      <c r="M76" s="532">
        <f>+'[3]6b'!N74</f>
        <v>183.52198431599999</v>
      </c>
      <c r="N76" s="532">
        <f>+'[3]6b'!O74</f>
        <v>1186.0762929999999</v>
      </c>
      <c r="O76" s="532">
        <f>+'[3]6b'!P74</f>
        <v>19010.509369641</v>
      </c>
      <c r="P76" s="531">
        <v>33206.410210999995</v>
      </c>
      <c r="R76" s="561"/>
    </row>
    <row r="77" spans="2:18" s="634" customFormat="1" ht="34.9" hidden="1" customHeight="1">
      <c r="B77" s="217">
        <v>43435</v>
      </c>
      <c r="C77" s="536">
        <v>4296.4154069999995</v>
      </c>
      <c r="D77" s="536">
        <f t="shared" si="0"/>
        <v>8055.9183223429991</v>
      </c>
      <c r="E77" s="537">
        <v>114.81405172400001</v>
      </c>
      <c r="F77" s="537">
        <v>25.269561940999999</v>
      </c>
      <c r="G77" s="537">
        <v>43.745786259999996</v>
      </c>
      <c r="H77" s="537">
        <v>73.443187441999996</v>
      </c>
      <c r="I77" s="537">
        <v>7798.6457349759994</v>
      </c>
      <c r="J77" s="536">
        <f t="shared" si="1"/>
        <v>21006.997559475003</v>
      </c>
      <c r="K77" s="537">
        <f>+'[3]6b'!L75</f>
        <v>278.90492993599997</v>
      </c>
      <c r="L77" s="537">
        <f>+'[3]6b'!M75</f>
        <v>50.713271464000002</v>
      </c>
      <c r="M77" s="537">
        <f>+'[3]6b'!N75</f>
        <v>202.23904001100001</v>
      </c>
      <c r="N77" s="537">
        <f>+'[3]6b'!O75</f>
        <v>1329.294369</v>
      </c>
      <c r="O77" s="537">
        <f>+'[3]6b'!P75</f>
        <v>19145.845949064002</v>
      </c>
      <c r="P77" s="536">
        <v>33359.391407000003</v>
      </c>
      <c r="R77" s="561"/>
    </row>
    <row r="78" spans="2:18" s="634" customFormat="1" ht="34.9" hidden="1" customHeight="1">
      <c r="B78" s="215">
        <v>2019</v>
      </c>
      <c r="C78" s="535"/>
      <c r="D78" s="636"/>
      <c r="E78" s="637"/>
      <c r="F78" s="637"/>
      <c r="G78" s="637"/>
      <c r="H78" s="637"/>
      <c r="I78" s="637"/>
      <c r="J78" s="636"/>
      <c r="K78" s="637"/>
      <c r="L78" s="637"/>
      <c r="M78" s="637"/>
      <c r="N78" s="637"/>
      <c r="O78" s="637"/>
      <c r="P78" s="535"/>
      <c r="R78" s="561"/>
    </row>
    <row r="79" spans="2:18" s="634" customFormat="1" ht="34.9" hidden="1" customHeight="1">
      <c r="B79" s="216">
        <v>43466</v>
      </c>
      <c r="C79" s="531">
        <v>4275.7468120000003</v>
      </c>
      <c r="D79" s="531">
        <f t="shared" si="0"/>
        <v>7929.9824369450007</v>
      </c>
      <c r="E79" s="532">
        <v>90.735446297999999</v>
      </c>
      <c r="F79" s="532">
        <v>23.052790981999998</v>
      </c>
      <c r="G79" s="532">
        <v>49.263550169999995</v>
      </c>
      <c r="H79" s="532">
        <v>82.110135193000005</v>
      </c>
      <c r="I79" s="532">
        <v>7684.8205143020004</v>
      </c>
      <c r="J79" s="531">
        <f t="shared" ref="J79:J129" si="4">SUM(K79:O79)</f>
        <v>21021.668347273997</v>
      </c>
      <c r="K79" s="532">
        <f>+'[3]6b'!L77</f>
        <v>302.33153600399999</v>
      </c>
      <c r="L79" s="532">
        <f>+'[3]6b'!M77</f>
        <v>47.816822973000001</v>
      </c>
      <c r="M79" s="532">
        <f>+'[3]6b'!N77</f>
        <v>198.51393106099999</v>
      </c>
      <c r="N79" s="532">
        <f>+'[3]6b'!O77</f>
        <v>1285.350993</v>
      </c>
      <c r="O79" s="532">
        <f>+'[3]6b'!P77</f>
        <v>19187.655064235998</v>
      </c>
      <c r="P79" s="531">
        <v>33227.446811999995</v>
      </c>
      <c r="R79" s="561"/>
    </row>
    <row r="80" spans="2:18" s="634" customFormat="1" ht="34.9" hidden="1" customHeight="1">
      <c r="B80" s="217">
        <v>43497</v>
      </c>
      <c r="C80" s="536">
        <v>4272.307906</v>
      </c>
      <c r="D80" s="536">
        <f t="shared" ref="D80:D129" si="5">SUM(E80:I80)</f>
        <v>7877.2419661469994</v>
      </c>
      <c r="E80" s="537">
        <v>66.022850063999996</v>
      </c>
      <c r="F80" s="537">
        <v>17.758804467000001</v>
      </c>
      <c r="G80" s="537">
        <v>54.661914400000001</v>
      </c>
      <c r="H80" s="537">
        <v>60.694539380000002</v>
      </c>
      <c r="I80" s="537">
        <v>7678.1038578359994</v>
      </c>
      <c r="J80" s="536">
        <f t="shared" si="4"/>
        <v>21155.031561110001</v>
      </c>
      <c r="K80" s="537">
        <f>+'[3]6b'!L78</f>
        <v>273.96463381299998</v>
      </c>
      <c r="L80" s="537">
        <f>+'[3]6b'!M78</f>
        <v>48.051537072999999</v>
      </c>
      <c r="M80" s="537">
        <f>+'[3]6b'!N78</f>
        <v>183.45351939700001</v>
      </c>
      <c r="N80" s="537">
        <f>+'[3]6b'!O78</f>
        <v>1310.481884</v>
      </c>
      <c r="O80" s="537">
        <f>+'[3]6b'!P78</f>
        <v>19339.079986827001</v>
      </c>
      <c r="P80" s="536">
        <v>33304.537905999998</v>
      </c>
      <c r="R80" s="561"/>
    </row>
    <row r="81" spans="2:18" s="634" customFormat="1" ht="34.9" hidden="1" customHeight="1">
      <c r="B81" s="216">
        <v>43525</v>
      </c>
      <c r="C81" s="531">
        <v>4317.0829489999996</v>
      </c>
      <c r="D81" s="531">
        <f t="shared" si="5"/>
        <v>7977.4985842610004</v>
      </c>
      <c r="E81" s="532">
        <v>60.007999623000003</v>
      </c>
      <c r="F81" s="532">
        <v>18.849666072999998</v>
      </c>
      <c r="G81" s="532">
        <v>48.11106771</v>
      </c>
      <c r="H81" s="532">
        <v>67.59308517800001</v>
      </c>
      <c r="I81" s="532">
        <v>7782.936765677</v>
      </c>
      <c r="J81" s="531">
        <f t="shared" si="4"/>
        <v>20964.190982636996</v>
      </c>
      <c r="K81" s="532">
        <f>+'[3]6b'!L79</f>
        <v>275.91938920499996</v>
      </c>
      <c r="L81" s="532">
        <f>+'[3]6b'!M79</f>
        <v>46.975963113999995</v>
      </c>
      <c r="M81" s="532">
        <f>+'[3]6b'!N79</f>
        <v>178.444544823</v>
      </c>
      <c r="N81" s="532">
        <f>+'[3]6b'!O79</f>
        <v>1091.250223</v>
      </c>
      <c r="O81" s="532">
        <f>+'[3]6b'!P79</f>
        <v>19371.600862494997</v>
      </c>
      <c r="P81" s="531">
        <v>33258.820949000001</v>
      </c>
      <c r="R81" s="561"/>
    </row>
    <row r="82" spans="2:18" s="634" customFormat="1" ht="34.9" hidden="1" customHeight="1">
      <c r="B82" s="217">
        <v>43556</v>
      </c>
      <c r="C82" s="536">
        <v>4404.7359409999999</v>
      </c>
      <c r="D82" s="536">
        <f t="shared" si="5"/>
        <v>7934.1515294880001</v>
      </c>
      <c r="E82" s="537">
        <v>66.882584876999999</v>
      </c>
      <c r="F82" s="537">
        <v>13.77257541</v>
      </c>
      <c r="G82" s="537">
        <v>47.118421200000007</v>
      </c>
      <c r="H82" s="537">
        <v>56.612107578</v>
      </c>
      <c r="I82" s="537">
        <v>7749.7658404229996</v>
      </c>
      <c r="J82" s="536">
        <f t="shared" si="4"/>
        <v>21152.010968581002</v>
      </c>
      <c r="K82" s="537">
        <f>+'[3]6b'!L80</f>
        <v>279.187314351</v>
      </c>
      <c r="L82" s="537">
        <f>+'[3]6b'!M80</f>
        <v>47.186673752999994</v>
      </c>
      <c r="M82" s="537">
        <f>+'[3]6b'!N80</f>
        <v>173.07485341799998</v>
      </c>
      <c r="N82" s="537">
        <f>+'[3]6b'!O80</f>
        <v>1225.7434660000001</v>
      </c>
      <c r="O82" s="537">
        <f>+'[3]6b'!P80</f>
        <v>19426.818661059002</v>
      </c>
      <c r="P82" s="536">
        <v>33490.755940999996</v>
      </c>
      <c r="R82" s="561"/>
    </row>
    <row r="83" spans="2:18" s="634" customFormat="1" ht="34.9" hidden="1" customHeight="1">
      <c r="B83" s="216">
        <v>43586</v>
      </c>
      <c r="C83" s="531">
        <v>4629.3081529999999</v>
      </c>
      <c r="D83" s="531">
        <f t="shared" si="5"/>
        <v>8032.5069466049999</v>
      </c>
      <c r="E83" s="532">
        <v>68.123881577999981</v>
      </c>
      <c r="F83" s="532">
        <v>18.542127997000001</v>
      </c>
      <c r="G83" s="532">
        <v>51.907915930000001</v>
      </c>
      <c r="H83" s="532">
        <v>81.481308578000011</v>
      </c>
      <c r="I83" s="532">
        <v>7812.451712522</v>
      </c>
      <c r="J83" s="531">
        <f t="shared" si="4"/>
        <v>21180.986264153998</v>
      </c>
      <c r="K83" s="532">
        <f>+'[3]6b'!L81</f>
        <v>279.83788590500001</v>
      </c>
      <c r="L83" s="532">
        <f>+'[3]6b'!M81</f>
        <v>42.372926688999996</v>
      </c>
      <c r="M83" s="532">
        <f>+'[3]6b'!N81</f>
        <v>165.279055715</v>
      </c>
      <c r="N83" s="532">
        <f>+'[3]6b'!O81</f>
        <v>1216.2149160000001</v>
      </c>
      <c r="O83" s="532">
        <f>+'[3]6b'!P81</f>
        <v>19477.281479844998</v>
      </c>
      <c r="P83" s="531">
        <v>33842.823152999998</v>
      </c>
      <c r="R83" s="561"/>
    </row>
    <row r="84" spans="2:18" s="634" customFormat="1" ht="34.9" hidden="1" customHeight="1">
      <c r="B84" s="217">
        <v>43617</v>
      </c>
      <c r="C84" s="536">
        <v>4569.0985129999999</v>
      </c>
      <c r="D84" s="536">
        <f t="shared" si="5"/>
        <v>8076.3725313180003</v>
      </c>
      <c r="E84" s="537">
        <v>58.559672676000005</v>
      </c>
      <c r="F84" s="537">
        <v>19.517697600000002</v>
      </c>
      <c r="G84" s="537">
        <v>48.052786739999995</v>
      </c>
      <c r="H84" s="537">
        <v>34.372370777999997</v>
      </c>
      <c r="I84" s="537">
        <v>7915.8700035239999</v>
      </c>
      <c r="J84" s="536">
        <f t="shared" si="4"/>
        <v>21247.273754303002</v>
      </c>
      <c r="K84" s="537">
        <f>+'[3]6b'!L82</f>
        <v>279.30979338300006</v>
      </c>
      <c r="L84" s="537">
        <f>+'[3]6b'!M82</f>
        <v>41.445610590999998</v>
      </c>
      <c r="M84" s="537">
        <f>+'[3]6b'!N82</f>
        <v>158.67264797199999</v>
      </c>
      <c r="N84" s="537">
        <f>+'[3]6b'!O82</f>
        <v>1262.9366870000001</v>
      </c>
      <c r="O84" s="537">
        <f>+'[3]6b'!P82</f>
        <v>19504.909015357</v>
      </c>
      <c r="P84" s="536">
        <v>33892.766513000002</v>
      </c>
      <c r="R84" s="561"/>
    </row>
    <row r="85" spans="2:18" s="634" customFormat="1" ht="34.9" hidden="1" customHeight="1">
      <c r="B85" s="216">
        <v>43647</v>
      </c>
      <c r="C85" s="531">
        <v>4634.039589</v>
      </c>
      <c r="D85" s="531">
        <f t="shared" si="5"/>
        <v>8167.0628788379991</v>
      </c>
      <c r="E85" s="532">
        <v>68.835111460999997</v>
      </c>
      <c r="F85" s="532">
        <v>17.334329627999999</v>
      </c>
      <c r="G85" s="532">
        <v>57.37668223</v>
      </c>
      <c r="H85" s="532">
        <v>89.945380079999993</v>
      </c>
      <c r="I85" s="532">
        <v>7933.571375438999</v>
      </c>
      <c r="J85" s="531">
        <f t="shared" si="4"/>
        <v>21520.291829766</v>
      </c>
      <c r="K85" s="532">
        <f>+'[3]6b'!L83</f>
        <v>278.05974165800001</v>
      </c>
      <c r="L85" s="532">
        <f>+'[3]6b'!M83</f>
        <v>35.957601904000001</v>
      </c>
      <c r="M85" s="532">
        <f>+'[3]6b'!N83</f>
        <v>160.81463855200002</v>
      </c>
      <c r="N85" s="532">
        <f>+'[3]6b'!O83</f>
        <v>1314.6243299999999</v>
      </c>
      <c r="O85" s="532">
        <f>+'[3]6b'!P83</f>
        <v>19730.835517652002</v>
      </c>
      <c r="P85" s="531">
        <v>34321.239589000004</v>
      </c>
      <c r="R85" s="561"/>
    </row>
    <row r="86" spans="2:18" s="634" customFormat="1" ht="34.9" hidden="1" customHeight="1">
      <c r="B86" s="217">
        <v>43678</v>
      </c>
      <c r="C86" s="536">
        <v>4702.7014060000001</v>
      </c>
      <c r="D86" s="536">
        <f t="shared" si="5"/>
        <v>8285.8926496719996</v>
      </c>
      <c r="E86" s="537">
        <v>55.865748092000004</v>
      </c>
      <c r="F86" s="537">
        <v>17.303784514000004</v>
      </c>
      <c r="G86" s="537">
        <v>51.676473379999997</v>
      </c>
      <c r="H86" s="537">
        <v>62.302292877999996</v>
      </c>
      <c r="I86" s="537">
        <v>8098.7443508079996</v>
      </c>
      <c r="J86" s="536">
        <f t="shared" si="4"/>
        <v>21521.811522575001</v>
      </c>
      <c r="K86" s="537">
        <f>+'[3]6b'!L84</f>
        <v>288.94392791400003</v>
      </c>
      <c r="L86" s="537">
        <f>+'[3]6b'!M84</f>
        <v>32.884557067000003</v>
      </c>
      <c r="M86" s="537">
        <f>+'[3]6b'!N84</f>
        <v>169.98075077799999</v>
      </c>
      <c r="N86" s="537">
        <f>+'[3]6b'!O84</f>
        <v>1245.2241809999998</v>
      </c>
      <c r="O86" s="537">
        <f>+'[3]6b'!P84</f>
        <v>19784.778105816</v>
      </c>
      <c r="P86" s="536">
        <v>34510.291052</v>
      </c>
      <c r="R86" s="561"/>
    </row>
    <row r="87" spans="2:18" s="634" customFormat="1" ht="34.9" hidden="1" customHeight="1">
      <c r="B87" s="216">
        <v>43709</v>
      </c>
      <c r="C87" s="531">
        <v>4598.7757309999997</v>
      </c>
      <c r="D87" s="531">
        <f t="shared" si="5"/>
        <v>8273.1848291379993</v>
      </c>
      <c r="E87" s="532">
        <v>70.418821774999998</v>
      </c>
      <c r="F87" s="532">
        <v>37.8242823</v>
      </c>
      <c r="G87" s="532">
        <v>73.278932359999999</v>
      </c>
      <c r="H87" s="532">
        <v>62.148039077999996</v>
      </c>
      <c r="I87" s="532">
        <v>8029.5147536249997</v>
      </c>
      <c r="J87" s="531">
        <f t="shared" si="4"/>
        <v>21777.913834531999</v>
      </c>
      <c r="K87" s="532">
        <f>+'[3]6b'!L85</f>
        <v>308.60215994800001</v>
      </c>
      <c r="L87" s="532">
        <f>+'[3]6b'!M85</f>
        <v>29.952290199999997</v>
      </c>
      <c r="M87" s="532">
        <f>+'[3]6b'!N85</f>
        <v>158.88851789200001</v>
      </c>
      <c r="N87" s="532">
        <f>+'[3]6b'!O85</f>
        <v>1415.8314459999999</v>
      </c>
      <c r="O87" s="532">
        <f>+'[3]6b'!P85</f>
        <v>19864.639420492</v>
      </c>
      <c r="P87" s="531">
        <v>34649.875731</v>
      </c>
      <c r="R87" s="561"/>
    </row>
    <row r="88" spans="2:18" s="634" customFormat="1" ht="34.9" hidden="1" customHeight="1">
      <c r="B88" s="217">
        <v>43739</v>
      </c>
      <c r="C88" s="536">
        <v>4626.9318299999995</v>
      </c>
      <c r="D88" s="536">
        <f t="shared" si="5"/>
        <v>8238.2136815480007</v>
      </c>
      <c r="E88" s="537">
        <v>66.212221170000007</v>
      </c>
      <c r="F88" s="537">
        <v>12.543708499999999</v>
      </c>
      <c r="G88" s="537">
        <v>66.869801969999997</v>
      </c>
      <c r="H88" s="537">
        <v>58.966894778000004</v>
      </c>
      <c r="I88" s="537">
        <v>8033.6210551300001</v>
      </c>
      <c r="J88" s="536">
        <f t="shared" si="4"/>
        <v>22042.153299183003</v>
      </c>
      <c r="K88" s="537">
        <f>+'[3]6b'!L86</f>
        <v>310.145282517</v>
      </c>
      <c r="L88" s="537">
        <f>+'[3]6b'!M86</f>
        <v>44.094359500000003</v>
      </c>
      <c r="M88" s="537">
        <f>+'[3]6b'!N86</f>
        <v>158.885204913</v>
      </c>
      <c r="N88" s="537">
        <f>+'[3]6b'!O86</f>
        <v>1497.7933090000001</v>
      </c>
      <c r="O88" s="537">
        <f>+'[3]6b'!P86</f>
        <v>20031.235143253001</v>
      </c>
      <c r="P88" s="536">
        <v>34907.277829999999</v>
      </c>
      <c r="R88" s="561"/>
    </row>
    <row r="89" spans="2:18" s="634" customFormat="1" ht="34.9" hidden="1" customHeight="1">
      <c r="B89" s="216">
        <v>43770</v>
      </c>
      <c r="C89" s="531">
        <v>4636.2412830000003</v>
      </c>
      <c r="D89" s="531">
        <f t="shared" si="5"/>
        <v>8193.630956418001</v>
      </c>
      <c r="E89" s="532">
        <v>70.344017834000013</v>
      </c>
      <c r="F89" s="532">
        <v>13.3662796</v>
      </c>
      <c r="G89" s="532">
        <v>48.371481939999995</v>
      </c>
      <c r="H89" s="532">
        <v>48.897621078</v>
      </c>
      <c r="I89" s="532">
        <v>8012.6515559660002</v>
      </c>
      <c r="J89" s="531">
        <f t="shared" si="4"/>
        <v>21971.922900362002</v>
      </c>
      <c r="K89" s="532">
        <f>+'[3]6b'!L87</f>
        <v>307.92276805099993</v>
      </c>
      <c r="L89" s="532">
        <f>+'[3]6b'!M87</f>
        <v>40.7801665</v>
      </c>
      <c r="M89" s="532">
        <f>+'[3]6b'!N87</f>
        <v>163.44274680199999</v>
      </c>
      <c r="N89" s="532">
        <f>+'[3]6b'!O87</f>
        <v>1385.7639330000002</v>
      </c>
      <c r="O89" s="532">
        <f>+'[3]6b'!P87</f>
        <v>20074.013286009002</v>
      </c>
      <c r="P89" s="531">
        <v>34801.742283</v>
      </c>
      <c r="R89" s="561"/>
    </row>
    <row r="90" spans="2:18" s="634" customFormat="1" ht="34.9" hidden="1" customHeight="1">
      <c r="B90" s="217">
        <v>43800</v>
      </c>
      <c r="C90" s="536">
        <v>4630.9563170000001</v>
      </c>
      <c r="D90" s="536">
        <f t="shared" si="5"/>
        <v>8228.264139678</v>
      </c>
      <c r="E90" s="537">
        <v>71.629319238000008</v>
      </c>
      <c r="F90" s="537">
        <v>12.731547000000001</v>
      </c>
      <c r="G90" s="537">
        <v>52.149649299999993</v>
      </c>
      <c r="H90" s="537">
        <v>50.982469178000002</v>
      </c>
      <c r="I90" s="537">
        <v>8040.7711549619999</v>
      </c>
      <c r="J90" s="536">
        <f t="shared" si="4"/>
        <v>22110.433120725</v>
      </c>
      <c r="K90" s="537">
        <f>+'[3]6b'!L88</f>
        <v>309.188385289</v>
      </c>
      <c r="L90" s="537">
        <f>+'[3]6b'!M88</f>
        <v>38.338711353000008</v>
      </c>
      <c r="M90" s="537">
        <f>+'[3]6b'!N88</f>
        <v>183.305088592</v>
      </c>
      <c r="N90" s="537">
        <f>+'[3]6b'!O88</f>
        <v>1328.2899630000002</v>
      </c>
      <c r="O90" s="537">
        <f>+'[3]6b'!P88</f>
        <v>20251.310972490999</v>
      </c>
      <c r="P90" s="536">
        <v>34969.611317000003</v>
      </c>
      <c r="R90" s="561"/>
    </row>
    <row r="91" spans="2:18" s="634" customFormat="1" ht="34.9" hidden="1" customHeight="1">
      <c r="B91" s="215">
        <v>2020</v>
      </c>
      <c r="C91" s="535"/>
      <c r="D91" s="636"/>
      <c r="E91" s="637"/>
      <c r="F91" s="637"/>
      <c r="G91" s="637"/>
      <c r="H91" s="637"/>
      <c r="I91" s="637"/>
      <c r="J91" s="636"/>
      <c r="K91" s="637"/>
      <c r="L91" s="637"/>
      <c r="M91" s="637"/>
      <c r="N91" s="637"/>
      <c r="O91" s="637"/>
      <c r="P91" s="535"/>
      <c r="R91" s="561"/>
    </row>
    <row r="92" spans="2:18" s="634" customFormat="1" ht="34.9" hidden="1" customHeight="1">
      <c r="B92" s="216">
        <v>43831</v>
      </c>
      <c r="C92" s="531">
        <v>4646.544167</v>
      </c>
      <c r="D92" s="531">
        <f t="shared" si="5"/>
        <v>8402.0495795899988</v>
      </c>
      <c r="E92" s="532">
        <v>110.032522267</v>
      </c>
      <c r="F92" s="532">
        <v>13.674507</v>
      </c>
      <c r="G92" s="532">
        <v>69.291732810000013</v>
      </c>
      <c r="H92" s="532">
        <v>69.564519879999992</v>
      </c>
      <c r="I92" s="532">
        <v>8139.4862976329996</v>
      </c>
      <c r="J92" s="531">
        <f t="shared" si="4"/>
        <v>21922.774787580998</v>
      </c>
      <c r="K92" s="532">
        <f>+'[3]6b'!L90</f>
        <v>307.93308529699999</v>
      </c>
      <c r="L92" s="532">
        <f>+'[3]6b'!M90</f>
        <v>33.427568756000007</v>
      </c>
      <c r="M92" s="532">
        <f>+'[3]6b'!N90</f>
        <v>174.659740425</v>
      </c>
      <c r="N92" s="532">
        <f>+'[3]6b'!O90</f>
        <v>1107.0267739999999</v>
      </c>
      <c r="O92" s="532">
        <f>+'[3]6b'!P90</f>
        <v>20299.727619103</v>
      </c>
      <c r="P92" s="531">
        <v>34971.371167000005</v>
      </c>
      <c r="R92" s="561"/>
    </row>
    <row r="93" spans="2:18" s="634" customFormat="1" ht="34.9" hidden="1" customHeight="1">
      <c r="B93" s="217">
        <v>43862</v>
      </c>
      <c r="C93" s="536">
        <v>4700.1763060000003</v>
      </c>
      <c r="D93" s="536">
        <f t="shared" si="5"/>
        <v>8426.848344177999</v>
      </c>
      <c r="E93" s="537">
        <v>62.093444766999994</v>
      </c>
      <c r="F93" s="537">
        <v>18.8912604</v>
      </c>
      <c r="G93" s="537">
        <v>58.091436899999998</v>
      </c>
      <c r="H93" s="537">
        <v>57.463489678000009</v>
      </c>
      <c r="I93" s="537">
        <v>8230.3087124329995</v>
      </c>
      <c r="J93" s="536">
        <f t="shared" si="4"/>
        <v>22209.023319985001</v>
      </c>
      <c r="K93" s="537">
        <f>+'[3]6b'!L91</f>
        <v>321.99295134699997</v>
      </c>
      <c r="L93" s="537">
        <f>+'[3]6b'!M91</f>
        <v>31.323647587</v>
      </c>
      <c r="M93" s="537">
        <f>+'[3]6b'!N91</f>
        <v>179.88566165799998</v>
      </c>
      <c r="N93" s="537">
        <f>+'[3]6b'!O91</f>
        <v>1274.490816</v>
      </c>
      <c r="O93" s="537">
        <f>+'[3]6b'!P91</f>
        <v>20401.330243393</v>
      </c>
      <c r="P93" s="536">
        <v>35336.037306000006</v>
      </c>
      <c r="R93" s="561"/>
    </row>
    <row r="94" spans="2:18" s="634" customFormat="1" ht="34.9" hidden="1" customHeight="1">
      <c r="B94" s="216">
        <v>43891</v>
      </c>
      <c r="C94" s="531">
        <v>5318.8125330000003</v>
      </c>
      <c r="D94" s="531">
        <f t="shared" si="5"/>
        <v>8593.786036548001</v>
      </c>
      <c r="E94" s="532">
        <v>77.922586882999994</v>
      </c>
      <c r="F94" s="532">
        <v>15.699362599999999</v>
      </c>
      <c r="G94" s="532">
        <v>90.43865667</v>
      </c>
      <c r="H94" s="532">
        <v>44.202674578</v>
      </c>
      <c r="I94" s="532">
        <v>8365.5227558170009</v>
      </c>
      <c r="J94" s="531">
        <f t="shared" si="4"/>
        <v>21772.786151187</v>
      </c>
      <c r="K94" s="532">
        <f>+'[3]6b'!L92</f>
        <v>318.481416104</v>
      </c>
      <c r="L94" s="532">
        <f>+'[3]6b'!M92</f>
        <v>29.395425199000002</v>
      </c>
      <c r="M94" s="532">
        <f>+'[3]6b'!N92</f>
        <v>157.59591165800001</v>
      </c>
      <c r="N94" s="532">
        <f>+'[3]6b'!O92</f>
        <v>1078.2898849999999</v>
      </c>
      <c r="O94" s="532">
        <f>+'[3]6b'!P92</f>
        <v>20189.023513225999</v>
      </c>
      <c r="P94" s="531">
        <v>35685.401532999997</v>
      </c>
      <c r="R94" s="561"/>
    </row>
    <row r="95" spans="2:18" s="634" customFormat="1" ht="34.9" hidden="1" customHeight="1">
      <c r="B95" s="217">
        <v>43922</v>
      </c>
      <c r="C95" s="536">
        <v>5768.1893129999999</v>
      </c>
      <c r="D95" s="536">
        <f t="shared" si="5"/>
        <v>8435.6743453679992</v>
      </c>
      <c r="E95" s="537">
        <v>81.142457187999995</v>
      </c>
      <c r="F95" s="537">
        <v>13.066080699999999</v>
      </c>
      <c r="G95" s="537">
        <v>74.717214990000002</v>
      </c>
      <c r="H95" s="537">
        <v>83.422893177999981</v>
      </c>
      <c r="I95" s="537">
        <v>8183.3256993119994</v>
      </c>
      <c r="J95" s="536">
        <f t="shared" si="4"/>
        <v>21549.484313286001</v>
      </c>
      <c r="K95" s="537">
        <f>+'[3]6b'!L93</f>
        <v>336.05112388600003</v>
      </c>
      <c r="L95" s="537">
        <f>+'[3]6b'!M93</f>
        <v>26.458168618000002</v>
      </c>
      <c r="M95" s="537">
        <f>+'[3]6b'!N93</f>
        <v>157.18555785800001</v>
      </c>
      <c r="N95" s="537">
        <f>+'[3]6b'!O93</f>
        <v>1089.2876630000001</v>
      </c>
      <c r="O95" s="537">
        <f>+'[3]6b'!P93</f>
        <v>19940.501799924001</v>
      </c>
      <c r="P95" s="536">
        <v>35753.309313000005</v>
      </c>
      <c r="R95" s="561"/>
    </row>
    <row r="96" spans="2:18" s="634" customFormat="1" ht="34.9" hidden="1" customHeight="1">
      <c r="B96" s="216">
        <v>43952</v>
      </c>
      <c r="C96" s="531">
        <v>5921.9359249999998</v>
      </c>
      <c r="D96" s="531">
        <f t="shared" si="5"/>
        <v>8457.2848968180006</v>
      </c>
      <c r="E96" s="532">
        <v>61.097659393000001</v>
      </c>
      <c r="F96" s="532">
        <v>16.095178000000001</v>
      </c>
      <c r="G96" s="532">
        <v>69.606502739999996</v>
      </c>
      <c r="H96" s="532">
        <v>75.926376877999985</v>
      </c>
      <c r="I96" s="532">
        <v>8234.559179807</v>
      </c>
      <c r="J96" s="531">
        <f t="shared" si="4"/>
        <v>21476.592998836</v>
      </c>
      <c r="K96" s="532">
        <f>+'[3]6b'!L94</f>
        <v>336.22824997100003</v>
      </c>
      <c r="L96" s="532">
        <f>+'[3]6b'!M94</f>
        <v>23.681316084000002</v>
      </c>
      <c r="M96" s="532">
        <f>+'[3]6b'!N94</f>
        <v>168.36124792200002</v>
      </c>
      <c r="N96" s="532">
        <f>+'[3]6b'!O94</f>
        <v>981.73161800000003</v>
      </c>
      <c r="O96" s="532">
        <f>+'[3]6b'!P94</f>
        <v>19966.590566858998</v>
      </c>
      <c r="P96" s="531">
        <v>35855.784925</v>
      </c>
      <c r="R96" s="561"/>
    </row>
    <row r="97" spans="2:18" s="634" customFormat="1" ht="34.9" hidden="1" customHeight="1">
      <c r="B97" s="217">
        <v>43983</v>
      </c>
      <c r="C97" s="536">
        <v>5774.6710870000006</v>
      </c>
      <c r="D97" s="536">
        <f t="shared" si="5"/>
        <v>8532.754095627999</v>
      </c>
      <c r="E97" s="537">
        <v>99.189634475999995</v>
      </c>
      <c r="F97" s="537">
        <v>11.8609224</v>
      </c>
      <c r="G97" s="537">
        <v>68.713714650000014</v>
      </c>
      <c r="H97" s="537">
        <v>96.520940177999989</v>
      </c>
      <c r="I97" s="537">
        <v>8256.4688839239989</v>
      </c>
      <c r="J97" s="536">
        <f t="shared" si="4"/>
        <v>21107.532793817998</v>
      </c>
      <c r="K97" s="537">
        <f>+'[3]6b'!L95</f>
        <v>330.55399225700006</v>
      </c>
      <c r="L97" s="537">
        <f>+'[3]6b'!M95</f>
        <v>22.018515955999998</v>
      </c>
      <c r="M97" s="537">
        <f>+'[3]6b'!N95</f>
        <v>167.00307522200001</v>
      </c>
      <c r="N97" s="537">
        <f>+'[3]6b'!O95</f>
        <v>991.31995999999992</v>
      </c>
      <c r="O97" s="537">
        <f>+'[3]6b'!P95</f>
        <v>19596.637250382999</v>
      </c>
      <c r="P97" s="536">
        <v>35414.988086999998</v>
      </c>
      <c r="R97" s="561"/>
    </row>
    <row r="98" spans="2:18" s="634" customFormat="1" ht="34.9" hidden="1" customHeight="1">
      <c r="B98" s="216">
        <v>44013</v>
      </c>
      <c r="C98" s="531">
        <v>5987.4193649999997</v>
      </c>
      <c r="D98" s="531">
        <f t="shared" si="5"/>
        <v>8545.6815252380002</v>
      </c>
      <c r="E98" s="532">
        <v>100.585681728</v>
      </c>
      <c r="F98" s="532">
        <v>10.8420518</v>
      </c>
      <c r="G98" s="532">
        <v>52.585931260000002</v>
      </c>
      <c r="H98" s="532">
        <v>71.794028577999995</v>
      </c>
      <c r="I98" s="532">
        <v>8309.8738318720007</v>
      </c>
      <c r="J98" s="531">
        <f t="shared" si="4"/>
        <v>21307.407813266003</v>
      </c>
      <c r="K98" s="532">
        <f>+'[3]6b'!L96</f>
        <v>333.17009921700003</v>
      </c>
      <c r="L98" s="532">
        <f>+'[3]6b'!M96</f>
        <v>20.732323304000001</v>
      </c>
      <c r="M98" s="532">
        <f>+'[3]6b'!N96</f>
        <v>170.05860226199999</v>
      </c>
      <c r="N98" s="532">
        <f>+'[3]6b'!O96</f>
        <v>1027.9572479999999</v>
      </c>
      <c r="O98" s="532">
        <f>+'[3]6b'!P96</f>
        <v>19755.489540483002</v>
      </c>
      <c r="P98" s="531">
        <v>35840.464365</v>
      </c>
      <c r="R98" s="561"/>
    </row>
    <row r="99" spans="2:18" s="634" customFormat="1" ht="34.9" hidden="1" customHeight="1">
      <c r="B99" s="217">
        <v>44044</v>
      </c>
      <c r="C99" s="536">
        <v>5922.7257590000008</v>
      </c>
      <c r="D99" s="536">
        <f t="shared" si="5"/>
        <v>8627.5877582079993</v>
      </c>
      <c r="E99" s="537">
        <v>108.04567287399999</v>
      </c>
      <c r="F99" s="537">
        <v>9.5624111700000007</v>
      </c>
      <c r="G99" s="537">
        <v>51.945620359999999</v>
      </c>
      <c r="H99" s="537">
        <v>94.010498777999999</v>
      </c>
      <c r="I99" s="537">
        <v>8364.0235550259986</v>
      </c>
      <c r="J99" s="536">
        <f t="shared" si="4"/>
        <v>21414.678650793998</v>
      </c>
      <c r="K99" s="537">
        <f>+'[3]6b'!L97</f>
        <v>334.08486687599998</v>
      </c>
      <c r="L99" s="537">
        <f>+'[3]6b'!M97</f>
        <v>20.039974852</v>
      </c>
      <c r="M99" s="537">
        <f>+'[3]6b'!N97</f>
        <v>165.62057873200001</v>
      </c>
      <c r="N99" s="537">
        <f>+'[3]6b'!O97</f>
        <v>1029.013234</v>
      </c>
      <c r="O99" s="537">
        <f>+'[3]6b'!P97</f>
        <v>19865.919996334</v>
      </c>
      <c r="P99" s="536">
        <v>35964.984758999999</v>
      </c>
      <c r="R99" s="561"/>
    </row>
    <row r="100" spans="2:18" s="634" customFormat="1" ht="34.9" hidden="1" customHeight="1">
      <c r="B100" s="216">
        <v>44075</v>
      </c>
      <c r="C100" s="531">
        <v>5906.014854</v>
      </c>
      <c r="D100" s="531">
        <f t="shared" si="5"/>
        <v>8785.2960490880014</v>
      </c>
      <c r="E100" s="532">
        <v>97.427818594000001</v>
      </c>
      <c r="F100" s="532">
        <v>9.7670250099999993</v>
      </c>
      <c r="G100" s="532">
        <v>60.842686900000011</v>
      </c>
      <c r="H100" s="532">
        <v>43.659523178000008</v>
      </c>
      <c r="I100" s="532">
        <v>8573.5989954060005</v>
      </c>
      <c r="J100" s="531">
        <f t="shared" si="4"/>
        <v>21692.101700633</v>
      </c>
      <c r="K100" s="532">
        <f>+'[3]6b'!L98</f>
        <v>346.45267236300003</v>
      </c>
      <c r="L100" s="532">
        <f>+'[3]6b'!M98</f>
        <v>19.188189543999997</v>
      </c>
      <c r="M100" s="532">
        <f>+'[3]6b'!N98</f>
        <v>159.99683922899999</v>
      </c>
      <c r="N100" s="532">
        <f>+'[3]6b'!O98</f>
        <v>1154.433708</v>
      </c>
      <c r="O100" s="532">
        <f>+'[3]6b'!P98</f>
        <v>20012.030291497002</v>
      </c>
      <c r="P100" s="531">
        <v>36383.438854</v>
      </c>
      <c r="R100" s="561"/>
    </row>
    <row r="101" spans="2:18" s="634" customFormat="1" ht="34.9" hidden="1" customHeight="1">
      <c r="B101" s="217">
        <v>44105</v>
      </c>
      <c r="C101" s="536">
        <v>5945.1317220000001</v>
      </c>
      <c r="D101" s="536">
        <f t="shared" si="5"/>
        <v>8832.5185234179989</v>
      </c>
      <c r="E101" s="537">
        <v>85.733500434999996</v>
      </c>
      <c r="F101" s="537">
        <v>10.260852099999999</v>
      </c>
      <c r="G101" s="537">
        <v>71.833478040000003</v>
      </c>
      <c r="H101" s="537">
        <v>59.177404478</v>
      </c>
      <c r="I101" s="537">
        <v>8605.5132883649985</v>
      </c>
      <c r="J101" s="536">
        <f t="shared" si="4"/>
        <v>21853.023386312001</v>
      </c>
      <c r="K101" s="537">
        <f>+'[3]6b'!L99</f>
        <v>365.25659399000006</v>
      </c>
      <c r="L101" s="537">
        <f>+'[3]6b'!M99</f>
        <v>18.975390843</v>
      </c>
      <c r="M101" s="537">
        <f>+'[3]6b'!N99</f>
        <v>166.65800062900001</v>
      </c>
      <c r="N101" s="537">
        <f>+'[3]6b'!O99</f>
        <v>1195.63717</v>
      </c>
      <c r="O101" s="537">
        <f>+'[3]6b'!P99</f>
        <v>20106.49623085</v>
      </c>
      <c r="P101" s="536">
        <v>36630.618721999999</v>
      </c>
      <c r="R101" s="561"/>
    </row>
    <row r="102" spans="2:18" s="634" customFormat="1" ht="34.9" hidden="1" customHeight="1">
      <c r="B102" s="216">
        <v>44136</v>
      </c>
      <c r="C102" s="531">
        <v>5922.7081710000002</v>
      </c>
      <c r="D102" s="531">
        <f t="shared" si="5"/>
        <v>8812.1338142780005</v>
      </c>
      <c r="E102" s="532">
        <v>83.663954901000011</v>
      </c>
      <c r="F102" s="532">
        <v>8.482302970000001</v>
      </c>
      <c r="G102" s="532">
        <v>56.16735113</v>
      </c>
      <c r="H102" s="532">
        <v>84.096037478</v>
      </c>
      <c r="I102" s="532">
        <v>8579.7241677990005</v>
      </c>
      <c r="J102" s="531">
        <f t="shared" si="4"/>
        <v>21858.189618773002</v>
      </c>
      <c r="K102" s="532">
        <f>+'[3]6b'!L100</f>
        <v>360.80694293399995</v>
      </c>
      <c r="L102" s="532">
        <f>+'[3]6b'!M100</f>
        <v>18.602622970999995</v>
      </c>
      <c r="M102" s="532">
        <f>+'[3]6b'!N100</f>
        <v>161.71143717200002</v>
      </c>
      <c r="N102" s="532">
        <f>+'[3]6b'!O100</f>
        <v>1354.8627469999999</v>
      </c>
      <c r="O102" s="532">
        <f>+'[3]6b'!P100</f>
        <v>19962.205868696001</v>
      </c>
      <c r="P102" s="531">
        <v>36593.004171</v>
      </c>
      <c r="R102" s="561"/>
    </row>
    <row r="103" spans="2:18" s="634" customFormat="1" ht="34.9" hidden="1" customHeight="1">
      <c r="B103" s="217">
        <v>44166</v>
      </c>
      <c r="C103" s="536">
        <v>5939.3795920000002</v>
      </c>
      <c r="D103" s="536">
        <f t="shared" si="5"/>
        <v>9074.1425218279983</v>
      </c>
      <c r="E103" s="537">
        <v>76.172305461999997</v>
      </c>
      <c r="F103" s="537">
        <v>9.7397844899999999</v>
      </c>
      <c r="G103" s="537">
        <v>91.198349460000003</v>
      </c>
      <c r="H103" s="537">
        <v>143.23676207800003</v>
      </c>
      <c r="I103" s="537">
        <v>8753.7953203379984</v>
      </c>
      <c r="J103" s="536">
        <f t="shared" si="4"/>
        <v>21998.359620502</v>
      </c>
      <c r="K103" s="537">
        <f>+'[3]6b'!L101</f>
        <v>339.73143162200006</v>
      </c>
      <c r="L103" s="537">
        <f>+'[3]6b'!M101</f>
        <v>18.821118968</v>
      </c>
      <c r="M103" s="537">
        <f>+'[3]6b'!N101</f>
        <v>172.414630714</v>
      </c>
      <c r="N103" s="537">
        <f>+'[3]6b'!O101</f>
        <v>1370.0778949999999</v>
      </c>
      <c r="O103" s="537">
        <f>+'[3]6b'!P101</f>
        <v>20097.314544198001</v>
      </c>
      <c r="P103" s="536">
        <v>37011.864591999998</v>
      </c>
      <c r="R103" s="561"/>
    </row>
    <row r="104" spans="2:18" s="634" customFormat="1" ht="34.9" hidden="1" customHeight="1">
      <c r="B104" s="215">
        <v>2021</v>
      </c>
      <c r="C104" s="535"/>
      <c r="D104" s="636"/>
      <c r="E104" s="637"/>
      <c r="F104" s="637"/>
      <c r="G104" s="637"/>
      <c r="H104" s="637"/>
      <c r="I104" s="637"/>
      <c r="J104" s="636"/>
      <c r="K104" s="637"/>
      <c r="L104" s="637"/>
      <c r="M104" s="637"/>
      <c r="N104" s="637"/>
      <c r="O104" s="637"/>
      <c r="P104" s="535"/>
      <c r="R104" s="561"/>
    </row>
    <row r="105" spans="2:18" s="634" customFormat="1" ht="34.9" hidden="1" customHeight="1">
      <c r="B105" s="216">
        <v>44197</v>
      </c>
      <c r="C105" s="531">
        <v>5973.8919550000001</v>
      </c>
      <c r="D105" s="531">
        <f t="shared" si="5"/>
        <v>9133.3134293599996</v>
      </c>
      <c r="E105" s="532">
        <v>96.923380980999994</v>
      </c>
      <c r="F105" s="532">
        <v>10.869049</v>
      </c>
      <c r="G105" s="532">
        <v>63.496133780000001</v>
      </c>
      <c r="H105" s="532">
        <v>115.74772208</v>
      </c>
      <c r="I105" s="532">
        <v>8846.2771435189989</v>
      </c>
      <c r="J105" s="531">
        <f t="shared" si="4"/>
        <v>22120.277334723996</v>
      </c>
      <c r="K105" s="532">
        <f>+'[3]6b'!L103</f>
        <v>321.115220475</v>
      </c>
      <c r="L105" s="532">
        <f>+'[3]6b'!M103</f>
        <v>20.433795800000002</v>
      </c>
      <c r="M105" s="532">
        <f>+'[3]6b'!N103</f>
        <v>183.949758414</v>
      </c>
      <c r="N105" s="532">
        <f>+'[3]6b'!O103</f>
        <v>1388.4709799999998</v>
      </c>
      <c r="O105" s="532">
        <f>+'[3]6b'!P103</f>
        <v>20206.307580034998</v>
      </c>
      <c r="P105" s="531">
        <v>37227.454955000001</v>
      </c>
      <c r="R105" s="561"/>
    </row>
    <row r="106" spans="2:18" s="634" customFormat="1" ht="34.9" hidden="1" customHeight="1">
      <c r="B106" s="217">
        <v>44228</v>
      </c>
      <c r="C106" s="536">
        <v>5989.4215380000005</v>
      </c>
      <c r="D106" s="536">
        <f t="shared" si="5"/>
        <v>9334.9119550779978</v>
      </c>
      <c r="E106" s="537">
        <v>100.81194225</v>
      </c>
      <c r="F106" s="537">
        <v>9.8655729100000009</v>
      </c>
      <c r="G106" s="537">
        <v>75.737608089999995</v>
      </c>
      <c r="H106" s="537">
        <v>113.226439078</v>
      </c>
      <c r="I106" s="537">
        <v>9035.2703927499988</v>
      </c>
      <c r="J106" s="536">
        <f t="shared" si="4"/>
        <v>22147.881358696002</v>
      </c>
      <c r="K106" s="537">
        <f>+'[3]6b'!L104</f>
        <v>310.556375613</v>
      </c>
      <c r="L106" s="537">
        <f>+'[3]6b'!M104</f>
        <v>20.687110263999998</v>
      </c>
      <c r="M106" s="537">
        <f>+'[3]6b'!N104</f>
        <v>190.32204661200001</v>
      </c>
      <c r="N106" s="537">
        <f>+'[3]6b'!O104</f>
        <v>1375.7316089999999</v>
      </c>
      <c r="O106" s="537">
        <f>+'[3]6b'!P104</f>
        <v>20250.584217207001</v>
      </c>
      <c r="P106" s="536">
        <v>37472.190538000003</v>
      </c>
      <c r="R106" s="561"/>
    </row>
    <row r="107" spans="2:18" s="634" customFormat="1" ht="34.9" hidden="1" customHeight="1">
      <c r="B107" s="216">
        <v>44256</v>
      </c>
      <c r="C107" s="531">
        <v>6107.1930130000001</v>
      </c>
      <c r="D107" s="531">
        <f t="shared" si="5"/>
        <v>9244.7757393880001</v>
      </c>
      <c r="E107" s="532">
        <v>99.454547832999992</v>
      </c>
      <c r="F107" s="532">
        <v>8.2744588099999987</v>
      </c>
      <c r="G107" s="532">
        <v>79.635140800000002</v>
      </c>
      <c r="H107" s="532">
        <v>112.78188307799999</v>
      </c>
      <c r="I107" s="532">
        <v>8944.6297088669999</v>
      </c>
      <c r="J107" s="531">
        <f t="shared" si="4"/>
        <v>22140.692596925001</v>
      </c>
      <c r="K107" s="532">
        <f>+'[3]6b'!L105</f>
        <v>319.34107336400001</v>
      </c>
      <c r="L107" s="532">
        <f>+'[3]6b'!M105</f>
        <v>20.414103482999998</v>
      </c>
      <c r="M107" s="532">
        <f>+'[3]6b'!N105</f>
        <v>193.21858556200002</v>
      </c>
      <c r="N107" s="532">
        <f>+'[3]6b'!O105</f>
        <v>1327.5813889999999</v>
      </c>
      <c r="O107" s="532">
        <f>+'[3]6b'!P105</f>
        <v>20280.137445516</v>
      </c>
      <c r="P107" s="531">
        <v>37492.685012999995</v>
      </c>
      <c r="R107" s="561"/>
    </row>
    <row r="108" spans="2:18" s="634" customFormat="1" ht="34.9" hidden="1" customHeight="1">
      <c r="B108" s="217">
        <v>44287</v>
      </c>
      <c r="C108" s="536">
        <v>6325.5082330000005</v>
      </c>
      <c r="D108" s="536">
        <f t="shared" si="5"/>
        <v>9281.9482677680007</v>
      </c>
      <c r="E108" s="537">
        <v>71.545024414000011</v>
      </c>
      <c r="F108" s="537">
        <v>7.4165792399999999</v>
      </c>
      <c r="G108" s="537">
        <v>48.13661865000001</v>
      </c>
      <c r="H108" s="537">
        <v>89.467488978000006</v>
      </c>
      <c r="I108" s="537">
        <v>9065.3825564859999</v>
      </c>
      <c r="J108" s="536">
        <f t="shared" si="4"/>
        <v>22123.951865765001</v>
      </c>
      <c r="K108" s="537">
        <f>+'[3]6b'!L106</f>
        <v>323.72250311900001</v>
      </c>
      <c r="L108" s="537">
        <f>+'[3]6b'!M106</f>
        <v>19.240652492999999</v>
      </c>
      <c r="M108" s="537">
        <f>+'[3]6b'!N106</f>
        <v>195.16506876199998</v>
      </c>
      <c r="N108" s="537">
        <f>+'[3]6b'!O106</f>
        <v>1279.3060589999998</v>
      </c>
      <c r="O108" s="537">
        <f>+'[3]6b'!P106</f>
        <v>20306.517582390999</v>
      </c>
      <c r="P108" s="536">
        <v>37731.372233000002</v>
      </c>
      <c r="R108" s="561"/>
    </row>
    <row r="109" spans="2:18" s="634" customFormat="1" ht="34.9" hidden="1" customHeight="1">
      <c r="B109" s="216">
        <v>44317</v>
      </c>
      <c r="C109" s="531">
        <v>6420.9099550000001</v>
      </c>
      <c r="D109" s="531">
        <f t="shared" si="5"/>
        <v>9270.2831708879985</v>
      </c>
      <c r="E109" s="532">
        <v>66.501616187999986</v>
      </c>
      <c r="F109" s="532">
        <v>6.2639094599999998</v>
      </c>
      <c r="G109" s="532">
        <v>64.856937850000008</v>
      </c>
      <c r="H109" s="532">
        <v>72.529659177999989</v>
      </c>
      <c r="I109" s="532">
        <v>9060.1310482119989</v>
      </c>
      <c r="J109" s="531">
        <f t="shared" si="4"/>
        <v>22004.356160122003</v>
      </c>
      <c r="K109" s="532">
        <f>+'[3]6b'!L107</f>
        <v>333.13223621699996</v>
      </c>
      <c r="L109" s="532">
        <f>+'[3]6b'!M107</f>
        <v>18.957950371999999</v>
      </c>
      <c r="M109" s="532">
        <f>+'[3]6b'!N107</f>
        <v>166.10105876200001</v>
      </c>
      <c r="N109" s="532">
        <f>+'[3]6b'!O107</f>
        <v>1172.2107979999998</v>
      </c>
      <c r="O109" s="532">
        <f>+'[3]6b'!P107</f>
        <v>20313.954116771001</v>
      </c>
      <c r="P109" s="531">
        <v>37695.518955</v>
      </c>
      <c r="R109" s="561"/>
    </row>
    <row r="110" spans="2:18" s="634" customFormat="1" ht="34.9" hidden="1" customHeight="1">
      <c r="B110" s="217">
        <v>44348</v>
      </c>
      <c r="C110" s="536">
        <v>6345.4487209999998</v>
      </c>
      <c r="D110" s="536">
        <f t="shared" si="5"/>
        <v>9497.8663230479997</v>
      </c>
      <c r="E110" s="537">
        <v>66.055743965999994</v>
      </c>
      <c r="F110" s="537">
        <v>6.8113548799999997</v>
      </c>
      <c r="G110" s="537">
        <v>81.852717689999992</v>
      </c>
      <c r="H110" s="537">
        <v>80.582915077999999</v>
      </c>
      <c r="I110" s="537">
        <v>9262.563591434</v>
      </c>
      <c r="J110" s="536">
        <f t="shared" si="4"/>
        <v>22127.525980228998</v>
      </c>
      <c r="K110" s="537">
        <f>+'[3]6b'!L108</f>
        <v>347.53732766899998</v>
      </c>
      <c r="L110" s="537">
        <f>+'[3]6b'!M108</f>
        <v>19.562889708000004</v>
      </c>
      <c r="M110" s="537">
        <f>+'[3]6b'!N108</f>
        <v>177.86471815199999</v>
      </c>
      <c r="N110" s="537">
        <f>+'[3]6b'!O108</f>
        <v>1137.0944379999999</v>
      </c>
      <c r="O110" s="537">
        <f>+'[3]6b'!P108</f>
        <v>20445.4666067</v>
      </c>
      <c r="P110" s="536">
        <v>37970.824721000005</v>
      </c>
      <c r="R110" s="561"/>
    </row>
    <row r="111" spans="2:18" s="634" customFormat="1" ht="34.9" hidden="1" customHeight="1">
      <c r="B111" s="216">
        <v>44378</v>
      </c>
      <c r="C111" s="531">
        <v>6485.6665400000002</v>
      </c>
      <c r="D111" s="531">
        <f t="shared" si="5"/>
        <v>9588.1069802279999</v>
      </c>
      <c r="E111" s="532">
        <v>76.521142915000013</v>
      </c>
      <c r="F111" s="532">
        <v>6.4396595799999998</v>
      </c>
      <c r="G111" s="532">
        <v>62.082282770000006</v>
      </c>
      <c r="H111" s="532">
        <v>108.808823078</v>
      </c>
      <c r="I111" s="532">
        <v>9334.2550718849998</v>
      </c>
      <c r="J111" s="531">
        <f t="shared" si="4"/>
        <v>22268.178902035001</v>
      </c>
      <c r="K111" s="532">
        <f>+'[3]6b'!L109</f>
        <v>350.76284068299998</v>
      </c>
      <c r="L111" s="532">
        <f>+'[3]6b'!M109</f>
        <v>19.192181009000002</v>
      </c>
      <c r="M111" s="532">
        <f>+'[3]6b'!N109</f>
        <v>190.18240359500001</v>
      </c>
      <c r="N111" s="532">
        <f>+'[3]6b'!O109</f>
        <v>1160.030285</v>
      </c>
      <c r="O111" s="532">
        <f>+'[3]6b'!P109</f>
        <v>20548.011191747999</v>
      </c>
      <c r="P111" s="531">
        <v>38341.910539999997</v>
      </c>
      <c r="R111" s="561"/>
    </row>
    <row r="112" spans="2:18" s="634" customFormat="1" ht="34.9" hidden="1" customHeight="1">
      <c r="B112" s="217">
        <v>44409</v>
      </c>
      <c r="C112" s="536">
        <v>6337.2478350000001</v>
      </c>
      <c r="D112" s="536">
        <f t="shared" si="5"/>
        <v>9680.3787687700005</v>
      </c>
      <c r="E112" s="537">
        <v>84.512447158000015</v>
      </c>
      <c r="F112" s="537">
        <v>6.2826825099999999</v>
      </c>
      <c r="G112" s="537">
        <v>58.915582030000003</v>
      </c>
      <c r="H112" s="537">
        <v>103.16027053000001</v>
      </c>
      <c r="I112" s="537">
        <v>9427.5077865420008</v>
      </c>
      <c r="J112" s="536">
        <f t="shared" si="4"/>
        <v>22423.713614585002</v>
      </c>
      <c r="K112" s="537">
        <f>+'[3]6b'!L110</f>
        <v>345.54054817500003</v>
      </c>
      <c r="L112" s="537">
        <f>+'[3]6b'!M110</f>
        <v>18.682088924999999</v>
      </c>
      <c r="M112" s="537">
        <f>+'[3]6b'!N110</f>
        <v>183.414413647</v>
      </c>
      <c r="N112" s="537">
        <f>+'[3]6b'!O110</f>
        <v>1204.3474629999998</v>
      </c>
      <c r="O112" s="537">
        <f>+'[3]6b'!P110</f>
        <v>20671.729100838002</v>
      </c>
      <c r="P112" s="536">
        <v>38441.311835</v>
      </c>
      <c r="R112" s="561"/>
    </row>
    <row r="113" spans="2:18" s="634" customFormat="1" ht="34.9" hidden="1" customHeight="1">
      <c r="B113" s="216">
        <v>44440</v>
      </c>
      <c r="C113" s="531">
        <v>6275.1145880000004</v>
      </c>
      <c r="D113" s="531">
        <f t="shared" si="5"/>
        <v>9658.814504938</v>
      </c>
      <c r="E113" s="532">
        <v>80.684398512000001</v>
      </c>
      <c r="F113" s="532">
        <v>6.1277788600000003</v>
      </c>
      <c r="G113" s="532">
        <v>67.131711599999988</v>
      </c>
      <c r="H113" s="532">
        <v>59.872400177999999</v>
      </c>
      <c r="I113" s="532">
        <v>9444.9982157880004</v>
      </c>
      <c r="J113" s="531">
        <f t="shared" si="4"/>
        <v>22671.925430015002</v>
      </c>
      <c r="K113" s="532">
        <f>+'[3]6b'!L111</f>
        <v>358.59653145500005</v>
      </c>
      <c r="L113" s="532">
        <f>+'[3]6b'!M111</f>
        <v>18.753623646999998</v>
      </c>
      <c r="M113" s="532">
        <f>+'[3]6b'!N111</f>
        <v>180.63814169500003</v>
      </c>
      <c r="N113" s="532">
        <f>+'[3]6b'!O111</f>
        <v>1255.019814</v>
      </c>
      <c r="O113" s="532">
        <f>+'[3]6b'!P111</f>
        <v>20858.917319218002</v>
      </c>
      <c r="P113" s="531">
        <v>38605.870588000005</v>
      </c>
      <c r="R113" s="561"/>
    </row>
    <row r="114" spans="2:18" s="634" customFormat="1" ht="34.9" hidden="1" customHeight="1">
      <c r="B114" s="217">
        <v>44470</v>
      </c>
      <c r="C114" s="536">
        <v>6229.1232119999995</v>
      </c>
      <c r="D114" s="536">
        <f t="shared" si="5"/>
        <v>9702.46129415</v>
      </c>
      <c r="E114" s="537">
        <v>64.935443299999989</v>
      </c>
      <c r="F114" s="537">
        <v>6.15922532</v>
      </c>
      <c r="G114" s="537">
        <v>91.978799949999996</v>
      </c>
      <c r="H114" s="537">
        <v>88.447391579999987</v>
      </c>
      <c r="I114" s="537">
        <v>9450.9404340000001</v>
      </c>
      <c r="J114" s="536">
        <f t="shared" si="4"/>
        <v>22815.580326722</v>
      </c>
      <c r="K114" s="537">
        <f>+'[3]6b'!L112</f>
        <v>365.97576104699999</v>
      </c>
      <c r="L114" s="537">
        <f>+'[3]6b'!M112</f>
        <v>18.566346202000002</v>
      </c>
      <c r="M114" s="537">
        <f>+'[3]6b'!N112</f>
        <v>189.400833447</v>
      </c>
      <c r="N114" s="537">
        <f>+'[3]6b'!O112</f>
        <v>1303.0914269999998</v>
      </c>
      <c r="O114" s="537">
        <f>+'[3]6b'!P112</f>
        <v>20938.545959026</v>
      </c>
      <c r="P114" s="536">
        <v>38747.155211999998</v>
      </c>
      <c r="R114" s="561"/>
    </row>
    <row r="115" spans="2:18" s="634" customFormat="1" ht="34.9" hidden="1" customHeight="1">
      <c r="B115" s="216">
        <v>44501</v>
      </c>
      <c r="C115" s="531">
        <v>6219.4981370000005</v>
      </c>
      <c r="D115" s="531">
        <f t="shared" si="5"/>
        <v>9732.8984515979992</v>
      </c>
      <c r="E115" s="532">
        <v>81.622566093000017</v>
      </c>
      <c r="F115" s="532">
        <v>4.6808752599999996</v>
      </c>
      <c r="G115" s="532">
        <v>83.615820660000011</v>
      </c>
      <c r="H115" s="532">
        <v>63.251028678000004</v>
      </c>
      <c r="I115" s="532">
        <v>9499.7281609069996</v>
      </c>
      <c r="J115" s="531">
        <f t="shared" si="4"/>
        <v>23103.381300968002</v>
      </c>
      <c r="K115" s="532">
        <f>+'[3]6b'!L113</f>
        <v>379.42400789200002</v>
      </c>
      <c r="L115" s="532">
        <f>+'[3]6b'!M113</f>
        <v>19.267692004000001</v>
      </c>
      <c r="M115" s="532">
        <f>+'[3]6b'!N113</f>
        <v>196.81829034699999</v>
      </c>
      <c r="N115" s="532">
        <f>+'[3]6b'!O113</f>
        <v>1339.6523249999998</v>
      </c>
      <c r="O115" s="532">
        <f>+'[3]6b'!P113</f>
        <v>21168.218985725001</v>
      </c>
      <c r="P115" s="531">
        <v>39055.770137</v>
      </c>
      <c r="R115" s="561"/>
    </row>
    <row r="116" spans="2:18" s="634" customFormat="1" ht="34.9" hidden="1" customHeight="1">
      <c r="B116" s="217">
        <v>44531</v>
      </c>
      <c r="C116" s="536">
        <v>6225.3766060000007</v>
      </c>
      <c r="D116" s="536">
        <f t="shared" si="5"/>
        <v>9954.431871068</v>
      </c>
      <c r="E116" s="537">
        <v>68.990193648000002</v>
      </c>
      <c r="F116" s="537">
        <v>5.26352932</v>
      </c>
      <c r="G116" s="537">
        <v>96.146721670000005</v>
      </c>
      <c r="H116" s="537">
        <v>117.454645078</v>
      </c>
      <c r="I116" s="537">
        <v>9666.5767813519997</v>
      </c>
      <c r="J116" s="536">
        <f t="shared" si="4"/>
        <v>23329.399644155001</v>
      </c>
      <c r="K116" s="537">
        <f>+'[3]6b'!L114</f>
        <v>404.605109287</v>
      </c>
      <c r="L116" s="537">
        <f>+'[3]6b'!M114</f>
        <v>19.552978864999996</v>
      </c>
      <c r="M116" s="537">
        <f>+'[3]6b'!N114</f>
        <v>185.646384286</v>
      </c>
      <c r="N116" s="537">
        <f>+'[3]6b'!O114</f>
        <v>1397.95355</v>
      </c>
      <c r="O116" s="537">
        <f>+'[3]6b'!P114</f>
        <v>21321.641621717001</v>
      </c>
      <c r="P116" s="536">
        <v>39509.210605999993</v>
      </c>
      <c r="R116" s="561"/>
    </row>
    <row r="117" spans="2:18" s="634" customFormat="1" ht="34.9" hidden="1" customHeight="1">
      <c r="B117" s="215">
        <v>2022</v>
      </c>
      <c r="C117" s="535"/>
      <c r="D117" s="636"/>
      <c r="E117" s="637"/>
      <c r="F117" s="637"/>
      <c r="G117" s="637"/>
      <c r="H117" s="637"/>
      <c r="I117" s="637"/>
      <c r="J117" s="636"/>
      <c r="K117" s="637"/>
      <c r="L117" s="637"/>
      <c r="M117" s="637"/>
      <c r="N117" s="637"/>
      <c r="O117" s="637"/>
      <c r="P117" s="535"/>
      <c r="R117" s="561"/>
    </row>
    <row r="118" spans="2:18" s="634" customFormat="1" ht="34.9" hidden="1" customHeight="1">
      <c r="B118" s="216">
        <v>44562</v>
      </c>
      <c r="C118" s="531">
        <v>6179.164812</v>
      </c>
      <c r="D118" s="531">
        <f t="shared" si="5"/>
        <v>9938.0143809239999</v>
      </c>
      <c r="E118" s="532">
        <v>177.96834052200001</v>
      </c>
      <c r="F118" s="532">
        <v>7.2949554959999992</v>
      </c>
      <c r="G118" s="532">
        <v>70.730858949999998</v>
      </c>
      <c r="H118" s="532">
        <v>179.51949307800001</v>
      </c>
      <c r="I118" s="532">
        <v>9502.5007328779993</v>
      </c>
      <c r="J118" s="531">
        <f t="shared" si="4"/>
        <v>23497.097256778001</v>
      </c>
      <c r="K118" s="532">
        <f>+'[3]6b'!L116</f>
        <v>347.44973909699996</v>
      </c>
      <c r="L118" s="532">
        <f>+'[3]6b'!M116</f>
        <v>19.957187757</v>
      </c>
      <c r="M118" s="532">
        <f>+'[3]6b'!N116</f>
        <v>183.67850028599997</v>
      </c>
      <c r="N118" s="532">
        <f>+'[3]6b'!O116</f>
        <v>1335.8349859999998</v>
      </c>
      <c r="O118" s="532">
        <f>+'[3]6b'!P116</f>
        <v>21610.176843638001</v>
      </c>
      <c r="P118" s="531">
        <v>39614.189812000004</v>
      </c>
      <c r="R118" s="561"/>
    </row>
    <row r="119" spans="2:18" s="634" customFormat="1" ht="34.9" hidden="1" customHeight="1">
      <c r="B119" s="217">
        <v>44593</v>
      </c>
      <c r="C119" s="536">
        <v>6192.6498109999993</v>
      </c>
      <c r="D119" s="536">
        <f t="shared" si="5"/>
        <v>9837.8036452880006</v>
      </c>
      <c r="E119" s="537">
        <v>88.311252843999995</v>
      </c>
      <c r="F119" s="537">
        <v>7.5230232699999995</v>
      </c>
      <c r="G119" s="537">
        <v>71.042320140000001</v>
      </c>
      <c r="H119" s="537">
        <v>81.265556978000006</v>
      </c>
      <c r="I119" s="537">
        <v>9589.6614920560005</v>
      </c>
      <c r="J119" s="536">
        <f t="shared" si="4"/>
        <v>23543.350463865001</v>
      </c>
      <c r="K119" s="537">
        <f>+'[3]6b'!L117</f>
        <v>396.225040202</v>
      </c>
      <c r="L119" s="537">
        <f>+'[3]6b'!M117</f>
        <v>20.092990586999996</v>
      </c>
      <c r="M119" s="537">
        <f>+'[3]6b'!N117</f>
        <v>206.62232754199999</v>
      </c>
      <c r="N119" s="537">
        <f>+'[3]6b'!O117</f>
        <v>1364.1854559999999</v>
      </c>
      <c r="O119" s="537">
        <f>+'[3]6b'!P117</f>
        <v>21556.224649534</v>
      </c>
      <c r="P119" s="536">
        <v>39573.788810999991</v>
      </c>
      <c r="R119" s="561"/>
    </row>
    <row r="120" spans="2:18" s="634" customFormat="1" ht="34.9" hidden="1" customHeight="1">
      <c r="B120" s="216">
        <v>44621</v>
      </c>
      <c r="C120" s="531">
        <v>6293.7132249999995</v>
      </c>
      <c r="D120" s="531">
        <f t="shared" si="5"/>
        <v>10152.814946871</v>
      </c>
      <c r="E120" s="532">
        <v>160.82198605000002</v>
      </c>
      <c r="F120" s="532">
        <v>7.609236933</v>
      </c>
      <c r="G120" s="532">
        <v>81.607863560000013</v>
      </c>
      <c r="H120" s="532">
        <v>207.934470078</v>
      </c>
      <c r="I120" s="532">
        <v>9694.8413902499997</v>
      </c>
      <c r="J120" s="531">
        <f t="shared" si="4"/>
        <v>23687.808810073999</v>
      </c>
      <c r="K120" s="532">
        <f>+'[3]6b'!L118</f>
        <v>332.35793150799998</v>
      </c>
      <c r="L120" s="532">
        <f>+'[3]6b'!M118</f>
        <v>19.886721413</v>
      </c>
      <c r="M120" s="532">
        <f>+'[3]6b'!N118</f>
        <v>202.43938808600001</v>
      </c>
      <c r="N120" s="532">
        <f>+'[3]6b'!O118</f>
        <v>1320.475612</v>
      </c>
      <c r="O120" s="532">
        <f>+'[3]6b'!P118</f>
        <v>21812.649157067</v>
      </c>
      <c r="P120" s="531">
        <v>40134.284225000003</v>
      </c>
      <c r="R120" s="561"/>
    </row>
    <row r="121" spans="2:18" s="634" customFormat="1" ht="34.9" hidden="1" customHeight="1">
      <c r="B121" s="217">
        <v>44652</v>
      </c>
      <c r="C121" s="536">
        <v>6650.5418910000008</v>
      </c>
      <c r="D121" s="536">
        <f t="shared" si="5"/>
        <v>10040.292652213</v>
      </c>
      <c r="E121" s="537">
        <v>73.15158283400001</v>
      </c>
      <c r="F121" s="537">
        <v>6.4654066449999998</v>
      </c>
      <c r="G121" s="537">
        <v>58.15710679</v>
      </c>
      <c r="H121" s="537">
        <v>73.501683577999998</v>
      </c>
      <c r="I121" s="537">
        <v>9829.0168723660008</v>
      </c>
      <c r="J121" s="536">
        <f t="shared" si="4"/>
        <v>23919.123001305001</v>
      </c>
      <c r="K121" s="537">
        <f>+'[3]6b'!L119</f>
        <v>381.47135245600003</v>
      </c>
      <c r="L121" s="537">
        <f>+'[3]6b'!M119</f>
        <v>19.380796386999997</v>
      </c>
      <c r="M121" s="537">
        <f>+'[3]6b'!N119</f>
        <v>211.59536828200004</v>
      </c>
      <c r="N121" s="537">
        <f>+'[3]6b'!O119</f>
        <v>1493.9228629999998</v>
      </c>
      <c r="O121" s="537">
        <f>+'[3]6b'!P119</f>
        <v>21812.75262118</v>
      </c>
      <c r="P121" s="536">
        <v>40609.988891000001</v>
      </c>
      <c r="R121" s="561"/>
    </row>
    <row r="122" spans="2:18" s="634" customFormat="1" ht="34.9" hidden="1" customHeight="1">
      <c r="B122" s="216">
        <v>44682</v>
      </c>
      <c r="C122" s="531">
        <v>6400.0284110000002</v>
      </c>
      <c r="D122" s="531">
        <f t="shared" si="5"/>
        <v>10000.761755079999</v>
      </c>
      <c r="E122" s="532">
        <v>107.158068152</v>
      </c>
      <c r="F122" s="532">
        <v>8.961289872</v>
      </c>
      <c r="G122" s="532">
        <v>86.093603330000008</v>
      </c>
      <c r="H122" s="532">
        <v>191.532129078</v>
      </c>
      <c r="I122" s="532">
        <v>9607.0166646479993</v>
      </c>
      <c r="J122" s="531">
        <f t="shared" si="4"/>
        <v>24154.552693907004</v>
      </c>
      <c r="K122" s="532">
        <f>+'[3]6b'!L120</f>
        <v>344.543076638</v>
      </c>
      <c r="L122" s="532">
        <f>+'[3]6b'!M120</f>
        <v>18.874815140999999</v>
      </c>
      <c r="M122" s="532">
        <f>+'[3]6b'!N120</f>
        <v>228.038468292</v>
      </c>
      <c r="N122" s="532">
        <f>+'[3]6b'!O120</f>
        <v>1533.5576279999998</v>
      </c>
      <c r="O122" s="532">
        <f>+'[3]6b'!P120</f>
        <v>22029.538705836003</v>
      </c>
      <c r="P122" s="531">
        <v>40555.412410999998</v>
      </c>
      <c r="R122" s="561"/>
    </row>
    <row r="123" spans="2:18" s="634" customFormat="1" ht="34.9" hidden="1" customHeight="1">
      <c r="B123" s="217">
        <v>44713</v>
      </c>
      <c r="C123" s="536">
        <v>6445.9728089999999</v>
      </c>
      <c r="D123" s="536">
        <f t="shared" si="5"/>
        <v>10107.311482525001</v>
      </c>
      <c r="E123" s="537">
        <v>66.572766147999999</v>
      </c>
      <c r="F123" s="537">
        <v>9.5738018770000011</v>
      </c>
      <c r="G123" s="537">
        <v>70.97878867</v>
      </c>
      <c r="H123" s="537">
        <v>69.833837377999984</v>
      </c>
      <c r="I123" s="537">
        <v>9890.3522884520007</v>
      </c>
      <c r="J123" s="536">
        <f t="shared" si="4"/>
        <v>24355.408506270996</v>
      </c>
      <c r="K123" s="537">
        <f>+'[3]6b'!L121</f>
        <v>397.50839053699997</v>
      </c>
      <c r="L123" s="537">
        <f>+'[3]6b'!M121</f>
        <v>16.938279351999999</v>
      </c>
      <c r="M123" s="537">
        <f>+'[3]6b'!N121</f>
        <v>217.10118867200003</v>
      </c>
      <c r="N123" s="537">
        <f>+'[3]6b'!O121</f>
        <v>1596.3977369999998</v>
      </c>
      <c r="O123" s="537">
        <f>+'[3]6b'!P121</f>
        <v>22127.462910709997</v>
      </c>
      <c r="P123" s="536">
        <v>40908.665808999998</v>
      </c>
      <c r="R123" s="561"/>
    </row>
    <row r="124" spans="2:18" s="634" customFormat="1" ht="34.9" hidden="1" customHeight="1">
      <c r="B124" s="216">
        <v>44743</v>
      </c>
      <c r="C124" s="531">
        <v>6398.4170810000005</v>
      </c>
      <c r="D124" s="531">
        <f t="shared" si="5"/>
        <v>10173.813240252</v>
      </c>
      <c r="E124" s="532">
        <v>67.751819954000013</v>
      </c>
      <c r="F124" s="532">
        <v>9.0481995439999992</v>
      </c>
      <c r="G124" s="532">
        <v>70.546817430000004</v>
      </c>
      <c r="H124" s="532">
        <v>59.075474578000005</v>
      </c>
      <c r="I124" s="532">
        <v>9967.390928746001</v>
      </c>
      <c r="J124" s="531">
        <f t="shared" si="4"/>
        <v>24561.065249783001</v>
      </c>
      <c r="K124" s="532">
        <f>+'[3]6b'!L122</f>
        <v>402.47180760200001</v>
      </c>
      <c r="L124" s="532">
        <f>+'[3]6b'!M122</f>
        <v>16.263276269000002</v>
      </c>
      <c r="M124" s="532">
        <f>+'[3]6b'!N122</f>
        <v>218.08383595199999</v>
      </c>
      <c r="N124" s="532">
        <f>+'[3]6b'!O122</f>
        <v>1641.624382</v>
      </c>
      <c r="O124" s="532">
        <f>+'[3]6b'!P122</f>
        <v>22282.62194796</v>
      </c>
      <c r="P124" s="531">
        <v>41133.243081000001</v>
      </c>
      <c r="R124" s="561"/>
    </row>
    <row r="125" spans="2:18" s="634" customFormat="1" ht="34.9" hidden="1" customHeight="1">
      <c r="B125" s="217">
        <v>44774</v>
      </c>
      <c r="C125" s="536">
        <v>6281.3506020000004</v>
      </c>
      <c r="D125" s="536">
        <f t="shared" si="5"/>
        <v>10308.904840536999</v>
      </c>
      <c r="E125" s="537">
        <v>73.850567457000011</v>
      </c>
      <c r="F125" s="537">
        <v>9.1834775490000009</v>
      </c>
      <c r="G125" s="537">
        <v>69.584762449999985</v>
      </c>
      <c r="H125" s="537">
        <v>55.917562478000001</v>
      </c>
      <c r="I125" s="537">
        <v>10100.368470603</v>
      </c>
      <c r="J125" s="536">
        <f t="shared" si="4"/>
        <v>24695.880981970997</v>
      </c>
      <c r="K125" s="537">
        <f>+'[3]6b'!L123</f>
        <v>416.00080774100002</v>
      </c>
      <c r="L125" s="537">
        <f>+'[3]6b'!M123</f>
        <v>14.539087575</v>
      </c>
      <c r="M125" s="537">
        <f>+'[3]6b'!N123</f>
        <v>235.768335842</v>
      </c>
      <c r="N125" s="537">
        <f>+'[3]6b'!O123</f>
        <v>1629.3215619999999</v>
      </c>
      <c r="O125" s="537">
        <f>+'[3]6b'!P123</f>
        <v>22400.251188812996</v>
      </c>
      <c r="P125" s="536">
        <v>41286.097602000002</v>
      </c>
      <c r="R125" s="561"/>
    </row>
    <row r="126" spans="2:18" s="634" customFormat="1" ht="34.9" hidden="1" customHeight="1">
      <c r="B126" s="216">
        <v>44805</v>
      </c>
      <c r="C126" s="531">
        <v>6136.9207079999996</v>
      </c>
      <c r="D126" s="531">
        <f t="shared" si="5"/>
        <v>10149.996979513</v>
      </c>
      <c r="E126" s="532">
        <v>60.122194616999998</v>
      </c>
      <c r="F126" s="532">
        <v>8.4168275349999995</v>
      </c>
      <c r="G126" s="532">
        <v>78.101432099999997</v>
      </c>
      <c r="H126" s="532">
        <v>35.730878378</v>
      </c>
      <c r="I126" s="532">
        <v>9967.6256468829997</v>
      </c>
      <c r="J126" s="531">
        <f t="shared" si="4"/>
        <v>25151.328599724995</v>
      </c>
      <c r="K126" s="532">
        <f>+'[3]6b'!L124</f>
        <v>421.46711056300001</v>
      </c>
      <c r="L126" s="532">
        <f>+'[3]6b'!M124</f>
        <v>15.350754446999998</v>
      </c>
      <c r="M126" s="532">
        <f>+'[3]6b'!N124</f>
        <v>235.51816944199999</v>
      </c>
      <c r="N126" s="532">
        <f>+'[3]6b'!O124</f>
        <v>1651.029548</v>
      </c>
      <c r="O126" s="532">
        <f>+'[3]6b'!P124</f>
        <v>22827.963017272996</v>
      </c>
      <c r="P126" s="531">
        <v>41438.174707999999</v>
      </c>
      <c r="R126" s="561"/>
    </row>
    <row r="127" spans="2:18" s="634" customFormat="1" ht="34.9" hidden="1" customHeight="1">
      <c r="B127" s="217">
        <v>44835</v>
      </c>
      <c r="C127" s="536">
        <v>6002.8946140000007</v>
      </c>
      <c r="D127" s="536">
        <f t="shared" si="5"/>
        <v>10134.725837562</v>
      </c>
      <c r="E127" s="537">
        <v>80.164953750999999</v>
      </c>
      <c r="F127" s="537">
        <v>7.6709408139999997</v>
      </c>
      <c r="G127" s="537">
        <v>69.423470769999994</v>
      </c>
      <c r="H127" s="537">
        <v>81.200966077999993</v>
      </c>
      <c r="I127" s="537">
        <v>9896.2655061490004</v>
      </c>
      <c r="J127" s="536">
        <f t="shared" si="4"/>
        <v>25300.748910495</v>
      </c>
      <c r="K127" s="537">
        <f>+'[3]6b'!L125</f>
        <v>437.10495818000004</v>
      </c>
      <c r="L127" s="537">
        <f>+'[3]6b'!M125</f>
        <v>15.887420212999999</v>
      </c>
      <c r="M127" s="537">
        <f>+'[3]6b'!N125</f>
        <v>265.00921114200003</v>
      </c>
      <c r="N127" s="537">
        <f>+'[3]6b'!O125</f>
        <v>1534.2727889999999</v>
      </c>
      <c r="O127" s="537">
        <f>+'[3]6b'!P125</f>
        <v>23048.474531960001</v>
      </c>
      <c r="P127" s="536">
        <v>41438.397614000001</v>
      </c>
      <c r="R127" s="561"/>
    </row>
    <row r="128" spans="2:18" s="634" customFormat="1" ht="34.9" hidden="1" customHeight="1">
      <c r="B128" s="216">
        <v>44866</v>
      </c>
      <c r="C128" s="531">
        <v>5936.661916</v>
      </c>
      <c r="D128" s="531">
        <f t="shared" si="5"/>
        <v>10152.336169435001</v>
      </c>
      <c r="E128" s="532">
        <v>74.969249209000012</v>
      </c>
      <c r="F128" s="532">
        <v>7.9277778569999997</v>
      </c>
      <c r="G128" s="532">
        <v>70.430857900000007</v>
      </c>
      <c r="H128" s="532">
        <v>94.910798478000004</v>
      </c>
      <c r="I128" s="532">
        <v>9904.0974859910002</v>
      </c>
      <c r="J128" s="531">
        <f t="shared" si="4"/>
        <v>25344.235145808998</v>
      </c>
      <c r="K128" s="532">
        <f>+'[3]6b'!L126</f>
        <v>416.62993499499999</v>
      </c>
      <c r="L128" s="532">
        <f>+'[3]6b'!M126</f>
        <v>15.483897777000001</v>
      </c>
      <c r="M128" s="532">
        <f>+'[3]6b'!N126</f>
        <v>244.680951652</v>
      </c>
      <c r="N128" s="532">
        <f>+'[3]6b'!O126</f>
        <v>1478.722538</v>
      </c>
      <c r="O128" s="532">
        <f>+'[3]6b'!P126</f>
        <v>23188.717823384999</v>
      </c>
      <c r="P128" s="531">
        <v>41433.196916000001</v>
      </c>
      <c r="R128" s="561"/>
    </row>
    <row r="129" spans="2:19" s="634" customFormat="1" ht="34.9" hidden="1" customHeight="1">
      <c r="B129" s="217">
        <v>44896</v>
      </c>
      <c r="C129" s="536">
        <v>6037.4384789999995</v>
      </c>
      <c r="D129" s="536">
        <f t="shared" si="5"/>
        <v>10009.901828959002</v>
      </c>
      <c r="E129" s="537">
        <v>77.913284611000009</v>
      </c>
      <c r="F129" s="537">
        <v>8.2067833009999998</v>
      </c>
      <c r="G129" s="537">
        <v>57.923983080000006</v>
      </c>
      <c r="H129" s="537">
        <v>64.376684377999993</v>
      </c>
      <c r="I129" s="537">
        <v>9801.4810935890018</v>
      </c>
      <c r="J129" s="536">
        <f t="shared" si="4"/>
        <v>25634.347399746002</v>
      </c>
      <c r="K129" s="537">
        <f>+'[3]6b'!L127</f>
        <v>408.20880804000001</v>
      </c>
      <c r="L129" s="537">
        <f>+'[3]6b'!M127</f>
        <v>15.582484022000001</v>
      </c>
      <c r="M129" s="537">
        <f>+'[3]6b'!N127</f>
        <v>234.70822735199999</v>
      </c>
      <c r="N129" s="537">
        <f>+'[3]6b'!O127</f>
        <v>1571.0844909999998</v>
      </c>
      <c r="O129" s="537">
        <f>+'[3]6b'!P127</f>
        <v>23404.763389332002</v>
      </c>
      <c r="P129" s="536">
        <v>41681.709478999997</v>
      </c>
      <c r="R129" s="561"/>
    </row>
    <row r="130" spans="2:19" s="634" customFormat="1" ht="34.9" hidden="1" customHeight="1">
      <c r="B130" s="215">
        <v>2023</v>
      </c>
      <c r="C130" s="535"/>
      <c r="D130" s="636"/>
      <c r="E130" s="637"/>
      <c r="F130" s="637"/>
      <c r="G130" s="637"/>
      <c r="H130" s="637"/>
      <c r="I130" s="637"/>
      <c r="J130" s="636"/>
      <c r="K130" s="637"/>
      <c r="L130" s="637"/>
      <c r="M130" s="637"/>
      <c r="N130" s="637"/>
      <c r="O130" s="637"/>
      <c r="P130" s="535"/>
      <c r="R130" s="561"/>
    </row>
    <row r="131" spans="2:19" s="634" customFormat="1" ht="34.9" hidden="1" customHeight="1">
      <c r="B131" s="216">
        <v>44927</v>
      </c>
      <c r="C131" s="531">
        <v>5937.909173</v>
      </c>
      <c r="D131" s="531">
        <v>9908.9482585730002</v>
      </c>
      <c r="E131" s="532">
        <v>109.73015463499999</v>
      </c>
      <c r="F131" s="532">
        <v>7.7589719229999998</v>
      </c>
      <c r="G131" s="532">
        <v>66.410690370000012</v>
      </c>
      <c r="H131" s="532">
        <v>85.498648980000013</v>
      </c>
      <c r="I131" s="532">
        <v>9639.5497926650005</v>
      </c>
      <c r="J131" s="531">
        <v>25701.281082777001</v>
      </c>
      <c r="K131" s="532">
        <v>407.46579781500003</v>
      </c>
      <c r="L131" s="532">
        <v>16.133894697999999</v>
      </c>
      <c r="M131" s="532">
        <v>240.76654243199999</v>
      </c>
      <c r="N131" s="532">
        <v>1417.4738580000001</v>
      </c>
      <c r="O131" s="532">
        <v>23619.440989832001</v>
      </c>
      <c r="P131" s="531">
        <v>41548.138514350001</v>
      </c>
      <c r="Q131" s="561"/>
      <c r="R131" s="561"/>
      <c r="S131" s="561"/>
    </row>
    <row r="132" spans="2:19" s="634" customFormat="1" ht="34.5" hidden="1" customHeight="1">
      <c r="B132" s="217">
        <v>44958</v>
      </c>
      <c r="C132" s="536">
        <v>5844.7542759999997</v>
      </c>
      <c r="D132" s="536">
        <v>9634.5598212389996</v>
      </c>
      <c r="E132" s="537">
        <v>122.459501725</v>
      </c>
      <c r="F132" s="537">
        <v>8.1431253409999993</v>
      </c>
      <c r="G132" s="537">
        <v>65.485415920000008</v>
      </c>
      <c r="H132" s="537">
        <v>83.581532077999995</v>
      </c>
      <c r="I132" s="537">
        <v>9354.8902461750004</v>
      </c>
      <c r="J132" s="536">
        <v>25957.231580790998</v>
      </c>
      <c r="K132" s="537">
        <v>409.30499541500001</v>
      </c>
      <c r="L132" s="537">
        <v>15.542980077999999</v>
      </c>
      <c r="M132" s="537">
        <v>257.41536501000002</v>
      </c>
      <c r="N132" s="537">
        <v>1608.708208</v>
      </c>
      <c r="O132" s="537">
        <v>23666.260032287999</v>
      </c>
      <c r="P132" s="536">
        <v>41436.545678029994</v>
      </c>
      <c r="Q132" s="561"/>
      <c r="R132" s="561"/>
      <c r="S132" s="561"/>
    </row>
    <row r="133" spans="2:19" s="634" customFormat="1" ht="34.9" hidden="1" customHeight="1">
      <c r="B133" s="216">
        <v>44986</v>
      </c>
      <c r="C133" s="531">
        <v>5934.9647939999995</v>
      </c>
      <c r="D133" s="531">
        <v>9816.7285992729994</v>
      </c>
      <c r="E133" s="532">
        <v>102.25172640299999</v>
      </c>
      <c r="F133" s="532">
        <v>8.8384432349999997</v>
      </c>
      <c r="G133" s="532">
        <v>68.70034145999999</v>
      </c>
      <c r="H133" s="532">
        <v>117.85539307799999</v>
      </c>
      <c r="I133" s="532">
        <v>9519.0826950969986</v>
      </c>
      <c r="J133" s="531">
        <v>25958.987953896001</v>
      </c>
      <c r="K133" s="532">
        <v>420.481483626</v>
      </c>
      <c r="L133" s="532">
        <v>13.142284500000001</v>
      </c>
      <c r="M133" s="532">
        <v>255.94109574999999</v>
      </c>
      <c r="N133" s="532">
        <v>1585.4554560000001</v>
      </c>
      <c r="O133" s="532">
        <v>23683.967634020002</v>
      </c>
      <c r="P133" s="531">
        <v>41710.681347168997</v>
      </c>
      <c r="Q133" s="561"/>
      <c r="R133" s="561"/>
      <c r="S133" s="561"/>
    </row>
    <row r="134" spans="2:19" s="634" customFormat="1" ht="34.9" hidden="1" customHeight="1">
      <c r="B134" s="217">
        <v>45017</v>
      </c>
      <c r="C134" s="536">
        <v>6158.9327220000005</v>
      </c>
      <c r="D134" s="536">
        <v>9761.3484317219991</v>
      </c>
      <c r="E134" s="537">
        <v>108.64000354799998</v>
      </c>
      <c r="F134" s="537">
        <v>7.8272639139999995</v>
      </c>
      <c r="G134" s="537">
        <v>57.10357303</v>
      </c>
      <c r="H134" s="537">
        <v>69.232529877999994</v>
      </c>
      <c r="I134" s="537">
        <v>9518.5450613519988</v>
      </c>
      <c r="J134" s="536">
        <v>25918.807892709003</v>
      </c>
      <c r="K134" s="537">
        <v>428.82900444899997</v>
      </c>
      <c r="L134" s="537">
        <v>12.3783862</v>
      </c>
      <c r="M134" s="537">
        <v>247.38927415000001</v>
      </c>
      <c r="N134" s="537">
        <v>1658.434186</v>
      </c>
      <c r="O134" s="537">
        <v>23571.777041910002</v>
      </c>
      <c r="P134" s="536">
        <v>41839.089046431</v>
      </c>
      <c r="Q134" s="561"/>
      <c r="R134" s="685"/>
      <c r="S134" s="561"/>
    </row>
    <row r="135" spans="2:19" s="634" customFormat="1" ht="34.9" hidden="1" customHeight="1">
      <c r="B135" s="216">
        <v>45047</v>
      </c>
      <c r="C135" s="531">
        <v>6021.3999909999993</v>
      </c>
      <c r="D135" s="531">
        <v>9634.8537689980021</v>
      </c>
      <c r="E135" s="532">
        <v>194.13126922399999</v>
      </c>
      <c r="F135" s="532">
        <v>7.4441097679999988</v>
      </c>
      <c r="G135" s="532">
        <v>68.671964849999995</v>
      </c>
      <c r="H135" s="532">
        <v>92.112034780000002</v>
      </c>
      <c r="I135" s="532">
        <v>9272.4943903760013</v>
      </c>
      <c r="J135" s="531">
        <v>26004.743617279</v>
      </c>
      <c r="K135" s="532">
        <v>431.52104107999997</v>
      </c>
      <c r="L135" s="532">
        <v>10.29592324</v>
      </c>
      <c r="M135" s="532">
        <v>286.82985894900003</v>
      </c>
      <c r="N135" s="532">
        <v>1728.752389</v>
      </c>
      <c r="O135" s="532">
        <v>23547.344405010001</v>
      </c>
      <c r="P135" s="531">
        <v>41660.997377277003</v>
      </c>
      <c r="Q135" s="561"/>
      <c r="R135" s="685"/>
      <c r="S135" s="561"/>
    </row>
    <row r="136" spans="2:19" s="634" customFormat="1" ht="34.9" hidden="1" customHeight="1">
      <c r="B136" s="217">
        <v>45078</v>
      </c>
      <c r="C136" s="536">
        <v>6220.26</v>
      </c>
      <c r="D136" s="536">
        <v>9579.3597114780005</v>
      </c>
      <c r="E136" s="537">
        <v>154.03560985600001</v>
      </c>
      <c r="F136" s="537">
        <v>6.797289039999999</v>
      </c>
      <c r="G136" s="537">
        <v>57.579778359999999</v>
      </c>
      <c r="H136" s="537">
        <v>59.929844377999999</v>
      </c>
      <c r="I136" s="537">
        <v>9301.0171898440003</v>
      </c>
      <c r="J136" s="536">
        <v>26188.968276069998</v>
      </c>
      <c r="K136" s="537">
        <v>420.98728851800001</v>
      </c>
      <c r="L136" s="537">
        <v>9.9157144200000005</v>
      </c>
      <c r="M136" s="537">
        <v>286.78370700200003</v>
      </c>
      <c r="N136" s="537">
        <v>1689.4206589999999</v>
      </c>
      <c r="O136" s="537">
        <v>23781.860907129998</v>
      </c>
      <c r="P136" s="536">
        <v>41988.587987548002</v>
      </c>
      <c r="Q136" s="561"/>
      <c r="R136" s="561"/>
      <c r="S136" s="561"/>
    </row>
    <row r="137" spans="2:19" s="634" customFormat="1" ht="34.9" hidden="1" customHeight="1">
      <c r="B137" s="216">
        <v>45108</v>
      </c>
      <c r="C137" s="531">
        <v>6040.3180000000002</v>
      </c>
      <c r="D137" s="531">
        <v>9721.3411640310005</v>
      </c>
      <c r="E137" s="532">
        <v>169.60018906599998</v>
      </c>
      <c r="F137" s="532">
        <v>7.2984093030000006</v>
      </c>
      <c r="G137" s="532">
        <v>68.009172950000007</v>
      </c>
      <c r="H137" s="532">
        <v>68.168028077999992</v>
      </c>
      <c r="I137" s="532">
        <v>9408.2653646340004</v>
      </c>
      <c r="J137" s="531">
        <v>26397.584960724998</v>
      </c>
      <c r="K137" s="532">
        <v>419.80778953099997</v>
      </c>
      <c r="L137" s="532">
        <v>8.5236866899999999</v>
      </c>
      <c r="M137" s="532">
        <v>310.48658533500003</v>
      </c>
      <c r="N137" s="532">
        <v>1637.26107</v>
      </c>
      <c r="O137" s="532">
        <v>24021.505829169</v>
      </c>
      <c r="P137" s="531">
        <v>42159.244124755998</v>
      </c>
      <c r="Q137" s="561"/>
      <c r="R137" s="561"/>
      <c r="S137" s="561"/>
    </row>
    <row r="138" spans="2:19" s="634" customFormat="1" ht="34.9" hidden="1" customHeight="1">
      <c r="B138" s="217">
        <v>45139</v>
      </c>
      <c r="C138" s="536">
        <v>5919.973</v>
      </c>
      <c r="D138" s="536">
        <v>9615.0085821269986</v>
      </c>
      <c r="E138" s="537">
        <v>98.401600576999996</v>
      </c>
      <c r="F138" s="537">
        <v>6.4356164390000004</v>
      </c>
      <c r="G138" s="537">
        <v>63.192323610000003</v>
      </c>
      <c r="H138" s="537">
        <v>75.908471677999984</v>
      </c>
      <c r="I138" s="537">
        <v>9371.0705698229995</v>
      </c>
      <c r="J138" s="536">
        <v>26684.950965625001</v>
      </c>
      <c r="K138" s="537">
        <v>430.95302672899999</v>
      </c>
      <c r="L138" s="537">
        <v>8.2815567000000012</v>
      </c>
      <c r="M138" s="537">
        <v>327.62245983500003</v>
      </c>
      <c r="N138" s="537">
        <v>1520.6048229999999</v>
      </c>
      <c r="O138" s="537">
        <v>24397.489099361002</v>
      </c>
      <c r="P138" s="536">
        <v>42219.932547751996</v>
      </c>
      <c r="Q138" s="561"/>
      <c r="R138" s="561"/>
      <c r="S138" s="561"/>
    </row>
    <row r="139" spans="2:19" s="634" customFormat="1" ht="34.9" hidden="1" customHeight="1">
      <c r="B139" s="216">
        <v>45170</v>
      </c>
      <c r="C139" s="531">
        <v>5812.7450000000008</v>
      </c>
      <c r="D139" s="531">
        <v>9802.7719313819998</v>
      </c>
      <c r="E139" s="532">
        <v>100.66278844899999</v>
      </c>
      <c r="F139" s="532">
        <v>5.9662524040000005</v>
      </c>
      <c r="G139" s="532">
        <v>67.890721299999996</v>
      </c>
      <c r="H139" s="532">
        <v>89.908442478000012</v>
      </c>
      <c r="I139" s="532">
        <v>9538.3437267509998</v>
      </c>
      <c r="J139" s="531">
        <v>26729.184652901993</v>
      </c>
      <c r="K139" s="532">
        <v>437.83579936800004</v>
      </c>
      <c r="L139" s="532">
        <v>7.6254813360000009</v>
      </c>
      <c r="M139" s="532">
        <v>326.24190689099999</v>
      </c>
      <c r="N139" s="532">
        <v>1484.330791185</v>
      </c>
      <c r="O139" s="532">
        <v>24473.150674121993</v>
      </c>
      <c r="P139" s="531">
        <v>42344.701584283997</v>
      </c>
      <c r="Q139" s="561"/>
      <c r="R139" s="561"/>
      <c r="S139" s="561"/>
    </row>
    <row r="140" spans="2:19" s="634" customFormat="1" ht="34.9" hidden="1" customHeight="1">
      <c r="B140" s="217">
        <v>45201</v>
      </c>
      <c r="C140" s="536">
        <v>5800.6329999999998</v>
      </c>
      <c r="D140" s="536">
        <v>9459.4906583829998</v>
      </c>
      <c r="E140" s="537">
        <v>84.255921267000005</v>
      </c>
      <c r="F140" s="537">
        <v>4.9684851749999996</v>
      </c>
      <c r="G140" s="537">
        <v>55.69644383</v>
      </c>
      <c r="H140" s="537">
        <v>88.427467877999987</v>
      </c>
      <c r="I140" s="537">
        <v>9226.1423402330001</v>
      </c>
      <c r="J140" s="536">
        <v>27094.589612987998</v>
      </c>
      <c r="K140" s="537">
        <v>433.40550289800001</v>
      </c>
      <c r="L140" s="537">
        <v>6.3500444659999999</v>
      </c>
      <c r="M140" s="537">
        <v>332.21140366000003</v>
      </c>
      <c r="N140" s="537">
        <v>1589.2003156119999</v>
      </c>
      <c r="O140" s="537">
        <v>24733.422346351999</v>
      </c>
      <c r="P140" s="536">
        <v>42354.713271371002</v>
      </c>
      <c r="Q140" s="561"/>
      <c r="R140" s="561"/>
      <c r="S140" s="561"/>
    </row>
    <row r="141" spans="2:19" s="634" customFormat="1" ht="34.9" hidden="1" customHeight="1">
      <c r="B141" s="216">
        <v>45233</v>
      </c>
      <c r="C141" s="531">
        <v>5832.6639999999998</v>
      </c>
      <c r="D141" s="531">
        <v>9311.5724946320006</v>
      </c>
      <c r="E141" s="532">
        <v>105.512452721</v>
      </c>
      <c r="F141" s="532">
        <v>4.7835847240000007</v>
      </c>
      <c r="G141" s="532">
        <v>41.646545429999996</v>
      </c>
      <c r="H141" s="532">
        <v>69.001081577999997</v>
      </c>
      <c r="I141" s="532">
        <v>9090.6288301790009</v>
      </c>
      <c r="J141" s="531">
        <v>27167.365606326002</v>
      </c>
      <c r="K141" s="532">
        <v>422.52016173000004</v>
      </c>
      <c r="L141" s="532">
        <v>6.1496861340000004</v>
      </c>
      <c r="M141" s="532">
        <v>298.45539651000001</v>
      </c>
      <c r="N141" s="532">
        <v>1561.2406936120001</v>
      </c>
      <c r="O141" s="532">
        <v>24878.999668340002</v>
      </c>
      <c r="P141" s="531">
        <v>42311.602100958</v>
      </c>
      <c r="Q141" s="561"/>
      <c r="R141" s="561"/>
      <c r="S141" s="561"/>
    </row>
    <row r="142" spans="2:19" s="634" customFormat="1" ht="34.5" hidden="1" customHeight="1">
      <c r="B142" s="217">
        <v>45261</v>
      </c>
      <c r="C142" s="536">
        <v>5807.5482840000004</v>
      </c>
      <c r="D142" s="536">
        <f>I142+H142+G142+F142+E142</f>
        <v>9479.0070333230015</v>
      </c>
      <c r="E142" s="537">
        <v>137.468441756</v>
      </c>
      <c r="F142" s="537">
        <v>6.0817184069999994</v>
      </c>
      <c r="G142" s="537">
        <v>52.56998754</v>
      </c>
      <c r="H142" s="537">
        <v>79.681778875999981</v>
      </c>
      <c r="I142" s="537">
        <v>9203.2051067440007</v>
      </c>
      <c r="J142" s="536">
        <f>K142+L142+M142+N142+O142</f>
        <v>27376.502773624001</v>
      </c>
      <c r="K142" s="537">
        <v>403.93066469300004</v>
      </c>
      <c r="L142" s="537">
        <v>5.65455474</v>
      </c>
      <c r="M142" s="537">
        <v>285.80910904199999</v>
      </c>
      <c r="N142" s="537">
        <v>1721.361624612</v>
      </c>
      <c r="O142" s="537">
        <v>24959.746820537002</v>
      </c>
      <c r="P142" s="536">
        <f>+J142+D142+C142</f>
        <v>42663.058090947001</v>
      </c>
      <c r="Q142" s="561"/>
      <c r="R142" s="561"/>
      <c r="S142" s="561"/>
    </row>
    <row r="143" spans="2:19" s="634" customFormat="1" ht="34.9" hidden="1" customHeight="1">
      <c r="B143" s="1009">
        <v>2024</v>
      </c>
      <c r="C143" s="1013"/>
      <c r="D143" s="1020"/>
      <c r="E143" s="1021"/>
      <c r="F143" s="1021"/>
      <c r="G143" s="1021"/>
      <c r="H143" s="1021"/>
      <c r="I143" s="1021"/>
      <c r="J143" s="1020"/>
      <c r="K143" s="1021"/>
      <c r="L143" s="1021"/>
      <c r="M143" s="1021"/>
      <c r="N143" s="1021"/>
      <c r="O143" s="1021"/>
      <c r="P143" s="1013"/>
      <c r="R143" s="561"/>
    </row>
    <row r="144" spans="2:19" s="634" customFormat="1" ht="34.9" hidden="1" customHeight="1">
      <c r="B144" s="216">
        <v>45292</v>
      </c>
      <c r="C144" s="531">
        <v>5765.9841619999997</v>
      </c>
      <c r="D144" s="531">
        <f>I144+H144+G144+F144+E144</f>
        <v>9477.0681436200011</v>
      </c>
      <c r="E144" s="532">
        <v>175.89567123699999</v>
      </c>
      <c r="F144" s="532">
        <v>7.0347267920000007</v>
      </c>
      <c r="G144" s="532">
        <v>57.713198349999999</v>
      </c>
      <c r="H144" s="532">
        <v>85.894082978</v>
      </c>
      <c r="I144" s="532">
        <v>9150.5304642629999</v>
      </c>
      <c r="J144" s="531">
        <f>K144+L144+M144+N144+O144</f>
        <v>27573.176139736002</v>
      </c>
      <c r="K144" s="532">
        <v>405.90221157900004</v>
      </c>
      <c r="L144" s="532">
        <v>6.4967407170000007</v>
      </c>
      <c r="M144" s="532">
        <v>289.12399046500002</v>
      </c>
      <c r="N144" s="532">
        <v>1759.2506002739999</v>
      </c>
      <c r="O144" s="532">
        <v>25112.402596701002</v>
      </c>
      <c r="P144" s="531">
        <v>42816.228445356006</v>
      </c>
      <c r="Q144" s="561"/>
      <c r="R144" s="561"/>
      <c r="S144" s="561"/>
    </row>
    <row r="145" spans="2:19" s="634" customFormat="1" ht="34.9" hidden="1" customHeight="1">
      <c r="B145" s="217">
        <v>45323</v>
      </c>
      <c r="C145" s="536">
        <v>5759.6226130000005</v>
      </c>
      <c r="D145" s="536">
        <f>I145+H145+G145+F145+E145</f>
        <v>9499.7442174919997</v>
      </c>
      <c r="E145" s="537">
        <v>161.94334902099999</v>
      </c>
      <c r="F145" s="537">
        <v>6.6291308540000005</v>
      </c>
      <c r="G145" s="537">
        <v>58.716725259999997</v>
      </c>
      <c r="H145" s="537">
        <v>56.954540778000002</v>
      </c>
      <c r="I145" s="537">
        <v>9215.5004715790001</v>
      </c>
      <c r="J145" s="536">
        <f>O145+N145+M145+L145+K145</f>
        <v>27791.317437403995</v>
      </c>
      <c r="K145" s="537">
        <v>392.94031031400004</v>
      </c>
      <c r="L145" s="537">
        <v>7.1888264530000008</v>
      </c>
      <c r="M145" s="537">
        <v>311.67003417699993</v>
      </c>
      <c r="N145" s="537">
        <v>1862.0556562739998</v>
      </c>
      <c r="O145" s="537">
        <v>25217.462610185998</v>
      </c>
      <c r="P145" s="536">
        <f>J145+C145+D145</f>
        <v>43050.684267895995</v>
      </c>
      <c r="Q145" s="561"/>
      <c r="R145" s="561"/>
      <c r="S145" s="561"/>
    </row>
    <row r="146" spans="2:19" s="634" customFormat="1" ht="34.9" hidden="1" customHeight="1">
      <c r="B146" s="216">
        <v>45352</v>
      </c>
      <c r="C146" s="531">
        <v>5897.2268560000002</v>
      </c>
      <c r="D146" s="531">
        <f>I146+H146+G146+F146+E146</f>
        <v>9602.4887336989996</v>
      </c>
      <c r="E146" s="532">
        <v>155.32219102699997</v>
      </c>
      <c r="F146" s="532">
        <v>6.4419322010000002</v>
      </c>
      <c r="G146" s="532">
        <v>61.097037920000005</v>
      </c>
      <c r="H146" s="532">
        <v>65.016389778000004</v>
      </c>
      <c r="I146" s="532">
        <v>9314.6111827729983</v>
      </c>
      <c r="J146" s="531">
        <f>O146+N146+M146+L146+K146</f>
        <v>27705.351018287001</v>
      </c>
      <c r="K146" s="532">
        <v>410.56406803200002</v>
      </c>
      <c r="L146" s="532">
        <v>7.3641776249999999</v>
      </c>
      <c r="M146" s="532">
        <v>297.50989978799998</v>
      </c>
      <c r="N146" s="532">
        <v>1716.1523152739999</v>
      </c>
      <c r="O146" s="532">
        <v>25273.760557567999</v>
      </c>
      <c r="P146" s="531">
        <f>J146+C146+D146</f>
        <v>43205.066607986002</v>
      </c>
      <c r="Q146" s="561"/>
      <c r="R146" s="561"/>
      <c r="S146" s="561"/>
    </row>
    <row r="147" spans="2:19" s="634" customFormat="1" ht="34.9" hidden="1" customHeight="1">
      <c r="B147" s="217">
        <v>45383</v>
      </c>
      <c r="C147" s="536">
        <v>5962.8962449999999</v>
      </c>
      <c r="D147" s="536">
        <f>I147+H147+G147+F147+E147</f>
        <v>9523.6993189160003</v>
      </c>
      <c r="E147" s="537">
        <v>121.841845326</v>
      </c>
      <c r="F147" s="537">
        <v>5.1571873080000001</v>
      </c>
      <c r="G147" s="537">
        <v>67.779834280000003</v>
      </c>
      <c r="H147" s="537">
        <v>97.427021478</v>
      </c>
      <c r="I147" s="537">
        <v>9231.4934305240004</v>
      </c>
      <c r="J147" s="536">
        <f>O147+N147+M147+L147+K147</f>
        <v>27511.670643802001</v>
      </c>
      <c r="K147" s="537">
        <v>418.95363570800004</v>
      </c>
      <c r="L147" s="537">
        <v>6.8730813800000004</v>
      </c>
      <c r="M147" s="537">
        <v>286.45420556300002</v>
      </c>
      <c r="N147" s="537">
        <v>1562.549413129</v>
      </c>
      <c r="O147" s="537">
        <v>25236.840308022001</v>
      </c>
      <c r="P147" s="536">
        <f>J147+C147+D147</f>
        <v>42998.266207717999</v>
      </c>
      <c r="Q147" s="561"/>
      <c r="R147" s="561"/>
      <c r="S147" s="561"/>
    </row>
    <row r="148" spans="2:19" s="634" customFormat="1" ht="34.9" hidden="1" customHeight="1">
      <c r="B148" s="216">
        <v>45413</v>
      </c>
      <c r="C148" s="531">
        <v>5991.0080850000004</v>
      </c>
      <c r="D148" s="531">
        <f>I148+H148+G148+F148+E148</f>
        <v>9812.1138939760003</v>
      </c>
      <c r="E148" s="532">
        <v>110.65283100400001</v>
      </c>
      <c r="F148" s="532">
        <v>7.9893112679999989</v>
      </c>
      <c r="G148" s="532">
        <v>54.655046129999995</v>
      </c>
      <c r="H148" s="532">
        <v>93.148977478000006</v>
      </c>
      <c r="I148" s="532">
        <v>9545.6677280960012</v>
      </c>
      <c r="J148" s="531">
        <f>O148+N148+M148+L148+K148</f>
        <v>27719.846402464002</v>
      </c>
      <c r="K148" s="532">
        <v>424.62983396300001</v>
      </c>
      <c r="L148" s="532">
        <v>5.5672353189999999</v>
      </c>
      <c r="M148" s="532">
        <v>298.49298864599996</v>
      </c>
      <c r="N148" s="532">
        <v>1737.4882971289999</v>
      </c>
      <c r="O148" s="532">
        <v>25253.668047407002</v>
      </c>
      <c r="P148" s="531">
        <f>J148+C148+D148</f>
        <v>43522.968381439998</v>
      </c>
      <c r="Q148" s="561"/>
      <c r="R148" s="561"/>
      <c r="S148" s="561"/>
    </row>
    <row r="149" spans="2:19" s="634" customFormat="1" ht="34.9" hidden="1" customHeight="1">
      <c r="B149" s="217">
        <v>45445</v>
      </c>
      <c r="C149" s="536">
        <v>6073.0444170000001</v>
      </c>
      <c r="D149" s="536">
        <v>9721.3952127310004</v>
      </c>
      <c r="E149" s="537">
        <v>117.15550828900001</v>
      </c>
      <c r="F149" s="537">
        <v>6.3761239830000003</v>
      </c>
      <c r="G149" s="537">
        <v>61.378453869999994</v>
      </c>
      <c r="H149" s="537">
        <v>71.122700177999988</v>
      </c>
      <c r="I149" s="537">
        <v>9465.3624264110003</v>
      </c>
      <c r="J149" s="536">
        <v>27939.017108834996</v>
      </c>
      <c r="K149" s="537">
        <v>423.71956221599999</v>
      </c>
      <c r="L149" s="537">
        <v>5.0491474400000005</v>
      </c>
      <c r="M149" s="537">
        <v>293.34909961599999</v>
      </c>
      <c r="N149" s="537">
        <v>1782.2637911289999</v>
      </c>
      <c r="O149" s="537">
        <v>25434.635508433996</v>
      </c>
      <c r="P149" s="536">
        <v>43733.45673856599</v>
      </c>
      <c r="Q149" s="561"/>
      <c r="R149" s="561"/>
      <c r="S149" s="561"/>
    </row>
    <row r="150" spans="2:19" s="634" customFormat="1" ht="34.9" hidden="1" customHeight="1">
      <c r="B150" s="216" t="s">
        <v>1037</v>
      </c>
      <c r="C150" s="531">
        <v>6148.9049999999997</v>
      </c>
      <c r="D150" s="531">
        <f>I150+H150+G150+F150+E150</f>
        <v>9740.3580000000002</v>
      </c>
      <c r="E150" s="532">
        <v>111.458</v>
      </c>
      <c r="F150" s="532">
        <v>7.45</v>
      </c>
      <c r="G150" s="532">
        <v>56.23</v>
      </c>
      <c r="H150" s="532">
        <v>68.126000000000005</v>
      </c>
      <c r="I150" s="532">
        <v>9497.0939999999991</v>
      </c>
      <c r="J150" s="531">
        <f>O150+N150+M150+L150+K150</f>
        <v>28607.103999999999</v>
      </c>
      <c r="K150" s="532">
        <v>424.66199999999998</v>
      </c>
      <c r="L150" s="532">
        <v>5.1970000000000001</v>
      </c>
      <c r="M150" s="532">
        <v>295.05</v>
      </c>
      <c r="N150" s="532">
        <v>1850.6659999999999</v>
      </c>
      <c r="O150" s="532">
        <v>26031.528999999999</v>
      </c>
      <c r="P150" s="531">
        <f>J150+C150+D150</f>
        <v>44496.366999999998</v>
      </c>
      <c r="Q150" s="561"/>
      <c r="R150" s="561"/>
      <c r="S150" s="561"/>
    </row>
    <row r="151" spans="2:19" s="634" customFormat="1" ht="34.9" hidden="1" customHeight="1">
      <c r="B151" s="217">
        <v>45507</v>
      </c>
      <c r="C151" s="536">
        <v>6145.6424219999999</v>
      </c>
      <c r="D151" s="536">
        <v>9871.864505597001</v>
      </c>
      <c r="E151" s="537">
        <v>123.51938800299999</v>
      </c>
      <c r="F151" s="537">
        <v>7.6465833790000008</v>
      </c>
      <c r="G151" s="537">
        <v>61.376428140000002</v>
      </c>
      <c r="H151" s="537">
        <v>82.579161278000001</v>
      </c>
      <c r="I151" s="537">
        <v>9596.7429447970007</v>
      </c>
      <c r="J151" s="536">
        <v>28906.117093283996</v>
      </c>
      <c r="K151" s="537">
        <v>429.36278560199997</v>
      </c>
      <c r="L151" s="537">
        <v>4.7321596670000003</v>
      </c>
      <c r="M151" s="537">
        <v>288.18820499600002</v>
      </c>
      <c r="N151" s="537">
        <v>1963.9244181609999</v>
      </c>
      <c r="O151" s="537">
        <v>26219.909524857998</v>
      </c>
      <c r="P151" s="536">
        <v>44923.624020880998</v>
      </c>
      <c r="Q151" s="561"/>
      <c r="R151" s="561"/>
      <c r="S151" s="561"/>
    </row>
    <row r="152" spans="2:19" s="634" customFormat="1" ht="34.9" hidden="1" customHeight="1">
      <c r="B152" s="216">
        <v>45560</v>
      </c>
      <c r="C152" s="531">
        <v>6073.500548</v>
      </c>
      <c r="D152" s="531">
        <f>I152+H152+G152+F152+E152</f>
        <v>9749.9843596500014</v>
      </c>
      <c r="E152" s="532">
        <v>114.5367282</v>
      </c>
      <c r="F152" s="532">
        <v>6.147653042</v>
      </c>
      <c r="G152" s="532">
        <v>79.57412703</v>
      </c>
      <c r="H152" s="532">
        <v>72.773195078000001</v>
      </c>
      <c r="I152" s="532">
        <v>9476.9526562999999</v>
      </c>
      <c r="J152" s="531">
        <f>O152+N152+M152+L152+K152</f>
        <v>29060.063433767999</v>
      </c>
      <c r="K152" s="532">
        <v>423.98625135399999</v>
      </c>
      <c r="L152" s="532">
        <v>4.3877345999999999</v>
      </c>
      <c r="M152" s="532">
        <v>290.10318839900003</v>
      </c>
      <c r="N152" s="532">
        <v>1861.210011161</v>
      </c>
      <c r="O152" s="532">
        <v>26480.376248253997</v>
      </c>
      <c r="P152" s="531">
        <f>J152+C152+D152</f>
        <v>44883.548341417998</v>
      </c>
      <c r="Q152" s="561"/>
      <c r="R152" s="561"/>
      <c r="S152" s="561"/>
    </row>
    <row r="153" spans="2:19" s="634" customFormat="1" ht="34.5" hidden="1" customHeight="1">
      <c r="B153" s="217">
        <v>45590</v>
      </c>
      <c r="C153" s="536">
        <v>6104.3991740000001</v>
      </c>
      <c r="D153" s="536">
        <v>9756.0405289250011</v>
      </c>
      <c r="E153" s="537">
        <v>143.75217826899998</v>
      </c>
      <c r="F153" s="537">
        <v>9.7709806050000001</v>
      </c>
      <c r="G153" s="537">
        <v>58.973691219999999</v>
      </c>
      <c r="H153" s="537">
        <v>72.111273499999996</v>
      </c>
      <c r="I153" s="537">
        <v>9471.4324053310011</v>
      </c>
      <c r="J153" s="536">
        <v>28758.168181754998</v>
      </c>
      <c r="K153" s="537">
        <v>423.59371198399998</v>
      </c>
      <c r="L153" s="537">
        <v>3.9703856580000001</v>
      </c>
      <c r="M153" s="537">
        <v>308.309206733</v>
      </c>
      <c r="N153" s="537">
        <v>1478.436534514</v>
      </c>
      <c r="O153" s="537">
        <v>26543.858342865999</v>
      </c>
      <c r="P153" s="536">
        <v>44618.607884680001</v>
      </c>
      <c r="Q153" s="561"/>
      <c r="R153" s="561"/>
      <c r="S153" s="561"/>
    </row>
    <row r="154" spans="2:19" s="634" customFormat="1" ht="34.9" hidden="1" customHeight="1">
      <c r="B154" s="216">
        <v>45621</v>
      </c>
      <c r="C154" s="531">
        <v>6129.1949999999997</v>
      </c>
      <c r="D154" s="531">
        <f>I154+H154+G154+F154+E154</f>
        <v>10009.454000000002</v>
      </c>
      <c r="E154" s="532">
        <v>126.075</v>
      </c>
      <c r="F154" s="532">
        <v>8.7509999999999994</v>
      </c>
      <c r="G154" s="532">
        <v>49.323</v>
      </c>
      <c r="H154" s="532">
        <v>59.768999999999998</v>
      </c>
      <c r="I154" s="532">
        <v>9765.5360000000001</v>
      </c>
      <c r="J154" s="531">
        <f>O154+N154+M154+L154+K154</f>
        <v>28896.334000000003</v>
      </c>
      <c r="K154" s="532">
        <v>432.52300000000002</v>
      </c>
      <c r="L154" s="532">
        <v>3.379</v>
      </c>
      <c r="M154" s="532">
        <v>287.00599999999997</v>
      </c>
      <c r="N154" s="532">
        <v>1425.8140000000001</v>
      </c>
      <c r="O154" s="532">
        <v>26747.612000000001</v>
      </c>
      <c r="P154" s="531">
        <f>J154+C154+D154</f>
        <v>45034.983000000007</v>
      </c>
      <c r="Q154" s="561"/>
      <c r="R154" s="561"/>
      <c r="S154" s="561"/>
    </row>
    <row r="155" spans="2:19" s="634" customFormat="1" ht="34.9" hidden="1" customHeight="1">
      <c r="B155" s="553">
        <v>45652</v>
      </c>
      <c r="C155" s="611">
        <v>6083.0695770000002</v>
      </c>
      <c r="D155" s="611">
        <v>9746.3706146910008</v>
      </c>
      <c r="E155" s="610">
        <v>162.39798779500001</v>
      </c>
      <c r="F155" s="610">
        <v>9.7533900090000003</v>
      </c>
      <c r="G155" s="610">
        <v>55.088231450000002</v>
      </c>
      <c r="H155" s="610">
        <v>67.491367732000001</v>
      </c>
      <c r="I155" s="610">
        <v>9451.6396377050005</v>
      </c>
      <c r="J155" s="611">
        <v>29439.837799159999</v>
      </c>
      <c r="K155" s="610">
        <v>451.69988843599998</v>
      </c>
      <c r="L155" s="610">
        <v>1.9184147540000001</v>
      </c>
      <c r="M155" s="610">
        <v>283.64279419199994</v>
      </c>
      <c r="N155" s="610">
        <v>1849.786425514</v>
      </c>
      <c r="O155" s="610">
        <v>26852.790276264001</v>
      </c>
      <c r="P155" s="611">
        <v>45269.277990850998</v>
      </c>
      <c r="Q155" s="561"/>
      <c r="R155" s="561"/>
      <c r="S155" s="561"/>
    </row>
    <row r="156" spans="2:19" s="634" customFormat="1" ht="34.9" customHeight="1">
      <c r="B156" s="1009">
        <v>2025</v>
      </c>
      <c r="C156" s="1013"/>
      <c r="D156" s="1020"/>
      <c r="E156" s="1021"/>
      <c r="F156" s="1021"/>
      <c r="G156" s="1021"/>
      <c r="H156" s="1021"/>
      <c r="I156" s="1021"/>
      <c r="J156" s="1020"/>
      <c r="K156" s="1021"/>
      <c r="L156" s="1021"/>
      <c r="M156" s="1021"/>
      <c r="N156" s="1021"/>
      <c r="O156" s="1021"/>
      <c r="P156" s="1013"/>
      <c r="R156" s="561"/>
    </row>
    <row r="157" spans="2:19" s="634" customFormat="1" ht="34.9" hidden="1" customHeight="1">
      <c r="B157" s="216">
        <v>45658</v>
      </c>
      <c r="C157" s="531">
        <v>6063.4480000000003</v>
      </c>
      <c r="D157" s="531">
        <f>I157+H157+G157+F157+E157</f>
        <v>9915.4889999999996</v>
      </c>
      <c r="E157" s="532">
        <v>216.81</v>
      </c>
      <c r="F157" s="532">
        <v>11.801</v>
      </c>
      <c r="G157" s="532">
        <v>56.343000000000004</v>
      </c>
      <c r="H157" s="532">
        <v>75.483000000000004</v>
      </c>
      <c r="I157" s="532">
        <v>9555.0519999999997</v>
      </c>
      <c r="J157" s="531">
        <f t="shared" ref="J157:J162" si="6">K157+L157+M157+N157+O157</f>
        <v>29582.447</v>
      </c>
      <c r="K157" s="532">
        <v>452.73700000000002</v>
      </c>
      <c r="L157" s="532">
        <v>3.887</v>
      </c>
      <c r="M157" s="532">
        <v>279.12900000000002</v>
      </c>
      <c r="N157" s="532">
        <v>1808.345</v>
      </c>
      <c r="O157" s="532">
        <v>27038.348999999998</v>
      </c>
      <c r="P157" s="531">
        <f t="shared" ref="P157:P163" si="7">J157+C157+D157</f>
        <v>45561.384000000005</v>
      </c>
      <c r="Q157" s="561"/>
      <c r="R157" s="561"/>
      <c r="S157" s="561"/>
    </row>
    <row r="158" spans="2:19" s="634" customFormat="1" ht="34.9" hidden="1" customHeight="1">
      <c r="B158" s="217">
        <v>45690</v>
      </c>
      <c r="C158" s="536">
        <v>6099.4796159999996</v>
      </c>
      <c r="D158" s="536">
        <v>9980.052515737003</v>
      </c>
      <c r="E158" s="537">
        <v>165.98240118000001</v>
      </c>
      <c r="F158" s="537">
        <v>15.243927678999999</v>
      </c>
      <c r="G158" s="537">
        <v>61.171220179999992</v>
      </c>
      <c r="H158" s="537">
        <v>80.143662677999984</v>
      </c>
      <c r="I158" s="537">
        <v>9657.5113040200013</v>
      </c>
      <c r="J158" s="536">
        <f t="shared" si="6"/>
        <v>29795.787847088999</v>
      </c>
      <c r="K158" s="537">
        <v>491.26716414500004</v>
      </c>
      <c r="L158" s="537">
        <v>4.0618635140000006</v>
      </c>
      <c r="M158" s="537">
        <v>306.64855122500001</v>
      </c>
      <c r="N158" s="537">
        <v>1786.3249374499999</v>
      </c>
      <c r="O158" s="537">
        <v>27207.485330755</v>
      </c>
      <c r="P158" s="536">
        <f t="shared" si="7"/>
        <v>45875.319978825995</v>
      </c>
      <c r="Q158" s="561"/>
      <c r="R158" s="561"/>
      <c r="S158" s="561"/>
    </row>
    <row r="159" spans="2:19" s="634" customFormat="1" ht="34.9" hidden="1" customHeight="1">
      <c r="B159" s="216">
        <v>45717</v>
      </c>
      <c r="C159" s="531">
        <v>6402.9759640000002</v>
      </c>
      <c r="D159" s="531">
        <v>9804.3992753050024</v>
      </c>
      <c r="E159" s="532">
        <v>154.66220565200001</v>
      </c>
      <c r="F159" s="532">
        <v>6.8842768650000004</v>
      </c>
      <c r="G159" s="532">
        <v>47.075903262000004</v>
      </c>
      <c r="H159" s="532">
        <v>75.588175677999985</v>
      </c>
      <c r="I159" s="532">
        <v>9520.1887138480015</v>
      </c>
      <c r="J159" s="531">
        <f t="shared" si="6"/>
        <v>29743.262875500997</v>
      </c>
      <c r="K159" s="532">
        <v>492.08966346500006</v>
      </c>
      <c r="L159" s="532">
        <v>3.54207655</v>
      </c>
      <c r="M159" s="532">
        <v>297.71343440100003</v>
      </c>
      <c r="N159" s="532">
        <v>1765.62335545</v>
      </c>
      <c r="O159" s="532">
        <v>27184.294345634997</v>
      </c>
      <c r="P159" s="531">
        <f t="shared" si="7"/>
        <v>45950.638114806003</v>
      </c>
      <c r="Q159" s="561"/>
      <c r="R159" s="561"/>
      <c r="S159" s="561"/>
    </row>
    <row r="160" spans="2:19" s="634" customFormat="1" ht="34.9" hidden="1" customHeight="1">
      <c r="B160" s="217">
        <v>45749</v>
      </c>
      <c r="C160" s="536">
        <v>6213.6130000000003</v>
      </c>
      <c r="D160" s="536">
        <f>I160+H160+G160+F160+E160</f>
        <v>9761.220000000003</v>
      </c>
      <c r="E160" s="537">
        <v>145.18</v>
      </c>
      <c r="F160" s="537">
        <v>9.468</v>
      </c>
      <c r="G160" s="537">
        <v>63.393999999999998</v>
      </c>
      <c r="H160" s="537">
        <v>71.004000000000005</v>
      </c>
      <c r="I160" s="537">
        <v>9472.1740000000009</v>
      </c>
      <c r="J160" s="536">
        <f t="shared" si="6"/>
        <v>29601.594999999998</v>
      </c>
      <c r="K160" s="537">
        <v>495.50700000000001</v>
      </c>
      <c r="L160" s="537">
        <v>3.5979999999999999</v>
      </c>
      <c r="M160" s="537">
        <v>277.51400000000001</v>
      </c>
      <c r="N160" s="537">
        <v>1845.037</v>
      </c>
      <c r="O160" s="537">
        <v>26979.938999999998</v>
      </c>
      <c r="P160" s="536">
        <f t="shared" si="7"/>
        <v>45576.428</v>
      </c>
      <c r="Q160" s="561"/>
      <c r="R160" s="561"/>
      <c r="S160" s="561"/>
    </row>
    <row r="161" spans="2:19" s="634" customFormat="1" ht="34.5" hidden="1" customHeight="1">
      <c r="B161" s="216">
        <v>45778</v>
      </c>
      <c r="C161" s="531">
        <v>6263.9041139999999</v>
      </c>
      <c r="D161" s="531">
        <f>I161+H161+G161+F161+E161</f>
        <v>10006.100610092999</v>
      </c>
      <c r="E161" s="532">
        <v>166.99129450500004</v>
      </c>
      <c r="F161" s="532">
        <v>6.2849147949999997</v>
      </c>
      <c r="G161" s="532">
        <v>58.507933320000006</v>
      </c>
      <c r="H161" s="532">
        <v>106.20163007799999</v>
      </c>
      <c r="I161" s="532">
        <v>9668.114837395</v>
      </c>
      <c r="J161" s="531">
        <f t="shared" si="6"/>
        <v>29719.059503577995</v>
      </c>
      <c r="K161" s="532">
        <v>503.10062121200002</v>
      </c>
      <c r="L161" s="532">
        <v>3.3814811730000001</v>
      </c>
      <c r="M161" s="532">
        <v>259.47789980699997</v>
      </c>
      <c r="N161" s="532">
        <v>1885.990043198</v>
      </c>
      <c r="O161" s="532">
        <v>27067.109458187995</v>
      </c>
      <c r="P161" s="531">
        <f t="shared" si="7"/>
        <v>45989.064227670999</v>
      </c>
      <c r="Q161" s="561"/>
      <c r="R161" s="561"/>
      <c r="S161" s="561"/>
    </row>
    <row r="162" spans="2:19" s="634" customFormat="1" ht="34.9" hidden="1" customHeight="1">
      <c r="B162" s="217">
        <v>45809</v>
      </c>
      <c r="C162" s="536">
        <v>6370.1869999999999</v>
      </c>
      <c r="D162" s="536">
        <f>I162+H162+G162+F162+E162</f>
        <v>10042.272999999999</v>
      </c>
      <c r="E162" s="537">
        <v>152.98599999999999</v>
      </c>
      <c r="F162" s="537">
        <v>5.6360000000000001</v>
      </c>
      <c r="G162" s="537">
        <v>138.399</v>
      </c>
      <c r="H162" s="537">
        <v>67.372</v>
      </c>
      <c r="I162" s="537">
        <v>9677.8799999999992</v>
      </c>
      <c r="J162" s="536">
        <f t="shared" si="6"/>
        <v>29916.703999999998</v>
      </c>
      <c r="K162" s="537">
        <v>489.35500000000002</v>
      </c>
      <c r="L162" s="537">
        <v>3.19</v>
      </c>
      <c r="M162" s="537">
        <v>252.92400000000001</v>
      </c>
      <c r="N162" s="537">
        <v>1902.3130000000001</v>
      </c>
      <c r="O162" s="537">
        <v>27268.921999999999</v>
      </c>
      <c r="P162" s="536">
        <f t="shared" si="7"/>
        <v>46329.163999999997</v>
      </c>
      <c r="Q162" s="561"/>
      <c r="R162" s="561"/>
      <c r="S162" s="561"/>
    </row>
    <row r="163" spans="2:19" s="634" customFormat="1" ht="34.5" hidden="1" customHeight="1">
      <c r="B163" s="216">
        <v>45863</v>
      </c>
      <c r="C163" s="531">
        <v>6477.2420000000002</v>
      </c>
      <c r="D163" s="531">
        <f>I163+H163+G163+F163+E163</f>
        <v>9938.9340000000011</v>
      </c>
      <c r="E163" s="532">
        <v>150.482</v>
      </c>
      <c r="F163" s="532">
        <v>5.2969999999999997</v>
      </c>
      <c r="G163" s="532">
        <v>67.668999999999997</v>
      </c>
      <c r="H163" s="532">
        <v>62.503999999999998</v>
      </c>
      <c r="I163" s="532">
        <v>9652.982</v>
      </c>
      <c r="J163" s="531">
        <f>O163+N163+M163+L163+K163</f>
        <v>30075.126</v>
      </c>
      <c r="K163" s="532">
        <v>500.80799999999999</v>
      </c>
      <c r="L163" s="532">
        <v>3.24</v>
      </c>
      <c r="M163" s="532">
        <v>314.19600000000003</v>
      </c>
      <c r="N163" s="532">
        <v>1856.6569999999999</v>
      </c>
      <c r="O163" s="532">
        <v>27400.224999999999</v>
      </c>
      <c r="P163" s="531">
        <f t="shared" si="7"/>
        <v>46491.302000000003</v>
      </c>
      <c r="Q163" s="561"/>
      <c r="R163" s="561"/>
      <c r="S163" s="561"/>
    </row>
    <row r="164" spans="2:19" s="634" customFormat="1" ht="34.9" customHeight="1">
      <c r="B164" s="217">
        <v>45870</v>
      </c>
      <c r="C164" s="536">
        <v>6420.0320650000003</v>
      </c>
      <c r="D164" s="536">
        <v>10164.917752754001</v>
      </c>
      <c r="E164" s="537">
        <v>169.69975603400002</v>
      </c>
      <c r="F164" s="537">
        <v>6.2516795959999998</v>
      </c>
      <c r="G164" s="537">
        <v>71.658349879999989</v>
      </c>
      <c r="H164" s="537">
        <v>55.632927377999998</v>
      </c>
      <c r="I164" s="537">
        <v>9861.6750398660006</v>
      </c>
      <c r="J164" s="536">
        <v>30304.913555115003</v>
      </c>
      <c r="K164" s="537">
        <v>494.87977863699996</v>
      </c>
      <c r="L164" s="537">
        <v>2.6809092879999996</v>
      </c>
      <c r="M164" s="537">
        <v>328.56568027599997</v>
      </c>
      <c r="N164" s="537">
        <v>1779.7639520509999</v>
      </c>
      <c r="O164" s="537">
        <v>27699.023234863002</v>
      </c>
      <c r="P164" s="536">
        <v>46889.863372869004</v>
      </c>
      <c r="Q164" s="561"/>
      <c r="R164" s="561"/>
      <c r="S164" s="561"/>
    </row>
    <row r="165" spans="2:19" s="634" customFormat="1" ht="34.9" customHeight="1">
      <c r="B165" s="216">
        <v>45925</v>
      </c>
      <c r="C165" s="531">
        <v>6313.3569349999998</v>
      </c>
      <c r="D165" s="531">
        <f>I165+H165+G165+F165+E165</f>
        <v>10342.816434411998</v>
      </c>
      <c r="E165" s="532">
        <v>172.42847434199999</v>
      </c>
      <c r="F165" s="532">
        <v>5.3087460039999996</v>
      </c>
      <c r="G165" s="532">
        <v>81.667818629999999</v>
      </c>
      <c r="H165" s="532">
        <v>47.469287278000003</v>
      </c>
      <c r="I165" s="532">
        <v>10035.942108157999</v>
      </c>
      <c r="J165" s="531">
        <f>K165+L165+M165+N165+O165</f>
        <v>30346.950474424004</v>
      </c>
      <c r="K165" s="532">
        <v>513.21772640899997</v>
      </c>
      <c r="L165" s="532">
        <v>2.9623767170000002</v>
      </c>
      <c r="M165" s="532">
        <v>335.73401525600002</v>
      </c>
      <c r="N165" s="532">
        <v>1723.9763530509999</v>
      </c>
      <c r="O165" s="532">
        <v>27771.060002991002</v>
      </c>
      <c r="P165" s="531">
        <f>J165+C165+D165</f>
        <v>47003.123843836001</v>
      </c>
      <c r="Q165" s="561"/>
      <c r="R165" s="561"/>
      <c r="S165" s="561"/>
    </row>
    <row r="166" spans="2:19" s="634" customFormat="1" ht="34.9" customHeight="1">
      <c r="B166" s="217">
        <v>45955</v>
      </c>
      <c r="C166" s="536">
        <v>6312.3740789999993</v>
      </c>
      <c r="D166" s="536">
        <v>10250.445999015999</v>
      </c>
      <c r="E166" s="537">
        <v>168.49251989300001</v>
      </c>
      <c r="F166" s="537">
        <v>4.796641017999999</v>
      </c>
      <c r="G166" s="537">
        <v>60.855862719999998</v>
      </c>
      <c r="H166" s="537">
        <v>63.659471278000005</v>
      </c>
      <c r="I166" s="537">
        <v>9952.6415041069995</v>
      </c>
      <c r="J166" s="536">
        <v>30585.285795515003</v>
      </c>
      <c r="K166" s="537">
        <v>526.08145207000007</v>
      </c>
      <c r="L166" s="537">
        <v>2.738776337</v>
      </c>
      <c r="M166" s="537">
        <v>333.92820547000002</v>
      </c>
      <c r="N166" s="537">
        <v>1788.402262008</v>
      </c>
      <c r="O166" s="537">
        <v>27934.135099630003</v>
      </c>
      <c r="P166" s="536">
        <v>47148.105873531007</v>
      </c>
      <c r="Q166" s="561"/>
      <c r="R166" s="561"/>
      <c r="S166" s="561"/>
    </row>
    <row r="167" spans="2:19" s="634" customFormat="1" ht="34.9" customHeight="1">
      <c r="B167" s="216">
        <v>45986</v>
      </c>
      <c r="C167" s="531">
        <v>6294.875</v>
      </c>
      <c r="D167" s="531">
        <f>I167+H167+G167+F167+E167</f>
        <v>10539.538999999999</v>
      </c>
      <c r="E167" s="532">
        <v>207.291</v>
      </c>
      <c r="F167" s="532">
        <v>5.5590000000000002</v>
      </c>
      <c r="G167" s="532">
        <v>67.567999999999998</v>
      </c>
      <c r="H167" s="532">
        <v>61.183</v>
      </c>
      <c r="I167" s="532">
        <v>10197.938</v>
      </c>
      <c r="J167" s="531">
        <f>O167+N167+M167+L167+K167</f>
        <v>30671.687999999998</v>
      </c>
      <c r="K167" s="532">
        <v>526.553</v>
      </c>
      <c r="L167" s="532">
        <v>2.5339999999999998</v>
      </c>
      <c r="M167" s="532">
        <v>324.03699999999998</v>
      </c>
      <c r="N167" s="532">
        <v>1768.098</v>
      </c>
      <c r="O167" s="532">
        <v>28050.466</v>
      </c>
      <c r="P167" s="531">
        <f>J167+C167+D167</f>
        <v>47506.101999999992</v>
      </c>
      <c r="Q167" s="561"/>
      <c r="R167" s="561"/>
      <c r="S167" s="561"/>
    </row>
    <row r="168" spans="2:19" s="634" customFormat="1" ht="34.9" customHeight="1">
      <c r="B168" s="1212">
        <v>45994</v>
      </c>
      <c r="C168" s="611">
        <v>6409.518</v>
      </c>
      <c r="D168" s="611">
        <f>I168+H168+G168+F168+E168</f>
        <v>10381.647000000001</v>
      </c>
      <c r="E168" s="610">
        <v>225.065</v>
      </c>
      <c r="F168" s="610">
        <v>9.3529999999999998</v>
      </c>
      <c r="G168" s="610">
        <v>83.888000000000005</v>
      </c>
      <c r="H168" s="610">
        <v>84.661000000000001</v>
      </c>
      <c r="I168" s="610">
        <v>9978.68</v>
      </c>
      <c r="J168" s="611">
        <f>O168+N168+M168+L168+K168</f>
        <v>30959.872000000003</v>
      </c>
      <c r="K168" s="610">
        <v>539.17999999999995</v>
      </c>
      <c r="L168" s="610">
        <v>3.665</v>
      </c>
      <c r="M168" s="610">
        <v>337.34699999999998</v>
      </c>
      <c r="N168" s="610">
        <v>1728.721</v>
      </c>
      <c r="O168" s="610">
        <v>28350.958999999999</v>
      </c>
      <c r="P168" s="611">
        <f>J168+C168+D168</f>
        <v>47751.036999999997</v>
      </c>
      <c r="Q168" s="561"/>
      <c r="R168" s="561"/>
      <c r="S168" s="561"/>
    </row>
    <row r="169" spans="2:19" s="634" customFormat="1" ht="34.9" customHeight="1">
      <c r="B169" s="1009">
        <v>2026</v>
      </c>
      <c r="C169" s="1013"/>
      <c r="D169" s="1020"/>
      <c r="E169" s="1021"/>
      <c r="F169" s="1021"/>
      <c r="G169" s="1021"/>
      <c r="H169" s="1021"/>
      <c r="I169" s="1021"/>
      <c r="J169" s="1020"/>
      <c r="K169" s="1021"/>
      <c r="L169" s="1021"/>
      <c r="M169" s="1021"/>
      <c r="N169" s="1021"/>
      <c r="O169" s="1021"/>
      <c r="P169" s="1013"/>
      <c r="R169" s="561"/>
    </row>
    <row r="170" spans="2:19" s="634" customFormat="1" ht="34.9" customHeight="1">
      <c r="B170" s="216">
        <v>46023</v>
      </c>
      <c r="C170" s="531">
        <v>6452.2169999999996</v>
      </c>
      <c r="D170" s="531">
        <f t="shared" ref="D170:D176" si="8">I170+H170+G170+F170+E170</f>
        <v>10535.594999999999</v>
      </c>
      <c r="E170" s="532">
        <v>276.02800000000002</v>
      </c>
      <c r="F170" s="532">
        <v>8.2319999999999993</v>
      </c>
      <c r="G170" s="532">
        <v>72.927000000000007</v>
      </c>
      <c r="H170" s="532">
        <v>95.596000000000004</v>
      </c>
      <c r="I170" s="532">
        <v>10082.812</v>
      </c>
      <c r="J170" s="531">
        <f>K170+L170+M170+N170+O170</f>
        <v>31156.567000000003</v>
      </c>
      <c r="K170" s="532">
        <v>539.10799999999995</v>
      </c>
      <c r="L170" s="532">
        <v>3.536</v>
      </c>
      <c r="M170" s="532">
        <v>320.584</v>
      </c>
      <c r="N170" s="532">
        <v>1638.192</v>
      </c>
      <c r="O170" s="532">
        <v>28655.147000000001</v>
      </c>
      <c r="P170" s="531">
        <f>J170+C170+D170</f>
        <v>48144.379000000001</v>
      </c>
      <c r="Q170" s="561"/>
      <c r="R170" s="561"/>
      <c r="S170" s="561"/>
    </row>
    <row r="171" spans="2:19" s="634" customFormat="1" ht="34.9" customHeight="1">
      <c r="B171" s="217">
        <v>46055</v>
      </c>
      <c r="C171" s="536">
        <v>6533.3180000000002</v>
      </c>
      <c r="D171" s="536">
        <f t="shared" si="8"/>
        <v>10825.847593529001</v>
      </c>
      <c r="E171" s="537">
        <v>380.99501142600002</v>
      </c>
      <c r="F171" s="537">
        <v>8.5890213509999995</v>
      </c>
      <c r="G171" s="537">
        <v>86.618842299999997</v>
      </c>
      <c r="H171" s="537">
        <v>87.172458677999984</v>
      </c>
      <c r="I171" s="537">
        <v>10262.472259774</v>
      </c>
      <c r="J171" s="536">
        <f>K171+L171+M171+N171+O171</f>
        <v>31328.06</v>
      </c>
      <c r="K171" s="537">
        <v>539.12</v>
      </c>
      <c r="L171" s="537">
        <v>3.4129999999999998</v>
      </c>
      <c r="M171" s="537">
        <v>336.55099999999999</v>
      </c>
      <c r="N171" s="537">
        <v>1516.7550000000001</v>
      </c>
      <c r="O171" s="537">
        <v>28932.221000000001</v>
      </c>
      <c r="P171" s="536">
        <f>J171+C171+D171</f>
        <v>48687.225593529001</v>
      </c>
      <c r="Q171" s="561"/>
      <c r="R171" s="561"/>
      <c r="S171" s="561"/>
    </row>
    <row r="172" spans="2:19" s="634" customFormat="1" ht="34.9" customHeight="1">
      <c r="B172" s="216">
        <v>46083</v>
      </c>
      <c r="C172" s="531">
        <v>7128.139776</v>
      </c>
      <c r="D172" s="531">
        <f t="shared" si="8"/>
        <v>10184.121209774999</v>
      </c>
      <c r="E172" s="532">
        <v>306.67980006300002</v>
      </c>
      <c r="F172" s="532">
        <v>9.7719815839999988</v>
      </c>
      <c r="G172" s="532">
        <v>68.29098892399999</v>
      </c>
      <c r="H172" s="532">
        <v>76.339771467000006</v>
      </c>
      <c r="I172" s="532">
        <v>9723.0386677369988</v>
      </c>
      <c r="J172" s="531">
        <f>K172+L172+M172+N172+O172</f>
        <v>31467.411179119001</v>
      </c>
      <c r="K172" s="532">
        <v>559.37800166</v>
      </c>
      <c r="L172" s="532">
        <v>4.3772982569999996</v>
      </c>
      <c r="M172" s="532">
        <v>370.62252789000001</v>
      </c>
      <c r="N172" s="532">
        <v>1498.4923609719999</v>
      </c>
      <c r="O172" s="532">
        <v>29034.54099034</v>
      </c>
      <c r="P172" s="531">
        <f>J172+C172+D172</f>
        <v>48779.672164894</v>
      </c>
      <c r="Q172" s="561"/>
      <c r="R172" s="561"/>
      <c r="S172" s="561"/>
    </row>
    <row r="173" spans="2:19" s="634" customFormat="1" ht="34.9" customHeight="1">
      <c r="B173" s="217">
        <v>46114</v>
      </c>
      <c r="C173" s="536">
        <v>7141.8890000000001</v>
      </c>
      <c r="D173" s="536">
        <f t="shared" si="8"/>
        <v>10564.401999999998</v>
      </c>
      <c r="E173" s="537">
        <v>260.30099999999999</v>
      </c>
      <c r="F173" s="537">
        <v>7.2830000000000004</v>
      </c>
      <c r="G173" s="537">
        <v>79.239000000000004</v>
      </c>
      <c r="H173" s="537">
        <v>59.116</v>
      </c>
      <c r="I173" s="537">
        <v>10158.463</v>
      </c>
      <c r="J173" s="536">
        <f>K173+L173+M173+N173+O173</f>
        <v>31392.130999999998</v>
      </c>
      <c r="K173" s="537">
        <v>571.62</v>
      </c>
      <c r="L173" s="537">
        <v>4.0819999999999999</v>
      </c>
      <c r="M173" s="537">
        <v>356.69499999999999</v>
      </c>
      <c r="N173" s="537">
        <v>1525.579</v>
      </c>
      <c r="O173" s="537">
        <v>28934.154999999999</v>
      </c>
      <c r="P173" s="536">
        <f>J173+C173+D173</f>
        <v>49098.421999999991</v>
      </c>
      <c r="Q173" s="561"/>
      <c r="R173" s="561"/>
      <c r="S173" s="561"/>
    </row>
    <row r="174" spans="2:19" s="634" customFormat="1" ht="34.9" customHeight="1">
      <c r="B174" s="216">
        <v>46143</v>
      </c>
      <c r="C174" s="531">
        <v>7248.9549999999999</v>
      </c>
      <c r="D174" s="531">
        <f t="shared" si="8"/>
        <v>10773.673000000001</v>
      </c>
      <c r="E174" s="532">
        <v>184.35</v>
      </c>
      <c r="F174" s="532">
        <v>7.2050000000000001</v>
      </c>
      <c r="G174" s="532">
        <v>95.965999999999994</v>
      </c>
      <c r="H174" s="532">
        <v>63.417999999999999</v>
      </c>
      <c r="I174" s="532">
        <v>10422.734</v>
      </c>
      <c r="J174" s="531">
        <f t="shared" ref="J174:J176" si="9">K174+L174+M174+N174+O174</f>
        <v>31624.324000000001</v>
      </c>
      <c r="K174" s="532">
        <v>677.51700000000005</v>
      </c>
      <c r="L174" s="532">
        <v>3.5979999999999999</v>
      </c>
      <c r="M174" s="532">
        <v>361.471</v>
      </c>
      <c r="N174" s="532">
        <v>1560.078</v>
      </c>
      <c r="O174" s="532">
        <v>29021.66</v>
      </c>
      <c r="P174" s="531">
        <f t="shared" ref="P174:P176" si="10">J174+C174+D174</f>
        <v>49646.952000000005</v>
      </c>
      <c r="Q174" s="561"/>
      <c r="R174" s="561"/>
      <c r="S174" s="561"/>
    </row>
    <row r="175" spans="2:19" s="634" customFormat="1" ht="34.5" customHeight="1">
      <c r="B175" s="217">
        <v>46203</v>
      </c>
      <c r="C175" s="536">
        <v>7101.8739999999998</v>
      </c>
      <c r="D175" s="536">
        <f t="shared" si="8"/>
        <v>10522.840000000002</v>
      </c>
      <c r="E175" s="537">
        <v>179.86099999999999</v>
      </c>
      <c r="F175" s="537">
        <v>8.31</v>
      </c>
      <c r="G175" s="537">
        <v>85.894999999999996</v>
      </c>
      <c r="H175" s="537">
        <v>40.226999999999997</v>
      </c>
      <c r="I175" s="537">
        <v>10208.547</v>
      </c>
      <c r="J175" s="536">
        <f t="shared" si="9"/>
        <v>31886.576000000001</v>
      </c>
      <c r="K175" s="537">
        <v>691.02800000000002</v>
      </c>
      <c r="L175" s="537">
        <v>4.109</v>
      </c>
      <c r="M175" s="537">
        <v>380.78</v>
      </c>
      <c r="N175" s="537">
        <v>1601.712</v>
      </c>
      <c r="O175" s="537">
        <v>29208.947</v>
      </c>
      <c r="P175" s="536">
        <f t="shared" si="10"/>
        <v>49511.29</v>
      </c>
      <c r="Q175" s="561"/>
      <c r="R175" s="561"/>
      <c r="S175" s="561"/>
    </row>
    <row r="176" spans="2:19" s="634" customFormat="1" ht="34.9" customHeight="1">
      <c r="B176" s="216">
        <v>46229</v>
      </c>
      <c r="C176" s="531">
        <v>7194.6030000000001</v>
      </c>
      <c r="D176" s="531">
        <f t="shared" si="8"/>
        <v>10603.965</v>
      </c>
      <c r="E176" s="532">
        <v>155.916</v>
      </c>
      <c r="F176" s="532">
        <v>6.625</v>
      </c>
      <c r="G176" s="532">
        <v>92.79</v>
      </c>
      <c r="H176" s="532">
        <v>51.133000000000003</v>
      </c>
      <c r="I176" s="532">
        <v>10297.501</v>
      </c>
      <c r="J176" s="531">
        <f t="shared" si="9"/>
        <v>32314.521000000001</v>
      </c>
      <c r="K176" s="532">
        <v>706.45699999999999</v>
      </c>
      <c r="L176" s="532">
        <v>4.2009999999999996</v>
      </c>
      <c r="M176" s="532">
        <v>371.733</v>
      </c>
      <c r="N176" s="532">
        <v>1684.9870000000001</v>
      </c>
      <c r="O176" s="532">
        <v>29547.143</v>
      </c>
      <c r="P176" s="531">
        <f t="shared" si="10"/>
        <v>50113.089000000007</v>
      </c>
      <c r="Q176" s="561"/>
      <c r="R176" s="561"/>
      <c r="S176" s="561"/>
    </row>
    <row r="177" spans="2:25" s="634" customFormat="1" ht="34.9" customHeight="1">
      <c r="B177" s="553">
        <v>46235</v>
      </c>
      <c r="C177" s="611">
        <v>7126.0967790000004</v>
      </c>
      <c r="D177" s="611">
        <f t="shared" ref="D177" si="11">I177+H177+G177+F177+E177</f>
        <v>10891.789191758002</v>
      </c>
      <c r="E177" s="610">
        <v>240.03022310799997</v>
      </c>
      <c r="F177" s="610">
        <v>5.6692695300000002</v>
      </c>
      <c r="G177" s="610">
        <v>87.317798330000002</v>
      </c>
      <c r="H177" s="610">
        <v>44.611915298000007</v>
      </c>
      <c r="I177" s="610">
        <v>10514.159985492</v>
      </c>
      <c r="J177" s="611">
        <f t="shared" ref="J177" si="12">K177+L177+M177+N177+O177</f>
        <v>32395.620941688001</v>
      </c>
      <c r="K177" s="610">
        <v>701.51086866499998</v>
      </c>
      <c r="L177" s="610">
        <v>3.4811032500000003</v>
      </c>
      <c r="M177" s="610">
        <v>380.46896860999999</v>
      </c>
      <c r="N177" s="610">
        <v>1715.4922278280001</v>
      </c>
      <c r="O177" s="610">
        <v>29594.667773335001</v>
      </c>
      <c r="P177" s="611">
        <f t="shared" ref="P177" si="13">J177+C177+D177</f>
        <v>50413.506912445999</v>
      </c>
      <c r="Q177" s="561"/>
      <c r="R177" s="561"/>
      <c r="S177" s="561"/>
    </row>
    <row r="178" spans="2:25" ht="6.75" customHeight="1">
      <c r="B178" s="22"/>
    </row>
    <row r="179" spans="2:25" s="43" customFormat="1" ht="24.75" customHeight="1">
      <c r="B179" s="647" t="s">
        <v>1095</v>
      </c>
      <c r="C179" s="648"/>
      <c r="D179" s="648"/>
      <c r="E179" s="648"/>
      <c r="F179" s="648"/>
      <c r="G179" s="648"/>
      <c r="H179" s="648"/>
      <c r="J179" s="1210"/>
      <c r="P179" s="648" t="s">
        <v>1103</v>
      </c>
      <c r="R179" s="490"/>
      <c r="V179" s="1214"/>
      <c r="W179" s="1214"/>
      <c r="X179" s="1214"/>
      <c r="Y179" s="1214"/>
    </row>
    <row r="180" spans="2:25">
      <c r="C180" s="2"/>
      <c r="D180" s="2"/>
      <c r="E180" s="2"/>
      <c r="F180" s="2"/>
      <c r="G180" s="2"/>
      <c r="H180" s="2"/>
      <c r="I180" s="2"/>
      <c r="J180" s="2"/>
      <c r="K180" s="2"/>
      <c r="L180" s="2"/>
      <c r="M180" s="2"/>
      <c r="N180" s="2"/>
      <c r="O180" s="2"/>
      <c r="P180" s="2"/>
    </row>
    <row r="181" spans="2:25">
      <c r="C181" s="2"/>
      <c r="D181" s="2"/>
      <c r="E181" s="2"/>
      <c r="F181" s="2"/>
      <c r="G181" s="2"/>
      <c r="H181" s="2"/>
      <c r="I181" s="2"/>
      <c r="J181" s="2"/>
      <c r="K181" s="2"/>
      <c r="L181" s="2"/>
      <c r="M181" s="2"/>
      <c r="N181" s="2"/>
      <c r="O181" s="2"/>
      <c r="P181" s="2"/>
    </row>
    <row r="182" spans="2:25" ht="28.5">
      <c r="C182" s="2"/>
      <c r="D182" s="2"/>
      <c r="E182" s="2"/>
      <c r="F182" s="2"/>
      <c r="G182" s="2"/>
      <c r="H182" s="2"/>
      <c r="I182" s="2"/>
      <c r="J182" s="2"/>
      <c r="K182" s="2"/>
      <c r="L182" s="1196"/>
      <c r="M182" s="2"/>
      <c r="N182" s="2"/>
      <c r="O182" s="2"/>
      <c r="P182" s="2"/>
    </row>
    <row r="183" spans="2:25" ht="20.25">
      <c r="C183" s="2"/>
      <c r="D183" s="2"/>
      <c r="E183" s="2"/>
      <c r="F183" s="2"/>
      <c r="G183" s="2"/>
      <c r="H183" s="2"/>
      <c r="I183" s="2"/>
      <c r="J183" s="648"/>
      <c r="K183" s="2"/>
      <c r="L183" s="2"/>
      <c r="M183" s="2"/>
      <c r="N183" s="2"/>
      <c r="O183" s="2"/>
      <c r="P183" s="2"/>
    </row>
    <row r="184" spans="2:25" ht="28.5">
      <c r="C184" s="1196"/>
      <c r="D184" s="1196"/>
      <c r="E184" s="1196"/>
      <c r="F184" s="1196"/>
      <c r="G184" s="1196"/>
      <c r="H184" s="1196"/>
      <c r="I184" s="1196"/>
      <c r="J184" s="1196"/>
      <c r="K184" s="1196"/>
      <c r="L184" s="1196"/>
      <c r="M184" s="1196"/>
      <c r="N184" s="1196"/>
      <c r="O184" s="1196"/>
      <c r="P184" s="1196"/>
    </row>
    <row r="185" spans="2:25">
      <c r="C185" s="2"/>
      <c r="D185" s="2"/>
      <c r="E185" s="2"/>
      <c r="F185" s="2"/>
      <c r="G185" s="2"/>
      <c r="H185" s="2"/>
      <c r="I185" s="2"/>
      <c r="J185" s="2"/>
      <c r="K185" s="2"/>
      <c r="L185" s="2"/>
      <c r="M185" s="2"/>
      <c r="N185" s="2"/>
      <c r="O185" s="2"/>
      <c r="P185" s="2"/>
    </row>
    <row r="186" spans="2:25">
      <c r="C186" s="2"/>
      <c r="D186" s="2"/>
      <c r="E186" s="2"/>
      <c r="F186" s="2"/>
      <c r="G186" s="2"/>
      <c r="H186" s="2"/>
      <c r="I186" s="2"/>
      <c r="J186" s="2"/>
      <c r="K186" s="2"/>
      <c r="L186" s="2"/>
      <c r="M186" s="2"/>
      <c r="N186" s="2"/>
      <c r="O186" s="2"/>
      <c r="P186" s="2"/>
    </row>
    <row r="187" spans="2:25">
      <c r="C187" s="2"/>
      <c r="D187" s="2"/>
      <c r="E187" s="2"/>
      <c r="F187" s="2"/>
      <c r="G187" s="2"/>
      <c r="H187" s="2"/>
      <c r="I187" s="2"/>
      <c r="J187" s="2"/>
      <c r="K187" s="2"/>
      <c r="L187" s="2"/>
      <c r="M187" s="2"/>
      <c r="N187" s="2"/>
      <c r="O187" s="2"/>
      <c r="P187" s="2"/>
    </row>
    <row r="188" spans="2:25">
      <c r="C188" s="2"/>
      <c r="D188" s="2"/>
      <c r="E188" s="2"/>
      <c r="F188" s="2"/>
      <c r="G188" s="2"/>
      <c r="H188" s="2"/>
      <c r="I188" s="2"/>
      <c r="J188" s="2"/>
      <c r="K188" s="2"/>
      <c r="L188" s="2"/>
      <c r="M188" s="2"/>
      <c r="N188" s="2"/>
      <c r="O188" s="2"/>
      <c r="P188" s="2"/>
    </row>
    <row r="189" spans="2:25">
      <c r="C189" s="2"/>
      <c r="D189" s="2"/>
      <c r="E189" s="2"/>
      <c r="F189" s="2"/>
      <c r="G189" s="2"/>
      <c r="H189" s="2"/>
      <c r="I189" s="2"/>
      <c r="J189" s="2"/>
      <c r="K189" s="2"/>
      <c r="L189" s="2"/>
      <c r="M189" s="2"/>
      <c r="N189" s="2"/>
      <c r="O189" s="2"/>
      <c r="P189" s="2"/>
    </row>
    <row r="190" spans="2:25">
      <c r="C190" s="2"/>
      <c r="D190" s="2"/>
      <c r="E190" s="2"/>
      <c r="F190" s="2"/>
      <c r="G190" s="2"/>
      <c r="H190" s="2"/>
      <c r="I190" s="2"/>
      <c r="J190" s="2"/>
      <c r="K190" s="2"/>
      <c r="L190" s="2"/>
      <c r="M190" s="2"/>
      <c r="N190" s="2"/>
      <c r="O190" s="2"/>
      <c r="P190" s="2"/>
    </row>
    <row r="191" spans="2:25">
      <c r="C191" s="2"/>
      <c r="D191" s="2"/>
      <c r="E191" s="2"/>
      <c r="F191" s="2"/>
      <c r="G191" s="2"/>
      <c r="H191" s="2"/>
      <c r="I191" s="2"/>
      <c r="J191" s="2"/>
      <c r="K191" s="2"/>
      <c r="L191" s="2"/>
      <c r="M191" s="2"/>
      <c r="N191" s="2"/>
      <c r="O191" s="2"/>
      <c r="P191" s="2"/>
    </row>
    <row r="192" spans="2:25">
      <c r="C192" s="2"/>
      <c r="D192" s="2"/>
      <c r="E192" s="2"/>
      <c r="F192" s="2"/>
      <c r="G192" s="2"/>
      <c r="H192" s="2"/>
      <c r="I192" s="2"/>
      <c r="J192" s="2"/>
      <c r="K192" s="2"/>
      <c r="L192" s="2"/>
      <c r="M192" s="2"/>
      <c r="N192" s="2"/>
      <c r="O192" s="2"/>
      <c r="P192" s="2"/>
    </row>
    <row r="193" spans="3:16">
      <c r="C193" s="2"/>
      <c r="D193" s="2"/>
      <c r="E193" s="2"/>
      <c r="F193" s="2"/>
      <c r="G193" s="2"/>
      <c r="H193" s="2"/>
      <c r="I193" s="2"/>
      <c r="J193" s="2"/>
      <c r="K193" s="2"/>
      <c r="L193" s="2"/>
      <c r="M193" s="2"/>
      <c r="N193" s="2"/>
      <c r="O193" s="2"/>
      <c r="P193" s="2"/>
    </row>
    <row r="194" spans="3:16">
      <c r="C194" s="2"/>
      <c r="D194" s="2"/>
      <c r="E194" s="2"/>
      <c r="F194" s="2"/>
      <c r="G194" s="2"/>
      <c r="H194" s="2"/>
      <c r="I194" s="2"/>
      <c r="J194" s="2"/>
      <c r="K194" s="2"/>
      <c r="L194" s="2"/>
      <c r="M194" s="2"/>
      <c r="N194" s="2"/>
      <c r="O194" s="2"/>
      <c r="P194" s="2"/>
    </row>
  </sheetData>
  <mergeCells count="13">
    <mergeCell ref="B6:B10"/>
    <mergeCell ref="C6:C8"/>
    <mergeCell ref="D6:I6"/>
    <mergeCell ref="J6:O6"/>
    <mergeCell ref="P6:P8"/>
    <mergeCell ref="D7:I7"/>
    <mergeCell ref="J7:O7"/>
    <mergeCell ref="B2:D2"/>
    <mergeCell ref="E2:M2"/>
    <mergeCell ref="N2:P2"/>
    <mergeCell ref="B3:B4"/>
    <mergeCell ref="C3:O3"/>
    <mergeCell ref="C4:O4"/>
  </mergeCells>
  <printOptions horizontalCentered="1" verticalCentered="1"/>
  <pageMargins left="0.196850393700787" right="0.196850393700787" top="0.196850393700787" bottom="0.196850393700787" header="0.511811023622047" footer="0.511811023622047"/>
  <pageSetup paperSize="9" scale="48"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2:AQ415"/>
  <sheetViews>
    <sheetView rightToLeft="1" topLeftCell="A22" zoomScale="40" zoomScaleNormal="40" workbookViewId="0">
      <selection activeCell="E2" sqref="E2:L2"/>
    </sheetView>
  </sheetViews>
  <sheetFormatPr defaultColWidth="9.140625" defaultRowHeight="15.75"/>
  <cols>
    <col min="1" max="1" width="10.7109375" customWidth="1"/>
    <col min="2" max="2" width="21.85546875" style="22" customWidth="1"/>
    <col min="3" max="3" width="21.85546875" style="1" customWidth="1"/>
    <col min="4" max="5" width="18.7109375" style="22" customWidth="1"/>
    <col min="6" max="7" width="18.7109375" style="1" customWidth="1"/>
    <col min="8" max="8" width="21.85546875" style="22" customWidth="1"/>
    <col min="9" max="9" width="18.7109375" style="1" customWidth="1"/>
    <col min="10" max="12" width="18.7109375" style="22" customWidth="1"/>
    <col min="13" max="13" width="18.7109375" style="1" customWidth="1"/>
    <col min="14" max="16" width="18.7109375" style="22" customWidth="1"/>
    <col min="17" max="17" width="18.7109375" style="1" customWidth="1"/>
    <col min="18" max="22" width="24" style="22" bestFit="1" customWidth="1"/>
    <col min="23" max="23" width="9.140625" style="22"/>
    <col min="24" max="24" width="14.7109375" style="22" bestFit="1" customWidth="1"/>
    <col min="25" max="26" width="17" style="22" bestFit="1" customWidth="1"/>
    <col min="27" max="27" width="15" style="22" bestFit="1" customWidth="1"/>
    <col min="28" max="28" width="11.85546875" style="22" bestFit="1" customWidth="1"/>
    <col min="29" max="29" width="17" style="22" bestFit="1" customWidth="1"/>
    <col min="30" max="30" width="11.85546875" style="22" bestFit="1" customWidth="1"/>
    <col min="31" max="31" width="17" style="22" bestFit="1" customWidth="1"/>
    <col min="32" max="34" width="11.85546875" style="22" bestFit="1" customWidth="1"/>
    <col min="35" max="35" width="15" style="22" bestFit="1" customWidth="1"/>
    <col min="36" max="36" width="11.85546875" style="22" bestFit="1" customWidth="1"/>
    <col min="37" max="37" width="17" style="22" bestFit="1" customWidth="1"/>
    <col min="38" max="38" width="9.42578125" style="22" bestFit="1" customWidth="1"/>
    <col min="39" max="39" width="17" style="22" bestFit="1" customWidth="1"/>
    <col min="40" max="40" width="15.7109375" style="22" bestFit="1" customWidth="1"/>
    <col min="41" max="16384" width="9.140625" style="22"/>
  </cols>
  <sheetData>
    <row r="2" spans="1:17" s="69" customFormat="1" ht="40.15" customHeight="1">
      <c r="A2" s="92"/>
      <c r="B2" s="1406" t="s">
        <v>1079</v>
      </c>
      <c r="C2" s="1406"/>
      <c r="D2" s="1406"/>
      <c r="E2" s="1406"/>
      <c r="F2" s="1405" t="s">
        <v>1153</v>
      </c>
      <c r="G2" s="1405"/>
      <c r="H2" s="1405"/>
      <c r="I2" s="1405"/>
      <c r="J2" s="1405"/>
      <c r="K2" s="1405"/>
      <c r="L2" s="1405"/>
      <c r="M2" s="1405"/>
      <c r="N2" s="1405"/>
      <c r="O2" s="1432" t="s">
        <v>688</v>
      </c>
      <c r="P2" s="1432"/>
      <c r="Q2" s="1432"/>
    </row>
    <row r="3" spans="1:17" s="92" customFormat="1" ht="40.15" customHeight="1">
      <c r="B3" s="1622"/>
      <c r="C3" s="1405" t="s">
        <v>679</v>
      </c>
      <c r="D3" s="1405"/>
      <c r="E3" s="1405"/>
      <c r="F3" s="1405"/>
      <c r="G3" s="1405"/>
      <c r="H3" s="1405"/>
      <c r="I3" s="1405"/>
      <c r="J3" s="1405"/>
      <c r="K3" s="1405"/>
      <c r="L3" s="1405"/>
      <c r="M3" s="1405"/>
      <c r="N3" s="1405"/>
      <c r="O3" s="1405"/>
      <c r="P3" s="1405"/>
      <c r="Q3" s="525"/>
    </row>
    <row r="4" spans="1:17" s="92" customFormat="1" ht="40.15" customHeight="1">
      <c r="B4" s="1622"/>
      <c r="C4" s="1406" t="s">
        <v>678</v>
      </c>
      <c r="D4" s="1406"/>
      <c r="E4" s="1406"/>
      <c r="F4" s="1406"/>
      <c r="G4" s="1406"/>
      <c r="H4" s="1406"/>
      <c r="I4" s="1406"/>
      <c r="J4" s="1406"/>
      <c r="K4" s="1406"/>
      <c r="L4" s="1406"/>
      <c r="M4" s="1406"/>
      <c r="N4" s="1406"/>
      <c r="O4" s="1406"/>
      <c r="P4" s="1406"/>
      <c r="Q4" s="434" t="s">
        <v>728</v>
      </c>
    </row>
    <row r="5" spans="1:17" s="92" customFormat="1" ht="10.15" customHeight="1">
      <c r="B5" s="1280"/>
      <c r="C5" s="1259"/>
      <c r="D5" s="1259"/>
      <c r="E5" s="1259"/>
      <c r="F5" s="1259"/>
      <c r="G5" s="1259"/>
      <c r="H5" s="1259"/>
      <c r="I5" s="1342"/>
      <c r="J5" s="1259"/>
      <c r="K5" s="1259"/>
      <c r="L5" s="1259"/>
      <c r="M5" s="1259"/>
      <c r="N5" s="1259"/>
      <c r="O5" s="1259"/>
      <c r="P5" s="1259"/>
      <c r="Q5" s="434"/>
    </row>
    <row r="6" spans="1:17" customFormat="1" ht="48" customHeight="1">
      <c r="B6" s="1604"/>
      <c r="C6" s="1522" t="s">
        <v>677</v>
      </c>
      <c r="D6" s="1567" t="s">
        <v>1154</v>
      </c>
      <c r="E6" s="1567"/>
      <c r="F6" s="1567"/>
      <c r="G6" s="1567"/>
      <c r="H6" s="1567"/>
      <c r="I6" s="1567"/>
      <c r="J6" s="1607" t="s">
        <v>639</v>
      </c>
      <c r="K6" s="1567"/>
      <c r="L6" s="1567"/>
      <c r="M6" s="1608"/>
      <c r="N6" s="1607" t="s">
        <v>676</v>
      </c>
      <c r="O6" s="1567"/>
      <c r="P6" s="1567"/>
      <c r="Q6" s="1602"/>
    </row>
    <row r="7" spans="1:17" ht="48" customHeight="1">
      <c r="B7" s="1605"/>
      <c r="C7" s="1442"/>
      <c r="D7" s="1640" t="s">
        <v>1155</v>
      </c>
      <c r="E7" s="1640"/>
      <c r="F7" s="1640"/>
      <c r="G7" s="1640"/>
      <c r="H7" s="1640"/>
      <c r="I7" s="1640"/>
      <c r="J7" s="1633" t="s">
        <v>675</v>
      </c>
      <c r="K7" s="1640"/>
      <c r="L7" s="1640"/>
      <c r="M7" s="1639"/>
      <c r="N7" s="1633" t="s">
        <v>674</v>
      </c>
      <c r="O7" s="1640"/>
      <c r="P7" s="1640"/>
      <c r="Q7" s="1641"/>
    </row>
    <row r="8" spans="1:17" ht="41.25" customHeight="1">
      <c r="B8" s="1605"/>
      <c r="C8" s="1442"/>
      <c r="D8" s="1642" t="s">
        <v>1146</v>
      </c>
      <c r="E8" s="1643"/>
      <c r="F8" s="1643"/>
      <c r="G8" s="1644"/>
      <c r="H8" s="1644" t="s">
        <v>673</v>
      </c>
      <c r="I8" s="1658"/>
      <c r="J8" s="1656" t="s">
        <v>671</v>
      </c>
      <c r="K8" s="1645" t="s">
        <v>670</v>
      </c>
      <c r="L8" s="1647" t="s">
        <v>539</v>
      </c>
      <c r="M8" s="1652"/>
      <c r="N8" s="1656" t="s">
        <v>671</v>
      </c>
      <c r="O8" s="1645" t="s">
        <v>670</v>
      </c>
      <c r="P8" s="1647" t="s">
        <v>672</v>
      </c>
      <c r="Q8" s="1649"/>
    </row>
    <row r="9" spans="1:17" ht="67.5" customHeight="1">
      <c r="B9" s="1605"/>
      <c r="C9" s="1442"/>
      <c r="D9" s="1650" t="s">
        <v>1156</v>
      </c>
      <c r="E9" s="1651"/>
      <c r="F9" s="1651"/>
      <c r="G9" s="1652"/>
      <c r="H9" s="1609"/>
      <c r="I9" s="1658"/>
      <c r="J9" s="1657"/>
      <c r="K9" s="1646"/>
      <c r="L9" s="1648"/>
      <c r="M9" s="1652"/>
      <c r="N9" s="1657"/>
      <c r="O9" s="1646"/>
      <c r="P9" s="1648"/>
      <c r="Q9" s="1649"/>
    </row>
    <row r="10" spans="1:17" ht="60" customHeight="1">
      <c r="B10" s="1605"/>
      <c r="C10" s="1653" t="s">
        <v>794</v>
      </c>
      <c r="D10" s="306" t="s">
        <v>671</v>
      </c>
      <c r="E10" s="307" t="s">
        <v>670</v>
      </c>
      <c r="F10" s="307" t="s">
        <v>539</v>
      </c>
      <c r="G10" s="1287"/>
      <c r="H10" s="1639" t="s">
        <v>669</v>
      </c>
      <c r="I10" s="1658"/>
      <c r="J10" s="311"/>
      <c r="K10" s="309"/>
      <c r="L10" s="310"/>
      <c r="M10" s="1652"/>
      <c r="N10" s="312"/>
      <c r="O10" s="314"/>
      <c r="P10" s="313"/>
      <c r="Q10" s="1649"/>
    </row>
    <row r="11" spans="1:17" ht="84.75" customHeight="1">
      <c r="B11" s="1277"/>
      <c r="C11" s="1654"/>
      <c r="D11" s="316" t="s">
        <v>667</v>
      </c>
      <c r="E11" s="913" t="s">
        <v>666</v>
      </c>
      <c r="F11" s="702" t="s">
        <v>668</v>
      </c>
      <c r="G11" s="702"/>
      <c r="H11" s="1655"/>
      <c r="I11" s="1343"/>
      <c r="J11" s="687" t="s">
        <v>667</v>
      </c>
      <c r="K11" s="1279" t="s">
        <v>666</v>
      </c>
      <c r="L11" s="301" t="s">
        <v>795</v>
      </c>
      <c r="M11" s="308"/>
      <c r="N11" s="687" t="s">
        <v>667</v>
      </c>
      <c r="O11" s="1279" t="s">
        <v>666</v>
      </c>
      <c r="P11" s="301" t="s">
        <v>665</v>
      </c>
      <c r="Q11" s="315"/>
    </row>
    <row r="12" spans="1:17" s="69" customFormat="1" ht="40.15" customHeight="1">
      <c r="A12" s="92"/>
      <c r="B12" s="78" t="s">
        <v>2</v>
      </c>
      <c r="C12" s="132"/>
      <c r="D12" s="126"/>
      <c r="E12" s="126"/>
      <c r="F12" s="132"/>
      <c r="G12" s="132"/>
      <c r="H12" s="132"/>
      <c r="I12" s="1344"/>
      <c r="J12" s="126"/>
      <c r="K12" s="126"/>
      <c r="L12" s="126"/>
      <c r="M12" s="132"/>
      <c r="N12" s="126"/>
      <c r="O12" s="126"/>
      <c r="P12" s="126"/>
      <c r="Q12" s="132"/>
    </row>
    <row r="13" spans="1:17" s="665" customFormat="1" ht="34.9" hidden="1" customHeight="1">
      <c r="A13" s="690"/>
      <c r="B13" s="691">
        <v>2014</v>
      </c>
      <c r="C13" s="694">
        <v>28578.313960844003</v>
      </c>
      <c r="D13" s="695">
        <v>10368.309091000001</v>
      </c>
      <c r="E13" s="695">
        <v>1502.348338</v>
      </c>
      <c r="F13" s="694">
        <v>13.593313</v>
      </c>
      <c r="G13" s="694">
        <v>11884.250742</v>
      </c>
      <c r="H13" s="694">
        <v>1330.6877166370002</v>
      </c>
      <c r="I13" s="732">
        <v>10553.563025363001</v>
      </c>
      <c r="J13" s="695">
        <v>123.97091917099999</v>
      </c>
      <c r="K13" s="695">
        <v>42.628789000000005</v>
      </c>
      <c r="L13" s="695">
        <v>417.64623369999998</v>
      </c>
      <c r="M13" s="694">
        <v>584.24594187100001</v>
      </c>
      <c r="N13" s="695">
        <v>112.90672600000001</v>
      </c>
      <c r="O13" s="695">
        <v>17326.580431999999</v>
      </c>
      <c r="P13" s="695">
        <v>1.0178356100000001</v>
      </c>
      <c r="Q13" s="694">
        <v>17440.50499361</v>
      </c>
    </row>
    <row r="14" spans="1:17" s="665" customFormat="1" ht="34.9" hidden="1" customHeight="1">
      <c r="A14" s="690"/>
      <c r="B14" s="692">
        <v>2015</v>
      </c>
      <c r="C14" s="696">
        <v>30299.625352151994</v>
      </c>
      <c r="D14" s="697">
        <v>9670.1715070000009</v>
      </c>
      <c r="E14" s="697">
        <v>2519.3362390879997</v>
      </c>
      <c r="F14" s="696">
        <v>13.280028550000001</v>
      </c>
      <c r="G14" s="696">
        <v>12202.787774638</v>
      </c>
      <c r="H14" s="696">
        <v>778.00614076500028</v>
      </c>
      <c r="I14" s="1345">
        <v>11424.781633872999</v>
      </c>
      <c r="J14" s="697">
        <v>119.50105902099999</v>
      </c>
      <c r="K14" s="697">
        <v>44.950243375999996</v>
      </c>
      <c r="L14" s="697">
        <v>433.67785169999996</v>
      </c>
      <c r="M14" s="696">
        <v>598.12915409699997</v>
      </c>
      <c r="N14" s="697">
        <v>154.167855</v>
      </c>
      <c r="O14" s="697">
        <v>18121.381113099997</v>
      </c>
      <c r="P14" s="697">
        <v>1.1655960820000002</v>
      </c>
      <c r="Q14" s="696">
        <v>18276.714564181995</v>
      </c>
    </row>
    <row r="15" spans="1:17" s="665" customFormat="1" ht="34.9" hidden="1" customHeight="1">
      <c r="A15" s="690"/>
      <c r="B15" s="691">
        <v>2016</v>
      </c>
      <c r="C15" s="694">
        <v>31541.675201451999</v>
      </c>
      <c r="D15" s="695">
        <v>9162.1450502799999</v>
      </c>
      <c r="E15" s="695">
        <v>2513.0142215820001</v>
      </c>
      <c r="F15" s="694">
        <v>18.73100161</v>
      </c>
      <c r="G15" s="694">
        <v>11693.890273472</v>
      </c>
      <c r="H15" s="694">
        <v>1025.5090442339999</v>
      </c>
      <c r="I15" s="732">
        <v>10668.381229237999</v>
      </c>
      <c r="J15" s="695">
        <v>210.24597657100003</v>
      </c>
      <c r="K15" s="695">
        <v>68.308319881000003</v>
      </c>
      <c r="L15" s="695">
        <v>498.19403722999999</v>
      </c>
      <c r="M15" s="694">
        <v>776.74833368200007</v>
      </c>
      <c r="N15" s="695">
        <v>165.2996804</v>
      </c>
      <c r="O15" s="695">
        <v>19924.317353361999</v>
      </c>
      <c r="P15" s="695">
        <v>6.9286047699999989</v>
      </c>
      <c r="Q15" s="694">
        <v>20096.545638531999</v>
      </c>
    </row>
    <row r="16" spans="1:17" s="665" customFormat="1" ht="34.9" hidden="1" customHeight="1">
      <c r="A16" s="690"/>
      <c r="B16" s="692">
        <v>2017</v>
      </c>
      <c r="C16" s="696">
        <v>32648.963786264998</v>
      </c>
      <c r="D16" s="697">
        <v>8266.6841143000001</v>
      </c>
      <c r="E16" s="697">
        <v>2472.3956783530002</v>
      </c>
      <c r="F16" s="696">
        <v>20.087496210000001</v>
      </c>
      <c r="G16" s="696">
        <v>10759.167288863</v>
      </c>
      <c r="H16" s="696">
        <v>1127.530182899</v>
      </c>
      <c r="I16" s="1345">
        <v>9631.6371059640005</v>
      </c>
      <c r="J16" s="697">
        <v>317.24677577099999</v>
      </c>
      <c r="K16" s="697">
        <v>179.02747072700001</v>
      </c>
      <c r="L16" s="697">
        <v>514.34710432000008</v>
      </c>
      <c r="M16" s="696">
        <v>1010.6213508180001</v>
      </c>
      <c r="N16" s="697">
        <v>220.02063230000002</v>
      </c>
      <c r="O16" s="697">
        <v>21770.019950278998</v>
      </c>
      <c r="P16" s="697">
        <v>16.664746903999998</v>
      </c>
      <c r="Q16" s="696">
        <v>22006.705329482997</v>
      </c>
    </row>
    <row r="17" spans="1:43" s="665" customFormat="1" ht="34.9" hidden="1" customHeight="1">
      <c r="A17" s="690"/>
      <c r="B17" s="691">
        <v>2018</v>
      </c>
      <c r="C17" s="694">
        <v>34898.513848169001</v>
      </c>
      <c r="D17" s="695">
        <v>9114.4258292499999</v>
      </c>
      <c r="E17" s="695">
        <v>2423.705411076</v>
      </c>
      <c r="F17" s="694">
        <v>20.433951</v>
      </c>
      <c r="G17" s="694">
        <v>11558.565191326001</v>
      </c>
      <c r="H17" s="694">
        <v>1024.2336661310001</v>
      </c>
      <c r="I17" s="732">
        <v>10534.331525195001</v>
      </c>
      <c r="J17" s="695">
        <v>380.35749999999996</v>
      </c>
      <c r="K17" s="695">
        <v>243.50936073599999</v>
      </c>
      <c r="L17" s="695">
        <v>454.03960122000001</v>
      </c>
      <c r="M17" s="694">
        <v>1077.9064619559999</v>
      </c>
      <c r="N17" s="695">
        <v>232.17845540000002</v>
      </c>
      <c r="O17" s="695">
        <v>23034.042574394</v>
      </c>
      <c r="P17" s="695">
        <v>20.054831224000001</v>
      </c>
      <c r="Q17" s="694">
        <v>23286.275861017999</v>
      </c>
    </row>
    <row r="18" spans="1:43" s="665" customFormat="1" ht="34.9" hidden="1" customHeight="1">
      <c r="A18" s="690"/>
      <c r="B18" s="692">
        <v>2019</v>
      </c>
      <c r="C18" s="696">
        <v>37167.844630449996</v>
      </c>
      <c r="D18" s="697">
        <v>10301.298845000001</v>
      </c>
      <c r="E18" s="697">
        <v>2379.2768405960001</v>
      </c>
      <c r="F18" s="696">
        <v>22.4357586</v>
      </c>
      <c r="G18" s="696">
        <v>12703.011444196001</v>
      </c>
      <c r="H18" s="696">
        <v>1164.9623726189998</v>
      </c>
      <c r="I18" s="1345">
        <v>11538.049071577001</v>
      </c>
      <c r="J18" s="697">
        <v>384.60581399999995</v>
      </c>
      <c r="K18" s="697">
        <v>451.48662302000002</v>
      </c>
      <c r="L18" s="697">
        <v>495.5654753</v>
      </c>
      <c r="M18" s="696">
        <v>1331.6579123199999</v>
      </c>
      <c r="N18" s="697">
        <v>251.06572669999997</v>
      </c>
      <c r="O18" s="697">
        <v>24021.513375003</v>
      </c>
      <c r="P18" s="697">
        <v>25.558544850000001</v>
      </c>
      <c r="Q18" s="696">
        <v>24298.137646552997</v>
      </c>
    </row>
    <row r="19" spans="1:43" s="665" customFormat="1" ht="34.9" hidden="1" customHeight="1">
      <c r="A19" s="690"/>
      <c r="B19" s="691">
        <v>2020</v>
      </c>
      <c r="C19" s="694">
        <v>40180.773029668002</v>
      </c>
      <c r="D19" s="695">
        <v>11043.309109100001</v>
      </c>
      <c r="E19" s="695">
        <v>2370.0725566470001</v>
      </c>
      <c r="F19" s="695">
        <v>22.7337071</v>
      </c>
      <c r="G19" s="694">
        <v>13436.115372847002</v>
      </c>
      <c r="H19" s="694">
        <v>871.87422587800006</v>
      </c>
      <c r="I19" s="732">
        <v>12564.241146969001</v>
      </c>
      <c r="J19" s="695">
        <v>477.72645499999999</v>
      </c>
      <c r="K19" s="695">
        <v>868.22149463999995</v>
      </c>
      <c r="L19" s="695">
        <v>475.58608074000006</v>
      </c>
      <c r="M19" s="694">
        <v>1821.5340303799999</v>
      </c>
      <c r="N19" s="695">
        <v>228.29352028999998</v>
      </c>
      <c r="O19" s="695">
        <v>25549.649794129</v>
      </c>
      <c r="P19" s="695">
        <v>17.0545379</v>
      </c>
      <c r="Q19" s="694">
        <v>25794.997852319</v>
      </c>
      <c r="R19" s="1236"/>
    </row>
    <row r="20" spans="1:43" s="665" customFormat="1" ht="34.9" customHeight="1">
      <c r="A20" s="690"/>
      <c r="B20" s="692">
        <v>2021</v>
      </c>
      <c r="C20" s="696">
        <v>42876.369057671007</v>
      </c>
      <c r="D20" s="697">
        <v>12272.700016100001</v>
      </c>
      <c r="E20" s="697">
        <v>2502.8485170089998</v>
      </c>
      <c r="F20" s="697">
        <v>24.684851300000002</v>
      </c>
      <c r="G20" s="696">
        <v>14800.233384409003</v>
      </c>
      <c r="H20" s="696">
        <v>700.23940162700001</v>
      </c>
      <c r="I20" s="1345">
        <v>14099.993982782002</v>
      </c>
      <c r="J20" s="697">
        <v>442.10250099999996</v>
      </c>
      <c r="K20" s="697">
        <v>879.50507596700004</v>
      </c>
      <c r="L20" s="697">
        <v>513.35240409999994</v>
      </c>
      <c r="M20" s="696">
        <v>1834.9599810670002</v>
      </c>
      <c r="N20" s="697">
        <v>200.77541076399999</v>
      </c>
      <c r="O20" s="697">
        <v>26731.093413902003</v>
      </c>
      <c r="P20" s="697">
        <v>9.5462691559999993</v>
      </c>
      <c r="Q20" s="696">
        <v>26941.415093822001</v>
      </c>
      <c r="R20" s="1236"/>
    </row>
    <row r="21" spans="1:43" s="665" customFormat="1" ht="34.9" customHeight="1">
      <c r="A21" s="690"/>
      <c r="B21" s="691">
        <v>2022</v>
      </c>
      <c r="C21" s="694">
        <v>46033.202469964002</v>
      </c>
      <c r="D21" s="695">
        <v>13209.705618100001</v>
      </c>
      <c r="E21" s="695">
        <v>2961.4723280259996</v>
      </c>
      <c r="F21" s="695">
        <v>36.876860999999998</v>
      </c>
      <c r="G21" s="694">
        <v>16208.054807126002</v>
      </c>
      <c r="H21" s="694">
        <v>1128.3553124609998</v>
      </c>
      <c r="I21" s="732">
        <v>15079.699494665001</v>
      </c>
      <c r="J21" s="695">
        <v>430.197002</v>
      </c>
      <c r="K21" s="695">
        <v>757.25031434899995</v>
      </c>
      <c r="L21" s="695">
        <v>601.9578381</v>
      </c>
      <c r="M21" s="694">
        <v>1789.4051544489998</v>
      </c>
      <c r="N21" s="695">
        <v>259.780282</v>
      </c>
      <c r="O21" s="695">
        <v>28896.977428590002</v>
      </c>
      <c r="P21" s="695">
        <v>7.3401102599999994</v>
      </c>
      <c r="Q21" s="694">
        <v>29164.097820850002</v>
      </c>
      <c r="R21" s="1236"/>
    </row>
    <row r="22" spans="1:43" s="665" customFormat="1" ht="34.5" customHeight="1">
      <c r="A22" s="690"/>
      <c r="B22" s="692">
        <v>2023</v>
      </c>
      <c r="C22" s="696">
        <v>47393.917514048997</v>
      </c>
      <c r="D22" s="697">
        <v>13539.385564100001</v>
      </c>
      <c r="E22" s="697">
        <v>3157.6388435199997</v>
      </c>
      <c r="F22" s="697">
        <v>37.892167000000001</v>
      </c>
      <c r="G22" s="696">
        <v>16734.916574620001</v>
      </c>
      <c r="H22" s="696">
        <v>631.43061939000017</v>
      </c>
      <c r="I22" s="1345">
        <v>16103.48595523</v>
      </c>
      <c r="J22" s="697">
        <v>312.81800099999998</v>
      </c>
      <c r="K22" s="697">
        <v>732.60695705900002</v>
      </c>
      <c r="L22" s="697">
        <v>568.32955491000007</v>
      </c>
      <c r="M22" s="696">
        <v>1613.7545129690002</v>
      </c>
      <c r="N22" s="697">
        <v>318.05113950000003</v>
      </c>
      <c r="O22" s="697">
        <v>29352.832963069999</v>
      </c>
      <c r="P22" s="697">
        <v>5.7929432799999994</v>
      </c>
      <c r="Q22" s="696">
        <v>29676.67704585</v>
      </c>
      <c r="R22" s="1236"/>
    </row>
    <row r="23" spans="1:43" s="665" customFormat="1" ht="34.9" customHeight="1">
      <c r="A23" s="693"/>
      <c r="B23" s="691">
        <v>2024</v>
      </c>
      <c r="C23" s="694">
        <v>49154.890666874999</v>
      </c>
      <c r="D23" s="695">
        <v>14254.189192000002</v>
      </c>
      <c r="E23" s="695">
        <v>3414.7892791669997</v>
      </c>
      <c r="F23" s="695">
        <v>85.298503599999989</v>
      </c>
      <c r="G23" s="694">
        <v>17754.276974766999</v>
      </c>
      <c r="H23" s="694">
        <v>608.49233854199974</v>
      </c>
      <c r="I23" s="732">
        <v>17145.784636224998</v>
      </c>
      <c r="J23" s="695">
        <v>273.55799999999999</v>
      </c>
      <c r="K23" s="695">
        <v>703.59853879000002</v>
      </c>
      <c r="L23" s="695">
        <v>684.77938499999993</v>
      </c>
      <c r="M23" s="694">
        <v>1661.9359237899998</v>
      </c>
      <c r="N23" s="695">
        <v>323.25858199999999</v>
      </c>
      <c r="O23" s="695">
        <v>30020.33714</v>
      </c>
      <c r="P23" s="695">
        <v>3.5743848599999999</v>
      </c>
      <c r="Q23" s="694">
        <v>30347.170106859998</v>
      </c>
      <c r="R23" s="1236"/>
    </row>
    <row r="24" spans="1:43" s="665" customFormat="1" ht="34.5" customHeight="1">
      <c r="A24" s="690"/>
      <c r="B24" s="692" t="s">
        <v>1094</v>
      </c>
      <c r="C24" s="696">
        <f>C169</f>
        <v>50776.243000000002</v>
      </c>
      <c r="D24" s="697">
        <f t="shared" ref="D24:Q24" si="0">D169</f>
        <v>14649.859</v>
      </c>
      <c r="E24" s="697">
        <f t="shared" si="0"/>
        <v>4094.9409999999998</v>
      </c>
      <c r="F24" s="697">
        <f t="shared" si="0"/>
        <v>110.11</v>
      </c>
      <c r="G24" s="696">
        <f t="shared" si="0"/>
        <v>18854.91</v>
      </c>
      <c r="H24" s="696">
        <f t="shared" si="0"/>
        <v>976.69600000000003</v>
      </c>
      <c r="I24" s="1345">
        <f t="shared" si="0"/>
        <v>17878.214</v>
      </c>
      <c r="J24" s="697">
        <f t="shared" si="0"/>
        <v>247.25800000000001</v>
      </c>
      <c r="K24" s="697">
        <f t="shared" si="0"/>
        <v>689.27200000000005</v>
      </c>
      <c r="L24" s="697">
        <f t="shared" si="0"/>
        <v>768.43600000000004</v>
      </c>
      <c r="M24" s="696">
        <f t="shared" si="0"/>
        <v>1704.9660000000001</v>
      </c>
      <c r="N24" s="697">
        <f t="shared" si="0"/>
        <v>674.32299999999998</v>
      </c>
      <c r="O24" s="697">
        <f t="shared" si="0"/>
        <v>30516.048999999999</v>
      </c>
      <c r="P24" s="697">
        <f t="shared" si="0"/>
        <v>2.6909999999999998</v>
      </c>
      <c r="Q24" s="696">
        <f t="shared" si="0"/>
        <v>31193.062999999998</v>
      </c>
      <c r="R24" s="1236"/>
    </row>
    <row r="25" spans="1:43" s="554" customFormat="1" ht="34.9" hidden="1" customHeight="1">
      <c r="A25" s="634"/>
      <c r="B25" s="635">
        <v>2014</v>
      </c>
      <c r="C25" s="535"/>
      <c r="D25" s="1260"/>
      <c r="E25" s="1260"/>
      <c r="F25" s="1260"/>
      <c r="G25" s="535"/>
      <c r="H25" s="1260"/>
      <c r="I25" s="678"/>
      <c r="J25" s="1260"/>
      <c r="K25" s="1260"/>
      <c r="L25" s="1260"/>
      <c r="M25" s="535"/>
      <c r="N25" s="1260"/>
      <c r="O25" s="1260"/>
      <c r="P25" s="1260"/>
      <c r="Q25" s="535"/>
      <c r="R25" s="1236"/>
    </row>
    <row r="26" spans="1:43" s="595" customFormat="1" ht="34.9" hidden="1" customHeight="1">
      <c r="A26" s="700"/>
      <c r="B26" s="217">
        <v>41974</v>
      </c>
      <c r="C26" s="696">
        <f>I26+M26+Q26</f>
        <v>28578.313960844003</v>
      </c>
      <c r="D26" s="697">
        <v>10368.309091000001</v>
      </c>
      <c r="E26" s="697">
        <v>1502.348338</v>
      </c>
      <c r="F26" s="697">
        <v>13.593313</v>
      </c>
      <c r="G26" s="696">
        <v>11884.250742</v>
      </c>
      <c r="H26" s="696">
        <v>1330.6877166370002</v>
      </c>
      <c r="I26" s="1345">
        <f>G26-H26</f>
        <v>10553.563025363001</v>
      </c>
      <c r="J26" s="697">
        <v>123.97091917099999</v>
      </c>
      <c r="K26" s="697">
        <v>42.628789000000005</v>
      </c>
      <c r="L26" s="697">
        <v>417.64623369999998</v>
      </c>
      <c r="M26" s="696">
        <v>584.24594187100001</v>
      </c>
      <c r="N26" s="697">
        <v>112.90672600000001</v>
      </c>
      <c r="O26" s="697">
        <v>17326.580431999999</v>
      </c>
      <c r="P26" s="697">
        <v>1.0178356100000001</v>
      </c>
      <c r="Q26" s="696">
        <v>17440.50499361</v>
      </c>
      <c r="R26" s="1236"/>
      <c r="X26" s="701"/>
      <c r="Y26" s="1346"/>
      <c r="Z26" s="1346"/>
      <c r="AA26" s="1346"/>
      <c r="AB26" s="1346"/>
      <c r="AC26" s="1346"/>
      <c r="AD26" s="1346"/>
      <c r="AE26" s="1346"/>
      <c r="AF26" s="1346"/>
      <c r="AG26" s="1346"/>
      <c r="AH26" s="1346"/>
      <c r="AI26" s="1346"/>
      <c r="AJ26" s="1346"/>
      <c r="AK26" s="1346"/>
      <c r="AL26" s="1346"/>
      <c r="AM26" s="1346"/>
      <c r="AN26" s="1346"/>
      <c r="AO26" s="1346"/>
      <c r="AP26" s="1346"/>
      <c r="AQ26" s="1346"/>
    </row>
    <row r="27" spans="1:43" s="612" customFormat="1" ht="34.9" hidden="1" customHeight="1">
      <c r="A27" s="693"/>
      <c r="B27" s="215">
        <v>2015</v>
      </c>
      <c r="C27" s="535"/>
      <c r="D27" s="1260"/>
      <c r="E27" s="1260"/>
      <c r="F27" s="1260"/>
      <c r="G27" s="535"/>
      <c r="H27" s="1260"/>
      <c r="I27" s="678"/>
      <c r="J27" s="1260"/>
      <c r="K27" s="1260"/>
      <c r="L27" s="1260"/>
      <c r="M27" s="535"/>
      <c r="N27" s="1260"/>
      <c r="O27" s="1260"/>
      <c r="P27" s="1260"/>
      <c r="Q27" s="535"/>
      <c r="R27" s="1236"/>
      <c r="Y27" s="1346"/>
      <c r="Z27" s="1346"/>
      <c r="AA27" s="1346"/>
      <c r="AB27" s="1346"/>
      <c r="AC27" s="1346"/>
      <c r="AD27" s="1346"/>
      <c r="AE27" s="1346"/>
      <c r="AF27" s="1346"/>
      <c r="AG27" s="1346"/>
      <c r="AH27" s="1346"/>
      <c r="AI27" s="1346"/>
      <c r="AJ27" s="1346"/>
      <c r="AK27" s="1346"/>
      <c r="AL27" s="1346"/>
      <c r="AM27" s="1346"/>
    </row>
    <row r="28" spans="1:43" s="665" customFormat="1" ht="34.9" hidden="1" customHeight="1">
      <c r="A28" s="693"/>
      <c r="B28" s="216">
        <v>42005</v>
      </c>
      <c r="C28" s="694">
        <f t="shared" ref="C28:C39" si="1">I28+M28+Q28</f>
        <v>28995.248764656004</v>
      </c>
      <c r="D28" s="695">
        <v>10511.915869999999</v>
      </c>
      <c r="E28" s="695">
        <v>1484.6854224460001</v>
      </c>
      <c r="F28" s="695">
        <v>14.047006</v>
      </c>
      <c r="G28" s="694">
        <v>12010.648298446</v>
      </c>
      <c r="H28" s="694">
        <v>1167.7095530129998</v>
      </c>
      <c r="I28" s="732">
        <f t="shared" ref="I28:I39" si="2">G28-H28</f>
        <v>10842.938745433001</v>
      </c>
      <c r="J28" s="695">
        <v>128.97253182099999</v>
      </c>
      <c r="K28" s="695">
        <v>44.999574260999999</v>
      </c>
      <c r="L28" s="695">
        <v>418.50788869999997</v>
      </c>
      <c r="M28" s="694">
        <v>592.47999478199995</v>
      </c>
      <c r="N28" s="695">
        <v>113.158423</v>
      </c>
      <c r="O28" s="695">
        <v>17445.162620850002</v>
      </c>
      <c r="P28" s="695">
        <v>1.5089805909999998</v>
      </c>
      <c r="Q28" s="694">
        <v>17559.830024441002</v>
      </c>
      <c r="R28" s="1236"/>
      <c r="Y28" s="1346"/>
      <c r="Z28" s="1346"/>
      <c r="AA28" s="1346"/>
      <c r="AB28" s="1346"/>
      <c r="AC28" s="1346"/>
      <c r="AD28" s="1346"/>
      <c r="AE28" s="1346"/>
      <c r="AF28" s="1346"/>
      <c r="AG28" s="1346"/>
      <c r="AH28" s="1346"/>
      <c r="AI28" s="1346"/>
      <c r="AJ28" s="1346"/>
      <c r="AK28" s="1346"/>
      <c r="AL28" s="1346"/>
      <c r="AM28" s="1346"/>
    </row>
    <row r="29" spans="1:43" s="665" customFormat="1" ht="34.9" hidden="1" customHeight="1">
      <c r="A29" s="693"/>
      <c r="B29" s="217">
        <v>42036</v>
      </c>
      <c r="C29" s="696">
        <f t="shared" si="1"/>
        <v>28885.465576306</v>
      </c>
      <c r="D29" s="697">
        <v>10420.277901000001</v>
      </c>
      <c r="E29" s="697">
        <v>1589.9065336870001</v>
      </c>
      <c r="F29" s="697">
        <v>13.786429</v>
      </c>
      <c r="G29" s="696">
        <v>12023.970863687002</v>
      </c>
      <c r="H29" s="696">
        <v>1155.8249239980003</v>
      </c>
      <c r="I29" s="1345">
        <f t="shared" si="2"/>
        <v>10868.145939689002</v>
      </c>
      <c r="J29" s="697">
        <v>128.48500902000001</v>
      </c>
      <c r="K29" s="697">
        <v>43.295083758999994</v>
      </c>
      <c r="L29" s="697">
        <v>425.28817770000001</v>
      </c>
      <c r="M29" s="696">
        <v>597.06827047900003</v>
      </c>
      <c r="N29" s="697">
        <v>113.206976</v>
      </c>
      <c r="O29" s="697">
        <v>17305.452588389999</v>
      </c>
      <c r="P29" s="697">
        <v>1.591801748</v>
      </c>
      <c r="Q29" s="696">
        <v>17420.251366138</v>
      </c>
      <c r="R29" s="1236"/>
      <c r="Y29" s="1346"/>
      <c r="Z29" s="1346"/>
      <c r="AA29" s="1346"/>
      <c r="AB29" s="1346"/>
      <c r="AC29" s="1346"/>
      <c r="AD29" s="1346"/>
      <c r="AE29" s="1346"/>
      <c r="AF29" s="1346"/>
      <c r="AG29" s="1346"/>
      <c r="AH29" s="1346"/>
      <c r="AI29" s="1346"/>
      <c r="AJ29" s="1346"/>
      <c r="AK29" s="1346"/>
      <c r="AL29" s="1346"/>
      <c r="AM29" s="1346"/>
    </row>
    <row r="30" spans="1:43" s="665" customFormat="1" ht="34.9" hidden="1" customHeight="1">
      <c r="A30" s="693"/>
      <c r="B30" s="216">
        <v>42064</v>
      </c>
      <c r="C30" s="694">
        <f t="shared" si="1"/>
        <v>28962.926891867999</v>
      </c>
      <c r="D30" s="695">
        <v>10374.380756999999</v>
      </c>
      <c r="E30" s="695">
        <v>2058.6406459999998</v>
      </c>
      <c r="F30" s="695">
        <v>13.616483629999999</v>
      </c>
      <c r="G30" s="694">
        <v>12446.637886629998</v>
      </c>
      <c r="H30" s="694">
        <v>1465.952492267</v>
      </c>
      <c r="I30" s="732">
        <f t="shared" si="2"/>
        <v>10980.685394362998</v>
      </c>
      <c r="J30" s="695">
        <v>135.97682976999999</v>
      </c>
      <c r="K30" s="695">
        <v>45.796939000000002</v>
      </c>
      <c r="L30" s="695">
        <v>425.60243269999995</v>
      </c>
      <c r="M30" s="694">
        <v>607.37620146999996</v>
      </c>
      <c r="N30" s="695">
        <v>114.92899709999999</v>
      </c>
      <c r="O30" s="695">
        <v>17257.839194</v>
      </c>
      <c r="P30" s="695">
        <v>2.0971049349999999</v>
      </c>
      <c r="Q30" s="694">
        <v>17374.865296035001</v>
      </c>
      <c r="R30" s="1236"/>
      <c r="Y30" s="1346"/>
      <c r="Z30" s="1346"/>
      <c r="AA30" s="1346"/>
      <c r="AB30" s="1346"/>
      <c r="AC30" s="1346"/>
      <c r="AD30" s="1346"/>
      <c r="AE30" s="1346"/>
      <c r="AF30" s="1346"/>
      <c r="AG30" s="1346"/>
      <c r="AH30" s="1346"/>
      <c r="AI30" s="1346"/>
      <c r="AJ30" s="1346"/>
      <c r="AK30" s="1346"/>
      <c r="AL30" s="1346"/>
      <c r="AM30" s="1346"/>
    </row>
    <row r="31" spans="1:43" s="665" customFormat="1" ht="34.9" hidden="1" customHeight="1">
      <c r="A31" s="693"/>
      <c r="B31" s="217">
        <v>42095</v>
      </c>
      <c r="C31" s="696">
        <f t="shared" si="1"/>
        <v>29261.613894342001</v>
      </c>
      <c r="D31" s="697">
        <v>10188.209253000001</v>
      </c>
      <c r="E31" s="697">
        <v>2197.561622705</v>
      </c>
      <c r="F31" s="697">
        <v>13.45849582</v>
      </c>
      <c r="G31" s="696">
        <v>12399.229371525</v>
      </c>
      <c r="H31" s="696">
        <v>1073.9339140709997</v>
      </c>
      <c r="I31" s="1345">
        <f t="shared" si="2"/>
        <v>11325.295457454</v>
      </c>
      <c r="J31" s="697">
        <v>143.14858341999999</v>
      </c>
      <c r="K31" s="697">
        <v>44.343696147999999</v>
      </c>
      <c r="L31" s="697">
        <v>421.09322769999994</v>
      </c>
      <c r="M31" s="696">
        <v>608.5855072679999</v>
      </c>
      <c r="N31" s="697">
        <v>103.99476900000001</v>
      </c>
      <c r="O31" s="697">
        <v>17221.666576169999</v>
      </c>
      <c r="P31" s="697">
        <v>2.07158445</v>
      </c>
      <c r="Q31" s="696">
        <v>17327.732929620001</v>
      </c>
      <c r="R31" s="1236"/>
      <c r="Y31" s="1346"/>
      <c r="Z31" s="1346"/>
      <c r="AA31" s="1346"/>
      <c r="AB31" s="1346"/>
      <c r="AC31" s="1346"/>
      <c r="AD31" s="1346"/>
      <c r="AE31" s="1346"/>
      <c r="AF31" s="1346"/>
      <c r="AG31" s="1346"/>
      <c r="AH31" s="1346"/>
      <c r="AI31" s="1346"/>
      <c r="AJ31" s="1346"/>
      <c r="AK31" s="1346"/>
      <c r="AL31" s="1346"/>
      <c r="AM31" s="1346"/>
    </row>
    <row r="32" spans="1:43" s="665" customFormat="1" ht="34.9" hidden="1" customHeight="1">
      <c r="A32" s="693"/>
      <c r="B32" s="216">
        <v>42125</v>
      </c>
      <c r="C32" s="694">
        <f t="shared" si="1"/>
        <v>29540.117294999996</v>
      </c>
      <c r="D32" s="695">
        <v>10193.232112</v>
      </c>
      <c r="E32" s="695">
        <v>2227.012831</v>
      </c>
      <c r="F32" s="695">
        <v>13.442224</v>
      </c>
      <c r="G32" s="694">
        <v>12433.687167</v>
      </c>
      <c r="H32" s="694">
        <v>955.37189100000001</v>
      </c>
      <c r="I32" s="732">
        <f t="shared" si="2"/>
        <v>11478.315275999999</v>
      </c>
      <c r="J32" s="695">
        <v>143.59208999999998</v>
      </c>
      <c r="K32" s="695">
        <v>44.433948000000001</v>
      </c>
      <c r="L32" s="695">
        <v>422.397288</v>
      </c>
      <c r="M32" s="694">
        <v>610.42332599999997</v>
      </c>
      <c r="N32" s="695">
        <v>149.87446</v>
      </c>
      <c r="O32" s="695">
        <v>17298.949312000001</v>
      </c>
      <c r="P32" s="695">
        <v>2.5549210000000002</v>
      </c>
      <c r="Q32" s="694">
        <v>17451.378692999999</v>
      </c>
      <c r="R32" s="1236"/>
      <c r="Y32" s="1346"/>
      <c r="Z32" s="1346"/>
      <c r="AA32" s="1346"/>
      <c r="AB32" s="1346"/>
      <c r="AC32" s="1346"/>
      <c r="AD32" s="1346"/>
      <c r="AE32" s="1346"/>
      <c r="AF32" s="1346"/>
      <c r="AG32" s="1346"/>
      <c r="AH32" s="1346"/>
      <c r="AI32" s="1346"/>
      <c r="AJ32" s="1346"/>
      <c r="AK32" s="1346"/>
      <c r="AL32" s="1346"/>
      <c r="AM32" s="1346"/>
    </row>
    <row r="33" spans="1:39" s="665" customFormat="1" ht="34.9" hidden="1" customHeight="1">
      <c r="A33" s="693"/>
      <c r="B33" s="217">
        <v>42156</v>
      </c>
      <c r="C33" s="696">
        <f t="shared" si="1"/>
        <v>29881.330908978001</v>
      </c>
      <c r="D33" s="697">
        <v>10165.944069199999</v>
      </c>
      <c r="E33" s="697">
        <v>2321.7336419999997</v>
      </c>
      <c r="F33" s="697">
        <v>13.265755929999999</v>
      </c>
      <c r="G33" s="696">
        <v>12500.943467129999</v>
      </c>
      <c r="H33" s="696">
        <v>865.78850604400009</v>
      </c>
      <c r="I33" s="1345">
        <f t="shared" si="2"/>
        <v>11635.154961085998</v>
      </c>
      <c r="J33" s="697">
        <v>133.57243751999999</v>
      </c>
      <c r="K33" s="697">
        <v>44.049647999999998</v>
      </c>
      <c r="L33" s="697">
        <v>422.33572549999997</v>
      </c>
      <c r="M33" s="696">
        <v>599.95781102000001</v>
      </c>
      <c r="N33" s="697">
        <v>151.0392708</v>
      </c>
      <c r="O33" s="697">
        <v>17492.668736</v>
      </c>
      <c r="P33" s="697">
        <v>2.5101300719999999</v>
      </c>
      <c r="Q33" s="696">
        <v>17646.218136872001</v>
      </c>
      <c r="R33" s="1236"/>
      <c r="Y33" s="1346"/>
      <c r="Z33" s="1346"/>
      <c r="AA33" s="1346"/>
      <c r="AB33" s="1346"/>
      <c r="AC33" s="1346"/>
      <c r="AD33" s="1346"/>
      <c r="AE33" s="1346"/>
      <c r="AF33" s="1346"/>
      <c r="AG33" s="1346"/>
      <c r="AH33" s="1346"/>
      <c r="AI33" s="1346"/>
      <c r="AJ33" s="1346"/>
      <c r="AK33" s="1346"/>
      <c r="AL33" s="1346"/>
      <c r="AM33" s="1346"/>
    </row>
    <row r="34" spans="1:39" s="665" customFormat="1" ht="34.9" hidden="1" customHeight="1">
      <c r="A34" s="693"/>
      <c r="B34" s="216">
        <v>42186</v>
      </c>
      <c r="C34" s="694">
        <f t="shared" si="1"/>
        <v>29136.126895739006</v>
      </c>
      <c r="D34" s="695">
        <v>9907.060693899999</v>
      </c>
      <c r="E34" s="695">
        <v>2254.0658102000002</v>
      </c>
      <c r="F34" s="695">
        <v>13.24930204</v>
      </c>
      <c r="G34" s="694">
        <v>12174.375806139999</v>
      </c>
      <c r="H34" s="694">
        <v>1380.1141947620001</v>
      </c>
      <c r="I34" s="732">
        <f t="shared" si="2"/>
        <v>10794.261611377999</v>
      </c>
      <c r="J34" s="695">
        <v>128.57614017</v>
      </c>
      <c r="K34" s="695">
        <v>44.693814666000002</v>
      </c>
      <c r="L34" s="695">
        <v>425.8353712</v>
      </c>
      <c r="M34" s="694">
        <v>599.10532603599995</v>
      </c>
      <c r="N34" s="695">
        <v>141.44280000000001</v>
      </c>
      <c r="O34" s="695">
        <v>17599.335122160002</v>
      </c>
      <c r="P34" s="695">
        <v>1.9820361649999998</v>
      </c>
      <c r="Q34" s="694">
        <v>17742.759958325005</v>
      </c>
      <c r="R34" s="1236"/>
      <c r="Y34" s="1346"/>
      <c r="Z34" s="1346"/>
      <c r="AA34" s="1346"/>
      <c r="AB34" s="1346"/>
      <c r="AC34" s="1346"/>
      <c r="AD34" s="1346"/>
      <c r="AE34" s="1346"/>
      <c r="AF34" s="1346"/>
      <c r="AG34" s="1346"/>
      <c r="AH34" s="1346"/>
      <c r="AI34" s="1346"/>
      <c r="AJ34" s="1346"/>
      <c r="AK34" s="1346"/>
      <c r="AL34" s="1346"/>
      <c r="AM34" s="1346"/>
    </row>
    <row r="35" spans="1:39" s="665" customFormat="1" ht="34.9" hidden="1" customHeight="1">
      <c r="A35" s="693"/>
      <c r="B35" s="217">
        <v>42217</v>
      </c>
      <c r="C35" s="696">
        <f t="shared" si="1"/>
        <v>29664.013060705001</v>
      </c>
      <c r="D35" s="697">
        <v>9839.4608504999997</v>
      </c>
      <c r="E35" s="697">
        <v>2448.5219224350003</v>
      </c>
      <c r="F35" s="697">
        <v>13.095757000000001</v>
      </c>
      <c r="G35" s="696">
        <v>12301.078529934999</v>
      </c>
      <c r="H35" s="696">
        <v>1076.8505271549998</v>
      </c>
      <c r="I35" s="1345">
        <f t="shared" si="2"/>
        <v>11224.228002779999</v>
      </c>
      <c r="J35" s="697">
        <v>118.549706871</v>
      </c>
      <c r="K35" s="697">
        <v>44.718079648</v>
      </c>
      <c r="L35" s="697">
        <v>423.86790969999998</v>
      </c>
      <c r="M35" s="696">
        <v>587.13569621900001</v>
      </c>
      <c r="N35" s="697">
        <v>144.62185399999998</v>
      </c>
      <c r="O35" s="697">
        <v>17705.910042740001</v>
      </c>
      <c r="P35" s="697">
        <v>2.117464966</v>
      </c>
      <c r="Q35" s="696">
        <v>17852.649361706</v>
      </c>
      <c r="R35" s="1236"/>
      <c r="Y35" s="1346"/>
      <c r="Z35" s="1346"/>
      <c r="AA35" s="1346"/>
      <c r="AB35" s="1346"/>
      <c r="AC35" s="1346"/>
      <c r="AD35" s="1346"/>
      <c r="AE35" s="1346"/>
      <c r="AF35" s="1346"/>
      <c r="AG35" s="1346"/>
      <c r="AH35" s="1346"/>
      <c r="AI35" s="1346"/>
      <c r="AJ35" s="1346"/>
      <c r="AK35" s="1346"/>
      <c r="AL35" s="1346"/>
      <c r="AM35" s="1346"/>
    </row>
    <row r="36" spans="1:39" s="665" customFormat="1" ht="34.9" hidden="1" customHeight="1">
      <c r="A36" s="693"/>
      <c r="B36" s="216">
        <v>42248</v>
      </c>
      <c r="C36" s="694">
        <f t="shared" si="1"/>
        <v>29941.444732614</v>
      </c>
      <c r="D36" s="695">
        <v>9725.9940815999998</v>
      </c>
      <c r="E36" s="695">
        <v>2552.4920657020002</v>
      </c>
      <c r="F36" s="695">
        <v>12.92471497</v>
      </c>
      <c r="G36" s="694">
        <v>12291.410862272</v>
      </c>
      <c r="H36" s="694">
        <v>926.97359790900009</v>
      </c>
      <c r="I36" s="732">
        <f t="shared" si="2"/>
        <v>11364.437264362999</v>
      </c>
      <c r="J36" s="695">
        <v>119.027538471</v>
      </c>
      <c r="K36" s="695">
        <v>44.506943366000002</v>
      </c>
      <c r="L36" s="695">
        <v>426.30955769999997</v>
      </c>
      <c r="M36" s="694">
        <v>589.84403953699996</v>
      </c>
      <c r="N36" s="695">
        <v>143.45390499999999</v>
      </c>
      <c r="O36" s="695">
        <v>17841.744403641002</v>
      </c>
      <c r="P36" s="695">
        <v>1.965120073</v>
      </c>
      <c r="Q36" s="694">
        <v>17987.163428714</v>
      </c>
      <c r="R36" s="1236"/>
      <c r="Y36" s="1346"/>
      <c r="Z36" s="1346"/>
      <c r="AA36" s="1346"/>
      <c r="AB36" s="1346"/>
      <c r="AC36" s="1346"/>
      <c r="AD36" s="1346"/>
      <c r="AE36" s="1346"/>
      <c r="AF36" s="1346"/>
      <c r="AG36" s="1346"/>
      <c r="AH36" s="1346"/>
      <c r="AI36" s="1346"/>
      <c r="AJ36" s="1346"/>
      <c r="AK36" s="1346"/>
      <c r="AL36" s="1346"/>
      <c r="AM36" s="1346"/>
    </row>
    <row r="37" spans="1:39" s="665" customFormat="1" ht="34.9" hidden="1" customHeight="1">
      <c r="A37" s="693"/>
      <c r="B37" s="217">
        <v>42278</v>
      </c>
      <c r="C37" s="696">
        <f t="shared" si="1"/>
        <v>30228.243677052997</v>
      </c>
      <c r="D37" s="697">
        <v>9781.225346199999</v>
      </c>
      <c r="E37" s="697">
        <v>2545.9682668</v>
      </c>
      <c r="F37" s="697">
        <v>13.049211660000001</v>
      </c>
      <c r="G37" s="696">
        <v>12340.242824659999</v>
      </c>
      <c r="H37" s="696">
        <v>872.91322406399968</v>
      </c>
      <c r="I37" s="1345">
        <f t="shared" si="2"/>
        <v>11467.329600596</v>
      </c>
      <c r="J37" s="697">
        <v>114.939585971</v>
      </c>
      <c r="K37" s="697">
        <v>52.314743845999999</v>
      </c>
      <c r="L37" s="697">
        <v>422.4334657</v>
      </c>
      <c r="M37" s="696">
        <v>589.68779551700004</v>
      </c>
      <c r="N37" s="697">
        <v>154.19463200000001</v>
      </c>
      <c r="O37" s="697">
        <v>18014.913189039999</v>
      </c>
      <c r="P37" s="697">
        <v>2.1184599</v>
      </c>
      <c r="Q37" s="696">
        <v>18171.226280939998</v>
      </c>
      <c r="R37" s="1236"/>
      <c r="Y37" s="1346"/>
      <c r="Z37" s="1346"/>
      <c r="AA37" s="1346"/>
      <c r="AB37" s="1346"/>
      <c r="AC37" s="1346"/>
      <c r="AD37" s="1346"/>
      <c r="AE37" s="1346"/>
      <c r="AF37" s="1346"/>
      <c r="AG37" s="1346"/>
      <c r="AH37" s="1346"/>
      <c r="AI37" s="1346"/>
      <c r="AJ37" s="1346"/>
      <c r="AK37" s="1346"/>
      <c r="AL37" s="1346"/>
      <c r="AM37" s="1346"/>
    </row>
    <row r="38" spans="1:39" s="665" customFormat="1" ht="34.9" hidden="1" customHeight="1">
      <c r="A38" s="693"/>
      <c r="B38" s="216">
        <v>42309</v>
      </c>
      <c r="C38" s="694">
        <f t="shared" si="1"/>
        <v>30416.490300803001</v>
      </c>
      <c r="D38" s="695">
        <v>9615.4417629999989</v>
      </c>
      <c r="E38" s="695">
        <v>2569.4000507129999</v>
      </c>
      <c r="F38" s="695">
        <v>12.962745</v>
      </c>
      <c r="G38" s="694">
        <v>12197.804558713</v>
      </c>
      <c r="H38" s="694">
        <v>543.42684031800013</v>
      </c>
      <c r="I38" s="732">
        <f t="shared" si="2"/>
        <v>11654.377718395001</v>
      </c>
      <c r="J38" s="695">
        <v>114.93958627100001</v>
      </c>
      <c r="K38" s="695">
        <v>47.903146685999999</v>
      </c>
      <c r="L38" s="695">
        <v>424.71222769999997</v>
      </c>
      <c r="M38" s="694">
        <v>587.55496065700004</v>
      </c>
      <c r="N38" s="695">
        <v>154.839902</v>
      </c>
      <c r="O38" s="695">
        <v>18017.4366142</v>
      </c>
      <c r="P38" s="695">
        <v>2.2811055510000005</v>
      </c>
      <c r="Q38" s="694">
        <v>18174.557621750999</v>
      </c>
      <c r="R38" s="1236"/>
      <c r="Y38" s="1346"/>
      <c r="Z38" s="1346"/>
      <c r="AA38" s="1346"/>
      <c r="AB38" s="1346"/>
      <c r="AC38" s="1346"/>
      <c r="AD38" s="1346"/>
      <c r="AE38" s="1346"/>
      <c r="AF38" s="1346"/>
      <c r="AG38" s="1346"/>
      <c r="AH38" s="1346"/>
      <c r="AI38" s="1346"/>
      <c r="AJ38" s="1346"/>
      <c r="AK38" s="1346"/>
      <c r="AL38" s="1346"/>
      <c r="AM38" s="1346"/>
    </row>
    <row r="39" spans="1:39" s="665" customFormat="1" ht="34.9" hidden="1" customHeight="1">
      <c r="A39" s="693"/>
      <c r="B39" s="217">
        <v>42339</v>
      </c>
      <c r="C39" s="696">
        <f t="shared" si="1"/>
        <v>30299.625352151994</v>
      </c>
      <c r="D39" s="697">
        <v>9670.1715070000009</v>
      </c>
      <c r="E39" s="697">
        <v>2519.3362390879997</v>
      </c>
      <c r="F39" s="697">
        <v>13.280028550000001</v>
      </c>
      <c r="G39" s="696">
        <v>12202.787774638</v>
      </c>
      <c r="H39" s="696">
        <v>778.00614076500028</v>
      </c>
      <c r="I39" s="1345">
        <f t="shared" si="2"/>
        <v>11424.781633872999</v>
      </c>
      <c r="J39" s="697">
        <v>119.50105902099999</v>
      </c>
      <c r="K39" s="697">
        <v>44.950243375999996</v>
      </c>
      <c r="L39" s="697">
        <v>433.67785169999996</v>
      </c>
      <c r="M39" s="696">
        <v>598.12915409699997</v>
      </c>
      <c r="N39" s="697">
        <v>154.167855</v>
      </c>
      <c r="O39" s="697">
        <v>18121.381113099997</v>
      </c>
      <c r="P39" s="697">
        <v>1.1655960820000002</v>
      </c>
      <c r="Q39" s="696">
        <v>18276.714564181995</v>
      </c>
      <c r="R39" s="1236"/>
      <c r="Y39" s="1346"/>
      <c r="Z39" s="1346"/>
      <c r="AA39" s="1346"/>
      <c r="AB39" s="1346"/>
      <c r="AC39" s="1346"/>
      <c r="AD39" s="1346"/>
      <c r="AE39" s="1346"/>
      <c r="AF39" s="1346"/>
      <c r="AG39" s="1346"/>
      <c r="AH39" s="1346"/>
      <c r="AI39" s="1346"/>
      <c r="AJ39" s="1346"/>
      <c r="AK39" s="1346"/>
      <c r="AL39" s="1346"/>
      <c r="AM39" s="1346"/>
    </row>
    <row r="40" spans="1:39" s="612" customFormat="1" ht="34.9" hidden="1" customHeight="1">
      <c r="A40" s="693"/>
      <c r="B40" s="215">
        <v>2016</v>
      </c>
      <c r="C40" s="535"/>
      <c r="D40" s="1260"/>
      <c r="E40" s="1260"/>
      <c r="F40" s="1260"/>
      <c r="G40" s="535"/>
      <c r="H40" s="1260"/>
      <c r="I40" s="678"/>
      <c r="J40" s="1260"/>
      <c r="K40" s="1260"/>
      <c r="L40" s="1260"/>
      <c r="M40" s="535"/>
      <c r="N40" s="1260"/>
      <c r="O40" s="1260"/>
      <c r="P40" s="1260"/>
      <c r="Q40" s="535"/>
      <c r="R40" s="1236"/>
      <c r="Y40" s="1346"/>
      <c r="Z40" s="1346"/>
      <c r="AA40" s="1346"/>
      <c r="AB40" s="1346"/>
      <c r="AC40" s="1346"/>
      <c r="AD40" s="1346"/>
      <c r="AE40" s="1346"/>
      <c r="AF40" s="1346"/>
      <c r="AG40" s="1346"/>
      <c r="AH40" s="1346"/>
      <c r="AI40" s="1346"/>
      <c r="AJ40" s="1346"/>
      <c r="AK40" s="1346"/>
      <c r="AL40" s="1346"/>
      <c r="AM40" s="1346"/>
    </row>
    <row r="41" spans="1:39" s="665" customFormat="1" ht="34.9" hidden="1" customHeight="1">
      <c r="A41" s="693"/>
      <c r="B41" s="216">
        <v>42370</v>
      </c>
      <c r="C41" s="694">
        <f t="shared" ref="C41:C52" si="3">I41+M41+Q41</f>
        <v>30360.901180774999</v>
      </c>
      <c r="D41" s="695">
        <v>9701.1609363999996</v>
      </c>
      <c r="E41" s="695">
        <v>2470.9843288920001</v>
      </c>
      <c r="F41" s="695">
        <v>19.852064490000004</v>
      </c>
      <c r="G41" s="694">
        <v>12191.997329782</v>
      </c>
      <c r="H41" s="694">
        <v>782.8970855240002</v>
      </c>
      <c r="I41" s="732">
        <f>G41-H41</f>
        <v>11409.100244257999</v>
      </c>
      <c r="J41" s="695">
        <v>119.50025597100002</v>
      </c>
      <c r="K41" s="695">
        <v>40.662813405999998</v>
      </c>
      <c r="L41" s="695">
        <v>419.42453369999998</v>
      </c>
      <c r="M41" s="694">
        <v>579.58760307700004</v>
      </c>
      <c r="N41" s="695">
        <v>157.52400699999998</v>
      </c>
      <c r="O41" s="695">
        <v>18213.321810900001</v>
      </c>
      <c r="P41" s="695">
        <v>1.3675155400000001</v>
      </c>
      <c r="Q41" s="694">
        <v>18372.213333440002</v>
      </c>
      <c r="R41" s="1236"/>
      <c r="Y41" s="1346"/>
      <c r="Z41" s="1346"/>
      <c r="AA41" s="1346"/>
      <c r="AB41" s="1346"/>
      <c r="AC41" s="1346"/>
      <c r="AD41" s="1346"/>
      <c r="AE41" s="1346"/>
      <c r="AF41" s="1346"/>
      <c r="AG41" s="1346"/>
      <c r="AH41" s="1346"/>
      <c r="AI41" s="1346"/>
      <c r="AJ41" s="1346"/>
      <c r="AK41" s="1346"/>
      <c r="AL41" s="1346"/>
      <c r="AM41" s="1346"/>
    </row>
    <row r="42" spans="1:39" s="665" customFormat="1" ht="34.9" hidden="1" customHeight="1">
      <c r="A42" s="693"/>
      <c r="B42" s="217">
        <v>42401</v>
      </c>
      <c r="C42" s="696">
        <f t="shared" si="3"/>
        <v>30720.663200156996</v>
      </c>
      <c r="D42" s="697">
        <v>9888.561158999999</v>
      </c>
      <c r="E42" s="697">
        <v>2438.6887113809998</v>
      </c>
      <c r="F42" s="697">
        <v>19.783158</v>
      </c>
      <c r="G42" s="696">
        <v>12347.033028380998</v>
      </c>
      <c r="H42" s="696">
        <v>775.33749661000024</v>
      </c>
      <c r="I42" s="1345">
        <f>G42-H42</f>
        <v>11571.695531770998</v>
      </c>
      <c r="J42" s="697">
        <v>121.497479971</v>
      </c>
      <c r="K42" s="697">
        <v>41.373345055999998</v>
      </c>
      <c r="L42" s="697">
        <v>417.79289069999999</v>
      </c>
      <c r="M42" s="696">
        <v>580.66371572699995</v>
      </c>
      <c r="N42" s="697">
        <v>158.220844</v>
      </c>
      <c r="O42" s="697">
        <v>18408.850342899997</v>
      </c>
      <c r="P42" s="697">
        <v>1.2327657590000001</v>
      </c>
      <c r="Q42" s="696">
        <v>18568.303952658996</v>
      </c>
      <c r="R42" s="1236"/>
      <c r="Y42" s="1346"/>
      <c r="Z42" s="1346"/>
      <c r="AA42" s="1346"/>
      <c r="AB42" s="1346"/>
      <c r="AC42" s="1346"/>
      <c r="AD42" s="1346"/>
      <c r="AE42" s="1346"/>
      <c r="AF42" s="1346"/>
      <c r="AG42" s="1346"/>
      <c r="AH42" s="1346"/>
      <c r="AI42" s="1346"/>
      <c r="AJ42" s="1346"/>
      <c r="AK42" s="1346"/>
      <c r="AL42" s="1346"/>
      <c r="AM42" s="1346"/>
    </row>
    <row r="43" spans="1:39" s="665" customFormat="1" ht="34.9" hidden="1" customHeight="1">
      <c r="A43" s="693"/>
      <c r="B43" s="216">
        <v>42430</v>
      </c>
      <c r="C43" s="694">
        <f t="shared" si="3"/>
        <v>31041.976426355002</v>
      </c>
      <c r="D43" s="695">
        <v>9828.9100109999999</v>
      </c>
      <c r="E43" s="695">
        <v>2442.3849609710001</v>
      </c>
      <c r="F43" s="695">
        <v>20.01912651</v>
      </c>
      <c r="G43" s="694">
        <v>12291.314098481</v>
      </c>
      <c r="H43" s="694">
        <v>609.50090699999987</v>
      </c>
      <c r="I43" s="732">
        <f t="shared" ref="I43:I52" si="4">G43-H43</f>
        <v>11681.813191481</v>
      </c>
      <c r="J43" s="695">
        <v>121.50563837100002</v>
      </c>
      <c r="K43" s="695">
        <v>34.330340745999997</v>
      </c>
      <c r="L43" s="695">
        <v>446.4411207</v>
      </c>
      <c r="M43" s="694">
        <v>602.27709981700002</v>
      </c>
      <c r="N43" s="695">
        <v>157.91494299999999</v>
      </c>
      <c r="O43" s="695">
        <v>18592.476306299999</v>
      </c>
      <c r="P43" s="695">
        <v>7.4948857569999996</v>
      </c>
      <c r="Q43" s="694">
        <v>18757.886135057001</v>
      </c>
      <c r="R43" s="1236"/>
      <c r="Y43" s="1346"/>
      <c r="Z43" s="1346"/>
      <c r="AA43" s="1346"/>
      <c r="AB43" s="1346"/>
      <c r="AC43" s="1346"/>
      <c r="AD43" s="1346"/>
      <c r="AE43" s="1346"/>
      <c r="AF43" s="1346"/>
      <c r="AG43" s="1346"/>
      <c r="AH43" s="1346"/>
      <c r="AI43" s="1346"/>
      <c r="AJ43" s="1346"/>
      <c r="AK43" s="1346"/>
      <c r="AL43" s="1346"/>
      <c r="AM43" s="1346"/>
    </row>
    <row r="44" spans="1:39" s="665" customFormat="1" ht="34.9" hidden="1" customHeight="1">
      <c r="A44" s="693"/>
      <c r="B44" s="217">
        <v>42461</v>
      </c>
      <c r="C44" s="696">
        <f t="shared" si="3"/>
        <v>31046.545623207006</v>
      </c>
      <c r="D44" s="697">
        <v>9791.557562</v>
      </c>
      <c r="E44" s="697">
        <v>2509.6822999590004</v>
      </c>
      <c r="F44" s="697">
        <v>19.536465880000002</v>
      </c>
      <c r="G44" s="696">
        <v>12320.776327839001</v>
      </c>
      <c r="H44" s="696">
        <v>896.00183899999979</v>
      </c>
      <c r="I44" s="1345">
        <f t="shared" si="4"/>
        <v>11424.774488839001</v>
      </c>
      <c r="J44" s="697">
        <v>131.50335997099998</v>
      </c>
      <c r="K44" s="697">
        <v>51.423239115999991</v>
      </c>
      <c r="L44" s="697">
        <v>441.92916170000001</v>
      </c>
      <c r="M44" s="696">
        <v>624.85576078700001</v>
      </c>
      <c r="N44" s="697">
        <v>156.42187300000001</v>
      </c>
      <c r="O44" s="697">
        <v>18833.078475100003</v>
      </c>
      <c r="P44" s="697">
        <v>7.4150254809999998</v>
      </c>
      <c r="Q44" s="696">
        <v>18996.915373581003</v>
      </c>
      <c r="R44" s="1236"/>
      <c r="Y44" s="1346"/>
      <c r="Z44" s="1346"/>
      <c r="AA44" s="1346"/>
      <c r="AB44" s="1346"/>
      <c r="AC44" s="1346"/>
      <c r="AD44" s="1346"/>
      <c r="AE44" s="1346"/>
      <c r="AF44" s="1346"/>
      <c r="AG44" s="1346"/>
      <c r="AH44" s="1346"/>
      <c r="AI44" s="1346"/>
      <c r="AJ44" s="1346"/>
      <c r="AK44" s="1346"/>
      <c r="AL44" s="1346"/>
      <c r="AM44" s="1346"/>
    </row>
    <row r="45" spans="1:39" s="665" customFormat="1" ht="34.9" hidden="1" customHeight="1">
      <c r="A45" s="693"/>
      <c r="B45" s="216">
        <v>42491</v>
      </c>
      <c r="C45" s="694">
        <f t="shared" si="3"/>
        <v>31371.097064948</v>
      </c>
      <c r="D45" s="695">
        <v>9725.1688679999988</v>
      </c>
      <c r="E45" s="695">
        <v>2507.8154924249998</v>
      </c>
      <c r="F45" s="695">
        <v>19.135798999999999</v>
      </c>
      <c r="G45" s="694">
        <v>12252.120159424998</v>
      </c>
      <c r="H45" s="694">
        <v>606.88111297000023</v>
      </c>
      <c r="I45" s="732">
        <f t="shared" si="4"/>
        <v>11645.239046454997</v>
      </c>
      <c r="J45" s="695">
        <v>116.42887357100001</v>
      </c>
      <c r="K45" s="695">
        <v>59.203791625999997</v>
      </c>
      <c r="L45" s="695">
        <v>472.42840669999998</v>
      </c>
      <c r="M45" s="694">
        <v>648.06107189699992</v>
      </c>
      <c r="N45" s="695">
        <v>174.580263</v>
      </c>
      <c r="O45" s="695">
        <v>18896.133027736003</v>
      </c>
      <c r="P45" s="695">
        <v>7.0836558600000004</v>
      </c>
      <c r="Q45" s="694">
        <v>19077.796946596001</v>
      </c>
      <c r="R45" s="1236"/>
      <c r="Y45" s="1346"/>
      <c r="Z45" s="1346"/>
      <c r="AA45" s="1346"/>
      <c r="AB45" s="1346"/>
      <c r="AC45" s="1346"/>
      <c r="AD45" s="1346"/>
      <c r="AE45" s="1346"/>
      <c r="AF45" s="1346"/>
      <c r="AG45" s="1346"/>
      <c r="AH45" s="1346"/>
      <c r="AI45" s="1346"/>
      <c r="AJ45" s="1346"/>
      <c r="AK45" s="1346"/>
      <c r="AL45" s="1346"/>
      <c r="AM45" s="1346"/>
    </row>
    <row r="46" spans="1:39" s="665" customFormat="1" ht="34.9" hidden="1" customHeight="1">
      <c r="A46" s="693"/>
      <c r="B46" s="217">
        <v>42522</v>
      </c>
      <c r="C46" s="696">
        <f t="shared" si="3"/>
        <v>31598.966635902998</v>
      </c>
      <c r="D46" s="697">
        <v>9875.8607022999986</v>
      </c>
      <c r="E46" s="697">
        <v>2510.015130834</v>
      </c>
      <c r="F46" s="697">
        <v>18.780372</v>
      </c>
      <c r="G46" s="696">
        <v>12404.656205133999</v>
      </c>
      <c r="H46" s="696">
        <v>791.99994605799975</v>
      </c>
      <c r="I46" s="1345">
        <f t="shared" si="4"/>
        <v>11612.656259075999</v>
      </c>
      <c r="J46" s="697">
        <v>111.42931357100001</v>
      </c>
      <c r="K46" s="697">
        <v>61.976611326000004</v>
      </c>
      <c r="L46" s="697">
        <v>443.5033517</v>
      </c>
      <c r="M46" s="696">
        <v>616.90927659700003</v>
      </c>
      <c r="N46" s="697">
        <v>161.39535699999999</v>
      </c>
      <c r="O46" s="697">
        <v>19201.867298999998</v>
      </c>
      <c r="P46" s="697">
        <v>6.1384442300000002</v>
      </c>
      <c r="Q46" s="696">
        <v>19369.401100229999</v>
      </c>
      <c r="R46" s="1236"/>
      <c r="Y46" s="1346"/>
      <c r="Z46" s="1346"/>
      <c r="AA46" s="1346"/>
      <c r="AB46" s="1346"/>
      <c r="AC46" s="1346"/>
      <c r="AD46" s="1346"/>
      <c r="AE46" s="1346"/>
      <c r="AF46" s="1346"/>
      <c r="AG46" s="1346"/>
      <c r="AH46" s="1346"/>
      <c r="AI46" s="1346"/>
      <c r="AJ46" s="1346"/>
      <c r="AK46" s="1346"/>
      <c r="AL46" s="1346"/>
      <c r="AM46" s="1346"/>
    </row>
    <row r="47" spans="1:39" s="665" customFormat="1" ht="34.9" hidden="1" customHeight="1">
      <c r="A47" s="693"/>
      <c r="B47" s="216">
        <v>42552</v>
      </c>
      <c r="C47" s="694">
        <f t="shared" si="3"/>
        <v>31578.411781921001</v>
      </c>
      <c r="D47" s="695">
        <v>9936.1486559000004</v>
      </c>
      <c r="E47" s="695">
        <v>2519.375215136</v>
      </c>
      <c r="F47" s="695">
        <v>18.72182304</v>
      </c>
      <c r="G47" s="694">
        <v>12474.245694076</v>
      </c>
      <c r="H47" s="694">
        <v>955.05959198200003</v>
      </c>
      <c r="I47" s="732">
        <f t="shared" si="4"/>
        <v>11519.186102094</v>
      </c>
      <c r="J47" s="695">
        <v>121.848728171</v>
      </c>
      <c r="K47" s="695">
        <v>64.844964309999995</v>
      </c>
      <c r="L47" s="695">
        <v>440.177592</v>
      </c>
      <c r="M47" s="694">
        <v>626.87128448099998</v>
      </c>
      <c r="N47" s="695">
        <v>163.43370000000002</v>
      </c>
      <c r="O47" s="695">
        <v>19262.528144635999</v>
      </c>
      <c r="P47" s="695">
        <v>6.3925507100000001</v>
      </c>
      <c r="Q47" s="694">
        <v>19432.354395345999</v>
      </c>
      <c r="R47" s="1236"/>
      <c r="Y47" s="1346"/>
      <c r="Z47" s="1346"/>
      <c r="AA47" s="1346"/>
      <c r="AB47" s="1346"/>
      <c r="AC47" s="1346"/>
      <c r="AD47" s="1346"/>
      <c r="AE47" s="1346"/>
      <c r="AF47" s="1346"/>
      <c r="AG47" s="1346"/>
      <c r="AH47" s="1346"/>
      <c r="AI47" s="1346"/>
      <c r="AJ47" s="1346"/>
      <c r="AK47" s="1346"/>
      <c r="AL47" s="1346"/>
      <c r="AM47" s="1346"/>
    </row>
    <row r="48" spans="1:39" s="665" customFormat="1" ht="34.9" hidden="1" customHeight="1">
      <c r="A48" s="693"/>
      <c r="B48" s="217">
        <v>42583</v>
      </c>
      <c r="C48" s="696">
        <f t="shared" si="3"/>
        <v>32003.507600429999</v>
      </c>
      <c r="D48" s="697">
        <v>9859.308063800001</v>
      </c>
      <c r="E48" s="697">
        <v>2498.4972478</v>
      </c>
      <c r="F48" s="697">
        <v>18.083095829999998</v>
      </c>
      <c r="G48" s="696">
        <v>12375.88840743</v>
      </c>
      <c r="H48" s="696">
        <v>594.49512605699988</v>
      </c>
      <c r="I48" s="1345">
        <f t="shared" si="4"/>
        <v>11781.393281373001</v>
      </c>
      <c r="J48" s="697">
        <v>133.36362954099999</v>
      </c>
      <c r="K48" s="697">
        <v>67.01799908000001</v>
      </c>
      <c r="L48" s="697">
        <v>479.73575370000003</v>
      </c>
      <c r="M48" s="696">
        <v>680.11738232100004</v>
      </c>
      <c r="N48" s="697">
        <v>192.3136064</v>
      </c>
      <c r="O48" s="697">
        <v>19337.556397036002</v>
      </c>
      <c r="P48" s="697">
        <v>12.126933300000001</v>
      </c>
      <c r="Q48" s="696">
        <v>19541.996936735999</v>
      </c>
      <c r="R48" s="1236"/>
      <c r="Y48" s="1346"/>
      <c r="Z48" s="1346"/>
      <c r="AA48" s="1346"/>
      <c r="AB48" s="1346"/>
      <c r="AC48" s="1346"/>
      <c r="AD48" s="1346"/>
      <c r="AE48" s="1346"/>
      <c r="AF48" s="1346"/>
      <c r="AG48" s="1346"/>
      <c r="AH48" s="1346"/>
      <c r="AI48" s="1346"/>
      <c r="AJ48" s="1346"/>
      <c r="AK48" s="1346"/>
      <c r="AL48" s="1346"/>
      <c r="AM48" s="1346"/>
    </row>
    <row r="49" spans="1:39" s="665" customFormat="1" ht="34.9" hidden="1" customHeight="1">
      <c r="A49" s="693"/>
      <c r="B49" s="216">
        <v>42614</v>
      </c>
      <c r="C49" s="694">
        <f t="shared" si="3"/>
        <v>32219.637083662998</v>
      </c>
      <c r="D49" s="695">
        <v>10179.3610539</v>
      </c>
      <c r="E49" s="695">
        <v>2490.9239775339997</v>
      </c>
      <c r="F49" s="695">
        <v>18.135080899999998</v>
      </c>
      <c r="G49" s="694">
        <v>12688.420112333999</v>
      </c>
      <c r="H49" s="694">
        <v>832.45535459799999</v>
      </c>
      <c r="I49" s="732">
        <f t="shared" si="4"/>
        <v>11855.964757735999</v>
      </c>
      <c r="J49" s="695">
        <v>133.22892126099998</v>
      </c>
      <c r="K49" s="695">
        <v>68.158791530000002</v>
      </c>
      <c r="L49" s="695">
        <v>471.79531269999995</v>
      </c>
      <c r="M49" s="694">
        <v>673.18302549099997</v>
      </c>
      <c r="N49" s="695">
        <v>192.47353480000001</v>
      </c>
      <c r="O49" s="695">
        <v>19485.742897935997</v>
      </c>
      <c r="P49" s="695">
        <v>12.272867699999999</v>
      </c>
      <c r="Q49" s="694">
        <v>19690.489300435998</v>
      </c>
      <c r="R49" s="1236"/>
      <c r="Y49" s="1346"/>
      <c r="Z49" s="1346"/>
      <c r="AA49" s="1346"/>
      <c r="AB49" s="1346"/>
      <c r="AC49" s="1346"/>
      <c r="AD49" s="1346"/>
      <c r="AE49" s="1346"/>
      <c r="AF49" s="1346"/>
      <c r="AG49" s="1346"/>
      <c r="AH49" s="1346"/>
      <c r="AI49" s="1346"/>
      <c r="AJ49" s="1346"/>
      <c r="AK49" s="1346"/>
      <c r="AL49" s="1346"/>
      <c r="AM49" s="1346"/>
    </row>
    <row r="50" spans="1:39" s="665" customFormat="1" ht="34.9" hidden="1" customHeight="1">
      <c r="A50" s="693"/>
      <c r="B50" s="217">
        <v>42644</v>
      </c>
      <c r="C50" s="696">
        <f t="shared" si="3"/>
        <v>32323.729729973002</v>
      </c>
      <c r="D50" s="697">
        <v>9959.9585856000012</v>
      </c>
      <c r="E50" s="697">
        <v>2482.309262664</v>
      </c>
      <c r="F50" s="697">
        <v>18.125457000000001</v>
      </c>
      <c r="G50" s="696">
        <v>12460.393305264</v>
      </c>
      <c r="H50" s="696">
        <v>598.05132457700029</v>
      </c>
      <c r="I50" s="1345">
        <f t="shared" si="4"/>
        <v>11862.341980687001</v>
      </c>
      <c r="J50" s="697">
        <v>133.22684597099999</v>
      </c>
      <c r="K50" s="697">
        <v>74.506330215999995</v>
      </c>
      <c r="L50" s="697">
        <v>482.38728134999997</v>
      </c>
      <c r="M50" s="696">
        <v>690.12045753699999</v>
      </c>
      <c r="N50" s="697">
        <v>192.53004200000001</v>
      </c>
      <c r="O50" s="697">
        <v>19557.851568549002</v>
      </c>
      <c r="P50" s="697">
        <v>20.885681200000001</v>
      </c>
      <c r="Q50" s="696">
        <v>19771.267291749002</v>
      </c>
      <c r="R50" s="1236"/>
      <c r="Y50" s="1346"/>
      <c r="Z50" s="1346"/>
      <c r="AA50" s="1346"/>
      <c r="AB50" s="1346"/>
      <c r="AC50" s="1346"/>
      <c r="AD50" s="1346"/>
      <c r="AE50" s="1346"/>
      <c r="AF50" s="1346"/>
      <c r="AG50" s="1346"/>
      <c r="AH50" s="1346"/>
      <c r="AI50" s="1346"/>
      <c r="AJ50" s="1346"/>
      <c r="AK50" s="1346"/>
      <c r="AL50" s="1346"/>
      <c r="AM50" s="1346"/>
    </row>
    <row r="51" spans="1:39" s="665" customFormat="1" ht="34.9" hidden="1" customHeight="1">
      <c r="A51" s="693"/>
      <c r="B51" s="216">
        <v>42675</v>
      </c>
      <c r="C51" s="694">
        <f t="shared" si="3"/>
        <v>31867.865313964001</v>
      </c>
      <c r="D51" s="695">
        <v>9536.2163029999992</v>
      </c>
      <c r="E51" s="695">
        <v>2485.1735896499999</v>
      </c>
      <c r="F51" s="695">
        <v>18.936331149999997</v>
      </c>
      <c r="G51" s="694">
        <v>12040.326223799999</v>
      </c>
      <c r="H51" s="694">
        <v>859.10250823999991</v>
      </c>
      <c r="I51" s="732">
        <f t="shared" si="4"/>
        <v>11181.22371556</v>
      </c>
      <c r="J51" s="695">
        <v>156.80118037100002</v>
      </c>
      <c r="K51" s="695">
        <v>67.785917663000006</v>
      </c>
      <c r="L51" s="695">
        <v>499.60579124999998</v>
      </c>
      <c r="M51" s="694">
        <v>724.19288928399999</v>
      </c>
      <c r="N51" s="695">
        <v>163.57247570000001</v>
      </c>
      <c r="O51" s="695">
        <v>19782.544551719999</v>
      </c>
      <c r="P51" s="695">
        <v>16.331681700000001</v>
      </c>
      <c r="Q51" s="694">
        <v>19962.448709119999</v>
      </c>
      <c r="R51" s="1236"/>
      <c r="Y51" s="1346"/>
      <c r="Z51" s="1346"/>
      <c r="AA51" s="1346"/>
      <c r="AB51" s="1346"/>
      <c r="AC51" s="1346"/>
      <c r="AD51" s="1346"/>
      <c r="AE51" s="1346"/>
      <c r="AF51" s="1346"/>
      <c r="AG51" s="1346"/>
      <c r="AH51" s="1346"/>
      <c r="AI51" s="1346"/>
      <c r="AJ51" s="1346"/>
      <c r="AK51" s="1346"/>
      <c r="AL51" s="1346"/>
      <c r="AM51" s="1346"/>
    </row>
    <row r="52" spans="1:39" s="665" customFormat="1" ht="34.9" hidden="1" customHeight="1">
      <c r="A52" s="693"/>
      <c r="B52" s="217">
        <v>42705</v>
      </c>
      <c r="C52" s="696">
        <f t="shared" si="3"/>
        <v>31541.675201451999</v>
      </c>
      <c r="D52" s="697">
        <v>9162.1450502799999</v>
      </c>
      <c r="E52" s="697">
        <v>2513.0142215820001</v>
      </c>
      <c r="F52" s="697">
        <v>18.73100161</v>
      </c>
      <c r="G52" s="696">
        <v>11693.890273472</v>
      </c>
      <c r="H52" s="696">
        <v>1025.5090442339999</v>
      </c>
      <c r="I52" s="1345">
        <f t="shared" si="4"/>
        <v>10668.381229237999</v>
      </c>
      <c r="J52" s="697">
        <v>210.24597657100003</v>
      </c>
      <c r="K52" s="697">
        <v>68.308319881000003</v>
      </c>
      <c r="L52" s="697">
        <v>498.19403722999999</v>
      </c>
      <c r="M52" s="696">
        <v>776.74833368200007</v>
      </c>
      <c r="N52" s="697">
        <v>165.2996804</v>
      </c>
      <c r="O52" s="697">
        <v>19924.317353361999</v>
      </c>
      <c r="P52" s="697">
        <v>6.9286047699999989</v>
      </c>
      <c r="Q52" s="696">
        <v>20096.545638531999</v>
      </c>
      <c r="R52" s="1236"/>
      <c r="Y52" s="1346"/>
      <c r="Z52" s="1346"/>
      <c r="AA52" s="1346"/>
      <c r="AB52" s="1346"/>
      <c r="AC52" s="1346"/>
      <c r="AD52" s="1346"/>
      <c r="AE52" s="1346"/>
      <c r="AF52" s="1346"/>
      <c r="AG52" s="1346"/>
      <c r="AH52" s="1346"/>
      <c r="AI52" s="1346"/>
      <c r="AJ52" s="1346"/>
      <c r="AK52" s="1346"/>
      <c r="AL52" s="1346"/>
      <c r="AM52" s="1346"/>
    </row>
    <row r="53" spans="1:39" s="612" customFormat="1" ht="34.9" hidden="1" customHeight="1">
      <c r="A53" s="693"/>
      <c r="B53" s="215">
        <v>2017</v>
      </c>
      <c r="C53" s="535"/>
      <c r="D53" s="1260"/>
      <c r="E53" s="1260"/>
      <c r="F53" s="1260"/>
      <c r="G53" s="535"/>
      <c r="H53" s="1260"/>
      <c r="I53" s="678"/>
      <c r="J53" s="1260"/>
      <c r="K53" s="1260"/>
      <c r="L53" s="1260"/>
      <c r="M53" s="535"/>
      <c r="N53" s="1260"/>
      <c r="O53" s="1260"/>
      <c r="P53" s="1260"/>
      <c r="Q53" s="535"/>
      <c r="R53" s="1236"/>
      <c r="Y53" s="1346"/>
      <c r="Z53" s="1346"/>
      <c r="AA53" s="1346"/>
      <c r="AB53" s="1346"/>
      <c r="AC53" s="1346"/>
      <c r="AD53" s="1346"/>
      <c r="AE53" s="1346"/>
      <c r="AF53" s="1346"/>
      <c r="AG53" s="1346"/>
      <c r="AH53" s="1346"/>
      <c r="AI53" s="1346"/>
      <c r="AJ53" s="1346"/>
      <c r="AK53" s="1346"/>
      <c r="AL53" s="1346"/>
      <c r="AM53" s="1346"/>
    </row>
    <row r="54" spans="1:39" s="665" customFormat="1" ht="34.9" hidden="1" customHeight="1">
      <c r="A54" s="693"/>
      <c r="B54" s="216">
        <v>42736</v>
      </c>
      <c r="C54" s="694">
        <f t="shared" ref="C54:C65" si="5">I54+M54+Q54</f>
        <v>31682.420625968</v>
      </c>
      <c r="D54" s="695">
        <v>8972.9057040000007</v>
      </c>
      <c r="E54" s="695">
        <v>2508.9505090910002</v>
      </c>
      <c r="F54" s="695">
        <v>18.538499000000002</v>
      </c>
      <c r="G54" s="694">
        <v>11500.394712091002</v>
      </c>
      <c r="H54" s="694">
        <v>905.26213327300002</v>
      </c>
      <c r="I54" s="732">
        <f>G54-H54</f>
        <v>10595.132578818002</v>
      </c>
      <c r="J54" s="695">
        <v>218.86342657100002</v>
      </c>
      <c r="K54" s="695">
        <v>67.913922072999995</v>
      </c>
      <c r="L54" s="695">
        <v>496.42312053000001</v>
      </c>
      <c r="M54" s="694">
        <v>783.20046917400009</v>
      </c>
      <c r="N54" s="695">
        <v>231.47751599999998</v>
      </c>
      <c r="O54" s="695">
        <v>20055.188054676</v>
      </c>
      <c r="P54" s="695">
        <v>17.422007300000001</v>
      </c>
      <c r="Q54" s="694">
        <v>20304.087577975999</v>
      </c>
      <c r="R54" s="1236"/>
      <c r="Y54" s="1346"/>
      <c r="Z54" s="1346"/>
      <c r="AA54" s="1346"/>
      <c r="AB54" s="1346"/>
      <c r="AC54" s="1346"/>
      <c r="AD54" s="1346"/>
      <c r="AE54" s="1346"/>
      <c r="AF54" s="1346"/>
      <c r="AG54" s="1346"/>
      <c r="AH54" s="1346"/>
      <c r="AI54" s="1346"/>
      <c r="AJ54" s="1346"/>
      <c r="AK54" s="1346"/>
      <c r="AL54" s="1346"/>
      <c r="AM54" s="1346"/>
    </row>
    <row r="55" spans="1:39" s="665" customFormat="1" ht="34.9" hidden="1" customHeight="1">
      <c r="A55" s="693"/>
      <c r="B55" s="217">
        <v>42767</v>
      </c>
      <c r="C55" s="696">
        <f t="shared" si="5"/>
        <v>31945.369883416999</v>
      </c>
      <c r="D55" s="697">
        <v>9024.7340987999996</v>
      </c>
      <c r="E55" s="697">
        <v>2509.4764578339996</v>
      </c>
      <c r="F55" s="697">
        <v>20.3991343</v>
      </c>
      <c r="G55" s="696">
        <v>11554.609690933999</v>
      </c>
      <c r="H55" s="696">
        <v>838.54206566799985</v>
      </c>
      <c r="I55" s="1345">
        <f>G55-H55</f>
        <v>10716.067625266</v>
      </c>
      <c r="J55" s="697">
        <v>220.86455637099999</v>
      </c>
      <c r="K55" s="697">
        <v>70.450701351999996</v>
      </c>
      <c r="L55" s="697">
        <v>505.2953144</v>
      </c>
      <c r="M55" s="696">
        <v>796.610572123</v>
      </c>
      <c r="N55" s="697">
        <v>232.48850659999999</v>
      </c>
      <c r="O55" s="697">
        <v>20181.884683828001</v>
      </c>
      <c r="P55" s="697">
        <v>18.318495600000002</v>
      </c>
      <c r="Q55" s="696">
        <v>20432.691686028</v>
      </c>
      <c r="R55" s="1236"/>
      <c r="Y55" s="1346"/>
      <c r="Z55" s="1346"/>
      <c r="AA55" s="1346"/>
      <c r="AB55" s="1346"/>
      <c r="AC55" s="1346"/>
      <c r="AD55" s="1346"/>
      <c r="AE55" s="1346"/>
      <c r="AF55" s="1346"/>
      <c r="AG55" s="1346"/>
      <c r="AH55" s="1346"/>
      <c r="AI55" s="1346"/>
      <c r="AJ55" s="1346"/>
      <c r="AK55" s="1346"/>
      <c r="AL55" s="1346"/>
      <c r="AM55" s="1346"/>
    </row>
    <row r="56" spans="1:39" s="665" customFormat="1" ht="34.9" hidden="1" customHeight="1">
      <c r="A56" s="693"/>
      <c r="B56" s="216">
        <v>42795</v>
      </c>
      <c r="C56" s="694">
        <f t="shared" si="5"/>
        <v>32453.838000999</v>
      </c>
      <c r="D56" s="695">
        <v>9315.0113758999996</v>
      </c>
      <c r="E56" s="695">
        <v>2474.7102529530002</v>
      </c>
      <c r="F56" s="695">
        <v>19.669241490000001</v>
      </c>
      <c r="G56" s="694">
        <v>11809.390870343001</v>
      </c>
      <c r="H56" s="694">
        <v>960.26225121700008</v>
      </c>
      <c r="I56" s="732">
        <f t="shared" ref="I56:I65" si="6">G56-H56</f>
        <v>10849.128619126001</v>
      </c>
      <c r="J56" s="695">
        <v>230.86536137100001</v>
      </c>
      <c r="K56" s="695">
        <v>144.32759790200001</v>
      </c>
      <c r="L56" s="695">
        <v>504.44304940000001</v>
      </c>
      <c r="M56" s="694">
        <v>879.63600867300011</v>
      </c>
      <c r="N56" s="695">
        <v>240.34763369999999</v>
      </c>
      <c r="O56" s="695">
        <v>20450.524245699999</v>
      </c>
      <c r="P56" s="695">
        <v>34.201493800000001</v>
      </c>
      <c r="Q56" s="694">
        <v>20725.073373199997</v>
      </c>
      <c r="R56" s="1236"/>
      <c r="Y56" s="1346"/>
      <c r="Z56" s="1346"/>
      <c r="AA56" s="1346"/>
      <c r="AB56" s="1346"/>
      <c r="AC56" s="1346"/>
      <c r="AD56" s="1346"/>
      <c r="AE56" s="1346"/>
      <c r="AF56" s="1346"/>
      <c r="AG56" s="1346"/>
      <c r="AH56" s="1346"/>
      <c r="AI56" s="1346"/>
      <c r="AJ56" s="1346"/>
      <c r="AK56" s="1346"/>
      <c r="AL56" s="1346"/>
      <c r="AM56" s="1346"/>
    </row>
    <row r="57" spans="1:39" s="665" customFormat="1" ht="34.9" hidden="1" customHeight="1">
      <c r="A57" s="693"/>
      <c r="B57" s="217">
        <v>42826</v>
      </c>
      <c r="C57" s="696">
        <f t="shared" si="5"/>
        <v>32567.329234956</v>
      </c>
      <c r="D57" s="697">
        <v>9017.2899980000002</v>
      </c>
      <c r="E57" s="697">
        <v>2526.5009476979999</v>
      </c>
      <c r="F57" s="697">
        <v>20.468845000000002</v>
      </c>
      <c r="G57" s="696">
        <v>11564.259790697999</v>
      </c>
      <c r="H57" s="696">
        <v>844.32303406999995</v>
      </c>
      <c r="I57" s="1345">
        <f t="shared" si="6"/>
        <v>10719.936756628</v>
      </c>
      <c r="J57" s="697">
        <v>230.86103677100002</v>
      </c>
      <c r="K57" s="697">
        <v>146.66472150799999</v>
      </c>
      <c r="L57" s="697">
        <v>501.79338689999997</v>
      </c>
      <c r="M57" s="696">
        <v>879.31914517899997</v>
      </c>
      <c r="N57" s="697">
        <v>244.31974990000001</v>
      </c>
      <c r="O57" s="697">
        <v>20691.114301349</v>
      </c>
      <c r="P57" s="697">
        <v>32.6392819</v>
      </c>
      <c r="Q57" s="696">
        <v>20968.073333149001</v>
      </c>
      <c r="R57" s="1236"/>
      <c r="Y57" s="1346"/>
      <c r="Z57" s="1346"/>
      <c r="AA57" s="1346"/>
      <c r="AB57" s="1346"/>
      <c r="AC57" s="1346"/>
      <c r="AD57" s="1346"/>
      <c r="AE57" s="1346"/>
      <c r="AF57" s="1346"/>
      <c r="AG57" s="1346"/>
      <c r="AH57" s="1346"/>
      <c r="AI57" s="1346"/>
      <c r="AJ57" s="1346"/>
      <c r="AK57" s="1346"/>
      <c r="AL57" s="1346"/>
      <c r="AM57" s="1346"/>
    </row>
    <row r="58" spans="1:39" s="665" customFormat="1" ht="34.9" hidden="1" customHeight="1">
      <c r="A58" s="693"/>
      <c r="B58" s="216">
        <v>42856</v>
      </c>
      <c r="C58" s="694">
        <f t="shared" si="5"/>
        <v>32579.336252319001</v>
      </c>
      <c r="D58" s="695">
        <v>8916.3345831999995</v>
      </c>
      <c r="E58" s="695">
        <v>2561.6444575820005</v>
      </c>
      <c r="F58" s="695">
        <v>20.497579300000002</v>
      </c>
      <c r="G58" s="694">
        <v>11498.476620081999</v>
      </c>
      <c r="H58" s="694">
        <v>876.35210147500004</v>
      </c>
      <c r="I58" s="732">
        <f t="shared" si="6"/>
        <v>10622.124518606999</v>
      </c>
      <c r="J58" s="695">
        <v>232.803285571</v>
      </c>
      <c r="K58" s="695">
        <v>146.05809400800001</v>
      </c>
      <c r="L58" s="695">
        <v>512.87322629999994</v>
      </c>
      <c r="M58" s="694">
        <v>891.7346058789999</v>
      </c>
      <c r="N58" s="695">
        <v>295.23997099999997</v>
      </c>
      <c r="O58" s="695">
        <v>20737.409137677001</v>
      </c>
      <c r="P58" s="695">
        <v>32.828019155999996</v>
      </c>
      <c r="Q58" s="694">
        <v>21065.477127833001</v>
      </c>
      <c r="R58" s="1236"/>
      <c r="Y58" s="1346"/>
      <c r="Z58" s="1346"/>
      <c r="AA58" s="1346"/>
      <c r="AB58" s="1346"/>
      <c r="AC58" s="1346"/>
      <c r="AD58" s="1346"/>
      <c r="AE58" s="1346"/>
      <c r="AF58" s="1346"/>
      <c r="AG58" s="1346"/>
      <c r="AH58" s="1346"/>
      <c r="AI58" s="1346"/>
      <c r="AJ58" s="1346"/>
      <c r="AK58" s="1346"/>
      <c r="AL58" s="1346"/>
      <c r="AM58" s="1346"/>
    </row>
    <row r="59" spans="1:39" s="665" customFormat="1" ht="34.9" hidden="1" customHeight="1">
      <c r="A59" s="693"/>
      <c r="B59" s="217">
        <v>42887</v>
      </c>
      <c r="C59" s="696">
        <f t="shared" si="5"/>
        <v>32998.807164537</v>
      </c>
      <c r="D59" s="697">
        <v>8787.225081999999</v>
      </c>
      <c r="E59" s="697">
        <v>2611.6228230299998</v>
      </c>
      <c r="F59" s="697">
        <v>20.4536044</v>
      </c>
      <c r="G59" s="696">
        <v>11419.301509429999</v>
      </c>
      <c r="H59" s="696">
        <v>586.17284658699987</v>
      </c>
      <c r="I59" s="1345">
        <f t="shared" si="6"/>
        <v>10833.128662842999</v>
      </c>
      <c r="J59" s="697">
        <v>294.30594957099999</v>
      </c>
      <c r="K59" s="697">
        <v>146.11417247499998</v>
      </c>
      <c r="L59" s="697">
        <v>504.12169040000003</v>
      </c>
      <c r="M59" s="696">
        <v>944.54181244599999</v>
      </c>
      <c r="N59" s="697">
        <v>239.05840480000001</v>
      </c>
      <c r="O59" s="697">
        <v>20970.914924648001</v>
      </c>
      <c r="P59" s="697">
        <v>11.163359800000002</v>
      </c>
      <c r="Q59" s="696">
        <v>21221.136689248</v>
      </c>
      <c r="R59" s="1236"/>
      <c r="Y59" s="1346"/>
      <c r="Z59" s="1346"/>
      <c r="AA59" s="1346"/>
      <c r="AB59" s="1346"/>
      <c r="AC59" s="1346"/>
      <c r="AD59" s="1346"/>
      <c r="AE59" s="1346"/>
      <c r="AF59" s="1346"/>
      <c r="AG59" s="1346"/>
      <c r="AH59" s="1346"/>
      <c r="AI59" s="1346"/>
      <c r="AJ59" s="1346"/>
      <c r="AK59" s="1346"/>
      <c r="AL59" s="1346"/>
      <c r="AM59" s="1346"/>
    </row>
    <row r="60" spans="1:39" s="665" customFormat="1" ht="34.9" hidden="1" customHeight="1">
      <c r="A60" s="693"/>
      <c r="B60" s="216">
        <v>42917</v>
      </c>
      <c r="C60" s="694">
        <f t="shared" si="5"/>
        <v>33095.691698208</v>
      </c>
      <c r="D60" s="695">
        <v>8797.7989133999999</v>
      </c>
      <c r="E60" s="695">
        <v>2512.646473624</v>
      </c>
      <c r="F60" s="695">
        <v>20.509293899999999</v>
      </c>
      <c r="G60" s="694">
        <v>11330.954680924</v>
      </c>
      <c r="H60" s="694">
        <v>540.16468156799999</v>
      </c>
      <c r="I60" s="732">
        <f t="shared" si="6"/>
        <v>10790.789999356</v>
      </c>
      <c r="J60" s="695">
        <v>317.30594957099999</v>
      </c>
      <c r="K60" s="695">
        <v>146.29037693099997</v>
      </c>
      <c r="L60" s="695">
        <v>504.66820339999998</v>
      </c>
      <c r="M60" s="694">
        <v>968.26452990199994</v>
      </c>
      <c r="N60" s="695">
        <v>209.18486429999999</v>
      </c>
      <c r="O60" s="695">
        <v>21087.391017567999</v>
      </c>
      <c r="P60" s="695">
        <v>40.061287082</v>
      </c>
      <c r="Q60" s="694">
        <v>21336.637168950001</v>
      </c>
      <c r="R60" s="1236"/>
      <c r="Y60" s="1346"/>
      <c r="Z60" s="1346"/>
      <c r="AA60" s="1346"/>
      <c r="AB60" s="1346"/>
      <c r="AC60" s="1346"/>
      <c r="AD60" s="1346"/>
      <c r="AE60" s="1346"/>
      <c r="AF60" s="1346"/>
      <c r="AG60" s="1346"/>
      <c r="AH60" s="1346"/>
      <c r="AI60" s="1346"/>
      <c r="AJ60" s="1346"/>
      <c r="AK60" s="1346"/>
      <c r="AL60" s="1346"/>
      <c r="AM60" s="1346"/>
    </row>
    <row r="61" spans="1:39" s="665" customFormat="1" ht="34.9" hidden="1" customHeight="1">
      <c r="A61" s="693"/>
      <c r="B61" s="217">
        <v>42948</v>
      </c>
      <c r="C61" s="696">
        <f t="shared" si="5"/>
        <v>33361.08744435</v>
      </c>
      <c r="D61" s="697">
        <v>8985.0569092999995</v>
      </c>
      <c r="E61" s="697">
        <v>2535.3572980240001</v>
      </c>
      <c r="F61" s="697">
        <v>20.316211199999998</v>
      </c>
      <c r="G61" s="696">
        <v>11540.730418523999</v>
      </c>
      <c r="H61" s="696">
        <v>699.54857300000003</v>
      </c>
      <c r="I61" s="1345">
        <f t="shared" si="6"/>
        <v>10841.181845523999</v>
      </c>
      <c r="J61" s="697">
        <v>334.30678957099997</v>
      </c>
      <c r="K61" s="697">
        <v>176.56841336799999</v>
      </c>
      <c r="L61" s="697">
        <v>511.65300190000005</v>
      </c>
      <c r="M61" s="696">
        <v>1022.528204839</v>
      </c>
      <c r="N61" s="697">
        <v>207.3326161</v>
      </c>
      <c r="O61" s="697">
        <v>21252.893878087001</v>
      </c>
      <c r="P61" s="697">
        <v>37.150899799999998</v>
      </c>
      <c r="Q61" s="696">
        <v>21497.377393987001</v>
      </c>
      <c r="R61" s="1236"/>
      <c r="Y61" s="1346"/>
      <c r="Z61" s="1346"/>
      <c r="AA61" s="1346"/>
      <c r="AB61" s="1346"/>
      <c r="AC61" s="1346"/>
      <c r="AD61" s="1346"/>
      <c r="AE61" s="1346"/>
      <c r="AF61" s="1346"/>
      <c r="AG61" s="1346"/>
      <c r="AH61" s="1346"/>
      <c r="AI61" s="1346"/>
      <c r="AJ61" s="1346"/>
      <c r="AK61" s="1346"/>
      <c r="AL61" s="1346"/>
      <c r="AM61" s="1346"/>
    </row>
    <row r="62" spans="1:39" s="665" customFormat="1" ht="34.9" hidden="1" customHeight="1">
      <c r="A62" s="693"/>
      <c r="B62" s="216">
        <v>42979</v>
      </c>
      <c r="C62" s="694">
        <f t="shared" si="5"/>
        <v>33425.713292369997</v>
      </c>
      <c r="D62" s="695">
        <v>8875.6981231000009</v>
      </c>
      <c r="E62" s="695">
        <v>2451.1082815259997</v>
      </c>
      <c r="F62" s="695">
        <v>20.252800699999998</v>
      </c>
      <c r="G62" s="694">
        <v>11347.059205326001</v>
      </c>
      <c r="H62" s="694">
        <v>637.08325468600015</v>
      </c>
      <c r="I62" s="732">
        <f t="shared" si="6"/>
        <v>10709.975950640001</v>
      </c>
      <c r="J62" s="695">
        <v>339.30417237099999</v>
      </c>
      <c r="K62" s="695">
        <v>176.60343986400002</v>
      </c>
      <c r="L62" s="695">
        <v>507.70964409999999</v>
      </c>
      <c r="M62" s="694">
        <v>1023.617256335</v>
      </c>
      <c r="N62" s="695">
        <v>204.3880072</v>
      </c>
      <c r="O62" s="695">
        <v>21470.314877883</v>
      </c>
      <c r="P62" s="695">
        <v>17.417200311999999</v>
      </c>
      <c r="Q62" s="694">
        <v>21692.120085394999</v>
      </c>
      <c r="R62" s="1236"/>
      <c r="Y62" s="1346"/>
      <c r="Z62" s="1346"/>
      <c r="AA62" s="1346"/>
      <c r="AB62" s="1346"/>
      <c r="AC62" s="1346"/>
      <c r="AD62" s="1346"/>
      <c r="AE62" s="1346"/>
      <c r="AF62" s="1346"/>
      <c r="AG62" s="1346"/>
      <c r="AH62" s="1346"/>
      <c r="AI62" s="1346"/>
      <c r="AJ62" s="1346"/>
      <c r="AK62" s="1346"/>
      <c r="AL62" s="1346"/>
      <c r="AM62" s="1346"/>
    </row>
    <row r="63" spans="1:39" s="665" customFormat="1" ht="34.9" hidden="1" customHeight="1">
      <c r="A63" s="693"/>
      <c r="B63" s="217">
        <v>43009</v>
      </c>
      <c r="C63" s="696">
        <f t="shared" si="5"/>
        <v>33179.917448389999</v>
      </c>
      <c r="D63" s="697">
        <v>8506.1500226999997</v>
      </c>
      <c r="E63" s="697">
        <v>2520.981410675</v>
      </c>
      <c r="F63" s="697">
        <v>19.899591699999998</v>
      </c>
      <c r="G63" s="696">
        <v>11047.031025074999</v>
      </c>
      <c r="H63" s="696">
        <v>717.73069886200005</v>
      </c>
      <c r="I63" s="1345">
        <f t="shared" si="6"/>
        <v>10329.300326212999</v>
      </c>
      <c r="J63" s="697">
        <v>339.30160077099998</v>
      </c>
      <c r="K63" s="697">
        <v>176.28719508899999</v>
      </c>
      <c r="L63" s="697">
        <v>504.04043640000003</v>
      </c>
      <c r="M63" s="696">
        <v>1019.62923226</v>
      </c>
      <c r="N63" s="697">
        <v>206.4327361</v>
      </c>
      <c r="O63" s="697">
        <v>21573.116099043</v>
      </c>
      <c r="P63" s="697">
        <v>51.439054774000006</v>
      </c>
      <c r="Q63" s="696">
        <v>21830.987889917</v>
      </c>
      <c r="R63" s="1236"/>
      <c r="Y63" s="1346"/>
      <c r="Z63" s="1346"/>
      <c r="AA63" s="1346"/>
      <c r="AB63" s="1346"/>
      <c r="AC63" s="1346"/>
      <c r="AD63" s="1346"/>
      <c r="AE63" s="1346"/>
      <c r="AF63" s="1346"/>
      <c r="AG63" s="1346"/>
      <c r="AH63" s="1346"/>
      <c r="AI63" s="1346"/>
      <c r="AJ63" s="1346"/>
      <c r="AK63" s="1346"/>
      <c r="AL63" s="1346"/>
      <c r="AM63" s="1346"/>
    </row>
    <row r="64" spans="1:39" s="665" customFormat="1" ht="34.9" hidden="1" customHeight="1">
      <c r="A64" s="693"/>
      <c r="B64" s="216">
        <v>43040</v>
      </c>
      <c r="C64" s="694">
        <f t="shared" si="5"/>
        <v>33465.973900274992</v>
      </c>
      <c r="D64" s="695">
        <v>8559.3663637999998</v>
      </c>
      <c r="E64" s="695">
        <v>2539.7617292209998</v>
      </c>
      <c r="F64" s="695">
        <v>19.349875230000002</v>
      </c>
      <c r="G64" s="694">
        <v>11118.477968251</v>
      </c>
      <c r="H64" s="694">
        <v>732.70191659499994</v>
      </c>
      <c r="I64" s="732">
        <f t="shared" si="6"/>
        <v>10385.776051655999</v>
      </c>
      <c r="J64" s="695">
        <v>342.30254297099998</v>
      </c>
      <c r="K64" s="695">
        <v>176.278059888</v>
      </c>
      <c r="L64" s="695">
        <v>504.9148912</v>
      </c>
      <c r="M64" s="694">
        <v>1023.4954940590001</v>
      </c>
      <c r="N64" s="695">
        <v>217.0583924</v>
      </c>
      <c r="O64" s="695">
        <v>21788.781181259998</v>
      </c>
      <c r="P64" s="695">
        <v>50.862780899999997</v>
      </c>
      <c r="Q64" s="694">
        <v>22056.702354559995</v>
      </c>
      <c r="R64" s="1236"/>
      <c r="Y64" s="1346"/>
      <c r="Z64" s="1346"/>
      <c r="AA64" s="1346"/>
      <c r="AB64" s="1346"/>
      <c r="AC64" s="1346"/>
      <c r="AD64" s="1346"/>
      <c r="AE64" s="1346"/>
      <c r="AF64" s="1346"/>
      <c r="AG64" s="1346"/>
      <c r="AH64" s="1346"/>
      <c r="AI64" s="1346"/>
      <c r="AJ64" s="1346"/>
      <c r="AK64" s="1346"/>
      <c r="AL64" s="1346"/>
      <c r="AM64" s="1346"/>
    </row>
    <row r="65" spans="1:39" s="665" customFormat="1" ht="34.9" hidden="1" customHeight="1">
      <c r="A65" s="693"/>
      <c r="B65" s="217">
        <v>43070</v>
      </c>
      <c r="C65" s="696">
        <f t="shared" si="5"/>
        <v>32648.963786264998</v>
      </c>
      <c r="D65" s="697">
        <v>8266.6841143000001</v>
      </c>
      <c r="E65" s="697">
        <v>2472.3956783530002</v>
      </c>
      <c r="F65" s="697">
        <v>20.087496210000001</v>
      </c>
      <c r="G65" s="696">
        <v>10759.167288863</v>
      </c>
      <c r="H65" s="696">
        <v>1127.530182899</v>
      </c>
      <c r="I65" s="1345">
        <f t="shared" si="6"/>
        <v>9631.6371059640005</v>
      </c>
      <c r="J65" s="697">
        <v>317.24677577099999</v>
      </c>
      <c r="K65" s="697">
        <v>179.02747072700001</v>
      </c>
      <c r="L65" s="697">
        <v>514.34710432000008</v>
      </c>
      <c r="M65" s="696">
        <v>1010.6213508180001</v>
      </c>
      <c r="N65" s="697">
        <v>220.02063230000002</v>
      </c>
      <c r="O65" s="697">
        <v>21770.019950278998</v>
      </c>
      <c r="P65" s="697">
        <v>16.664746903999998</v>
      </c>
      <c r="Q65" s="696">
        <v>22006.705329482997</v>
      </c>
      <c r="R65" s="1236"/>
      <c r="Y65" s="1346"/>
      <c r="Z65" s="1346"/>
      <c r="AA65" s="1346"/>
      <c r="AB65" s="1346"/>
      <c r="AC65" s="1346"/>
      <c r="AD65" s="1346"/>
      <c r="AE65" s="1346"/>
      <c r="AF65" s="1346"/>
      <c r="AG65" s="1346"/>
      <c r="AH65" s="1346"/>
      <c r="AI65" s="1346"/>
      <c r="AJ65" s="1346"/>
      <c r="AK65" s="1346"/>
      <c r="AL65" s="1346"/>
      <c r="AM65" s="1346"/>
    </row>
    <row r="66" spans="1:39" s="612" customFormat="1" ht="34.9" hidden="1" customHeight="1">
      <c r="A66" s="693"/>
      <c r="B66" s="215">
        <v>2018</v>
      </c>
      <c r="C66" s="535"/>
      <c r="D66" s="1260"/>
      <c r="E66" s="1260"/>
      <c r="F66" s="1260"/>
      <c r="G66" s="535"/>
      <c r="H66" s="1260"/>
      <c r="I66" s="678"/>
      <c r="J66" s="1260"/>
      <c r="K66" s="1260"/>
      <c r="L66" s="1260"/>
      <c r="M66" s="535"/>
      <c r="N66" s="1260"/>
      <c r="O66" s="1260"/>
      <c r="P66" s="1260"/>
      <c r="Q66" s="535"/>
      <c r="R66" s="1236"/>
      <c r="Y66" s="1346"/>
      <c r="Z66" s="1346"/>
      <c r="AA66" s="1346"/>
      <c r="AB66" s="1346"/>
      <c r="AC66" s="1346"/>
      <c r="AD66" s="1346"/>
      <c r="AE66" s="1346"/>
      <c r="AF66" s="1346"/>
      <c r="AG66" s="1346"/>
      <c r="AH66" s="1346"/>
      <c r="AI66" s="1346"/>
      <c r="AJ66" s="1346"/>
      <c r="AK66" s="1346"/>
      <c r="AL66" s="1346"/>
      <c r="AM66" s="1346"/>
    </row>
    <row r="67" spans="1:39" s="665" customFormat="1" ht="34.9" hidden="1" customHeight="1">
      <c r="A67" s="693"/>
      <c r="B67" s="216">
        <v>43101</v>
      </c>
      <c r="C67" s="694">
        <f t="shared" ref="C67:C78" si="7">I67+M67+Q67</f>
        <v>33086.384275005999</v>
      </c>
      <c r="D67" s="695">
        <v>8309.6153476799991</v>
      </c>
      <c r="E67" s="695">
        <v>2513.1838197369998</v>
      </c>
      <c r="F67" s="695">
        <v>20.342392780000001</v>
      </c>
      <c r="G67" s="694">
        <v>10843.141560196998</v>
      </c>
      <c r="H67" s="694">
        <v>958.77983306899989</v>
      </c>
      <c r="I67" s="732">
        <f>G67-H67</f>
        <v>9884.3617271279982</v>
      </c>
      <c r="J67" s="695">
        <v>327.24948077099998</v>
      </c>
      <c r="K67" s="695">
        <v>181.65768200899998</v>
      </c>
      <c r="L67" s="695">
        <v>520.54097432000003</v>
      </c>
      <c r="M67" s="694">
        <v>1029.4481370999999</v>
      </c>
      <c r="N67" s="695">
        <v>223.09204359999998</v>
      </c>
      <c r="O67" s="695">
        <v>21927.788579378001</v>
      </c>
      <c r="P67" s="695">
        <v>21.693787799999999</v>
      </c>
      <c r="Q67" s="694">
        <v>22172.574410778001</v>
      </c>
      <c r="R67" s="1236"/>
      <c r="Y67" s="1346"/>
      <c r="Z67" s="1346"/>
      <c r="AA67" s="1346"/>
      <c r="AB67" s="1346"/>
      <c r="AC67" s="1346"/>
      <c r="AD67" s="1346"/>
      <c r="AE67" s="1346"/>
      <c r="AF67" s="1346"/>
      <c r="AG67" s="1346"/>
      <c r="AH67" s="1346"/>
      <c r="AI67" s="1346"/>
      <c r="AJ67" s="1346"/>
      <c r="AK67" s="1346"/>
      <c r="AL67" s="1346"/>
      <c r="AM67" s="1346"/>
    </row>
    <row r="68" spans="1:39" s="665" customFormat="1" ht="34.9" hidden="1" customHeight="1">
      <c r="A68" s="693"/>
      <c r="B68" s="217">
        <v>43132</v>
      </c>
      <c r="C68" s="696">
        <f t="shared" si="7"/>
        <v>33397.632362084005</v>
      </c>
      <c r="D68" s="697">
        <v>8381.7801962499998</v>
      </c>
      <c r="E68" s="697">
        <v>2456.1926088069999</v>
      </c>
      <c r="F68" s="697">
        <v>20.184772469999999</v>
      </c>
      <c r="G68" s="696">
        <v>10858.157577526999</v>
      </c>
      <c r="H68" s="696">
        <v>848.51362264599993</v>
      </c>
      <c r="I68" s="1345">
        <f>G68-H68</f>
        <v>10009.643954880999</v>
      </c>
      <c r="J68" s="697">
        <v>309.75156277100001</v>
      </c>
      <c r="K68" s="697">
        <v>181.81292119099999</v>
      </c>
      <c r="L68" s="697">
        <v>511.12808477999999</v>
      </c>
      <c r="M68" s="696">
        <v>1002.692568742</v>
      </c>
      <c r="N68" s="697">
        <v>240.18669750000001</v>
      </c>
      <c r="O68" s="697">
        <v>22121.231035078003</v>
      </c>
      <c r="P68" s="697">
        <v>23.878105883</v>
      </c>
      <c r="Q68" s="696">
        <v>22385.295838461003</v>
      </c>
      <c r="R68" s="1236"/>
      <c r="Y68" s="1346"/>
      <c r="Z68" s="1346"/>
      <c r="AA68" s="1346"/>
      <c r="AB68" s="1346"/>
      <c r="AC68" s="1346"/>
      <c r="AD68" s="1346"/>
      <c r="AE68" s="1346"/>
      <c r="AF68" s="1346"/>
      <c r="AG68" s="1346"/>
      <c r="AH68" s="1346"/>
      <c r="AI68" s="1346"/>
      <c r="AJ68" s="1346"/>
      <c r="AK68" s="1346"/>
      <c r="AL68" s="1346"/>
      <c r="AM68" s="1346"/>
    </row>
    <row r="69" spans="1:39" s="665" customFormat="1" ht="34.9" hidden="1" customHeight="1">
      <c r="A69" s="693"/>
      <c r="B69" s="216">
        <v>43160</v>
      </c>
      <c r="C69" s="694">
        <f t="shared" si="7"/>
        <v>33617.428352571995</v>
      </c>
      <c r="D69" s="695">
        <v>8461.0662586999988</v>
      </c>
      <c r="E69" s="695">
        <v>2470.0026586460003</v>
      </c>
      <c r="F69" s="695">
        <v>20.07295371</v>
      </c>
      <c r="G69" s="694">
        <v>10951.141871055999</v>
      </c>
      <c r="H69" s="694">
        <v>779.59395869600007</v>
      </c>
      <c r="I69" s="732">
        <f t="shared" ref="I69:I78" si="8">G69-H69</f>
        <v>10171.54791236</v>
      </c>
      <c r="J69" s="695">
        <v>318.10060277100001</v>
      </c>
      <c r="K69" s="695">
        <v>186.31965490500002</v>
      </c>
      <c r="L69" s="695">
        <v>496.97870990000001</v>
      </c>
      <c r="M69" s="694">
        <v>1001.398967576</v>
      </c>
      <c r="N69" s="695">
        <v>226.95946910000001</v>
      </c>
      <c r="O69" s="695">
        <v>22194.909167211001</v>
      </c>
      <c r="P69" s="695">
        <v>22.612836325</v>
      </c>
      <c r="Q69" s="694">
        <v>22444.481472635998</v>
      </c>
      <c r="R69" s="1236"/>
      <c r="Y69" s="1346"/>
      <c r="Z69" s="1346"/>
      <c r="AA69" s="1346"/>
      <c r="AB69" s="1346"/>
      <c r="AC69" s="1346"/>
      <c r="AD69" s="1346"/>
      <c r="AE69" s="1346"/>
      <c r="AF69" s="1346"/>
      <c r="AG69" s="1346"/>
      <c r="AH69" s="1346"/>
      <c r="AI69" s="1346"/>
      <c r="AJ69" s="1346"/>
      <c r="AK69" s="1346"/>
      <c r="AL69" s="1346"/>
      <c r="AM69" s="1346"/>
    </row>
    <row r="70" spans="1:39" s="665" customFormat="1" ht="34.9" hidden="1" customHeight="1">
      <c r="A70" s="693"/>
      <c r="B70" s="217">
        <v>43191</v>
      </c>
      <c r="C70" s="696">
        <f t="shared" si="7"/>
        <v>33830.949641446001</v>
      </c>
      <c r="D70" s="697">
        <v>8613.1166332100001</v>
      </c>
      <c r="E70" s="697">
        <v>2469.8391430000001</v>
      </c>
      <c r="F70" s="697">
        <v>19.454635869999997</v>
      </c>
      <c r="G70" s="696">
        <v>11102.410412080002</v>
      </c>
      <c r="H70" s="696">
        <v>923.44563102799987</v>
      </c>
      <c r="I70" s="1345">
        <f t="shared" si="8"/>
        <v>10178.964781052002</v>
      </c>
      <c r="J70" s="697">
        <v>330.098557771</v>
      </c>
      <c r="K70" s="697">
        <v>190.506495</v>
      </c>
      <c r="L70" s="697">
        <v>492.4374851</v>
      </c>
      <c r="M70" s="696">
        <v>1013.042537871</v>
      </c>
      <c r="N70" s="697">
        <v>235.0380668</v>
      </c>
      <c r="O70" s="697">
        <v>22377.135630000001</v>
      </c>
      <c r="P70" s="697">
        <v>26.768625723</v>
      </c>
      <c r="Q70" s="696">
        <v>22638.942322523002</v>
      </c>
      <c r="R70" s="1236"/>
      <c r="Y70" s="1346"/>
      <c r="Z70" s="1346"/>
      <c r="AA70" s="1346"/>
      <c r="AB70" s="1346"/>
      <c r="AC70" s="1346"/>
      <c r="AD70" s="1346"/>
      <c r="AE70" s="1346"/>
      <c r="AF70" s="1346"/>
      <c r="AG70" s="1346"/>
      <c r="AH70" s="1346"/>
      <c r="AI70" s="1346"/>
      <c r="AJ70" s="1346"/>
      <c r="AK70" s="1346"/>
      <c r="AL70" s="1346"/>
      <c r="AM70" s="1346"/>
    </row>
    <row r="71" spans="1:39" s="665" customFormat="1" ht="34.9" hidden="1" customHeight="1">
      <c r="A71" s="693"/>
      <c r="B71" s="216">
        <v>43221</v>
      </c>
      <c r="C71" s="694">
        <f t="shared" si="7"/>
        <v>34177.910139205</v>
      </c>
      <c r="D71" s="695">
        <v>8656.7634217100003</v>
      </c>
      <c r="E71" s="695">
        <v>2532.446032805</v>
      </c>
      <c r="F71" s="695">
        <v>19.373295810000002</v>
      </c>
      <c r="G71" s="694">
        <v>11208.582750325</v>
      </c>
      <c r="H71" s="694">
        <v>916.72145641000009</v>
      </c>
      <c r="I71" s="732">
        <f t="shared" si="8"/>
        <v>10291.861293915001</v>
      </c>
      <c r="J71" s="695">
        <v>335.09728077099999</v>
      </c>
      <c r="K71" s="695">
        <v>243.73909408699998</v>
      </c>
      <c r="L71" s="695">
        <v>500.18832709000003</v>
      </c>
      <c r="M71" s="694">
        <v>1079.024701948</v>
      </c>
      <c r="N71" s="695">
        <v>230.97302139999999</v>
      </c>
      <c r="O71" s="695">
        <v>22555.198370211998</v>
      </c>
      <c r="P71" s="695">
        <v>20.852751730000001</v>
      </c>
      <c r="Q71" s="694">
        <v>22807.024143341998</v>
      </c>
      <c r="R71" s="1236"/>
      <c r="Y71" s="1346"/>
      <c r="Z71" s="1346"/>
      <c r="AA71" s="1346"/>
      <c r="AB71" s="1346"/>
      <c r="AC71" s="1346"/>
      <c r="AD71" s="1346"/>
      <c r="AE71" s="1346"/>
      <c r="AF71" s="1346"/>
      <c r="AG71" s="1346"/>
      <c r="AH71" s="1346"/>
      <c r="AI71" s="1346"/>
      <c r="AJ71" s="1346"/>
      <c r="AK71" s="1346"/>
      <c r="AL71" s="1346"/>
      <c r="AM71" s="1346"/>
    </row>
    <row r="72" spans="1:39" s="665" customFormat="1" ht="34.9" hidden="1" customHeight="1">
      <c r="A72" s="693"/>
      <c r="B72" s="217">
        <v>43252</v>
      </c>
      <c r="C72" s="696">
        <f t="shared" si="7"/>
        <v>34372.642481179006</v>
      </c>
      <c r="D72" s="697">
        <v>8678.2590789000005</v>
      </c>
      <c r="E72" s="697">
        <v>2550.1359101779999</v>
      </c>
      <c r="F72" s="697">
        <v>19.207530619999996</v>
      </c>
      <c r="G72" s="696">
        <v>11247.602519698001</v>
      </c>
      <c r="H72" s="696">
        <v>801.14864363699996</v>
      </c>
      <c r="I72" s="1345">
        <f t="shared" si="8"/>
        <v>10446.453876061001</v>
      </c>
      <c r="J72" s="697">
        <v>336.49419277100003</v>
      </c>
      <c r="K72" s="697">
        <v>239.83015286900002</v>
      </c>
      <c r="L72" s="697">
        <v>496.13842686999999</v>
      </c>
      <c r="M72" s="696">
        <v>1072.4627725099999</v>
      </c>
      <c r="N72" s="697">
        <v>237.04827880000002</v>
      </c>
      <c r="O72" s="697">
        <v>22591.240630708002</v>
      </c>
      <c r="P72" s="697">
        <v>25.436923100000001</v>
      </c>
      <c r="Q72" s="696">
        <v>22853.725832608001</v>
      </c>
      <c r="R72" s="1236"/>
      <c r="Y72" s="1346"/>
      <c r="Z72" s="1346"/>
      <c r="AA72" s="1346"/>
      <c r="AB72" s="1346"/>
      <c r="AC72" s="1346"/>
      <c r="AD72" s="1346"/>
      <c r="AE72" s="1346"/>
      <c r="AF72" s="1346"/>
      <c r="AG72" s="1346"/>
      <c r="AH72" s="1346"/>
      <c r="AI72" s="1346"/>
      <c r="AJ72" s="1346"/>
      <c r="AK72" s="1346"/>
      <c r="AL72" s="1346"/>
      <c r="AM72" s="1346"/>
    </row>
    <row r="73" spans="1:39" s="665" customFormat="1" ht="34.9" hidden="1" customHeight="1">
      <c r="A73" s="693"/>
      <c r="B73" s="216">
        <v>43282</v>
      </c>
      <c r="C73" s="694">
        <f t="shared" si="7"/>
        <v>34346.231044512999</v>
      </c>
      <c r="D73" s="695">
        <v>8784.5918154600004</v>
      </c>
      <c r="E73" s="695">
        <v>2547.4740539679997</v>
      </c>
      <c r="F73" s="695">
        <v>19.166677109999998</v>
      </c>
      <c r="G73" s="694">
        <v>11351.232546538</v>
      </c>
      <c r="H73" s="694">
        <v>976.71704847699993</v>
      </c>
      <c r="I73" s="732">
        <f t="shared" si="8"/>
        <v>10374.515498061</v>
      </c>
      <c r="J73" s="695">
        <v>339.47842977099998</v>
      </c>
      <c r="K73" s="695">
        <v>244.013150091</v>
      </c>
      <c r="L73" s="695">
        <v>493.41458886999999</v>
      </c>
      <c r="M73" s="694">
        <v>1076.906168732</v>
      </c>
      <c r="N73" s="695">
        <v>224.36852340000002</v>
      </c>
      <c r="O73" s="695">
        <v>22645.043979139999</v>
      </c>
      <c r="P73" s="695">
        <v>25.396875179999999</v>
      </c>
      <c r="Q73" s="694">
        <v>22894.809377719997</v>
      </c>
      <c r="R73" s="1236"/>
      <c r="Y73" s="1346"/>
      <c r="Z73" s="1346"/>
      <c r="AA73" s="1346"/>
      <c r="AB73" s="1346"/>
      <c r="AC73" s="1346"/>
      <c r="AD73" s="1346"/>
      <c r="AE73" s="1346"/>
      <c r="AF73" s="1346"/>
      <c r="AG73" s="1346"/>
      <c r="AH73" s="1346"/>
      <c r="AI73" s="1346"/>
      <c r="AJ73" s="1346"/>
      <c r="AK73" s="1346"/>
      <c r="AL73" s="1346"/>
      <c r="AM73" s="1346"/>
    </row>
    <row r="74" spans="1:39" s="665" customFormat="1" ht="34.9" hidden="1" customHeight="1">
      <c r="A74" s="693"/>
      <c r="B74" s="217">
        <v>43313</v>
      </c>
      <c r="C74" s="696">
        <f t="shared" si="7"/>
        <v>34773.517251613994</v>
      </c>
      <c r="D74" s="697">
        <v>8983.0870666499977</v>
      </c>
      <c r="E74" s="697">
        <v>2546.7655323619997</v>
      </c>
      <c r="F74" s="697">
        <v>20.168523219999997</v>
      </c>
      <c r="G74" s="696">
        <v>11550.021122231998</v>
      </c>
      <c r="H74" s="696">
        <v>820.31022978499993</v>
      </c>
      <c r="I74" s="1345">
        <f t="shared" si="8"/>
        <v>10729.710892446998</v>
      </c>
      <c r="J74" s="697">
        <v>339.42900319999995</v>
      </c>
      <c r="K74" s="697">
        <v>244.36952814</v>
      </c>
      <c r="L74" s="697">
        <v>499.84740471000003</v>
      </c>
      <c r="M74" s="696">
        <v>1083.64593605</v>
      </c>
      <c r="N74" s="697">
        <v>223.97001260000002</v>
      </c>
      <c r="O74" s="697">
        <v>22713.070490416998</v>
      </c>
      <c r="P74" s="697">
        <v>23.119920100000002</v>
      </c>
      <c r="Q74" s="696">
        <v>22960.160423116999</v>
      </c>
      <c r="R74" s="1236"/>
      <c r="Y74" s="1346"/>
      <c r="Z74" s="1346"/>
      <c r="AA74" s="1346"/>
      <c r="AB74" s="1346"/>
      <c r="AC74" s="1346"/>
      <c r="AD74" s="1346"/>
      <c r="AE74" s="1346"/>
      <c r="AF74" s="1346"/>
      <c r="AG74" s="1346"/>
      <c r="AH74" s="1346"/>
      <c r="AI74" s="1346"/>
      <c r="AJ74" s="1346"/>
      <c r="AK74" s="1346"/>
      <c r="AL74" s="1346"/>
      <c r="AM74" s="1346"/>
    </row>
    <row r="75" spans="1:39" s="665" customFormat="1" ht="34.9" hidden="1" customHeight="1">
      <c r="A75" s="693"/>
      <c r="B75" s="216">
        <v>43344</v>
      </c>
      <c r="C75" s="694">
        <f t="shared" si="7"/>
        <v>34839.588953873994</v>
      </c>
      <c r="D75" s="695">
        <v>9096.9481403910013</v>
      </c>
      <c r="E75" s="695">
        <v>2475.8344560340001</v>
      </c>
      <c r="F75" s="695">
        <v>22.078814549999997</v>
      </c>
      <c r="G75" s="694">
        <v>11594.861410975</v>
      </c>
      <c r="H75" s="694">
        <v>910.82196642500014</v>
      </c>
      <c r="I75" s="732">
        <f t="shared" si="8"/>
        <v>10684.039444549999</v>
      </c>
      <c r="J75" s="695">
        <v>359.43147805000001</v>
      </c>
      <c r="K75" s="695">
        <v>243.65337374500001</v>
      </c>
      <c r="L75" s="695">
        <v>518.30704233000006</v>
      </c>
      <c r="M75" s="694">
        <v>1121.3918941250001</v>
      </c>
      <c r="N75" s="695">
        <v>231.9805307</v>
      </c>
      <c r="O75" s="695">
        <v>22775.852834721998</v>
      </c>
      <c r="P75" s="695">
        <v>26.324249777000002</v>
      </c>
      <c r="Q75" s="694">
        <v>23034.157615198998</v>
      </c>
      <c r="R75" s="1236"/>
      <c r="Y75" s="1346"/>
      <c r="Z75" s="1346"/>
      <c r="AA75" s="1346"/>
      <c r="AB75" s="1346"/>
      <c r="AC75" s="1346"/>
      <c r="AD75" s="1346"/>
      <c r="AE75" s="1346"/>
      <c r="AF75" s="1346"/>
      <c r="AG75" s="1346"/>
      <c r="AH75" s="1346"/>
      <c r="AI75" s="1346"/>
      <c r="AJ75" s="1346"/>
      <c r="AK75" s="1346"/>
      <c r="AL75" s="1346"/>
      <c r="AM75" s="1346"/>
    </row>
    <row r="76" spans="1:39" s="665" customFormat="1" ht="34.9" hidden="1" customHeight="1">
      <c r="A76" s="693"/>
      <c r="B76" s="217">
        <v>43374</v>
      </c>
      <c r="C76" s="696">
        <f t="shared" si="7"/>
        <v>35234.622456369994</v>
      </c>
      <c r="D76" s="697">
        <v>9425.4529378200004</v>
      </c>
      <c r="E76" s="697">
        <v>2428.1662071640003</v>
      </c>
      <c r="F76" s="697">
        <v>20.007086430000001</v>
      </c>
      <c r="G76" s="696">
        <v>11873.626231414</v>
      </c>
      <c r="H76" s="696">
        <v>921.29187775000003</v>
      </c>
      <c r="I76" s="1345">
        <f t="shared" si="8"/>
        <v>10952.334353664</v>
      </c>
      <c r="J76" s="697">
        <v>358.57332524999998</v>
      </c>
      <c r="K76" s="697">
        <v>243.77958058799999</v>
      </c>
      <c r="L76" s="697">
        <v>507.51421020999999</v>
      </c>
      <c r="M76" s="696">
        <v>1109.8671160479998</v>
      </c>
      <c r="N76" s="697">
        <v>227.175411</v>
      </c>
      <c r="O76" s="697">
        <v>22918.501007957999</v>
      </c>
      <c r="P76" s="697">
        <v>26.744567700000001</v>
      </c>
      <c r="Q76" s="696">
        <v>23172.420986657999</v>
      </c>
      <c r="R76" s="1236"/>
      <c r="Y76" s="1346"/>
      <c r="Z76" s="1346"/>
      <c r="AA76" s="1346"/>
      <c r="AB76" s="1346"/>
      <c r="AC76" s="1346"/>
      <c r="AD76" s="1346"/>
      <c r="AE76" s="1346"/>
      <c r="AF76" s="1346"/>
      <c r="AG76" s="1346"/>
      <c r="AH76" s="1346"/>
      <c r="AI76" s="1346"/>
      <c r="AJ76" s="1346"/>
      <c r="AK76" s="1346"/>
      <c r="AL76" s="1346"/>
      <c r="AM76" s="1346"/>
    </row>
    <row r="77" spans="1:39" s="665" customFormat="1" ht="34.9" hidden="1" customHeight="1">
      <c r="A77" s="693"/>
      <c r="B77" s="216">
        <v>43405</v>
      </c>
      <c r="C77" s="694">
        <f t="shared" si="7"/>
        <v>35459.130873113994</v>
      </c>
      <c r="D77" s="695">
        <v>9490.7178609599996</v>
      </c>
      <c r="E77" s="695">
        <v>2463.8756957569999</v>
      </c>
      <c r="F77" s="695">
        <v>19.998885850000001</v>
      </c>
      <c r="G77" s="694">
        <v>11974.592442567</v>
      </c>
      <c r="H77" s="694">
        <v>926.31050498099978</v>
      </c>
      <c r="I77" s="732">
        <f t="shared" si="8"/>
        <v>11048.281937586</v>
      </c>
      <c r="J77" s="695">
        <v>345.58743024999995</v>
      </c>
      <c r="K77" s="695">
        <v>244.12264899000002</v>
      </c>
      <c r="L77" s="695">
        <v>492.56701207999998</v>
      </c>
      <c r="M77" s="694">
        <v>1082.27709132</v>
      </c>
      <c r="N77" s="695">
        <v>244.33652359999999</v>
      </c>
      <c r="O77" s="695">
        <v>23060.127463927998</v>
      </c>
      <c r="P77" s="695">
        <v>24.107856679999998</v>
      </c>
      <c r="Q77" s="694">
        <v>23328.571844207996</v>
      </c>
      <c r="R77" s="1236"/>
      <c r="Y77" s="1346"/>
      <c r="Z77" s="1346"/>
      <c r="AA77" s="1346"/>
      <c r="AB77" s="1346"/>
      <c r="AC77" s="1346"/>
      <c r="AD77" s="1346"/>
      <c r="AE77" s="1346"/>
      <c r="AF77" s="1346"/>
      <c r="AG77" s="1346"/>
      <c r="AH77" s="1346"/>
      <c r="AI77" s="1346"/>
      <c r="AJ77" s="1346"/>
      <c r="AK77" s="1346"/>
      <c r="AL77" s="1346"/>
      <c r="AM77" s="1346"/>
    </row>
    <row r="78" spans="1:39" s="665" customFormat="1" ht="34.9" hidden="1" customHeight="1">
      <c r="A78" s="693"/>
      <c r="B78" s="217">
        <v>43435</v>
      </c>
      <c r="C78" s="696">
        <f t="shared" si="7"/>
        <v>34898.513848169001</v>
      </c>
      <c r="D78" s="697">
        <v>9114.4258292499999</v>
      </c>
      <c r="E78" s="697">
        <v>2423.705411076</v>
      </c>
      <c r="F78" s="697">
        <v>20.433951</v>
      </c>
      <c r="G78" s="696">
        <v>11558.565191326001</v>
      </c>
      <c r="H78" s="696">
        <v>1024.2336661310001</v>
      </c>
      <c r="I78" s="1345">
        <f t="shared" si="8"/>
        <v>10534.331525195001</v>
      </c>
      <c r="J78" s="697">
        <v>380.35749999999996</v>
      </c>
      <c r="K78" s="697">
        <v>243.50936073599999</v>
      </c>
      <c r="L78" s="697">
        <v>454.03960122000001</v>
      </c>
      <c r="M78" s="696">
        <v>1077.9064619559999</v>
      </c>
      <c r="N78" s="697">
        <v>232.17845540000002</v>
      </c>
      <c r="O78" s="697">
        <v>23034.042574394</v>
      </c>
      <c r="P78" s="697">
        <v>20.054831224000001</v>
      </c>
      <c r="Q78" s="696">
        <v>23286.275861017999</v>
      </c>
      <c r="R78" s="1236"/>
      <c r="Y78" s="1346"/>
      <c r="Z78" s="1346"/>
      <c r="AA78" s="1346"/>
      <c r="AB78" s="1346"/>
      <c r="AC78" s="1346"/>
      <c r="AD78" s="1346"/>
      <c r="AE78" s="1346"/>
      <c r="AF78" s="1346"/>
      <c r="AG78" s="1346"/>
      <c r="AH78" s="1346"/>
      <c r="AI78" s="1346"/>
      <c r="AJ78" s="1346"/>
      <c r="AK78" s="1346"/>
      <c r="AL78" s="1346"/>
      <c r="AM78" s="1346"/>
    </row>
    <row r="79" spans="1:39" s="612" customFormat="1" ht="34.9" hidden="1" customHeight="1">
      <c r="A79" s="693"/>
      <c r="B79" s="215">
        <v>2019</v>
      </c>
      <c r="C79" s="535"/>
      <c r="D79" s="1260"/>
      <c r="E79" s="1260"/>
      <c r="F79" s="1260"/>
      <c r="G79" s="535"/>
      <c r="H79" s="1260"/>
      <c r="I79" s="678"/>
      <c r="J79" s="1260"/>
      <c r="K79" s="1260"/>
      <c r="L79" s="1260"/>
      <c r="M79" s="535"/>
      <c r="N79" s="1260"/>
      <c r="O79" s="1260"/>
      <c r="P79" s="1260"/>
      <c r="Q79" s="535"/>
      <c r="R79" s="1236"/>
      <c r="Y79" s="1346"/>
      <c r="Z79" s="1346"/>
      <c r="AA79" s="1346"/>
      <c r="AB79" s="1346"/>
      <c r="AC79" s="1346"/>
      <c r="AD79" s="1346"/>
      <c r="AE79" s="1346"/>
      <c r="AF79" s="1346"/>
      <c r="AG79" s="1346"/>
      <c r="AH79" s="1346"/>
      <c r="AI79" s="1346"/>
      <c r="AJ79" s="1346"/>
      <c r="AK79" s="1346"/>
      <c r="AL79" s="1346"/>
      <c r="AM79" s="1346"/>
    </row>
    <row r="80" spans="1:39" s="665" customFormat="1" ht="34.9" hidden="1" customHeight="1">
      <c r="A80" s="693"/>
      <c r="B80" s="216">
        <v>43466</v>
      </c>
      <c r="C80" s="694">
        <f t="shared" ref="C80:C91" si="9">I80+M80+Q80</f>
        <v>35021.915553824991</v>
      </c>
      <c r="D80" s="695">
        <v>9229.0897871999987</v>
      </c>
      <c r="E80" s="695">
        <v>2445.460168217</v>
      </c>
      <c r="F80" s="695">
        <v>20.326886300000002</v>
      </c>
      <c r="G80" s="694">
        <v>11694.876841716998</v>
      </c>
      <c r="H80" s="694">
        <v>1137.7840725860001</v>
      </c>
      <c r="I80" s="732">
        <f>G80-H80</f>
        <v>10557.092769130997</v>
      </c>
      <c r="J80" s="695">
        <v>413.34707799999995</v>
      </c>
      <c r="K80" s="695">
        <v>244.383243878</v>
      </c>
      <c r="L80" s="695">
        <v>446.10381911000002</v>
      </c>
      <c r="M80" s="694">
        <v>1103.8341409879999</v>
      </c>
      <c r="N80" s="695">
        <v>247.11245700000001</v>
      </c>
      <c r="O80" s="695">
        <v>23091.637613327999</v>
      </c>
      <c r="P80" s="695">
        <v>22.238573378000002</v>
      </c>
      <c r="Q80" s="694">
        <v>23360.988643705998</v>
      </c>
      <c r="R80" s="1236"/>
      <c r="Y80" s="1346"/>
      <c r="Z80" s="1346"/>
      <c r="AA80" s="1346"/>
      <c r="AB80" s="1346"/>
      <c r="AC80" s="1346"/>
      <c r="AD80" s="1346"/>
      <c r="AE80" s="1346"/>
      <c r="AF80" s="1346"/>
      <c r="AG80" s="1346"/>
      <c r="AH80" s="1346"/>
      <c r="AI80" s="1346"/>
      <c r="AJ80" s="1346"/>
      <c r="AK80" s="1346"/>
      <c r="AL80" s="1346"/>
      <c r="AM80" s="1346"/>
    </row>
    <row r="81" spans="1:39" s="665" customFormat="1" ht="34.9" hidden="1" customHeight="1">
      <c r="A81" s="693"/>
      <c r="B81" s="217">
        <v>43497</v>
      </c>
      <c r="C81" s="696">
        <f t="shared" si="9"/>
        <v>35284.611271176</v>
      </c>
      <c r="D81" s="697">
        <v>9325.28167029</v>
      </c>
      <c r="E81" s="697">
        <v>2377.99157483</v>
      </c>
      <c r="F81" s="697">
        <v>20.155779729999999</v>
      </c>
      <c r="G81" s="696">
        <v>11723.429024849998</v>
      </c>
      <c r="H81" s="696">
        <v>1055.5551090670001</v>
      </c>
      <c r="I81" s="1345">
        <f>G81-H81</f>
        <v>10667.873915782999</v>
      </c>
      <c r="J81" s="697">
        <v>413.34707799999995</v>
      </c>
      <c r="K81" s="697">
        <v>243.19924684400002</v>
      </c>
      <c r="L81" s="697">
        <v>447.87977189000003</v>
      </c>
      <c r="M81" s="696">
        <v>1104.4260967340001</v>
      </c>
      <c r="N81" s="697">
        <v>248.56661299999999</v>
      </c>
      <c r="O81" s="697">
        <v>23241.832863495001</v>
      </c>
      <c r="P81" s="697">
        <v>21.911782163999998</v>
      </c>
      <c r="Q81" s="696">
        <v>23512.311258659</v>
      </c>
      <c r="R81" s="1236"/>
      <c r="Y81" s="1346"/>
      <c r="Z81" s="1346"/>
      <c r="AA81" s="1346"/>
      <c r="AB81" s="1346"/>
      <c r="AC81" s="1346"/>
      <c r="AD81" s="1346"/>
      <c r="AE81" s="1346"/>
      <c r="AF81" s="1346"/>
      <c r="AG81" s="1346"/>
      <c r="AH81" s="1346"/>
      <c r="AI81" s="1346"/>
      <c r="AJ81" s="1346"/>
      <c r="AK81" s="1346"/>
      <c r="AL81" s="1346"/>
      <c r="AM81" s="1346"/>
    </row>
    <row r="82" spans="1:39" s="665" customFormat="1" ht="34.9" hidden="1" customHeight="1">
      <c r="A82" s="693"/>
      <c r="B82" s="216">
        <v>43525</v>
      </c>
      <c r="C82" s="694">
        <f t="shared" si="9"/>
        <v>35348.717626727994</v>
      </c>
      <c r="D82" s="695">
        <v>9453.3010548799994</v>
      </c>
      <c r="E82" s="695">
        <v>2372.6632909999998</v>
      </c>
      <c r="F82" s="695">
        <v>20.077841369999998</v>
      </c>
      <c r="G82" s="694">
        <v>11846.042187249999</v>
      </c>
      <c r="H82" s="694">
        <v>1188.0168834389999</v>
      </c>
      <c r="I82" s="732">
        <f t="shared" ref="I82:I91" si="10">G82-H82</f>
        <v>10658.025303810999</v>
      </c>
      <c r="J82" s="695">
        <v>403.34635299999997</v>
      </c>
      <c r="K82" s="695">
        <v>243.37832399999999</v>
      </c>
      <c r="L82" s="695">
        <v>452.65135285000002</v>
      </c>
      <c r="M82" s="694">
        <v>1099.3760298499999</v>
      </c>
      <c r="N82" s="695">
        <v>247.96235300000001</v>
      </c>
      <c r="O82" s="695">
        <v>23320.103324</v>
      </c>
      <c r="P82" s="695">
        <v>23.250616066999999</v>
      </c>
      <c r="Q82" s="694">
        <v>23591.316293066997</v>
      </c>
      <c r="R82" s="1236"/>
      <c r="Y82" s="1346"/>
      <c r="Z82" s="1346"/>
      <c r="AA82" s="1346"/>
      <c r="AB82" s="1346"/>
      <c r="AC82" s="1346"/>
      <c r="AD82" s="1346"/>
      <c r="AE82" s="1346"/>
      <c r="AF82" s="1346"/>
      <c r="AG82" s="1346"/>
      <c r="AH82" s="1346"/>
      <c r="AI82" s="1346"/>
      <c r="AJ82" s="1346"/>
      <c r="AK82" s="1346"/>
      <c r="AL82" s="1346"/>
      <c r="AM82" s="1346"/>
    </row>
    <row r="83" spans="1:39" s="665" customFormat="1" ht="34.9" hidden="1" customHeight="1">
      <c r="A83" s="693"/>
      <c r="B83" s="217">
        <v>43556</v>
      </c>
      <c r="C83" s="696">
        <f t="shared" si="9"/>
        <v>35538.910444231995</v>
      </c>
      <c r="D83" s="697">
        <v>9595.1674216699994</v>
      </c>
      <c r="E83" s="697">
        <v>2359.2396411619998</v>
      </c>
      <c r="F83" s="697">
        <v>19.916489909999999</v>
      </c>
      <c r="G83" s="696">
        <v>11974.323552741998</v>
      </c>
      <c r="H83" s="696">
        <v>1283.266924452</v>
      </c>
      <c r="I83" s="1345">
        <f t="shared" si="10"/>
        <v>10691.056628289998</v>
      </c>
      <c r="J83" s="697">
        <v>393.34635399999996</v>
      </c>
      <c r="K83" s="697">
        <v>249.46113180200001</v>
      </c>
      <c r="L83" s="697">
        <v>440.25105397000004</v>
      </c>
      <c r="M83" s="696">
        <v>1083.0585397720001</v>
      </c>
      <c r="N83" s="697">
        <v>239.43837300000001</v>
      </c>
      <c r="O83" s="697">
        <v>23503.39036392</v>
      </c>
      <c r="P83" s="697">
        <v>21.96653925</v>
      </c>
      <c r="Q83" s="696">
        <v>23764.79527617</v>
      </c>
      <c r="R83" s="1236"/>
      <c r="Y83" s="1346"/>
      <c r="Z83" s="1346"/>
      <c r="AA83" s="1346"/>
      <c r="AB83" s="1346"/>
      <c r="AC83" s="1346"/>
      <c r="AD83" s="1346"/>
      <c r="AE83" s="1346"/>
      <c r="AF83" s="1346"/>
      <c r="AG83" s="1346"/>
      <c r="AH83" s="1346"/>
      <c r="AI83" s="1346"/>
      <c r="AJ83" s="1346"/>
      <c r="AK83" s="1346"/>
      <c r="AL83" s="1346"/>
      <c r="AM83" s="1346"/>
    </row>
    <row r="84" spans="1:39" s="665" customFormat="1" ht="34.9" hidden="1" customHeight="1">
      <c r="A84" s="693"/>
      <c r="B84" s="216">
        <v>43586</v>
      </c>
      <c r="C84" s="694">
        <f t="shared" si="9"/>
        <v>35958.720618467996</v>
      </c>
      <c r="D84" s="695">
        <v>9535.5073130099991</v>
      </c>
      <c r="E84" s="695">
        <v>2402.7576449630001</v>
      </c>
      <c r="F84" s="695">
        <v>19.99642279</v>
      </c>
      <c r="G84" s="694">
        <v>11958.261380762999</v>
      </c>
      <c r="H84" s="694">
        <v>1123.203452107</v>
      </c>
      <c r="I84" s="732">
        <f t="shared" si="10"/>
        <v>10835.057928655999</v>
      </c>
      <c r="J84" s="695">
        <v>378.59635399999996</v>
      </c>
      <c r="K84" s="695">
        <v>350.12818611099999</v>
      </c>
      <c r="L84" s="695">
        <v>437.01647474000004</v>
      </c>
      <c r="M84" s="694">
        <v>1165.7410148509998</v>
      </c>
      <c r="N84" s="695">
        <v>240.95312000000001</v>
      </c>
      <c r="O84" s="695">
        <v>23693.874626876001</v>
      </c>
      <c r="P84" s="695">
        <v>23.093928084999998</v>
      </c>
      <c r="Q84" s="694">
        <v>23957.921674960999</v>
      </c>
      <c r="R84" s="1236"/>
      <c r="Y84" s="1346"/>
      <c r="Z84" s="1346"/>
      <c r="AA84" s="1346"/>
      <c r="AB84" s="1346"/>
      <c r="AC84" s="1346"/>
      <c r="AD84" s="1346"/>
      <c r="AE84" s="1346"/>
      <c r="AF84" s="1346"/>
      <c r="AG84" s="1346"/>
      <c r="AH84" s="1346"/>
      <c r="AI84" s="1346"/>
      <c r="AJ84" s="1346"/>
      <c r="AK84" s="1346"/>
      <c r="AL84" s="1346"/>
      <c r="AM84" s="1346"/>
    </row>
    <row r="85" spans="1:39" s="665" customFormat="1" ht="34.9" hidden="1" customHeight="1">
      <c r="A85" s="693"/>
      <c r="B85" s="217">
        <v>43617</v>
      </c>
      <c r="C85" s="696">
        <f t="shared" si="9"/>
        <v>36256.012305861994</v>
      </c>
      <c r="D85" s="697">
        <v>9856.6005973200008</v>
      </c>
      <c r="E85" s="697">
        <v>2451.2248667260001</v>
      </c>
      <c r="F85" s="697">
        <v>20.815780800000002</v>
      </c>
      <c r="G85" s="696">
        <v>12328.641244846</v>
      </c>
      <c r="H85" s="696">
        <v>1292.153653713</v>
      </c>
      <c r="I85" s="1345">
        <f t="shared" si="10"/>
        <v>11036.487591133</v>
      </c>
      <c r="J85" s="697">
        <v>382.70221199999997</v>
      </c>
      <c r="K85" s="697">
        <v>350.18209315799999</v>
      </c>
      <c r="L85" s="697">
        <v>449.23022125000006</v>
      </c>
      <c r="M85" s="696">
        <v>1182.1145264080001</v>
      </c>
      <c r="N85" s="697">
        <v>225.70519400000001</v>
      </c>
      <c r="O85" s="697">
        <v>23785.696976569998</v>
      </c>
      <c r="P85" s="697">
        <v>26.008017751000001</v>
      </c>
      <c r="Q85" s="696">
        <v>24037.410188320995</v>
      </c>
      <c r="R85" s="1236"/>
      <c r="Y85" s="1346"/>
      <c r="Z85" s="1346"/>
      <c r="AA85" s="1346"/>
      <c r="AB85" s="1346"/>
      <c r="AC85" s="1346"/>
      <c r="AD85" s="1346"/>
      <c r="AE85" s="1346"/>
      <c r="AF85" s="1346"/>
      <c r="AG85" s="1346"/>
      <c r="AH85" s="1346"/>
      <c r="AI85" s="1346"/>
      <c r="AJ85" s="1346"/>
      <c r="AK85" s="1346"/>
      <c r="AL85" s="1346"/>
      <c r="AM85" s="1346"/>
    </row>
    <row r="86" spans="1:39" s="665" customFormat="1" ht="34.9" hidden="1" customHeight="1">
      <c r="A86" s="693"/>
      <c r="B86" s="216">
        <v>43647</v>
      </c>
      <c r="C86" s="694">
        <f t="shared" si="9"/>
        <v>36353.597756289004</v>
      </c>
      <c r="D86" s="695">
        <v>9806.3988657600003</v>
      </c>
      <c r="E86" s="695">
        <v>2420.8218316559996</v>
      </c>
      <c r="F86" s="695">
        <v>20.831384700000001</v>
      </c>
      <c r="G86" s="694">
        <v>12248.052082116001</v>
      </c>
      <c r="H86" s="694">
        <v>1149.9035132079998</v>
      </c>
      <c r="I86" s="732">
        <f t="shared" si="10"/>
        <v>11098.148568908</v>
      </c>
      <c r="J86" s="695">
        <v>383.70221299999997</v>
      </c>
      <c r="K86" s="695">
        <v>350.47774141100001</v>
      </c>
      <c r="L86" s="695">
        <v>443.55759881</v>
      </c>
      <c r="M86" s="694">
        <v>1177.7375532209999</v>
      </c>
      <c r="N86" s="695">
        <v>238.0603457</v>
      </c>
      <c r="O86" s="695">
        <v>23810.583775527</v>
      </c>
      <c r="P86" s="695">
        <v>29.067512932999996</v>
      </c>
      <c r="Q86" s="694">
        <v>24077.711634160001</v>
      </c>
      <c r="R86" s="1236"/>
      <c r="Y86" s="1346"/>
      <c r="Z86" s="1346"/>
      <c r="AA86" s="1346"/>
      <c r="AB86" s="1346"/>
      <c r="AC86" s="1346"/>
      <c r="AD86" s="1346"/>
      <c r="AE86" s="1346"/>
      <c r="AF86" s="1346"/>
      <c r="AG86" s="1346"/>
      <c r="AH86" s="1346"/>
      <c r="AI86" s="1346"/>
      <c r="AJ86" s="1346"/>
      <c r="AK86" s="1346"/>
      <c r="AL86" s="1346"/>
      <c r="AM86" s="1346"/>
    </row>
    <row r="87" spans="1:39" s="665" customFormat="1" ht="34.9" hidden="1" customHeight="1">
      <c r="A87" s="693"/>
      <c r="B87" s="217">
        <v>43678</v>
      </c>
      <c r="C87" s="696">
        <f t="shared" si="9"/>
        <v>36653.248109589003</v>
      </c>
      <c r="D87" s="697">
        <v>9922.8443482300008</v>
      </c>
      <c r="E87" s="697">
        <v>2492.0054623759997</v>
      </c>
      <c r="F87" s="697">
        <v>20.780139899999998</v>
      </c>
      <c r="G87" s="696">
        <v>12435.629950506</v>
      </c>
      <c r="H87" s="696">
        <v>1139.2544603609999</v>
      </c>
      <c r="I87" s="1345">
        <f t="shared" si="10"/>
        <v>11296.375490144999</v>
      </c>
      <c r="J87" s="697">
        <v>373.70221299999997</v>
      </c>
      <c r="K87" s="697">
        <v>349.28549296400001</v>
      </c>
      <c r="L87" s="697">
        <v>443.36027572000006</v>
      </c>
      <c r="M87" s="696">
        <v>1166.3479816840002</v>
      </c>
      <c r="N87" s="697">
        <v>233.36024219999999</v>
      </c>
      <c r="O87" s="697">
        <v>23924.117787880001</v>
      </c>
      <c r="P87" s="697">
        <v>33.046607680000001</v>
      </c>
      <c r="Q87" s="696">
        <v>24190.524637760001</v>
      </c>
      <c r="R87" s="1236"/>
      <c r="Y87" s="1346"/>
      <c r="Z87" s="1346"/>
      <c r="AA87" s="1346"/>
      <c r="AB87" s="1346"/>
      <c r="AC87" s="1346"/>
      <c r="AD87" s="1346"/>
      <c r="AE87" s="1346"/>
      <c r="AF87" s="1346"/>
      <c r="AG87" s="1346"/>
      <c r="AH87" s="1346"/>
      <c r="AI87" s="1346"/>
      <c r="AJ87" s="1346"/>
      <c r="AK87" s="1346"/>
      <c r="AL87" s="1346"/>
      <c r="AM87" s="1346"/>
    </row>
    <row r="88" spans="1:39" s="665" customFormat="1" ht="34.9" hidden="1" customHeight="1">
      <c r="A88" s="693"/>
      <c r="B88" s="216">
        <v>43709</v>
      </c>
      <c r="C88" s="694">
        <f t="shared" si="9"/>
        <v>36930.991647534</v>
      </c>
      <c r="D88" s="695">
        <v>10258.35396697</v>
      </c>
      <c r="E88" s="695">
        <v>2467.9113591330001</v>
      </c>
      <c r="F88" s="695">
        <v>20.635498329999997</v>
      </c>
      <c r="G88" s="694">
        <v>12746.900824433002</v>
      </c>
      <c r="H88" s="694">
        <v>1215.2207333799997</v>
      </c>
      <c r="I88" s="732">
        <f t="shared" si="10"/>
        <v>11531.680091053002</v>
      </c>
      <c r="J88" s="695">
        <v>378.602215</v>
      </c>
      <c r="K88" s="695">
        <v>353.45288283099995</v>
      </c>
      <c r="L88" s="695">
        <v>476.57006095999998</v>
      </c>
      <c r="M88" s="694">
        <v>1208.6251587910001</v>
      </c>
      <c r="N88" s="695">
        <v>230.2350759</v>
      </c>
      <c r="O88" s="695">
        <v>23930.03848797</v>
      </c>
      <c r="P88" s="695">
        <v>30.412833819999999</v>
      </c>
      <c r="Q88" s="694">
        <v>24190.686397689999</v>
      </c>
      <c r="R88" s="1236"/>
      <c r="Y88" s="1346"/>
      <c r="Z88" s="1346"/>
      <c r="AA88" s="1346"/>
      <c r="AB88" s="1346"/>
      <c r="AC88" s="1346"/>
      <c r="AD88" s="1346"/>
      <c r="AE88" s="1346"/>
      <c r="AF88" s="1346"/>
      <c r="AG88" s="1346"/>
      <c r="AH88" s="1346"/>
      <c r="AI88" s="1346"/>
      <c r="AJ88" s="1346"/>
      <c r="AK88" s="1346"/>
      <c r="AL88" s="1346"/>
      <c r="AM88" s="1346"/>
    </row>
    <row r="89" spans="1:39" s="665" customFormat="1" ht="34.9" hidden="1" customHeight="1">
      <c r="A89" s="693"/>
      <c r="B89" s="217">
        <v>43739</v>
      </c>
      <c r="C89" s="696">
        <f t="shared" si="9"/>
        <v>37341.533090801</v>
      </c>
      <c r="D89" s="697">
        <v>10477.290432490001</v>
      </c>
      <c r="E89" s="697">
        <v>2410.6892212639996</v>
      </c>
      <c r="F89" s="697">
        <v>21.966185299999999</v>
      </c>
      <c r="G89" s="696">
        <v>12909.945839054</v>
      </c>
      <c r="H89" s="696">
        <v>1122.8169611840001</v>
      </c>
      <c r="I89" s="1345">
        <f t="shared" si="10"/>
        <v>11787.12887787</v>
      </c>
      <c r="J89" s="697">
        <v>378.60221199999995</v>
      </c>
      <c r="K89" s="697">
        <v>354.01034622799995</v>
      </c>
      <c r="L89" s="697">
        <v>465.64682675</v>
      </c>
      <c r="M89" s="696">
        <v>1198.2593849779998</v>
      </c>
      <c r="N89" s="697">
        <v>228.06473199999999</v>
      </c>
      <c r="O89" s="697">
        <v>24100.333465072999</v>
      </c>
      <c r="P89" s="697">
        <v>27.746630880000001</v>
      </c>
      <c r="Q89" s="696">
        <v>24356.144827952998</v>
      </c>
      <c r="R89" s="1236"/>
      <c r="Y89" s="1346"/>
      <c r="Z89" s="1346"/>
      <c r="AA89" s="1346"/>
      <c r="AB89" s="1346"/>
      <c r="AC89" s="1346"/>
      <c r="AD89" s="1346"/>
      <c r="AE89" s="1346"/>
      <c r="AF89" s="1346"/>
      <c r="AG89" s="1346"/>
      <c r="AH89" s="1346"/>
      <c r="AI89" s="1346"/>
      <c r="AJ89" s="1346"/>
      <c r="AK89" s="1346"/>
      <c r="AL89" s="1346"/>
      <c r="AM89" s="1346"/>
    </row>
    <row r="90" spans="1:39" s="665" customFormat="1" ht="34.9" hidden="1" customHeight="1">
      <c r="A90" s="693"/>
      <c r="B90" s="216">
        <v>43770</v>
      </c>
      <c r="C90" s="694">
        <f t="shared" si="9"/>
        <v>37501.437711216</v>
      </c>
      <c r="D90" s="695">
        <v>10660.333550310001</v>
      </c>
      <c r="E90" s="695">
        <v>2446.1145502060003</v>
      </c>
      <c r="F90" s="695">
        <v>21.992602399999999</v>
      </c>
      <c r="G90" s="694">
        <v>13128.440702916001</v>
      </c>
      <c r="H90" s="694">
        <v>1144.2306233509998</v>
      </c>
      <c r="I90" s="732">
        <f t="shared" si="10"/>
        <v>11984.210079565</v>
      </c>
      <c r="J90" s="695">
        <v>383.60221299999995</v>
      </c>
      <c r="K90" s="695">
        <v>354.34346607099997</v>
      </c>
      <c r="L90" s="695">
        <v>465.28298885999999</v>
      </c>
      <c r="M90" s="694">
        <v>1203.2286679309998</v>
      </c>
      <c r="N90" s="695">
        <v>234.08506549999998</v>
      </c>
      <c r="O90" s="695">
        <v>24052.049667550004</v>
      </c>
      <c r="P90" s="695">
        <v>27.864230670000001</v>
      </c>
      <c r="Q90" s="694">
        <v>24313.998963720001</v>
      </c>
      <c r="R90" s="1236"/>
      <c r="Y90" s="1346"/>
      <c r="Z90" s="1346"/>
      <c r="AA90" s="1346"/>
      <c r="AB90" s="1346"/>
      <c r="AC90" s="1346"/>
      <c r="AD90" s="1346"/>
      <c r="AE90" s="1346"/>
      <c r="AF90" s="1346"/>
      <c r="AG90" s="1346"/>
      <c r="AH90" s="1346"/>
      <c r="AI90" s="1346"/>
      <c r="AJ90" s="1346"/>
      <c r="AK90" s="1346"/>
      <c r="AL90" s="1346"/>
      <c r="AM90" s="1346"/>
    </row>
    <row r="91" spans="1:39" s="665" customFormat="1" ht="34.9" hidden="1" customHeight="1">
      <c r="A91" s="693"/>
      <c r="B91" s="217">
        <v>43800</v>
      </c>
      <c r="C91" s="696">
        <f t="shared" si="9"/>
        <v>37167.844630449996</v>
      </c>
      <c r="D91" s="697">
        <v>10301.298845000001</v>
      </c>
      <c r="E91" s="697">
        <v>2379.2768405960001</v>
      </c>
      <c r="F91" s="697">
        <v>22.4357586</v>
      </c>
      <c r="G91" s="696">
        <v>12703.011444196001</v>
      </c>
      <c r="H91" s="696">
        <v>1164.9623726189998</v>
      </c>
      <c r="I91" s="1345">
        <f t="shared" si="10"/>
        <v>11538.049071577001</v>
      </c>
      <c r="J91" s="697">
        <v>384.60581399999995</v>
      </c>
      <c r="K91" s="697">
        <v>451.48662302000002</v>
      </c>
      <c r="L91" s="697">
        <v>495.5654753</v>
      </c>
      <c r="M91" s="696">
        <v>1331.6579123199999</v>
      </c>
      <c r="N91" s="697">
        <v>251.06572669999997</v>
      </c>
      <c r="O91" s="697">
        <v>24021.513375003</v>
      </c>
      <c r="P91" s="697">
        <v>25.558544850000001</v>
      </c>
      <c r="Q91" s="696">
        <v>24298.137646552997</v>
      </c>
      <c r="R91" s="1236"/>
      <c r="Y91" s="1346"/>
      <c r="Z91" s="1346"/>
      <c r="AA91" s="1346"/>
      <c r="AB91" s="1346"/>
      <c r="AC91" s="1346"/>
      <c r="AD91" s="1346"/>
      <c r="AE91" s="1346"/>
      <c r="AF91" s="1346"/>
      <c r="AG91" s="1346"/>
      <c r="AH91" s="1346"/>
      <c r="AI91" s="1346"/>
      <c r="AJ91" s="1346"/>
      <c r="AK91" s="1346"/>
      <c r="AL91" s="1346"/>
      <c r="AM91" s="1346"/>
    </row>
    <row r="92" spans="1:39" s="612" customFormat="1" ht="34.9" hidden="1" customHeight="1">
      <c r="A92" s="693"/>
      <c r="B92" s="215">
        <v>2020</v>
      </c>
      <c r="C92" s="535"/>
      <c r="D92" s="1260"/>
      <c r="E92" s="1260"/>
      <c r="F92" s="1260"/>
      <c r="G92" s="535"/>
      <c r="H92" s="1260"/>
      <c r="I92" s="678"/>
      <c r="J92" s="1260"/>
      <c r="K92" s="1260"/>
      <c r="L92" s="1260"/>
      <c r="M92" s="535"/>
      <c r="N92" s="1260"/>
      <c r="O92" s="1260"/>
      <c r="P92" s="1260"/>
      <c r="Q92" s="535"/>
      <c r="R92" s="1236"/>
      <c r="Y92" s="1346"/>
      <c r="Z92" s="1346"/>
      <c r="AA92" s="1346"/>
      <c r="AB92" s="1346"/>
      <c r="AC92" s="1346"/>
      <c r="AD92" s="1346"/>
      <c r="AE92" s="1346"/>
      <c r="AF92" s="1346"/>
      <c r="AG92" s="1346"/>
      <c r="AH92" s="1346"/>
      <c r="AI92" s="1346"/>
      <c r="AJ92" s="1346"/>
      <c r="AK92" s="1346"/>
      <c r="AL92" s="1346"/>
      <c r="AM92" s="1346"/>
    </row>
    <row r="93" spans="1:39" s="665" customFormat="1" ht="34.9" hidden="1" customHeight="1">
      <c r="A93" s="693"/>
      <c r="B93" s="216">
        <v>43831</v>
      </c>
      <c r="C93" s="694">
        <f t="shared" ref="C93:C104" si="11">I93+M93+Q93</f>
        <v>37058.551288028</v>
      </c>
      <c r="D93" s="695">
        <v>10175.644734999998</v>
      </c>
      <c r="E93" s="695">
        <v>2377.070113581</v>
      </c>
      <c r="F93" s="695">
        <v>22.534098</v>
      </c>
      <c r="G93" s="694">
        <v>12575.248946580998</v>
      </c>
      <c r="H93" s="694">
        <v>1304.2445472899999</v>
      </c>
      <c r="I93" s="732">
        <f>G93-H93</f>
        <v>11271.004399290998</v>
      </c>
      <c r="J93" s="695">
        <v>401.10581299999996</v>
      </c>
      <c r="K93" s="695">
        <v>500.73125173</v>
      </c>
      <c r="L93" s="695">
        <v>469.18812258999998</v>
      </c>
      <c r="M93" s="694">
        <v>1371.02518732</v>
      </c>
      <c r="N93" s="695">
        <v>232.78939839999998</v>
      </c>
      <c r="O93" s="695">
        <v>24148.532807157</v>
      </c>
      <c r="P93" s="695">
        <v>35.199495859999999</v>
      </c>
      <c r="Q93" s="694">
        <v>24416.521701417001</v>
      </c>
      <c r="R93" s="1236"/>
      <c r="Y93" s="1346"/>
      <c r="Z93" s="1346"/>
      <c r="AA93" s="1346"/>
      <c r="AB93" s="1346"/>
      <c r="AC93" s="1346"/>
      <c r="AD93" s="1346"/>
      <c r="AE93" s="1346"/>
      <c r="AF93" s="1346"/>
      <c r="AG93" s="1346"/>
      <c r="AH93" s="1346"/>
      <c r="AI93" s="1346"/>
      <c r="AJ93" s="1346"/>
      <c r="AK93" s="1346"/>
      <c r="AL93" s="1346"/>
      <c r="AM93" s="1346"/>
    </row>
    <row r="94" spans="1:39" s="665" customFormat="1" ht="34.9" hidden="1" customHeight="1">
      <c r="A94" s="693"/>
      <c r="B94" s="217">
        <v>43862</v>
      </c>
      <c r="C94" s="696">
        <f t="shared" si="11"/>
        <v>37452.135190054003</v>
      </c>
      <c r="D94" s="697">
        <v>10208.796699</v>
      </c>
      <c r="E94" s="697">
        <v>2354.8962157820001</v>
      </c>
      <c r="F94" s="697">
        <v>21.972405800000001</v>
      </c>
      <c r="G94" s="696">
        <v>12585.665320582</v>
      </c>
      <c r="H94" s="696">
        <v>1140.013446011</v>
      </c>
      <c r="I94" s="1345">
        <f>G94-H94</f>
        <v>11445.651874571</v>
      </c>
      <c r="J94" s="697">
        <v>396.10581099999996</v>
      </c>
      <c r="K94" s="697">
        <v>530.27725523299989</v>
      </c>
      <c r="L94" s="697">
        <v>484.17283094000004</v>
      </c>
      <c r="M94" s="696">
        <v>1410.5558971729999</v>
      </c>
      <c r="N94" s="697">
        <v>227.6249913</v>
      </c>
      <c r="O94" s="697">
        <v>24349.505040210002</v>
      </c>
      <c r="P94" s="697">
        <v>18.797386800000002</v>
      </c>
      <c r="Q94" s="696">
        <v>24595.927418310002</v>
      </c>
      <c r="R94" s="1236"/>
      <c r="Y94" s="1346"/>
      <c r="Z94" s="1346"/>
      <c r="AA94" s="1346"/>
      <c r="AB94" s="1346"/>
      <c r="AC94" s="1346"/>
      <c r="AD94" s="1346"/>
      <c r="AE94" s="1346"/>
      <c r="AF94" s="1346"/>
      <c r="AG94" s="1346"/>
      <c r="AH94" s="1346"/>
      <c r="AI94" s="1346"/>
      <c r="AJ94" s="1346"/>
      <c r="AK94" s="1346"/>
      <c r="AL94" s="1346"/>
      <c r="AM94" s="1346"/>
    </row>
    <row r="95" spans="1:39" s="665" customFormat="1" ht="34.9" hidden="1" customHeight="1">
      <c r="A95" s="693"/>
      <c r="B95" s="216">
        <v>43891</v>
      </c>
      <c r="C95" s="694">
        <f t="shared" si="11"/>
        <v>37660.471887567997</v>
      </c>
      <c r="D95" s="695">
        <v>10480.444621000001</v>
      </c>
      <c r="E95" s="695">
        <v>2327.7435978470003</v>
      </c>
      <c r="F95" s="695">
        <v>21.937748299999999</v>
      </c>
      <c r="G95" s="694">
        <v>12830.125967147002</v>
      </c>
      <c r="H95" s="694">
        <v>1429.286339321</v>
      </c>
      <c r="I95" s="732">
        <f t="shared" ref="I95:I104" si="12">G95-H95</f>
        <v>11400.839627826001</v>
      </c>
      <c r="J95" s="695">
        <v>395.10581309999998</v>
      </c>
      <c r="K95" s="695">
        <v>550.40751739199993</v>
      </c>
      <c r="L95" s="695">
        <v>492.30359577000002</v>
      </c>
      <c r="M95" s="694">
        <v>1437.8169262619999</v>
      </c>
      <c r="N95" s="695">
        <v>234.54762200000002</v>
      </c>
      <c r="O95" s="695">
        <v>24560.538209290004</v>
      </c>
      <c r="P95" s="695">
        <v>26.729502190000002</v>
      </c>
      <c r="Q95" s="694">
        <v>24821.815333480001</v>
      </c>
      <c r="R95" s="1236"/>
      <c r="Y95" s="1346"/>
      <c r="Z95" s="1346"/>
      <c r="AA95" s="1346"/>
      <c r="AB95" s="1346"/>
      <c r="AC95" s="1346"/>
      <c r="AD95" s="1346"/>
      <c r="AE95" s="1346"/>
      <c r="AF95" s="1346"/>
      <c r="AG95" s="1346"/>
      <c r="AH95" s="1346"/>
      <c r="AI95" s="1346"/>
      <c r="AJ95" s="1346"/>
      <c r="AK95" s="1346"/>
      <c r="AL95" s="1346"/>
      <c r="AM95" s="1346"/>
    </row>
    <row r="96" spans="1:39" s="665" customFormat="1" ht="34.9" hidden="1" customHeight="1">
      <c r="A96" s="693"/>
      <c r="B96" s="217">
        <v>43922</v>
      </c>
      <c r="C96" s="696">
        <f t="shared" si="11"/>
        <v>38702.323139927001</v>
      </c>
      <c r="D96" s="697">
        <v>10782.762347</v>
      </c>
      <c r="E96" s="697">
        <v>2426.7213222330001</v>
      </c>
      <c r="F96" s="697">
        <v>21.937748299999999</v>
      </c>
      <c r="G96" s="696">
        <v>13231.421417533</v>
      </c>
      <c r="H96" s="696">
        <v>1215.3343230119999</v>
      </c>
      <c r="I96" s="1345">
        <f t="shared" si="12"/>
        <v>12016.087094521001</v>
      </c>
      <c r="J96" s="697">
        <v>404.101969</v>
      </c>
      <c r="K96" s="697">
        <v>850.04403165200006</v>
      </c>
      <c r="L96" s="697">
        <v>485.33640745999998</v>
      </c>
      <c r="M96" s="696">
        <v>1739.482408112</v>
      </c>
      <c r="N96" s="697">
        <v>218.45615429999998</v>
      </c>
      <c r="O96" s="697">
        <v>24701.878609383999</v>
      </c>
      <c r="P96" s="697">
        <v>26.418873609999999</v>
      </c>
      <c r="Q96" s="696">
        <v>24946.753637294001</v>
      </c>
      <c r="R96" s="1236"/>
      <c r="Y96" s="1346"/>
      <c r="Z96" s="1346"/>
      <c r="AA96" s="1346"/>
      <c r="AB96" s="1346"/>
      <c r="AC96" s="1346"/>
      <c r="AD96" s="1346"/>
      <c r="AE96" s="1346"/>
      <c r="AF96" s="1346"/>
      <c r="AG96" s="1346"/>
      <c r="AH96" s="1346"/>
      <c r="AI96" s="1346"/>
      <c r="AJ96" s="1346"/>
      <c r="AK96" s="1346"/>
      <c r="AL96" s="1346"/>
      <c r="AM96" s="1346"/>
    </row>
    <row r="97" spans="1:39" s="665" customFormat="1" ht="34.9" hidden="1" customHeight="1">
      <c r="A97" s="693"/>
      <c r="B97" s="216">
        <v>43952</v>
      </c>
      <c r="C97" s="694">
        <f t="shared" si="11"/>
        <v>39102.168116645</v>
      </c>
      <c r="D97" s="695">
        <v>10902.090999</v>
      </c>
      <c r="E97" s="695">
        <v>2477.5327001379997</v>
      </c>
      <c r="F97" s="695">
        <v>21.477147500000001</v>
      </c>
      <c r="G97" s="694">
        <v>13401.100846637999</v>
      </c>
      <c r="H97" s="694">
        <v>1134.0940336079998</v>
      </c>
      <c r="I97" s="732">
        <f t="shared" si="12"/>
        <v>12267.006813029999</v>
      </c>
      <c r="J97" s="695">
        <v>405.45094899999998</v>
      </c>
      <c r="K97" s="695">
        <v>852.35125206199996</v>
      </c>
      <c r="L97" s="695">
        <v>487.74374349999999</v>
      </c>
      <c r="M97" s="694">
        <v>1745.5459445619999</v>
      </c>
      <c r="N97" s="695">
        <v>202.2482607</v>
      </c>
      <c r="O97" s="695">
        <v>24861.548338232999</v>
      </c>
      <c r="P97" s="695">
        <v>25.81876012</v>
      </c>
      <c r="Q97" s="694">
        <v>25089.615359052998</v>
      </c>
      <c r="R97" s="1236"/>
      <c r="Y97" s="1346"/>
      <c r="Z97" s="1346"/>
      <c r="AA97" s="1346"/>
      <c r="AB97" s="1346"/>
      <c r="AC97" s="1346"/>
      <c r="AD97" s="1346"/>
      <c r="AE97" s="1346"/>
      <c r="AF97" s="1346"/>
      <c r="AG97" s="1346"/>
      <c r="AH97" s="1346"/>
      <c r="AI97" s="1346"/>
      <c r="AJ97" s="1346"/>
      <c r="AK97" s="1346"/>
      <c r="AL97" s="1346"/>
      <c r="AM97" s="1346"/>
    </row>
    <row r="98" spans="1:39" s="665" customFormat="1" ht="34.9" hidden="1" customHeight="1">
      <c r="A98" s="693"/>
      <c r="B98" s="217">
        <v>43983</v>
      </c>
      <c r="C98" s="696">
        <f t="shared" si="11"/>
        <v>39461.607591676002</v>
      </c>
      <c r="D98" s="697">
        <v>11060.486342</v>
      </c>
      <c r="E98" s="697">
        <v>2411.4699552770003</v>
      </c>
      <c r="F98" s="697">
        <v>21.710213</v>
      </c>
      <c r="G98" s="696">
        <v>13493.666510277</v>
      </c>
      <c r="H98" s="696">
        <v>1071.1913949230002</v>
      </c>
      <c r="I98" s="1345">
        <f t="shared" si="12"/>
        <v>12422.475115354</v>
      </c>
      <c r="J98" s="697">
        <v>394.84767099999999</v>
      </c>
      <c r="K98" s="697">
        <v>856.67362871100011</v>
      </c>
      <c r="L98" s="697">
        <v>486.30890449999998</v>
      </c>
      <c r="M98" s="696">
        <v>1737.8302042110001</v>
      </c>
      <c r="N98" s="697">
        <v>194.86916600000001</v>
      </c>
      <c r="O98" s="697">
        <v>25082.759374351001</v>
      </c>
      <c r="P98" s="697">
        <v>23.673731759999999</v>
      </c>
      <c r="Q98" s="696">
        <v>25301.302272110999</v>
      </c>
      <c r="R98" s="1236"/>
      <c r="Y98" s="1346"/>
      <c r="Z98" s="1346"/>
      <c r="AA98" s="1346"/>
      <c r="AB98" s="1346"/>
      <c r="AC98" s="1346"/>
      <c r="AD98" s="1346"/>
      <c r="AE98" s="1346"/>
      <c r="AF98" s="1346"/>
      <c r="AG98" s="1346"/>
      <c r="AH98" s="1346"/>
      <c r="AI98" s="1346"/>
      <c r="AJ98" s="1346"/>
      <c r="AK98" s="1346"/>
      <c r="AL98" s="1346"/>
      <c r="AM98" s="1346"/>
    </row>
    <row r="99" spans="1:39" s="665" customFormat="1" ht="34.9" hidden="1" customHeight="1">
      <c r="A99" s="693"/>
      <c r="B99" s="216">
        <v>44013</v>
      </c>
      <c r="C99" s="694">
        <f t="shared" si="11"/>
        <v>38826.753624814999</v>
      </c>
      <c r="D99" s="695">
        <v>10960.816873999998</v>
      </c>
      <c r="E99" s="695">
        <v>2441.7645581559996</v>
      </c>
      <c r="F99" s="695">
        <v>22.581700699999999</v>
      </c>
      <c r="G99" s="694">
        <v>13425.163132855998</v>
      </c>
      <c r="H99" s="694">
        <v>1973.964092622</v>
      </c>
      <c r="I99" s="732">
        <f t="shared" si="12"/>
        <v>11451.199040233998</v>
      </c>
      <c r="J99" s="695">
        <v>404.73538499999995</v>
      </c>
      <c r="K99" s="695">
        <v>865.08535670100002</v>
      </c>
      <c r="L99" s="695">
        <v>490.88036849999997</v>
      </c>
      <c r="M99" s="694">
        <v>1760.7011102009999</v>
      </c>
      <c r="N99" s="695">
        <v>203.58042359999999</v>
      </c>
      <c r="O99" s="695">
        <v>25388.287232713003</v>
      </c>
      <c r="P99" s="695">
        <v>22.985818067</v>
      </c>
      <c r="Q99" s="694">
        <v>25614.853474380005</v>
      </c>
      <c r="R99" s="1236"/>
      <c r="Y99" s="1346"/>
      <c r="Z99" s="1346"/>
      <c r="AA99" s="1346"/>
      <c r="AB99" s="1346"/>
      <c r="AC99" s="1346"/>
      <c r="AD99" s="1346"/>
      <c r="AE99" s="1346"/>
      <c r="AF99" s="1346"/>
      <c r="AG99" s="1346"/>
      <c r="AH99" s="1346"/>
      <c r="AI99" s="1346"/>
      <c r="AJ99" s="1346"/>
      <c r="AK99" s="1346"/>
      <c r="AL99" s="1346"/>
      <c r="AM99" s="1346"/>
    </row>
    <row r="100" spans="1:39" s="665" customFormat="1" ht="34.9" hidden="1" customHeight="1">
      <c r="A100" s="693"/>
      <c r="B100" s="217">
        <v>44044</v>
      </c>
      <c r="C100" s="696">
        <f t="shared" si="11"/>
        <v>39159.251159335006</v>
      </c>
      <c r="D100" s="697">
        <v>10771.153693100001</v>
      </c>
      <c r="E100" s="697">
        <v>2443.0521006050003</v>
      </c>
      <c r="F100" s="697">
        <v>22.410018699999998</v>
      </c>
      <c r="G100" s="696">
        <v>13236.615812405002</v>
      </c>
      <c r="H100" s="696">
        <v>1559.7118576429998</v>
      </c>
      <c r="I100" s="1345">
        <f t="shared" si="12"/>
        <v>11676.903954762001</v>
      </c>
      <c r="J100" s="697">
        <v>409.73538299999996</v>
      </c>
      <c r="K100" s="697">
        <v>866.81290961000002</v>
      </c>
      <c r="L100" s="697">
        <v>492.56565633999998</v>
      </c>
      <c r="M100" s="696">
        <v>1769.1139489499999</v>
      </c>
      <c r="N100" s="697">
        <v>209.87517210000001</v>
      </c>
      <c r="O100" s="697">
        <v>25480.677005565001</v>
      </c>
      <c r="P100" s="697">
        <v>22.681077957999999</v>
      </c>
      <c r="Q100" s="696">
        <v>25713.233255623003</v>
      </c>
      <c r="R100" s="1236"/>
      <c r="Y100" s="1346"/>
      <c r="Z100" s="1346"/>
      <c r="AA100" s="1346"/>
      <c r="AB100" s="1346"/>
      <c r="AC100" s="1346"/>
      <c r="AD100" s="1346"/>
      <c r="AE100" s="1346"/>
      <c r="AF100" s="1346"/>
      <c r="AG100" s="1346"/>
      <c r="AH100" s="1346"/>
      <c r="AI100" s="1346"/>
      <c r="AJ100" s="1346"/>
      <c r="AK100" s="1346"/>
      <c r="AL100" s="1346"/>
      <c r="AM100" s="1346"/>
    </row>
    <row r="101" spans="1:39" s="665" customFormat="1" ht="34.9" hidden="1" customHeight="1">
      <c r="A101" s="693"/>
      <c r="B101" s="216">
        <v>44075</v>
      </c>
      <c r="C101" s="694">
        <f t="shared" si="11"/>
        <v>39448.514834194008</v>
      </c>
      <c r="D101" s="695">
        <v>10774.772302100002</v>
      </c>
      <c r="E101" s="695">
        <v>2421.4988852319998</v>
      </c>
      <c r="F101" s="695">
        <v>22.6370477</v>
      </c>
      <c r="G101" s="694">
        <v>13218.908235032002</v>
      </c>
      <c r="H101" s="694">
        <v>1285.4766141380001</v>
      </c>
      <c r="I101" s="732">
        <f t="shared" si="12"/>
        <v>11933.431620894002</v>
      </c>
      <c r="J101" s="695">
        <v>421.73538399999995</v>
      </c>
      <c r="K101" s="695">
        <v>864.44068364000009</v>
      </c>
      <c r="L101" s="695">
        <v>501.10357149999999</v>
      </c>
      <c r="M101" s="694">
        <v>1787.27963914</v>
      </c>
      <c r="N101" s="695">
        <v>210.08872439999999</v>
      </c>
      <c r="O101" s="695">
        <v>25494.813351760004</v>
      </c>
      <c r="P101" s="695">
        <v>22.901498000000004</v>
      </c>
      <c r="Q101" s="694">
        <v>25727.803574160003</v>
      </c>
      <c r="R101" s="1236"/>
      <c r="Y101" s="1346"/>
      <c r="Z101" s="1346"/>
      <c r="AA101" s="1346"/>
      <c r="AB101" s="1346"/>
      <c r="AC101" s="1346"/>
      <c r="AD101" s="1346"/>
      <c r="AE101" s="1346"/>
      <c r="AF101" s="1346"/>
      <c r="AG101" s="1346"/>
      <c r="AH101" s="1346"/>
      <c r="AI101" s="1346"/>
      <c r="AJ101" s="1346"/>
      <c r="AK101" s="1346"/>
      <c r="AL101" s="1346"/>
      <c r="AM101" s="1346"/>
    </row>
    <row r="102" spans="1:39" s="665" customFormat="1" ht="34.9" hidden="1" customHeight="1">
      <c r="A102" s="693"/>
      <c r="B102" s="217">
        <v>44105</v>
      </c>
      <c r="C102" s="696">
        <f t="shared" si="11"/>
        <v>39769.347258823</v>
      </c>
      <c r="D102" s="697">
        <v>10805.151125099999</v>
      </c>
      <c r="E102" s="697">
        <v>2398.2092057739997</v>
      </c>
      <c r="F102" s="697">
        <v>22.857792</v>
      </c>
      <c r="G102" s="696">
        <v>13226.218122873999</v>
      </c>
      <c r="H102" s="696">
        <v>1095.9924384989999</v>
      </c>
      <c r="I102" s="1345">
        <f t="shared" si="12"/>
        <v>12130.225684375</v>
      </c>
      <c r="J102" s="697">
        <v>451.69838299999998</v>
      </c>
      <c r="K102" s="697">
        <v>866.17281220999996</v>
      </c>
      <c r="L102" s="697">
        <v>501.99184933999993</v>
      </c>
      <c r="M102" s="696">
        <v>1819.8630445499998</v>
      </c>
      <c r="N102" s="697">
        <v>214.30419827100002</v>
      </c>
      <c r="O102" s="697">
        <v>25584.781790367</v>
      </c>
      <c r="P102" s="697">
        <v>20.172541260000003</v>
      </c>
      <c r="Q102" s="696">
        <v>25819.258529897998</v>
      </c>
      <c r="R102" s="1236"/>
      <c r="Y102" s="1346"/>
      <c r="Z102" s="1346"/>
      <c r="AA102" s="1346"/>
      <c r="AB102" s="1346"/>
      <c r="AC102" s="1346"/>
      <c r="AD102" s="1346"/>
      <c r="AE102" s="1346"/>
      <c r="AF102" s="1346"/>
      <c r="AG102" s="1346"/>
      <c r="AH102" s="1346"/>
      <c r="AI102" s="1346"/>
      <c r="AJ102" s="1346"/>
      <c r="AK102" s="1346"/>
      <c r="AL102" s="1346"/>
      <c r="AM102" s="1346"/>
    </row>
    <row r="103" spans="1:39" s="665" customFormat="1" ht="34.9" hidden="1" customHeight="1">
      <c r="A103" s="693"/>
      <c r="B103" s="216">
        <v>44136</v>
      </c>
      <c r="C103" s="694">
        <f t="shared" si="11"/>
        <v>39915.016112218997</v>
      </c>
      <c r="D103" s="695">
        <v>11164.338673099999</v>
      </c>
      <c r="E103" s="695">
        <v>2408.7409044329997</v>
      </c>
      <c r="F103" s="695">
        <v>22.9189419</v>
      </c>
      <c r="G103" s="694">
        <v>13595.998519432998</v>
      </c>
      <c r="H103" s="694">
        <v>1306.401844579</v>
      </c>
      <c r="I103" s="732">
        <f t="shared" si="12"/>
        <v>12289.596674853998</v>
      </c>
      <c r="J103" s="695">
        <v>452.69838199999998</v>
      </c>
      <c r="K103" s="695">
        <v>868.33119544900001</v>
      </c>
      <c r="L103" s="695">
        <v>467.11562296</v>
      </c>
      <c r="M103" s="694">
        <v>1788.1452004090002</v>
      </c>
      <c r="N103" s="695">
        <v>214.352500171</v>
      </c>
      <c r="O103" s="695">
        <v>25603.289302418001</v>
      </c>
      <c r="P103" s="695">
        <v>19.632434366999998</v>
      </c>
      <c r="Q103" s="694">
        <v>25837.274236956</v>
      </c>
      <c r="R103" s="1236"/>
      <c r="Y103" s="1346"/>
      <c r="Z103" s="1346"/>
      <c r="AA103" s="1346"/>
      <c r="AB103" s="1346"/>
      <c r="AC103" s="1346"/>
      <c r="AD103" s="1346"/>
      <c r="AE103" s="1346"/>
      <c r="AF103" s="1346"/>
      <c r="AG103" s="1346"/>
      <c r="AH103" s="1346"/>
      <c r="AI103" s="1346"/>
      <c r="AJ103" s="1346"/>
      <c r="AK103" s="1346"/>
      <c r="AL103" s="1346"/>
      <c r="AM103" s="1346"/>
    </row>
    <row r="104" spans="1:39" s="665" customFormat="1" ht="34.9" hidden="1" customHeight="1">
      <c r="A104" s="693"/>
      <c r="B104" s="217">
        <v>44166</v>
      </c>
      <c r="C104" s="696">
        <f t="shared" si="11"/>
        <v>40180.773029668002</v>
      </c>
      <c r="D104" s="697">
        <v>11043.309109100001</v>
      </c>
      <c r="E104" s="697">
        <v>2370.0725566470001</v>
      </c>
      <c r="F104" s="697">
        <v>22.7337071</v>
      </c>
      <c r="G104" s="696">
        <v>13436.115372847002</v>
      </c>
      <c r="H104" s="696">
        <v>871.87422587800006</v>
      </c>
      <c r="I104" s="1345">
        <f t="shared" si="12"/>
        <v>12564.241146969001</v>
      </c>
      <c r="J104" s="697">
        <v>477.72645499999999</v>
      </c>
      <c r="K104" s="697">
        <v>868.22149463999995</v>
      </c>
      <c r="L104" s="697">
        <v>475.58608074000006</v>
      </c>
      <c r="M104" s="696">
        <v>1821.5340303799999</v>
      </c>
      <c r="N104" s="697">
        <v>228.29352028999998</v>
      </c>
      <c r="O104" s="697">
        <v>25549.649794129</v>
      </c>
      <c r="P104" s="697">
        <v>17.0545379</v>
      </c>
      <c r="Q104" s="696">
        <v>25794.997852319</v>
      </c>
      <c r="R104" s="1236"/>
      <c r="Y104" s="1346"/>
      <c r="Z104" s="1346"/>
      <c r="AA104" s="1346"/>
      <c r="AB104" s="1346"/>
      <c r="AC104" s="1346"/>
      <c r="AD104" s="1346"/>
      <c r="AE104" s="1346"/>
      <c r="AF104" s="1346"/>
      <c r="AG104" s="1346"/>
      <c r="AH104" s="1346"/>
      <c r="AI104" s="1346"/>
      <c r="AJ104" s="1346"/>
      <c r="AK104" s="1346"/>
      <c r="AL104" s="1346"/>
      <c r="AM104" s="1346"/>
    </row>
    <row r="105" spans="1:39" s="612" customFormat="1" ht="34.9" hidden="1" customHeight="1">
      <c r="A105" s="693"/>
      <c r="B105" s="215">
        <v>2021</v>
      </c>
      <c r="C105" s="535"/>
      <c r="D105" s="1260"/>
      <c r="E105" s="1260"/>
      <c r="F105" s="1260"/>
      <c r="G105" s="535"/>
      <c r="H105" s="1260"/>
      <c r="I105" s="678"/>
      <c r="J105" s="1260"/>
      <c r="K105" s="1260"/>
      <c r="L105" s="1260"/>
      <c r="M105" s="535"/>
      <c r="N105" s="1260"/>
      <c r="O105" s="1260"/>
      <c r="P105" s="1260"/>
      <c r="Q105" s="535"/>
      <c r="R105" s="1236"/>
      <c r="Y105" s="1346"/>
      <c r="Z105" s="1346"/>
      <c r="AA105" s="1346"/>
      <c r="AB105" s="1346"/>
      <c r="AC105" s="1346"/>
      <c r="AD105" s="1346"/>
      <c r="AE105" s="1346"/>
      <c r="AF105" s="1346"/>
      <c r="AG105" s="1346"/>
      <c r="AH105" s="1346"/>
      <c r="AI105" s="1346"/>
      <c r="AJ105" s="1346"/>
      <c r="AK105" s="1346"/>
      <c r="AL105" s="1346"/>
      <c r="AM105" s="1346"/>
    </row>
    <row r="106" spans="1:39" s="665" customFormat="1" ht="34.9" hidden="1" customHeight="1">
      <c r="A106" s="693"/>
      <c r="B106" s="216">
        <v>44197</v>
      </c>
      <c r="C106" s="694">
        <f t="shared" ref="C106:C117" si="13">I106+M106+Q106</f>
        <v>40372.756748157</v>
      </c>
      <c r="D106" s="695">
        <v>11268.407470099999</v>
      </c>
      <c r="E106" s="695">
        <v>2410.4890087170002</v>
      </c>
      <c r="F106" s="695">
        <v>22.9015132</v>
      </c>
      <c r="G106" s="694">
        <v>13701.797992017</v>
      </c>
      <c r="H106" s="694">
        <v>1036.2927337130002</v>
      </c>
      <c r="I106" s="732">
        <f>G106-H106</f>
        <v>12665.505258304</v>
      </c>
      <c r="J106" s="695">
        <v>481.72645699999998</v>
      </c>
      <c r="K106" s="695">
        <v>869.05615665899995</v>
      </c>
      <c r="L106" s="695">
        <v>476.47122374000003</v>
      </c>
      <c r="M106" s="694">
        <v>1827.2538373990001</v>
      </c>
      <c r="N106" s="695">
        <v>229.27231099000002</v>
      </c>
      <c r="O106" s="695">
        <v>25633.388361564001</v>
      </c>
      <c r="P106" s="695">
        <v>17.336979899999999</v>
      </c>
      <c r="Q106" s="694">
        <v>25879.997652454</v>
      </c>
      <c r="R106" s="1236"/>
      <c r="Y106" s="1346"/>
      <c r="Z106" s="1346"/>
      <c r="AA106" s="1346"/>
      <c r="AB106" s="1346"/>
      <c r="AC106" s="1346"/>
      <c r="AD106" s="1346"/>
      <c r="AE106" s="1346"/>
      <c r="AF106" s="1346"/>
      <c r="AG106" s="1346"/>
      <c r="AH106" s="1346"/>
      <c r="AI106" s="1346"/>
      <c r="AJ106" s="1346"/>
      <c r="AK106" s="1346"/>
      <c r="AL106" s="1346"/>
      <c r="AM106" s="1346"/>
    </row>
    <row r="107" spans="1:39" s="665" customFormat="1" ht="34.9" hidden="1" customHeight="1">
      <c r="A107" s="693"/>
      <c r="B107" s="217">
        <v>44228</v>
      </c>
      <c r="C107" s="696">
        <f t="shared" si="13"/>
        <v>40865.186129075999</v>
      </c>
      <c r="D107" s="697">
        <v>11288.2469931</v>
      </c>
      <c r="E107" s="697">
        <v>2415.4734960770002</v>
      </c>
      <c r="F107" s="697">
        <v>24.6739648</v>
      </c>
      <c r="G107" s="696">
        <v>13728.394453977</v>
      </c>
      <c r="H107" s="696">
        <v>933.16753260299993</v>
      </c>
      <c r="I107" s="1345">
        <f>G107-H107</f>
        <v>12795.226921374</v>
      </c>
      <c r="J107" s="697">
        <v>479.72645599999998</v>
      </c>
      <c r="K107" s="697">
        <v>872.3875090009999</v>
      </c>
      <c r="L107" s="697">
        <v>476.59792274000006</v>
      </c>
      <c r="M107" s="696">
        <v>1828.7118877410001</v>
      </c>
      <c r="N107" s="697">
        <v>227.21397199999998</v>
      </c>
      <c r="O107" s="697">
        <v>26000.282118140996</v>
      </c>
      <c r="P107" s="697">
        <v>13.751229820000001</v>
      </c>
      <c r="Q107" s="696">
        <v>26241.247319960999</v>
      </c>
      <c r="R107" s="1236"/>
      <c r="Y107" s="1346"/>
      <c r="Z107" s="1346"/>
      <c r="AA107" s="1346"/>
      <c r="AB107" s="1346"/>
      <c r="AC107" s="1346"/>
      <c r="AD107" s="1346"/>
      <c r="AE107" s="1346"/>
      <c r="AF107" s="1346"/>
      <c r="AG107" s="1346"/>
      <c r="AH107" s="1346"/>
      <c r="AI107" s="1346"/>
      <c r="AJ107" s="1346"/>
      <c r="AK107" s="1346"/>
      <c r="AL107" s="1346"/>
      <c r="AM107" s="1346"/>
    </row>
    <row r="108" spans="1:39" s="665" customFormat="1" ht="34.9" hidden="1" customHeight="1">
      <c r="A108" s="693"/>
      <c r="B108" s="216">
        <v>44256</v>
      </c>
      <c r="C108" s="694">
        <f t="shared" si="13"/>
        <v>41081.214101079</v>
      </c>
      <c r="D108" s="695">
        <v>11339.766137099999</v>
      </c>
      <c r="E108" s="695">
        <v>2456.3727587520002</v>
      </c>
      <c r="F108" s="695">
        <v>23.247721500000001</v>
      </c>
      <c r="G108" s="694">
        <v>13819.386617352</v>
      </c>
      <c r="H108" s="694">
        <v>924.84729919300003</v>
      </c>
      <c r="I108" s="732">
        <f t="shared" ref="I108:I117" si="14">G108-H108</f>
        <v>12894.539318159001</v>
      </c>
      <c r="J108" s="695">
        <v>476.77151099999998</v>
      </c>
      <c r="K108" s="695">
        <v>875.29373875100009</v>
      </c>
      <c r="L108" s="695">
        <v>477.58732908000002</v>
      </c>
      <c r="M108" s="694">
        <v>1829.652578831</v>
      </c>
      <c r="N108" s="695">
        <v>226.01280522600001</v>
      </c>
      <c r="O108" s="695">
        <v>26118.242610478999</v>
      </c>
      <c r="P108" s="695">
        <v>12.766788384</v>
      </c>
      <c r="Q108" s="694">
        <v>26357.022204089</v>
      </c>
      <c r="R108" s="1236"/>
      <c r="Y108" s="1346"/>
      <c r="Z108" s="1346"/>
      <c r="AA108" s="1346"/>
      <c r="AB108" s="1346"/>
      <c r="AC108" s="1346"/>
      <c r="AD108" s="1346"/>
      <c r="AE108" s="1346"/>
      <c r="AF108" s="1346"/>
      <c r="AG108" s="1346"/>
      <c r="AH108" s="1346"/>
      <c r="AI108" s="1346"/>
      <c r="AJ108" s="1346"/>
      <c r="AK108" s="1346"/>
      <c r="AL108" s="1346"/>
      <c r="AM108" s="1346"/>
    </row>
    <row r="109" spans="1:39" s="665" customFormat="1" ht="34.9" hidden="1" customHeight="1">
      <c r="A109" s="693"/>
      <c r="B109" s="217">
        <v>44287</v>
      </c>
      <c r="C109" s="696">
        <f t="shared" si="13"/>
        <v>41300.045598637</v>
      </c>
      <c r="D109" s="697">
        <v>11483.026089100002</v>
      </c>
      <c r="E109" s="697">
        <v>2462.573143004</v>
      </c>
      <c r="F109" s="697">
        <v>23.946351100000001</v>
      </c>
      <c r="G109" s="696">
        <v>13969.545583204001</v>
      </c>
      <c r="H109" s="696">
        <v>1071.0556530610002</v>
      </c>
      <c r="I109" s="1345">
        <f t="shared" si="14"/>
        <v>12898.489930143001</v>
      </c>
      <c r="J109" s="697">
        <v>461.77150999999998</v>
      </c>
      <c r="K109" s="697">
        <v>895.49774162299991</v>
      </c>
      <c r="L109" s="697">
        <v>481.12744074</v>
      </c>
      <c r="M109" s="696">
        <v>1838.3966923630001</v>
      </c>
      <c r="N109" s="697">
        <v>226.96363603</v>
      </c>
      <c r="O109" s="697">
        <v>26323.523481281001</v>
      </c>
      <c r="P109" s="697">
        <v>12.671858820000001</v>
      </c>
      <c r="Q109" s="696">
        <v>26563.158976130999</v>
      </c>
      <c r="R109" s="1236"/>
      <c r="Y109" s="1346"/>
      <c r="Z109" s="1346"/>
      <c r="AA109" s="1346"/>
      <c r="AB109" s="1346"/>
      <c r="AC109" s="1346"/>
      <c r="AD109" s="1346"/>
      <c r="AE109" s="1346"/>
      <c r="AF109" s="1346"/>
      <c r="AG109" s="1346"/>
      <c r="AH109" s="1346"/>
      <c r="AI109" s="1346"/>
      <c r="AJ109" s="1346"/>
      <c r="AK109" s="1346"/>
      <c r="AL109" s="1346"/>
      <c r="AM109" s="1346"/>
    </row>
    <row r="110" spans="1:39" s="665" customFormat="1" ht="34.9" hidden="1" customHeight="1">
      <c r="A110" s="693"/>
      <c r="B110" s="216">
        <v>44317</v>
      </c>
      <c r="C110" s="694">
        <f t="shared" si="13"/>
        <v>41359.188280168004</v>
      </c>
      <c r="D110" s="695">
        <v>11412.409067099999</v>
      </c>
      <c r="E110" s="695">
        <v>2472.7162223189998</v>
      </c>
      <c r="F110" s="695">
        <v>24.201712799999999</v>
      </c>
      <c r="G110" s="694">
        <v>13909.327002219001</v>
      </c>
      <c r="H110" s="694">
        <v>949.07491695299996</v>
      </c>
      <c r="I110" s="732">
        <f t="shared" si="14"/>
        <v>12960.252085266002</v>
      </c>
      <c r="J110" s="695">
        <v>464.27150999999998</v>
      </c>
      <c r="K110" s="695">
        <v>886.78744282299999</v>
      </c>
      <c r="L110" s="695">
        <v>488.28078474</v>
      </c>
      <c r="M110" s="694">
        <v>1839.339737563</v>
      </c>
      <c r="N110" s="695">
        <v>229.62198253</v>
      </c>
      <c r="O110" s="695">
        <v>26316.566857774</v>
      </c>
      <c r="P110" s="695">
        <v>13.407617035000001</v>
      </c>
      <c r="Q110" s="694">
        <v>26559.596457339001</v>
      </c>
      <c r="R110" s="1236"/>
      <c r="Y110" s="1346"/>
      <c r="Z110" s="1346"/>
      <c r="AA110" s="1346"/>
      <c r="AB110" s="1346"/>
      <c r="AC110" s="1346"/>
      <c r="AD110" s="1346"/>
      <c r="AE110" s="1346"/>
      <c r="AF110" s="1346"/>
      <c r="AG110" s="1346"/>
      <c r="AH110" s="1346"/>
      <c r="AI110" s="1346"/>
      <c r="AJ110" s="1346"/>
      <c r="AK110" s="1346"/>
      <c r="AL110" s="1346"/>
      <c r="AM110" s="1346"/>
    </row>
    <row r="111" spans="1:39" s="665" customFormat="1" ht="34.9" hidden="1" customHeight="1">
      <c r="A111" s="693"/>
      <c r="B111" s="217">
        <v>44348</v>
      </c>
      <c r="C111" s="696">
        <f t="shared" si="13"/>
        <v>41719.705942208995</v>
      </c>
      <c r="D111" s="697">
        <v>11582.1984691</v>
      </c>
      <c r="E111" s="697">
        <v>2530.1872060659994</v>
      </c>
      <c r="F111" s="697">
        <v>24.392320899999998</v>
      </c>
      <c r="G111" s="696">
        <v>14136.777996065999</v>
      </c>
      <c r="H111" s="696">
        <v>939.30674230400018</v>
      </c>
      <c r="I111" s="1345">
        <f t="shared" si="14"/>
        <v>13197.471253762</v>
      </c>
      <c r="J111" s="697">
        <v>445.77481499999999</v>
      </c>
      <c r="K111" s="697">
        <v>884.41405376699993</v>
      </c>
      <c r="L111" s="697">
        <v>508.53856173999998</v>
      </c>
      <c r="M111" s="696">
        <v>1838.7274305069998</v>
      </c>
      <c r="N111" s="697">
        <v>213.01279513</v>
      </c>
      <c r="O111" s="697">
        <v>26457.345385619999</v>
      </c>
      <c r="P111" s="697">
        <v>13.14907719</v>
      </c>
      <c r="Q111" s="696">
        <v>26683.507257939997</v>
      </c>
      <c r="R111" s="1236"/>
      <c r="Y111" s="1346"/>
      <c r="Z111" s="1346"/>
      <c r="AA111" s="1346"/>
      <c r="AB111" s="1346"/>
      <c r="AC111" s="1346"/>
      <c r="AD111" s="1346"/>
      <c r="AE111" s="1346"/>
      <c r="AF111" s="1346"/>
      <c r="AG111" s="1346"/>
      <c r="AH111" s="1346"/>
      <c r="AI111" s="1346"/>
      <c r="AJ111" s="1346"/>
      <c r="AK111" s="1346"/>
      <c r="AL111" s="1346"/>
      <c r="AM111" s="1346"/>
    </row>
    <row r="112" spans="1:39" s="665" customFormat="1" ht="34.9" hidden="1" customHeight="1">
      <c r="A112" s="693"/>
      <c r="B112" s="216">
        <v>44378</v>
      </c>
      <c r="C112" s="694">
        <f t="shared" si="13"/>
        <v>41457.986141328998</v>
      </c>
      <c r="D112" s="695">
        <v>11328.933460099999</v>
      </c>
      <c r="E112" s="695">
        <v>2566.0041327839999</v>
      </c>
      <c r="F112" s="695">
        <v>24.250325</v>
      </c>
      <c r="G112" s="694">
        <v>13919.187917883999</v>
      </c>
      <c r="H112" s="694">
        <v>975.37132917499991</v>
      </c>
      <c r="I112" s="732">
        <f t="shared" si="14"/>
        <v>12943.816588709</v>
      </c>
      <c r="J112" s="695">
        <v>449.77481599999999</v>
      </c>
      <c r="K112" s="695">
        <v>881.85271967799997</v>
      </c>
      <c r="L112" s="695">
        <v>508.40015274000001</v>
      </c>
      <c r="M112" s="694">
        <v>1840.027688418</v>
      </c>
      <c r="N112" s="695">
        <v>212.67693176399999</v>
      </c>
      <c r="O112" s="695">
        <v>26445.953876038002</v>
      </c>
      <c r="P112" s="695">
        <v>15.511056400000001</v>
      </c>
      <c r="Q112" s="694">
        <v>26674.141864202</v>
      </c>
      <c r="R112" s="1236"/>
      <c r="Y112" s="1346"/>
      <c r="Z112" s="1346"/>
      <c r="AA112" s="1346"/>
      <c r="AB112" s="1346"/>
      <c r="AC112" s="1346"/>
      <c r="AD112" s="1346"/>
      <c r="AE112" s="1346"/>
      <c r="AF112" s="1346"/>
      <c r="AG112" s="1346"/>
      <c r="AH112" s="1346"/>
      <c r="AI112" s="1346"/>
      <c r="AJ112" s="1346"/>
      <c r="AK112" s="1346"/>
      <c r="AL112" s="1346"/>
      <c r="AM112" s="1346"/>
    </row>
    <row r="113" spans="1:39" s="665" customFormat="1" ht="34.9" hidden="1" customHeight="1">
      <c r="A113" s="693"/>
      <c r="B113" s="217">
        <v>44409</v>
      </c>
      <c r="C113" s="696">
        <f t="shared" si="13"/>
        <v>41657.736631098996</v>
      </c>
      <c r="D113" s="697">
        <v>11343.3672701</v>
      </c>
      <c r="E113" s="697">
        <v>2590.7371522119997</v>
      </c>
      <c r="F113" s="697">
        <v>24.117529300000001</v>
      </c>
      <c r="G113" s="696">
        <v>13958.221951611999</v>
      </c>
      <c r="H113" s="696">
        <v>897.838440687</v>
      </c>
      <c r="I113" s="1345">
        <f t="shared" si="14"/>
        <v>13060.383510924999</v>
      </c>
      <c r="J113" s="697">
        <v>444.77481599999999</v>
      </c>
      <c r="K113" s="697">
        <v>877.27787922300001</v>
      </c>
      <c r="L113" s="697">
        <v>504.11221873999995</v>
      </c>
      <c r="M113" s="696">
        <v>1826.1649139629999</v>
      </c>
      <c r="N113" s="697">
        <v>213.591196064</v>
      </c>
      <c r="O113" s="697">
        <v>26544.106480356997</v>
      </c>
      <c r="P113" s="697">
        <v>13.49052979</v>
      </c>
      <c r="Q113" s="696">
        <v>26771.188206210998</v>
      </c>
      <c r="R113" s="1236"/>
      <c r="Y113" s="1346"/>
      <c r="Z113" s="1346"/>
      <c r="AA113" s="1346"/>
      <c r="AB113" s="1346"/>
      <c r="AC113" s="1346"/>
      <c r="AD113" s="1346"/>
      <c r="AE113" s="1346"/>
      <c r="AF113" s="1346"/>
      <c r="AG113" s="1346"/>
      <c r="AH113" s="1346"/>
      <c r="AI113" s="1346"/>
      <c r="AJ113" s="1346"/>
      <c r="AK113" s="1346"/>
      <c r="AL113" s="1346"/>
      <c r="AM113" s="1346"/>
    </row>
    <row r="114" spans="1:39" s="665" customFormat="1" ht="34.9" hidden="1" customHeight="1">
      <c r="A114" s="693"/>
      <c r="B114" s="216">
        <v>44440</v>
      </c>
      <c r="C114" s="694">
        <f t="shared" si="13"/>
        <v>42117.838058141999</v>
      </c>
      <c r="D114" s="695">
        <v>11614.429354099997</v>
      </c>
      <c r="E114" s="695">
        <v>2548.023199196</v>
      </c>
      <c r="F114" s="695">
        <v>24.3023381</v>
      </c>
      <c r="G114" s="694">
        <v>14186.754891395996</v>
      </c>
      <c r="H114" s="694">
        <v>736.96091717499974</v>
      </c>
      <c r="I114" s="732">
        <f t="shared" si="14"/>
        <v>13449.793974220996</v>
      </c>
      <c r="J114" s="695">
        <v>434.85750099999996</v>
      </c>
      <c r="K114" s="695">
        <v>878.33976406700003</v>
      </c>
      <c r="L114" s="695">
        <v>503.60348074000001</v>
      </c>
      <c r="M114" s="694">
        <v>1816.8007458070001</v>
      </c>
      <c r="N114" s="695">
        <v>213.787943864</v>
      </c>
      <c r="O114" s="695">
        <v>26624.84560683</v>
      </c>
      <c r="P114" s="695">
        <v>12.60978742</v>
      </c>
      <c r="Q114" s="694">
        <v>26851.243338114</v>
      </c>
      <c r="R114" s="1236"/>
      <c r="Y114" s="1346"/>
      <c r="Z114" s="1346"/>
      <c r="AA114" s="1346"/>
      <c r="AB114" s="1346"/>
      <c r="AC114" s="1346"/>
      <c r="AD114" s="1346"/>
      <c r="AE114" s="1346"/>
      <c r="AF114" s="1346"/>
      <c r="AG114" s="1346"/>
      <c r="AH114" s="1346"/>
      <c r="AI114" s="1346"/>
      <c r="AJ114" s="1346"/>
      <c r="AK114" s="1346"/>
      <c r="AL114" s="1346"/>
      <c r="AM114" s="1346"/>
    </row>
    <row r="115" spans="1:39" s="665" customFormat="1" ht="34.9" hidden="1" customHeight="1">
      <c r="A115" s="693"/>
      <c r="B115" s="217">
        <v>44470</v>
      </c>
      <c r="C115" s="696">
        <f t="shared" si="13"/>
        <v>42538.021614107005</v>
      </c>
      <c r="D115" s="697">
        <v>12021.342494100001</v>
      </c>
      <c r="E115" s="697">
        <v>2584.233373686</v>
      </c>
      <c r="F115" s="697">
        <v>24.491774499999998</v>
      </c>
      <c r="G115" s="696">
        <v>14630.067642286002</v>
      </c>
      <c r="H115" s="696">
        <v>786.71384091000004</v>
      </c>
      <c r="I115" s="1345">
        <f t="shared" si="14"/>
        <v>13843.353801376001</v>
      </c>
      <c r="J115" s="697">
        <v>448.85749999999996</v>
      </c>
      <c r="K115" s="697">
        <v>879.39076156700003</v>
      </c>
      <c r="L115" s="697">
        <v>514.32602873999997</v>
      </c>
      <c r="M115" s="696">
        <v>1842.574290307</v>
      </c>
      <c r="N115" s="697">
        <v>211.87880096399999</v>
      </c>
      <c r="O115" s="697">
        <v>26628.535291890003</v>
      </c>
      <c r="P115" s="697">
        <v>11.67942957</v>
      </c>
      <c r="Q115" s="696">
        <v>26852.093522424002</v>
      </c>
      <c r="R115" s="1236"/>
      <c r="Y115" s="1346"/>
      <c r="Z115" s="1346"/>
      <c r="AA115" s="1346"/>
      <c r="AB115" s="1346"/>
      <c r="AC115" s="1346"/>
      <c r="AD115" s="1346"/>
      <c r="AE115" s="1346"/>
      <c r="AF115" s="1346"/>
      <c r="AG115" s="1346"/>
      <c r="AH115" s="1346"/>
      <c r="AI115" s="1346"/>
      <c r="AJ115" s="1346"/>
      <c r="AK115" s="1346"/>
      <c r="AL115" s="1346"/>
      <c r="AM115" s="1346"/>
    </row>
    <row r="116" spans="1:39" s="665" customFormat="1" ht="34.9" hidden="1" customHeight="1">
      <c r="A116" s="693"/>
      <c r="B116" s="216">
        <v>44501</v>
      </c>
      <c r="C116" s="694">
        <f t="shared" si="13"/>
        <v>42977.636487894</v>
      </c>
      <c r="D116" s="695">
        <v>12398.592794100001</v>
      </c>
      <c r="E116" s="695">
        <v>2578.4350529210001</v>
      </c>
      <c r="F116" s="695">
        <v>24.489578999999999</v>
      </c>
      <c r="G116" s="694">
        <v>15001.517426021001</v>
      </c>
      <c r="H116" s="694">
        <v>768.29862572800005</v>
      </c>
      <c r="I116" s="732">
        <f t="shared" si="14"/>
        <v>14233.218800293</v>
      </c>
      <c r="J116" s="695">
        <v>436.10250099999996</v>
      </c>
      <c r="K116" s="695">
        <v>880.28825756700007</v>
      </c>
      <c r="L116" s="695">
        <v>510.07284374</v>
      </c>
      <c r="M116" s="694">
        <v>1826.463602307</v>
      </c>
      <c r="N116" s="695">
        <v>203.33221206399998</v>
      </c>
      <c r="O116" s="695">
        <v>26702.54877125</v>
      </c>
      <c r="P116" s="695">
        <v>12.073101979999999</v>
      </c>
      <c r="Q116" s="694">
        <v>26917.954085294001</v>
      </c>
      <c r="R116" s="1236"/>
      <c r="Y116" s="1346"/>
      <c r="Z116" s="1346"/>
      <c r="AA116" s="1346"/>
      <c r="AB116" s="1346"/>
      <c r="AC116" s="1346"/>
      <c r="AD116" s="1346"/>
      <c r="AE116" s="1346"/>
      <c r="AF116" s="1346"/>
      <c r="AG116" s="1346"/>
      <c r="AH116" s="1346"/>
      <c r="AI116" s="1346"/>
      <c r="AJ116" s="1346"/>
      <c r="AK116" s="1346"/>
      <c r="AL116" s="1346"/>
      <c r="AM116" s="1346"/>
    </row>
    <row r="117" spans="1:39" s="665" customFormat="1" ht="34.9" hidden="1" customHeight="1">
      <c r="A117" s="693"/>
      <c r="B117" s="217">
        <v>44531</v>
      </c>
      <c r="C117" s="696">
        <f t="shared" si="13"/>
        <v>42876.369057671007</v>
      </c>
      <c r="D117" s="697">
        <v>12272.700016100001</v>
      </c>
      <c r="E117" s="697">
        <v>2502.8485170089998</v>
      </c>
      <c r="F117" s="697">
        <v>24.684851300000002</v>
      </c>
      <c r="G117" s="696">
        <v>14800.233384409003</v>
      </c>
      <c r="H117" s="696">
        <v>700.23940162700001</v>
      </c>
      <c r="I117" s="1345">
        <f t="shared" si="14"/>
        <v>14099.993982782002</v>
      </c>
      <c r="J117" s="697">
        <v>442.10250099999996</v>
      </c>
      <c r="K117" s="697">
        <v>879.50507596700004</v>
      </c>
      <c r="L117" s="697">
        <v>513.35240409999994</v>
      </c>
      <c r="M117" s="696">
        <v>1834.9599810670002</v>
      </c>
      <c r="N117" s="697">
        <v>200.77541076399999</v>
      </c>
      <c r="O117" s="697">
        <v>26731.093413902003</v>
      </c>
      <c r="P117" s="697">
        <v>9.5462691559999993</v>
      </c>
      <c r="Q117" s="696">
        <v>26941.415093822001</v>
      </c>
      <c r="R117" s="1236"/>
      <c r="Y117" s="1346"/>
      <c r="Z117" s="1346"/>
      <c r="AA117" s="1346"/>
      <c r="AB117" s="1346"/>
      <c r="AC117" s="1346"/>
      <c r="AD117" s="1346"/>
      <c r="AE117" s="1346"/>
      <c r="AF117" s="1346"/>
      <c r="AG117" s="1346"/>
      <c r="AH117" s="1346"/>
      <c r="AI117" s="1346"/>
      <c r="AJ117" s="1346"/>
      <c r="AK117" s="1346"/>
      <c r="AL117" s="1346"/>
      <c r="AM117" s="1346"/>
    </row>
    <row r="118" spans="1:39" s="612" customFormat="1" ht="34.9" hidden="1" customHeight="1">
      <c r="A118" s="693"/>
      <c r="B118" s="635">
        <v>2022</v>
      </c>
      <c r="C118" s="535"/>
      <c r="D118" s="1260"/>
      <c r="E118" s="1260"/>
      <c r="F118" s="1260"/>
      <c r="G118" s="535"/>
      <c r="H118" s="1260"/>
      <c r="I118" s="678"/>
      <c r="J118" s="1260"/>
      <c r="K118" s="1260"/>
      <c r="L118" s="1260"/>
      <c r="M118" s="535"/>
      <c r="N118" s="1260"/>
      <c r="O118" s="1260"/>
      <c r="P118" s="1260"/>
      <c r="Q118" s="535"/>
      <c r="R118" s="1236"/>
      <c r="Y118" s="1346"/>
      <c r="Z118" s="1346"/>
      <c r="AA118" s="1346"/>
      <c r="AB118" s="1346"/>
      <c r="AC118" s="1346"/>
      <c r="AD118" s="1346"/>
      <c r="AE118" s="1346"/>
      <c r="AF118" s="1346"/>
      <c r="AG118" s="1346"/>
      <c r="AH118" s="1346"/>
      <c r="AI118" s="1346"/>
      <c r="AJ118" s="1346"/>
      <c r="AK118" s="1346"/>
      <c r="AL118" s="1346"/>
      <c r="AM118" s="1346"/>
    </row>
    <row r="119" spans="1:39" s="665" customFormat="1" ht="34.9" hidden="1" customHeight="1">
      <c r="A119" s="693"/>
      <c r="B119" s="216">
        <v>44562</v>
      </c>
      <c r="C119" s="694">
        <f t="shared" ref="C119:C130" si="15">I119+M119+Q119</f>
        <v>43000.942666789997</v>
      </c>
      <c r="D119" s="695">
        <v>12174.470076099999</v>
      </c>
      <c r="E119" s="695">
        <v>2456.4599529409998</v>
      </c>
      <c r="F119" s="695">
        <v>24.7240766</v>
      </c>
      <c r="G119" s="694">
        <v>14655.654105640999</v>
      </c>
      <c r="H119" s="694">
        <v>654.24059610100005</v>
      </c>
      <c r="I119" s="732">
        <f>G119-H119</f>
        <v>14001.413509539998</v>
      </c>
      <c r="J119" s="695">
        <v>444.60249799999997</v>
      </c>
      <c r="K119" s="695">
        <v>868.42747836700005</v>
      </c>
      <c r="L119" s="695">
        <v>512.02742609999996</v>
      </c>
      <c r="M119" s="694">
        <v>1825.057402467</v>
      </c>
      <c r="N119" s="695">
        <v>200.140070764</v>
      </c>
      <c r="O119" s="695">
        <v>26964.389753469</v>
      </c>
      <c r="P119" s="695">
        <v>9.9419305500000004</v>
      </c>
      <c r="Q119" s="694">
        <v>27174.471754783001</v>
      </c>
      <c r="R119" s="1236"/>
      <c r="Y119" s="1346"/>
      <c r="Z119" s="1346"/>
      <c r="AA119" s="1346"/>
      <c r="AB119" s="1346"/>
      <c r="AC119" s="1346"/>
      <c r="AD119" s="1346"/>
      <c r="AE119" s="1346"/>
      <c r="AF119" s="1346"/>
      <c r="AG119" s="1346"/>
      <c r="AH119" s="1346"/>
      <c r="AI119" s="1346"/>
      <c r="AJ119" s="1346"/>
      <c r="AK119" s="1346"/>
      <c r="AL119" s="1346"/>
      <c r="AM119" s="1346"/>
    </row>
    <row r="120" spans="1:39" s="665" customFormat="1" ht="34.9" hidden="1" customHeight="1">
      <c r="A120" s="693"/>
      <c r="B120" s="217">
        <v>44593</v>
      </c>
      <c r="C120" s="696">
        <f t="shared" si="15"/>
        <v>43326.535574845002</v>
      </c>
      <c r="D120" s="697">
        <v>12366.146664100001</v>
      </c>
      <c r="E120" s="697">
        <v>2453.8065922920005</v>
      </c>
      <c r="F120" s="697">
        <v>24.808975</v>
      </c>
      <c r="G120" s="696">
        <v>14844.762231392</v>
      </c>
      <c r="H120" s="696">
        <v>761.07780173799983</v>
      </c>
      <c r="I120" s="1345">
        <f>G120-H120</f>
        <v>14083.684429654</v>
      </c>
      <c r="J120" s="697">
        <v>444.60249999999996</v>
      </c>
      <c r="K120" s="697">
        <v>866.2307465670001</v>
      </c>
      <c r="L120" s="697">
        <v>514.02491009999994</v>
      </c>
      <c r="M120" s="696">
        <v>1824.858156667</v>
      </c>
      <c r="N120" s="697">
        <v>199.44108576400001</v>
      </c>
      <c r="O120" s="697">
        <v>27209.68173815</v>
      </c>
      <c r="P120" s="697">
        <v>8.8701646099999998</v>
      </c>
      <c r="Q120" s="696">
        <v>27417.992988524002</v>
      </c>
      <c r="R120" s="1236"/>
      <c r="Y120" s="1346"/>
      <c r="Z120" s="1346"/>
      <c r="AA120" s="1346"/>
      <c r="AB120" s="1346"/>
      <c r="AC120" s="1346"/>
      <c r="AD120" s="1346"/>
      <c r="AE120" s="1346"/>
      <c r="AF120" s="1346"/>
      <c r="AG120" s="1346"/>
      <c r="AH120" s="1346"/>
      <c r="AI120" s="1346"/>
      <c r="AJ120" s="1346"/>
      <c r="AK120" s="1346"/>
      <c r="AL120" s="1346"/>
      <c r="AM120" s="1346"/>
    </row>
    <row r="121" spans="1:39" s="665" customFormat="1" ht="34.9" hidden="1" customHeight="1">
      <c r="A121" s="693"/>
      <c r="B121" s="216">
        <v>44621</v>
      </c>
      <c r="C121" s="694">
        <f t="shared" si="15"/>
        <v>44126.639944318005</v>
      </c>
      <c r="D121" s="695">
        <v>12426.9206101</v>
      </c>
      <c r="E121" s="695">
        <v>2506.0941599300004</v>
      </c>
      <c r="F121" s="695">
        <v>25.111792000000001</v>
      </c>
      <c r="G121" s="694">
        <v>14958.12656203</v>
      </c>
      <c r="H121" s="694">
        <v>438.79170032500008</v>
      </c>
      <c r="I121" s="732">
        <f t="shared" ref="I121:I130" si="16">G121-H121</f>
        <v>14519.334861705</v>
      </c>
      <c r="J121" s="695">
        <v>457.60250099999996</v>
      </c>
      <c r="K121" s="695">
        <v>864.78527003900001</v>
      </c>
      <c r="L121" s="695">
        <v>511.21302209999993</v>
      </c>
      <c r="M121" s="694">
        <v>1833.600793139</v>
      </c>
      <c r="N121" s="695">
        <v>338.19170876399994</v>
      </c>
      <c r="O121" s="695">
        <v>27427.669311440004</v>
      </c>
      <c r="P121" s="695">
        <v>7.8432692700000004</v>
      </c>
      <c r="Q121" s="694">
        <v>27773.704289474004</v>
      </c>
      <c r="R121" s="1236"/>
      <c r="Y121" s="1346"/>
      <c r="Z121" s="1346"/>
      <c r="AA121" s="1346"/>
      <c r="AB121" s="1346"/>
      <c r="AC121" s="1346"/>
      <c r="AD121" s="1346"/>
      <c r="AE121" s="1346"/>
      <c r="AF121" s="1346"/>
      <c r="AG121" s="1346"/>
      <c r="AH121" s="1346"/>
      <c r="AI121" s="1346"/>
      <c r="AJ121" s="1346"/>
      <c r="AK121" s="1346"/>
      <c r="AL121" s="1346"/>
      <c r="AM121" s="1346"/>
    </row>
    <row r="122" spans="1:39" s="665" customFormat="1" ht="34.9" hidden="1" customHeight="1">
      <c r="A122" s="693"/>
      <c r="B122" s="217">
        <v>44652</v>
      </c>
      <c r="C122" s="696">
        <f t="shared" si="15"/>
        <v>44068.175509863002</v>
      </c>
      <c r="D122" s="697">
        <v>12349.710491100001</v>
      </c>
      <c r="E122" s="697">
        <v>2672.0374710430001</v>
      </c>
      <c r="F122" s="697">
        <v>26.149809999999999</v>
      </c>
      <c r="G122" s="696">
        <v>15047.897772143002</v>
      </c>
      <c r="H122" s="696">
        <v>892.75514378299999</v>
      </c>
      <c r="I122" s="1345">
        <f t="shared" si="16"/>
        <v>14155.142628360001</v>
      </c>
      <c r="J122" s="697">
        <v>452.59949999999998</v>
      </c>
      <c r="K122" s="697">
        <v>867.21456353899987</v>
      </c>
      <c r="L122" s="697">
        <v>526.99917210000001</v>
      </c>
      <c r="M122" s="696">
        <v>1846.8132356389997</v>
      </c>
      <c r="N122" s="697">
        <v>342.10399476399999</v>
      </c>
      <c r="O122" s="697">
        <v>27713.629374420001</v>
      </c>
      <c r="P122" s="697">
        <v>10.486276680000001</v>
      </c>
      <c r="Q122" s="696">
        <v>28066.219645863999</v>
      </c>
      <c r="R122" s="1236"/>
      <c r="Y122" s="1346"/>
      <c r="Z122" s="1346"/>
      <c r="AA122" s="1346"/>
      <c r="AB122" s="1346"/>
      <c r="AC122" s="1346"/>
      <c r="AD122" s="1346"/>
      <c r="AE122" s="1346"/>
      <c r="AF122" s="1346"/>
      <c r="AG122" s="1346"/>
      <c r="AH122" s="1346"/>
      <c r="AI122" s="1346"/>
      <c r="AJ122" s="1346"/>
      <c r="AK122" s="1346"/>
      <c r="AL122" s="1346"/>
      <c r="AM122" s="1346"/>
    </row>
    <row r="123" spans="1:39" s="665" customFormat="1" ht="34.9" hidden="1" customHeight="1">
      <c r="A123" s="693"/>
      <c r="B123" s="216">
        <v>44682</v>
      </c>
      <c r="C123" s="694">
        <f t="shared" si="15"/>
        <v>44631.481611226001</v>
      </c>
      <c r="D123" s="695">
        <v>12440.1052031</v>
      </c>
      <c r="E123" s="695">
        <v>2749.8056066100003</v>
      </c>
      <c r="F123" s="695">
        <v>25.725044</v>
      </c>
      <c r="G123" s="694">
        <v>15215.63585371</v>
      </c>
      <c r="H123" s="694">
        <v>755.37357681699996</v>
      </c>
      <c r="I123" s="732">
        <f t="shared" si="16"/>
        <v>14460.262276893001</v>
      </c>
      <c r="J123" s="695">
        <v>445.59949999999998</v>
      </c>
      <c r="K123" s="695">
        <v>868.17954165899994</v>
      </c>
      <c r="L123" s="695">
        <v>534.65204110000002</v>
      </c>
      <c r="M123" s="694">
        <v>1848.4310827589998</v>
      </c>
      <c r="N123" s="695">
        <v>343.000402764</v>
      </c>
      <c r="O123" s="695">
        <v>27971.386709480001</v>
      </c>
      <c r="P123" s="695">
        <v>8.4011393299999995</v>
      </c>
      <c r="Q123" s="694">
        <v>28322.788251573998</v>
      </c>
      <c r="R123" s="1236"/>
      <c r="Y123" s="1346"/>
      <c r="Z123" s="1346"/>
      <c r="AA123" s="1346"/>
      <c r="AB123" s="1346"/>
      <c r="AC123" s="1346"/>
      <c r="AD123" s="1346"/>
      <c r="AE123" s="1346"/>
      <c r="AF123" s="1346"/>
      <c r="AG123" s="1346"/>
      <c r="AH123" s="1346"/>
      <c r="AI123" s="1346"/>
      <c r="AJ123" s="1346"/>
      <c r="AK123" s="1346"/>
      <c r="AL123" s="1346"/>
      <c r="AM123" s="1346"/>
    </row>
    <row r="124" spans="1:39" s="665" customFormat="1" ht="34.9" hidden="1" customHeight="1">
      <c r="A124" s="693"/>
      <c r="B124" s="217">
        <v>44713</v>
      </c>
      <c r="C124" s="696">
        <f t="shared" si="15"/>
        <v>45186.740972303996</v>
      </c>
      <c r="D124" s="697">
        <v>12548.238867100001</v>
      </c>
      <c r="E124" s="697">
        <v>2798.9620165179999</v>
      </c>
      <c r="F124" s="697">
        <v>25.549094</v>
      </c>
      <c r="G124" s="696">
        <v>15372.749977618001</v>
      </c>
      <c r="H124" s="696">
        <v>688.23134433700011</v>
      </c>
      <c r="I124" s="1345">
        <f t="shared" si="16"/>
        <v>14684.518633281001</v>
      </c>
      <c r="J124" s="697">
        <v>445.59949999999998</v>
      </c>
      <c r="K124" s="697">
        <v>868.02860984899996</v>
      </c>
      <c r="L124" s="697">
        <v>533.88728709999998</v>
      </c>
      <c r="M124" s="696">
        <v>1847.5153969489998</v>
      </c>
      <c r="N124" s="697">
        <v>341.18638576399997</v>
      </c>
      <c r="O124" s="697">
        <v>28305.085135189998</v>
      </c>
      <c r="P124" s="697">
        <v>8.4354211200000009</v>
      </c>
      <c r="Q124" s="696">
        <v>28654.706942073997</v>
      </c>
      <c r="R124" s="1236"/>
      <c r="Y124" s="1346"/>
      <c r="Z124" s="1346"/>
      <c r="AA124" s="1346"/>
      <c r="AB124" s="1346"/>
      <c r="AC124" s="1346"/>
      <c r="AD124" s="1346"/>
      <c r="AE124" s="1346"/>
      <c r="AF124" s="1346"/>
      <c r="AG124" s="1346"/>
      <c r="AH124" s="1346"/>
      <c r="AI124" s="1346"/>
      <c r="AJ124" s="1346"/>
      <c r="AK124" s="1346"/>
      <c r="AL124" s="1346"/>
      <c r="AM124" s="1346"/>
    </row>
    <row r="125" spans="1:39" s="665" customFormat="1" ht="34.9" hidden="1" customHeight="1">
      <c r="A125" s="693"/>
      <c r="B125" s="216">
        <v>44743</v>
      </c>
      <c r="C125" s="694">
        <f t="shared" si="15"/>
        <v>45744.76975521</v>
      </c>
      <c r="D125" s="695">
        <v>13038.9186061</v>
      </c>
      <c r="E125" s="695">
        <v>2763.388256144</v>
      </c>
      <c r="F125" s="695">
        <v>25.554587000000001</v>
      </c>
      <c r="G125" s="694">
        <v>15827.861449244001</v>
      </c>
      <c r="H125" s="694">
        <v>705.39352603700002</v>
      </c>
      <c r="I125" s="732">
        <f t="shared" si="16"/>
        <v>15122.467923207001</v>
      </c>
      <c r="J125" s="695">
        <v>445.59949999999998</v>
      </c>
      <c r="K125" s="695">
        <v>881.61099556900001</v>
      </c>
      <c r="L125" s="695">
        <v>535.86995039999999</v>
      </c>
      <c r="M125" s="694">
        <v>1863.0804459689998</v>
      </c>
      <c r="N125" s="695">
        <v>340.59667976399999</v>
      </c>
      <c r="O125" s="695">
        <v>28407.997083330003</v>
      </c>
      <c r="P125" s="695">
        <v>10.62762294</v>
      </c>
      <c r="Q125" s="694">
        <v>28759.221386034002</v>
      </c>
      <c r="R125" s="1236"/>
      <c r="Y125" s="1346"/>
      <c r="Z125" s="1346"/>
      <c r="AA125" s="1346"/>
      <c r="AB125" s="1346"/>
      <c r="AC125" s="1346"/>
      <c r="AD125" s="1346"/>
      <c r="AE125" s="1346"/>
      <c r="AF125" s="1346"/>
      <c r="AG125" s="1346"/>
      <c r="AH125" s="1346"/>
      <c r="AI125" s="1346"/>
      <c r="AJ125" s="1346"/>
      <c r="AK125" s="1346"/>
      <c r="AL125" s="1346"/>
      <c r="AM125" s="1346"/>
    </row>
    <row r="126" spans="1:39" s="665" customFormat="1" ht="34.9" hidden="1" customHeight="1">
      <c r="A126" s="693"/>
      <c r="B126" s="217">
        <v>44774</v>
      </c>
      <c r="C126" s="696">
        <f t="shared" si="15"/>
        <v>45981.378210007002</v>
      </c>
      <c r="D126" s="697">
        <v>12952.988861100001</v>
      </c>
      <c r="E126" s="697">
        <v>2745.9229917850002</v>
      </c>
      <c r="F126" s="697">
        <v>25.558060999999999</v>
      </c>
      <c r="G126" s="696">
        <v>15724.469913885001</v>
      </c>
      <c r="H126" s="696">
        <v>558.23939135099977</v>
      </c>
      <c r="I126" s="1345">
        <f t="shared" si="16"/>
        <v>15166.230522534001</v>
      </c>
      <c r="J126" s="697">
        <v>431.59949999999998</v>
      </c>
      <c r="K126" s="697">
        <v>875.86904761899996</v>
      </c>
      <c r="L126" s="697">
        <v>530.87718142000006</v>
      </c>
      <c r="M126" s="696">
        <v>1838.3457290390002</v>
      </c>
      <c r="N126" s="697">
        <v>342.112266164</v>
      </c>
      <c r="O126" s="697">
        <v>28622.58311824</v>
      </c>
      <c r="P126" s="697">
        <v>12.106574030000001</v>
      </c>
      <c r="Q126" s="696">
        <v>28976.801958434</v>
      </c>
      <c r="R126" s="1236"/>
      <c r="Y126" s="1346"/>
      <c r="Z126" s="1346"/>
      <c r="AA126" s="1346"/>
      <c r="AB126" s="1346"/>
      <c r="AC126" s="1346"/>
      <c r="AD126" s="1346"/>
      <c r="AE126" s="1346"/>
      <c r="AF126" s="1346"/>
      <c r="AG126" s="1346"/>
      <c r="AH126" s="1346"/>
      <c r="AI126" s="1346"/>
      <c r="AJ126" s="1346"/>
      <c r="AK126" s="1346"/>
      <c r="AL126" s="1346"/>
      <c r="AM126" s="1346"/>
    </row>
    <row r="127" spans="1:39" s="665" customFormat="1" ht="34.9" hidden="1" customHeight="1">
      <c r="A127" s="693"/>
      <c r="B127" s="216">
        <v>44805</v>
      </c>
      <c r="C127" s="694">
        <f t="shared" si="15"/>
        <v>45970.500159189003</v>
      </c>
      <c r="D127" s="695">
        <v>12953.0112871</v>
      </c>
      <c r="E127" s="695">
        <v>2744.8078761079996</v>
      </c>
      <c r="F127" s="695">
        <v>36.450882999999997</v>
      </c>
      <c r="G127" s="694">
        <v>15734.270046207999</v>
      </c>
      <c r="H127" s="694">
        <v>712.08886720299995</v>
      </c>
      <c r="I127" s="732">
        <f t="shared" si="16"/>
        <v>15022.181179005</v>
      </c>
      <c r="J127" s="695">
        <v>429.59949999999998</v>
      </c>
      <c r="K127" s="695">
        <v>856.05162823000001</v>
      </c>
      <c r="L127" s="695">
        <v>564.96325609999997</v>
      </c>
      <c r="M127" s="694">
        <v>1850.6143843300001</v>
      </c>
      <c r="N127" s="695">
        <v>225.015530764</v>
      </c>
      <c r="O127" s="695">
        <v>28859.370833539997</v>
      </c>
      <c r="P127" s="695">
        <v>13.31823155</v>
      </c>
      <c r="Q127" s="694">
        <v>29097.704595854</v>
      </c>
      <c r="R127" s="1236"/>
      <c r="Y127" s="1346"/>
      <c r="Z127" s="1346"/>
      <c r="AA127" s="1346"/>
      <c r="AB127" s="1346"/>
      <c r="AC127" s="1346"/>
      <c r="AD127" s="1346"/>
      <c r="AE127" s="1346"/>
      <c r="AF127" s="1346"/>
      <c r="AG127" s="1346"/>
      <c r="AH127" s="1346"/>
      <c r="AI127" s="1346"/>
      <c r="AJ127" s="1346"/>
      <c r="AK127" s="1346"/>
      <c r="AL127" s="1346"/>
      <c r="AM127" s="1346"/>
    </row>
    <row r="128" spans="1:39" s="665" customFormat="1" ht="34.9" hidden="1" customHeight="1">
      <c r="A128" s="693"/>
      <c r="B128" s="217">
        <v>44835</v>
      </c>
      <c r="C128" s="696">
        <f t="shared" si="15"/>
        <v>46142.832355072998</v>
      </c>
      <c r="D128" s="697">
        <v>13207.562551100002</v>
      </c>
      <c r="E128" s="697">
        <v>2832.6338056899999</v>
      </c>
      <c r="F128" s="697">
        <v>36.674146999999998</v>
      </c>
      <c r="G128" s="696">
        <v>16076.870503790002</v>
      </c>
      <c r="H128" s="696">
        <v>670.83941552599981</v>
      </c>
      <c r="I128" s="1345">
        <f t="shared" si="16"/>
        <v>15406.031088264002</v>
      </c>
      <c r="J128" s="697">
        <v>429.59949999999998</v>
      </c>
      <c r="K128" s="697">
        <v>757.98964361900005</v>
      </c>
      <c r="L128" s="697">
        <v>566.1862311000001</v>
      </c>
      <c r="M128" s="696">
        <v>1753.775374719</v>
      </c>
      <c r="N128" s="697">
        <v>227.447147</v>
      </c>
      <c r="O128" s="697">
        <v>28743.32789198</v>
      </c>
      <c r="P128" s="697">
        <v>12.250853110000001</v>
      </c>
      <c r="Q128" s="696">
        <v>28983.025892089998</v>
      </c>
      <c r="R128" s="1236"/>
      <c r="Y128" s="1346"/>
      <c r="Z128" s="1346"/>
      <c r="AA128" s="1346"/>
      <c r="AB128" s="1346"/>
      <c r="AC128" s="1346"/>
      <c r="AD128" s="1346"/>
      <c r="AE128" s="1346"/>
      <c r="AF128" s="1346"/>
      <c r="AG128" s="1346"/>
      <c r="AH128" s="1346"/>
      <c r="AI128" s="1346"/>
      <c r="AJ128" s="1346"/>
      <c r="AK128" s="1346"/>
      <c r="AL128" s="1346"/>
      <c r="AM128" s="1346"/>
    </row>
    <row r="129" spans="1:39" s="665" customFormat="1" ht="34.9" hidden="1" customHeight="1">
      <c r="A129" s="693"/>
      <c r="B129" s="216">
        <v>44866</v>
      </c>
      <c r="C129" s="694">
        <f t="shared" si="15"/>
        <v>45713.586039343994</v>
      </c>
      <c r="D129" s="695">
        <v>13317.5406821</v>
      </c>
      <c r="E129" s="695">
        <v>2907.8004442609999</v>
      </c>
      <c r="F129" s="695">
        <v>36.795208000000002</v>
      </c>
      <c r="G129" s="694">
        <v>16262.136334360999</v>
      </c>
      <c r="H129" s="694">
        <v>1360.1686903360001</v>
      </c>
      <c r="I129" s="732">
        <f t="shared" si="16"/>
        <v>14901.967644024999</v>
      </c>
      <c r="J129" s="695">
        <v>429.59949999999998</v>
      </c>
      <c r="K129" s="695">
        <v>757.547045669</v>
      </c>
      <c r="L129" s="695">
        <v>571.70602610000003</v>
      </c>
      <c r="M129" s="694">
        <v>1758.852571769</v>
      </c>
      <c r="N129" s="695">
        <v>226.47319700000003</v>
      </c>
      <c r="O129" s="695">
        <v>28817.4004049</v>
      </c>
      <c r="P129" s="695">
        <v>8.8922216499999998</v>
      </c>
      <c r="Q129" s="694">
        <v>29052.765823549998</v>
      </c>
      <c r="R129" s="1236"/>
      <c r="Y129" s="1346"/>
      <c r="Z129" s="1346"/>
      <c r="AA129" s="1346"/>
      <c r="AB129" s="1346"/>
      <c r="AC129" s="1346"/>
      <c r="AD129" s="1346"/>
      <c r="AE129" s="1346"/>
      <c r="AF129" s="1346"/>
      <c r="AG129" s="1346"/>
      <c r="AH129" s="1346"/>
      <c r="AI129" s="1346"/>
      <c r="AJ129" s="1346"/>
      <c r="AK129" s="1346"/>
      <c r="AL129" s="1346"/>
      <c r="AM129" s="1346"/>
    </row>
    <row r="130" spans="1:39" s="665" customFormat="1" ht="34.9" hidden="1" customHeight="1">
      <c r="A130" s="693"/>
      <c r="B130" s="217">
        <v>44896</v>
      </c>
      <c r="C130" s="696">
        <f t="shared" si="15"/>
        <v>46033.202469964002</v>
      </c>
      <c r="D130" s="697">
        <v>13209.705618100001</v>
      </c>
      <c r="E130" s="697">
        <v>2961.4723280259996</v>
      </c>
      <c r="F130" s="697">
        <v>36.876860999999998</v>
      </c>
      <c r="G130" s="696">
        <v>16208.054807126002</v>
      </c>
      <c r="H130" s="696">
        <v>1128.3553124609998</v>
      </c>
      <c r="I130" s="1345">
        <f t="shared" si="16"/>
        <v>15079.699494665001</v>
      </c>
      <c r="J130" s="697">
        <v>430.197002</v>
      </c>
      <c r="K130" s="697">
        <v>757.25031434899995</v>
      </c>
      <c r="L130" s="697">
        <v>601.9578381</v>
      </c>
      <c r="M130" s="696">
        <v>1789.4051544489998</v>
      </c>
      <c r="N130" s="697">
        <v>259.780282</v>
      </c>
      <c r="O130" s="697">
        <v>28896.977428590002</v>
      </c>
      <c r="P130" s="697">
        <v>7.3401102599999994</v>
      </c>
      <c r="Q130" s="696">
        <v>29164.097820850002</v>
      </c>
      <c r="R130" s="1236"/>
      <c r="Y130" s="1346"/>
      <c r="Z130" s="1346"/>
      <c r="AA130" s="1346"/>
      <c r="AB130" s="1346"/>
      <c r="AC130" s="1346"/>
      <c r="AD130" s="1346"/>
      <c r="AE130" s="1346"/>
      <c r="AF130" s="1346"/>
      <c r="AG130" s="1346"/>
      <c r="AH130" s="1346"/>
      <c r="AI130" s="1346"/>
      <c r="AJ130" s="1346"/>
      <c r="AK130" s="1346"/>
      <c r="AL130" s="1346"/>
      <c r="AM130" s="1346"/>
    </row>
    <row r="131" spans="1:39" s="612" customFormat="1" ht="34.9" hidden="1" customHeight="1">
      <c r="A131" s="693"/>
      <c r="B131" s="635">
        <v>2023</v>
      </c>
      <c r="C131" s="535"/>
      <c r="D131" s="1260"/>
      <c r="E131" s="1260"/>
      <c r="F131" s="1260"/>
      <c r="G131" s="535"/>
      <c r="H131" s="1260"/>
      <c r="I131" s="678"/>
      <c r="J131" s="1260"/>
      <c r="K131" s="1260"/>
      <c r="L131" s="1260"/>
      <c r="M131" s="535"/>
      <c r="N131" s="1260"/>
      <c r="O131" s="1260"/>
      <c r="P131" s="1260"/>
      <c r="Q131" s="535"/>
      <c r="R131" s="1236"/>
      <c r="Y131" s="1346"/>
      <c r="Z131" s="1346"/>
      <c r="AA131" s="1346"/>
      <c r="AB131" s="1346"/>
      <c r="AC131" s="1346"/>
      <c r="AD131" s="1346"/>
      <c r="AE131" s="1346"/>
      <c r="AF131" s="1346"/>
      <c r="AG131" s="1346"/>
      <c r="AH131" s="1346"/>
      <c r="AI131" s="1346"/>
      <c r="AJ131" s="1346"/>
      <c r="AK131" s="1346"/>
      <c r="AL131" s="1346"/>
      <c r="AM131" s="1346"/>
    </row>
    <row r="132" spans="1:39" s="665" customFormat="1" ht="34.9" hidden="1" customHeight="1">
      <c r="A132" s="693"/>
      <c r="B132" s="216">
        <v>44927</v>
      </c>
      <c r="C132" s="694">
        <f t="shared" ref="C132:C143" si="17">I132+M132+Q132</f>
        <v>46542.406674612008</v>
      </c>
      <c r="D132" s="695">
        <v>13074.260085100001</v>
      </c>
      <c r="E132" s="695">
        <v>3011.3319664730002</v>
      </c>
      <c r="F132" s="695">
        <v>37.161462</v>
      </c>
      <c r="G132" s="694">
        <v>16122.753513573001</v>
      </c>
      <c r="H132" s="694">
        <v>777.20678759400016</v>
      </c>
      <c r="I132" s="732">
        <f>G132-H132</f>
        <v>15345.546725979002</v>
      </c>
      <c r="J132" s="695">
        <v>418.197</v>
      </c>
      <c r="K132" s="695">
        <v>742.966514663</v>
      </c>
      <c r="L132" s="695">
        <v>593.86497509999992</v>
      </c>
      <c r="M132" s="694">
        <v>1755.0284897629999</v>
      </c>
      <c r="N132" s="695">
        <v>259.744437</v>
      </c>
      <c r="O132" s="695">
        <v>29176.856971000001</v>
      </c>
      <c r="P132" s="695">
        <v>5.2300508699999995</v>
      </c>
      <c r="Q132" s="694">
        <v>29441.831458870001</v>
      </c>
      <c r="R132" s="1236"/>
      <c r="Y132" s="1346"/>
      <c r="Z132" s="1346"/>
      <c r="AA132" s="1346"/>
      <c r="AB132" s="1346"/>
      <c r="AC132" s="1346"/>
      <c r="AD132" s="1346"/>
      <c r="AE132" s="1346"/>
      <c r="AF132" s="1346"/>
      <c r="AG132" s="1346"/>
      <c r="AH132" s="1346"/>
      <c r="AI132" s="1346"/>
      <c r="AJ132" s="1346"/>
      <c r="AK132" s="1346"/>
      <c r="AL132" s="1346"/>
      <c r="AM132" s="1346"/>
    </row>
    <row r="133" spans="1:39" s="665" customFormat="1" ht="34.9" hidden="1" customHeight="1">
      <c r="A133" s="693"/>
      <c r="B133" s="217">
        <v>44958</v>
      </c>
      <c r="C133" s="696">
        <f t="shared" si="17"/>
        <v>47041.938356736006</v>
      </c>
      <c r="D133" s="697">
        <v>13059.029639100001</v>
      </c>
      <c r="E133" s="697">
        <v>2982.5643929380003</v>
      </c>
      <c r="F133" s="697">
        <v>37.175856000000003</v>
      </c>
      <c r="G133" s="696">
        <v>16078.769888038001</v>
      </c>
      <c r="H133" s="696">
        <v>469.92970344600008</v>
      </c>
      <c r="I133" s="1345">
        <f>G133-H133</f>
        <v>15608.840184592002</v>
      </c>
      <c r="J133" s="697">
        <v>418.197</v>
      </c>
      <c r="K133" s="697">
        <v>739.95295422300001</v>
      </c>
      <c r="L133" s="697">
        <v>624.75747810000007</v>
      </c>
      <c r="M133" s="696">
        <v>1782.907432323</v>
      </c>
      <c r="N133" s="697">
        <v>259.815403</v>
      </c>
      <c r="O133" s="697">
        <v>29386.196033890003</v>
      </c>
      <c r="P133" s="697">
        <v>4.1793029310000005</v>
      </c>
      <c r="Q133" s="696">
        <v>29650.190739821002</v>
      </c>
      <c r="R133" s="1236"/>
      <c r="Y133" s="1346"/>
      <c r="Z133" s="1346"/>
      <c r="AA133" s="1346"/>
      <c r="AB133" s="1346"/>
      <c r="AC133" s="1346"/>
      <c r="AD133" s="1346"/>
      <c r="AE133" s="1346"/>
      <c r="AF133" s="1346"/>
      <c r="AG133" s="1346"/>
      <c r="AH133" s="1346"/>
      <c r="AI133" s="1346"/>
      <c r="AJ133" s="1346"/>
      <c r="AK133" s="1346"/>
      <c r="AL133" s="1346"/>
      <c r="AM133" s="1346"/>
    </row>
    <row r="134" spans="1:39" s="665" customFormat="1" ht="34.9" hidden="1" customHeight="1">
      <c r="A134" s="693"/>
      <c r="B134" s="216">
        <v>44986</v>
      </c>
      <c r="C134" s="694">
        <f t="shared" si="17"/>
        <v>47254.445169108003</v>
      </c>
      <c r="D134" s="695">
        <v>13219.199993099999</v>
      </c>
      <c r="E134" s="695">
        <v>3057.1441263830002</v>
      </c>
      <c r="F134" s="695">
        <v>37.377946999999999</v>
      </c>
      <c r="G134" s="694">
        <v>16313.722066483</v>
      </c>
      <c r="H134" s="694">
        <v>519.99448153799995</v>
      </c>
      <c r="I134" s="732">
        <f t="shared" ref="I134:I143" si="18">G134-H134</f>
        <v>15793.727584945</v>
      </c>
      <c r="J134" s="695">
        <v>408.197</v>
      </c>
      <c r="K134" s="695">
        <v>739.89604174299996</v>
      </c>
      <c r="L134" s="695">
        <v>618.6598831</v>
      </c>
      <c r="M134" s="694">
        <v>1766.7529248430001</v>
      </c>
      <c r="N134" s="695">
        <v>257.91376120000001</v>
      </c>
      <c r="O134" s="695">
        <v>29429.665111490001</v>
      </c>
      <c r="P134" s="695">
        <v>6.3857866300000001</v>
      </c>
      <c r="Q134" s="694">
        <v>29693.964659320001</v>
      </c>
      <c r="R134" s="1236"/>
      <c r="Y134" s="1346"/>
      <c r="Z134" s="1346"/>
      <c r="AA134" s="1346"/>
      <c r="AB134" s="1346"/>
      <c r="AC134" s="1346"/>
      <c r="AD134" s="1346"/>
      <c r="AE134" s="1346"/>
      <c r="AF134" s="1346"/>
      <c r="AG134" s="1346"/>
      <c r="AH134" s="1346"/>
      <c r="AI134" s="1346"/>
      <c r="AJ134" s="1346"/>
      <c r="AK134" s="1346"/>
      <c r="AL134" s="1346"/>
      <c r="AM134" s="1346"/>
    </row>
    <row r="135" spans="1:39" s="665" customFormat="1" ht="34.9" hidden="1" customHeight="1">
      <c r="A135" s="693"/>
      <c r="B135" s="217">
        <v>45017</v>
      </c>
      <c r="C135" s="696">
        <f t="shared" si="17"/>
        <v>46521.155143031996</v>
      </c>
      <c r="D135" s="697">
        <v>13025.389454100001</v>
      </c>
      <c r="E135" s="697">
        <v>3128.4809891630002</v>
      </c>
      <c r="F135" s="697">
        <v>37.165976999999998</v>
      </c>
      <c r="G135" s="696">
        <v>16191.036420263001</v>
      </c>
      <c r="H135" s="696">
        <v>1095.1797840740003</v>
      </c>
      <c r="I135" s="1345">
        <f t="shared" si="18"/>
        <v>15095.856636189001</v>
      </c>
      <c r="J135" s="697">
        <v>408.197001</v>
      </c>
      <c r="K135" s="697">
        <v>743.02685160300007</v>
      </c>
      <c r="L135" s="697">
        <v>572.05599710000001</v>
      </c>
      <c r="M135" s="696">
        <v>1723.2798497030001</v>
      </c>
      <c r="N135" s="697">
        <v>259.54670099999998</v>
      </c>
      <c r="O135" s="697">
        <v>29436.509538789996</v>
      </c>
      <c r="P135" s="697">
        <v>5.9624173500000008</v>
      </c>
      <c r="Q135" s="696">
        <v>29702.018657139997</v>
      </c>
      <c r="R135" s="1236"/>
      <c r="Y135" s="1346"/>
      <c r="Z135" s="1346"/>
      <c r="AA135" s="1346"/>
      <c r="AB135" s="1346"/>
      <c r="AC135" s="1346"/>
      <c r="AD135" s="1346"/>
      <c r="AE135" s="1346"/>
      <c r="AF135" s="1346"/>
      <c r="AG135" s="1346"/>
      <c r="AH135" s="1346"/>
      <c r="AI135" s="1346"/>
      <c r="AJ135" s="1346"/>
      <c r="AK135" s="1346"/>
      <c r="AL135" s="1346"/>
      <c r="AM135" s="1346"/>
    </row>
    <row r="136" spans="1:39" s="665" customFormat="1" ht="34.9" hidden="1" customHeight="1">
      <c r="A136" s="693"/>
      <c r="B136" s="216">
        <v>45047</v>
      </c>
      <c r="C136" s="694">
        <f t="shared" si="17"/>
        <v>46993.891619180999</v>
      </c>
      <c r="D136" s="695">
        <v>12793.146267100001</v>
      </c>
      <c r="E136" s="695">
        <v>3229.7672398240002</v>
      </c>
      <c r="F136" s="695">
        <v>36.885224999999998</v>
      </c>
      <c r="G136" s="694">
        <v>16059.798731924</v>
      </c>
      <c r="H136" s="694">
        <v>522.48116002599977</v>
      </c>
      <c r="I136" s="732">
        <f t="shared" si="18"/>
        <v>15537.317571898</v>
      </c>
      <c r="J136" s="695">
        <v>395.697</v>
      </c>
      <c r="K136" s="695">
        <v>749.08813967300011</v>
      </c>
      <c r="L136" s="695">
        <v>560.79879510000001</v>
      </c>
      <c r="M136" s="694">
        <v>1705.5839347730002</v>
      </c>
      <c r="N136" s="695">
        <v>260.16599839999998</v>
      </c>
      <c r="O136" s="695">
        <v>29486.27284306</v>
      </c>
      <c r="P136" s="695">
        <v>4.5512710499999995</v>
      </c>
      <c r="Q136" s="694">
        <v>29750.99011251</v>
      </c>
      <c r="R136" s="1236"/>
      <c r="Y136" s="1346"/>
      <c r="Z136" s="1346"/>
      <c r="AA136" s="1346"/>
      <c r="AB136" s="1346"/>
      <c r="AC136" s="1346"/>
      <c r="AD136" s="1346"/>
      <c r="AE136" s="1346"/>
      <c r="AF136" s="1346"/>
      <c r="AG136" s="1346"/>
      <c r="AH136" s="1346"/>
      <c r="AI136" s="1346"/>
      <c r="AJ136" s="1346"/>
      <c r="AK136" s="1346"/>
      <c r="AL136" s="1346"/>
      <c r="AM136" s="1346"/>
    </row>
    <row r="137" spans="1:39" s="665" customFormat="1" ht="34.9" hidden="1" customHeight="1">
      <c r="A137" s="693"/>
      <c r="B137" s="217">
        <v>45078</v>
      </c>
      <c r="C137" s="696">
        <f t="shared" si="17"/>
        <v>47018.279763861996</v>
      </c>
      <c r="D137" s="697">
        <v>12682.923384099999</v>
      </c>
      <c r="E137" s="697">
        <v>3286.4712965849994</v>
      </c>
      <c r="F137" s="697">
        <v>37.104697999999999</v>
      </c>
      <c r="G137" s="696">
        <v>16006.499378684997</v>
      </c>
      <c r="H137" s="696">
        <v>394.45248321600002</v>
      </c>
      <c r="I137" s="1345">
        <f t="shared" si="18"/>
        <v>15612.046895468997</v>
      </c>
      <c r="J137" s="697">
        <v>395.697001</v>
      </c>
      <c r="K137" s="697">
        <v>749.95264620300009</v>
      </c>
      <c r="L137" s="697">
        <v>542.67701509999995</v>
      </c>
      <c r="M137" s="696">
        <v>1688.3266623029999</v>
      </c>
      <c r="N137" s="697">
        <v>259.89071509999997</v>
      </c>
      <c r="O137" s="697">
        <v>29450.189956509996</v>
      </c>
      <c r="P137" s="697">
        <v>7.82553448</v>
      </c>
      <c r="Q137" s="696">
        <v>29717.906206089996</v>
      </c>
      <c r="R137" s="1236"/>
      <c r="Y137" s="1346"/>
      <c r="Z137" s="1346"/>
      <c r="AA137" s="1346"/>
      <c r="AB137" s="1346"/>
      <c r="AC137" s="1346"/>
      <c r="AD137" s="1346"/>
      <c r="AE137" s="1346"/>
      <c r="AF137" s="1346"/>
      <c r="AG137" s="1346"/>
      <c r="AH137" s="1346"/>
      <c r="AI137" s="1346"/>
      <c r="AJ137" s="1346"/>
      <c r="AK137" s="1346"/>
      <c r="AL137" s="1346"/>
      <c r="AM137" s="1346"/>
    </row>
    <row r="138" spans="1:39" s="665" customFormat="1" ht="34.9" hidden="1" customHeight="1">
      <c r="A138" s="693"/>
      <c r="B138" s="216">
        <v>45108</v>
      </c>
      <c r="C138" s="694">
        <f t="shared" si="17"/>
        <v>46892.812632000998</v>
      </c>
      <c r="D138" s="695">
        <v>12701.006791100001</v>
      </c>
      <c r="E138" s="695">
        <v>3320.437883779</v>
      </c>
      <c r="F138" s="695">
        <v>37.330482000000003</v>
      </c>
      <c r="G138" s="694">
        <v>16058.775156878999</v>
      </c>
      <c r="H138" s="694">
        <v>480.5529579409997</v>
      </c>
      <c r="I138" s="732">
        <f t="shared" si="18"/>
        <v>15578.222198938</v>
      </c>
      <c r="J138" s="695">
        <v>395.697</v>
      </c>
      <c r="K138" s="695">
        <v>740.48889708299998</v>
      </c>
      <c r="L138" s="695">
        <v>555.40080310000008</v>
      </c>
      <c r="M138" s="694">
        <v>1691.5867001829999</v>
      </c>
      <c r="N138" s="695">
        <v>295.61053949999996</v>
      </c>
      <c r="O138" s="695">
        <v>29320.088700979999</v>
      </c>
      <c r="P138" s="695">
        <v>7.3044924000000009</v>
      </c>
      <c r="Q138" s="694">
        <v>29623.003732879999</v>
      </c>
      <c r="R138" s="1236"/>
      <c r="Y138" s="1346"/>
      <c r="Z138" s="1346"/>
      <c r="AA138" s="1346"/>
      <c r="AB138" s="1346"/>
      <c r="AC138" s="1346"/>
      <c r="AD138" s="1346"/>
      <c r="AE138" s="1346"/>
      <c r="AF138" s="1346"/>
      <c r="AG138" s="1346"/>
      <c r="AH138" s="1346"/>
      <c r="AI138" s="1346"/>
      <c r="AJ138" s="1346"/>
      <c r="AK138" s="1346"/>
      <c r="AL138" s="1346"/>
      <c r="AM138" s="1346"/>
    </row>
    <row r="139" spans="1:39" s="665" customFormat="1" ht="34.9" hidden="1" customHeight="1">
      <c r="A139" s="693"/>
      <c r="B139" s="217">
        <v>45139</v>
      </c>
      <c r="C139" s="696">
        <f t="shared" si="17"/>
        <v>46932.705347944997</v>
      </c>
      <c r="D139" s="697">
        <v>12947.368908100001</v>
      </c>
      <c r="E139" s="697">
        <v>3217.1692645389994</v>
      </c>
      <c r="F139" s="697">
        <v>37.580193999999999</v>
      </c>
      <c r="G139" s="696">
        <v>16202.118366639001</v>
      </c>
      <c r="H139" s="696">
        <v>521.35072134699999</v>
      </c>
      <c r="I139" s="1345">
        <f t="shared" si="18"/>
        <v>15680.767645292</v>
      </c>
      <c r="J139" s="697">
        <v>385.697001</v>
      </c>
      <c r="K139" s="697">
        <v>736.72843368300005</v>
      </c>
      <c r="L139" s="697">
        <v>565.79064110000002</v>
      </c>
      <c r="M139" s="696">
        <v>1688.2160757830002</v>
      </c>
      <c r="N139" s="697">
        <v>295.34118549999999</v>
      </c>
      <c r="O139" s="697">
        <v>29262.94797419</v>
      </c>
      <c r="P139" s="697">
        <v>5.4324671800000006</v>
      </c>
      <c r="Q139" s="696">
        <v>29563.721626869999</v>
      </c>
      <c r="R139" s="1236"/>
      <c r="Y139" s="1346"/>
      <c r="Z139" s="1346"/>
      <c r="AA139" s="1346"/>
      <c r="AB139" s="1346"/>
      <c r="AC139" s="1346"/>
      <c r="AD139" s="1346"/>
      <c r="AE139" s="1346"/>
      <c r="AF139" s="1346"/>
      <c r="AG139" s="1346"/>
      <c r="AH139" s="1346"/>
      <c r="AI139" s="1346"/>
      <c r="AJ139" s="1346"/>
      <c r="AK139" s="1346"/>
      <c r="AL139" s="1346"/>
      <c r="AM139" s="1346"/>
    </row>
    <row r="140" spans="1:39" s="665" customFormat="1" ht="34.9" hidden="1" customHeight="1">
      <c r="A140" s="693"/>
      <c r="B140" s="216">
        <v>45170</v>
      </c>
      <c r="C140" s="694">
        <f t="shared" si="17"/>
        <v>47194.919686901994</v>
      </c>
      <c r="D140" s="695">
        <v>13105.2931561</v>
      </c>
      <c r="E140" s="695">
        <v>3147.084614938</v>
      </c>
      <c r="F140" s="695">
        <v>37.627668999999997</v>
      </c>
      <c r="G140" s="694">
        <v>16290.005440038</v>
      </c>
      <c r="H140" s="694">
        <v>450.88717826900006</v>
      </c>
      <c r="I140" s="732">
        <f t="shared" si="18"/>
        <v>15839.118261768999</v>
      </c>
      <c r="J140" s="695">
        <v>375.72800000000001</v>
      </c>
      <c r="K140" s="695">
        <v>738.01255947300001</v>
      </c>
      <c r="L140" s="695">
        <v>567.93711480000002</v>
      </c>
      <c r="M140" s="694">
        <v>1681.6776742730001</v>
      </c>
      <c r="N140" s="695">
        <v>295.25598590000004</v>
      </c>
      <c r="O140" s="695">
        <v>29373.143782569998</v>
      </c>
      <c r="P140" s="695">
        <v>5.7239823899999998</v>
      </c>
      <c r="Q140" s="694">
        <v>29674.123750859999</v>
      </c>
      <c r="R140" s="1236"/>
      <c r="Y140" s="1346"/>
      <c r="Z140" s="1346"/>
      <c r="AA140" s="1346"/>
      <c r="AB140" s="1346"/>
      <c r="AC140" s="1346"/>
      <c r="AD140" s="1346"/>
      <c r="AE140" s="1346"/>
      <c r="AF140" s="1346"/>
      <c r="AG140" s="1346"/>
      <c r="AH140" s="1346"/>
      <c r="AI140" s="1346"/>
      <c r="AJ140" s="1346"/>
      <c r="AK140" s="1346"/>
      <c r="AL140" s="1346"/>
      <c r="AM140" s="1346"/>
    </row>
    <row r="141" spans="1:39" s="665" customFormat="1" ht="34.9" hidden="1" customHeight="1">
      <c r="A141" s="693"/>
      <c r="B141" s="217">
        <v>45200</v>
      </c>
      <c r="C141" s="696">
        <f t="shared" si="17"/>
        <v>47534.253685554002</v>
      </c>
      <c r="D141" s="697">
        <v>13567.130595099999</v>
      </c>
      <c r="E141" s="697">
        <v>3094.4995097270003</v>
      </c>
      <c r="F141" s="697">
        <v>37.569994999999999</v>
      </c>
      <c r="G141" s="696">
        <v>16699.200099827001</v>
      </c>
      <c r="H141" s="696">
        <v>464.93670639599986</v>
      </c>
      <c r="I141" s="1345">
        <f t="shared" si="18"/>
        <v>16234.263393431002</v>
      </c>
      <c r="J141" s="697">
        <v>339.697</v>
      </c>
      <c r="K141" s="697">
        <v>737.26810101300009</v>
      </c>
      <c r="L141" s="697">
        <v>563.70175290999998</v>
      </c>
      <c r="M141" s="696">
        <v>1640.666853923</v>
      </c>
      <c r="N141" s="697">
        <v>292.5594451</v>
      </c>
      <c r="O141" s="697">
        <v>29361.415843640003</v>
      </c>
      <c r="P141" s="697">
        <v>5.3481494600000001</v>
      </c>
      <c r="Q141" s="696">
        <v>29659.323438200001</v>
      </c>
      <c r="R141" s="1236"/>
      <c r="Y141" s="1346"/>
      <c r="Z141" s="1346"/>
      <c r="AA141" s="1346"/>
      <c r="AB141" s="1346"/>
      <c r="AC141" s="1346"/>
      <c r="AD141" s="1346"/>
      <c r="AE141" s="1346"/>
      <c r="AF141" s="1346"/>
      <c r="AG141" s="1346"/>
      <c r="AH141" s="1346"/>
      <c r="AI141" s="1346"/>
      <c r="AJ141" s="1346"/>
      <c r="AK141" s="1346"/>
      <c r="AL141" s="1346"/>
      <c r="AM141" s="1346"/>
    </row>
    <row r="142" spans="1:39" s="665" customFormat="1" ht="34.9" hidden="1" customHeight="1">
      <c r="A142" s="693"/>
      <c r="B142" s="216">
        <v>45231</v>
      </c>
      <c r="C142" s="694">
        <f t="shared" si="17"/>
        <v>47907.015405102997</v>
      </c>
      <c r="D142" s="695">
        <v>13766.188114099999</v>
      </c>
      <c r="E142" s="695">
        <v>3083.1711057939997</v>
      </c>
      <c r="F142" s="695">
        <v>37.601374999999997</v>
      </c>
      <c r="G142" s="694">
        <v>16886.960594893997</v>
      </c>
      <c r="H142" s="694">
        <v>403.68577695400018</v>
      </c>
      <c r="I142" s="732">
        <f t="shared" si="18"/>
        <v>16483.274817939997</v>
      </c>
      <c r="J142" s="695">
        <v>334.69600099999997</v>
      </c>
      <c r="K142" s="695">
        <v>735.31097986299994</v>
      </c>
      <c r="L142" s="695">
        <v>562.4991182</v>
      </c>
      <c r="M142" s="694">
        <v>1632.506099063</v>
      </c>
      <c r="N142" s="695">
        <v>292.79089450000004</v>
      </c>
      <c r="O142" s="695">
        <v>29492.626627789999</v>
      </c>
      <c r="P142" s="695">
        <v>5.8169658099999992</v>
      </c>
      <c r="Q142" s="694">
        <v>29791.234488100003</v>
      </c>
      <c r="R142" s="1236"/>
      <c r="Y142" s="1346"/>
      <c r="Z142" s="1346"/>
      <c r="AA142" s="1346"/>
      <c r="AB142" s="1346"/>
      <c r="AC142" s="1346"/>
      <c r="AD142" s="1346"/>
      <c r="AE142" s="1346"/>
      <c r="AF142" s="1346"/>
      <c r="AG142" s="1346"/>
      <c r="AH142" s="1346"/>
      <c r="AI142" s="1346"/>
      <c r="AJ142" s="1346"/>
      <c r="AK142" s="1346"/>
      <c r="AL142" s="1346"/>
      <c r="AM142" s="1346"/>
    </row>
    <row r="143" spans="1:39" s="665" customFormat="1" ht="34.9" hidden="1" customHeight="1">
      <c r="A143" s="693"/>
      <c r="B143" s="217">
        <v>45261</v>
      </c>
      <c r="C143" s="696">
        <f t="shared" si="17"/>
        <v>47393.917514048997</v>
      </c>
      <c r="D143" s="697">
        <v>13539.385564100001</v>
      </c>
      <c r="E143" s="697">
        <v>3157.6388435199997</v>
      </c>
      <c r="F143" s="697">
        <v>37.892167000000001</v>
      </c>
      <c r="G143" s="696">
        <v>16734.916574620001</v>
      </c>
      <c r="H143" s="696">
        <v>631.43061939000017</v>
      </c>
      <c r="I143" s="1345">
        <f t="shared" si="18"/>
        <v>16103.48595523</v>
      </c>
      <c r="J143" s="697">
        <v>312.81800099999998</v>
      </c>
      <c r="K143" s="697">
        <v>732.60695705900002</v>
      </c>
      <c r="L143" s="697">
        <v>568.32955491000007</v>
      </c>
      <c r="M143" s="696">
        <f>L143+K143+J143</f>
        <v>1613.7545129690002</v>
      </c>
      <c r="N143" s="697">
        <v>318.05113950000003</v>
      </c>
      <c r="O143" s="697">
        <v>29352.832963069999</v>
      </c>
      <c r="P143" s="697">
        <v>5.7929432799999994</v>
      </c>
      <c r="Q143" s="696">
        <v>29676.67704585</v>
      </c>
      <c r="R143" s="1236"/>
      <c r="Y143" s="1346"/>
      <c r="Z143" s="1346"/>
      <c r="AA143" s="1346"/>
      <c r="AB143" s="1346"/>
      <c r="AC143" s="1346"/>
      <c r="AD143" s="1346"/>
      <c r="AE143" s="1346"/>
      <c r="AF143" s="1346"/>
      <c r="AG143" s="1346"/>
      <c r="AH143" s="1346"/>
      <c r="AI143" s="1346"/>
      <c r="AJ143" s="1346"/>
      <c r="AK143" s="1346"/>
      <c r="AL143" s="1346"/>
      <c r="AM143" s="1346"/>
    </row>
    <row r="144" spans="1:39" s="612" customFormat="1" ht="34.9" hidden="1" customHeight="1">
      <c r="A144" s="693"/>
      <c r="B144" s="1017">
        <v>2024</v>
      </c>
      <c r="C144" s="1013"/>
      <c r="D144" s="1012"/>
      <c r="E144" s="1012"/>
      <c r="F144" s="1012"/>
      <c r="G144" s="1013"/>
      <c r="H144" s="1012"/>
      <c r="I144" s="1023"/>
      <c r="J144" s="1012"/>
      <c r="K144" s="1012"/>
      <c r="L144" s="1012"/>
      <c r="M144" s="1013"/>
      <c r="N144" s="1012"/>
      <c r="O144" s="1012"/>
      <c r="P144" s="1012"/>
      <c r="Q144" s="1013"/>
      <c r="R144" s="1236"/>
      <c r="Y144" s="1346"/>
      <c r="Z144" s="1346"/>
      <c r="AA144" s="1346"/>
      <c r="AB144" s="1346"/>
      <c r="AC144" s="1346"/>
      <c r="AD144" s="1346"/>
      <c r="AE144" s="1346"/>
      <c r="AF144" s="1346"/>
      <c r="AG144" s="1346"/>
      <c r="AH144" s="1346"/>
      <c r="AI144" s="1346"/>
      <c r="AJ144" s="1346"/>
      <c r="AK144" s="1346"/>
      <c r="AL144" s="1346"/>
      <c r="AM144" s="1346"/>
    </row>
    <row r="145" spans="1:39" s="665" customFormat="1" ht="34.9" hidden="1" customHeight="1">
      <c r="A145" s="693"/>
      <c r="B145" s="216">
        <v>45292</v>
      </c>
      <c r="C145" s="694">
        <f t="shared" ref="C145:C156" si="19">I145+M145+Q145</f>
        <v>47630.808623539997</v>
      </c>
      <c r="D145" s="695">
        <v>13572.364289099998</v>
      </c>
      <c r="E145" s="695">
        <v>3147.4262589130003</v>
      </c>
      <c r="F145" s="695">
        <v>38.167844000000002</v>
      </c>
      <c r="G145" s="694">
        <v>16757.958392012999</v>
      </c>
      <c r="H145" s="694">
        <v>561.65856184499989</v>
      </c>
      <c r="I145" s="732">
        <f>G145-H145</f>
        <v>16196.299830167998</v>
      </c>
      <c r="J145" s="695">
        <v>305.81853599999999</v>
      </c>
      <c r="K145" s="695">
        <v>721.43026354200003</v>
      </c>
      <c r="L145" s="695">
        <v>570.60885976000009</v>
      </c>
      <c r="M145" s="694">
        <f t="shared" ref="M145:M153" si="20">L145+K145+J145</f>
        <v>1597.857659302</v>
      </c>
      <c r="N145" s="695">
        <v>317.43767329999997</v>
      </c>
      <c r="O145" s="695">
        <v>29471.30433454</v>
      </c>
      <c r="P145" s="695">
        <v>47.909126229999998</v>
      </c>
      <c r="Q145" s="694">
        <f>P145+O145+N145</f>
        <v>29836.651134069998</v>
      </c>
      <c r="R145" s="1236"/>
      <c r="Y145" s="1346"/>
      <c r="Z145" s="1346"/>
      <c r="AA145" s="1346"/>
      <c r="AB145" s="1346"/>
      <c r="AC145" s="1346"/>
      <c r="AD145" s="1346"/>
      <c r="AE145" s="1346"/>
      <c r="AF145" s="1346"/>
      <c r="AG145" s="1346"/>
      <c r="AH145" s="1346"/>
      <c r="AI145" s="1346"/>
      <c r="AJ145" s="1346"/>
      <c r="AK145" s="1346"/>
      <c r="AL145" s="1346"/>
      <c r="AM145" s="1346"/>
    </row>
    <row r="146" spans="1:39" s="665" customFormat="1" ht="34.9" hidden="1" customHeight="1">
      <c r="A146" s="693"/>
      <c r="B146" s="217">
        <v>45323</v>
      </c>
      <c r="C146" s="696">
        <f t="shared" si="19"/>
        <v>48091.155332833005</v>
      </c>
      <c r="D146" s="697">
        <v>13723.290708</v>
      </c>
      <c r="E146" s="697">
        <v>3245.430247494</v>
      </c>
      <c r="F146" s="697">
        <v>38.198701</v>
      </c>
      <c r="G146" s="696">
        <v>17006.919656494003</v>
      </c>
      <c r="H146" s="696">
        <v>487.94140586099979</v>
      </c>
      <c r="I146" s="1345">
        <f>G146-H146</f>
        <v>16518.978250633005</v>
      </c>
      <c r="J146" s="697">
        <v>320.81799999999998</v>
      </c>
      <c r="K146" s="697">
        <v>719.32771669999988</v>
      </c>
      <c r="L146" s="697">
        <v>571.97355500000003</v>
      </c>
      <c r="M146" s="696">
        <f t="shared" si="20"/>
        <v>1612.1192716999999</v>
      </c>
      <c r="N146" s="697">
        <v>317.14051089999998</v>
      </c>
      <c r="O146" s="697">
        <v>29589.284632999999</v>
      </c>
      <c r="P146" s="697">
        <v>53.6326666</v>
      </c>
      <c r="Q146" s="696">
        <f>P146+O146+N146</f>
        <v>29960.057810499999</v>
      </c>
      <c r="R146" s="1236"/>
      <c r="Y146" s="1346"/>
      <c r="Z146" s="1346"/>
      <c r="AA146" s="1346"/>
      <c r="AB146" s="1346"/>
      <c r="AC146" s="1346"/>
      <c r="AD146" s="1346"/>
      <c r="AE146" s="1346"/>
      <c r="AF146" s="1346"/>
      <c r="AG146" s="1346"/>
      <c r="AH146" s="1346"/>
      <c r="AI146" s="1346"/>
      <c r="AJ146" s="1346"/>
      <c r="AK146" s="1346"/>
      <c r="AL146" s="1346"/>
      <c r="AM146" s="1346"/>
    </row>
    <row r="147" spans="1:39" s="665" customFormat="1" ht="34.9" hidden="1" customHeight="1">
      <c r="A147" s="693"/>
      <c r="B147" s="216">
        <v>45352</v>
      </c>
      <c r="C147" s="694">
        <f t="shared" si="19"/>
        <v>48242.660832341993</v>
      </c>
      <c r="D147" s="695">
        <v>13712.265265999999</v>
      </c>
      <c r="E147" s="695">
        <v>3269.4900914359996</v>
      </c>
      <c r="F147" s="695">
        <v>38.110410000000002</v>
      </c>
      <c r="G147" s="694">
        <v>17019.865767436</v>
      </c>
      <c r="H147" s="694">
        <v>500.74115996399979</v>
      </c>
      <c r="I147" s="732">
        <f t="shared" ref="I147:I156" si="21">G147-H147</f>
        <v>16519.124607472</v>
      </c>
      <c r="J147" s="695">
        <v>320.81799999999998</v>
      </c>
      <c r="K147" s="695">
        <v>717.41653907</v>
      </c>
      <c r="L147" s="695">
        <v>604.17586100000005</v>
      </c>
      <c r="M147" s="694">
        <f t="shared" si="20"/>
        <v>1642.4104000700002</v>
      </c>
      <c r="N147" s="695">
        <v>339.381325</v>
      </c>
      <c r="O147" s="695">
        <v>29688.393246</v>
      </c>
      <c r="P147" s="695">
        <v>53.351253799999995</v>
      </c>
      <c r="Q147" s="694">
        <f>P147+O147+N147</f>
        <v>30081.125824799998</v>
      </c>
      <c r="R147" s="1236"/>
      <c r="Y147" s="1346"/>
      <c r="Z147" s="1346"/>
      <c r="AA147" s="1346"/>
      <c r="AB147" s="1346"/>
      <c r="AC147" s="1346"/>
      <c r="AD147" s="1346"/>
      <c r="AE147" s="1346"/>
      <c r="AF147" s="1346"/>
      <c r="AG147" s="1346"/>
      <c r="AH147" s="1346"/>
      <c r="AI147" s="1346"/>
      <c r="AJ147" s="1346"/>
      <c r="AK147" s="1346"/>
      <c r="AL147" s="1346"/>
      <c r="AM147" s="1346"/>
    </row>
    <row r="148" spans="1:39" s="665" customFormat="1" ht="34.9" hidden="1" customHeight="1">
      <c r="A148" s="693"/>
      <c r="B148" s="217">
        <v>45383</v>
      </c>
      <c r="C148" s="696">
        <f t="shared" si="19"/>
        <v>47984.377588121002</v>
      </c>
      <c r="D148" s="697">
        <v>13724.525781</v>
      </c>
      <c r="E148" s="697">
        <v>3330.606168114</v>
      </c>
      <c r="F148" s="697">
        <v>38.112172999999999</v>
      </c>
      <c r="G148" s="696">
        <v>17093.244122114003</v>
      </c>
      <c r="H148" s="696">
        <v>960.573138083</v>
      </c>
      <c r="I148" s="1345">
        <f t="shared" si="21"/>
        <v>16132.670984031003</v>
      </c>
      <c r="J148" s="697">
        <v>320.81799999999998</v>
      </c>
      <c r="K148" s="697">
        <v>718.22472188999996</v>
      </c>
      <c r="L148" s="697">
        <v>617.61323500000003</v>
      </c>
      <c r="M148" s="696">
        <f t="shared" si="20"/>
        <v>1656.65595689</v>
      </c>
      <c r="N148" s="697">
        <v>345.99498399999999</v>
      </c>
      <c r="O148" s="697">
        <v>29793.590095</v>
      </c>
      <c r="P148" s="697">
        <v>55.4655682</v>
      </c>
      <c r="Q148" s="696">
        <f>P148+O148+N148</f>
        <v>30195.050647200002</v>
      </c>
      <c r="R148" s="1236"/>
      <c r="Y148" s="1346"/>
      <c r="Z148" s="1346"/>
      <c r="AA148" s="1346"/>
      <c r="AB148" s="1346"/>
      <c r="AC148" s="1346"/>
      <c r="AD148" s="1346"/>
      <c r="AE148" s="1346"/>
      <c r="AF148" s="1346"/>
      <c r="AG148" s="1346"/>
      <c r="AH148" s="1346"/>
      <c r="AI148" s="1346"/>
      <c r="AJ148" s="1346"/>
      <c r="AK148" s="1346"/>
      <c r="AL148" s="1346"/>
      <c r="AM148" s="1346"/>
    </row>
    <row r="149" spans="1:39" s="665" customFormat="1" ht="34.9" hidden="1" customHeight="1">
      <c r="A149" s="693"/>
      <c r="B149" s="216">
        <v>45413</v>
      </c>
      <c r="C149" s="694">
        <f t="shared" si="19"/>
        <v>48574.956185845003</v>
      </c>
      <c r="D149" s="695">
        <v>13855.217838</v>
      </c>
      <c r="E149" s="695">
        <v>3396.2514609589994</v>
      </c>
      <c r="F149" s="695">
        <v>38.800350000000002</v>
      </c>
      <c r="G149" s="694">
        <v>17290.269648959002</v>
      </c>
      <c r="H149" s="694">
        <v>590.76517190399977</v>
      </c>
      <c r="I149" s="732">
        <f t="shared" si="21"/>
        <v>16699.504477055001</v>
      </c>
      <c r="J149" s="695">
        <v>318.31799999999998</v>
      </c>
      <c r="K149" s="695">
        <v>717.71415048999995</v>
      </c>
      <c r="L149" s="695">
        <v>642.17543799999999</v>
      </c>
      <c r="M149" s="694">
        <f t="shared" si="20"/>
        <v>1678.2075884899998</v>
      </c>
      <c r="N149" s="695">
        <v>339.089811</v>
      </c>
      <c r="O149" s="695">
        <v>29803.680748999999</v>
      </c>
      <c r="P149" s="695">
        <v>54.473560299999995</v>
      </c>
      <c r="Q149" s="694">
        <f>P149+O149+N149</f>
        <v>30197.244120300002</v>
      </c>
      <c r="R149" s="1236"/>
      <c r="Y149" s="1346"/>
      <c r="Z149" s="1346"/>
      <c r="AA149" s="1346"/>
      <c r="AB149" s="1346"/>
      <c r="AC149" s="1346"/>
      <c r="AD149" s="1346"/>
      <c r="AE149" s="1346"/>
      <c r="AF149" s="1346"/>
      <c r="AG149" s="1346"/>
      <c r="AH149" s="1346"/>
      <c r="AI149" s="1346"/>
      <c r="AJ149" s="1346"/>
      <c r="AK149" s="1346"/>
      <c r="AL149" s="1346"/>
      <c r="AM149" s="1346"/>
    </row>
    <row r="150" spans="1:39" s="665" customFormat="1" ht="34.9" hidden="1" customHeight="1">
      <c r="A150" s="693"/>
      <c r="B150" s="217">
        <v>45445</v>
      </c>
      <c r="C150" s="696">
        <f t="shared" si="19"/>
        <v>48712.306550405992</v>
      </c>
      <c r="D150" s="697">
        <v>13878.370711</v>
      </c>
      <c r="E150" s="697">
        <v>3372.519346137</v>
      </c>
      <c r="F150" s="697">
        <v>39.109084000000003</v>
      </c>
      <c r="G150" s="696">
        <v>17289.999141136999</v>
      </c>
      <c r="H150" s="696">
        <v>544.85183332100007</v>
      </c>
      <c r="I150" s="1345">
        <f t="shared" si="21"/>
        <v>16745.147307815998</v>
      </c>
      <c r="J150" s="697">
        <v>308.28100000000001</v>
      </c>
      <c r="K150" s="697">
        <v>717.48306908999996</v>
      </c>
      <c r="L150" s="697">
        <v>645.99852099999998</v>
      </c>
      <c r="M150" s="696">
        <v>1671.76259009</v>
      </c>
      <c r="N150" s="697">
        <v>329.51194500000003</v>
      </c>
      <c r="O150" s="697">
        <v>29910.872485999997</v>
      </c>
      <c r="P150" s="697">
        <v>55.012221500000003</v>
      </c>
      <c r="Q150" s="696">
        <v>30295.396652499996</v>
      </c>
      <c r="R150" s="1236"/>
      <c r="Y150" s="1346"/>
      <c r="Z150" s="1346"/>
      <c r="AA150" s="1346"/>
      <c r="AB150" s="1346"/>
      <c r="AC150" s="1346"/>
      <c r="AD150" s="1346"/>
      <c r="AE150" s="1346"/>
      <c r="AF150" s="1346"/>
      <c r="AG150" s="1346"/>
      <c r="AH150" s="1346"/>
      <c r="AI150" s="1346"/>
      <c r="AJ150" s="1346"/>
      <c r="AK150" s="1346"/>
      <c r="AL150" s="1346"/>
      <c r="AM150" s="1346"/>
    </row>
    <row r="151" spans="1:39" s="665" customFormat="1" ht="34.9" hidden="1" customHeight="1">
      <c r="A151" s="693"/>
      <c r="B151" s="216">
        <v>45474</v>
      </c>
      <c r="C151" s="694">
        <f t="shared" si="19"/>
        <v>49005.292000000001</v>
      </c>
      <c r="D151" s="695">
        <v>14126.779</v>
      </c>
      <c r="E151" s="695">
        <v>3330.5909999999999</v>
      </c>
      <c r="F151" s="695">
        <v>39.277000000000001</v>
      </c>
      <c r="G151" s="694">
        <v>17496.646999999997</v>
      </c>
      <c r="H151" s="694">
        <v>458.82100000000003</v>
      </c>
      <c r="I151" s="732">
        <f t="shared" si="21"/>
        <v>17037.825999999997</v>
      </c>
      <c r="J151" s="695">
        <v>299.28100000000001</v>
      </c>
      <c r="K151" s="695">
        <v>707.75699999999995</v>
      </c>
      <c r="L151" s="695">
        <v>649.01700000000005</v>
      </c>
      <c r="M151" s="694">
        <f t="shared" si="20"/>
        <v>1656.0549999999998</v>
      </c>
      <c r="N151" s="695">
        <v>340.14100000000002</v>
      </c>
      <c r="O151" s="695">
        <v>29914.931</v>
      </c>
      <c r="P151" s="695">
        <v>56.338999999999999</v>
      </c>
      <c r="Q151" s="694">
        <f>P151+O151+N151</f>
        <v>30311.411</v>
      </c>
      <c r="R151" s="1236"/>
      <c r="Y151" s="1346"/>
      <c r="Z151" s="1346"/>
      <c r="AA151" s="1346"/>
      <c r="AB151" s="1346"/>
      <c r="AC151" s="1346"/>
      <c r="AD151" s="1346"/>
      <c r="AE151" s="1346"/>
      <c r="AF151" s="1346"/>
      <c r="AG151" s="1346"/>
      <c r="AH151" s="1346"/>
      <c r="AI151" s="1346"/>
      <c r="AJ151" s="1346"/>
      <c r="AK151" s="1346"/>
      <c r="AL151" s="1346"/>
      <c r="AM151" s="1346"/>
    </row>
    <row r="152" spans="1:39" s="665" customFormat="1" ht="34.9" hidden="1" customHeight="1">
      <c r="A152" s="693"/>
      <c r="B152" s="217">
        <v>45534</v>
      </c>
      <c r="C152" s="696">
        <f t="shared" si="19"/>
        <v>49155.137118995</v>
      </c>
      <c r="D152" s="697">
        <v>14145.282926</v>
      </c>
      <c r="E152" s="697">
        <v>3249.4898152299997</v>
      </c>
      <c r="F152" s="697">
        <v>39.365504999999999</v>
      </c>
      <c r="G152" s="696">
        <v>17434.138246230003</v>
      </c>
      <c r="H152" s="696">
        <v>370.3575463950001</v>
      </c>
      <c r="I152" s="1345">
        <f t="shared" si="21"/>
        <v>17063.780699835002</v>
      </c>
      <c r="J152" s="697">
        <v>289.28100000000001</v>
      </c>
      <c r="K152" s="697">
        <v>704.72682545999999</v>
      </c>
      <c r="L152" s="697">
        <v>647.82846900000004</v>
      </c>
      <c r="M152" s="696">
        <v>1641.8362944600001</v>
      </c>
      <c r="N152" s="697">
        <v>340.04976599999998</v>
      </c>
      <c r="O152" s="697">
        <v>30052.617156</v>
      </c>
      <c r="P152" s="697">
        <v>56.853202700000004</v>
      </c>
      <c r="Q152" s="696">
        <v>30449.5201247</v>
      </c>
      <c r="R152" s="1236"/>
      <c r="Y152" s="1346"/>
      <c r="Z152" s="1346"/>
      <c r="AA152" s="1346"/>
      <c r="AB152" s="1346"/>
      <c r="AC152" s="1346"/>
      <c r="AD152" s="1346"/>
      <c r="AE152" s="1346"/>
      <c r="AF152" s="1346"/>
      <c r="AG152" s="1346"/>
      <c r="AH152" s="1346"/>
      <c r="AI152" s="1346"/>
      <c r="AJ152" s="1346"/>
      <c r="AK152" s="1346"/>
      <c r="AL152" s="1346"/>
      <c r="AM152" s="1346"/>
    </row>
    <row r="153" spans="1:39" s="665" customFormat="1" ht="34.9" hidden="1" customHeight="1">
      <c r="A153" s="693"/>
      <c r="B153" s="216">
        <v>45564</v>
      </c>
      <c r="C153" s="694">
        <f t="shared" si="19"/>
        <v>49118.149504380999</v>
      </c>
      <c r="D153" s="695">
        <v>14215.166698000001</v>
      </c>
      <c r="E153" s="695">
        <v>3276.3001457160003</v>
      </c>
      <c r="F153" s="695">
        <v>41.324325999999999</v>
      </c>
      <c r="G153" s="694">
        <v>17532.791169716002</v>
      </c>
      <c r="H153" s="694">
        <v>567.19204650500001</v>
      </c>
      <c r="I153" s="732">
        <f t="shared" si="21"/>
        <v>16965.599123211003</v>
      </c>
      <c r="J153" s="695">
        <v>274.28100000000001</v>
      </c>
      <c r="K153" s="695">
        <v>705.02790386999993</v>
      </c>
      <c r="L153" s="695">
        <v>656.00386500000002</v>
      </c>
      <c r="M153" s="694">
        <f t="shared" si="20"/>
        <v>1635.3127688699999</v>
      </c>
      <c r="N153" s="695">
        <v>339.30711500000001</v>
      </c>
      <c r="O153" s="695">
        <v>30123.314541</v>
      </c>
      <c r="P153" s="695">
        <v>54.615956300000001</v>
      </c>
      <c r="Q153" s="694">
        <f>P153+O153+N153</f>
        <v>30517.237612299999</v>
      </c>
      <c r="R153" s="1236"/>
      <c r="Y153" s="1346"/>
      <c r="Z153" s="1346"/>
      <c r="AA153" s="1346"/>
      <c r="AB153" s="1346"/>
      <c r="AC153" s="1346"/>
      <c r="AD153" s="1346"/>
      <c r="AE153" s="1346"/>
      <c r="AF153" s="1346"/>
      <c r="AG153" s="1346"/>
      <c r="AH153" s="1346"/>
      <c r="AI153" s="1346"/>
      <c r="AJ153" s="1346"/>
      <c r="AK153" s="1346"/>
      <c r="AL153" s="1346"/>
      <c r="AM153" s="1346"/>
    </row>
    <row r="154" spans="1:39" s="665" customFormat="1" ht="34.9" hidden="1" customHeight="1">
      <c r="A154" s="693"/>
      <c r="B154" s="217">
        <v>45595</v>
      </c>
      <c r="C154" s="696">
        <f t="shared" si="19"/>
        <v>49360.290005300994</v>
      </c>
      <c r="D154" s="697">
        <v>14273.26791</v>
      </c>
      <c r="E154" s="697">
        <v>3252.1647656129999</v>
      </c>
      <c r="F154" s="697">
        <v>41.323976999999999</v>
      </c>
      <c r="G154" s="696">
        <v>17566.756652612999</v>
      </c>
      <c r="H154" s="696">
        <v>415.68686939200029</v>
      </c>
      <c r="I154" s="1345">
        <f t="shared" si="21"/>
        <v>17151.069783220999</v>
      </c>
      <c r="J154" s="697">
        <v>274.28100000000001</v>
      </c>
      <c r="K154" s="697">
        <v>704.28112407999993</v>
      </c>
      <c r="L154" s="697">
        <v>656.24785800000006</v>
      </c>
      <c r="M154" s="696">
        <v>1634.8099820799998</v>
      </c>
      <c r="N154" s="697">
        <v>346.909065</v>
      </c>
      <c r="O154" s="697">
        <v>30173.571986000003</v>
      </c>
      <c r="P154" s="697">
        <v>53.929189000000001</v>
      </c>
      <c r="Q154" s="696">
        <v>30574.410240000001</v>
      </c>
      <c r="R154" s="1236"/>
      <c r="Y154" s="1346"/>
      <c r="Z154" s="1346"/>
      <c r="AA154" s="1346"/>
      <c r="AB154" s="1346"/>
      <c r="AC154" s="1346"/>
      <c r="AD154" s="1346"/>
      <c r="AE154" s="1346"/>
      <c r="AF154" s="1346"/>
      <c r="AG154" s="1346"/>
      <c r="AH154" s="1346"/>
      <c r="AI154" s="1346"/>
      <c r="AJ154" s="1346"/>
      <c r="AK154" s="1346"/>
      <c r="AL154" s="1346"/>
      <c r="AM154" s="1346"/>
    </row>
    <row r="155" spans="1:39" s="665" customFormat="1" ht="34.9" hidden="1" customHeight="1">
      <c r="A155" s="693"/>
      <c r="B155" s="216">
        <v>45626</v>
      </c>
      <c r="C155" s="694">
        <f t="shared" si="19"/>
        <v>49717.105000000003</v>
      </c>
      <c r="D155" s="695">
        <v>14417.745999999999</v>
      </c>
      <c r="E155" s="695">
        <v>3370.0430000000001</v>
      </c>
      <c r="F155" s="695">
        <v>84.028999999999996</v>
      </c>
      <c r="G155" s="694">
        <v>17871.817999999999</v>
      </c>
      <c r="H155" s="694">
        <v>509.78100000000001</v>
      </c>
      <c r="I155" s="732">
        <f t="shared" si="21"/>
        <v>17362.037</v>
      </c>
      <c r="J155" s="695">
        <v>274.28100000000001</v>
      </c>
      <c r="K155" s="695">
        <v>703.72400000000005</v>
      </c>
      <c r="L155" s="695">
        <v>670.35599999999999</v>
      </c>
      <c r="M155" s="694">
        <f>L155+K155+J155</f>
        <v>1648.3609999999999</v>
      </c>
      <c r="N155" s="695">
        <v>347.14400000000001</v>
      </c>
      <c r="O155" s="695">
        <v>30314.436000000002</v>
      </c>
      <c r="P155" s="695">
        <v>45.127000000000002</v>
      </c>
      <c r="Q155" s="694">
        <f>P155+O155+N155</f>
        <v>30706.707000000002</v>
      </c>
      <c r="R155" s="1236"/>
      <c r="Y155" s="1346"/>
      <c r="Z155" s="1346"/>
      <c r="AA155" s="1346"/>
      <c r="AB155" s="1346"/>
      <c r="AC155" s="1346"/>
      <c r="AD155" s="1347"/>
      <c r="AE155" s="1346"/>
      <c r="AF155" s="1346"/>
      <c r="AG155" s="1346"/>
      <c r="AH155" s="1346"/>
      <c r="AI155" s="1346"/>
      <c r="AJ155" s="1346"/>
      <c r="AK155" s="1346"/>
      <c r="AL155" s="1346"/>
      <c r="AM155" s="1346"/>
    </row>
    <row r="156" spans="1:39" s="665" customFormat="1" ht="34.9" hidden="1" customHeight="1">
      <c r="A156" s="693"/>
      <c r="B156" s="553">
        <v>45627</v>
      </c>
      <c r="C156" s="698">
        <f t="shared" si="19"/>
        <v>49154.890666874999</v>
      </c>
      <c r="D156" s="699">
        <v>14254.189192000002</v>
      </c>
      <c r="E156" s="699">
        <v>3414.7892791669997</v>
      </c>
      <c r="F156" s="699">
        <v>85.298503599999989</v>
      </c>
      <c r="G156" s="698">
        <v>17754.276974766999</v>
      </c>
      <c r="H156" s="698">
        <v>608.49233854199974</v>
      </c>
      <c r="I156" s="1348">
        <f t="shared" si="21"/>
        <v>17145.784636224998</v>
      </c>
      <c r="J156" s="699">
        <v>273.55799999999999</v>
      </c>
      <c r="K156" s="699">
        <v>703.59853879000002</v>
      </c>
      <c r="L156" s="699">
        <v>684.77938499999993</v>
      </c>
      <c r="M156" s="698">
        <v>1661.9359237899998</v>
      </c>
      <c r="N156" s="699">
        <v>323.25858199999999</v>
      </c>
      <c r="O156" s="699">
        <v>30020.33714</v>
      </c>
      <c r="P156" s="699">
        <v>3.5743848599999999</v>
      </c>
      <c r="Q156" s="698">
        <v>30347.170106859998</v>
      </c>
      <c r="R156" s="1236"/>
      <c r="Y156" s="1346"/>
      <c r="Z156" s="1346"/>
      <c r="AA156" s="1346"/>
      <c r="AB156" s="1346"/>
      <c r="AC156" s="1346"/>
      <c r="AD156" s="1346"/>
      <c r="AE156" s="1346"/>
      <c r="AF156" s="1346"/>
      <c r="AG156" s="1346"/>
      <c r="AH156" s="1346"/>
      <c r="AI156" s="1346"/>
      <c r="AJ156" s="1346"/>
      <c r="AK156" s="1346"/>
      <c r="AL156" s="1346"/>
      <c r="AM156" s="1346"/>
    </row>
    <row r="157" spans="1:39" s="612" customFormat="1" ht="34.9" customHeight="1">
      <c r="A157" s="693"/>
      <c r="B157" s="1017">
        <v>2025</v>
      </c>
      <c r="C157" s="1013"/>
      <c r="D157" s="1012"/>
      <c r="E157" s="1012"/>
      <c r="F157" s="1012"/>
      <c r="G157" s="1013"/>
      <c r="H157" s="1012"/>
      <c r="I157" s="1023"/>
      <c r="J157" s="1012"/>
      <c r="K157" s="1012"/>
      <c r="L157" s="1012"/>
      <c r="M157" s="1013"/>
      <c r="N157" s="1012"/>
      <c r="O157" s="1012"/>
      <c r="P157" s="1012"/>
      <c r="Q157" s="1013"/>
      <c r="R157" s="1236"/>
      <c r="Y157" s="1346"/>
      <c r="Z157" s="1346"/>
      <c r="AA157" s="1346"/>
      <c r="AB157" s="1346"/>
      <c r="AC157" s="1346"/>
      <c r="AD157" s="1346"/>
      <c r="AE157" s="1346"/>
      <c r="AF157" s="1346"/>
      <c r="AG157" s="1346"/>
      <c r="AH157" s="1346"/>
      <c r="AI157" s="1346"/>
      <c r="AJ157" s="1346"/>
      <c r="AK157" s="1346"/>
      <c r="AL157" s="1346"/>
      <c r="AM157" s="1346"/>
    </row>
    <row r="158" spans="1:39" s="665" customFormat="1" ht="34.9" hidden="1" customHeight="1">
      <c r="A158" s="693"/>
      <c r="B158" s="216">
        <v>45658</v>
      </c>
      <c r="C158" s="694">
        <f t="shared" ref="C158:C169" si="22">I158+M158+Q158</f>
        <v>49481.54</v>
      </c>
      <c r="D158" s="695">
        <v>14360.0509671</v>
      </c>
      <c r="E158" s="695">
        <v>3622.3405349220002</v>
      </c>
      <c r="F158" s="695">
        <v>87.395551900000001</v>
      </c>
      <c r="G158" s="694">
        <v>18069.787</v>
      </c>
      <c r="H158" s="694">
        <v>666.745</v>
      </c>
      <c r="I158" s="732">
        <f>G158-H158</f>
        <v>17403.042000000001</v>
      </c>
      <c r="J158" s="695">
        <v>268.55799999999999</v>
      </c>
      <c r="K158" s="695">
        <v>694.71100000000001</v>
      </c>
      <c r="L158" s="695">
        <v>691.904</v>
      </c>
      <c r="M158" s="694">
        <f>L158+K158+J158</f>
        <v>1655.173</v>
      </c>
      <c r="N158" s="695">
        <v>317.81700000000001</v>
      </c>
      <c r="O158" s="695">
        <v>30100.162</v>
      </c>
      <c r="P158" s="695">
        <v>5.3460000000000001</v>
      </c>
      <c r="Q158" s="694">
        <f t="shared" ref="Q158:Q164" si="23">P158+O158+N158</f>
        <v>30423.325000000001</v>
      </c>
      <c r="R158" s="1236"/>
      <c r="S158" s="612"/>
      <c r="T158" s="612"/>
      <c r="U158" s="612"/>
      <c r="V158" s="612"/>
      <c r="Y158" s="1346"/>
      <c r="Z158" s="1346"/>
      <c r="AA158" s="1346"/>
      <c r="AB158" s="1346"/>
      <c r="AC158" s="1346"/>
      <c r="AD158" s="1346"/>
      <c r="AE158" s="1346"/>
      <c r="AF158" s="1346"/>
      <c r="AG158" s="1346"/>
      <c r="AH158" s="1346"/>
      <c r="AI158" s="1346"/>
      <c r="AJ158" s="1346"/>
      <c r="AK158" s="1346"/>
      <c r="AL158" s="1346"/>
      <c r="AM158" s="1346"/>
    </row>
    <row r="159" spans="1:39" s="665" customFormat="1" ht="34.9" hidden="1" customHeight="1">
      <c r="A159" s="693"/>
      <c r="B159" s="217">
        <v>45690</v>
      </c>
      <c r="C159" s="696">
        <f t="shared" si="22"/>
        <v>49883.470149603003</v>
      </c>
      <c r="D159" s="697">
        <v>14457.295770100001</v>
      </c>
      <c r="E159" s="697">
        <v>3687.8906332459997</v>
      </c>
      <c r="F159" s="697">
        <v>89.366565800000004</v>
      </c>
      <c r="G159" s="696">
        <v>18234.552967945998</v>
      </c>
      <c r="H159" s="696">
        <v>542.73692729299978</v>
      </c>
      <c r="I159" s="1345">
        <f>G159-H159</f>
        <v>17691.816040652997</v>
      </c>
      <c r="J159" s="697">
        <v>243.55799999999999</v>
      </c>
      <c r="K159" s="697">
        <v>689.76241706999997</v>
      </c>
      <c r="L159" s="697">
        <v>661.23326299999997</v>
      </c>
      <c r="M159" s="696">
        <f t="shared" ref="M159:M166" si="24">L159+K159+J159</f>
        <v>1594.5536800699999</v>
      </c>
      <c r="N159" s="697">
        <v>436.59368999999998</v>
      </c>
      <c r="O159" s="697">
        <v>30155.899120000002</v>
      </c>
      <c r="P159" s="697">
        <v>4.6076188799999995</v>
      </c>
      <c r="Q159" s="696">
        <f t="shared" si="23"/>
        <v>30597.100428880003</v>
      </c>
      <c r="R159" s="1236"/>
      <c r="Y159" s="1346"/>
      <c r="Z159" s="1346"/>
      <c r="AA159" s="1346"/>
      <c r="AB159" s="1346"/>
      <c r="AC159" s="1346"/>
      <c r="AD159" s="1346"/>
      <c r="AE159" s="1346"/>
      <c r="AF159" s="1346"/>
      <c r="AG159" s="1346"/>
      <c r="AH159" s="1346"/>
      <c r="AI159" s="1346"/>
      <c r="AJ159" s="1346"/>
      <c r="AK159" s="1346"/>
      <c r="AL159" s="1346"/>
      <c r="AM159" s="1346"/>
    </row>
    <row r="160" spans="1:39" s="665" customFormat="1" ht="34.9" hidden="1" customHeight="1">
      <c r="A160" s="693"/>
      <c r="B160" s="216">
        <v>45717</v>
      </c>
      <c r="C160" s="694">
        <f t="shared" si="22"/>
        <v>49802.761863700005</v>
      </c>
      <c r="D160" s="695">
        <v>15019.063010099999</v>
      </c>
      <c r="E160" s="695">
        <v>3722.7831645030001</v>
      </c>
      <c r="F160" s="695">
        <v>94.487843299999994</v>
      </c>
      <c r="G160" s="694">
        <v>18836.334016012999</v>
      </c>
      <c r="H160" s="694">
        <v>1181.3005095030001</v>
      </c>
      <c r="I160" s="732">
        <f t="shared" ref="I160:I169" si="25">G160-H160</f>
        <v>17655.033506510001</v>
      </c>
      <c r="J160" s="695">
        <v>228.10300000000001</v>
      </c>
      <c r="K160" s="695">
        <v>691.88590693000003</v>
      </c>
      <c r="L160" s="695">
        <v>666.61478299999999</v>
      </c>
      <c r="M160" s="694">
        <f t="shared" si="24"/>
        <v>1586.6036899300002</v>
      </c>
      <c r="N160" s="695">
        <v>410.73429099999998</v>
      </c>
      <c r="O160" s="695">
        <v>30144.066135000001</v>
      </c>
      <c r="P160" s="695">
        <v>6.32424126</v>
      </c>
      <c r="Q160" s="694">
        <f t="shared" si="23"/>
        <v>30561.124667260003</v>
      </c>
      <c r="R160" s="1236"/>
      <c r="Y160" s="1346"/>
      <c r="Z160" s="1346"/>
      <c r="AA160" s="1346"/>
      <c r="AB160" s="1346"/>
      <c r="AC160" s="1346"/>
      <c r="AD160" s="1346"/>
      <c r="AE160" s="1346"/>
      <c r="AF160" s="1346"/>
      <c r="AG160" s="1346"/>
      <c r="AH160" s="1346"/>
      <c r="AI160" s="1346"/>
      <c r="AJ160" s="1346"/>
      <c r="AK160" s="1346"/>
      <c r="AL160" s="1346"/>
      <c r="AM160" s="1346"/>
    </row>
    <row r="161" spans="1:39" s="665" customFormat="1" ht="34.9" hidden="1" customHeight="1">
      <c r="A161" s="693"/>
      <c r="B161" s="217">
        <v>45749</v>
      </c>
      <c r="C161" s="696">
        <f t="shared" si="22"/>
        <v>49404.472317375999</v>
      </c>
      <c r="D161" s="697">
        <v>15219.978228100001</v>
      </c>
      <c r="E161" s="697">
        <v>3752.1635882809996</v>
      </c>
      <c r="F161" s="697">
        <v>93.429300099999992</v>
      </c>
      <c r="G161" s="696">
        <v>19065.571115900999</v>
      </c>
      <c r="H161" s="696">
        <v>1893.970923055</v>
      </c>
      <c r="I161" s="1345">
        <f t="shared" si="25"/>
        <v>17171.600192845999</v>
      </c>
      <c r="J161" s="697">
        <v>228.10300000000001</v>
      </c>
      <c r="K161" s="697">
        <v>690.97376580000002</v>
      </c>
      <c r="L161" s="697">
        <v>664.15673699999991</v>
      </c>
      <c r="M161" s="696">
        <f t="shared" si="24"/>
        <v>1583.2335028</v>
      </c>
      <c r="N161" s="697">
        <v>427.219717</v>
      </c>
      <c r="O161" s="697">
        <v>30215.468966</v>
      </c>
      <c r="P161" s="697">
        <v>6.9499387300000004</v>
      </c>
      <c r="Q161" s="696">
        <f t="shared" si="23"/>
        <v>30649.638621729999</v>
      </c>
      <c r="R161" s="1236"/>
      <c r="Y161" s="1346"/>
      <c r="Z161" s="1346"/>
      <c r="AA161" s="1346"/>
      <c r="AB161" s="1346"/>
      <c r="AC161" s="1346"/>
      <c r="AD161" s="1346"/>
      <c r="AE161" s="1346"/>
      <c r="AF161" s="1346"/>
      <c r="AG161" s="1346"/>
      <c r="AH161" s="1346"/>
      <c r="AI161" s="1346"/>
      <c r="AJ161" s="1346"/>
      <c r="AK161" s="1346"/>
      <c r="AL161" s="1346"/>
      <c r="AM161" s="1346"/>
    </row>
    <row r="162" spans="1:39" s="665" customFormat="1" ht="34.9" hidden="1" customHeight="1">
      <c r="A162" s="693"/>
      <c r="B162" s="216">
        <v>45778</v>
      </c>
      <c r="C162" s="694">
        <f t="shared" si="22"/>
        <v>49694.707369909003</v>
      </c>
      <c r="D162" s="695">
        <v>15091.027868300002</v>
      </c>
      <c r="E162" s="695">
        <v>3775.1908544799999</v>
      </c>
      <c r="F162" s="695">
        <v>96.663676499999994</v>
      </c>
      <c r="G162" s="694">
        <v>18962.88239907</v>
      </c>
      <c r="H162" s="694">
        <v>1638.7347798109997</v>
      </c>
      <c r="I162" s="732">
        <f t="shared" si="25"/>
        <v>17324.147619259002</v>
      </c>
      <c r="J162" s="695">
        <v>233.10300000000001</v>
      </c>
      <c r="K162" s="695">
        <v>690.67155718000004</v>
      </c>
      <c r="L162" s="695">
        <v>697.76637000000005</v>
      </c>
      <c r="M162" s="694">
        <f t="shared" si="24"/>
        <v>1621.5409271800002</v>
      </c>
      <c r="N162" s="695">
        <v>443.87363900000003</v>
      </c>
      <c r="O162" s="695">
        <v>30299.857081999999</v>
      </c>
      <c r="P162" s="695">
        <v>5.2881024700000001</v>
      </c>
      <c r="Q162" s="694">
        <f t="shared" si="23"/>
        <v>30749.01882347</v>
      </c>
      <c r="R162" s="1236"/>
      <c r="Y162" s="1346"/>
      <c r="Z162" s="1346"/>
      <c r="AA162" s="1346"/>
      <c r="AB162" s="1346"/>
      <c r="AC162" s="1346"/>
      <c r="AD162" s="1346"/>
      <c r="AE162" s="1346"/>
      <c r="AF162" s="1346"/>
      <c r="AG162" s="1346"/>
      <c r="AH162" s="1346"/>
      <c r="AI162" s="1346"/>
      <c r="AJ162" s="1346"/>
      <c r="AK162" s="1346"/>
      <c r="AL162" s="1346"/>
      <c r="AM162" s="1346"/>
    </row>
    <row r="163" spans="1:39" s="665" customFormat="1" ht="34.9" hidden="1" customHeight="1">
      <c r="A163" s="693"/>
      <c r="B163" s="217">
        <v>45809</v>
      </c>
      <c r="C163" s="696">
        <f t="shared" si="22"/>
        <v>50602.691000000006</v>
      </c>
      <c r="D163" s="697">
        <v>14973.314672099999</v>
      </c>
      <c r="E163" s="697">
        <v>3853.2778566689999</v>
      </c>
      <c r="F163" s="697">
        <v>100.59730500000001</v>
      </c>
      <c r="G163" s="696">
        <v>18927.190000000002</v>
      </c>
      <c r="H163" s="696">
        <v>769.601</v>
      </c>
      <c r="I163" s="1345">
        <f t="shared" si="25"/>
        <v>18157.589000000004</v>
      </c>
      <c r="J163" s="697">
        <v>252.10300000000001</v>
      </c>
      <c r="K163" s="697">
        <v>690.673</v>
      </c>
      <c r="L163" s="697">
        <v>706.90599999999995</v>
      </c>
      <c r="M163" s="696">
        <f t="shared" si="24"/>
        <v>1649.682</v>
      </c>
      <c r="N163" s="697">
        <v>449.79899999999998</v>
      </c>
      <c r="O163" s="697">
        <v>30339.111000000001</v>
      </c>
      <c r="P163" s="697">
        <v>6.51</v>
      </c>
      <c r="Q163" s="696">
        <f t="shared" si="23"/>
        <v>30795.42</v>
      </c>
      <c r="R163" s="1236"/>
      <c r="Y163" s="1346"/>
      <c r="Z163" s="1346"/>
      <c r="AA163" s="1346"/>
      <c r="AB163" s="1346"/>
      <c r="AC163" s="1346"/>
      <c r="AD163" s="1346"/>
      <c r="AE163" s="1346"/>
      <c r="AF163" s="1346"/>
      <c r="AG163" s="1346"/>
      <c r="AH163" s="1346"/>
      <c r="AI163" s="1346"/>
      <c r="AJ163" s="1346"/>
      <c r="AK163" s="1346"/>
      <c r="AL163" s="1346"/>
      <c r="AM163" s="1346"/>
    </row>
    <row r="164" spans="1:39" s="665" customFormat="1" ht="34.9" hidden="1" customHeight="1">
      <c r="A164" s="693"/>
      <c r="B164" s="216">
        <v>45839</v>
      </c>
      <c r="C164" s="694">
        <f t="shared" si="22"/>
        <v>50713.13</v>
      </c>
      <c r="D164" s="695">
        <v>15026.111710000001</v>
      </c>
      <c r="E164" s="695">
        <v>3858.3917360949999</v>
      </c>
      <c r="F164" s="695">
        <v>103.838328</v>
      </c>
      <c r="G164" s="694">
        <v>18988.342000000001</v>
      </c>
      <c r="H164" s="694">
        <v>847.88699999999994</v>
      </c>
      <c r="I164" s="732">
        <f t="shared" si="25"/>
        <v>18140.455000000002</v>
      </c>
      <c r="J164" s="695">
        <v>242.102</v>
      </c>
      <c r="K164" s="695">
        <v>690.04399999999998</v>
      </c>
      <c r="L164" s="695">
        <v>712.33699999999999</v>
      </c>
      <c r="M164" s="694">
        <f t="shared" si="24"/>
        <v>1644.4829999999999</v>
      </c>
      <c r="N164" s="695">
        <v>570.77800000000002</v>
      </c>
      <c r="O164" s="695">
        <v>30351.402999999998</v>
      </c>
      <c r="P164" s="695">
        <v>6.0110000000000001</v>
      </c>
      <c r="Q164" s="694">
        <f t="shared" si="23"/>
        <v>30928.191999999995</v>
      </c>
      <c r="R164" s="1236"/>
      <c r="Y164" s="1346"/>
      <c r="Z164" s="1346"/>
      <c r="AA164" s="1346"/>
      <c r="AB164" s="1346"/>
      <c r="AC164" s="1346"/>
      <c r="AD164" s="1346"/>
      <c r="AE164" s="1346"/>
      <c r="AF164" s="1346"/>
      <c r="AG164" s="1346"/>
      <c r="AH164" s="1346"/>
      <c r="AI164" s="1346"/>
      <c r="AJ164" s="1346"/>
      <c r="AK164" s="1346"/>
      <c r="AL164" s="1346"/>
      <c r="AM164" s="1346"/>
    </row>
    <row r="165" spans="1:39" s="665" customFormat="1" ht="34.9" customHeight="1">
      <c r="A165" s="693"/>
      <c r="B165" s="217">
        <v>45870</v>
      </c>
      <c r="C165" s="696">
        <f t="shared" si="22"/>
        <v>50881.776435495005</v>
      </c>
      <c r="D165" s="697">
        <v>15097.2318541</v>
      </c>
      <c r="E165" s="697">
        <v>3920.1859709360006</v>
      </c>
      <c r="F165" s="697">
        <v>103.268055</v>
      </c>
      <c r="G165" s="696">
        <v>19120.685880436002</v>
      </c>
      <c r="H165" s="696">
        <v>844.71216163099962</v>
      </c>
      <c r="I165" s="1345">
        <f t="shared" si="25"/>
        <v>18275.973718805002</v>
      </c>
      <c r="J165" s="697">
        <v>246.10300000000001</v>
      </c>
      <c r="K165" s="697">
        <v>689.34411473000011</v>
      </c>
      <c r="L165" s="697">
        <v>714.31621399999995</v>
      </c>
      <c r="M165" s="696">
        <v>1649.76332873</v>
      </c>
      <c r="N165" s="697">
        <v>578.90569500000004</v>
      </c>
      <c r="O165" s="697">
        <v>30370.973155</v>
      </c>
      <c r="P165" s="697">
        <v>6.1605379600000001</v>
      </c>
      <c r="Q165" s="696">
        <v>30956.039387960001</v>
      </c>
      <c r="R165" s="1236"/>
      <c r="Y165" s="1346"/>
      <c r="Z165" s="1346"/>
      <c r="AA165" s="1346"/>
      <c r="AB165" s="1346"/>
      <c r="AC165" s="1346"/>
      <c r="AD165" s="1346"/>
      <c r="AE165" s="1346"/>
      <c r="AF165" s="1346"/>
      <c r="AG165" s="1346"/>
      <c r="AH165" s="1346"/>
      <c r="AI165" s="1346"/>
      <c r="AJ165" s="1346"/>
      <c r="AK165" s="1346"/>
      <c r="AL165" s="1346"/>
      <c r="AM165" s="1346"/>
    </row>
    <row r="166" spans="1:39" s="665" customFormat="1" ht="34.9" customHeight="1">
      <c r="A166" s="693"/>
      <c r="B166" s="216">
        <v>45929</v>
      </c>
      <c r="C166" s="694">
        <f t="shared" si="22"/>
        <v>50965.134414384003</v>
      </c>
      <c r="D166" s="695">
        <v>14916.669523099999</v>
      </c>
      <c r="E166" s="695">
        <v>3941.2229258910002</v>
      </c>
      <c r="F166" s="695">
        <v>103.853596</v>
      </c>
      <c r="G166" s="694">
        <v>18961.746045491003</v>
      </c>
      <c r="H166" s="694">
        <v>948.85680794700011</v>
      </c>
      <c r="I166" s="732">
        <f t="shared" si="25"/>
        <v>18012.889237544005</v>
      </c>
      <c r="J166" s="695">
        <v>246.05800100000002</v>
      </c>
      <c r="K166" s="695">
        <v>688.99072764000005</v>
      </c>
      <c r="L166" s="695">
        <v>734.81599500000004</v>
      </c>
      <c r="M166" s="694">
        <f t="shared" si="24"/>
        <v>1669.8647236400002</v>
      </c>
      <c r="N166" s="695">
        <v>688.29747399999997</v>
      </c>
      <c r="O166" s="695">
        <v>30583.753337999999</v>
      </c>
      <c r="P166" s="695">
        <v>10.329641199999999</v>
      </c>
      <c r="Q166" s="694">
        <f>P166+O166+N166</f>
        <v>31282.380453199999</v>
      </c>
      <c r="R166" s="1236"/>
      <c r="Y166" s="1346"/>
      <c r="Z166" s="1346"/>
      <c r="AA166" s="1346"/>
      <c r="AB166" s="1346"/>
      <c r="AC166" s="1346"/>
      <c r="AD166" s="1346"/>
      <c r="AE166" s="1346"/>
      <c r="AF166" s="1346"/>
      <c r="AG166" s="1346"/>
      <c r="AH166" s="1346"/>
      <c r="AI166" s="1346"/>
      <c r="AJ166" s="1346"/>
      <c r="AK166" s="1346"/>
      <c r="AL166" s="1346"/>
      <c r="AM166" s="1346"/>
    </row>
    <row r="167" spans="1:39" s="665" customFormat="1" ht="34.9" customHeight="1">
      <c r="A167" s="693"/>
      <c r="B167" s="217">
        <v>45959</v>
      </c>
      <c r="C167" s="696">
        <f t="shared" si="22"/>
        <v>51564.637612781997</v>
      </c>
      <c r="D167" s="697">
        <v>15273.959645899999</v>
      </c>
      <c r="E167" s="697">
        <v>3911.8609420769999</v>
      </c>
      <c r="F167" s="697">
        <v>105.353165</v>
      </c>
      <c r="G167" s="696">
        <v>19291.173754167001</v>
      </c>
      <c r="H167" s="696">
        <v>847.2697257650002</v>
      </c>
      <c r="I167" s="1345">
        <f t="shared" si="25"/>
        <v>18443.904028402001</v>
      </c>
      <c r="J167" s="697">
        <v>246.05799999999999</v>
      </c>
      <c r="K167" s="697">
        <v>688.75167189000001</v>
      </c>
      <c r="L167" s="697">
        <v>751.67798700000003</v>
      </c>
      <c r="M167" s="696">
        <v>1686.4876588900001</v>
      </c>
      <c r="N167" s="697">
        <v>686.79680800000006</v>
      </c>
      <c r="O167" s="697">
        <v>30739.424682000001</v>
      </c>
      <c r="P167" s="697">
        <v>8.0244354900000001</v>
      </c>
      <c r="Q167" s="696">
        <v>31434.245925489999</v>
      </c>
      <c r="R167" s="1236"/>
      <c r="Y167" s="1346"/>
      <c r="Z167" s="1346"/>
      <c r="AA167" s="1346"/>
      <c r="AB167" s="1346"/>
      <c r="AC167" s="1346"/>
      <c r="AD167" s="1346"/>
      <c r="AE167" s="1346"/>
      <c r="AF167" s="1346"/>
      <c r="AG167" s="1346"/>
      <c r="AH167" s="1346"/>
      <c r="AI167" s="1346"/>
      <c r="AJ167" s="1346"/>
      <c r="AK167" s="1346"/>
      <c r="AL167" s="1346"/>
      <c r="AM167" s="1346"/>
    </row>
    <row r="168" spans="1:39" s="665" customFormat="1" ht="34.9" customHeight="1">
      <c r="A168" s="693"/>
      <c r="B168" s="216">
        <v>45991</v>
      </c>
      <c r="C168" s="694">
        <f t="shared" si="22"/>
        <v>51817.231999999996</v>
      </c>
      <c r="D168" s="695">
        <v>15355.527500499998</v>
      </c>
      <c r="E168" s="695">
        <v>4000.6085959930001</v>
      </c>
      <c r="F168" s="695">
        <v>107.12025199999999</v>
      </c>
      <c r="G168" s="694">
        <v>19463.256999999998</v>
      </c>
      <c r="H168" s="694">
        <v>830.36099999999999</v>
      </c>
      <c r="I168" s="732">
        <f t="shared" si="25"/>
        <v>18632.895999999997</v>
      </c>
      <c r="J168" s="695">
        <v>246.05799999999999</v>
      </c>
      <c r="K168" s="695">
        <v>691.26199999999994</v>
      </c>
      <c r="L168" s="695">
        <v>754.89</v>
      </c>
      <c r="M168" s="694">
        <f>L168+K168+J168</f>
        <v>1692.21</v>
      </c>
      <c r="N168" s="695">
        <v>693.41700000000003</v>
      </c>
      <c r="O168" s="695">
        <v>30793.089</v>
      </c>
      <c r="P168" s="695">
        <v>5.62</v>
      </c>
      <c r="Q168" s="694">
        <f>P168+O168+N168</f>
        <v>31492.126</v>
      </c>
      <c r="R168" s="1236"/>
      <c r="Y168" s="1346"/>
      <c r="Z168" s="1346"/>
      <c r="AA168" s="1346"/>
      <c r="AB168" s="1346"/>
      <c r="AC168" s="1346"/>
      <c r="AD168" s="1346"/>
      <c r="AE168" s="1346"/>
      <c r="AF168" s="1346"/>
      <c r="AG168" s="1346"/>
      <c r="AH168" s="1346"/>
      <c r="AI168" s="1346"/>
      <c r="AJ168" s="1346"/>
      <c r="AK168" s="1346"/>
      <c r="AL168" s="1346"/>
      <c r="AM168" s="1346"/>
    </row>
    <row r="169" spans="1:39" s="665" customFormat="1" ht="34.9" customHeight="1">
      <c r="A169" s="693"/>
      <c r="B169" s="217" t="s">
        <v>1134</v>
      </c>
      <c r="C169" s="696">
        <f t="shared" si="22"/>
        <v>50776.243000000002</v>
      </c>
      <c r="D169" s="697">
        <v>14649.859</v>
      </c>
      <c r="E169" s="697">
        <v>4094.9409999999998</v>
      </c>
      <c r="F169" s="697">
        <v>110.11</v>
      </c>
      <c r="G169" s="696">
        <v>18854.91</v>
      </c>
      <c r="H169" s="696">
        <v>976.69600000000003</v>
      </c>
      <c r="I169" s="1345">
        <f t="shared" si="25"/>
        <v>17878.214</v>
      </c>
      <c r="J169" s="697">
        <v>247.25800000000001</v>
      </c>
      <c r="K169" s="697">
        <v>689.27200000000005</v>
      </c>
      <c r="L169" s="697">
        <v>768.43600000000004</v>
      </c>
      <c r="M169" s="696">
        <f>L169+K169+J169</f>
        <v>1704.9660000000001</v>
      </c>
      <c r="N169" s="697">
        <v>674.32299999999998</v>
      </c>
      <c r="O169" s="697">
        <v>30516.048999999999</v>
      </c>
      <c r="P169" s="697">
        <v>2.6909999999999998</v>
      </c>
      <c r="Q169" s="696">
        <f>P169+O169+N169</f>
        <v>31193.062999999998</v>
      </c>
      <c r="R169" s="1236"/>
      <c r="Y169" s="1346"/>
      <c r="Z169" s="1346"/>
      <c r="AA169" s="1346"/>
      <c r="AB169" s="1346"/>
      <c r="AC169" s="1346"/>
      <c r="AD169" s="1346"/>
      <c r="AE169" s="1346"/>
      <c r="AF169" s="1346"/>
      <c r="AG169" s="1346"/>
      <c r="AH169" s="1346"/>
      <c r="AI169" s="1346"/>
      <c r="AJ169" s="1346"/>
      <c r="AK169" s="1346"/>
      <c r="AL169" s="1346"/>
      <c r="AM169" s="1346"/>
    </row>
    <row r="170" spans="1:39" s="612" customFormat="1" ht="34.9" customHeight="1">
      <c r="A170" s="693"/>
      <c r="B170" s="1017">
        <v>2026</v>
      </c>
      <c r="C170" s="1013"/>
      <c r="D170" s="1012"/>
      <c r="E170" s="1012"/>
      <c r="F170" s="1012"/>
      <c r="G170" s="1013"/>
      <c r="H170" s="1012"/>
      <c r="I170" s="1023"/>
      <c r="J170" s="1012"/>
      <c r="K170" s="1012"/>
      <c r="L170" s="1012"/>
      <c r="M170" s="1013"/>
      <c r="N170" s="1012"/>
      <c r="O170" s="1012"/>
      <c r="P170" s="1012"/>
      <c r="Q170" s="1013"/>
      <c r="R170" s="1236"/>
      <c r="Y170" s="1346"/>
      <c r="Z170" s="1346"/>
      <c r="AA170" s="1346"/>
      <c r="AB170" s="1346"/>
      <c r="AC170" s="1346"/>
      <c r="AD170" s="1346"/>
      <c r="AE170" s="1346"/>
      <c r="AF170" s="1346"/>
      <c r="AG170" s="1346"/>
      <c r="AH170" s="1346"/>
      <c r="AI170" s="1346"/>
      <c r="AJ170" s="1346"/>
      <c r="AK170" s="1346"/>
      <c r="AL170" s="1346"/>
      <c r="AM170" s="1346"/>
    </row>
    <row r="171" spans="1:39" s="665" customFormat="1" ht="34.9" customHeight="1">
      <c r="A171" s="693"/>
      <c r="B171" s="216">
        <v>46023</v>
      </c>
      <c r="C171" s="694">
        <f>I171+M171+Q171</f>
        <v>51317.710000000006</v>
      </c>
      <c r="D171" s="695">
        <v>14960.635999</v>
      </c>
      <c r="E171" s="695">
        <v>4139.3325733900001</v>
      </c>
      <c r="F171" s="695">
        <v>109.85899999999999</v>
      </c>
      <c r="G171" s="694">
        <v>19209.827000000001</v>
      </c>
      <c r="H171" s="694">
        <v>938.33500000000004</v>
      </c>
      <c r="I171" s="732">
        <f>G171-H171</f>
        <v>18271.492000000002</v>
      </c>
      <c r="J171" s="695">
        <v>243.25800000000001</v>
      </c>
      <c r="K171" s="695">
        <v>688.08500000000004</v>
      </c>
      <c r="L171" s="695">
        <v>771.72900000000004</v>
      </c>
      <c r="M171" s="694">
        <f>L171+K171+J171</f>
        <v>1703.0720000000001</v>
      </c>
      <c r="N171" s="695">
        <v>682.16600000000005</v>
      </c>
      <c r="O171" s="695">
        <v>30652.375</v>
      </c>
      <c r="P171" s="695">
        <v>8.6050000000000004</v>
      </c>
      <c r="Q171" s="694">
        <f>P171+O171+N171</f>
        <v>31343.146000000001</v>
      </c>
      <c r="R171" s="1236"/>
      <c r="Y171" s="1346"/>
      <c r="Z171" s="1346"/>
      <c r="AA171" s="1346"/>
      <c r="AB171" s="1346"/>
      <c r="AC171" s="1346"/>
      <c r="AD171" s="1346"/>
      <c r="AE171" s="1346"/>
      <c r="AF171" s="1346"/>
      <c r="AG171" s="1346"/>
      <c r="AH171" s="1346"/>
      <c r="AI171" s="1346"/>
      <c r="AJ171" s="1346"/>
      <c r="AK171" s="1346"/>
      <c r="AL171" s="1346"/>
      <c r="AM171" s="1346"/>
    </row>
    <row r="172" spans="1:39" s="665" customFormat="1" ht="34.9" customHeight="1">
      <c r="A172" s="693"/>
      <c r="B172" s="217">
        <v>46055</v>
      </c>
      <c r="C172" s="696">
        <f>I172+M172+Q172</f>
        <v>51679.839</v>
      </c>
      <c r="D172" s="697">
        <v>14956.763999999999</v>
      </c>
      <c r="E172" s="697">
        <v>4251.1360000000004</v>
      </c>
      <c r="F172" s="697">
        <v>113.203</v>
      </c>
      <c r="G172" s="696">
        <v>19321.101999999999</v>
      </c>
      <c r="H172" s="696">
        <v>756.197</v>
      </c>
      <c r="I172" s="1345">
        <f>G172-H172</f>
        <v>18564.904999999999</v>
      </c>
      <c r="J172" s="697">
        <v>223.25800000000001</v>
      </c>
      <c r="K172" s="697">
        <v>688.02800000000002</v>
      </c>
      <c r="L172" s="697">
        <v>778.976</v>
      </c>
      <c r="M172" s="696">
        <f>L172+K172+J172</f>
        <v>1690.2619999999999</v>
      </c>
      <c r="N172" s="697">
        <v>678.46799999999996</v>
      </c>
      <c r="O172" s="697">
        <v>30736.482</v>
      </c>
      <c r="P172" s="697">
        <v>9.7219999999999995</v>
      </c>
      <c r="Q172" s="696">
        <f>P172+O172+N172</f>
        <v>31424.672000000002</v>
      </c>
      <c r="R172" s="1236"/>
      <c r="S172" s="612"/>
      <c r="T172" s="612"/>
      <c r="U172" s="612"/>
      <c r="V172" s="612"/>
      <c r="Y172" s="1346"/>
      <c r="Z172" s="1346"/>
      <c r="AA172" s="1346"/>
      <c r="AB172" s="1346"/>
      <c r="AC172" s="1346"/>
      <c r="AD172" s="1346"/>
      <c r="AE172" s="1346"/>
      <c r="AF172" s="1346"/>
      <c r="AG172" s="1346"/>
      <c r="AH172" s="1346"/>
      <c r="AI172" s="1346"/>
      <c r="AJ172" s="1346"/>
      <c r="AK172" s="1346"/>
      <c r="AL172" s="1346"/>
      <c r="AM172" s="1346"/>
    </row>
    <row r="173" spans="1:39" s="665" customFormat="1" ht="34.9" customHeight="1">
      <c r="A173" s="693"/>
      <c r="B173" s="216">
        <v>46107</v>
      </c>
      <c r="C173" s="694">
        <f>I173+M173+Q173</f>
        <v>52008.275694023003</v>
      </c>
      <c r="D173" s="695">
        <v>15258.137472</v>
      </c>
      <c r="E173" s="695">
        <v>4332.7181960529997</v>
      </c>
      <c r="F173" s="695">
        <v>117.029955</v>
      </c>
      <c r="G173" s="694">
        <v>19707.885623053004</v>
      </c>
      <c r="H173" s="694">
        <v>843.69108503000052</v>
      </c>
      <c r="I173" s="732">
        <f>G173-H173</f>
        <v>18864.194538023003</v>
      </c>
      <c r="J173" s="695">
        <v>233.25799999999998</v>
      </c>
      <c r="K173" s="695">
        <v>691.12869104000004</v>
      </c>
      <c r="L173" s="695">
        <v>765.46015999999997</v>
      </c>
      <c r="M173" s="694">
        <f>L173+K173+J173</f>
        <v>1689.84685104</v>
      </c>
      <c r="N173" s="695">
        <v>674.86405400000001</v>
      </c>
      <c r="O173" s="695">
        <v>30772.39013</v>
      </c>
      <c r="P173" s="695">
        <v>6.9801209599999998</v>
      </c>
      <c r="Q173" s="694">
        <f>P173+O173+N173</f>
        <v>31454.234304960002</v>
      </c>
      <c r="R173" s="1236"/>
      <c r="Y173" s="1346"/>
      <c r="Z173" s="1346"/>
      <c r="AA173" s="1346"/>
      <c r="AB173" s="1346"/>
      <c r="AC173" s="1346"/>
      <c r="AD173" s="1346"/>
      <c r="AE173" s="1346"/>
      <c r="AF173" s="1346"/>
      <c r="AG173" s="1346"/>
      <c r="AH173" s="1346"/>
      <c r="AI173" s="1346"/>
      <c r="AJ173" s="1346"/>
      <c r="AK173" s="1346"/>
      <c r="AL173" s="1346"/>
      <c r="AM173" s="1346"/>
    </row>
    <row r="174" spans="1:39" s="665" customFormat="1" ht="34.9" customHeight="1">
      <c r="A174" s="693"/>
      <c r="B174" s="217">
        <v>46129</v>
      </c>
      <c r="C174" s="696">
        <f>I174+M174+Q174</f>
        <v>52203.903999999995</v>
      </c>
      <c r="D174" s="697">
        <v>15312.744000000001</v>
      </c>
      <c r="E174" s="697">
        <v>4401.1710000000003</v>
      </c>
      <c r="F174" s="697">
        <v>118.21899999999999</v>
      </c>
      <c r="G174" s="696">
        <v>19832.133999999998</v>
      </c>
      <c r="H174" s="696">
        <v>1009.361</v>
      </c>
      <c r="I174" s="1345">
        <f>G174-H174</f>
        <v>18822.772999999997</v>
      </c>
      <c r="J174" s="697">
        <v>248.25800000000001</v>
      </c>
      <c r="K174" s="697">
        <v>689.17899999999997</v>
      </c>
      <c r="L174" s="697">
        <v>774.21400000000006</v>
      </c>
      <c r="M174" s="696">
        <f>L174+K174+J174</f>
        <v>1711.6510000000001</v>
      </c>
      <c r="N174" s="697">
        <v>675.18200000000002</v>
      </c>
      <c r="O174" s="697">
        <v>30986.055</v>
      </c>
      <c r="P174" s="697">
        <v>8.2430000000000003</v>
      </c>
      <c r="Q174" s="696">
        <f>P174+O174+N174</f>
        <v>31669.48</v>
      </c>
      <c r="R174" s="1236"/>
      <c r="S174" s="612"/>
      <c r="T174" s="612"/>
      <c r="U174" s="612"/>
      <c r="V174" s="612"/>
      <c r="Y174" s="1346"/>
      <c r="Z174" s="1346"/>
      <c r="AA174" s="1346"/>
      <c r="AB174" s="1346"/>
      <c r="AC174" s="1346"/>
      <c r="AD174" s="1346"/>
      <c r="AE174" s="1346"/>
      <c r="AF174" s="1346"/>
      <c r="AG174" s="1346"/>
      <c r="AH174" s="1346"/>
      <c r="AI174" s="1346"/>
      <c r="AJ174" s="1346"/>
      <c r="AK174" s="1346"/>
      <c r="AL174" s="1346"/>
      <c r="AM174" s="1346"/>
    </row>
    <row r="175" spans="1:39" s="665" customFormat="1" ht="34.9" customHeight="1">
      <c r="A175" s="693"/>
      <c r="B175" s="216">
        <v>46143</v>
      </c>
      <c r="C175" s="694">
        <f t="shared" ref="C175:C176" si="26">I175+M175+Q175</f>
        <v>52493.281999999999</v>
      </c>
      <c r="D175" s="695">
        <v>15434.496999999999</v>
      </c>
      <c r="E175" s="695">
        <v>4468.8869999999997</v>
      </c>
      <c r="F175" s="695">
        <v>119.36799999999999</v>
      </c>
      <c r="G175" s="694">
        <v>20022.752</v>
      </c>
      <c r="H175" s="694">
        <v>949.90800000000002</v>
      </c>
      <c r="I175" s="732">
        <f t="shared" ref="I175:I178" si="27">G175-H175</f>
        <v>19072.844000000001</v>
      </c>
      <c r="J175" s="695">
        <v>203.67</v>
      </c>
      <c r="K175" s="695">
        <v>689.27300000000002</v>
      </c>
      <c r="L175" s="695">
        <v>779.33399999999995</v>
      </c>
      <c r="M175" s="694">
        <f t="shared" ref="M175:M176" si="28">L175+K175+J175</f>
        <v>1672.277</v>
      </c>
      <c r="N175" s="695">
        <v>672.00900000000001</v>
      </c>
      <c r="O175" s="695">
        <v>31071.010999999999</v>
      </c>
      <c r="P175" s="695">
        <v>5.141</v>
      </c>
      <c r="Q175" s="694">
        <f t="shared" ref="Q175:Q176" si="29">P175+O175+N175</f>
        <v>31748.161</v>
      </c>
      <c r="R175" s="1236"/>
      <c r="Y175" s="1346"/>
      <c r="Z175" s="1346"/>
      <c r="AA175" s="1346"/>
      <c r="AB175" s="1346"/>
      <c r="AC175" s="1346"/>
      <c r="AD175" s="1346"/>
      <c r="AE175" s="1346"/>
      <c r="AF175" s="1346"/>
      <c r="AG175" s="1346"/>
      <c r="AH175" s="1346"/>
      <c r="AI175" s="1346"/>
      <c r="AJ175" s="1346"/>
      <c r="AK175" s="1346"/>
      <c r="AL175" s="1346"/>
      <c r="AM175" s="1346"/>
    </row>
    <row r="176" spans="1:39" s="665" customFormat="1" ht="34.9" customHeight="1">
      <c r="A176" s="693"/>
      <c r="B176" s="217">
        <v>46188</v>
      </c>
      <c r="C176" s="696">
        <f t="shared" si="26"/>
        <v>52679.87999999999</v>
      </c>
      <c r="D176" s="697">
        <v>15585.474</v>
      </c>
      <c r="E176" s="697">
        <v>4388.2610000000004</v>
      </c>
      <c r="F176" s="697">
        <v>122.74</v>
      </c>
      <c r="G176" s="696">
        <v>20096.474999999999</v>
      </c>
      <c r="H176" s="696">
        <v>975.86300000000006</v>
      </c>
      <c r="I176" s="1345">
        <f t="shared" si="27"/>
        <v>19120.611999999997</v>
      </c>
      <c r="J176" s="697">
        <v>203.67</v>
      </c>
      <c r="K176" s="697">
        <v>689.31200000000001</v>
      </c>
      <c r="L176" s="697">
        <v>810.25</v>
      </c>
      <c r="M176" s="696">
        <f t="shared" si="28"/>
        <v>1703.232</v>
      </c>
      <c r="N176" s="697">
        <v>623.01400000000001</v>
      </c>
      <c r="O176" s="697">
        <v>31230.598999999998</v>
      </c>
      <c r="P176" s="697">
        <v>2.423</v>
      </c>
      <c r="Q176" s="696">
        <f t="shared" si="29"/>
        <v>31856.035999999996</v>
      </c>
      <c r="R176" s="1236"/>
      <c r="S176" s="612"/>
      <c r="T176" s="612"/>
      <c r="U176" s="612"/>
      <c r="V176" s="612"/>
      <c r="Y176" s="1346"/>
      <c r="Z176" s="1346"/>
      <c r="AA176" s="1346"/>
      <c r="AB176" s="1346"/>
      <c r="AC176" s="1346"/>
      <c r="AD176" s="1346"/>
      <c r="AE176" s="1346"/>
      <c r="AF176" s="1346"/>
      <c r="AG176" s="1346"/>
      <c r="AH176" s="1346"/>
      <c r="AI176" s="1346"/>
      <c r="AJ176" s="1346"/>
      <c r="AK176" s="1346"/>
      <c r="AL176" s="1346"/>
      <c r="AM176" s="1346"/>
    </row>
    <row r="177" spans="1:39" s="665" customFormat="1" ht="34.9" customHeight="1">
      <c r="A177" s="693"/>
      <c r="B177" s="216">
        <v>46229</v>
      </c>
      <c r="C177" s="694">
        <f t="shared" ref="C177:C178" si="30">I177+M177+Q177</f>
        <v>52949.532999999996</v>
      </c>
      <c r="D177" s="695">
        <v>15907.691000000001</v>
      </c>
      <c r="E177" s="695">
        <v>4405.0619999999999</v>
      </c>
      <c r="F177" s="695">
        <v>133.59</v>
      </c>
      <c r="G177" s="694">
        <v>20446.344000000001</v>
      </c>
      <c r="H177" s="694">
        <v>1017.181</v>
      </c>
      <c r="I177" s="732">
        <f t="shared" si="27"/>
        <v>19429.163</v>
      </c>
      <c r="J177" s="695">
        <v>209.00800000000001</v>
      </c>
      <c r="K177" s="695">
        <v>689.24900000000002</v>
      </c>
      <c r="L177" s="695">
        <v>822.31500000000005</v>
      </c>
      <c r="M177" s="694">
        <f>L177+K177+J177</f>
        <v>1720.5720000000001</v>
      </c>
      <c r="N177" s="695">
        <v>618.04499999999996</v>
      </c>
      <c r="O177" s="695">
        <v>31178.967000000001</v>
      </c>
      <c r="P177" s="695">
        <v>2.786</v>
      </c>
      <c r="Q177" s="694">
        <f>P177+O177+N177</f>
        <v>31799.797999999999</v>
      </c>
      <c r="R177" s="1236"/>
      <c r="Y177" s="1346"/>
      <c r="Z177" s="1346"/>
      <c r="AA177" s="1346"/>
      <c r="AB177" s="1346"/>
      <c r="AC177" s="1346"/>
      <c r="AD177" s="1346"/>
      <c r="AE177" s="1346"/>
      <c r="AF177" s="1346"/>
      <c r="AG177" s="1346"/>
      <c r="AH177" s="1346"/>
      <c r="AI177" s="1346"/>
      <c r="AJ177" s="1346"/>
      <c r="AK177" s="1346"/>
      <c r="AL177" s="1346"/>
      <c r="AM177" s="1346"/>
    </row>
    <row r="178" spans="1:39" s="665" customFormat="1" ht="34.9" customHeight="1">
      <c r="A178" s="693"/>
      <c r="B178" s="553">
        <v>46235</v>
      </c>
      <c r="C178" s="698">
        <f t="shared" si="30"/>
        <v>53252.905116098998</v>
      </c>
      <c r="D178" s="699">
        <v>15699.867235000002</v>
      </c>
      <c r="E178" s="699">
        <v>4654.373361044999</v>
      </c>
      <c r="F178" s="699">
        <v>134.41484199999999</v>
      </c>
      <c r="G178" s="698">
        <v>20488.655438045</v>
      </c>
      <c r="H178" s="698">
        <v>817.41802609300021</v>
      </c>
      <c r="I178" s="1348">
        <f t="shared" si="27"/>
        <v>19671.237411951999</v>
      </c>
      <c r="J178" s="699">
        <v>214.208</v>
      </c>
      <c r="K178" s="699">
        <v>689.38403166699993</v>
      </c>
      <c r="L178" s="699">
        <v>845.49000999999998</v>
      </c>
      <c r="M178" s="698">
        <f>L178+K178+J178</f>
        <v>1749.0820416669999</v>
      </c>
      <c r="N178" s="699">
        <v>610.26767700000005</v>
      </c>
      <c r="O178" s="699">
        <v>31216.840112000002</v>
      </c>
      <c r="P178" s="699">
        <v>5.4778734800000004</v>
      </c>
      <c r="Q178" s="698">
        <f>P178+O178+N178</f>
        <v>31832.58566248</v>
      </c>
      <c r="R178" s="1236"/>
      <c r="Y178" s="1346"/>
      <c r="Z178" s="1346"/>
      <c r="AA178" s="1346"/>
      <c r="AB178" s="1346"/>
      <c r="AC178" s="1346"/>
      <c r="AD178" s="1346"/>
      <c r="AE178" s="1346"/>
      <c r="AF178" s="1346"/>
      <c r="AG178" s="1346"/>
      <c r="AH178" s="1346"/>
      <c r="AI178" s="1346"/>
      <c r="AJ178" s="1346"/>
      <c r="AK178" s="1346"/>
      <c r="AL178" s="1346"/>
      <c r="AM178" s="1346"/>
    </row>
    <row r="180" spans="1:39" ht="20.25">
      <c r="B180" s="1349" t="s">
        <v>1152</v>
      </c>
      <c r="C180" s="1350"/>
      <c r="D180" s="1350"/>
      <c r="E180" s="1350"/>
      <c r="F180" s="1350"/>
      <c r="G180" s="1350"/>
      <c r="H180" s="1350"/>
      <c r="I180" s="1350"/>
      <c r="J180" s="1350"/>
      <c r="K180" s="1350"/>
      <c r="L180" s="1350"/>
      <c r="M180" s="1350"/>
      <c r="N180" s="1350"/>
      <c r="O180" s="1350"/>
      <c r="P180" s="1350"/>
      <c r="Q180" s="1241" t="s">
        <v>1103</v>
      </c>
    </row>
    <row r="181" spans="1:39">
      <c r="C181" s="30"/>
      <c r="D181" s="30"/>
      <c r="E181" s="30"/>
      <c r="F181" s="30"/>
      <c r="G181" s="30"/>
      <c r="H181" s="30"/>
      <c r="I181" s="30"/>
      <c r="J181" s="30"/>
      <c r="K181" s="30"/>
      <c r="L181" s="30"/>
      <c r="M181" s="30"/>
      <c r="N181" s="30"/>
      <c r="O181" s="30"/>
      <c r="P181" s="30"/>
      <c r="Q181" s="30"/>
    </row>
    <row r="182" spans="1:39">
      <c r="C182" s="30"/>
      <c r="D182" s="30"/>
      <c r="E182" s="30"/>
      <c r="F182" s="30"/>
      <c r="G182" s="30"/>
      <c r="H182" s="30"/>
      <c r="I182" s="30"/>
      <c r="J182" s="30"/>
      <c r="K182" s="30"/>
      <c r="L182" s="30"/>
      <c r="M182" s="30"/>
      <c r="N182" s="30"/>
      <c r="O182" s="30"/>
      <c r="P182" s="30"/>
      <c r="Q182" s="30"/>
    </row>
    <row r="183" spans="1:39">
      <c r="C183" s="30"/>
      <c r="D183" s="30"/>
      <c r="E183" s="30"/>
      <c r="F183" s="30"/>
      <c r="G183" s="30"/>
      <c r="H183" s="30"/>
      <c r="I183" s="30"/>
      <c r="J183" s="30"/>
      <c r="K183" s="30"/>
      <c r="L183" s="30"/>
      <c r="M183" s="30"/>
      <c r="N183" s="30"/>
      <c r="O183" s="30"/>
      <c r="P183" s="30"/>
      <c r="Q183" s="30"/>
    </row>
    <row r="184" spans="1:39">
      <c r="C184" s="30"/>
      <c r="D184" s="30"/>
      <c r="E184" s="30"/>
      <c r="F184" s="30"/>
      <c r="G184" s="30"/>
      <c r="H184" s="30"/>
      <c r="I184" s="30"/>
      <c r="J184" s="30"/>
      <c r="K184" s="30"/>
      <c r="L184" s="30"/>
      <c r="M184" s="30"/>
      <c r="N184" s="30"/>
      <c r="O184" s="30"/>
      <c r="P184" s="30"/>
      <c r="Q184" s="30"/>
    </row>
    <row r="185" spans="1:39">
      <c r="C185" s="30"/>
      <c r="D185" s="30"/>
      <c r="E185" s="30"/>
      <c r="F185" s="30"/>
      <c r="G185" s="30"/>
      <c r="H185" s="30"/>
      <c r="I185" s="30"/>
      <c r="J185" s="30"/>
      <c r="K185" s="30"/>
      <c r="L185" s="30"/>
      <c r="M185" s="30"/>
      <c r="N185" s="30"/>
      <c r="O185" s="30"/>
      <c r="P185" s="30"/>
      <c r="Q185" s="30"/>
    </row>
    <row r="186" spans="1:39">
      <c r="C186" s="30"/>
      <c r="D186" s="30"/>
      <c r="E186" s="30"/>
      <c r="F186" s="30"/>
      <c r="G186" s="30"/>
      <c r="H186" s="30"/>
      <c r="I186" s="30"/>
      <c r="J186" s="30"/>
      <c r="K186" s="30"/>
      <c r="L186" s="30"/>
      <c r="M186" s="30"/>
      <c r="N186" s="30"/>
      <c r="O186" s="30"/>
      <c r="P186" s="30"/>
      <c r="Q186" s="30"/>
    </row>
    <row r="187" spans="1:39" ht="22.5">
      <c r="C187" s="1197"/>
      <c r="D187" s="1197"/>
      <c r="E187" s="1197"/>
      <c r="F187" s="1197"/>
      <c r="G187" s="1197"/>
      <c r="H187" s="1197"/>
      <c r="I187" s="1197"/>
      <c r="J187" s="1197"/>
      <c r="K187" s="1197"/>
      <c r="L187" s="1197"/>
      <c r="M187" s="1197"/>
      <c r="N187" s="1197"/>
      <c r="O187" s="1197"/>
      <c r="P187" s="1197"/>
      <c r="Q187" s="1197"/>
    </row>
    <row r="188" spans="1:39">
      <c r="C188" s="30"/>
      <c r="D188" s="30"/>
      <c r="E188" s="30"/>
      <c r="F188" s="30"/>
      <c r="G188" s="30"/>
      <c r="H188" s="30"/>
      <c r="I188" s="30"/>
      <c r="J188" s="30"/>
      <c r="K188" s="30"/>
      <c r="L188" s="30"/>
      <c r="M188" s="30"/>
      <c r="N188" s="30"/>
      <c r="O188" s="30"/>
      <c r="P188" s="30"/>
      <c r="Q188" s="30"/>
    </row>
    <row r="189" spans="1:39">
      <c r="C189" s="30"/>
      <c r="D189" s="30"/>
      <c r="E189" s="30"/>
      <c r="F189" s="30"/>
      <c r="G189" s="30"/>
      <c r="H189" s="30"/>
      <c r="I189" s="30"/>
      <c r="J189" s="30"/>
      <c r="K189" s="30"/>
      <c r="L189" s="30"/>
      <c r="M189" s="30"/>
      <c r="N189" s="30"/>
      <c r="O189" s="30"/>
      <c r="P189" s="30"/>
      <c r="Q189" s="30"/>
    </row>
    <row r="190" spans="1:39">
      <c r="C190" s="30"/>
      <c r="D190" s="30"/>
      <c r="E190" s="30"/>
      <c r="F190" s="30"/>
      <c r="G190" s="30"/>
      <c r="H190" s="30"/>
      <c r="I190" s="30"/>
      <c r="J190" s="30"/>
      <c r="K190" s="30"/>
      <c r="L190" s="30"/>
      <c r="M190" s="30"/>
      <c r="N190" s="30"/>
      <c r="O190" s="30"/>
      <c r="P190" s="30"/>
      <c r="Q190" s="30"/>
    </row>
    <row r="191" spans="1:39">
      <c r="C191" s="30"/>
      <c r="D191" s="30"/>
      <c r="E191" s="30"/>
      <c r="F191" s="30"/>
      <c r="G191" s="30"/>
      <c r="H191" s="30"/>
      <c r="I191" s="30"/>
      <c r="J191" s="30"/>
      <c r="K191" s="30"/>
      <c r="L191" s="30"/>
      <c r="M191" s="30"/>
      <c r="N191" s="30"/>
      <c r="O191" s="30"/>
      <c r="P191" s="30"/>
      <c r="Q191" s="30"/>
    </row>
    <row r="192" spans="1:39">
      <c r="C192" s="30"/>
      <c r="D192" s="30"/>
      <c r="E192" s="30"/>
      <c r="F192" s="30"/>
      <c r="G192" s="30"/>
      <c r="H192" s="30"/>
      <c r="I192" s="30"/>
      <c r="J192" s="30"/>
      <c r="K192" s="30"/>
      <c r="L192" s="30"/>
      <c r="M192" s="30"/>
      <c r="N192" s="30"/>
      <c r="O192" s="30"/>
      <c r="P192" s="30"/>
      <c r="Q192" s="30"/>
    </row>
    <row r="193" spans="3:17">
      <c r="C193" s="30"/>
      <c r="D193" s="30"/>
      <c r="E193" s="30"/>
      <c r="F193" s="30"/>
      <c r="G193" s="30"/>
      <c r="H193" s="30"/>
      <c r="I193" s="30"/>
      <c r="J193" s="30"/>
      <c r="K193" s="30"/>
      <c r="L193" s="30"/>
      <c r="M193" s="30"/>
      <c r="N193" s="30"/>
      <c r="O193" s="30"/>
      <c r="P193" s="30"/>
      <c r="Q193" s="30"/>
    </row>
    <row r="194" spans="3:17">
      <c r="C194" s="30"/>
      <c r="D194" s="30"/>
      <c r="E194" s="30"/>
      <c r="F194" s="30"/>
      <c r="G194" s="30"/>
      <c r="H194" s="30"/>
      <c r="I194" s="30"/>
      <c r="J194" s="30"/>
      <c r="K194" s="30"/>
      <c r="L194" s="30"/>
      <c r="M194" s="30"/>
      <c r="N194" s="30"/>
      <c r="O194" s="30"/>
      <c r="P194" s="30"/>
      <c r="Q194" s="30"/>
    </row>
    <row r="195" spans="3:17">
      <c r="C195" s="30"/>
      <c r="D195" s="30"/>
      <c r="E195" s="30"/>
      <c r="F195" s="30"/>
      <c r="G195" s="30"/>
      <c r="H195" s="30"/>
      <c r="I195" s="30"/>
      <c r="J195" s="30"/>
      <c r="K195" s="30"/>
      <c r="L195" s="30"/>
      <c r="M195" s="30"/>
      <c r="N195" s="30"/>
      <c r="O195" s="30"/>
      <c r="P195" s="30"/>
      <c r="Q195" s="30"/>
    </row>
    <row r="285" spans="3:17">
      <c r="C285" s="6"/>
      <c r="D285" s="6"/>
      <c r="E285" s="6"/>
      <c r="F285" s="6"/>
      <c r="G285" s="6"/>
      <c r="H285" s="6"/>
      <c r="I285" s="6"/>
      <c r="J285" s="6"/>
      <c r="K285" s="6"/>
      <c r="L285" s="6"/>
      <c r="M285" s="6"/>
      <c r="N285" s="6"/>
      <c r="O285" s="6"/>
      <c r="P285" s="6"/>
      <c r="Q285" s="6"/>
    </row>
    <row r="286" spans="3:17">
      <c r="C286" s="6"/>
      <c r="D286" s="6"/>
      <c r="E286" s="6"/>
      <c r="F286" s="6"/>
      <c r="G286" s="6"/>
      <c r="H286" s="6"/>
      <c r="I286" s="6"/>
      <c r="J286" s="6"/>
      <c r="K286" s="6"/>
      <c r="L286" s="6"/>
      <c r="M286" s="6"/>
      <c r="N286" s="6"/>
      <c r="O286" s="6"/>
      <c r="P286" s="6"/>
      <c r="Q286" s="6"/>
    </row>
    <row r="287" spans="3:17">
      <c r="C287" s="6"/>
      <c r="D287" s="6"/>
      <c r="E287" s="6"/>
      <c r="F287" s="6"/>
      <c r="G287" s="6"/>
      <c r="H287" s="6"/>
      <c r="I287" s="6"/>
      <c r="J287" s="6"/>
      <c r="K287" s="6"/>
      <c r="L287" s="6"/>
      <c r="M287" s="6"/>
      <c r="N287" s="6"/>
      <c r="O287" s="6"/>
      <c r="P287" s="6"/>
      <c r="Q287" s="6"/>
    </row>
    <row r="288" spans="3:17">
      <c r="C288" s="496"/>
      <c r="D288" s="6"/>
      <c r="E288" s="6"/>
      <c r="F288" s="6"/>
      <c r="G288" s="6"/>
      <c r="H288" s="496"/>
      <c r="I288" s="496"/>
      <c r="J288" s="6"/>
      <c r="K288" s="6"/>
      <c r="L288" s="6"/>
      <c r="M288" s="6"/>
      <c r="N288" s="6"/>
      <c r="O288" s="6"/>
      <c r="P288" s="6"/>
      <c r="Q288" s="6"/>
    </row>
    <row r="289" spans="3:17">
      <c r="C289" s="6"/>
      <c r="D289" s="6"/>
      <c r="E289" s="6"/>
      <c r="F289" s="6"/>
      <c r="G289" s="6"/>
      <c r="H289" s="6"/>
      <c r="I289" s="6"/>
      <c r="J289" s="6"/>
      <c r="K289" s="6"/>
      <c r="L289" s="6"/>
      <c r="M289" s="6"/>
      <c r="N289" s="6"/>
      <c r="O289" s="6"/>
      <c r="P289" s="6"/>
      <c r="Q289" s="6"/>
    </row>
    <row r="290" spans="3:17">
      <c r="C290" s="6"/>
      <c r="D290" s="6"/>
      <c r="E290" s="6"/>
      <c r="F290" s="6"/>
      <c r="G290" s="6"/>
      <c r="H290" s="6"/>
      <c r="I290" s="6"/>
      <c r="J290" s="6"/>
      <c r="K290" s="6"/>
      <c r="L290" s="6"/>
      <c r="M290" s="6"/>
      <c r="N290" s="6"/>
      <c r="O290" s="6"/>
      <c r="P290" s="6"/>
      <c r="Q290" s="6"/>
    </row>
    <row r="291" spans="3:17">
      <c r="C291" s="496"/>
      <c r="D291" s="6"/>
      <c r="E291" s="6"/>
      <c r="F291" s="6"/>
      <c r="G291" s="6"/>
      <c r="H291" s="496"/>
      <c r="I291" s="496"/>
      <c r="J291" s="6"/>
      <c r="K291" s="6"/>
      <c r="L291" s="6"/>
      <c r="M291" s="6"/>
      <c r="N291" s="6"/>
      <c r="O291" s="6"/>
      <c r="P291" s="6"/>
      <c r="Q291" s="6"/>
    </row>
    <row r="292" spans="3:17">
      <c r="C292" s="6"/>
      <c r="D292" s="6"/>
      <c r="E292" s="6"/>
      <c r="F292" s="6"/>
      <c r="G292" s="6"/>
      <c r="H292" s="6"/>
      <c r="I292" s="6"/>
      <c r="J292" s="6"/>
      <c r="K292" s="6"/>
      <c r="L292" s="6"/>
      <c r="M292" s="6"/>
      <c r="N292" s="6"/>
      <c r="O292" s="6"/>
      <c r="P292" s="6"/>
      <c r="Q292" s="6"/>
    </row>
    <row r="293" spans="3:17">
      <c r="C293" s="6"/>
      <c r="D293" s="6"/>
      <c r="E293" s="6"/>
      <c r="F293" s="6"/>
      <c r="G293" s="6"/>
      <c r="H293" s="6"/>
      <c r="I293" s="6"/>
      <c r="J293" s="6"/>
      <c r="K293" s="6"/>
      <c r="L293" s="6"/>
      <c r="M293" s="6"/>
      <c r="N293" s="6"/>
      <c r="O293" s="6"/>
      <c r="P293" s="6"/>
      <c r="Q293" s="6"/>
    </row>
    <row r="294" spans="3:17">
      <c r="C294" s="6"/>
      <c r="D294" s="6"/>
      <c r="E294" s="6"/>
      <c r="F294" s="6"/>
      <c r="G294" s="6"/>
      <c r="H294" s="6"/>
      <c r="I294" s="6"/>
      <c r="J294" s="6"/>
      <c r="K294" s="6"/>
      <c r="L294" s="6"/>
      <c r="M294" s="6"/>
      <c r="N294" s="6"/>
      <c r="O294" s="6"/>
      <c r="P294" s="6"/>
      <c r="Q294" s="6"/>
    </row>
    <row r="295" spans="3:17">
      <c r="C295" s="6"/>
      <c r="D295" s="6"/>
      <c r="E295" s="6"/>
      <c r="F295" s="6"/>
      <c r="G295" s="6"/>
      <c r="H295" s="6"/>
      <c r="I295" s="6"/>
      <c r="J295" s="6"/>
      <c r="K295" s="6"/>
      <c r="L295" s="6"/>
      <c r="M295" s="6"/>
      <c r="N295" s="6"/>
      <c r="O295" s="6"/>
      <c r="P295" s="6"/>
      <c r="Q295" s="6"/>
    </row>
    <row r="296" spans="3:17">
      <c r="C296" s="6"/>
      <c r="D296" s="6"/>
      <c r="E296" s="6"/>
      <c r="F296" s="6"/>
      <c r="G296" s="6"/>
      <c r="H296" s="6"/>
      <c r="I296" s="6"/>
      <c r="J296" s="6"/>
      <c r="K296" s="6"/>
      <c r="L296" s="6"/>
      <c r="M296" s="6"/>
      <c r="N296" s="6"/>
      <c r="O296" s="6"/>
      <c r="P296" s="6"/>
      <c r="Q296" s="6"/>
    </row>
    <row r="297" spans="3:17">
      <c r="C297" s="6"/>
      <c r="D297" s="6"/>
      <c r="E297" s="6"/>
      <c r="F297" s="6"/>
      <c r="G297" s="6"/>
      <c r="H297" s="6"/>
      <c r="I297" s="6"/>
      <c r="J297" s="6"/>
      <c r="K297" s="6"/>
      <c r="L297" s="6"/>
      <c r="M297" s="6"/>
      <c r="N297" s="6"/>
      <c r="O297" s="6"/>
      <c r="P297" s="6"/>
      <c r="Q297" s="6"/>
    </row>
    <row r="298" spans="3:17">
      <c r="C298" s="6"/>
      <c r="D298" s="6"/>
      <c r="E298" s="6"/>
      <c r="F298" s="6"/>
      <c r="G298" s="6"/>
      <c r="H298" s="6"/>
      <c r="I298" s="6"/>
      <c r="J298" s="6"/>
      <c r="K298" s="6"/>
      <c r="L298" s="6"/>
      <c r="M298" s="6"/>
      <c r="N298" s="6"/>
      <c r="O298" s="6"/>
      <c r="P298" s="6"/>
      <c r="Q298" s="6"/>
    </row>
    <row r="299" spans="3:17">
      <c r="C299" s="6"/>
      <c r="D299" s="6"/>
      <c r="E299" s="6"/>
      <c r="F299" s="6"/>
      <c r="G299" s="6"/>
      <c r="H299" s="6"/>
      <c r="I299" s="6"/>
      <c r="J299" s="6"/>
      <c r="K299" s="6"/>
      <c r="L299" s="6"/>
      <c r="M299" s="6"/>
      <c r="N299" s="6"/>
      <c r="O299" s="6"/>
      <c r="P299" s="6"/>
      <c r="Q299" s="6"/>
    </row>
    <row r="300" spans="3:17">
      <c r="C300" s="6"/>
      <c r="D300" s="6"/>
      <c r="E300" s="6"/>
      <c r="F300" s="6"/>
      <c r="G300" s="6"/>
      <c r="H300" s="6"/>
      <c r="I300" s="6"/>
      <c r="J300" s="6"/>
      <c r="K300" s="6"/>
      <c r="L300" s="6"/>
      <c r="M300" s="6"/>
      <c r="N300" s="6"/>
      <c r="O300" s="6"/>
      <c r="P300" s="6"/>
      <c r="Q300" s="6"/>
    </row>
    <row r="301" spans="3:17">
      <c r="C301" s="6"/>
      <c r="D301" s="6"/>
      <c r="E301" s="6"/>
      <c r="F301" s="6"/>
      <c r="G301" s="6"/>
      <c r="H301" s="6"/>
      <c r="I301" s="6"/>
      <c r="J301" s="6"/>
      <c r="K301" s="6"/>
      <c r="L301" s="6"/>
      <c r="M301" s="6"/>
      <c r="N301" s="6"/>
      <c r="O301" s="6"/>
      <c r="P301" s="6"/>
      <c r="Q301" s="6"/>
    </row>
    <row r="302" spans="3:17">
      <c r="C302" s="6"/>
      <c r="D302" s="6"/>
      <c r="E302" s="6"/>
      <c r="F302" s="6"/>
      <c r="G302" s="6"/>
      <c r="H302" s="6"/>
      <c r="I302" s="6"/>
      <c r="J302" s="6"/>
      <c r="K302" s="6"/>
      <c r="L302" s="6"/>
      <c r="M302" s="6"/>
      <c r="N302" s="6"/>
      <c r="O302" s="6"/>
      <c r="P302" s="6"/>
      <c r="Q302" s="6"/>
    </row>
    <row r="303" spans="3:17">
      <c r="C303" s="6"/>
      <c r="D303" s="6"/>
      <c r="E303" s="6"/>
      <c r="F303" s="6"/>
      <c r="G303" s="6"/>
      <c r="H303" s="6"/>
      <c r="I303" s="6"/>
      <c r="J303" s="6"/>
      <c r="K303" s="6"/>
      <c r="L303" s="6"/>
      <c r="M303" s="6"/>
      <c r="N303" s="6"/>
      <c r="O303" s="6"/>
      <c r="P303" s="6"/>
      <c r="Q303" s="6"/>
    </row>
    <row r="304" spans="3:17">
      <c r="C304" s="6"/>
      <c r="D304" s="6"/>
      <c r="E304" s="6"/>
      <c r="F304" s="6"/>
      <c r="G304" s="6"/>
      <c r="H304" s="6"/>
      <c r="I304" s="6"/>
      <c r="J304" s="6"/>
      <c r="K304" s="6"/>
      <c r="L304" s="6"/>
      <c r="M304" s="6"/>
      <c r="N304" s="6"/>
      <c r="O304" s="6"/>
      <c r="P304" s="6"/>
      <c r="Q304" s="6"/>
    </row>
    <row r="305" spans="3:17">
      <c r="C305" s="6"/>
      <c r="D305" s="6"/>
      <c r="E305" s="6"/>
      <c r="F305" s="6"/>
      <c r="G305" s="6"/>
      <c r="H305" s="6"/>
      <c r="I305" s="6"/>
      <c r="J305" s="6"/>
      <c r="K305" s="6"/>
      <c r="L305" s="6"/>
      <c r="M305" s="6"/>
      <c r="N305" s="6"/>
      <c r="O305" s="6"/>
      <c r="P305" s="6"/>
      <c r="Q305" s="6"/>
    </row>
    <row r="306" spans="3:17">
      <c r="C306" s="6"/>
      <c r="D306" s="6"/>
      <c r="E306" s="6"/>
      <c r="F306" s="6"/>
      <c r="G306" s="6"/>
      <c r="H306" s="6"/>
      <c r="I306" s="6"/>
      <c r="J306" s="6"/>
      <c r="K306" s="6"/>
      <c r="L306" s="6"/>
      <c r="M306" s="6"/>
      <c r="N306" s="6"/>
      <c r="O306" s="6"/>
      <c r="P306" s="6"/>
      <c r="Q306" s="6"/>
    </row>
    <row r="307" spans="3:17">
      <c r="C307" s="6"/>
      <c r="D307" s="6"/>
      <c r="E307" s="6"/>
      <c r="F307" s="6"/>
      <c r="G307" s="6"/>
      <c r="H307" s="6"/>
      <c r="I307" s="6"/>
      <c r="J307" s="6"/>
      <c r="K307" s="6"/>
      <c r="L307" s="6"/>
      <c r="M307" s="6"/>
      <c r="N307" s="6"/>
      <c r="O307" s="6"/>
      <c r="P307" s="6"/>
      <c r="Q307" s="6"/>
    </row>
    <row r="308" spans="3:17">
      <c r="C308" s="6"/>
      <c r="D308" s="6"/>
      <c r="E308" s="6"/>
      <c r="F308" s="6"/>
      <c r="G308" s="6"/>
      <c r="H308" s="6"/>
      <c r="I308" s="6"/>
      <c r="J308" s="6"/>
      <c r="K308" s="6"/>
      <c r="L308" s="6"/>
      <c r="M308" s="6"/>
      <c r="N308" s="6"/>
      <c r="O308" s="6"/>
      <c r="P308" s="6"/>
      <c r="Q308" s="6"/>
    </row>
    <row r="309" spans="3:17">
      <c r="C309" s="6"/>
      <c r="D309" s="6"/>
      <c r="E309" s="6"/>
      <c r="F309" s="6"/>
      <c r="G309" s="6"/>
      <c r="H309" s="6"/>
      <c r="I309" s="6"/>
      <c r="J309" s="6"/>
      <c r="K309" s="6"/>
      <c r="L309" s="6"/>
      <c r="M309" s="6"/>
      <c r="N309" s="6"/>
      <c r="O309" s="6"/>
      <c r="P309" s="6"/>
      <c r="Q309" s="6"/>
    </row>
    <row r="310" spans="3:17">
      <c r="C310" s="6"/>
      <c r="D310" s="6"/>
      <c r="E310" s="6"/>
      <c r="F310" s="6"/>
      <c r="G310" s="6"/>
      <c r="H310" s="6"/>
      <c r="I310" s="6"/>
      <c r="J310" s="6"/>
      <c r="K310" s="6"/>
      <c r="L310" s="6"/>
      <c r="M310" s="6"/>
      <c r="N310" s="6"/>
      <c r="O310" s="6"/>
      <c r="P310" s="6"/>
      <c r="Q310" s="6"/>
    </row>
    <row r="311" spans="3:17">
      <c r="C311" s="6"/>
      <c r="D311" s="6"/>
      <c r="E311" s="6"/>
      <c r="F311" s="6"/>
      <c r="G311" s="6"/>
      <c r="H311" s="6"/>
      <c r="I311" s="6"/>
      <c r="J311" s="6"/>
      <c r="K311" s="6"/>
      <c r="L311" s="6"/>
      <c r="M311" s="6"/>
      <c r="N311" s="6"/>
      <c r="O311" s="6"/>
      <c r="P311" s="6"/>
      <c r="Q311" s="6"/>
    </row>
    <row r="312" spans="3:17">
      <c r="C312" s="6"/>
      <c r="D312" s="6"/>
      <c r="E312" s="6"/>
      <c r="F312" s="6"/>
      <c r="G312" s="6"/>
      <c r="H312" s="6"/>
      <c r="I312" s="6"/>
      <c r="J312" s="6"/>
      <c r="K312" s="6"/>
      <c r="L312" s="6"/>
      <c r="M312" s="6"/>
      <c r="N312" s="6"/>
      <c r="O312" s="6"/>
      <c r="P312" s="6"/>
      <c r="Q312" s="6"/>
    </row>
    <row r="313" spans="3:17">
      <c r="C313" s="496"/>
      <c r="D313" s="6"/>
      <c r="E313" s="6"/>
      <c r="F313" s="6"/>
      <c r="G313" s="6"/>
      <c r="H313" s="496"/>
      <c r="I313" s="496"/>
      <c r="J313" s="6"/>
      <c r="K313" s="6"/>
      <c r="L313" s="6"/>
      <c r="M313" s="6"/>
      <c r="N313" s="6"/>
      <c r="O313" s="6"/>
      <c r="P313" s="6"/>
      <c r="Q313" s="6"/>
    </row>
    <row r="314" spans="3:17">
      <c r="C314" s="496"/>
      <c r="D314" s="6"/>
      <c r="E314" s="6"/>
      <c r="F314" s="6"/>
      <c r="G314" s="6"/>
      <c r="H314" s="496"/>
      <c r="I314" s="496"/>
      <c r="J314" s="6"/>
      <c r="K314" s="6"/>
      <c r="L314" s="6"/>
      <c r="M314" s="6"/>
      <c r="N314" s="6"/>
      <c r="O314" s="6"/>
      <c r="P314" s="6"/>
      <c r="Q314" s="6"/>
    </row>
    <row r="315" spans="3:17">
      <c r="C315" s="6"/>
      <c r="D315" s="6"/>
      <c r="E315" s="6"/>
      <c r="F315" s="6"/>
      <c r="G315" s="6"/>
      <c r="H315" s="6"/>
      <c r="I315" s="6"/>
      <c r="J315" s="6"/>
      <c r="K315" s="6"/>
      <c r="L315" s="6"/>
      <c r="M315" s="6"/>
      <c r="N315" s="6"/>
      <c r="O315" s="6"/>
      <c r="P315" s="6"/>
      <c r="Q315" s="6"/>
    </row>
    <row r="316" spans="3:17">
      <c r="C316" s="6"/>
      <c r="D316" s="6"/>
      <c r="E316" s="6"/>
      <c r="F316" s="6"/>
      <c r="G316" s="6"/>
      <c r="H316" s="6"/>
      <c r="I316" s="6"/>
      <c r="J316" s="6"/>
      <c r="K316" s="6"/>
      <c r="L316" s="6"/>
      <c r="M316" s="6"/>
      <c r="N316" s="6"/>
      <c r="O316" s="6"/>
      <c r="P316" s="6"/>
      <c r="Q316" s="6"/>
    </row>
    <row r="317" spans="3:17">
      <c r="C317" s="6"/>
      <c r="D317" s="6"/>
      <c r="E317" s="6"/>
      <c r="F317" s="6"/>
      <c r="G317" s="6"/>
      <c r="H317" s="6"/>
      <c r="I317" s="6"/>
      <c r="J317" s="6"/>
      <c r="K317" s="6"/>
      <c r="L317" s="6"/>
      <c r="M317" s="6"/>
      <c r="N317" s="6"/>
      <c r="O317" s="6"/>
      <c r="P317" s="6"/>
      <c r="Q317" s="6"/>
    </row>
    <row r="318" spans="3:17">
      <c r="C318" s="6"/>
      <c r="D318" s="6"/>
      <c r="E318" s="6"/>
      <c r="F318" s="6"/>
      <c r="G318" s="6"/>
      <c r="H318" s="6"/>
      <c r="I318" s="6"/>
      <c r="J318" s="6"/>
      <c r="K318" s="6"/>
      <c r="L318" s="6"/>
      <c r="M318" s="6"/>
      <c r="N318" s="6"/>
      <c r="O318" s="6"/>
      <c r="P318" s="6"/>
      <c r="Q318" s="6"/>
    </row>
    <row r="319" spans="3:17">
      <c r="C319" s="6"/>
      <c r="D319" s="6"/>
      <c r="E319" s="6"/>
      <c r="F319" s="6"/>
      <c r="G319" s="6"/>
      <c r="H319" s="6"/>
      <c r="I319" s="6"/>
      <c r="J319" s="6"/>
      <c r="K319" s="6"/>
      <c r="L319" s="6"/>
      <c r="M319" s="6"/>
      <c r="N319" s="6"/>
      <c r="O319" s="6"/>
      <c r="P319" s="6"/>
      <c r="Q319" s="6"/>
    </row>
    <row r="320" spans="3:17">
      <c r="C320" s="6"/>
      <c r="D320" s="6"/>
      <c r="E320" s="6"/>
      <c r="F320" s="6"/>
      <c r="G320" s="6"/>
      <c r="H320" s="6"/>
      <c r="I320" s="6"/>
      <c r="J320" s="6"/>
      <c r="K320" s="6"/>
      <c r="L320" s="6"/>
      <c r="M320" s="6"/>
      <c r="N320" s="6"/>
      <c r="O320" s="6"/>
      <c r="P320" s="6"/>
      <c r="Q320" s="6"/>
    </row>
    <row r="321" spans="3:17">
      <c r="C321" s="6"/>
      <c r="D321" s="6"/>
      <c r="E321" s="6"/>
      <c r="F321" s="6"/>
      <c r="G321" s="6"/>
      <c r="H321" s="6"/>
      <c r="I321" s="6"/>
      <c r="J321" s="6"/>
      <c r="K321" s="6"/>
      <c r="L321" s="6"/>
      <c r="M321" s="6"/>
      <c r="N321" s="6"/>
      <c r="O321" s="6"/>
      <c r="P321" s="6"/>
      <c r="Q321" s="6"/>
    </row>
    <row r="322" spans="3:17">
      <c r="C322" s="6"/>
      <c r="D322" s="6"/>
      <c r="E322" s="6"/>
      <c r="F322" s="6"/>
      <c r="G322" s="6"/>
      <c r="H322" s="6"/>
      <c r="I322" s="6"/>
      <c r="J322" s="6"/>
      <c r="K322" s="6"/>
      <c r="L322" s="6"/>
      <c r="M322" s="6"/>
      <c r="N322" s="6"/>
      <c r="O322" s="6"/>
      <c r="P322" s="6"/>
      <c r="Q322" s="6"/>
    </row>
    <row r="323" spans="3:17">
      <c r="C323" s="6"/>
      <c r="D323" s="6"/>
      <c r="E323" s="6"/>
      <c r="F323" s="6"/>
      <c r="G323" s="6"/>
      <c r="H323" s="6"/>
      <c r="I323" s="6"/>
      <c r="J323" s="6"/>
      <c r="K323" s="6"/>
      <c r="L323" s="6"/>
      <c r="M323" s="6"/>
      <c r="N323" s="6"/>
      <c r="O323" s="6"/>
      <c r="P323" s="6"/>
      <c r="Q323" s="6"/>
    </row>
    <row r="324" spans="3:17">
      <c r="C324" s="496"/>
      <c r="D324" s="6"/>
      <c r="E324" s="6"/>
      <c r="F324" s="6"/>
      <c r="G324" s="6"/>
      <c r="H324" s="6"/>
      <c r="I324" s="496"/>
      <c r="J324" s="6"/>
      <c r="K324" s="6"/>
      <c r="L324" s="6"/>
      <c r="M324" s="6"/>
      <c r="N324" s="6"/>
      <c r="O324" s="6"/>
      <c r="P324" s="6"/>
      <c r="Q324" s="6"/>
    </row>
    <row r="325" spans="3:17">
      <c r="C325" s="6"/>
      <c r="D325" s="6"/>
      <c r="E325" s="6"/>
      <c r="F325" s="6"/>
      <c r="G325" s="6"/>
      <c r="H325" s="6"/>
      <c r="I325" s="6"/>
      <c r="J325" s="6"/>
      <c r="K325" s="6"/>
      <c r="L325" s="6"/>
      <c r="M325" s="6"/>
      <c r="N325" s="6"/>
      <c r="O325" s="6"/>
      <c r="P325" s="6"/>
      <c r="Q325" s="6"/>
    </row>
    <row r="326" spans="3:17">
      <c r="C326" s="6"/>
      <c r="D326" s="6"/>
      <c r="E326" s="6"/>
      <c r="F326" s="6"/>
      <c r="G326" s="6"/>
      <c r="H326" s="6"/>
      <c r="I326" s="6"/>
      <c r="J326" s="6"/>
      <c r="K326" s="6"/>
      <c r="L326" s="6"/>
      <c r="M326" s="6"/>
      <c r="N326" s="6"/>
      <c r="O326" s="6"/>
      <c r="P326" s="6"/>
      <c r="Q326" s="6"/>
    </row>
    <row r="327" spans="3:17">
      <c r="C327" s="6"/>
      <c r="D327" s="6"/>
      <c r="E327" s="6"/>
      <c r="F327" s="6"/>
      <c r="G327" s="6"/>
      <c r="H327" s="6"/>
      <c r="I327" s="6"/>
      <c r="J327" s="6"/>
      <c r="K327" s="6"/>
      <c r="L327" s="6"/>
      <c r="M327" s="6"/>
      <c r="N327" s="6"/>
      <c r="O327" s="6"/>
      <c r="P327" s="6"/>
      <c r="Q327" s="6"/>
    </row>
    <row r="328" spans="3:17">
      <c r="C328" s="6"/>
      <c r="D328" s="6"/>
      <c r="E328" s="6"/>
      <c r="F328" s="6"/>
      <c r="G328" s="6"/>
      <c r="H328" s="6"/>
      <c r="I328" s="6"/>
      <c r="J328" s="6"/>
      <c r="K328" s="6"/>
      <c r="L328" s="6"/>
      <c r="M328" s="6"/>
      <c r="N328" s="6"/>
      <c r="O328" s="6"/>
      <c r="P328" s="6"/>
      <c r="Q328" s="6"/>
    </row>
    <row r="329" spans="3:17">
      <c r="C329" s="6"/>
      <c r="D329" s="6"/>
      <c r="E329" s="6"/>
      <c r="F329" s="6"/>
      <c r="G329" s="6"/>
      <c r="H329" s="6"/>
      <c r="I329" s="6"/>
      <c r="J329" s="6"/>
      <c r="K329" s="6"/>
      <c r="L329" s="6"/>
      <c r="M329" s="6"/>
      <c r="N329" s="6"/>
      <c r="O329" s="6"/>
      <c r="P329" s="6"/>
      <c r="Q329" s="6"/>
    </row>
    <row r="330" spans="3:17">
      <c r="C330" s="6"/>
      <c r="D330" s="6"/>
      <c r="E330" s="6"/>
      <c r="F330" s="6"/>
      <c r="G330" s="6"/>
      <c r="H330" s="6"/>
      <c r="I330" s="6"/>
      <c r="J330" s="6"/>
      <c r="K330" s="6"/>
      <c r="L330" s="6"/>
      <c r="M330" s="6"/>
      <c r="N330" s="6"/>
      <c r="O330" s="6"/>
      <c r="P330" s="6"/>
      <c r="Q330" s="6"/>
    </row>
    <row r="331" spans="3:17">
      <c r="C331" s="6"/>
      <c r="D331" s="6"/>
      <c r="E331" s="6"/>
      <c r="F331" s="6"/>
      <c r="G331" s="6"/>
      <c r="H331" s="6"/>
      <c r="I331" s="6"/>
      <c r="J331" s="6"/>
      <c r="K331" s="6"/>
      <c r="L331" s="6"/>
      <c r="M331" s="6"/>
      <c r="N331" s="6"/>
      <c r="O331" s="6"/>
      <c r="P331" s="6"/>
      <c r="Q331" s="6"/>
    </row>
    <row r="332" spans="3:17">
      <c r="C332" s="6"/>
      <c r="D332" s="6"/>
      <c r="E332" s="6"/>
      <c r="F332" s="6"/>
      <c r="G332" s="6"/>
      <c r="H332" s="6"/>
      <c r="I332" s="6"/>
      <c r="J332" s="6"/>
      <c r="K332" s="6"/>
      <c r="L332" s="6"/>
      <c r="M332" s="6"/>
      <c r="N332" s="6"/>
      <c r="O332" s="6"/>
      <c r="P332" s="6"/>
      <c r="Q332" s="6"/>
    </row>
    <row r="333" spans="3:17">
      <c r="C333" s="6"/>
      <c r="D333" s="6"/>
      <c r="E333" s="6"/>
      <c r="F333" s="6"/>
      <c r="G333" s="6"/>
      <c r="H333" s="6"/>
      <c r="I333" s="6"/>
      <c r="J333" s="6"/>
      <c r="K333" s="6"/>
      <c r="L333" s="6"/>
      <c r="M333" s="6"/>
      <c r="N333" s="6"/>
      <c r="O333" s="6"/>
      <c r="P333" s="6"/>
      <c r="Q333" s="6"/>
    </row>
    <row r="334" spans="3:17">
      <c r="C334" s="6"/>
      <c r="D334" s="6"/>
      <c r="E334" s="6"/>
      <c r="F334" s="6"/>
      <c r="G334" s="6"/>
      <c r="H334" s="6"/>
      <c r="I334" s="6"/>
      <c r="J334" s="6"/>
      <c r="K334" s="6"/>
      <c r="L334" s="6"/>
      <c r="M334" s="6"/>
      <c r="N334" s="6"/>
      <c r="O334" s="6"/>
      <c r="P334" s="6"/>
      <c r="Q334" s="6"/>
    </row>
    <row r="335" spans="3:17">
      <c r="C335" s="6"/>
      <c r="D335" s="6"/>
      <c r="E335" s="6"/>
      <c r="F335" s="6"/>
      <c r="G335" s="6"/>
      <c r="H335" s="6"/>
      <c r="I335" s="6"/>
      <c r="J335" s="6"/>
      <c r="K335" s="6"/>
      <c r="L335" s="6"/>
      <c r="M335" s="6"/>
      <c r="N335" s="6"/>
      <c r="O335" s="6"/>
      <c r="P335" s="6"/>
      <c r="Q335" s="6"/>
    </row>
    <row r="336" spans="3:17">
      <c r="C336" s="6"/>
      <c r="D336" s="6"/>
      <c r="E336" s="6"/>
      <c r="F336" s="6"/>
      <c r="G336" s="6"/>
      <c r="H336" s="6"/>
      <c r="I336" s="6"/>
      <c r="J336" s="6"/>
      <c r="K336" s="6"/>
      <c r="L336" s="6"/>
      <c r="M336" s="6"/>
      <c r="N336" s="6"/>
      <c r="O336" s="6"/>
      <c r="P336" s="6"/>
      <c r="Q336" s="6"/>
    </row>
    <row r="337" spans="3:17">
      <c r="C337" s="6"/>
      <c r="D337" s="6"/>
      <c r="E337" s="6"/>
      <c r="F337" s="6"/>
      <c r="G337" s="6"/>
      <c r="H337" s="6"/>
      <c r="I337" s="6"/>
      <c r="J337" s="6"/>
      <c r="K337" s="6"/>
      <c r="L337" s="6"/>
      <c r="M337" s="6"/>
      <c r="N337" s="6"/>
      <c r="O337" s="6"/>
      <c r="P337" s="6"/>
      <c r="Q337" s="6"/>
    </row>
    <row r="338" spans="3:17">
      <c r="C338" s="6"/>
      <c r="D338" s="6"/>
      <c r="E338" s="6"/>
      <c r="F338" s="6"/>
      <c r="G338" s="6"/>
      <c r="H338" s="6"/>
      <c r="I338" s="6"/>
      <c r="J338" s="6"/>
      <c r="K338" s="6"/>
      <c r="L338" s="6"/>
      <c r="M338" s="6"/>
      <c r="N338" s="6"/>
      <c r="O338" s="6"/>
      <c r="P338" s="6"/>
      <c r="Q338" s="6"/>
    </row>
    <row r="339" spans="3:17">
      <c r="C339" s="6"/>
      <c r="D339" s="6"/>
      <c r="E339" s="6"/>
      <c r="F339" s="6"/>
      <c r="G339" s="6"/>
      <c r="H339" s="6"/>
      <c r="I339" s="6"/>
      <c r="J339" s="6"/>
      <c r="K339" s="6"/>
      <c r="L339" s="6"/>
      <c r="M339" s="6"/>
      <c r="N339" s="6"/>
      <c r="O339" s="6"/>
      <c r="P339" s="6"/>
      <c r="Q339" s="6"/>
    </row>
    <row r="340" spans="3:17">
      <c r="C340" s="6"/>
      <c r="D340" s="6"/>
      <c r="E340" s="6"/>
      <c r="F340" s="6"/>
      <c r="G340" s="6"/>
      <c r="H340" s="6"/>
      <c r="I340" s="6"/>
      <c r="J340" s="6"/>
      <c r="K340" s="6"/>
      <c r="L340" s="6"/>
      <c r="M340" s="6"/>
      <c r="N340" s="6"/>
      <c r="O340" s="6"/>
      <c r="P340" s="6"/>
      <c r="Q340" s="6"/>
    </row>
    <row r="341" spans="3:17">
      <c r="C341" s="6"/>
      <c r="D341" s="6"/>
      <c r="E341" s="6"/>
      <c r="F341" s="6"/>
      <c r="G341" s="6"/>
      <c r="H341" s="6"/>
      <c r="I341" s="6"/>
      <c r="J341" s="6"/>
      <c r="K341" s="6"/>
      <c r="L341" s="6"/>
      <c r="M341" s="6"/>
      <c r="N341" s="6"/>
      <c r="O341" s="6"/>
      <c r="P341" s="6"/>
      <c r="Q341" s="6"/>
    </row>
    <row r="342" spans="3:17">
      <c r="C342" s="6"/>
      <c r="D342" s="6"/>
      <c r="E342" s="6"/>
      <c r="F342" s="6"/>
      <c r="G342" s="6"/>
      <c r="H342" s="6"/>
      <c r="I342" s="6"/>
      <c r="J342" s="6"/>
      <c r="K342" s="6"/>
      <c r="L342" s="6"/>
      <c r="M342" s="6"/>
      <c r="N342" s="6"/>
      <c r="O342" s="6"/>
      <c r="P342" s="6"/>
      <c r="Q342" s="6"/>
    </row>
    <row r="343" spans="3:17">
      <c r="C343" s="6"/>
      <c r="D343" s="6"/>
      <c r="E343" s="6"/>
      <c r="F343" s="6"/>
      <c r="G343" s="6"/>
      <c r="H343" s="6"/>
      <c r="I343" s="6"/>
      <c r="J343" s="6"/>
      <c r="K343" s="6"/>
      <c r="L343" s="6"/>
      <c r="M343" s="6"/>
      <c r="N343" s="6"/>
      <c r="O343" s="6"/>
      <c r="P343" s="6"/>
      <c r="Q343" s="6"/>
    </row>
    <row r="344" spans="3:17">
      <c r="C344" s="6"/>
      <c r="D344" s="6"/>
      <c r="E344" s="6"/>
      <c r="F344" s="6"/>
      <c r="G344" s="6"/>
      <c r="H344" s="6"/>
      <c r="I344" s="6"/>
      <c r="J344" s="6"/>
      <c r="K344" s="6"/>
      <c r="L344" s="6"/>
      <c r="M344" s="6"/>
      <c r="N344" s="6"/>
      <c r="O344" s="6"/>
      <c r="P344" s="6"/>
      <c r="Q344" s="6"/>
    </row>
    <row r="345" spans="3:17">
      <c r="C345" s="6"/>
      <c r="D345" s="6"/>
      <c r="E345" s="6"/>
      <c r="F345" s="6"/>
      <c r="G345" s="6"/>
      <c r="H345" s="6"/>
      <c r="I345" s="6"/>
      <c r="J345" s="6"/>
      <c r="K345" s="6"/>
      <c r="L345" s="6"/>
      <c r="M345" s="6"/>
      <c r="N345" s="6"/>
      <c r="O345" s="6"/>
      <c r="P345" s="6"/>
      <c r="Q345" s="6"/>
    </row>
    <row r="346" spans="3:17">
      <c r="C346" s="6"/>
      <c r="D346" s="6"/>
      <c r="E346" s="6"/>
      <c r="F346" s="6"/>
      <c r="G346" s="6"/>
      <c r="H346" s="6"/>
      <c r="I346" s="6"/>
      <c r="J346" s="6"/>
      <c r="K346" s="6"/>
      <c r="L346" s="6"/>
      <c r="M346" s="6"/>
      <c r="N346" s="6"/>
      <c r="O346" s="6"/>
      <c r="P346" s="6"/>
      <c r="Q346" s="6"/>
    </row>
    <row r="347" spans="3:17">
      <c r="C347" s="6"/>
      <c r="D347" s="6"/>
      <c r="E347" s="6"/>
      <c r="F347" s="6"/>
      <c r="G347" s="6"/>
      <c r="H347" s="6"/>
      <c r="I347" s="6"/>
      <c r="J347" s="6"/>
      <c r="K347" s="6"/>
      <c r="L347" s="6"/>
      <c r="M347" s="6"/>
      <c r="N347" s="6"/>
      <c r="O347" s="6"/>
      <c r="P347" s="6"/>
      <c r="Q347" s="6"/>
    </row>
    <row r="348" spans="3:17">
      <c r="C348" s="6"/>
      <c r="D348" s="6"/>
      <c r="E348" s="6"/>
      <c r="F348" s="6"/>
      <c r="G348" s="6"/>
      <c r="H348" s="6"/>
      <c r="I348" s="6"/>
      <c r="J348" s="6"/>
      <c r="K348" s="6"/>
      <c r="L348" s="6"/>
      <c r="M348" s="6"/>
      <c r="N348" s="6"/>
      <c r="O348" s="6"/>
      <c r="P348" s="6"/>
      <c r="Q348" s="6"/>
    </row>
    <row r="349" spans="3:17">
      <c r="C349" s="6"/>
      <c r="D349" s="6"/>
      <c r="E349" s="6"/>
      <c r="F349" s="6"/>
      <c r="G349" s="6"/>
      <c r="H349" s="6"/>
      <c r="I349" s="6"/>
      <c r="J349" s="6"/>
      <c r="K349" s="6"/>
      <c r="L349" s="6"/>
      <c r="M349" s="6"/>
      <c r="N349" s="6"/>
      <c r="O349" s="6"/>
      <c r="P349" s="6"/>
      <c r="Q349" s="6"/>
    </row>
    <row r="350" spans="3:17">
      <c r="C350" s="6"/>
      <c r="D350" s="6"/>
      <c r="E350" s="6"/>
      <c r="F350" s="6"/>
      <c r="G350" s="6"/>
      <c r="H350" s="6"/>
      <c r="I350" s="6"/>
      <c r="J350" s="6"/>
      <c r="K350" s="6"/>
      <c r="L350" s="6"/>
      <c r="M350" s="6"/>
      <c r="N350" s="6"/>
      <c r="O350" s="6"/>
      <c r="P350" s="6"/>
      <c r="Q350" s="6"/>
    </row>
    <row r="351" spans="3:17">
      <c r="C351" s="6"/>
      <c r="D351" s="6"/>
      <c r="E351" s="6"/>
      <c r="F351" s="6"/>
      <c r="G351" s="6"/>
      <c r="H351" s="6"/>
      <c r="I351" s="6"/>
      <c r="J351" s="6"/>
      <c r="K351" s="6"/>
      <c r="L351" s="6"/>
      <c r="M351" s="6"/>
      <c r="N351" s="6"/>
      <c r="O351" s="6"/>
      <c r="P351" s="6"/>
      <c r="Q351" s="6"/>
    </row>
    <row r="352" spans="3:17">
      <c r="C352" s="6"/>
      <c r="D352" s="6"/>
      <c r="E352" s="6"/>
      <c r="F352" s="6"/>
      <c r="G352" s="6"/>
      <c r="H352" s="6"/>
      <c r="I352" s="6"/>
      <c r="J352" s="6"/>
      <c r="K352" s="6"/>
      <c r="L352" s="6"/>
      <c r="M352" s="6"/>
      <c r="N352" s="6"/>
      <c r="O352" s="6"/>
      <c r="P352" s="6"/>
      <c r="Q352" s="6"/>
    </row>
    <row r="353" spans="3:17">
      <c r="C353" s="6"/>
      <c r="D353" s="6"/>
      <c r="E353" s="6"/>
      <c r="F353" s="6"/>
      <c r="G353" s="6"/>
      <c r="H353" s="6"/>
      <c r="I353" s="6"/>
      <c r="J353" s="6"/>
      <c r="K353" s="6"/>
      <c r="L353" s="6"/>
      <c r="M353" s="6"/>
      <c r="N353" s="6"/>
      <c r="O353" s="6"/>
      <c r="P353" s="6"/>
      <c r="Q353" s="6"/>
    </row>
    <row r="354" spans="3:17">
      <c r="C354" s="6"/>
      <c r="D354" s="6"/>
      <c r="E354" s="6"/>
      <c r="F354" s="6"/>
      <c r="G354" s="6"/>
      <c r="H354" s="6"/>
      <c r="I354" s="6"/>
      <c r="J354" s="6"/>
      <c r="K354" s="6"/>
      <c r="L354" s="6"/>
      <c r="M354" s="6"/>
      <c r="N354" s="6"/>
      <c r="O354" s="6"/>
      <c r="P354" s="6"/>
      <c r="Q354" s="6"/>
    </row>
    <row r="355" spans="3:17">
      <c r="C355" s="6"/>
      <c r="D355" s="6"/>
      <c r="E355" s="6"/>
      <c r="F355" s="6"/>
      <c r="G355" s="6"/>
      <c r="H355" s="6"/>
      <c r="I355" s="6"/>
      <c r="J355" s="6"/>
      <c r="K355" s="6"/>
      <c r="L355" s="6"/>
      <c r="M355" s="6"/>
      <c r="N355" s="6"/>
      <c r="O355" s="6"/>
      <c r="P355" s="6"/>
      <c r="Q355" s="6"/>
    </row>
    <row r="356" spans="3:17">
      <c r="C356" s="6"/>
      <c r="D356" s="6"/>
      <c r="E356" s="6"/>
      <c r="F356" s="6"/>
      <c r="G356" s="6"/>
      <c r="H356" s="6"/>
      <c r="I356" s="6"/>
      <c r="J356" s="6"/>
      <c r="K356" s="6"/>
      <c r="L356" s="6"/>
      <c r="M356" s="6"/>
      <c r="N356" s="6"/>
      <c r="O356" s="6"/>
      <c r="P356" s="6"/>
      <c r="Q356" s="6"/>
    </row>
    <row r="357" spans="3:17">
      <c r="C357" s="6"/>
      <c r="D357" s="6"/>
      <c r="E357" s="6"/>
      <c r="F357" s="6"/>
      <c r="G357" s="6"/>
      <c r="H357" s="6"/>
      <c r="I357" s="6"/>
      <c r="J357" s="6"/>
      <c r="K357" s="6"/>
      <c r="L357" s="6"/>
      <c r="M357" s="6"/>
      <c r="N357" s="6"/>
      <c r="O357" s="6"/>
      <c r="P357" s="6"/>
      <c r="Q357" s="6"/>
    </row>
    <row r="358" spans="3:17">
      <c r="C358" s="496"/>
      <c r="D358" s="6"/>
      <c r="E358" s="6"/>
      <c r="F358" s="6"/>
      <c r="G358" s="6"/>
      <c r="H358" s="496"/>
      <c r="I358" s="496"/>
      <c r="J358" s="6"/>
      <c r="K358" s="6"/>
      <c r="L358" s="6"/>
      <c r="M358" s="6"/>
      <c r="N358" s="6"/>
      <c r="O358" s="6"/>
      <c r="P358" s="6"/>
      <c r="Q358" s="6"/>
    </row>
    <row r="359" spans="3:17">
      <c r="C359" s="6"/>
      <c r="D359" s="6"/>
      <c r="E359" s="6"/>
      <c r="F359" s="6"/>
      <c r="G359" s="6"/>
      <c r="H359" s="6"/>
      <c r="I359" s="6"/>
      <c r="J359" s="6"/>
      <c r="K359" s="6"/>
      <c r="L359" s="6"/>
      <c r="M359" s="6"/>
      <c r="N359" s="6"/>
      <c r="O359" s="6"/>
      <c r="P359" s="6"/>
      <c r="Q359" s="6"/>
    </row>
    <row r="360" spans="3:17">
      <c r="C360" s="6"/>
      <c r="D360" s="6"/>
      <c r="E360" s="6"/>
      <c r="F360" s="6"/>
      <c r="G360" s="6"/>
      <c r="H360" s="6"/>
      <c r="I360" s="6"/>
      <c r="J360" s="6"/>
      <c r="K360" s="6"/>
      <c r="L360" s="6"/>
      <c r="M360" s="6"/>
      <c r="N360" s="6"/>
      <c r="O360" s="6"/>
      <c r="P360" s="6"/>
      <c r="Q360" s="6"/>
    </row>
    <row r="361" spans="3:17">
      <c r="C361" s="6"/>
      <c r="D361" s="6"/>
      <c r="E361" s="6"/>
      <c r="F361" s="6"/>
      <c r="G361" s="6"/>
      <c r="H361" s="6"/>
      <c r="I361" s="6"/>
      <c r="J361" s="6"/>
      <c r="K361" s="6"/>
      <c r="L361" s="6"/>
      <c r="M361" s="6"/>
      <c r="N361" s="6"/>
      <c r="O361" s="6"/>
      <c r="P361" s="6"/>
      <c r="Q361" s="6"/>
    </row>
    <row r="362" spans="3:17">
      <c r="C362" s="6"/>
      <c r="D362" s="6"/>
      <c r="E362" s="6"/>
      <c r="F362" s="6"/>
      <c r="G362" s="6"/>
      <c r="H362" s="6"/>
      <c r="I362" s="6"/>
      <c r="J362" s="6"/>
      <c r="K362" s="6"/>
      <c r="L362" s="6"/>
      <c r="M362" s="6"/>
      <c r="N362" s="6"/>
      <c r="O362" s="6"/>
      <c r="P362" s="6"/>
      <c r="Q362" s="6"/>
    </row>
    <row r="363" spans="3:17">
      <c r="C363" s="6"/>
      <c r="D363" s="6"/>
      <c r="E363" s="6"/>
      <c r="F363" s="6"/>
      <c r="G363" s="6"/>
      <c r="H363" s="6"/>
      <c r="I363" s="6"/>
      <c r="J363" s="6"/>
      <c r="K363" s="6"/>
      <c r="L363" s="6"/>
      <c r="M363" s="6"/>
      <c r="N363" s="6"/>
      <c r="O363" s="6"/>
      <c r="P363" s="6"/>
      <c r="Q363" s="6"/>
    </row>
    <row r="364" spans="3:17">
      <c r="C364" s="6"/>
      <c r="D364" s="6"/>
      <c r="E364" s="6"/>
      <c r="F364" s="6"/>
      <c r="G364" s="6"/>
      <c r="H364" s="6"/>
      <c r="I364" s="6"/>
      <c r="J364" s="6"/>
      <c r="K364" s="6"/>
      <c r="L364" s="6"/>
      <c r="M364" s="6"/>
      <c r="N364" s="6"/>
      <c r="O364" s="6"/>
      <c r="P364" s="6"/>
      <c r="Q364" s="6"/>
    </row>
    <row r="365" spans="3:17">
      <c r="C365" s="6"/>
      <c r="D365" s="6"/>
      <c r="E365" s="6"/>
      <c r="F365" s="6"/>
      <c r="G365" s="6"/>
      <c r="H365" s="6"/>
      <c r="I365" s="6"/>
      <c r="J365" s="6"/>
      <c r="K365" s="6"/>
      <c r="L365" s="6"/>
      <c r="M365" s="6"/>
      <c r="N365" s="6"/>
      <c r="O365" s="6"/>
      <c r="P365" s="6"/>
      <c r="Q365" s="6"/>
    </row>
    <row r="366" spans="3:17">
      <c r="C366" s="6"/>
      <c r="D366" s="6"/>
      <c r="E366" s="6"/>
      <c r="F366" s="6"/>
      <c r="G366" s="6"/>
      <c r="H366" s="6"/>
      <c r="I366" s="6"/>
      <c r="J366" s="6"/>
      <c r="K366" s="6"/>
      <c r="L366" s="6"/>
      <c r="M366" s="6"/>
      <c r="N366" s="6"/>
      <c r="O366" s="6"/>
      <c r="P366" s="6"/>
      <c r="Q366" s="6"/>
    </row>
    <row r="367" spans="3:17">
      <c r="C367" s="6"/>
      <c r="D367" s="6"/>
      <c r="E367" s="6"/>
      <c r="F367" s="6"/>
      <c r="G367" s="6"/>
      <c r="H367" s="6"/>
      <c r="I367" s="6"/>
      <c r="J367" s="6"/>
      <c r="K367" s="6"/>
      <c r="L367" s="6"/>
      <c r="M367" s="6"/>
      <c r="N367" s="6"/>
      <c r="O367" s="6"/>
      <c r="P367" s="6"/>
      <c r="Q367" s="6"/>
    </row>
    <row r="368" spans="3:17">
      <c r="C368" s="6"/>
      <c r="D368" s="6"/>
      <c r="E368" s="6"/>
      <c r="F368" s="6"/>
      <c r="G368" s="6"/>
      <c r="H368" s="6"/>
      <c r="I368" s="6"/>
      <c r="J368" s="6"/>
      <c r="K368" s="6"/>
      <c r="L368" s="6"/>
      <c r="M368" s="6"/>
      <c r="N368" s="6"/>
      <c r="O368" s="6"/>
      <c r="P368" s="6"/>
      <c r="Q368" s="6"/>
    </row>
    <row r="369" spans="3:17">
      <c r="C369" s="6"/>
      <c r="D369" s="6"/>
      <c r="E369" s="6"/>
      <c r="F369" s="6"/>
      <c r="G369" s="6"/>
      <c r="H369" s="6"/>
      <c r="I369" s="6"/>
      <c r="J369" s="6"/>
      <c r="K369" s="6"/>
      <c r="L369" s="6"/>
      <c r="M369" s="6"/>
      <c r="N369" s="6"/>
      <c r="O369" s="6"/>
      <c r="P369" s="6"/>
      <c r="Q369" s="6"/>
    </row>
    <row r="370" spans="3:17">
      <c r="C370" s="6"/>
      <c r="D370" s="6"/>
      <c r="E370" s="6"/>
      <c r="F370" s="6"/>
      <c r="G370" s="6"/>
      <c r="H370" s="6"/>
      <c r="I370" s="6"/>
      <c r="J370" s="6"/>
      <c r="K370" s="6"/>
      <c r="L370" s="6"/>
      <c r="M370" s="6"/>
      <c r="N370" s="6"/>
      <c r="O370" s="6"/>
      <c r="P370" s="6"/>
      <c r="Q370" s="6"/>
    </row>
    <row r="371" spans="3:17">
      <c r="C371" s="6"/>
      <c r="D371" s="6"/>
      <c r="E371" s="6"/>
      <c r="F371" s="6"/>
      <c r="G371" s="6"/>
      <c r="H371" s="6"/>
      <c r="I371" s="6"/>
      <c r="J371" s="6"/>
      <c r="K371" s="6"/>
      <c r="L371" s="6"/>
      <c r="M371" s="6"/>
      <c r="N371" s="6"/>
      <c r="O371" s="6"/>
      <c r="P371" s="6"/>
      <c r="Q371" s="6"/>
    </row>
    <row r="372" spans="3:17">
      <c r="C372" s="6"/>
      <c r="D372" s="6"/>
      <c r="E372" s="6"/>
      <c r="F372" s="6"/>
      <c r="G372" s="6"/>
      <c r="H372" s="6"/>
      <c r="I372" s="6"/>
      <c r="J372" s="6"/>
      <c r="K372" s="6"/>
      <c r="L372" s="6"/>
      <c r="M372" s="6"/>
      <c r="N372" s="6"/>
      <c r="O372" s="6"/>
      <c r="P372" s="6"/>
      <c r="Q372" s="6"/>
    </row>
    <row r="373" spans="3:17">
      <c r="C373" s="6"/>
      <c r="D373" s="6"/>
      <c r="E373" s="6"/>
      <c r="F373" s="6"/>
      <c r="G373" s="6"/>
      <c r="H373" s="6"/>
      <c r="I373" s="6"/>
      <c r="J373" s="6"/>
      <c r="K373" s="6"/>
      <c r="L373" s="6"/>
      <c r="M373" s="6"/>
      <c r="N373" s="6"/>
      <c r="O373" s="6"/>
      <c r="P373" s="6"/>
      <c r="Q373" s="6"/>
    </row>
    <row r="374" spans="3:17">
      <c r="C374" s="6"/>
      <c r="D374" s="6"/>
      <c r="E374" s="6"/>
      <c r="F374" s="6"/>
      <c r="G374" s="6"/>
      <c r="H374" s="6"/>
      <c r="I374" s="6"/>
      <c r="J374" s="6"/>
      <c r="K374" s="6"/>
      <c r="L374" s="6"/>
      <c r="M374" s="6"/>
      <c r="N374" s="6"/>
      <c r="O374" s="6"/>
      <c r="P374" s="6"/>
      <c r="Q374" s="6"/>
    </row>
    <row r="375" spans="3:17">
      <c r="C375" s="6"/>
      <c r="D375" s="6"/>
      <c r="E375" s="6"/>
      <c r="F375" s="6"/>
      <c r="G375" s="6"/>
      <c r="H375" s="6"/>
      <c r="I375" s="6"/>
      <c r="J375" s="6"/>
      <c r="K375" s="6"/>
      <c r="L375" s="6"/>
      <c r="M375" s="6"/>
      <c r="N375" s="6"/>
      <c r="O375" s="6"/>
      <c r="P375" s="6"/>
      <c r="Q375" s="6"/>
    </row>
    <row r="376" spans="3:17">
      <c r="C376" s="6"/>
      <c r="D376" s="6"/>
      <c r="E376" s="6"/>
      <c r="F376" s="6"/>
      <c r="G376" s="6"/>
      <c r="H376" s="6"/>
      <c r="I376" s="6"/>
      <c r="J376" s="6"/>
      <c r="K376" s="6"/>
      <c r="L376" s="6"/>
      <c r="M376" s="6"/>
      <c r="N376" s="6"/>
      <c r="O376" s="6"/>
      <c r="P376" s="6"/>
      <c r="Q376" s="6"/>
    </row>
    <row r="377" spans="3:17">
      <c r="C377" s="6"/>
      <c r="D377" s="6"/>
      <c r="E377" s="6"/>
      <c r="F377" s="6"/>
      <c r="G377" s="6"/>
      <c r="H377" s="6"/>
      <c r="I377" s="6"/>
      <c r="J377" s="6"/>
      <c r="K377" s="6"/>
      <c r="L377" s="6"/>
      <c r="M377" s="6"/>
      <c r="N377" s="6"/>
      <c r="O377" s="6"/>
      <c r="P377" s="6"/>
      <c r="Q377" s="6"/>
    </row>
    <row r="378" spans="3:17">
      <c r="C378" s="6"/>
      <c r="D378" s="6"/>
      <c r="E378" s="6"/>
      <c r="F378" s="6"/>
      <c r="G378" s="6"/>
      <c r="H378" s="6"/>
      <c r="I378" s="6"/>
      <c r="J378" s="6"/>
      <c r="K378" s="6"/>
      <c r="L378" s="6"/>
      <c r="M378" s="6"/>
      <c r="N378" s="6"/>
      <c r="O378" s="6"/>
      <c r="P378" s="6"/>
      <c r="Q378" s="6"/>
    </row>
    <row r="379" spans="3:17">
      <c r="C379" s="496"/>
      <c r="D379" s="6"/>
      <c r="E379" s="6"/>
      <c r="F379" s="6"/>
      <c r="G379" s="6"/>
      <c r="H379" s="496"/>
      <c r="I379" s="496"/>
      <c r="J379" s="6"/>
      <c r="K379" s="6"/>
      <c r="L379" s="6"/>
      <c r="M379" s="6"/>
      <c r="N379" s="6"/>
      <c r="O379" s="6"/>
      <c r="P379" s="6"/>
      <c r="Q379" s="6"/>
    </row>
    <row r="380" spans="3:17">
      <c r="C380" s="6"/>
      <c r="D380" s="6"/>
      <c r="E380" s="6"/>
      <c r="F380" s="6"/>
      <c r="G380" s="6"/>
      <c r="H380" s="6"/>
      <c r="I380" s="6"/>
      <c r="J380" s="6"/>
      <c r="K380" s="6"/>
      <c r="L380" s="6"/>
      <c r="M380" s="6"/>
      <c r="N380" s="6"/>
      <c r="O380" s="6"/>
      <c r="P380" s="6"/>
      <c r="Q380" s="6"/>
    </row>
    <row r="381" spans="3:17">
      <c r="C381" s="6"/>
      <c r="D381" s="6"/>
      <c r="E381" s="6"/>
      <c r="F381" s="6"/>
      <c r="G381" s="6"/>
      <c r="H381" s="6"/>
      <c r="I381" s="6"/>
      <c r="J381" s="6"/>
      <c r="K381" s="6"/>
      <c r="L381" s="6"/>
      <c r="M381" s="6"/>
      <c r="N381" s="6"/>
      <c r="O381" s="6"/>
      <c r="P381" s="6"/>
      <c r="Q381" s="6"/>
    </row>
    <row r="382" spans="3:17">
      <c r="C382" s="6"/>
      <c r="D382" s="6"/>
      <c r="E382" s="6"/>
      <c r="F382" s="6"/>
      <c r="G382" s="6"/>
      <c r="H382" s="6"/>
      <c r="I382" s="6"/>
      <c r="J382" s="6"/>
      <c r="K382" s="6"/>
      <c r="L382" s="6"/>
      <c r="M382" s="6"/>
      <c r="N382" s="6"/>
      <c r="O382" s="6"/>
      <c r="P382" s="6"/>
      <c r="Q382" s="6"/>
    </row>
    <row r="383" spans="3:17">
      <c r="C383" s="6"/>
      <c r="D383" s="6"/>
      <c r="E383" s="6"/>
      <c r="F383" s="6"/>
      <c r="G383" s="6"/>
      <c r="H383" s="6"/>
      <c r="I383" s="6"/>
      <c r="J383" s="6"/>
      <c r="K383" s="6"/>
      <c r="L383" s="6"/>
      <c r="M383" s="6"/>
      <c r="N383" s="6"/>
      <c r="O383" s="6"/>
      <c r="P383" s="6"/>
      <c r="Q383" s="6"/>
    </row>
    <row r="384" spans="3:17">
      <c r="C384" s="6"/>
      <c r="D384" s="6"/>
      <c r="E384" s="6"/>
      <c r="F384" s="6"/>
      <c r="G384" s="6"/>
      <c r="H384" s="6"/>
      <c r="I384" s="6"/>
      <c r="J384" s="6"/>
      <c r="K384" s="6"/>
      <c r="L384" s="6"/>
      <c r="M384" s="6"/>
      <c r="N384" s="6"/>
      <c r="O384" s="6"/>
      <c r="P384" s="6"/>
      <c r="Q384" s="6"/>
    </row>
    <row r="385" spans="3:17">
      <c r="C385" s="6"/>
      <c r="D385" s="6"/>
      <c r="E385" s="6"/>
      <c r="F385" s="6"/>
      <c r="G385" s="6"/>
      <c r="H385" s="6"/>
      <c r="I385" s="6"/>
      <c r="J385" s="6"/>
      <c r="K385" s="6"/>
      <c r="L385" s="6"/>
      <c r="M385" s="6"/>
      <c r="N385" s="6"/>
      <c r="O385" s="6"/>
      <c r="P385" s="6"/>
      <c r="Q385" s="6"/>
    </row>
    <row r="386" spans="3:17">
      <c r="C386" s="6"/>
      <c r="D386" s="6"/>
      <c r="E386" s="6"/>
      <c r="F386" s="6"/>
      <c r="G386" s="6"/>
      <c r="H386" s="6"/>
      <c r="I386" s="6"/>
      <c r="J386" s="6"/>
      <c r="K386" s="6"/>
      <c r="L386" s="6"/>
      <c r="M386" s="6"/>
      <c r="N386" s="6"/>
      <c r="O386" s="6"/>
      <c r="P386" s="6"/>
      <c r="Q386" s="6"/>
    </row>
    <row r="387" spans="3:17">
      <c r="C387" s="6"/>
      <c r="D387" s="6"/>
      <c r="E387" s="6"/>
      <c r="F387" s="6"/>
      <c r="G387" s="6"/>
      <c r="H387" s="6"/>
      <c r="I387" s="6"/>
      <c r="J387" s="6"/>
      <c r="K387" s="6"/>
      <c r="L387" s="6"/>
      <c r="M387" s="6"/>
      <c r="N387" s="6"/>
      <c r="O387" s="6"/>
      <c r="P387" s="6"/>
      <c r="Q387" s="6"/>
    </row>
    <row r="388" spans="3:17">
      <c r="C388" s="6"/>
      <c r="D388" s="6"/>
      <c r="E388" s="6"/>
      <c r="F388" s="6"/>
      <c r="G388" s="6"/>
      <c r="H388" s="6"/>
      <c r="I388" s="6"/>
      <c r="J388" s="6"/>
      <c r="K388" s="6"/>
      <c r="L388" s="6"/>
      <c r="M388" s="6"/>
      <c r="N388" s="6"/>
      <c r="O388" s="6"/>
      <c r="P388" s="6"/>
      <c r="Q388" s="6"/>
    </row>
    <row r="389" spans="3:17">
      <c r="C389" s="6"/>
      <c r="D389" s="6"/>
      <c r="E389" s="6"/>
      <c r="F389" s="6"/>
      <c r="G389" s="6"/>
      <c r="H389" s="6"/>
      <c r="I389" s="6"/>
      <c r="J389" s="6"/>
      <c r="K389" s="6"/>
      <c r="L389" s="6"/>
      <c r="M389" s="6"/>
      <c r="N389" s="6"/>
      <c r="O389" s="6"/>
      <c r="P389" s="6"/>
      <c r="Q389" s="6"/>
    </row>
    <row r="390" spans="3:17">
      <c r="C390" s="6"/>
      <c r="D390" s="6"/>
      <c r="E390" s="6"/>
      <c r="F390" s="6"/>
      <c r="G390" s="6"/>
      <c r="H390" s="6"/>
      <c r="I390" s="6"/>
      <c r="J390" s="6"/>
      <c r="K390" s="6"/>
      <c r="L390" s="6"/>
      <c r="M390" s="6"/>
      <c r="N390" s="6"/>
      <c r="O390" s="6"/>
      <c r="P390" s="6"/>
      <c r="Q390" s="6"/>
    </row>
    <row r="391" spans="3:17">
      <c r="C391" s="6"/>
      <c r="D391" s="6"/>
      <c r="E391" s="6"/>
      <c r="F391" s="6"/>
      <c r="G391" s="6"/>
      <c r="H391" s="6"/>
      <c r="I391" s="6"/>
      <c r="J391" s="6"/>
      <c r="K391" s="6"/>
      <c r="L391" s="6"/>
      <c r="M391" s="6"/>
      <c r="N391" s="6"/>
      <c r="O391" s="6"/>
      <c r="P391" s="6"/>
      <c r="Q391" s="6"/>
    </row>
    <row r="392" spans="3:17">
      <c r="C392" s="6"/>
      <c r="D392" s="6"/>
      <c r="E392" s="6"/>
      <c r="F392" s="6"/>
      <c r="G392" s="6"/>
      <c r="H392" s="6"/>
      <c r="I392" s="6"/>
      <c r="J392" s="6"/>
      <c r="K392" s="6"/>
      <c r="L392" s="6"/>
      <c r="M392" s="6"/>
      <c r="N392" s="6"/>
      <c r="O392" s="6"/>
      <c r="P392" s="6"/>
      <c r="Q392" s="6"/>
    </row>
    <row r="393" spans="3:17">
      <c r="C393" s="6"/>
      <c r="D393" s="6"/>
      <c r="E393" s="6"/>
      <c r="F393" s="6"/>
      <c r="G393" s="6"/>
      <c r="H393" s="6"/>
      <c r="I393" s="6"/>
      <c r="J393" s="6"/>
      <c r="K393" s="6"/>
      <c r="L393" s="6"/>
      <c r="M393" s="6"/>
      <c r="N393" s="6"/>
      <c r="O393" s="6"/>
      <c r="P393" s="6"/>
      <c r="Q393" s="6"/>
    </row>
    <row r="394" spans="3:17">
      <c r="C394" s="6"/>
      <c r="D394" s="6"/>
      <c r="E394" s="6"/>
      <c r="F394" s="6"/>
      <c r="G394" s="6"/>
      <c r="H394" s="6"/>
      <c r="I394" s="6"/>
      <c r="J394" s="6"/>
      <c r="K394" s="6"/>
      <c r="L394" s="6"/>
      <c r="M394" s="6"/>
      <c r="N394" s="6"/>
      <c r="O394" s="6"/>
      <c r="P394" s="6"/>
      <c r="Q394" s="6"/>
    </row>
    <row r="395" spans="3:17">
      <c r="C395" s="6"/>
      <c r="D395" s="6"/>
      <c r="E395" s="6"/>
      <c r="F395" s="6"/>
      <c r="G395" s="6"/>
      <c r="H395" s="6"/>
      <c r="I395" s="6"/>
      <c r="J395" s="6"/>
      <c r="K395" s="6"/>
      <c r="L395" s="6"/>
      <c r="M395" s="6"/>
      <c r="N395" s="6"/>
      <c r="O395" s="6"/>
      <c r="P395" s="6"/>
      <c r="Q395" s="6"/>
    </row>
    <row r="396" spans="3:17">
      <c r="C396" s="6"/>
      <c r="D396" s="6"/>
      <c r="E396" s="6"/>
      <c r="F396" s="6"/>
      <c r="G396" s="6"/>
      <c r="H396" s="6"/>
      <c r="I396" s="6"/>
      <c r="J396" s="6"/>
      <c r="K396" s="6"/>
      <c r="L396" s="6"/>
      <c r="M396" s="6"/>
      <c r="N396" s="6"/>
      <c r="O396" s="6"/>
      <c r="P396" s="6"/>
      <c r="Q396" s="6"/>
    </row>
    <row r="397" spans="3:17">
      <c r="C397" s="6"/>
      <c r="D397" s="6"/>
      <c r="E397" s="6"/>
      <c r="F397" s="6"/>
      <c r="G397" s="6"/>
      <c r="H397" s="6"/>
      <c r="I397" s="6"/>
      <c r="J397" s="6"/>
      <c r="K397" s="6"/>
      <c r="L397" s="6"/>
      <c r="M397" s="6"/>
      <c r="N397" s="6"/>
      <c r="O397" s="6"/>
      <c r="P397" s="6"/>
      <c r="Q397" s="6"/>
    </row>
    <row r="398" spans="3:17">
      <c r="C398" s="6"/>
      <c r="D398" s="6"/>
      <c r="E398" s="6"/>
      <c r="F398" s="6"/>
      <c r="G398" s="6"/>
      <c r="H398" s="6"/>
      <c r="I398" s="6"/>
      <c r="J398" s="6"/>
      <c r="K398" s="6"/>
      <c r="L398" s="6"/>
      <c r="M398" s="6"/>
      <c r="N398" s="6"/>
      <c r="O398" s="6"/>
      <c r="P398" s="6"/>
      <c r="Q398" s="6"/>
    </row>
    <row r="399" spans="3:17">
      <c r="C399" s="6"/>
      <c r="D399" s="6"/>
      <c r="E399" s="6"/>
      <c r="F399" s="6"/>
      <c r="G399" s="6"/>
      <c r="H399" s="6"/>
      <c r="I399" s="6"/>
      <c r="J399" s="6"/>
      <c r="K399" s="6"/>
      <c r="L399" s="6"/>
      <c r="M399" s="6"/>
      <c r="N399" s="6"/>
      <c r="O399" s="6"/>
      <c r="P399" s="6"/>
      <c r="Q399" s="6"/>
    </row>
    <row r="400" spans="3:17">
      <c r="C400" s="6"/>
      <c r="D400" s="6"/>
      <c r="E400" s="6"/>
      <c r="F400" s="6"/>
      <c r="G400" s="6"/>
      <c r="H400" s="6"/>
      <c r="I400" s="6"/>
      <c r="J400" s="6"/>
      <c r="K400" s="6"/>
      <c r="L400" s="6"/>
      <c r="M400" s="6"/>
      <c r="N400" s="6"/>
      <c r="O400" s="6"/>
      <c r="P400" s="6"/>
      <c r="Q400" s="6"/>
    </row>
    <row r="401" spans="3:17">
      <c r="C401" s="6"/>
      <c r="D401" s="6"/>
      <c r="E401" s="6"/>
      <c r="F401" s="6"/>
      <c r="G401" s="6"/>
      <c r="H401" s="6"/>
      <c r="I401" s="6"/>
      <c r="J401" s="6"/>
      <c r="K401" s="6"/>
      <c r="L401" s="6"/>
      <c r="M401" s="6"/>
      <c r="N401" s="6"/>
      <c r="O401" s="6"/>
      <c r="P401" s="6"/>
      <c r="Q401" s="6"/>
    </row>
    <row r="402" spans="3:17">
      <c r="C402" s="6"/>
      <c r="D402" s="6"/>
      <c r="E402" s="6"/>
      <c r="F402" s="6"/>
      <c r="G402" s="6"/>
      <c r="H402" s="6"/>
      <c r="I402" s="6"/>
      <c r="J402" s="6"/>
      <c r="K402" s="6"/>
      <c r="L402" s="6"/>
      <c r="M402" s="6"/>
      <c r="N402" s="6"/>
      <c r="O402" s="6"/>
      <c r="P402" s="6"/>
      <c r="Q402" s="6"/>
    </row>
    <row r="403" spans="3:17">
      <c r="C403" s="6"/>
      <c r="D403" s="6"/>
      <c r="E403" s="6"/>
      <c r="F403" s="6"/>
      <c r="G403" s="6"/>
      <c r="H403" s="6"/>
      <c r="I403" s="6"/>
      <c r="J403" s="6"/>
      <c r="K403" s="6"/>
      <c r="L403" s="6"/>
      <c r="M403" s="6"/>
      <c r="N403" s="6"/>
      <c r="O403" s="6"/>
      <c r="P403" s="6"/>
      <c r="Q403" s="6"/>
    </row>
    <row r="404" spans="3:17">
      <c r="C404" s="6"/>
      <c r="D404" s="6"/>
      <c r="E404" s="6"/>
      <c r="F404" s="6"/>
      <c r="G404" s="6"/>
      <c r="H404" s="6"/>
      <c r="I404" s="6"/>
      <c r="J404" s="6"/>
      <c r="K404" s="6"/>
      <c r="L404" s="6"/>
      <c r="M404" s="6"/>
      <c r="N404" s="6"/>
      <c r="O404" s="6"/>
      <c r="P404" s="6"/>
      <c r="Q404" s="6"/>
    </row>
    <row r="405" spans="3:17">
      <c r="C405" s="6"/>
      <c r="D405" s="6"/>
      <c r="E405" s="6"/>
      <c r="F405" s="6"/>
      <c r="G405" s="6"/>
      <c r="H405" s="6"/>
      <c r="I405" s="6"/>
      <c r="J405" s="6"/>
      <c r="K405" s="6"/>
      <c r="L405" s="6"/>
      <c r="M405" s="6"/>
      <c r="N405" s="6"/>
      <c r="O405" s="6"/>
      <c r="P405" s="6"/>
      <c r="Q405" s="6"/>
    </row>
    <row r="406" spans="3:17">
      <c r="C406" s="6"/>
      <c r="D406" s="6"/>
      <c r="E406" s="6"/>
      <c r="F406" s="6"/>
      <c r="G406" s="6"/>
      <c r="H406" s="6"/>
      <c r="I406" s="6"/>
      <c r="J406" s="6"/>
      <c r="K406" s="6"/>
      <c r="L406" s="6"/>
      <c r="M406" s="6"/>
      <c r="N406" s="6"/>
      <c r="O406" s="6"/>
      <c r="P406" s="6"/>
      <c r="Q406" s="6"/>
    </row>
    <row r="407" spans="3:17">
      <c r="C407" s="6"/>
      <c r="D407" s="6"/>
      <c r="E407" s="6"/>
      <c r="F407" s="6"/>
      <c r="G407" s="6"/>
      <c r="H407" s="6"/>
      <c r="I407" s="6"/>
      <c r="J407" s="6"/>
      <c r="K407" s="6"/>
      <c r="L407" s="6"/>
      <c r="M407" s="6"/>
      <c r="N407" s="6"/>
      <c r="O407" s="6"/>
      <c r="P407" s="6"/>
      <c r="Q407" s="6"/>
    </row>
    <row r="408" spans="3:17">
      <c r="C408" s="6"/>
      <c r="D408" s="6"/>
      <c r="E408" s="6"/>
      <c r="F408" s="6"/>
      <c r="G408" s="6"/>
      <c r="H408" s="6"/>
      <c r="I408" s="6"/>
      <c r="J408" s="6"/>
      <c r="K408" s="6"/>
      <c r="L408" s="6"/>
      <c r="M408" s="6"/>
      <c r="N408" s="6"/>
      <c r="O408" s="6"/>
      <c r="P408" s="6"/>
      <c r="Q408" s="6"/>
    </row>
    <row r="409" spans="3:17">
      <c r="C409" s="6"/>
      <c r="D409" s="6"/>
      <c r="E409" s="6"/>
      <c r="F409" s="6"/>
      <c r="G409" s="6"/>
      <c r="H409" s="6"/>
      <c r="I409" s="6"/>
      <c r="J409" s="6"/>
      <c r="K409" s="6"/>
      <c r="L409" s="6"/>
      <c r="M409" s="6"/>
      <c r="N409" s="6"/>
      <c r="O409" s="6"/>
      <c r="P409" s="6"/>
      <c r="Q409" s="6"/>
    </row>
    <row r="410" spans="3:17">
      <c r="C410" s="6"/>
      <c r="D410" s="6"/>
      <c r="E410" s="6"/>
      <c r="F410" s="6"/>
      <c r="G410" s="6"/>
      <c r="H410" s="6"/>
      <c r="I410" s="6"/>
      <c r="J410" s="6"/>
      <c r="K410" s="6"/>
      <c r="L410" s="6"/>
      <c r="M410" s="6"/>
      <c r="N410" s="6"/>
      <c r="O410" s="6"/>
      <c r="P410" s="6"/>
      <c r="Q410" s="6"/>
    </row>
    <row r="411" spans="3:17">
      <c r="C411" s="6"/>
      <c r="D411" s="6"/>
      <c r="E411" s="6"/>
      <c r="F411" s="6"/>
      <c r="G411" s="6"/>
      <c r="H411" s="6"/>
      <c r="I411" s="6"/>
      <c r="J411" s="6"/>
      <c r="K411" s="6"/>
      <c r="L411" s="6"/>
      <c r="M411" s="6"/>
      <c r="N411" s="6"/>
      <c r="O411" s="6"/>
      <c r="P411" s="6"/>
      <c r="Q411" s="6"/>
    </row>
    <row r="412" spans="3:17">
      <c r="C412" s="6"/>
      <c r="D412" s="6"/>
      <c r="E412" s="6"/>
      <c r="F412" s="6"/>
      <c r="G412" s="6"/>
      <c r="H412" s="6"/>
      <c r="I412" s="6"/>
      <c r="J412" s="6"/>
      <c r="K412" s="6"/>
      <c r="L412" s="6"/>
      <c r="M412" s="6"/>
      <c r="N412" s="6"/>
      <c r="O412" s="6"/>
      <c r="P412" s="6"/>
      <c r="Q412" s="6"/>
    </row>
    <row r="413" spans="3:17">
      <c r="C413" s="6"/>
      <c r="D413" s="6"/>
      <c r="E413" s="6"/>
      <c r="F413" s="6"/>
      <c r="G413" s="6"/>
      <c r="H413" s="6"/>
      <c r="I413" s="6"/>
      <c r="J413" s="6"/>
      <c r="K413" s="6"/>
      <c r="L413" s="6"/>
      <c r="M413" s="6"/>
      <c r="N413" s="6"/>
      <c r="O413" s="6"/>
      <c r="P413" s="6"/>
      <c r="Q413" s="6"/>
    </row>
    <row r="414" spans="3:17">
      <c r="C414" s="6"/>
      <c r="D414" s="6"/>
      <c r="E414" s="6"/>
      <c r="F414" s="6"/>
      <c r="G414" s="6"/>
      <c r="H414" s="6"/>
      <c r="I414" s="6"/>
      <c r="J414" s="6"/>
      <c r="K414" s="6"/>
      <c r="L414" s="6"/>
      <c r="M414" s="6"/>
      <c r="N414" s="6"/>
      <c r="O414" s="6"/>
      <c r="P414" s="6"/>
      <c r="Q414" s="6"/>
    </row>
    <row r="415" spans="3:17">
      <c r="C415" s="6"/>
      <c r="D415" s="6"/>
      <c r="E415" s="6"/>
      <c r="F415" s="6"/>
      <c r="G415" s="6"/>
      <c r="H415" s="6"/>
      <c r="I415" s="6"/>
      <c r="J415" s="6"/>
      <c r="K415" s="6"/>
      <c r="L415" s="6"/>
      <c r="M415" s="6"/>
      <c r="N415" s="6"/>
      <c r="O415" s="6"/>
      <c r="P415" s="6"/>
      <c r="Q415" s="6"/>
    </row>
  </sheetData>
  <mergeCells count="28">
    <mergeCell ref="N8:N9"/>
    <mergeCell ref="I8:I10"/>
    <mergeCell ref="J8:J9"/>
    <mergeCell ref="K8:K9"/>
    <mergeCell ref="L8:L9"/>
    <mergeCell ref="M8:M10"/>
    <mergeCell ref="B6:B10"/>
    <mergeCell ref="C6:C9"/>
    <mergeCell ref="D6:I6"/>
    <mergeCell ref="J6:M6"/>
    <mergeCell ref="N6:Q6"/>
    <mergeCell ref="D7:I7"/>
    <mergeCell ref="J7:M7"/>
    <mergeCell ref="N7:Q7"/>
    <mergeCell ref="D8:G8"/>
    <mergeCell ref="H8:H9"/>
    <mergeCell ref="O8:O9"/>
    <mergeCell ref="P8:P9"/>
    <mergeCell ref="Q8:Q10"/>
    <mergeCell ref="D9:G9"/>
    <mergeCell ref="C10:C11"/>
    <mergeCell ref="H10:H11"/>
    <mergeCell ref="B2:E2"/>
    <mergeCell ref="F2:N2"/>
    <mergeCell ref="O2:Q2"/>
    <mergeCell ref="B3:B4"/>
    <mergeCell ref="C3:P3"/>
    <mergeCell ref="C4:P4"/>
  </mergeCells>
  <printOptions horizontalCentered="1" verticalCentered="1"/>
  <pageMargins left="0.196850393700787" right="0.196850393700787" top="0.196850393700787" bottom="0.196850393700787" header="0.511811023622047" footer="0.511811023622047"/>
  <pageSetup paperSize="9" scale="45"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R212"/>
  <sheetViews>
    <sheetView rightToLeft="1" topLeftCell="A66" zoomScale="50" zoomScaleNormal="50" workbookViewId="0">
      <selection activeCell="E2" sqref="E2:L2"/>
    </sheetView>
  </sheetViews>
  <sheetFormatPr defaultColWidth="9.140625" defaultRowHeight="15.75"/>
  <cols>
    <col min="1" max="1" width="10.7109375" style="1" customWidth="1"/>
    <col min="2" max="2" width="21.85546875" style="22" customWidth="1"/>
    <col min="3" max="15" width="25.7109375" style="1" customWidth="1"/>
    <col min="16" max="16" width="19.140625" style="39" bestFit="1" customWidth="1"/>
    <col min="17" max="17" width="13.7109375" style="10" customWidth="1"/>
    <col min="18" max="18" width="12" style="1" bestFit="1" customWidth="1"/>
    <col min="19" max="16384" width="9.140625" style="1"/>
  </cols>
  <sheetData>
    <row r="1" spans="2:18" s="10" customFormat="1" ht="18" customHeight="1">
      <c r="P1" s="39"/>
    </row>
    <row r="2" spans="2:18" s="641" customFormat="1" ht="33">
      <c r="B2" s="1621" t="s">
        <v>854</v>
      </c>
      <c r="C2" s="1621"/>
      <c r="D2" s="1621"/>
      <c r="E2" s="1405" t="s">
        <v>746</v>
      </c>
      <c r="F2" s="1405"/>
      <c r="G2" s="1405"/>
      <c r="H2" s="1405"/>
      <c r="I2" s="1405"/>
      <c r="J2" s="1405"/>
      <c r="K2" s="1405"/>
      <c r="L2" s="1405"/>
      <c r="M2" s="710"/>
      <c r="N2" s="1432" t="s">
        <v>688</v>
      </c>
      <c r="O2" s="1432"/>
      <c r="P2" s="145"/>
      <c r="Q2" s="145"/>
      <c r="R2" s="145"/>
    </row>
    <row r="3" spans="2:18" s="641" customFormat="1" ht="33">
      <c r="B3" s="522"/>
      <c r="C3" s="1405" t="s">
        <v>717</v>
      </c>
      <c r="D3" s="1405"/>
      <c r="E3" s="1405"/>
      <c r="F3" s="1405"/>
      <c r="G3" s="1405"/>
      <c r="H3" s="1405"/>
      <c r="I3" s="1405"/>
      <c r="J3" s="1405"/>
      <c r="K3" s="1405"/>
      <c r="L3" s="1405"/>
      <c r="M3" s="1405"/>
      <c r="N3" s="1405"/>
      <c r="O3" s="1280"/>
      <c r="P3" s="145"/>
      <c r="Q3" s="145"/>
      <c r="R3" s="145"/>
    </row>
    <row r="4" spans="2:18" s="565" customFormat="1" ht="37.5">
      <c r="B4" s="317"/>
      <c r="C4" s="1659" t="s">
        <v>718</v>
      </c>
      <c r="D4" s="1659"/>
      <c r="E4" s="1659"/>
      <c r="F4" s="1659"/>
      <c r="G4" s="1659"/>
      <c r="H4" s="1659"/>
      <c r="I4" s="1659"/>
      <c r="J4" s="1659"/>
      <c r="K4" s="1659"/>
      <c r="L4" s="1659"/>
      <c r="M4" s="1659"/>
      <c r="N4" s="1659"/>
      <c r="O4" s="1294" t="s">
        <v>24</v>
      </c>
      <c r="P4" s="709"/>
      <c r="Q4" s="641"/>
    </row>
    <row r="5" spans="2:18" ht="10.15" customHeight="1">
      <c r="B5" s="317"/>
      <c r="C5" s="1292"/>
      <c r="D5" s="1292"/>
      <c r="E5" s="1292"/>
      <c r="F5" s="1292"/>
      <c r="G5" s="1292"/>
      <c r="H5" s="1292"/>
      <c r="I5" s="1292"/>
      <c r="J5" s="1292"/>
      <c r="K5" s="1292"/>
      <c r="L5" s="1292"/>
      <c r="M5" s="1292"/>
      <c r="N5" s="1292"/>
      <c r="O5" s="367"/>
    </row>
    <row r="6" spans="2:18" ht="96.75" customHeight="1">
      <c r="B6" s="320"/>
      <c r="C6" s="443" t="s">
        <v>252</v>
      </c>
      <c r="D6" s="443" t="s">
        <v>251</v>
      </c>
      <c r="E6" s="443" t="s">
        <v>250</v>
      </c>
      <c r="F6" s="443" t="s">
        <v>249</v>
      </c>
      <c r="G6" s="443" t="s">
        <v>248</v>
      </c>
      <c r="H6" s="443" t="s">
        <v>247</v>
      </c>
      <c r="I6" s="443" t="s">
        <v>246</v>
      </c>
      <c r="J6" s="443" t="s">
        <v>245</v>
      </c>
      <c r="K6" s="444" t="s">
        <v>244</v>
      </c>
      <c r="L6" s="443" t="s">
        <v>243</v>
      </c>
      <c r="M6" s="443" t="s">
        <v>242</v>
      </c>
      <c r="N6" s="443" t="s">
        <v>1013</v>
      </c>
      <c r="O6" s="445" t="s">
        <v>119</v>
      </c>
    </row>
    <row r="7" spans="2:18" ht="96.75" customHeight="1">
      <c r="B7" s="321"/>
      <c r="C7" s="1328" t="s">
        <v>241</v>
      </c>
      <c r="D7" s="1328" t="s">
        <v>240</v>
      </c>
      <c r="E7" s="1328" t="s">
        <v>239</v>
      </c>
      <c r="F7" s="1328" t="s">
        <v>238</v>
      </c>
      <c r="G7" s="1328" t="s">
        <v>237</v>
      </c>
      <c r="H7" s="1328" t="s">
        <v>236</v>
      </c>
      <c r="I7" s="1328" t="s">
        <v>235</v>
      </c>
      <c r="J7" s="1328" t="s">
        <v>234</v>
      </c>
      <c r="K7" s="319" t="s">
        <v>233</v>
      </c>
      <c r="L7" s="1328" t="s">
        <v>232</v>
      </c>
      <c r="M7" s="1328" t="s">
        <v>231</v>
      </c>
      <c r="N7" s="1328" t="s">
        <v>230</v>
      </c>
      <c r="O7" s="322" t="s">
        <v>229</v>
      </c>
    </row>
    <row r="8" spans="2:18" s="565" customFormat="1" ht="40.15" customHeight="1">
      <c r="B8" s="84" t="s">
        <v>2</v>
      </c>
      <c r="C8" s="12"/>
      <c r="D8" s="12"/>
      <c r="E8" s="12"/>
      <c r="F8" s="12"/>
      <c r="G8" s="12"/>
      <c r="H8" s="12"/>
      <c r="I8" s="12"/>
      <c r="J8" s="12"/>
      <c r="K8" s="12"/>
      <c r="L8" s="12"/>
      <c r="M8" s="12"/>
      <c r="N8" s="12"/>
      <c r="O8" s="12"/>
      <c r="P8" s="709"/>
      <c r="Q8" s="641"/>
    </row>
    <row r="9" spans="2:18" s="704" customFormat="1" ht="34.9" hidden="1" customHeight="1">
      <c r="B9" s="505">
        <v>2014</v>
      </c>
      <c r="C9" s="574">
        <v>16144.225668645</v>
      </c>
      <c r="D9" s="574">
        <v>626.96669992700004</v>
      </c>
      <c r="E9" s="574">
        <v>819.84013678899998</v>
      </c>
      <c r="F9" s="574">
        <v>174.11358140900001</v>
      </c>
      <c r="G9" s="574">
        <v>309.11108829699998</v>
      </c>
      <c r="H9" s="574">
        <v>89.481380000000001</v>
      </c>
      <c r="I9" s="574">
        <v>88.971484154999999</v>
      </c>
      <c r="J9" s="574">
        <v>340.04191564299998</v>
      </c>
      <c r="K9" s="574">
        <v>330.72500488399999</v>
      </c>
      <c r="L9" s="574">
        <v>114.563708135</v>
      </c>
      <c r="M9" s="574">
        <v>95.74220320900001</v>
      </c>
      <c r="N9" s="574">
        <v>140.68832731099999</v>
      </c>
      <c r="O9" s="574">
        <f>SUM(C9:N9)</f>
        <v>19274.471198404</v>
      </c>
      <c r="P9" s="621"/>
      <c r="Q9" s="703"/>
    </row>
    <row r="10" spans="2:18" s="704" customFormat="1" ht="34.9" hidden="1" customHeight="1">
      <c r="B10" s="504">
        <v>2015</v>
      </c>
      <c r="C10" s="572">
        <v>17446.057612989</v>
      </c>
      <c r="D10" s="572">
        <v>715.16893578600002</v>
      </c>
      <c r="E10" s="572">
        <v>985.25492481200001</v>
      </c>
      <c r="F10" s="572">
        <v>198.135692111</v>
      </c>
      <c r="G10" s="572">
        <v>359.28480664200004</v>
      </c>
      <c r="H10" s="572">
        <v>101.983262504</v>
      </c>
      <c r="I10" s="572">
        <v>106.92982275</v>
      </c>
      <c r="J10" s="572">
        <v>421.28130791299998</v>
      </c>
      <c r="K10" s="572">
        <v>374.08551846399996</v>
      </c>
      <c r="L10" s="572">
        <v>125.10506213699999</v>
      </c>
      <c r="M10" s="572">
        <v>110.401620866</v>
      </c>
      <c r="N10" s="572">
        <v>159.837361827</v>
      </c>
      <c r="O10" s="572">
        <f t="shared" ref="O10:O17" si="0">SUM(C10:N10)</f>
        <v>21103.525928801002</v>
      </c>
      <c r="P10" s="705"/>
      <c r="Q10" s="703"/>
    </row>
    <row r="11" spans="2:18" s="704" customFormat="1" ht="34.9" hidden="1" customHeight="1">
      <c r="B11" s="505">
        <v>2016</v>
      </c>
      <c r="C11" s="574">
        <v>18845.266089902001</v>
      </c>
      <c r="D11" s="574">
        <v>797.56275150600004</v>
      </c>
      <c r="E11" s="574">
        <v>1106.6735873770001</v>
      </c>
      <c r="F11" s="574">
        <v>224.08964592300001</v>
      </c>
      <c r="G11" s="574">
        <v>437.61620299699996</v>
      </c>
      <c r="H11" s="574">
        <v>117.149570216</v>
      </c>
      <c r="I11" s="574">
        <v>114.998812908</v>
      </c>
      <c r="J11" s="574">
        <v>420.51654392199998</v>
      </c>
      <c r="K11" s="574">
        <v>406.41930205400001</v>
      </c>
      <c r="L11" s="574">
        <v>137.55095407100001</v>
      </c>
      <c r="M11" s="574">
        <v>121.835902464</v>
      </c>
      <c r="N11" s="574">
        <v>176.097953574</v>
      </c>
      <c r="O11" s="574">
        <f t="shared" si="0"/>
        <v>22905.777316914005</v>
      </c>
      <c r="P11" s="621"/>
      <c r="Q11" s="703"/>
    </row>
    <row r="12" spans="2:18" s="704" customFormat="1" ht="34.9" hidden="1" customHeight="1">
      <c r="B12" s="504">
        <v>2017</v>
      </c>
      <c r="C12" s="572">
        <v>20318.016286203998</v>
      </c>
      <c r="D12" s="572">
        <v>916.07051030299999</v>
      </c>
      <c r="E12" s="572">
        <v>1193.1269989969999</v>
      </c>
      <c r="F12" s="572">
        <v>238.72673275600002</v>
      </c>
      <c r="G12" s="572">
        <v>462.52554723100002</v>
      </c>
      <c r="H12" s="572">
        <v>110.815623656</v>
      </c>
      <c r="I12" s="572">
        <v>167.00459956099999</v>
      </c>
      <c r="J12" s="572">
        <v>442.57699013799999</v>
      </c>
      <c r="K12" s="572">
        <v>411.11649169899999</v>
      </c>
      <c r="L12" s="572">
        <v>148.68029505600001</v>
      </c>
      <c r="M12" s="572">
        <v>133.68095586199999</v>
      </c>
      <c r="N12" s="572">
        <v>194.41589506</v>
      </c>
      <c r="O12" s="572">
        <f t="shared" si="0"/>
        <v>24736.756926523001</v>
      </c>
      <c r="P12" s="705"/>
      <c r="Q12" s="703"/>
    </row>
    <row r="13" spans="2:18" s="704" customFormat="1" ht="34.9" hidden="1" customHeight="1">
      <c r="B13" s="505">
        <v>2018</v>
      </c>
      <c r="C13" s="574">
        <v>21482.318449345003</v>
      </c>
      <c r="D13" s="574">
        <v>908.53091487999995</v>
      </c>
      <c r="E13" s="574">
        <v>1309.4708312739999</v>
      </c>
      <c r="F13" s="574">
        <v>243.15413325600002</v>
      </c>
      <c r="G13" s="574">
        <v>482.79996276099996</v>
      </c>
      <c r="H13" s="574">
        <v>112.03366003900001</v>
      </c>
      <c r="I13" s="574">
        <v>170.89162318599998</v>
      </c>
      <c r="J13" s="574">
        <v>470.08980681999998</v>
      </c>
      <c r="K13" s="574">
        <v>434.36171275999999</v>
      </c>
      <c r="L13" s="574">
        <v>154.201198651</v>
      </c>
      <c r="M13" s="574">
        <v>139.01058059599998</v>
      </c>
      <c r="N13" s="574">
        <v>204.89394116999998</v>
      </c>
      <c r="O13" s="574">
        <f t="shared" si="0"/>
        <v>26111.756814738008</v>
      </c>
      <c r="P13" s="621"/>
      <c r="Q13" s="703"/>
    </row>
    <row r="14" spans="2:18" s="704" customFormat="1" ht="35.1" hidden="1" customHeight="1">
      <c r="B14" s="504">
        <v>2019</v>
      </c>
      <c r="C14" s="572">
        <v>22382.011375334001</v>
      </c>
      <c r="D14" s="572">
        <v>939.31285018400001</v>
      </c>
      <c r="E14" s="572">
        <v>1278.1346194600001</v>
      </c>
      <c r="F14" s="572">
        <v>259.88531849399999</v>
      </c>
      <c r="G14" s="572">
        <v>499.56556909799997</v>
      </c>
      <c r="H14" s="572">
        <v>111.02659285999999</v>
      </c>
      <c r="I14" s="572">
        <v>176.602139905</v>
      </c>
      <c r="J14" s="572">
        <v>489.757039695</v>
      </c>
      <c r="K14" s="572">
        <v>438.80585583999999</v>
      </c>
      <c r="L14" s="572">
        <v>156.51047148500001</v>
      </c>
      <c r="M14" s="572">
        <v>138.37216893000002</v>
      </c>
      <c r="N14" s="572">
        <v>212.21815285</v>
      </c>
      <c r="O14" s="572">
        <f t="shared" si="0"/>
        <v>27082.202154135</v>
      </c>
      <c r="P14" s="705"/>
      <c r="Q14" s="703"/>
    </row>
    <row r="15" spans="2:18" s="704" customFormat="1" ht="35.1" hidden="1" customHeight="1">
      <c r="B15" s="505">
        <v>2020</v>
      </c>
      <c r="C15" s="574">
        <v>23469.828337615003</v>
      </c>
      <c r="D15" s="574">
        <v>1006.2582073259999</v>
      </c>
      <c r="E15" s="574">
        <v>1442.7693350309999</v>
      </c>
      <c r="F15" s="574">
        <v>300.34878193999998</v>
      </c>
      <c r="G15" s="574">
        <v>557.32417430999999</v>
      </c>
      <c r="H15" s="574">
        <v>122.61636431999999</v>
      </c>
      <c r="I15" s="574">
        <v>192.732593463</v>
      </c>
      <c r="J15" s="574">
        <v>528.26251094300005</v>
      </c>
      <c r="K15" s="574">
        <v>452.55934027000001</v>
      </c>
      <c r="L15" s="574">
        <v>175.56307103400002</v>
      </c>
      <c r="M15" s="574">
        <v>151.60711967199998</v>
      </c>
      <c r="N15" s="574">
        <v>239.18603858</v>
      </c>
      <c r="O15" s="574">
        <f t="shared" si="0"/>
        <v>28639.055874504003</v>
      </c>
      <c r="P15" s="621"/>
      <c r="Q15" s="703"/>
    </row>
    <row r="16" spans="2:18" s="704" customFormat="1" ht="35.1" customHeight="1">
      <c r="B16" s="504">
        <v>2021</v>
      </c>
      <c r="C16" s="572">
        <v>24331.409801530001</v>
      </c>
      <c r="D16" s="572">
        <v>1102.0978953490001</v>
      </c>
      <c r="E16" s="572">
        <v>1587.199024776</v>
      </c>
      <c r="F16" s="572">
        <v>330.46202599999998</v>
      </c>
      <c r="G16" s="572">
        <v>617.78790822000008</v>
      </c>
      <c r="H16" s="572">
        <v>131.65820882</v>
      </c>
      <c r="I16" s="572">
        <v>214.970024631</v>
      </c>
      <c r="J16" s="572">
        <v>557.50518384300005</v>
      </c>
      <c r="K16" s="572">
        <v>526.49588146999997</v>
      </c>
      <c r="L16" s="572">
        <v>198.18686932400001</v>
      </c>
      <c r="M16" s="572">
        <v>166.49992430399999</v>
      </c>
      <c r="N16" s="572">
        <v>264.25811212999997</v>
      </c>
      <c r="O16" s="572">
        <f t="shared" si="0"/>
        <v>30028.530860397004</v>
      </c>
      <c r="P16" s="705"/>
      <c r="Q16" s="703"/>
    </row>
    <row r="17" spans="2:18" s="704" customFormat="1" ht="35.1" customHeight="1">
      <c r="B17" s="505">
        <v>2022</v>
      </c>
      <c r="C17" s="574">
        <v>26421.299478628</v>
      </c>
      <c r="D17" s="574">
        <v>1195.72340467</v>
      </c>
      <c r="E17" s="574">
        <v>1752.790187861</v>
      </c>
      <c r="F17" s="574">
        <v>368.18032756999997</v>
      </c>
      <c r="G17" s="574">
        <v>650.28340350999997</v>
      </c>
      <c r="H17" s="574">
        <v>143.49983154</v>
      </c>
      <c r="I17" s="574">
        <v>234.49073212000002</v>
      </c>
      <c r="J17" s="574">
        <v>563.70632328400006</v>
      </c>
      <c r="K17" s="574">
        <v>571.27518867999993</v>
      </c>
      <c r="L17" s="574">
        <v>218.935551237</v>
      </c>
      <c r="M17" s="574">
        <v>182.69956442500001</v>
      </c>
      <c r="N17" s="574">
        <v>288.64216930000003</v>
      </c>
      <c r="O17" s="574">
        <f t="shared" si="0"/>
        <v>32591.526162824997</v>
      </c>
      <c r="P17" s="621"/>
      <c r="Q17" s="703"/>
    </row>
    <row r="18" spans="2:18" s="704" customFormat="1" ht="35.1" customHeight="1">
      <c r="B18" s="515">
        <v>2023</v>
      </c>
      <c r="C18" s="676">
        <v>27017.895385889999</v>
      </c>
      <c r="D18" s="676">
        <v>1202.7356432300001</v>
      </c>
      <c r="E18" s="676">
        <v>1841.0093711010002</v>
      </c>
      <c r="F18" s="676">
        <v>373.70825308999997</v>
      </c>
      <c r="G18" s="676">
        <v>664.79658596000002</v>
      </c>
      <c r="H18" s="676">
        <v>148.33795319000001</v>
      </c>
      <c r="I18" s="676">
        <v>239.40381568700002</v>
      </c>
      <c r="J18" s="676">
        <v>585.93048658000009</v>
      </c>
      <c r="K18" s="676">
        <v>585.54156921000003</v>
      </c>
      <c r="L18" s="676">
        <v>255.44479472200001</v>
      </c>
      <c r="M18" s="676">
        <v>179.08274835100002</v>
      </c>
      <c r="N18" s="676">
        <v>293.24505299699996</v>
      </c>
      <c r="O18" s="676">
        <v>33387.131660008003</v>
      </c>
      <c r="P18" s="705"/>
      <c r="Q18" s="703"/>
    </row>
    <row r="19" spans="2:18" s="704" customFormat="1" ht="35.1" customHeight="1">
      <c r="B19" s="505">
        <v>2024</v>
      </c>
      <c r="C19" s="574">
        <v>28302.300119759999</v>
      </c>
      <c r="D19" s="574">
        <v>1261.5692800659999</v>
      </c>
      <c r="E19" s="574">
        <v>1891.0944459300001</v>
      </c>
      <c r="F19" s="574">
        <v>388.97735470700002</v>
      </c>
      <c r="G19" s="574">
        <v>672.97821701999999</v>
      </c>
      <c r="H19" s="574">
        <v>148.45354159999999</v>
      </c>
      <c r="I19" s="574">
        <v>243.38215146000002</v>
      </c>
      <c r="J19" s="574">
        <v>575.47430072999998</v>
      </c>
      <c r="K19" s="574">
        <v>587.75794842999994</v>
      </c>
      <c r="L19" s="574">
        <v>222.03379603499999</v>
      </c>
      <c r="M19" s="574">
        <v>179.32699477599999</v>
      </c>
      <c r="N19" s="574">
        <v>304.22319550399999</v>
      </c>
      <c r="O19" s="574">
        <v>34777.571346017998</v>
      </c>
      <c r="P19" s="705"/>
      <c r="Q19" s="703"/>
    </row>
    <row r="20" spans="2:18" s="704" customFormat="1" ht="35.1" customHeight="1">
      <c r="B20" s="515">
        <v>2025</v>
      </c>
      <c r="C20" s="676">
        <f>C77</f>
        <v>29551.964677528998</v>
      </c>
      <c r="D20" s="676">
        <f t="shared" ref="D20:N20" si="1">D77</f>
        <v>1261.879101428</v>
      </c>
      <c r="E20" s="676">
        <f t="shared" si="1"/>
        <v>1890.5934080339998</v>
      </c>
      <c r="F20" s="676">
        <f t="shared" si="1"/>
        <v>393.020988321</v>
      </c>
      <c r="G20" s="676">
        <f t="shared" si="1"/>
        <v>685.70322294699997</v>
      </c>
      <c r="H20" s="676">
        <f t="shared" si="1"/>
        <v>150.17378212</v>
      </c>
      <c r="I20" s="676">
        <f t="shared" si="1"/>
        <v>241.996876697</v>
      </c>
      <c r="J20" s="676">
        <f t="shared" si="1"/>
        <v>594.52640125599999</v>
      </c>
      <c r="K20" s="676">
        <f t="shared" si="1"/>
        <v>588.89986532</v>
      </c>
      <c r="L20" s="676">
        <f t="shared" si="1"/>
        <v>218.93840548100002</v>
      </c>
      <c r="M20" s="676">
        <f t="shared" si="1"/>
        <v>179.453369321</v>
      </c>
      <c r="N20" s="676">
        <f t="shared" si="1"/>
        <v>310.570352904</v>
      </c>
      <c r="O20" s="676">
        <f>O77</f>
        <v>36067.720451358</v>
      </c>
      <c r="P20" s="705"/>
      <c r="Q20" s="703"/>
    </row>
    <row r="21" spans="2:18" s="704" customFormat="1" ht="26.25" hidden="1">
      <c r="B21" s="714">
        <v>2014</v>
      </c>
      <c r="C21" s="892"/>
      <c r="D21" s="678"/>
      <c r="E21" s="678"/>
      <c r="F21" s="678"/>
      <c r="G21" s="678"/>
      <c r="H21" s="678"/>
      <c r="I21" s="678"/>
      <c r="J21" s="678"/>
      <c r="K21" s="678"/>
      <c r="L21" s="678"/>
      <c r="M21" s="678"/>
      <c r="N21" s="678"/>
      <c r="O21" s="678"/>
      <c r="P21" s="621"/>
      <c r="Q21" s="703"/>
    </row>
    <row r="22" spans="2:18" s="704" customFormat="1" ht="26.25" hidden="1">
      <c r="B22" s="505" t="s">
        <v>258</v>
      </c>
      <c r="C22" s="574">
        <v>16144.225668645</v>
      </c>
      <c r="D22" s="574">
        <v>626.96669992700004</v>
      </c>
      <c r="E22" s="574">
        <v>819.84013678899998</v>
      </c>
      <c r="F22" s="574">
        <v>174.11358140900001</v>
      </c>
      <c r="G22" s="574">
        <v>309.11108829699998</v>
      </c>
      <c r="H22" s="574">
        <v>89.481380000000001</v>
      </c>
      <c r="I22" s="574">
        <v>88.971484154999999</v>
      </c>
      <c r="J22" s="574">
        <v>340.04191564299998</v>
      </c>
      <c r="K22" s="574">
        <v>330.72500488399999</v>
      </c>
      <c r="L22" s="574">
        <v>114.563708135</v>
      </c>
      <c r="M22" s="574">
        <v>95.74220320900001</v>
      </c>
      <c r="N22" s="574">
        <v>140.68832731099999</v>
      </c>
      <c r="O22" s="574">
        <f>SUM(C22:N22)</f>
        <v>19274.471198404</v>
      </c>
      <c r="P22" s="621"/>
      <c r="Q22" s="703"/>
      <c r="R22" s="706"/>
    </row>
    <row r="23" spans="2:18" s="704" customFormat="1" ht="26.25" hidden="1">
      <c r="B23" s="714">
        <v>2015</v>
      </c>
      <c r="C23" s="892"/>
      <c r="D23" s="678"/>
      <c r="E23" s="678"/>
      <c r="F23" s="678"/>
      <c r="G23" s="678"/>
      <c r="H23" s="678"/>
      <c r="I23" s="678"/>
      <c r="J23" s="678"/>
      <c r="K23" s="678"/>
      <c r="L23" s="678"/>
      <c r="M23" s="678"/>
      <c r="N23" s="678"/>
      <c r="O23" s="678"/>
      <c r="P23" s="621"/>
      <c r="Q23" s="703"/>
      <c r="R23" s="706"/>
    </row>
    <row r="24" spans="2:18" s="704" customFormat="1" ht="26.25" hidden="1">
      <c r="B24" s="505" t="s">
        <v>254</v>
      </c>
      <c r="C24" s="574">
        <v>16495.310124577998</v>
      </c>
      <c r="D24" s="574">
        <v>654.594529115</v>
      </c>
      <c r="E24" s="574">
        <v>872.75865746099998</v>
      </c>
      <c r="F24" s="574">
        <v>177.61167380500001</v>
      </c>
      <c r="G24" s="574">
        <v>314.43931206599996</v>
      </c>
      <c r="H24" s="574">
        <v>91.218664000000004</v>
      </c>
      <c r="I24" s="574">
        <v>90.426554890000006</v>
      </c>
      <c r="J24" s="574">
        <v>385.23787881300001</v>
      </c>
      <c r="K24" s="574">
        <v>340.40704501200003</v>
      </c>
      <c r="L24" s="574">
        <v>117.896387339</v>
      </c>
      <c r="M24" s="574">
        <v>97.877365013999992</v>
      </c>
      <c r="N24" s="574">
        <v>144.77044795399999</v>
      </c>
      <c r="O24" s="574">
        <f>SUM(C24:N24)</f>
        <v>19782.548640046996</v>
      </c>
      <c r="P24" s="621"/>
      <c r="Q24" s="703"/>
      <c r="R24" s="706"/>
    </row>
    <row r="25" spans="2:18" s="704" customFormat="1" ht="26.25" hidden="1">
      <c r="B25" s="504" t="s">
        <v>255</v>
      </c>
      <c r="C25" s="572">
        <v>16814.837265809998</v>
      </c>
      <c r="D25" s="572">
        <v>675.07448781799997</v>
      </c>
      <c r="E25" s="572">
        <v>933.391797118</v>
      </c>
      <c r="F25" s="572">
        <v>188.65870253</v>
      </c>
      <c r="G25" s="572">
        <v>327.88380578899995</v>
      </c>
      <c r="H25" s="572">
        <v>94.933603079999997</v>
      </c>
      <c r="I25" s="572">
        <v>97.624507687999994</v>
      </c>
      <c r="J25" s="572">
        <v>398.21683615399996</v>
      </c>
      <c r="K25" s="572">
        <v>348.961761147</v>
      </c>
      <c r="L25" s="572">
        <v>118.628391566</v>
      </c>
      <c r="M25" s="572">
        <v>104.48073267299999</v>
      </c>
      <c r="N25" s="572">
        <v>150.52048735700001</v>
      </c>
      <c r="O25" s="572">
        <f>SUM(C25:N25)</f>
        <v>20253.212378729997</v>
      </c>
      <c r="P25" s="621"/>
      <c r="Q25" s="703"/>
      <c r="R25" s="706"/>
    </row>
    <row r="26" spans="2:18" s="704" customFormat="1" ht="26.25" hidden="1">
      <c r="B26" s="505" t="s">
        <v>256</v>
      </c>
      <c r="C26" s="574">
        <v>17309.259544369997</v>
      </c>
      <c r="D26" s="574">
        <v>684.050428969</v>
      </c>
      <c r="E26" s="574">
        <v>952.191810035</v>
      </c>
      <c r="F26" s="574">
        <v>193.18125785800001</v>
      </c>
      <c r="G26" s="574">
        <v>343.63293188200004</v>
      </c>
      <c r="H26" s="574">
        <v>98.248948999999996</v>
      </c>
      <c r="I26" s="574">
        <v>102.89718717</v>
      </c>
      <c r="J26" s="574">
        <v>407.98127733099994</v>
      </c>
      <c r="K26" s="574">
        <v>362.86002706300002</v>
      </c>
      <c r="L26" s="574">
        <v>120.10834579099999</v>
      </c>
      <c r="M26" s="574">
        <v>107.868072803</v>
      </c>
      <c r="N26" s="574">
        <v>155.80000000000001</v>
      </c>
      <c r="O26" s="574">
        <f>SUM(C26:N26)</f>
        <v>20838.079832272</v>
      </c>
      <c r="P26" s="621"/>
      <c r="Q26" s="703"/>
      <c r="R26" s="706"/>
    </row>
    <row r="27" spans="2:18" s="704" customFormat="1" ht="26.25" hidden="1">
      <c r="B27" s="504" t="s">
        <v>257</v>
      </c>
      <c r="C27" s="572">
        <v>17446.057612989</v>
      </c>
      <c r="D27" s="572">
        <v>715.16893578600002</v>
      </c>
      <c r="E27" s="572">
        <v>985.25492481200001</v>
      </c>
      <c r="F27" s="572">
        <v>198.135692111</v>
      </c>
      <c r="G27" s="572">
        <v>359.28480664200004</v>
      </c>
      <c r="H27" s="572">
        <v>101.983262504</v>
      </c>
      <c r="I27" s="572">
        <v>106.92982275</v>
      </c>
      <c r="J27" s="572">
        <v>421.28130791299998</v>
      </c>
      <c r="K27" s="572">
        <v>374.08551846399996</v>
      </c>
      <c r="L27" s="572">
        <v>125.10506213699999</v>
      </c>
      <c r="M27" s="572">
        <v>110.401620866</v>
      </c>
      <c r="N27" s="572">
        <v>159.837361827</v>
      </c>
      <c r="O27" s="572">
        <f>SUM(C27:N27)</f>
        <v>21103.525928801002</v>
      </c>
      <c r="P27" s="621"/>
      <c r="Q27" s="703"/>
      <c r="R27" s="706"/>
    </row>
    <row r="28" spans="2:18" s="704" customFormat="1" ht="26.25" hidden="1">
      <c r="B28" s="714">
        <v>2016</v>
      </c>
      <c r="C28" s="892"/>
      <c r="D28" s="678"/>
      <c r="E28" s="678"/>
      <c r="F28" s="678"/>
      <c r="G28" s="678"/>
      <c r="H28" s="678"/>
      <c r="I28" s="678"/>
      <c r="J28" s="678"/>
      <c r="K28" s="678"/>
      <c r="L28" s="678"/>
      <c r="M28" s="678"/>
      <c r="N28" s="678"/>
      <c r="O28" s="678"/>
      <c r="P28" s="621"/>
      <c r="Q28" s="703"/>
      <c r="R28" s="706"/>
    </row>
    <row r="29" spans="2:18" s="704" customFormat="1" ht="26.25" hidden="1">
      <c r="B29" s="505" t="s">
        <v>203</v>
      </c>
      <c r="C29" s="574">
        <v>17724.237640112999</v>
      </c>
      <c r="D29" s="574">
        <v>728.64209287699998</v>
      </c>
      <c r="E29" s="574">
        <v>1014.7957783200001</v>
      </c>
      <c r="F29" s="574">
        <v>209.485560518</v>
      </c>
      <c r="G29" s="574">
        <v>388.63275755299998</v>
      </c>
      <c r="H29" s="574">
        <v>106.278457647</v>
      </c>
      <c r="I29" s="574">
        <v>107.394716716</v>
      </c>
      <c r="J29" s="574">
        <v>406.48074189900001</v>
      </c>
      <c r="K29" s="574">
        <v>387.08249274600001</v>
      </c>
      <c r="L29" s="574">
        <v>131.58177203</v>
      </c>
      <c r="M29" s="574">
        <v>114.69322406000001</v>
      </c>
      <c r="N29" s="574">
        <v>165.44581033</v>
      </c>
      <c r="O29" s="574">
        <f>SUM(C29:N29)</f>
        <v>21484.751044808996</v>
      </c>
      <c r="P29" s="621"/>
      <c r="Q29" s="703"/>
      <c r="R29" s="706"/>
    </row>
    <row r="30" spans="2:18" s="704" customFormat="1" ht="26.25" hidden="1">
      <c r="B30" s="504" t="s">
        <v>204</v>
      </c>
      <c r="C30" s="572">
        <v>18246.776282605999</v>
      </c>
      <c r="D30" s="572">
        <v>764.29810186700001</v>
      </c>
      <c r="E30" s="572">
        <v>1062.2970141870001</v>
      </c>
      <c r="F30" s="572">
        <v>214.71897323600001</v>
      </c>
      <c r="G30" s="572">
        <v>407.34935776999998</v>
      </c>
      <c r="H30" s="572">
        <v>108.808378362</v>
      </c>
      <c r="I30" s="572">
        <v>108.84180976899999</v>
      </c>
      <c r="J30" s="572">
        <v>432.70814999299995</v>
      </c>
      <c r="K30" s="572">
        <v>400.14098955100002</v>
      </c>
      <c r="L30" s="572">
        <v>133.993187804</v>
      </c>
      <c r="M30" s="572">
        <v>116.67141135099999</v>
      </c>
      <c r="N30" s="572">
        <v>169.63968936700002</v>
      </c>
      <c r="O30" s="572">
        <f>SUM(C30:N30)</f>
        <v>22166.243345862993</v>
      </c>
      <c r="P30" s="621"/>
      <c r="Q30" s="703"/>
      <c r="R30" s="706"/>
    </row>
    <row r="31" spans="2:18" s="704" customFormat="1" ht="26.25" hidden="1">
      <c r="B31" s="505" t="s">
        <v>205</v>
      </c>
      <c r="C31" s="574">
        <v>18462.124935866002</v>
      </c>
      <c r="D31" s="574">
        <v>777.15191669599994</v>
      </c>
      <c r="E31" s="574">
        <v>1083.226316536</v>
      </c>
      <c r="F31" s="574">
        <v>218.59479055399999</v>
      </c>
      <c r="G31" s="574">
        <v>422.85782405000003</v>
      </c>
      <c r="H31" s="574">
        <v>113.16081506399999</v>
      </c>
      <c r="I31" s="574">
        <v>112.439564069</v>
      </c>
      <c r="J31" s="574">
        <v>415.529670194</v>
      </c>
      <c r="K31" s="574">
        <v>401.97684480199996</v>
      </c>
      <c r="L31" s="574">
        <v>135.964516592</v>
      </c>
      <c r="M31" s="574">
        <v>119.822677572</v>
      </c>
      <c r="N31" s="574">
        <v>173.408506085</v>
      </c>
      <c r="O31" s="574">
        <f>SUM(C31:N31)</f>
        <v>22436.258378080005</v>
      </c>
      <c r="P31" s="621"/>
      <c r="Q31" s="703"/>
      <c r="R31" s="706"/>
    </row>
    <row r="32" spans="2:18" s="704" customFormat="1" ht="26.25" hidden="1">
      <c r="B32" s="504" t="s">
        <v>206</v>
      </c>
      <c r="C32" s="572">
        <v>18845.266089902001</v>
      </c>
      <c r="D32" s="572">
        <v>797.56275150600004</v>
      </c>
      <c r="E32" s="572">
        <v>1106.6735873770001</v>
      </c>
      <c r="F32" s="572">
        <v>224.08964592300001</v>
      </c>
      <c r="G32" s="572">
        <v>437.61620299699996</v>
      </c>
      <c r="H32" s="572">
        <v>117.149570216</v>
      </c>
      <c r="I32" s="572">
        <v>114.998812908</v>
      </c>
      <c r="J32" s="572">
        <v>420.51654392199998</v>
      </c>
      <c r="K32" s="572">
        <v>406.41930205400001</v>
      </c>
      <c r="L32" s="572">
        <v>137.55095407100001</v>
      </c>
      <c r="M32" s="572">
        <v>121.835902464</v>
      </c>
      <c r="N32" s="572">
        <v>176.097953574</v>
      </c>
      <c r="O32" s="572">
        <f>SUM(C32:N32)</f>
        <v>22905.777316914005</v>
      </c>
      <c r="P32" s="621"/>
      <c r="Q32" s="703"/>
      <c r="R32" s="706"/>
    </row>
    <row r="33" spans="2:18" s="704" customFormat="1" ht="26.25" hidden="1">
      <c r="B33" s="714">
        <v>2017</v>
      </c>
      <c r="C33" s="892"/>
      <c r="D33" s="678"/>
      <c r="E33" s="678"/>
      <c r="F33" s="678"/>
      <c r="G33" s="678"/>
      <c r="H33" s="678"/>
      <c r="I33" s="678"/>
      <c r="J33" s="678"/>
      <c r="K33" s="678"/>
      <c r="L33" s="678"/>
      <c r="M33" s="678"/>
      <c r="N33" s="678"/>
      <c r="O33" s="678"/>
      <c r="P33" s="621"/>
      <c r="Q33" s="703"/>
      <c r="R33" s="706"/>
    </row>
    <row r="34" spans="2:18" s="704" customFormat="1" ht="26.25" hidden="1">
      <c r="B34" s="505" t="s">
        <v>184</v>
      </c>
      <c r="C34" s="574">
        <v>19243.869337037999</v>
      </c>
      <c r="D34" s="574">
        <v>823.64797244599993</v>
      </c>
      <c r="E34" s="574">
        <v>1128.8443408319999</v>
      </c>
      <c r="F34" s="574">
        <v>235.04818320500002</v>
      </c>
      <c r="G34" s="574">
        <v>455.15882749100001</v>
      </c>
      <c r="H34" s="574">
        <v>121.28177784399999</v>
      </c>
      <c r="I34" s="574">
        <v>118.99175420900001</v>
      </c>
      <c r="J34" s="574">
        <v>419.00431401099996</v>
      </c>
      <c r="K34" s="574">
        <v>417.18760018900002</v>
      </c>
      <c r="L34" s="574">
        <v>143.05457481900001</v>
      </c>
      <c r="M34" s="574">
        <v>125.598640417</v>
      </c>
      <c r="N34" s="574">
        <v>181.8</v>
      </c>
      <c r="O34" s="574">
        <f>SUM(C34:N34)</f>
        <v>23413.487322501001</v>
      </c>
      <c r="P34" s="621"/>
      <c r="Q34" s="703"/>
      <c r="R34" s="706"/>
    </row>
    <row r="35" spans="2:18" s="704" customFormat="1" ht="26.25" hidden="1">
      <c r="B35" s="504" t="s">
        <v>183</v>
      </c>
      <c r="C35" s="572">
        <v>19767.636035963002</v>
      </c>
      <c r="D35" s="572">
        <v>865.24456061499995</v>
      </c>
      <c r="E35" s="572">
        <v>1151.7081570079999</v>
      </c>
      <c r="F35" s="572">
        <v>237.650831084</v>
      </c>
      <c r="G35" s="572">
        <v>468.906380775</v>
      </c>
      <c r="H35" s="572">
        <v>124.920938957</v>
      </c>
      <c r="I35" s="572">
        <v>121.34038429799999</v>
      </c>
      <c r="J35" s="572">
        <v>424.933437486</v>
      </c>
      <c r="K35" s="572">
        <v>428.88218981699998</v>
      </c>
      <c r="L35" s="572">
        <v>145.59070618300001</v>
      </c>
      <c r="M35" s="572">
        <v>129.19077943899998</v>
      </c>
      <c r="N35" s="572">
        <v>187.116907408</v>
      </c>
      <c r="O35" s="572">
        <f t="shared" ref="O35:O62" si="2">SUM(C35:N35)</f>
        <v>24053.121309032998</v>
      </c>
      <c r="P35" s="621"/>
      <c r="Q35" s="703"/>
      <c r="R35" s="706"/>
    </row>
    <row r="36" spans="2:18" s="704" customFormat="1" ht="26.25" hidden="1">
      <c r="B36" s="505" t="s">
        <v>182</v>
      </c>
      <c r="C36" s="574">
        <v>20033.906484645999</v>
      </c>
      <c r="D36" s="574">
        <v>938.24030021300007</v>
      </c>
      <c r="E36" s="574">
        <v>1156.044520166</v>
      </c>
      <c r="F36" s="574">
        <v>231.706008658</v>
      </c>
      <c r="G36" s="574">
        <v>455.86028295900002</v>
      </c>
      <c r="H36" s="574">
        <v>110.03203633699999</v>
      </c>
      <c r="I36" s="574">
        <v>165.921881469</v>
      </c>
      <c r="J36" s="574">
        <v>430.97635195499998</v>
      </c>
      <c r="K36" s="574">
        <v>408.406861445</v>
      </c>
      <c r="L36" s="574">
        <v>147.54815217800001</v>
      </c>
      <c r="M36" s="574">
        <v>132.24244408600001</v>
      </c>
      <c r="N36" s="574">
        <v>192.264723366</v>
      </c>
      <c r="O36" s="574">
        <f t="shared" si="2"/>
        <v>24403.150047478</v>
      </c>
      <c r="P36" s="621"/>
      <c r="Q36" s="703"/>
      <c r="R36" s="706"/>
    </row>
    <row r="37" spans="2:18" s="704" customFormat="1" ht="26.25" hidden="1">
      <c r="B37" s="504" t="s">
        <v>181</v>
      </c>
      <c r="C37" s="572">
        <v>20318.016286203998</v>
      </c>
      <c r="D37" s="572">
        <v>916.07051030299999</v>
      </c>
      <c r="E37" s="572">
        <v>1193.1269989969999</v>
      </c>
      <c r="F37" s="572">
        <v>238.72673275600002</v>
      </c>
      <c r="G37" s="572">
        <v>462.52554723100002</v>
      </c>
      <c r="H37" s="572">
        <v>110.815623656</v>
      </c>
      <c r="I37" s="572">
        <v>167.00459956099999</v>
      </c>
      <c r="J37" s="572">
        <v>442.57699013799999</v>
      </c>
      <c r="K37" s="572">
        <v>411.11649169899999</v>
      </c>
      <c r="L37" s="572">
        <v>148.68029505600001</v>
      </c>
      <c r="M37" s="572">
        <v>133.68095586199999</v>
      </c>
      <c r="N37" s="572">
        <v>194.41589506</v>
      </c>
      <c r="O37" s="572">
        <f t="shared" si="2"/>
        <v>24736.756926523001</v>
      </c>
      <c r="P37" s="621"/>
      <c r="Q37" s="703"/>
      <c r="R37" s="706"/>
    </row>
    <row r="38" spans="2:18" s="704" customFormat="1" ht="26.25" hidden="1">
      <c r="B38" s="714">
        <v>2018</v>
      </c>
      <c r="C38" s="892"/>
      <c r="D38" s="678"/>
      <c r="E38" s="678"/>
      <c r="F38" s="678"/>
      <c r="G38" s="678"/>
      <c r="H38" s="678"/>
      <c r="I38" s="678"/>
      <c r="J38" s="678"/>
      <c r="K38" s="678"/>
      <c r="L38" s="678"/>
      <c r="M38" s="678"/>
      <c r="N38" s="678"/>
      <c r="O38" s="678"/>
      <c r="P38" s="621"/>
      <c r="Q38" s="703"/>
      <c r="R38" s="706"/>
    </row>
    <row r="39" spans="2:18" s="704" customFormat="1" ht="26.25" hidden="1">
      <c r="B39" s="707" t="s">
        <v>180</v>
      </c>
      <c r="C39" s="574">
        <v>20726.111201020001</v>
      </c>
      <c r="D39" s="574">
        <v>937.92171299500001</v>
      </c>
      <c r="E39" s="574">
        <v>1197.737821726</v>
      </c>
      <c r="F39" s="574">
        <v>242.483177977</v>
      </c>
      <c r="G39" s="574">
        <v>467.69599481</v>
      </c>
      <c r="H39" s="574">
        <v>111.063007502</v>
      </c>
      <c r="I39" s="574">
        <v>168.55215269999999</v>
      </c>
      <c r="J39" s="574">
        <v>449.327328201</v>
      </c>
      <c r="K39" s="574">
        <v>413.664581623</v>
      </c>
      <c r="L39" s="574">
        <v>150.70792175700001</v>
      </c>
      <c r="M39" s="574">
        <v>134.251364602</v>
      </c>
      <c r="N39" s="574">
        <v>196.225793727</v>
      </c>
      <c r="O39" s="574">
        <f t="shared" si="2"/>
        <v>25195.742058640008</v>
      </c>
      <c r="P39" s="621"/>
      <c r="Q39" s="703"/>
      <c r="R39" s="706"/>
    </row>
    <row r="40" spans="2:18" s="704" customFormat="1" ht="26.25" hidden="1">
      <c r="B40" s="708" t="s">
        <v>179</v>
      </c>
      <c r="C40" s="572">
        <v>21216.565703521999</v>
      </c>
      <c r="D40" s="572">
        <v>894.34691551000003</v>
      </c>
      <c r="E40" s="572">
        <v>1233.7867896570001</v>
      </c>
      <c r="F40" s="572">
        <v>238.84048003999999</v>
      </c>
      <c r="G40" s="572">
        <v>477.79497769700004</v>
      </c>
      <c r="H40" s="572">
        <v>122.97656943000001</v>
      </c>
      <c r="I40" s="572">
        <v>167.09891063499998</v>
      </c>
      <c r="J40" s="572">
        <v>460.07524886799996</v>
      </c>
      <c r="K40" s="572">
        <v>432.32933474499998</v>
      </c>
      <c r="L40" s="572">
        <v>149.973327232</v>
      </c>
      <c r="M40" s="572">
        <v>138.02702059500001</v>
      </c>
      <c r="N40" s="572">
        <v>199.53798209000001</v>
      </c>
      <c r="O40" s="572">
        <f t="shared" si="2"/>
        <v>25731.353260021002</v>
      </c>
      <c r="P40" s="621"/>
      <c r="Q40" s="703"/>
      <c r="R40" s="706"/>
    </row>
    <row r="41" spans="2:18" s="704" customFormat="1" ht="26.25" hidden="1">
      <c r="B41" s="707" t="s">
        <v>178</v>
      </c>
      <c r="C41" s="574">
        <v>21310.548153566</v>
      </c>
      <c r="D41" s="574">
        <v>907.19813478999993</v>
      </c>
      <c r="E41" s="574">
        <v>1255.832107171</v>
      </c>
      <c r="F41" s="574">
        <v>243.678960727</v>
      </c>
      <c r="G41" s="574">
        <v>478.11843391799999</v>
      </c>
      <c r="H41" s="574">
        <v>124.33959079099999</v>
      </c>
      <c r="I41" s="574">
        <v>169.36179141800002</v>
      </c>
      <c r="J41" s="574">
        <v>463.142854188</v>
      </c>
      <c r="K41" s="574">
        <v>437.564135072</v>
      </c>
      <c r="L41" s="574">
        <v>150.97881295899998</v>
      </c>
      <c r="M41" s="574">
        <v>139.39112288499999</v>
      </c>
      <c r="N41" s="574">
        <v>203.91712878999999</v>
      </c>
      <c r="O41" s="574">
        <f t="shared" si="2"/>
        <v>25884.071226275006</v>
      </c>
      <c r="P41" s="621"/>
      <c r="Q41" s="703"/>
      <c r="R41" s="706"/>
    </row>
    <row r="42" spans="2:18" s="704" customFormat="1" ht="26.25" hidden="1">
      <c r="B42" s="708" t="s">
        <v>177</v>
      </c>
      <c r="C42" s="572">
        <v>21482.318449345003</v>
      </c>
      <c r="D42" s="572">
        <v>908.53091487999995</v>
      </c>
      <c r="E42" s="572">
        <v>1309.4708312739999</v>
      </c>
      <c r="F42" s="572">
        <v>243.15413325600002</v>
      </c>
      <c r="G42" s="572">
        <v>482.79996276099996</v>
      </c>
      <c r="H42" s="572">
        <v>112.03366003900001</v>
      </c>
      <c r="I42" s="572">
        <v>170.89162318599998</v>
      </c>
      <c r="J42" s="572">
        <v>470.08980681999998</v>
      </c>
      <c r="K42" s="572">
        <v>434.36171275999999</v>
      </c>
      <c r="L42" s="572">
        <v>154.201198651</v>
      </c>
      <c r="M42" s="572">
        <v>139.01058059599998</v>
      </c>
      <c r="N42" s="572">
        <v>204.89394116999998</v>
      </c>
      <c r="O42" s="572">
        <f t="shared" si="2"/>
        <v>26111.756814738008</v>
      </c>
      <c r="P42" s="621"/>
      <c r="Q42" s="703"/>
      <c r="R42" s="706"/>
    </row>
    <row r="43" spans="2:18" s="704" customFormat="1" ht="26.25" hidden="1">
      <c r="B43" s="714">
        <v>2019</v>
      </c>
      <c r="C43" s="892"/>
      <c r="D43" s="678"/>
      <c r="E43" s="678"/>
      <c r="F43" s="678"/>
      <c r="G43" s="678"/>
      <c r="H43" s="678"/>
      <c r="I43" s="678"/>
      <c r="J43" s="678"/>
      <c r="K43" s="678"/>
      <c r="L43" s="678"/>
      <c r="M43" s="678"/>
      <c r="N43" s="678"/>
      <c r="O43" s="678"/>
      <c r="P43" s="621"/>
      <c r="Q43" s="703"/>
      <c r="R43" s="706"/>
    </row>
    <row r="44" spans="2:18" s="704" customFormat="1" ht="26.25" hidden="1">
      <c r="B44" s="707" t="s">
        <v>176</v>
      </c>
      <c r="C44" s="574">
        <v>21697.803647276</v>
      </c>
      <c r="D44" s="574">
        <v>921.18922327999996</v>
      </c>
      <c r="E44" s="574">
        <v>1289.4996392149999</v>
      </c>
      <c r="F44" s="574">
        <v>249.149834637</v>
      </c>
      <c r="G44" s="574">
        <v>487.64634475100002</v>
      </c>
      <c r="H44" s="574">
        <v>111.038646324</v>
      </c>
      <c r="I44" s="574">
        <v>173.45464152299999</v>
      </c>
      <c r="J44" s="574">
        <v>485.45443773</v>
      </c>
      <c r="K44" s="574">
        <v>438.01314917000002</v>
      </c>
      <c r="L44" s="574">
        <v>155.22793492300002</v>
      </c>
      <c r="M44" s="574">
        <v>137.75768395100002</v>
      </c>
      <c r="N44" s="574">
        <v>206.04741055000002</v>
      </c>
      <c r="O44" s="574">
        <f t="shared" si="2"/>
        <v>26352.282593329997</v>
      </c>
      <c r="P44" s="621"/>
      <c r="Q44" s="703"/>
      <c r="R44" s="706"/>
    </row>
    <row r="45" spans="2:18" s="704" customFormat="1" ht="26.25" hidden="1">
      <c r="B45" s="708" t="s">
        <v>175</v>
      </c>
      <c r="C45" s="572">
        <v>22221.047634576</v>
      </c>
      <c r="D45" s="572">
        <v>927.74489684000002</v>
      </c>
      <c r="E45" s="572">
        <v>1254.3967646379999</v>
      </c>
      <c r="F45" s="572">
        <v>251.203123538</v>
      </c>
      <c r="G45" s="572">
        <v>490.83173542900005</v>
      </c>
      <c r="H45" s="572">
        <v>110.45317113999999</v>
      </c>
      <c r="I45" s="572">
        <v>174.29222258300001</v>
      </c>
      <c r="J45" s="572">
        <v>487.07845046599999</v>
      </c>
      <c r="K45" s="572">
        <v>443.20624105000002</v>
      </c>
      <c r="L45" s="572">
        <v>154.381399093</v>
      </c>
      <c r="M45" s="572">
        <v>136.53202092500001</v>
      </c>
      <c r="N45" s="572">
        <v>207.49399273</v>
      </c>
      <c r="O45" s="572">
        <f t="shared" si="2"/>
        <v>26858.661653007999</v>
      </c>
      <c r="P45" s="621"/>
      <c r="Q45" s="703"/>
      <c r="R45" s="706"/>
    </row>
    <row r="46" spans="2:18" s="704" customFormat="1" ht="26.25" hidden="1">
      <c r="B46" s="707" t="s">
        <v>174</v>
      </c>
      <c r="C46" s="574">
        <v>22330.15758531</v>
      </c>
      <c r="D46" s="574">
        <v>938.74564609200002</v>
      </c>
      <c r="E46" s="574">
        <v>1270.2040517600001</v>
      </c>
      <c r="F46" s="574">
        <v>258.59213429800002</v>
      </c>
      <c r="G46" s="574">
        <v>498.00207251999996</v>
      </c>
      <c r="H46" s="574">
        <v>111.235819362</v>
      </c>
      <c r="I46" s="574">
        <v>175.787241542</v>
      </c>
      <c r="J46" s="574">
        <v>492.43816731499999</v>
      </c>
      <c r="K46" s="574">
        <v>444.17432033999995</v>
      </c>
      <c r="L46" s="574">
        <v>156.14330860600001</v>
      </c>
      <c r="M46" s="574">
        <v>138.02583695600001</v>
      </c>
      <c r="N46" s="574">
        <v>209.6</v>
      </c>
      <c r="O46" s="574">
        <f t="shared" si="2"/>
        <v>27023.106184100994</v>
      </c>
      <c r="P46" s="621"/>
      <c r="Q46" s="703"/>
      <c r="R46" s="706"/>
    </row>
    <row r="47" spans="2:18" s="704" customFormat="1" ht="26.25" hidden="1">
      <c r="B47" s="708" t="s">
        <v>173</v>
      </c>
      <c r="C47" s="572">
        <v>22382.011375334001</v>
      </c>
      <c r="D47" s="572">
        <v>939.31285018400001</v>
      </c>
      <c r="E47" s="572">
        <v>1278.1346194600001</v>
      </c>
      <c r="F47" s="572">
        <v>259.88531849399999</v>
      </c>
      <c r="G47" s="572">
        <v>499.56556909799997</v>
      </c>
      <c r="H47" s="572">
        <v>111.02659285999999</v>
      </c>
      <c r="I47" s="572">
        <v>176.602139905</v>
      </c>
      <c r="J47" s="572">
        <v>489.757039695</v>
      </c>
      <c r="K47" s="572">
        <v>438.80585583999999</v>
      </c>
      <c r="L47" s="572">
        <v>156.51047148500001</v>
      </c>
      <c r="M47" s="572">
        <v>138.37216893000002</v>
      </c>
      <c r="N47" s="572">
        <v>212.21815285</v>
      </c>
      <c r="O47" s="572">
        <f t="shared" si="2"/>
        <v>27082.202154135</v>
      </c>
      <c r="P47" s="621"/>
      <c r="Q47" s="703"/>
      <c r="R47" s="706"/>
    </row>
    <row r="48" spans="2:18" s="704" customFormat="1" ht="26.25" hidden="1">
      <c r="B48" s="714">
        <v>2020</v>
      </c>
      <c r="C48" s="892"/>
      <c r="D48" s="678"/>
      <c r="E48" s="678"/>
      <c r="F48" s="678"/>
      <c r="G48" s="678"/>
      <c r="H48" s="678"/>
      <c r="I48" s="678"/>
      <c r="J48" s="678"/>
      <c r="K48" s="678"/>
      <c r="L48" s="678"/>
      <c r="M48" s="678"/>
      <c r="N48" s="678"/>
      <c r="O48" s="678"/>
      <c r="P48" s="621"/>
      <c r="Q48" s="703"/>
      <c r="R48" s="706"/>
    </row>
    <row r="49" spans="2:18" s="704" customFormat="1" ht="26.25" hidden="1">
      <c r="B49" s="707" t="s">
        <v>216</v>
      </c>
      <c r="C49" s="574">
        <v>22843.785315354999</v>
      </c>
      <c r="D49" s="574">
        <v>944.83242111099992</v>
      </c>
      <c r="E49" s="574">
        <v>1317.6473915699999</v>
      </c>
      <c r="F49" s="574">
        <v>271.98237786999999</v>
      </c>
      <c r="G49" s="574">
        <v>512.69527998199999</v>
      </c>
      <c r="H49" s="574">
        <v>111.56363703</v>
      </c>
      <c r="I49" s="574">
        <v>179.61256783899998</v>
      </c>
      <c r="J49" s="574">
        <v>492.979686367</v>
      </c>
      <c r="K49" s="574">
        <v>445.80616022000004</v>
      </c>
      <c r="L49" s="574">
        <v>159.977096757</v>
      </c>
      <c r="M49" s="574">
        <v>140.700294208</v>
      </c>
      <c r="N49" s="574">
        <v>214.91549761000002</v>
      </c>
      <c r="O49" s="574">
        <f t="shared" si="2"/>
        <v>27636.497725919005</v>
      </c>
      <c r="P49" s="621"/>
      <c r="Q49" s="703"/>
      <c r="R49" s="706"/>
    </row>
    <row r="50" spans="2:18" s="704" customFormat="1" ht="26.25" hidden="1">
      <c r="B50" s="708" t="s">
        <v>217</v>
      </c>
      <c r="C50" s="572">
        <v>23305</v>
      </c>
      <c r="D50" s="572">
        <v>965.4</v>
      </c>
      <c r="E50" s="572">
        <v>1363.6</v>
      </c>
      <c r="F50" s="572">
        <v>280.02284367999999</v>
      </c>
      <c r="G50" s="572">
        <v>525.79999999999995</v>
      </c>
      <c r="H50" s="572">
        <v>115.22611787100001</v>
      </c>
      <c r="I50" s="572">
        <v>183.499722695</v>
      </c>
      <c r="J50" s="572">
        <v>504.56970824000001</v>
      </c>
      <c r="K50" s="572">
        <v>447.54822044000002</v>
      </c>
      <c r="L50" s="572">
        <v>163.4</v>
      </c>
      <c r="M50" s="572">
        <v>142</v>
      </c>
      <c r="N50" s="572">
        <v>215.8</v>
      </c>
      <c r="O50" s="572">
        <f t="shared" si="2"/>
        <v>28211.866612925998</v>
      </c>
      <c r="P50" s="621"/>
      <c r="Q50" s="703"/>
      <c r="R50" s="706"/>
    </row>
    <row r="51" spans="2:18" s="704" customFormat="1" ht="26.25" hidden="1">
      <c r="B51" s="707" t="s">
        <v>218</v>
      </c>
      <c r="C51" s="574">
        <v>23515.34508245</v>
      </c>
      <c r="D51" s="574">
        <v>999.64305627199997</v>
      </c>
      <c r="E51" s="574">
        <v>1423.9986506429998</v>
      </c>
      <c r="F51" s="574">
        <v>297.92145479999999</v>
      </c>
      <c r="G51" s="574">
        <v>550.27280690400005</v>
      </c>
      <c r="H51" s="574">
        <v>119.39246740999999</v>
      </c>
      <c r="I51" s="574">
        <v>189.61973984700001</v>
      </c>
      <c r="J51" s="574">
        <v>525.76902165299998</v>
      </c>
      <c r="K51" s="574">
        <v>468.49256847000004</v>
      </c>
      <c r="L51" s="574">
        <v>173.86221887799999</v>
      </c>
      <c r="M51" s="574">
        <v>149.95195568399998</v>
      </c>
      <c r="N51" s="574">
        <v>232.92895250000001</v>
      </c>
      <c r="O51" s="574">
        <f t="shared" si="2"/>
        <v>28647.197975510997</v>
      </c>
      <c r="P51" s="621"/>
      <c r="Q51" s="703"/>
      <c r="R51" s="706"/>
    </row>
    <row r="52" spans="2:18" s="704" customFormat="1" ht="26.25" hidden="1">
      <c r="B52" s="708" t="s">
        <v>219</v>
      </c>
      <c r="C52" s="572">
        <v>23469.828337615003</v>
      </c>
      <c r="D52" s="572">
        <v>1006.2582073259999</v>
      </c>
      <c r="E52" s="572">
        <v>1442.7693350309999</v>
      </c>
      <c r="F52" s="572">
        <v>300.34878193999998</v>
      </c>
      <c r="G52" s="572">
        <v>557.32417430999999</v>
      </c>
      <c r="H52" s="572">
        <v>122.61636431999999</v>
      </c>
      <c r="I52" s="572">
        <v>192.732593463</v>
      </c>
      <c r="J52" s="572">
        <v>528.26251094300005</v>
      </c>
      <c r="K52" s="572">
        <v>452.55934027000001</v>
      </c>
      <c r="L52" s="572">
        <v>175.56307103400002</v>
      </c>
      <c r="M52" s="572">
        <v>151.60711967199998</v>
      </c>
      <c r="N52" s="572">
        <v>239.18603858</v>
      </c>
      <c r="O52" s="572">
        <f t="shared" si="2"/>
        <v>28639.055874504003</v>
      </c>
      <c r="P52" s="621"/>
      <c r="Q52" s="703"/>
      <c r="R52" s="706"/>
    </row>
    <row r="53" spans="2:18" s="704" customFormat="1" ht="26.25" hidden="1">
      <c r="B53" s="714">
        <v>2021</v>
      </c>
      <c r="C53" s="892"/>
      <c r="D53" s="678"/>
      <c r="E53" s="678"/>
      <c r="F53" s="678"/>
      <c r="G53" s="678"/>
      <c r="H53" s="678"/>
      <c r="I53" s="678"/>
      <c r="J53" s="678"/>
      <c r="K53" s="678"/>
      <c r="L53" s="678"/>
      <c r="M53" s="678"/>
      <c r="N53" s="678"/>
      <c r="O53" s="678"/>
      <c r="P53" s="621"/>
      <c r="Q53" s="703"/>
      <c r="R53" s="706"/>
    </row>
    <row r="54" spans="2:18" s="704" customFormat="1" ht="35.1" hidden="1" customHeight="1">
      <c r="B54" s="707" t="s">
        <v>212</v>
      </c>
      <c r="C54" s="574">
        <v>24031.647611580003</v>
      </c>
      <c r="D54" s="574">
        <v>1028.738975511</v>
      </c>
      <c r="E54" s="574">
        <v>1486.4419090150002</v>
      </c>
      <c r="F54" s="574">
        <v>306.40698283</v>
      </c>
      <c r="G54" s="574">
        <v>570.32806132000007</v>
      </c>
      <c r="H54" s="574">
        <v>123.90847645999999</v>
      </c>
      <c r="I54" s="574">
        <v>198.17480583599999</v>
      </c>
      <c r="J54" s="574">
        <v>533.10734518800007</v>
      </c>
      <c r="K54" s="574">
        <v>464.29129212999999</v>
      </c>
      <c r="L54" s="574">
        <v>179.47973206700001</v>
      </c>
      <c r="M54" s="574">
        <v>154.28044050700001</v>
      </c>
      <c r="N54" s="574">
        <v>244.41811627000001</v>
      </c>
      <c r="O54" s="574">
        <f t="shared" si="2"/>
        <v>29321.223748714008</v>
      </c>
      <c r="P54" s="621"/>
      <c r="Q54" s="703"/>
      <c r="R54" s="706"/>
    </row>
    <row r="55" spans="2:18" s="704" customFormat="1" ht="35.1" hidden="1" customHeight="1">
      <c r="B55" s="708" t="s">
        <v>213</v>
      </c>
      <c r="C55" s="572">
        <v>24313.488027581003</v>
      </c>
      <c r="D55" s="572">
        <v>1033.0008406249999</v>
      </c>
      <c r="E55" s="572">
        <v>1540.9776365580001</v>
      </c>
      <c r="F55" s="572">
        <v>315.38407541000004</v>
      </c>
      <c r="G55" s="572">
        <v>587.66211150000004</v>
      </c>
      <c r="H55" s="572">
        <v>126.98201359399999</v>
      </c>
      <c r="I55" s="572">
        <v>197.44798964199998</v>
      </c>
      <c r="J55" s="572">
        <v>544.35624092700004</v>
      </c>
      <c r="K55" s="572">
        <v>496.35867039999999</v>
      </c>
      <c r="L55" s="572">
        <v>187.52471690799999</v>
      </c>
      <c r="M55" s="572">
        <v>160.83836237700001</v>
      </c>
      <c r="N55" s="572">
        <v>253.25231568999999</v>
      </c>
      <c r="O55" s="572">
        <f t="shared" si="2"/>
        <v>29757.273001212005</v>
      </c>
      <c r="P55" s="621"/>
      <c r="Q55" s="703"/>
      <c r="R55" s="706"/>
    </row>
    <row r="56" spans="2:18" s="704" customFormat="1" ht="35.1" hidden="1" customHeight="1">
      <c r="B56" s="707" t="s">
        <v>214</v>
      </c>
      <c r="C56" s="574">
        <v>24415.044741958001</v>
      </c>
      <c r="D56" s="574">
        <v>1060.6126618549999</v>
      </c>
      <c r="E56" s="574">
        <v>1550.427709394</v>
      </c>
      <c r="F56" s="574">
        <v>321.76040018999998</v>
      </c>
      <c r="G56" s="574">
        <v>599.15740063999999</v>
      </c>
      <c r="H56" s="574">
        <v>128.90166877999999</v>
      </c>
      <c r="I56" s="574">
        <v>208.72473500799998</v>
      </c>
      <c r="J56" s="574">
        <v>547.60807958700002</v>
      </c>
      <c r="K56" s="574">
        <v>495.6571859</v>
      </c>
      <c r="L56" s="574">
        <v>193.80007988600002</v>
      </c>
      <c r="M56" s="574">
        <v>161.753946273</v>
      </c>
      <c r="N56" s="574">
        <v>244.79946238999997</v>
      </c>
      <c r="O56" s="574">
        <f t="shared" si="2"/>
        <v>29928.248071861002</v>
      </c>
      <c r="P56" s="621"/>
      <c r="Q56" s="703"/>
      <c r="R56" s="706"/>
    </row>
    <row r="57" spans="2:18" s="704" customFormat="1" ht="35.1" hidden="1" customHeight="1">
      <c r="B57" s="708" t="s">
        <v>215</v>
      </c>
      <c r="C57" s="572">
        <v>24331.409801530001</v>
      </c>
      <c r="D57" s="572">
        <v>1102.0978953490001</v>
      </c>
      <c r="E57" s="572">
        <v>1587.199024776</v>
      </c>
      <c r="F57" s="572">
        <v>330.46202599999998</v>
      </c>
      <c r="G57" s="572">
        <v>617.78790822000008</v>
      </c>
      <c r="H57" s="572">
        <v>131.65820882</v>
      </c>
      <c r="I57" s="572">
        <v>214.970024631</v>
      </c>
      <c r="J57" s="572">
        <v>557.50518384300005</v>
      </c>
      <c r="K57" s="572">
        <v>526.49588146999997</v>
      </c>
      <c r="L57" s="572">
        <v>198.18686932400001</v>
      </c>
      <c r="M57" s="572">
        <v>166.49992430399999</v>
      </c>
      <c r="N57" s="572">
        <v>264.25811212999997</v>
      </c>
      <c r="O57" s="572">
        <f t="shared" si="2"/>
        <v>30028.530860397004</v>
      </c>
      <c r="P57" s="621"/>
      <c r="Q57" s="703"/>
      <c r="R57" s="706"/>
    </row>
    <row r="58" spans="2:18" s="704" customFormat="1" ht="34.9" hidden="1" customHeight="1">
      <c r="B58" s="714">
        <v>2022</v>
      </c>
      <c r="C58" s="892"/>
      <c r="D58" s="678"/>
      <c r="E58" s="678"/>
      <c r="F58" s="678"/>
      <c r="G58" s="678"/>
      <c r="H58" s="678"/>
      <c r="I58" s="678"/>
      <c r="J58" s="678"/>
      <c r="K58" s="678"/>
      <c r="L58" s="678"/>
      <c r="M58" s="678"/>
      <c r="N58" s="678"/>
      <c r="O58" s="678"/>
      <c r="P58" s="621"/>
      <c r="Q58" s="703"/>
      <c r="R58" s="706"/>
    </row>
    <row r="59" spans="2:18" s="704" customFormat="1" ht="35.1" hidden="1" customHeight="1">
      <c r="B59" s="707" t="s">
        <v>211</v>
      </c>
      <c r="C59" s="574">
        <v>24918.492490404999</v>
      </c>
      <c r="D59" s="574">
        <v>1135.345242225</v>
      </c>
      <c r="E59" s="574">
        <v>1639.0206928810001</v>
      </c>
      <c r="F59" s="574">
        <v>337.97961881999998</v>
      </c>
      <c r="G59" s="574">
        <v>626.11786353000002</v>
      </c>
      <c r="H59" s="574">
        <v>132.726304</v>
      </c>
      <c r="I59" s="574">
        <v>218.82745263699999</v>
      </c>
      <c r="J59" s="574">
        <v>564.75250033000009</v>
      </c>
      <c r="K59" s="574">
        <v>529.71130751999999</v>
      </c>
      <c r="L59" s="574">
        <v>200.77692894800001</v>
      </c>
      <c r="M59" s="574">
        <v>168.72360928200001</v>
      </c>
      <c r="N59" s="574">
        <v>255.27550453999999</v>
      </c>
      <c r="O59" s="574">
        <f>SUM(C59:N59)</f>
        <v>30727.749515117997</v>
      </c>
      <c r="P59" s="621"/>
      <c r="Q59" s="703"/>
      <c r="R59" s="706"/>
    </row>
    <row r="60" spans="2:18" s="704" customFormat="1" ht="35.1" hidden="1" customHeight="1">
      <c r="B60" s="708" t="s">
        <v>210</v>
      </c>
      <c r="C60" s="572">
        <v>25739.341614419998</v>
      </c>
      <c r="D60" s="572">
        <v>1193.679740132</v>
      </c>
      <c r="E60" s="572">
        <v>1706.7797833050001</v>
      </c>
      <c r="F60" s="572">
        <v>356.63158701999998</v>
      </c>
      <c r="G60" s="572">
        <v>634.51558139999997</v>
      </c>
      <c r="H60" s="572">
        <v>136.98208448</v>
      </c>
      <c r="I60" s="572">
        <v>228.68665901899999</v>
      </c>
      <c r="J60" s="572">
        <v>582.359015</v>
      </c>
      <c r="K60" s="572">
        <v>551.46819144000006</v>
      </c>
      <c r="L60" s="572">
        <v>244.65458901300002</v>
      </c>
      <c r="M60" s="572">
        <v>176.98474431700001</v>
      </c>
      <c r="N60" s="572">
        <v>275.88437255000002</v>
      </c>
      <c r="O60" s="572">
        <f t="shared" si="2"/>
        <v>31827.967962095998</v>
      </c>
      <c r="P60" s="621"/>
      <c r="Q60" s="703"/>
      <c r="R60" s="706"/>
    </row>
    <row r="61" spans="2:18" s="704" customFormat="1" ht="35.1" hidden="1" customHeight="1">
      <c r="B61" s="707" t="s">
        <v>209</v>
      </c>
      <c r="C61" s="574">
        <v>26195.492502296001</v>
      </c>
      <c r="D61" s="574">
        <v>1185.6003190910001</v>
      </c>
      <c r="E61" s="574">
        <v>1726.839363886</v>
      </c>
      <c r="F61" s="574">
        <v>359.14832586</v>
      </c>
      <c r="G61" s="574">
        <v>646.51900463999993</v>
      </c>
      <c r="H61" s="574">
        <v>140.07394446000001</v>
      </c>
      <c r="I61" s="574">
        <v>230.27451310699999</v>
      </c>
      <c r="J61" s="574">
        <v>577.65613191</v>
      </c>
      <c r="K61" s="574">
        <v>558.66587688999994</v>
      </c>
      <c r="L61" s="574">
        <v>248.858169648</v>
      </c>
      <c r="M61" s="574">
        <v>180.6</v>
      </c>
      <c r="N61" s="574">
        <v>283</v>
      </c>
      <c r="O61" s="574">
        <f t="shared" si="2"/>
        <v>32332.728151788</v>
      </c>
      <c r="P61" s="621"/>
      <c r="Q61" s="703"/>
      <c r="R61" s="706"/>
    </row>
    <row r="62" spans="2:18" s="704" customFormat="1" ht="35.1" hidden="1" customHeight="1">
      <c r="B62" s="708" t="s">
        <v>208</v>
      </c>
      <c r="C62" s="572">
        <v>26421.299478628</v>
      </c>
      <c r="D62" s="572">
        <v>1195.72340467</v>
      </c>
      <c r="E62" s="572">
        <v>1752.790187861</v>
      </c>
      <c r="F62" s="572">
        <v>368.18032756999997</v>
      </c>
      <c r="G62" s="572">
        <v>650.28340350999997</v>
      </c>
      <c r="H62" s="572">
        <v>143.49983154</v>
      </c>
      <c r="I62" s="572">
        <v>234.49073212000002</v>
      </c>
      <c r="J62" s="572">
        <v>563.70632328400006</v>
      </c>
      <c r="K62" s="572">
        <v>571.27518867999993</v>
      </c>
      <c r="L62" s="572">
        <v>218.935551237</v>
      </c>
      <c r="M62" s="572">
        <v>182.69956442500001</v>
      </c>
      <c r="N62" s="572">
        <v>288.64216930000003</v>
      </c>
      <c r="O62" s="572">
        <f t="shared" si="2"/>
        <v>32591.526162824997</v>
      </c>
      <c r="P62" s="621"/>
      <c r="Q62" s="703"/>
      <c r="R62" s="706"/>
    </row>
    <row r="63" spans="2:18" s="704" customFormat="1" ht="35.1" customHeight="1">
      <c r="B63" s="714">
        <v>2023</v>
      </c>
      <c r="C63" s="892"/>
      <c r="D63" s="678"/>
      <c r="E63" s="678"/>
      <c r="F63" s="678"/>
      <c r="G63" s="678"/>
      <c r="H63" s="678"/>
      <c r="I63" s="678"/>
      <c r="J63" s="678"/>
      <c r="K63" s="678"/>
      <c r="L63" s="678"/>
      <c r="M63" s="678"/>
      <c r="N63" s="678"/>
      <c r="O63" s="678"/>
      <c r="P63" s="621"/>
      <c r="Q63" s="703"/>
      <c r="R63" s="706"/>
    </row>
    <row r="64" spans="2:18" s="704" customFormat="1" ht="35.1" customHeight="1">
      <c r="B64" s="707" t="s">
        <v>207</v>
      </c>
      <c r="C64" s="574">
        <v>26841.239321541001</v>
      </c>
      <c r="D64" s="574">
        <v>1228.830300607</v>
      </c>
      <c r="E64" s="574">
        <v>1836.049759706</v>
      </c>
      <c r="F64" s="574">
        <v>379.49363739</v>
      </c>
      <c r="G64" s="574">
        <v>656.59624192000001</v>
      </c>
      <c r="H64" s="574">
        <v>144.28151378000001</v>
      </c>
      <c r="I64" s="574">
        <v>236.64140424000001</v>
      </c>
      <c r="J64" s="574">
        <v>589.79979840299995</v>
      </c>
      <c r="K64" s="574">
        <v>572.73709686999996</v>
      </c>
      <c r="L64" s="574">
        <v>255.66079652299999</v>
      </c>
      <c r="M64" s="574">
        <v>182.02031907599999</v>
      </c>
      <c r="N64" s="574">
        <v>292.78495088</v>
      </c>
      <c r="O64" s="574">
        <v>33216.135140936</v>
      </c>
      <c r="P64" s="621"/>
      <c r="Q64" s="703"/>
      <c r="R64" s="706"/>
    </row>
    <row r="65" spans="2:18" s="704" customFormat="1" ht="35.1" customHeight="1">
      <c r="B65" s="708" t="s">
        <v>253</v>
      </c>
      <c r="C65" s="572">
        <v>27142.603301144001</v>
      </c>
      <c r="D65" s="572">
        <v>1239.04449559</v>
      </c>
      <c r="E65" s="572">
        <v>1850.5169418740002</v>
      </c>
      <c r="F65" s="572">
        <v>377.94989373999999</v>
      </c>
      <c r="G65" s="572">
        <v>654.71669446999999</v>
      </c>
      <c r="H65" s="572">
        <v>145.28688206999999</v>
      </c>
      <c r="I65" s="572">
        <v>234.42664446700002</v>
      </c>
      <c r="J65" s="572">
        <v>583.37762415999998</v>
      </c>
      <c r="K65" s="572">
        <v>571.32569733000003</v>
      </c>
      <c r="L65" s="572">
        <v>219.959231308</v>
      </c>
      <c r="M65" s="572">
        <v>180.32637543200002</v>
      </c>
      <c r="N65" s="572">
        <v>293.80354749999998</v>
      </c>
      <c r="O65" s="572">
        <v>33493.337329084992</v>
      </c>
      <c r="P65" s="621"/>
      <c r="Q65" s="703"/>
      <c r="R65" s="706"/>
    </row>
    <row r="66" spans="2:18" s="704" customFormat="1" ht="35.1" customHeight="1">
      <c r="B66" s="707" t="s">
        <v>680</v>
      </c>
      <c r="C66" s="574">
        <v>26894.222440161</v>
      </c>
      <c r="D66" s="574">
        <v>1237.6535981949999</v>
      </c>
      <c r="E66" s="574">
        <v>1849.3074381879999</v>
      </c>
      <c r="F66" s="574">
        <v>381.73636727999997</v>
      </c>
      <c r="G66" s="574">
        <v>658.52891317000001</v>
      </c>
      <c r="H66" s="574">
        <v>146.94872915000002</v>
      </c>
      <c r="I66" s="574">
        <v>238.17285152599999</v>
      </c>
      <c r="J66" s="574">
        <v>584.80904461</v>
      </c>
      <c r="K66" s="574">
        <v>576.58306089999996</v>
      </c>
      <c r="L66" s="574">
        <v>256.63553278400002</v>
      </c>
      <c r="M66" s="574">
        <v>180.46875082100001</v>
      </c>
      <c r="N66" s="574">
        <v>294.31376802200003</v>
      </c>
      <c r="O66" s="574">
        <v>33299.380494807003</v>
      </c>
      <c r="P66" s="621"/>
      <c r="Q66" s="703"/>
      <c r="R66" s="706"/>
    </row>
    <row r="67" spans="2:18" s="704" customFormat="1" ht="35.1" customHeight="1">
      <c r="B67" s="942" t="s">
        <v>992</v>
      </c>
      <c r="C67" s="914">
        <v>27017.895385889999</v>
      </c>
      <c r="D67" s="914">
        <v>1202.7356432300001</v>
      </c>
      <c r="E67" s="914">
        <v>1841.0093711010002</v>
      </c>
      <c r="F67" s="914">
        <v>373.70825308999997</v>
      </c>
      <c r="G67" s="914">
        <v>664.79658596000002</v>
      </c>
      <c r="H67" s="914">
        <v>148.33795319000001</v>
      </c>
      <c r="I67" s="914">
        <v>239.40381568700002</v>
      </c>
      <c r="J67" s="914">
        <v>585.93048658000009</v>
      </c>
      <c r="K67" s="914">
        <v>585.54156921000003</v>
      </c>
      <c r="L67" s="914">
        <v>255.44479472200001</v>
      </c>
      <c r="M67" s="914">
        <v>179.08274835100002</v>
      </c>
      <c r="N67" s="914">
        <v>293.24505299699996</v>
      </c>
      <c r="O67" s="914">
        <v>33387.131660008003</v>
      </c>
      <c r="P67" s="621"/>
      <c r="Q67" s="703"/>
      <c r="R67" s="706"/>
    </row>
    <row r="68" spans="2:18" s="704" customFormat="1" ht="35.1" customHeight="1">
      <c r="B68" s="714">
        <v>2024</v>
      </c>
      <c r="C68" s="892"/>
      <c r="D68" s="678"/>
      <c r="E68" s="678"/>
      <c r="F68" s="678"/>
      <c r="G68" s="678"/>
      <c r="H68" s="678"/>
      <c r="I68" s="678"/>
      <c r="J68" s="678"/>
      <c r="K68" s="678"/>
      <c r="L68" s="678"/>
      <c r="M68" s="678"/>
      <c r="N68" s="678"/>
      <c r="O68" s="678"/>
      <c r="P68" s="621"/>
      <c r="Q68" s="703"/>
      <c r="R68" s="706"/>
    </row>
    <row r="69" spans="2:18" s="704" customFormat="1" ht="35.1" customHeight="1">
      <c r="B69" s="707" t="s">
        <v>1025</v>
      </c>
      <c r="C69" s="574">
        <v>27402.86</v>
      </c>
      <c r="D69" s="574">
        <v>1249.894</v>
      </c>
      <c r="E69" s="574">
        <v>1876.348</v>
      </c>
      <c r="F69" s="574">
        <v>383.58499999999998</v>
      </c>
      <c r="G69" s="574">
        <v>666.66</v>
      </c>
      <c r="H69" s="574">
        <v>146.631</v>
      </c>
      <c r="I69" s="574">
        <v>240.01400000000001</v>
      </c>
      <c r="J69" s="574">
        <v>577.53</v>
      </c>
      <c r="K69" s="574">
        <v>590.91300000000001</v>
      </c>
      <c r="L69" s="574">
        <v>256.33499999999998</v>
      </c>
      <c r="M69" s="574">
        <v>178.53200000000001</v>
      </c>
      <c r="N69" s="574">
        <v>302.14</v>
      </c>
      <c r="O69" s="574">
        <v>33871.440999999999</v>
      </c>
      <c r="P69" s="621"/>
      <c r="Q69" s="703"/>
      <c r="R69" s="706"/>
    </row>
    <row r="70" spans="2:18" s="704" customFormat="1" ht="35.1" customHeight="1">
      <c r="B70" s="708" t="s">
        <v>1034</v>
      </c>
      <c r="C70" s="572">
        <v>27697.853587244997</v>
      </c>
      <c r="D70" s="572">
        <v>1268.4443763199999</v>
      </c>
      <c r="E70" s="572">
        <v>1890.1335866740001</v>
      </c>
      <c r="F70" s="572">
        <v>383.72545481699996</v>
      </c>
      <c r="G70" s="572">
        <v>662.70596559500007</v>
      </c>
      <c r="H70" s="572">
        <v>145.65722291999998</v>
      </c>
      <c r="I70" s="572">
        <v>241.30176364100001</v>
      </c>
      <c r="J70" s="572">
        <v>586.75405257</v>
      </c>
      <c r="K70" s="572">
        <v>591.72859013000004</v>
      </c>
      <c r="L70" s="572">
        <v>219.64233659799999</v>
      </c>
      <c r="M70" s="572">
        <v>178.04677656200002</v>
      </c>
      <c r="N70" s="572">
        <v>304.66131926399999</v>
      </c>
      <c r="O70" s="572">
        <v>34170.655032335992</v>
      </c>
      <c r="P70" s="621"/>
      <c r="Q70" s="703"/>
      <c r="R70" s="706"/>
    </row>
    <row r="71" spans="2:18" s="704" customFormat="1" ht="35.1" customHeight="1">
      <c r="B71" s="707" t="s">
        <v>1042</v>
      </c>
      <c r="C71" s="574">
        <v>28234.892915644999</v>
      </c>
      <c r="D71" s="574">
        <v>1259.7016644130001</v>
      </c>
      <c r="E71" s="574">
        <v>1899.4773244999999</v>
      </c>
      <c r="F71" s="574">
        <v>391.40637092900005</v>
      </c>
      <c r="G71" s="574">
        <v>668.73584348999998</v>
      </c>
      <c r="H71" s="574">
        <v>146.49948749999999</v>
      </c>
      <c r="I71" s="574">
        <v>243.55964882699999</v>
      </c>
      <c r="J71" s="574">
        <v>585.50328121000007</v>
      </c>
      <c r="K71" s="574">
        <v>596.24707489000002</v>
      </c>
      <c r="L71" s="574">
        <v>221.99761544400002</v>
      </c>
      <c r="M71" s="574">
        <v>179.96750518299999</v>
      </c>
      <c r="N71" s="574">
        <v>306.18367234100003</v>
      </c>
      <c r="O71" s="574">
        <f>SUM(C71:N71)</f>
        <v>34734.17240437201</v>
      </c>
      <c r="P71" s="621"/>
      <c r="Q71" s="703"/>
      <c r="R71" s="706"/>
    </row>
    <row r="72" spans="2:18" s="704" customFormat="1" ht="35.1" customHeight="1">
      <c r="B72" s="1123" t="s">
        <v>1046</v>
      </c>
      <c r="C72" s="577">
        <v>28302.300119759999</v>
      </c>
      <c r="D72" s="577">
        <v>1261.5692800659999</v>
      </c>
      <c r="E72" s="577">
        <v>1891.0944459300001</v>
      </c>
      <c r="F72" s="577">
        <v>388.97735470700002</v>
      </c>
      <c r="G72" s="577">
        <v>672.97821701999999</v>
      </c>
      <c r="H72" s="577">
        <v>148.45354159999999</v>
      </c>
      <c r="I72" s="577">
        <v>243.38215146000002</v>
      </c>
      <c r="J72" s="577">
        <v>575.47430072999998</v>
      </c>
      <c r="K72" s="577">
        <v>587.75794842999994</v>
      </c>
      <c r="L72" s="577">
        <v>222.03379603499999</v>
      </c>
      <c r="M72" s="577">
        <v>179.32699477599999</v>
      </c>
      <c r="N72" s="577">
        <v>304.22319550399999</v>
      </c>
      <c r="O72" s="577">
        <f>SUM(C72:N72)</f>
        <v>34777.571346017998</v>
      </c>
      <c r="P72" s="621"/>
      <c r="Q72" s="703"/>
      <c r="R72" s="706"/>
    </row>
    <row r="73" spans="2:18" s="704" customFormat="1" ht="35.1" customHeight="1">
      <c r="B73" s="714">
        <v>2025</v>
      </c>
      <c r="C73" s="892"/>
      <c r="D73" s="678"/>
      <c r="E73" s="678"/>
      <c r="F73" s="678"/>
      <c r="G73" s="678"/>
      <c r="H73" s="678"/>
      <c r="I73" s="678"/>
      <c r="J73" s="678"/>
      <c r="K73" s="678"/>
      <c r="L73" s="678"/>
      <c r="M73" s="678"/>
      <c r="N73" s="678"/>
      <c r="O73" s="678"/>
      <c r="P73" s="621"/>
      <c r="Q73" s="703"/>
      <c r="R73" s="706"/>
    </row>
    <row r="74" spans="2:18" s="704" customFormat="1" ht="35.1" customHeight="1">
      <c r="B74" s="707" t="s">
        <v>1065</v>
      </c>
      <c r="C74" s="574">
        <v>28653.603085939998</v>
      </c>
      <c r="D74" s="574">
        <v>1235.4222703299999</v>
      </c>
      <c r="E74" s="574">
        <v>1888.657080749</v>
      </c>
      <c r="F74" s="574">
        <v>395.42791906400004</v>
      </c>
      <c r="G74" s="574">
        <v>675.04459365999992</v>
      </c>
      <c r="H74" s="574">
        <v>147.80257855000002</v>
      </c>
      <c r="I74" s="574">
        <v>242.00860905499999</v>
      </c>
      <c r="J74" s="574">
        <v>601.10472307200007</v>
      </c>
      <c r="K74" s="574">
        <v>591.81938049999997</v>
      </c>
      <c r="L74" s="574">
        <v>221.50654261700001</v>
      </c>
      <c r="M74" s="574">
        <v>178.90871930899999</v>
      </c>
      <c r="N74" s="574">
        <v>307.13133558499999</v>
      </c>
      <c r="O74" s="574">
        <v>35138.436838430993</v>
      </c>
      <c r="P74" s="621"/>
      <c r="Q74" s="703"/>
      <c r="R74" s="706"/>
    </row>
    <row r="75" spans="2:18" s="704" customFormat="1" ht="35.1" customHeight="1">
      <c r="B75" s="708" t="s">
        <v>1075</v>
      </c>
      <c r="C75" s="572">
        <v>28989.004000000001</v>
      </c>
      <c r="D75" s="572">
        <v>1266.4490000000001</v>
      </c>
      <c r="E75" s="572">
        <v>1868.452</v>
      </c>
      <c r="F75" s="572">
        <v>393.702</v>
      </c>
      <c r="G75" s="572">
        <v>675.09</v>
      </c>
      <c r="H75" s="572">
        <v>148.25299999999999</v>
      </c>
      <c r="I75" s="572">
        <v>239.84</v>
      </c>
      <c r="J75" s="572">
        <v>596.72400000000005</v>
      </c>
      <c r="K75" s="572">
        <v>585.96699999999998</v>
      </c>
      <c r="L75" s="572">
        <v>221.78800000000001</v>
      </c>
      <c r="M75" s="572">
        <v>178.83799999999999</v>
      </c>
      <c r="N75" s="572">
        <v>309.226</v>
      </c>
      <c r="O75" s="572">
        <v>35473.332999999999</v>
      </c>
      <c r="P75" s="621"/>
      <c r="Q75" s="703"/>
      <c r="R75" s="706"/>
    </row>
    <row r="76" spans="2:18" s="704" customFormat="1" ht="35.1" customHeight="1">
      <c r="B76" s="707" t="s">
        <v>1078</v>
      </c>
      <c r="C76" s="574">
        <v>29434.010999999999</v>
      </c>
      <c r="D76" s="574">
        <v>1266.7270000000001</v>
      </c>
      <c r="E76" s="574">
        <v>1885.826</v>
      </c>
      <c r="F76" s="574">
        <v>400.822</v>
      </c>
      <c r="G76" s="574">
        <v>689.12</v>
      </c>
      <c r="H76" s="574">
        <v>151.41200000000001</v>
      </c>
      <c r="I76" s="574">
        <v>242.46899999999999</v>
      </c>
      <c r="J76" s="574">
        <v>604.31200000000001</v>
      </c>
      <c r="K76" s="574">
        <v>593.36900000000003</v>
      </c>
      <c r="L76" s="574">
        <v>221.16900000000001</v>
      </c>
      <c r="M76" s="574">
        <v>180.898</v>
      </c>
      <c r="N76" s="574">
        <v>310.37200000000001</v>
      </c>
      <c r="O76" s="574">
        <v>35980.506999999998</v>
      </c>
      <c r="P76" s="621"/>
      <c r="Q76" s="703"/>
      <c r="R76" s="706"/>
    </row>
    <row r="77" spans="2:18" s="704" customFormat="1" ht="35.1" customHeight="1">
      <c r="B77" s="1123" t="s">
        <v>1144</v>
      </c>
      <c r="C77" s="577">
        <v>29551.964677528998</v>
      </c>
      <c r="D77" s="577">
        <v>1261.879101428</v>
      </c>
      <c r="E77" s="577">
        <v>1890.5934080339998</v>
      </c>
      <c r="F77" s="577">
        <v>393.020988321</v>
      </c>
      <c r="G77" s="577">
        <v>685.70322294699997</v>
      </c>
      <c r="H77" s="577">
        <v>150.17378212</v>
      </c>
      <c r="I77" s="577">
        <v>241.996876697</v>
      </c>
      <c r="J77" s="577">
        <v>594.52640125599999</v>
      </c>
      <c r="K77" s="577">
        <v>588.89986532</v>
      </c>
      <c r="L77" s="577">
        <v>218.93840548100002</v>
      </c>
      <c r="M77" s="577">
        <v>179.453369321</v>
      </c>
      <c r="N77" s="577">
        <v>310.570352904</v>
      </c>
      <c r="O77" s="577">
        <v>36067.720451358</v>
      </c>
      <c r="P77" s="621"/>
      <c r="Q77" s="703"/>
      <c r="R77" s="706"/>
    </row>
    <row r="78" spans="2:18" s="704" customFormat="1" ht="35.1" customHeight="1">
      <c r="B78" s="714">
        <v>2026</v>
      </c>
      <c r="C78" s="892"/>
      <c r="D78" s="678"/>
      <c r="E78" s="678"/>
      <c r="F78" s="678"/>
      <c r="G78" s="678"/>
      <c r="H78" s="678"/>
      <c r="I78" s="678"/>
      <c r="J78" s="678"/>
      <c r="K78" s="678"/>
      <c r="L78" s="678"/>
      <c r="M78" s="678"/>
      <c r="N78" s="678"/>
      <c r="O78" s="678"/>
      <c r="P78" s="621"/>
      <c r="Q78" s="703"/>
      <c r="R78" s="706"/>
    </row>
    <row r="79" spans="2:18" s="704" customFormat="1" ht="35.1" customHeight="1">
      <c r="B79" s="707" t="s">
        <v>1157</v>
      </c>
      <c r="C79" s="574">
        <v>30140.468089361999</v>
      </c>
      <c r="D79" s="574">
        <v>1294.3611748380001</v>
      </c>
      <c r="E79" s="574">
        <v>1869.740814063</v>
      </c>
      <c r="F79" s="574">
        <v>394.82071754500004</v>
      </c>
      <c r="G79" s="574">
        <v>684.987453878</v>
      </c>
      <c r="H79" s="574">
        <v>149.28596321999999</v>
      </c>
      <c r="I79" s="574">
        <v>241.79068025399999</v>
      </c>
      <c r="J79" s="574">
        <v>595.42133195000008</v>
      </c>
      <c r="K79" s="574">
        <v>591.60292146000006</v>
      </c>
      <c r="L79" s="574">
        <v>219.44152443999999</v>
      </c>
      <c r="M79" s="574">
        <v>179.778021784</v>
      </c>
      <c r="N79" s="574">
        <v>311.46569572899995</v>
      </c>
      <c r="O79" s="574">
        <v>36673.164388522993</v>
      </c>
      <c r="P79" s="621"/>
      <c r="Q79" s="703"/>
      <c r="R79" s="706"/>
    </row>
    <row r="80" spans="2:18" s="704" customFormat="1" ht="35.1" customHeight="1">
      <c r="B80" s="1123" t="s">
        <v>1164</v>
      </c>
      <c r="C80" s="577">
        <v>30547.730257171002</v>
      </c>
      <c r="D80" s="577">
        <v>1319.9997674379999</v>
      </c>
      <c r="E80" s="577">
        <v>1911.6798866860001</v>
      </c>
      <c r="F80" s="577">
        <v>371.96368074400004</v>
      </c>
      <c r="G80" s="577">
        <v>685.82337351699994</v>
      </c>
      <c r="H80" s="577">
        <v>150.11154718399999</v>
      </c>
      <c r="I80" s="577">
        <v>242.653390949</v>
      </c>
      <c r="J80" s="577">
        <v>608.25511269900005</v>
      </c>
      <c r="K80" s="577">
        <v>597.67952637999997</v>
      </c>
      <c r="L80" s="577">
        <v>219.965790693</v>
      </c>
      <c r="M80" s="577">
        <v>179.86707943100001</v>
      </c>
      <c r="N80" s="577">
        <v>311.86356824400002</v>
      </c>
      <c r="O80" s="577">
        <v>37147.592981136004</v>
      </c>
      <c r="P80" s="621"/>
      <c r="Q80" s="703"/>
      <c r="R80" s="706"/>
    </row>
    <row r="81" spans="17:17" ht="18.75">
      <c r="Q81" s="28"/>
    </row>
    <row r="82" spans="17:17" ht="18.75">
      <c r="Q82" s="28"/>
    </row>
    <row r="83" spans="17:17" ht="18.75">
      <c r="Q83" s="28"/>
    </row>
    <row r="84" spans="17:17" ht="18.75">
      <c r="Q84" s="28"/>
    </row>
    <row r="85" spans="17:17" ht="18.75">
      <c r="Q85" s="28"/>
    </row>
    <row r="86" spans="17:17" ht="18.75">
      <c r="Q86" s="28"/>
    </row>
    <row r="87" spans="17:17" ht="18.75">
      <c r="Q87" s="28"/>
    </row>
    <row r="88" spans="17:17" ht="18.75">
      <c r="Q88" s="28"/>
    </row>
    <row r="89" spans="17:17" ht="18.75">
      <c r="Q89" s="28"/>
    </row>
    <row r="90" spans="17:17" ht="18.75">
      <c r="Q90" s="28"/>
    </row>
    <row r="91" spans="17:17" ht="18.75">
      <c r="Q91" s="28"/>
    </row>
    <row r="92" spans="17:17" ht="18.75">
      <c r="Q92" s="28"/>
    </row>
    <row r="93" spans="17:17" ht="18.75">
      <c r="Q93" s="28"/>
    </row>
    <row r="94" spans="17:17" ht="18.75">
      <c r="Q94" s="28"/>
    </row>
    <row r="95" spans="17:17" ht="18.75">
      <c r="Q95" s="28"/>
    </row>
    <row r="96" spans="17:17" ht="18.75">
      <c r="Q96" s="28"/>
    </row>
    <row r="97" spans="17:17" ht="18.75">
      <c r="Q97" s="28"/>
    </row>
    <row r="98" spans="17:17" ht="18.75">
      <c r="Q98" s="28"/>
    </row>
    <row r="99" spans="17:17" ht="18.75">
      <c r="Q99" s="28"/>
    </row>
    <row r="100" spans="17:17" ht="18.75">
      <c r="Q100" s="28"/>
    </row>
    <row r="101" spans="17:17" ht="18.75">
      <c r="Q101" s="28"/>
    </row>
    <row r="102" spans="17:17" ht="18.75">
      <c r="Q102" s="28"/>
    </row>
    <row r="103" spans="17:17" ht="18.75">
      <c r="Q103" s="28"/>
    </row>
    <row r="104" spans="17:17" ht="18.75">
      <c r="Q104" s="28"/>
    </row>
    <row r="105" spans="17:17" ht="18.75">
      <c r="Q105" s="28"/>
    </row>
    <row r="106" spans="17:17" ht="18.75">
      <c r="Q106" s="28"/>
    </row>
    <row r="107" spans="17:17" ht="18.75">
      <c r="Q107" s="28"/>
    </row>
    <row r="108" spans="17:17" ht="18.75">
      <c r="Q108" s="28"/>
    </row>
    <row r="109" spans="17:17" ht="18.75">
      <c r="Q109" s="28"/>
    </row>
    <row r="110" spans="17:17" ht="18.75">
      <c r="Q110" s="28"/>
    </row>
    <row r="111" spans="17:17" ht="18.75">
      <c r="Q111" s="28"/>
    </row>
    <row r="112" spans="17:17" ht="18.75">
      <c r="Q112" s="28"/>
    </row>
    <row r="113" spans="17:17" ht="18.75">
      <c r="Q113" s="28"/>
    </row>
    <row r="114" spans="17:17" ht="18.75">
      <c r="Q114" s="28"/>
    </row>
    <row r="115" spans="17:17" ht="18.75">
      <c r="Q115" s="28"/>
    </row>
    <row r="116" spans="17:17" ht="18.75">
      <c r="Q116" s="28"/>
    </row>
    <row r="117" spans="17:17" ht="18.75">
      <c r="Q117" s="28"/>
    </row>
    <row r="118" spans="17:17" ht="18.75">
      <c r="Q118" s="28"/>
    </row>
    <row r="119" spans="17:17" ht="18.75">
      <c r="Q119" s="28"/>
    </row>
    <row r="120" spans="17:17" ht="18.75">
      <c r="Q120" s="28"/>
    </row>
    <row r="121" spans="17:17" ht="18.75">
      <c r="Q121" s="28"/>
    </row>
    <row r="122" spans="17:17" ht="18.75">
      <c r="Q122" s="28"/>
    </row>
    <row r="123" spans="17:17" ht="18.75">
      <c r="Q123" s="28"/>
    </row>
    <row r="124" spans="17:17" ht="18.75">
      <c r="Q124" s="28"/>
    </row>
    <row r="125" spans="17:17" ht="18.75">
      <c r="Q125" s="28"/>
    </row>
    <row r="126" spans="17:17" ht="18.75">
      <c r="Q126" s="28"/>
    </row>
    <row r="127" spans="17:17" ht="18.75">
      <c r="Q127" s="28"/>
    </row>
    <row r="128" spans="17:17" ht="18.75">
      <c r="Q128" s="28"/>
    </row>
    <row r="129" spans="3:17" ht="18.75">
      <c r="Q129" s="28"/>
    </row>
    <row r="130" spans="3:17" ht="18.75">
      <c r="Q130" s="28"/>
    </row>
    <row r="131" spans="3:17" ht="18.75">
      <c r="Q131" s="28"/>
    </row>
    <row r="132" spans="3:17" ht="18.75">
      <c r="C132" s="30"/>
      <c r="D132" s="30"/>
      <c r="E132" s="30"/>
      <c r="F132" s="30"/>
      <c r="G132" s="30"/>
      <c r="H132" s="30"/>
      <c r="I132" s="30"/>
      <c r="J132" s="30"/>
      <c r="K132" s="30"/>
      <c r="L132" s="30"/>
      <c r="M132" s="30"/>
      <c r="N132" s="30"/>
      <c r="O132" s="30"/>
      <c r="Q132" s="28"/>
    </row>
    <row r="133" spans="3:17" ht="18.75">
      <c r="C133" s="30"/>
      <c r="D133" s="30"/>
      <c r="E133" s="30"/>
      <c r="F133" s="30"/>
      <c r="G133" s="30"/>
      <c r="H133" s="30"/>
      <c r="I133" s="30"/>
      <c r="J133" s="30"/>
      <c r="K133" s="30"/>
      <c r="L133" s="30"/>
      <c r="M133" s="30"/>
      <c r="N133" s="30"/>
      <c r="O133" s="30"/>
      <c r="Q133" s="28"/>
    </row>
    <row r="134" spans="3:17" ht="18.75">
      <c r="C134" s="30"/>
      <c r="D134" s="30"/>
      <c r="E134" s="30"/>
      <c r="F134" s="30"/>
      <c r="G134" s="30"/>
      <c r="H134" s="30"/>
      <c r="I134" s="30"/>
      <c r="J134" s="30"/>
      <c r="K134" s="30"/>
      <c r="L134" s="30"/>
      <c r="M134" s="30"/>
      <c r="N134" s="30"/>
      <c r="O134" s="30"/>
      <c r="Q134" s="28"/>
    </row>
    <row r="135" spans="3:17" ht="18.75">
      <c r="C135" s="30"/>
      <c r="D135" s="30"/>
      <c r="E135" s="30"/>
      <c r="F135" s="30"/>
      <c r="G135" s="30"/>
      <c r="H135" s="30"/>
      <c r="I135" s="30"/>
      <c r="J135" s="30"/>
      <c r="K135" s="30"/>
      <c r="L135" s="30"/>
      <c r="M135" s="30"/>
      <c r="N135" s="30"/>
      <c r="O135" s="30"/>
      <c r="Q135" s="28"/>
    </row>
    <row r="136" spans="3:17" ht="18.75">
      <c r="C136" s="30"/>
      <c r="D136" s="30"/>
      <c r="E136" s="30"/>
      <c r="F136" s="30"/>
      <c r="G136" s="30"/>
      <c r="H136" s="30"/>
      <c r="I136" s="30"/>
      <c r="J136" s="30"/>
      <c r="K136" s="30"/>
      <c r="L136" s="30"/>
      <c r="M136" s="30"/>
      <c r="N136" s="30"/>
      <c r="O136" s="30"/>
      <c r="Q136" s="28"/>
    </row>
    <row r="137" spans="3:17" ht="18.75">
      <c r="C137" s="30"/>
      <c r="D137" s="30"/>
      <c r="E137" s="30"/>
      <c r="F137" s="30"/>
      <c r="G137" s="30"/>
      <c r="H137" s="30"/>
      <c r="I137" s="30"/>
      <c r="J137" s="30"/>
      <c r="K137" s="30"/>
      <c r="L137" s="30"/>
      <c r="M137" s="30"/>
      <c r="N137" s="30"/>
      <c r="O137" s="30"/>
      <c r="Q137" s="28"/>
    </row>
    <row r="138" spans="3:17" ht="18.75">
      <c r="C138" s="30"/>
      <c r="D138" s="30"/>
      <c r="E138" s="30"/>
      <c r="F138" s="30"/>
      <c r="G138" s="30"/>
      <c r="H138" s="30"/>
      <c r="I138" s="30"/>
      <c r="J138" s="30"/>
      <c r="K138" s="30"/>
      <c r="L138" s="30"/>
      <c r="M138" s="30"/>
      <c r="N138" s="30"/>
      <c r="O138" s="30"/>
      <c r="Q138" s="28"/>
    </row>
    <row r="139" spans="3:17" ht="18.75">
      <c r="C139" s="30"/>
      <c r="D139" s="30"/>
      <c r="E139" s="30"/>
      <c r="F139" s="30"/>
      <c r="G139" s="30"/>
      <c r="H139" s="30"/>
      <c r="I139" s="30"/>
      <c r="J139" s="30"/>
      <c r="K139" s="30"/>
      <c r="L139" s="30"/>
      <c r="M139" s="30"/>
      <c r="N139" s="30"/>
      <c r="O139" s="30"/>
      <c r="Q139" s="28"/>
    </row>
    <row r="140" spans="3:17" ht="18.75">
      <c r="C140" s="30"/>
      <c r="D140" s="30"/>
      <c r="E140" s="30"/>
      <c r="F140" s="30"/>
      <c r="G140" s="30"/>
      <c r="H140" s="30"/>
      <c r="I140" s="30"/>
      <c r="J140" s="30"/>
      <c r="K140" s="30"/>
      <c r="L140" s="30"/>
      <c r="M140" s="30"/>
      <c r="N140" s="30"/>
      <c r="O140" s="30"/>
      <c r="Q140" s="28"/>
    </row>
    <row r="141" spans="3:17" ht="18.75">
      <c r="C141" s="30"/>
      <c r="D141" s="30"/>
      <c r="E141" s="30"/>
      <c r="F141" s="30"/>
      <c r="G141" s="30"/>
      <c r="H141" s="30"/>
      <c r="I141" s="30"/>
      <c r="J141" s="30"/>
      <c r="K141" s="30"/>
      <c r="L141" s="30"/>
      <c r="M141" s="30"/>
      <c r="N141" s="30"/>
      <c r="O141" s="30"/>
      <c r="Q141" s="28"/>
    </row>
    <row r="142" spans="3:17" ht="18.75">
      <c r="C142" s="30"/>
      <c r="D142" s="30"/>
      <c r="E142" s="30"/>
      <c r="F142" s="30"/>
      <c r="G142" s="30"/>
      <c r="H142" s="30"/>
      <c r="I142" s="30"/>
      <c r="J142" s="30"/>
      <c r="K142" s="30"/>
      <c r="L142" s="30"/>
      <c r="M142" s="30"/>
      <c r="N142" s="30"/>
      <c r="O142" s="30"/>
      <c r="Q142" s="28"/>
    </row>
    <row r="143" spans="3:17" ht="18.75">
      <c r="C143" s="30"/>
      <c r="D143" s="30"/>
      <c r="E143" s="30"/>
      <c r="F143" s="30"/>
      <c r="G143" s="30"/>
      <c r="H143" s="30"/>
      <c r="I143" s="30"/>
      <c r="J143" s="30"/>
      <c r="K143" s="30"/>
      <c r="L143" s="30"/>
      <c r="M143" s="30"/>
      <c r="N143" s="30"/>
      <c r="O143" s="30"/>
      <c r="Q143" s="28"/>
    </row>
    <row r="144" spans="3:17" ht="18.75">
      <c r="C144" s="30"/>
      <c r="D144" s="30"/>
      <c r="E144" s="30"/>
      <c r="F144" s="30"/>
      <c r="G144" s="30"/>
      <c r="H144" s="30"/>
      <c r="I144" s="30"/>
      <c r="J144" s="30"/>
      <c r="K144" s="30"/>
      <c r="L144" s="30"/>
      <c r="M144" s="30"/>
      <c r="N144" s="30"/>
      <c r="O144" s="30"/>
      <c r="Q144" s="28"/>
    </row>
    <row r="145" spans="3:15">
      <c r="C145" s="30"/>
      <c r="D145" s="30"/>
      <c r="E145" s="30"/>
      <c r="F145" s="30"/>
      <c r="G145" s="30"/>
      <c r="H145" s="30"/>
      <c r="I145" s="30"/>
      <c r="J145" s="30"/>
      <c r="K145" s="30"/>
      <c r="L145" s="30"/>
      <c r="M145" s="30"/>
      <c r="N145" s="30"/>
      <c r="O145" s="30"/>
    </row>
    <row r="146" spans="3:15">
      <c r="C146" s="30"/>
      <c r="D146" s="30"/>
      <c r="E146" s="30"/>
      <c r="F146" s="30"/>
      <c r="G146" s="30"/>
      <c r="H146" s="30"/>
      <c r="I146" s="30"/>
      <c r="J146" s="30"/>
      <c r="K146" s="30"/>
      <c r="L146" s="30"/>
      <c r="M146" s="30"/>
      <c r="N146" s="30"/>
      <c r="O146" s="30"/>
    </row>
    <row r="147" spans="3:15">
      <c r="C147" s="30"/>
      <c r="D147" s="30"/>
      <c r="E147" s="30"/>
      <c r="F147" s="30"/>
      <c r="G147" s="30"/>
      <c r="H147" s="30"/>
      <c r="I147" s="30"/>
      <c r="J147" s="30"/>
      <c r="K147" s="30"/>
      <c r="L147" s="30"/>
      <c r="M147" s="30"/>
      <c r="N147" s="30"/>
      <c r="O147" s="30"/>
    </row>
    <row r="148" spans="3:15">
      <c r="C148" s="30"/>
      <c r="D148" s="30"/>
      <c r="E148" s="30"/>
      <c r="F148" s="30"/>
      <c r="G148" s="30"/>
      <c r="H148" s="30"/>
      <c r="I148" s="30"/>
      <c r="J148" s="30"/>
      <c r="K148" s="30"/>
      <c r="L148" s="30"/>
      <c r="M148" s="30"/>
      <c r="N148" s="30"/>
      <c r="O148" s="30"/>
    </row>
    <row r="149" spans="3:15">
      <c r="C149" s="30"/>
      <c r="D149" s="30"/>
      <c r="E149" s="30"/>
      <c r="F149" s="30"/>
      <c r="G149" s="30"/>
      <c r="H149" s="30"/>
      <c r="I149" s="30"/>
      <c r="J149" s="30"/>
      <c r="K149" s="30"/>
      <c r="L149" s="30"/>
      <c r="M149" s="30"/>
      <c r="N149" s="30"/>
      <c r="O149" s="30"/>
    </row>
    <row r="150" spans="3:15">
      <c r="C150" s="30"/>
      <c r="D150" s="30"/>
      <c r="E150" s="30"/>
      <c r="F150" s="30"/>
      <c r="G150" s="30"/>
      <c r="H150" s="30"/>
      <c r="I150" s="30"/>
      <c r="J150" s="30"/>
      <c r="K150" s="30"/>
      <c r="L150" s="30"/>
      <c r="M150" s="30"/>
      <c r="N150" s="30"/>
      <c r="O150" s="30"/>
    </row>
    <row r="151" spans="3:15">
      <c r="C151" s="30"/>
      <c r="D151" s="30"/>
      <c r="E151" s="30"/>
      <c r="F151" s="30"/>
      <c r="G151" s="30"/>
      <c r="H151" s="30"/>
      <c r="I151" s="30"/>
      <c r="J151" s="30"/>
      <c r="K151" s="30"/>
      <c r="L151" s="30"/>
      <c r="M151" s="30"/>
      <c r="N151" s="30"/>
      <c r="O151" s="30"/>
    </row>
    <row r="152" spans="3:15">
      <c r="C152" s="30"/>
      <c r="D152" s="30"/>
      <c r="E152" s="30"/>
      <c r="F152" s="30"/>
      <c r="G152" s="30"/>
      <c r="H152" s="30"/>
      <c r="I152" s="30"/>
      <c r="J152" s="30"/>
      <c r="K152" s="30"/>
      <c r="L152" s="30"/>
      <c r="M152" s="30"/>
      <c r="N152" s="30"/>
      <c r="O152" s="30"/>
    </row>
    <row r="153" spans="3:15">
      <c r="C153" s="30"/>
      <c r="D153" s="30"/>
      <c r="E153" s="30"/>
      <c r="F153" s="30"/>
      <c r="G153" s="30"/>
      <c r="H153" s="30"/>
      <c r="I153" s="30"/>
      <c r="J153" s="30"/>
      <c r="K153" s="30"/>
      <c r="L153" s="30"/>
      <c r="M153" s="30"/>
      <c r="N153" s="30"/>
      <c r="O153" s="30"/>
    </row>
    <row r="154" spans="3:15">
      <c r="C154" s="30"/>
      <c r="D154" s="30"/>
      <c r="E154" s="30"/>
      <c r="F154" s="30"/>
      <c r="G154" s="30"/>
      <c r="H154" s="30"/>
      <c r="I154" s="30"/>
      <c r="J154" s="30"/>
      <c r="K154" s="30"/>
      <c r="L154" s="30"/>
      <c r="M154" s="30"/>
      <c r="N154" s="30"/>
      <c r="O154" s="30"/>
    </row>
    <row r="155" spans="3:15">
      <c r="C155" s="30"/>
      <c r="D155" s="30"/>
      <c r="E155" s="30"/>
      <c r="F155" s="30"/>
      <c r="G155" s="30"/>
      <c r="H155" s="30"/>
      <c r="I155" s="30"/>
      <c r="J155" s="30"/>
      <c r="K155" s="30"/>
      <c r="L155" s="30"/>
      <c r="M155" s="30"/>
      <c r="N155" s="30"/>
      <c r="O155" s="30"/>
    </row>
    <row r="156" spans="3:15">
      <c r="C156" s="30"/>
      <c r="D156" s="30"/>
      <c r="E156" s="30"/>
      <c r="F156" s="30"/>
      <c r="G156" s="30"/>
      <c r="H156" s="30"/>
      <c r="I156" s="30"/>
      <c r="J156" s="30"/>
      <c r="K156" s="30"/>
      <c r="L156" s="30"/>
      <c r="M156" s="30"/>
      <c r="N156" s="30"/>
      <c r="O156" s="30"/>
    </row>
    <row r="157" spans="3:15">
      <c r="C157" s="30"/>
      <c r="D157" s="30"/>
      <c r="E157" s="30"/>
      <c r="F157" s="30"/>
      <c r="G157" s="30"/>
      <c r="H157" s="30"/>
      <c r="I157" s="30"/>
      <c r="J157" s="30"/>
      <c r="K157" s="30"/>
      <c r="L157" s="30"/>
      <c r="M157" s="30"/>
      <c r="N157" s="30"/>
      <c r="O157" s="30"/>
    </row>
    <row r="158" spans="3:15">
      <c r="C158" s="30"/>
      <c r="D158" s="30"/>
      <c r="E158" s="30"/>
      <c r="F158" s="30"/>
      <c r="G158" s="30"/>
      <c r="H158" s="30"/>
      <c r="I158" s="30"/>
      <c r="J158" s="30"/>
      <c r="K158" s="30"/>
      <c r="L158" s="30"/>
      <c r="M158" s="30"/>
      <c r="N158" s="30"/>
      <c r="O158" s="30"/>
    </row>
    <row r="159" spans="3:15">
      <c r="C159" s="30"/>
      <c r="D159" s="30"/>
      <c r="E159" s="30"/>
      <c r="F159" s="30"/>
      <c r="G159" s="30"/>
      <c r="H159" s="30"/>
      <c r="I159" s="30"/>
      <c r="J159" s="30"/>
      <c r="K159" s="30"/>
      <c r="L159" s="30"/>
      <c r="M159" s="30"/>
      <c r="N159" s="30"/>
      <c r="O159" s="30"/>
    </row>
    <row r="160" spans="3:15">
      <c r="C160" s="30"/>
      <c r="D160" s="30"/>
      <c r="E160" s="30"/>
      <c r="F160" s="30"/>
      <c r="G160" s="30"/>
      <c r="H160" s="30"/>
      <c r="I160" s="30"/>
      <c r="J160" s="30"/>
      <c r="K160" s="30"/>
      <c r="L160" s="30"/>
      <c r="M160" s="30"/>
      <c r="N160" s="30"/>
      <c r="O160" s="30"/>
    </row>
    <row r="161" spans="3:15">
      <c r="C161" s="30"/>
      <c r="D161" s="30"/>
      <c r="E161" s="30"/>
      <c r="F161" s="30"/>
      <c r="G161" s="30"/>
      <c r="H161" s="30"/>
      <c r="I161" s="30"/>
      <c r="J161" s="30"/>
      <c r="K161" s="30"/>
      <c r="L161" s="30"/>
      <c r="M161" s="30"/>
      <c r="N161" s="30"/>
      <c r="O161" s="30"/>
    </row>
    <row r="162" spans="3:15">
      <c r="C162" s="30"/>
      <c r="D162" s="30"/>
      <c r="E162" s="30"/>
      <c r="F162" s="30"/>
      <c r="G162" s="30"/>
      <c r="H162" s="30"/>
      <c r="I162" s="30"/>
      <c r="J162" s="30"/>
      <c r="K162" s="30"/>
      <c r="L162" s="30"/>
      <c r="M162" s="30"/>
      <c r="N162" s="30"/>
      <c r="O162" s="30"/>
    </row>
    <row r="163" spans="3:15">
      <c r="C163" s="30"/>
      <c r="D163" s="30"/>
      <c r="E163" s="30"/>
      <c r="F163" s="30"/>
      <c r="G163" s="30"/>
      <c r="H163" s="30"/>
      <c r="I163" s="30"/>
      <c r="J163" s="30"/>
      <c r="K163" s="30"/>
      <c r="L163" s="30"/>
      <c r="M163" s="30"/>
      <c r="N163" s="30"/>
      <c r="O163" s="30"/>
    </row>
    <row r="164" spans="3:15">
      <c r="C164" s="30"/>
      <c r="D164" s="30"/>
      <c r="E164" s="30"/>
      <c r="F164" s="30"/>
      <c r="G164" s="30"/>
      <c r="H164" s="30"/>
      <c r="I164" s="30"/>
      <c r="J164" s="30"/>
      <c r="K164" s="30"/>
      <c r="L164" s="30"/>
      <c r="M164" s="30"/>
      <c r="N164" s="30"/>
      <c r="O164" s="30"/>
    </row>
    <row r="165" spans="3:15">
      <c r="C165" s="30"/>
      <c r="D165" s="30"/>
      <c r="E165" s="30"/>
      <c r="F165" s="30"/>
      <c r="G165" s="30"/>
      <c r="H165" s="30"/>
      <c r="I165" s="30"/>
      <c r="J165" s="30"/>
      <c r="K165" s="30"/>
      <c r="L165" s="30"/>
      <c r="M165" s="30"/>
      <c r="N165" s="30"/>
      <c r="O165" s="30"/>
    </row>
    <row r="166" spans="3:15">
      <c r="C166" s="30"/>
      <c r="D166" s="30"/>
      <c r="E166" s="30"/>
      <c r="F166" s="30"/>
      <c r="G166" s="30"/>
      <c r="H166" s="30"/>
      <c r="I166" s="30"/>
      <c r="J166" s="30"/>
      <c r="K166" s="30"/>
      <c r="L166" s="30"/>
      <c r="M166" s="30"/>
      <c r="N166" s="30"/>
      <c r="O166" s="30"/>
    </row>
    <row r="167" spans="3:15">
      <c r="C167" s="30"/>
      <c r="D167" s="30"/>
      <c r="E167" s="30"/>
      <c r="F167" s="30"/>
      <c r="G167" s="30"/>
      <c r="H167" s="30"/>
      <c r="I167" s="30"/>
      <c r="J167" s="30"/>
      <c r="K167" s="30"/>
      <c r="L167" s="30"/>
      <c r="M167" s="30"/>
      <c r="N167" s="30"/>
      <c r="O167" s="30"/>
    </row>
    <row r="168" spans="3:15">
      <c r="C168" s="30"/>
      <c r="D168" s="30"/>
      <c r="E168" s="30"/>
      <c r="F168" s="30"/>
      <c r="G168" s="30"/>
      <c r="H168" s="30"/>
      <c r="I168" s="30"/>
      <c r="J168" s="30"/>
      <c r="K168" s="30"/>
      <c r="L168" s="30"/>
      <c r="M168" s="30"/>
      <c r="N168" s="30"/>
      <c r="O168" s="30"/>
    </row>
    <row r="169" spans="3:15">
      <c r="C169" s="30"/>
      <c r="D169" s="30"/>
      <c r="E169" s="30"/>
      <c r="F169" s="30"/>
      <c r="G169" s="30"/>
      <c r="H169" s="30"/>
      <c r="I169" s="30"/>
      <c r="J169" s="30"/>
      <c r="K169" s="30"/>
      <c r="L169" s="30"/>
      <c r="M169" s="30"/>
      <c r="N169" s="30"/>
      <c r="O169" s="30"/>
    </row>
    <row r="170" spans="3:15">
      <c r="C170" s="30"/>
      <c r="D170" s="30"/>
      <c r="E170" s="30"/>
      <c r="F170" s="30"/>
      <c r="G170" s="30"/>
      <c r="H170" s="30"/>
      <c r="I170" s="30"/>
      <c r="J170" s="30"/>
      <c r="K170" s="30"/>
      <c r="L170" s="30"/>
      <c r="M170" s="30"/>
      <c r="N170" s="30"/>
      <c r="O170" s="30"/>
    </row>
    <row r="171" spans="3:15">
      <c r="C171" s="30"/>
      <c r="D171" s="30"/>
      <c r="E171" s="30"/>
      <c r="F171" s="30"/>
      <c r="G171" s="30"/>
      <c r="H171" s="30"/>
      <c r="I171" s="30"/>
      <c r="J171" s="30"/>
      <c r="K171" s="30"/>
      <c r="L171" s="30"/>
      <c r="M171" s="30"/>
      <c r="N171" s="30"/>
      <c r="O171" s="30"/>
    </row>
    <row r="172" spans="3:15">
      <c r="C172" s="30"/>
      <c r="D172" s="30"/>
      <c r="E172" s="30"/>
      <c r="F172" s="30"/>
      <c r="G172" s="30"/>
      <c r="H172" s="30"/>
      <c r="I172" s="30"/>
      <c r="J172" s="30"/>
      <c r="K172" s="30"/>
      <c r="L172" s="30"/>
      <c r="M172" s="30"/>
      <c r="N172" s="30"/>
      <c r="O172" s="30"/>
    </row>
    <row r="173" spans="3:15">
      <c r="C173" s="30"/>
      <c r="D173" s="30"/>
      <c r="E173" s="30"/>
      <c r="F173" s="30"/>
      <c r="G173" s="30"/>
      <c r="H173" s="30"/>
      <c r="I173" s="30"/>
      <c r="J173" s="30"/>
      <c r="K173" s="30"/>
      <c r="L173" s="30"/>
      <c r="M173" s="30"/>
      <c r="N173" s="30"/>
      <c r="O173" s="30"/>
    </row>
    <row r="174" spans="3:15">
      <c r="C174" s="30"/>
      <c r="D174" s="30"/>
      <c r="E174" s="30"/>
      <c r="F174" s="30"/>
      <c r="G174" s="30"/>
      <c r="H174" s="30"/>
      <c r="I174" s="30"/>
      <c r="J174" s="30"/>
      <c r="K174" s="30"/>
      <c r="L174" s="30"/>
      <c r="M174" s="30"/>
      <c r="N174" s="30"/>
      <c r="O174" s="30"/>
    </row>
    <row r="175" spans="3:15">
      <c r="C175" s="30"/>
      <c r="D175" s="30"/>
      <c r="E175" s="30"/>
      <c r="F175" s="30"/>
      <c r="G175" s="30"/>
      <c r="H175" s="30"/>
      <c r="I175" s="30"/>
      <c r="J175" s="30"/>
      <c r="K175" s="30"/>
      <c r="L175" s="30"/>
      <c r="M175" s="30"/>
      <c r="N175" s="30"/>
      <c r="O175" s="30"/>
    </row>
    <row r="176" spans="3:15">
      <c r="C176" s="30"/>
      <c r="D176" s="30"/>
      <c r="E176" s="30"/>
      <c r="F176" s="30"/>
      <c r="G176" s="30"/>
      <c r="H176" s="30"/>
      <c r="I176" s="30"/>
      <c r="J176" s="30"/>
      <c r="K176" s="30"/>
      <c r="L176" s="30"/>
      <c r="M176" s="30"/>
      <c r="N176" s="30"/>
      <c r="O176" s="30"/>
    </row>
    <row r="177" spans="3:15">
      <c r="C177" s="30"/>
      <c r="D177" s="30"/>
      <c r="E177" s="30"/>
      <c r="F177" s="30"/>
      <c r="G177" s="30"/>
      <c r="H177" s="30"/>
      <c r="I177" s="30"/>
      <c r="J177" s="30"/>
      <c r="K177" s="30"/>
      <c r="L177" s="30"/>
      <c r="M177" s="30"/>
      <c r="N177" s="30"/>
      <c r="O177" s="30"/>
    </row>
    <row r="178" spans="3:15">
      <c r="C178" s="30"/>
      <c r="D178" s="30"/>
      <c r="E178" s="30"/>
      <c r="F178" s="30"/>
      <c r="G178" s="30"/>
      <c r="H178" s="30"/>
      <c r="I178" s="30"/>
      <c r="J178" s="30"/>
      <c r="K178" s="30"/>
      <c r="L178" s="30"/>
      <c r="M178" s="30"/>
      <c r="N178" s="30"/>
      <c r="O178" s="30"/>
    </row>
    <row r="179" spans="3:15">
      <c r="C179" s="30"/>
      <c r="D179" s="30"/>
      <c r="E179" s="30"/>
      <c r="F179" s="30"/>
      <c r="G179" s="30"/>
      <c r="H179" s="30"/>
      <c r="I179" s="30"/>
      <c r="J179" s="30"/>
      <c r="K179" s="30"/>
      <c r="L179" s="30"/>
      <c r="M179" s="30"/>
      <c r="N179" s="30"/>
      <c r="O179" s="30"/>
    </row>
    <row r="180" spans="3:15">
      <c r="C180" s="30"/>
      <c r="D180" s="30"/>
      <c r="E180" s="30"/>
      <c r="F180" s="30"/>
      <c r="G180" s="30"/>
      <c r="H180" s="30"/>
      <c r="I180" s="30"/>
      <c r="J180" s="30"/>
      <c r="K180" s="30"/>
      <c r="L180" s="30"/>
      <c r="M180" s="30"/>
      <c r="N180" s="30"/>
      <c r="O180" s="30"/>
    </row>
    <row r="181" spans="3:15">
      <c r="C181" s="30"/>
      <c r="D181" s="30"/>
      <c r="E181" s="30"/>
      <c r="F181" s="30"/>
      <c r="G181" s="30"/>
      <c r="H181" s="30"/>
      <c r="I181" s="30"/>
      <c r="J181" s="30"/>
      <c r="K181" s="30"/>
      <c r="L181" s="30"/>
      <c r="M181" s="30"/>
      <c r="N181" s="30"/>
      <c r="O181" s="30"/>
    </row>
    <row r="182" spans="3:15">
      <c r="C182" s="30"/>
      <c r="D182" s="30"/>
      <c r="E182" s="30"/>
      <c r="F182" s="30"/>
      <c r="G182" s="30"/>
      <c r="H182" s="30"/>
      <c r="I182" s="30"/>
      <c r="J182" s="30"/>
      <c r="K182" s="30"/>
      <c r="L182" s="30"/>
      <c r="M182" s="30"/>
      <c r="N182" s="30"/>
      <c r="O182" s="30"/>
    </row>
    <row r="183" spans="3:15">
      <c r="C183" s="30"/>
      <c r="D183" s="30"/>
      <c r="E183" s="30"/>
      <c r="F183" s="30"/>
      <c r="G183" s="30"/>
      <c r="H183" s="30"/>
      <c r="I183" s="30"/>
      <c r="J183" s="30"/>
      <c r="K183" s="30"/>
      <c r="L183" s="30"/>
      <c r="M183" s="30"/>
      <c r="N183" s="30"/>
      <c r="O183" s="30"/>
    </row>
    <row r="184" spans="3:15">
      <c r="C184" s="30"/>
      <c r="D184" s="30"/>
      <c r="E184" s="30"/>
      <c r="F184" s="30"/>
      <c r="G184" s="30"/>
      <c r="H184" s="30"/>
      <c r="I184" s="30"/>
      <c r="J184" s="30"/>
      <c r="K184" s="30"/>
      <c r="L184" s="30"/>
      <c r="M184" s="30"/>
      <c r="N184" s="30"/>
      <c r="O184" s="30"/>
    </row>
    <row r="185" spans="3:15">
      <c r="C185" s="30"/>
      <c r="D185" s="30"/>
      <c r="E185" s="30"/>
      <c r="F185" s="30"/>
      <c r="G185" s="30"/>
      <c r="H185" s="30"/>
      <c r="I185" s="30"/>
      <c r="J185" s="30"/>
      <c r="K185" s="30"/>
      <c r="L185" s="30"/>
      <c r="M185" s="30"/>
      <c r="N185" s="30"/>
      <c r="O185" s="30"/>
    </row>
    <row r="186" spans="3:15">
      <c r="C186" s="30"/>
      <c r="D186" s="30"/>
      <c r="E186" s="30"/>
      <c r="F186" s="30"/>
      <c r="G186" s="30"/>
      <c r="H186" s="30"/>
      <c r="I186" s="30"/>
      <c r="J186" s="30"/>
      <c r="K186" s="30"/>
      <c r="L186" s="30"/>
      <c r="M186" s="30"/>
      <c r="N186" s="30"/>
      <c r="O186" s="30"/>
    </row>
    <row r="187" spans="3:15">
      <c r="C187" s="30"/>
      <c r="D187" s="30"/>
      <c r="E187" s="30"/>
      <c r="F187" s="30"/>
      <c r="G187" s="30"/>
      <c r="H187" s="30"/>
      <c r="I187" s="30"/>
      <c r="J187" s="30"/>
      <c r="K187" s="30"/>
      <c r="L187" s="30"/>
      <c r="M187" s="30"/>
      <c r="N187" s="30"/>
      <c r="O187" s="30"/>
    </row>
    <row r="188" spans="3:15">
      <c r="C188" s="30"/>
      <c r="D188" s="30"/>
      <c r="E188" s="30"/>
      <c r="F188" s="30"/>
      <c r="G188" s="30"/>
      <c r="H188" s="30"/>
      <c r="I188" s="30"/>
      <c r="J188" s="30"/>
      <c r="K188" s="30"/>
      <c r="L188" s="30"/>
      <c r="M188" s="30"/>
      <c r="N188" s="30"/>
      <c r="O188" s="30"/>
    </row>
    <row r="189" spans="3:15">
      <c r="C189" s="30"/>
      <c r="D189" s="30"/>
      <c r="E189" s="30"/>
      <c r="F189" s="30"/>
      <c r="G189" s="30"/>
      <c r="H189" s="30"/>
      <c r="I189" s="30"/>
      <c r="J189" s="30"/>
      <c r="K189" s="30"/>
      <c r="L189" s="30"/>
      <c r="M189" s="30"/>
      <c r="N189" s="30"/>
      <c r="O189" s="30"/>
    </row>
    <row r="190" spans="3:15">
      <c r="C190" s="30"/>
      <c r="D190" s="30"/>
      <c r="E190" s="30"/>
      <c r="F190" s="30"/>
      <c r="G190" s="30"/>
      <c r="H190" s="30"/>
      <c r="I190" s="30"/>
      <c r="J190" s="30"/>
      <c r="K190" s="30"/>
      <c r="L190" s="30"/>
      <c r="M190" s="30"/>
      <c r="N190" s="30"/>
      <c r="O190" s="30"/>
    </row>
    <row r="191" spans="3:15">
      <c r="C191" s="30"/>
      <c r="D191" s="30"/>
      <c r="E191" s="30"/>
      <c r="F191" s="30"/>
      <c r="G191" s="30"/>
      <c r="H191" s="30"/>
      <c r="I191" s="30"/>
      <c r="J191" s="30"/>
      <c r="K191" s="30"/>
      <c r="L191" s="30"/>
      <c r="M191" s="30"/>
      <c r="N191" s="30"/>
      <c r="O191" s="30"/>
    </row>
    <row r="192" spans="3:15">
      <c r="C192" s="30"/>
      <c r="D192" s="30"/>
      <c r="E192" s="30"/>
      <c r="F192" s="30"/>
      <c r="G192" s="30"/>
      <c r="H192" s="30"/>
      <c r="I192" s="30"/>
      <c r="J192" s="30"/>
      <c r="K192" s="30"/>
      <c r="L192" s="30"/>
      <c r="M192" s="30"/>
      <c r="N192" s="30"/>
      <c r="O192" s="30"/>
    </row>
    <row r="193" spans="3:15">
      <c r="C193" s="30"/>
      <c r="D193" s="30"/>
      <c r="E193" s="30"/>
      <c r="F193" s="30"/>
      <c r="G193" s="30"/>
      <c r="H193" s="30"/>
      <c r="I193" s="30"/>
      <c r="J193" s="30"/>
      <c r="K193" s="30"/>
      <c r="L193" s="30"/>
      <c r="M193" s="30"/>
      <c r="N193" s="30"/>
      <c r="O193" s="30"/>
    </row>
    <row r="194" spans="3:15">
      <c r="C194" s="30"/>
      <c r="D194" s="30"/>
      <c r="E194" s="30"/>
      <c r="F194" s="30"/>
      <c r="G194" s="30"/>
      <c r="H194" s="30"/>
      <c r="I194" s="30"/>
      <c r="J194" s="30"/>
      <c r="K194" s="30"/>
      <c r="L194" s="30"/>
      <c r="M194" s="30"/>
      <c r="N194" s="30"/>
      <c r="O194" s="30"/>
    </row>
    <row r="195" spans="3:15">
      <c r="C195" s="30"/>
      <c r="D195" s="30"/>
      <c r="E195" s="30"/>
      <c r="F195" s="30"/>
      <c r="G195" s="30"/>
      <c r="H195" s="30"/>
      <c r="I195" s="30"/>
      <c r="J195" s="30"/>
      <c r="K195" s="30"/>
      <c r="L195" s="30"/>
      <c r="M195" s="30"/>
      <c r="N195" s="30"/>
      <c r="O195" s="30"/>
    </row>
    <row r="196" spans="3:15">
      <c r="C196" s="30"/>
      <c r="D196" s="30"/>
      <c r="E196" s="30"/>
      <c r="F196" s="30"/>
      <c r="G196" s="30"/>
      <c r="H196" s="30"/>
      <c r="I196" s="30"/>
      <c r="J196" s="30"/>
      <c r="K196" s="30"/>
      <c r="L196" s="30"/>
      <c r="M196" s="30"/>
      <c r="N196" s="30"/>
      <c r="O196" s="30"/>
    </row>
    <row r="197" spans="3:15">
      <c r="C197" s="30"/>
      <c r="D197" s="30"/>
      <c r="E197" s="30"/>
      <c r="F197" s="30"/>
      <c r="G197" s="30"/>
      <c r="H197" s="30"/>
      <c r="I197" s="30"/>
      <c r="J197" s="30"/>
      <c r="K197" s="30"/>
      <c r="L197" s="30"/>
      <c r="M197" s="30"/>
      <c r="N197" s="30"/>
      <c r="O197" s="30"/>
    </row>
    <row r="198" spans="3:15">
      <c r="C198" s="30"/>
      <c r="D198" s="30"/>
      <c r="E198" s="30"/>
      <c r="F198" s="30"/>
      <c r="G198" s="30"/>
      <c r="H198" s="30"/>
      <c r="I198" s="30"/>
      <c r="J198" s="30"/>
      <c r="K198" s="30"/>
      <c r="L198" s="30"/>
      <c r="M198" s="30"/>
      <c r="N198" s="30"/>
      <c r="O198" s="30"/>
    </row>
    <row r="199" spans="3:15">
      <c r="C199" s="30"/>
      <c r="D199" s="30"/>
      <c r="E199" s="30"/>
      <c r="F199" s="30"/>
      <c r="G199" s="30"/>
      <c r="H199" s="30"/>
      <c r="I199" s="30"/>
      <c r="J199" s="30"/>
      <c r="K199" s="30"/>
      <c r="L199" s="30"/>
      <c r="M199" s="30"/>
      <c r="N199" s="30"/>
      <c r="O199" s="30"/>
    </row>
    <row r="200" spans="3:15">
      <c r="C200" s="30"/>
      <c r="D200" s="30"/>
      <c r="E200" s="30"/>
      <c r="F200" s="30"/>
      <c r="G200" s="30"/>
      <c r="H200" s="30"/>
      <c r="I200" s="30"/>
      <c r="J200" s="30"/>
      <c r="K200" s="30"/>
      <c r="L200" s="30"/>
      <c r="M200" s="30"/>
      <c r="N200" s="30"/>
      <c r="O200" s="30"/>
    </row>
    <row r="201" spans="3:15">
      <c r="C201" s="30"/>
      <c r="D201" s="30"/>
      <c r="E201" s="30"/>
      <c r="F201" s="30"/>
      <c r="G201" s="30"/>
      <c r="H201" s="30"/>
      <c r="I201" s="30"/>
      <c r="J201" s="30"/>
      <c r="K201" s="30"/>
      <c r="L201" s="30"/>
      <c r="M201" s="30"/>
      <c r="N201" s="30"/>
      <c r="O201" s="30"/>
    </row>
    <row r="202" spans="3:15">
      <c r="C202" s="30"/>
      <c r="D202" s="30"/>
      <c r="E202" s="30"/>
      <c r="F202" s="30"/>
      <c r="G202" s="30"/>
      <c r="H202" s="30"/>
      <c r="I202" s="30"/>
      <c r="J202" s="30"/>
      <c r="K202" s="30"/>
      <c r="L202" s="30"/>
      <c r="M202" s="30"/>
      <c r="N202" s="30"/>
      <c r="O202" s="30"/>
    </row>
    <row r="203" spans="3:15">
      <c r="C203" s="30"/>
      <c r="D203" s="30"/>
      <c r="E203" s="30"/>
      <c r="F203" s="30"/>
      <c r="G203" s="30"/>
      <c r="H203" s="30"/>
      <c r="I203" s="30"/>
      <c r="J203" s="30"/>
      <c r="K203" s="30"/>
      <c r="L203" s="30"/>
      <c r="M203" s="30"/>
      <c r="N203" s="30"/>
      <c r="O203" s="30"/>
    </row>
    <row r="204" spans="3:15">
      <c r="C204" s="30"/>
      <c r="D204" s="30"/>
      <c r="E204" s="30"/>
      <c r="F204" s="30"/>
      <c r="G204" s="30"/>
      <c r="H204" s="30"/>
      <c r="I204" s="30"/>
      <c r="J204" s="30"/>
      <c r="K204" s="30"/>
      <c r="L204" s="30"/>
      <c r="M204" s="30"/>
      <c r="N204" s="30"/>
      <c r="O204" s="30"/>
    </row>
    <row r="205" spans="3:15">
      <c r="C205" s="30"/>
      <c r="D205" s="30"/>
      <c r="E205" s="30"/>
      <c r="F205" s="30"/>
      <c r="G205" s="30"/>
      <c r="H205" s="30"/>
      <c r="I205" s="30"/>
      <c r="J205" s="30"/>
      <c r="K205" s="30"/>
      <c r="L205" s="30"/>
      <c r="M205" s="30"/>
      <c r="N205" s="30"/>
      <c r="O205" s="30"/>
    </row>
    <row r="206" spans="3:15">
      <c r="C206" s="30"/>
      <c r="D206" s="30"/>
      <c r="E206" s="30"/>
      <c r="F206" s="30"/>
      <c r="G206" s="30"/>
      <c r="H206" s="30"/>
      <c r="I206" s="30"/>
      <c r="J206" s="30"/>
      <c r="K206" s="30"/>
      <c r="L206" s="30"/>
      <c r="M206" s="30"/>
      <c r="N206" s="30"/>
      <c r="O206" s="30"/>
    </row>
    <row r="207" spans="3:15">
      <c r="C207" s="30"/>
      <c r="D207" s="30"/>
      <c r="E207" s="30"/>
      <c r="F207" s="30"/>
      <c r="G207" s="30"/>
      <c r="H207" s="30"/>
      <c r="I207" s="30"/>
      <c r="J207" s="30"/>
      <c r="K207" s="30"/>
      <c r="L207" s="30"/>
      <c r="M207" s="30"/>
      <c r="N207" s="30"/>
      <c r="O207" s="30"/>
    </row>
    <row r="208" spans="3:15">
      <c r="C208" s="30"/>
      <c r="D208" s="30"/>
      <c r="E208" s="30"/>
      <c r="F208" s="30"/>
      <c r="G208" s="30"/>
      <c r="H208" s="30"/>
      <c r="I208" s="30"/>
      <c r="J208" s="30"/>
      <c r="K208" s="30"/>
      <c r="L208" s="30"/>
      <c r="M208" s="30"/>
      <c r="N208" s="30"/>
      <c r="O208" s="30"/>
    </row>
    <row r="209" spans="3:15">
      <c r="C209" s="30"/>
      <c r="D209" s="30"/>
      <c r="E209" s="30"/>
      <c r="F209" s="30"/>
      <c r="G209" s="30"/>
      <c r="H209" s="30"/>
      <c r="I209" s="30"/>
      <c r="J209" s="30"/>
      <c r="K209" s="30"/>
      <c r="L209" s="30"/>
      <c r="M209" s="30"/>
      <c r="N209" s="30"/>
      <c r="O209" s="30"/>
    </row>
    <row r="210" spans="3:15">
      <c r="C210" s="30"/>
      <c r="D210" s="30"/>
      <c r="E210" s="30"/>
      <c r="F210" s="30"/>
      <c r="G210" s="30"/>
      <c r="H210" s="30"/>
      <c r="I210" s="30"/>
      <c r="J210" s="30"/>
      <c r="K210" s="30"/>
      <c r="L210" s="30"/>
      <c r="M210" s="30"/>
      <c r="N210" s="30"/>
      <c r="O210" s="30"/>
    </row>
    <row r="211" spans="3:15">
      <c r="C211" s="30"/>
      <c r="D211" s="30"/>
      <c r="E211" s="30"/>
      <c r="F211" s="30"/>
      <c r="G211" s="30"/>
      <c r="H211" s="30"/>
      <c r="I211" s="30"/>
      <c r="J211" s="30"/>
      <c r="K211" s="30"/>
      <c r="L211" s="30"/>
      <c r="M211" s="30"/>
      <c r="N211" s="30"/>
      <c r="O211" s="30"/>
    </row>
    <row r="212" spans="3:15">
      <c r="C212" s="30"/>
      <c r="D212" s="30"/>
      <c r="E212" s="30"/>
      <c r="F212" s="30"/>
      <c r="G212" s="30"/>
      <c r="H212" s="30"/>
      <c r="I212" s="30"/>
      <c r="J212" s="30"/>
      <c r="K212" s="30"/>
      <c r="L212" s="30"/>
      <c r="M212" s="30"/>
      <c r="N212" s="30"/>
      <c r="O212" s="30"/>
    </row>
  </sheetData>
  <mergeCells count="5">
    <mergeCell ref="B2:D2"/>
    <mergeCell ref="E2:L2"/>
    <mergeCell ref="N2:O2"/>
    <mergeCell ref="C3:N3"/>
    <mergeCell ref="C4:N4"/>
  </mergeCells>
  <printOptions horizontalCentered="1" verticalCentered="1"/>
  <pageMargins left="0.196850393700787" right="0.196850393700787" top="0.196850393700787" bottom="0.196850393700787" header="0.511811023622047" footer="0.511811023622047"/>
  <pageSetup paperSize="9" scale="4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2:X171"/>
  <sheetViews>
    <sheetView rightToLeft="1" zoomScale="50" zoomScaleNormal="50" workbookViewId="0">
      <selection activeCell="F2" sqref="F2:T2"/>
    </sheetView>
  </sheetViews>
  <sheetFormatPr defaultColWidth="9.140625" defaultRowHeight="15"/>
  <cols>
    <col min="1" max="1" width="10.7109375" style="10" customWidth="1"/>
    <col min="2" max="2" width="21.85546875" style="10" customWidth="1"/>
    <col min="3" max="24" width="18.7109375" style="10" customWidth="1"/>
    <col min="25" max="16384" width="9.140625" style="10"/>
  </cols>
  <sheetData>
    <row r="2" spans="2:24" s="641" customFormat="1" ht="40.15" customHeight="1">
      <c r="B2" s="1621" t="s">
        <v>854</v>
      </c>
      <c r="C2" s="1621"/>
      <c r="D2" s="1621"/>
      <c r="E2" s="1621"/>
      <c r="F2" s="1405" t="s">
        <v>719</v>
      </c>
      <c r="G2" s="1405"/>
      <c r="H2" s="1405"/>
      <c r="I2" s="1405"/>
      <c r="J2" s="1405"/>
      <c r="K2" s="1405"/>
      <c r="L2" s="1405"/>
      <c r="M2" s="1405"/>
      <c r="N2" s="1405"/>
      <c r="O2" s="1405"/>
      <c r="P2" s="1405"/>
      <c r="Q2" s="1405"/>
      <c r="R2" s="1405"/>
      <c r="S2" s="1405"/>
      <c r="T2" s="1405"/>
      <c r="U2" s="145"/>
      <c r="V2" s="1432" t="s">
        <v>688</v>
      </c>
      <c r="W2" s="1432"/>
      <c r="X2" s="1432"/>
    </row>
    <row r="3" spans="2:24" s="641" customFormat="1" ht="40.15" customHeight="1">
      <c r="B3" s="522"/>
      <c r="C3" s="522"/>
      <c r="D3" s="522"/>
      <c r="F3" s="1405" t="s">
        <v>967</v>
      </c>
      <c r="G3" s="1405"/>
      <c r="H3" s="1405"/>
      <c r="I3" s="1405"/>
      <c r="J3" s="1405"/>
      <c r="K3" s="1405"/>
      <c r="L3" s="1405"/>
      <c r="M3" s="1405"/>
      <c r="N3" s="1405"/>
      <c r="O3" s="1405"/>
      <c r="P3" s="1405"/>
      <c r="Q3" s="1405"/>
      <c r="R3" s="1405"/>
      <c r="S3" s="1405"/>
      <c r="T3" s="1405"/>
      <c r="U3" s="145"/>
      <c r="V3" s="145"/>
      <c r="W3" s="1321"/>
      <c r="X3" s="1321"/>
    </row>
    <row r="4" spans="2:24" s="641" customFormat="1" ht="40.15" customHeight="1">
      <c r="B4" s="1306"/>
      <c r="D4" s="446"/>
      <c r="E4" s="446"/>
      <c r="F4" s="1662" t="s">
        <v>968</v>
      </c>
      <c r="G4" s="1662"/>
      <c r="H4" s="1662"/>
      <c r="I4" s="1662"/>
      <c r="J4" s="1662"/>
      <c r="K4" s="1662"/>
      <c r="L4" s="1662"/>
      <c r="M4" s="1662"/>
      <c r="N4" s="1662"/>
      <c r="O4" s="1662"/>
      <c r="P4" s="1662"/>
      <c r="Q4" s="1662"/>
      <c r="R4" s="1662"/>
      <c r="S4" s="1662"/>
      <c r="T4" s="1662"/>
      <c r="U4" s="446"/>
      <c r="V4" s="446"/>
      <c r="W4" s="1663" t="s">
        <v>492</v>
      </c>
      <c r="X4" s="1663"/>
    </row>
    <row r="5" spans="2:24" s="641" customFormat="1" ht="10.15" customHeight="1">
      <c r="B5" s="1306"/>
      <c r="D5" s="446"/>
      <c r="E5" s="446"/>
      <c r="F5" s="711"/>
      <c r="G5" s="711"/>
      <c r="H5" s="711"/>
      <c r="I5" s="711"/>
      <c r="J5" s="711"/>
      <c r="K5" s="711"/>
      <c r="L5" s="711"/>
      <c r="M5" s="711"/>
      <c r="N5" s="711"/>
      <c r="O5" s="711"/>
      <c r="P5" s="711"/>
      <c r="Q5" s="711"/>
      <c r="R5" s="711"/>
      <c r="S5" s="711"/>
      <c r="T5" s="711"/>
      <c r="U5" s="446"/>
      <c r="V5" s="446"/>
      <c r="W5" s="523"/>
      <c r="X5" s="523"/>
    </row>
    <row r="6" spans="2:24" ht="52.5" customHeight="1">
      <c r="B6" s="467"/>
      <c r="C6" s="1664" t="s">
        <v>487</v>
      </c>
      <c r="D6" s="1665"/>
      <c r="E6" s="1660" t="s">
        <v>488</v>
      </c>
      <c r="F6" s="1661"/>
      <c r="G6" s="1660" t="s">
        <v>489</v>
      </c>
      <c r="H6" s="1661"/>
      <c r="I6" s="1660" t="s">
        <v>490</v>
      </c>
      <c r="J6" s="1661"/>
      <c r="K6" s="1660" t="s">
        <v>491</v>
      </c>
      <c r="L6" s="1661"/>
      <c r="M6" s="1660" t="s">
        <v>297</v>
      </c>
      <c r="N6" s="1661"/>
      <c r="O6" s="1660" t="s">
        <v>331</v>
      </c>
      <c r="P6" s="1661"/>
      <c r="Q6" s="1660" t="s">
        <v>300</v>
      </c>
      <c r="R6" s="1661"/>
      <c r="S6" s="1660" t="s">
        <v>317</v>
      </c>
      <c r="T6" s="1661"/>
      <c r="U6" s="1660" t="s">
        <v>312</v>
      </c>
      <c r="V6" s="1661"/>
      <c r="W6" s="1660" t="s">
        <v>196</v>
      </c>
      <c r="X6" s="1669"/>
    </row>
    <row r="7" spans="2:24" ht="24.75" customHeight="1">
      <c r="B7" s="468"/>
      <c r="C7" s="1666"/>
      <c r="D7" s="1667"/>
      <c r="E7" s="1666"/>
      <c r="F7" s="1667"/>
      <c r="G7" s="1666"/>
      <c r="H7" s="1667"/>
      <c r="I7" s="1666"/>
      <c r="J7" s="1667"/>
      <c r="K7" s="1666"/>
      <c r="L7" s="1667"/>
      <c r="M7" s="1666"/>
      <c r="N7" s="1667"/>
      <c r="O7" s="1666"/>
      <c r="P7" s="1667"/>
      <c r="Q7" s="1666"/>
      <c r="R7" s="1667"/>
      <c r="S7" s="1666"/>
      <c r="T7" s="1667"/>
      <c r="U7" s="1666"/>
      <c r="V7" s="1667"/>
      <c r="W7" s="1666"/>
      <c r="X7" s="1668"/>
    </row>
    <row r="8" spans="2:24" ht="45.75" customHeight="1">
      <c r="B8" s="468"/>
      <c r="C8" s="1673" t="s">
        <v>486</v>
      </c>
      <c r="D8" s="1674"/>
      <c r="E8" s="1670" t="s">
        <v>485</v>
      </c>
      <c r="F8" s="1671"/>
      <c r="G8" s="1670" t="s">
        <v>325</v>
      </c>
      <c r="H8" s="1671"/>
      <c r="I8" s="1670" t="s">
        <v>326</v>
      </c>
      <c r="J8" s="1671"/>
      <c r="K8" s="1670" t="s">
        <v>323</v>
      </c>
      <c r="L8" s="1671"/>
      <c r="M8" s="1670" t="s">
        <v>324</v>
      </c>
      <c r="N8" s="1671"/>
      <c r="O8" s="1670" t="s">
        <v>322</v>
      </c>
      <c r="P8" s="1671"/>
      <c r="Q8" s="1670" t="s">
        <v>321</v>
      </c>
      <c r="R8" s="1671"/>
      <c r="S8" s="1670" t="s">
        <v>320</v>
      </c>
      <c r="T8" s="1671"/>
      <c r="U8" s="1670" t="s">
        <v>319</v>
      </c>
      <c r="V8" s="1671"/>
      <c r="W8" s="1670" t="s">
        <v>36</v>
      </c>
      <c r="X8" s="1672"/>
    </row>
    <row r="9" spans="2:24" ht="88.5" customHeight="1">
      <c r="B9" s="469"/>
      <c r="C9" s="470" t="s">
        <v>264</v>
      </c>
      <c r="D9" s="470" t="s">
        <v>263</v>
      </c>
      <c r="E9" s="471" t="s">
        <v>264</v>
      </c>
      <c r="F9" s="471" t="s">
        <v>263</v>
      </c>
      <c r="G9" s="471" t="s">
        <v>264</v>
      </c>
      <c r="H9" s="471" t="s">
        <v>263</v>
      </c>
      <c r="I9" s="471" t="s">
        <v>264</v>
      </c>
      <c r="J9" s="471" t="s">
        <v>263</v>
      </c>
      <c r="K9" s="471" t="s">
        <v>264</v>
      </c>
      <c r="L9" s="471" t="s">
        <v>263</v>
      </c>
      <c r="M9" s="471" t="s">
        <v>264</v>
      </c>
      <c r="N9" s="471" t="s">
        <v>263</v>
      </c>
      <c r="O9" s="471" t="s">
        <v>264</v>
      </c>
      <c r="P9" s="471" t="s">
        <v>263</v>
      </c>
      <c r="Q9" s="471" t="s">
        <v>264</v>
      </c>
      <c r="R9" s="471" t="s">
        <v>263</v>
      </c>
      <c r="S9" s="471" t="s">
        <v>264</v>
      </c>
      <c r="T9" s="471" t="s">
        <v>263</v>
      </c>
      <c r="U9" s="471" t="s">
        <v>264</v>
      </c>
      <c r="V9" s="472" t="s">
        <v>263</v>
      </c>
      <c r="W9" s="471" t="s">
        <v>264</v>
      </c>
      <c r="X9" s="473" t="s">
        <v>263</v>
      </c>
    </row>
    <row r="10" spans="2:24" s="641" customFormat="1" ht="40.15" customHeight="1">
      <c r="B10" s="78" t="s">
        <v>2</v>
      </c>
      <c r="C10" s="12"/>
      <c r="D10" s="12"/>
      <c r="E10" s="12"/>
      <c r="F10" s="12"/>
      <c r="G10" s="12"/>
      <c r="H10" s="12"/>
      <c r="I10" s="12"/>
      <c r="J10" s="12"/>
      <c r="K10" s="12"/>
      <c r="L10" s="12"/>
      <c r="M10" s="12"/>
      <c r="N10" s="12"/>
      <c r="O10" s="12"/>
      <c r="P10" s="12"/>
      <c r="Q10" s="12"/>
      <c r="R10" s="12"/>
      <c r="S10" s="12"/>
      <c r="T10" s="12"/>
      <c r="U10" s="12"/>
      <c r="V10" s="12"/>
      <c r="W10" s="12"/>
      <c r="X10" s="12"/>
    </row>
    <row r="11" spans="2:24" s="612" customFormat="1" ht="34.9" hidden="1" customHeight="1">
      <c r="B11" s="505">
        <v>2015</v>
      </c>
      <c r="C11" s="574">
        <v>20989.912564826998</v>
      </c>
      <c r="D11" s="574">
        <v>937.70995800000003</v>
      </c>
      <c r="E11" s="573">
        <v>217.12791200000001</v>
      </c>
      <c r="F11" s="573">
        <v>1.617</v>
      </c>
      <c r="G11" s="573">
        <v>2140.676187</v>
      </c>
      <c r="H11" s="573">
        <v>10.160958000000001</v>
      </c>
      <c r="I11" s="573">
        <v>170.24107699999999</v>
      </c>
      <c r="J11" s="573">
        <v>0.51800000000000002</v>
      </c>
      <c r="K11" s="573">
        <v>4890.9259659999998</v>
      </c>
      <c r="L11" s="573">
        <v>152.62899999999999</v>
      </c>
      <c r="M11" s="573">
        <v>3859.7232779999999</v>
      </c>
      <c r="N11" s="573">
        <v>42.133000000000003</v>
      </c>
      <c r="O11" s="573">
        <v>257.20488799999998</v>
      </c>
      <c r="P11" s="573">
        <v>2.798</v>
      </c>
      <c r="Q11" s="573">
        <v>590.32430799999997</v>
      </c>
      <c r="R11" s="573">
        <v>2.7469999999999999</v>
      </c>
      <c r="S11" s="573">
        <v>3231.9949160000001</v>
      </c>
      <c r="T11" s="573">
        <v>9.2629999999999999</v>
      </c>
      <c r="U11" s="573">
        <v>442.01148899999998</v>
      </c>
      <c r="V11" s="573">
        <v>3.952</v>
      </c>
      <c r="W11" s="573">
        <v>5189.6825449999997</v>
      </c>
      <c r="X11" s="573">
        <v>711.89200000000005</v>
      </c>
    </row>
    <row r="12" spans="2:24" s="712" customFormat="1" ht="34.9" hidden="1" customHeight="1">
      <c r="B12" s="504">
        <v>2016</v>
      </c>
      <c r="C12" s="572">
        <v>22792.341248653</v>
      </c>
      <c r="D12" s="572">
        <v>1094.5640000000001</v>
      </c>
      <c r="E12" s="571">
        <v>304.47367000000003</v>
      </c>
      <c r="F12" s="571">
        <v>1.643</v>
      </c>
      <c r="G12" s="571">
        <v>2198.2663259999999</v>
      </c>
      <c r="H12" s="571">
        <v>10.875</v>
      </c>
      <c r="I12" s="571">
        <v>288.43069800000001</v>
      </c>
      <c r="J12" s="571">
        <v>0.25700000000000001</v>
      </c>
      <c r="K12" s="571">
        <v>5814.0427720000007</v>
      </c>
      <c r="L12" s="571">
        <v>177.845</v>
      </c>
      <c r="M12" s="571">
        <v>4051.4354720000001</v>
      </c>
      <c r="N12" s="571">
        <v>55.296999999999997</v>
      </c>
      <c r="O12" s="571">
        <v>353.22653100000002</v>
      </c>
      <c r="P12" s="571">
        <v>4.8280000000000003</v>
      </c>
      <c r="Q12" s="571">
        <v>594.940788</v>
      </c>
      <c r="R12" s="571">
        <v>2.879</v>
      </c>
      <c r="S12" s="571">
        <v>3296.1869689999999</v>
      </c>
      <c r="T12" s="571">
        <v>7.726</v>
      </c>
      <c r="U12" s="571">
        <v>503.97790600000002</v>
      </c>
      <c r="V12" s="571">
        <v>5.391</v>
      </c>
      <c r="W12" s="571">
        <v>5387.365288</v>
      </c>
      <c r="X12" s="571">
        <v>827.82299999999998</v>
      </c>
    </row>
    <row r="13" spans="2:24" s="612" customFormat="1" ht="34.9" hidden="1" customHeight="1">
      <c r="B13" s="505">
        <v>2017</v>
      </c>
      <c r="C13" s="574">
        <v>24623.884842929001</v>
      </c>
      <c r="D13" s="574">
        <v>1272.489</v>
      </c>
      <c r="E13" s="573">
        <v>337.25750900000003</v>
      </c>
      <c r="F13" s="573">
        <v>2.2549999999999999</v>
      </c>
      <c r="G13" s="573">
        <v>2719.0368349999999</v>
      </c>
      <c r="H13" s="573">
        <v>17.695</v>
      </c>
      <c r="I13" s="573">
        <v>255.17276799999999</v>
      </c>
      <c r="J13" s="573">
        <v>0.55800000000000005</v>
      </c>
      <c r="K13" s="573">
        <v>6587.3748569999998</v>
      </c>
      <c r="L13" s="573">
        <v>215.61</v>
      </c>
      <c r="M13" s="573">
        <v>4206.8537139999999</v>
      </c>
      <c r="N13" s="573">
        <v>73.418000000000006</v>
      </c>
      <c r="O13" s="573">
        <v>351.73100599999998</v>
      </c>
      <c r="P13" s="573">
        <v>5.0490000000000004</v>
      </c>
      <c r="Q13" s="573">
        <v>617.00122699999997</v>
      </c>
      <c r="R13" s="573">
        <v>3.4180000000000001</v>
      </c>
      <c r="S13" s="573">
        <v>3707.165602</v>
      </c>
      <c r="T13" s="573">
        <v>9.5269999999999992</v>
      </c>
      <c r="U13" s="573">
        <v>559.34504100000004</v>
      </c>
      <c r="V13" s="573">
        <v>1.4370000000000001</v>
      </c>
      <c r="W13" s="573">
        <v>5282.9462823000003</v>
      </c>
      <c r="X13" s="573">
        <v>943.52200000000005</v>
      </c>
    </row>
    <row r="14" spans="2:24" s="712" customFormat="1" ht="34.9" hidden="1" customHeight="1">
      <c r="B14" s="504">
        <v>2018</v>
      </c>
      <c r="C14" s="572">
        <v>25841.412375374999</v>
      </c>
      <c r="D14" s="572">
        <v>1351.721</v>
      </c>
      <c r="E14" s="571">
        <v>331.54063000000002</v>
      </c>
      <c r="F14" s="571">
        <v>2.399</v>
      </c>
      <c r="G14" s="571">
        <v>3064.3042730000002</v>
      </c>
      <c r="H14" s="571">
        <v>19.725000000000001</v>
      </c>
      <c r="I14" s="571">
        <v>355.69068099999998</v>
      </c>
      <c r="J14" s="571">
        <v>0.82199999999999995</v>
      </c>
      <c r="K14" s="571">
        <v>6817.3279910000001</v>
      </c>
      <c r="L14" s="571">
        <v>218.28200000000001</v>
      </c>
      <c r="M14" s="571">
        <v>4446.4980560000004</v>
      </c>
      <c r="N14" s="571">
        <v>68.847999999999999</v>
      </c>
      <c r="O14" s="571">
        <v>326.32847199999998</v>
      </c>
      <c r="P14" s="571">
        <v>5.1189999999999998</v>
      </c>
      <c r="Q14" s="571">
        <v>589.391839</v>
      </c>
      <c r="R14" s="571">
        <v>3.5179999999999998</v>
      </c>
      <c r="S14" s="571">
        <v>3834.6707019999999</v>
      </c>
      <c r="T14" s="571">
        <v>12.907</v>
      </c>
      <c r="U14" s="571">
        <v>604.091814</v>
      </c>
      <c r="V14" s="571">
        <v>1.9059999999999999</v>
      </c>
      <c r="W14" s="571">
        <v>5471.5679189700004</v>
      </c>
      <c r="X14" s="571">
        <v>1018.1950000000001</v>
      </c>
    </row>
    <row r="15" spans="2:24" s="612" customFormat="1" ht="35.1" hidden="1" customHeight="1">
      <c r="B15" s="505">
        <v>2019</v>
      </c>
      <c r="C15" s="574">
        <v>26683.027369134998</v>
      </c>
      <c r="D15" s="574">
        <v>1321.5170000000001</v>
      </c>
      <c r="E15" s="573">
        <v>331.36078500000002</v>
      </c>
      <c r="F15" s="573">
        <v>2.0680000000000001</v>
      </c>
      <c r="G15" s="573">
        <v>3353.6184699999999</v>
      </c>
      <c r="H15" s="573">
        <v>13.849</v>
      </c>
      <c r="I15" s="573">
        <v>296.384682</v>
      </c>
      <c r="J15" s="573">
        <v>0.38600000000000001</v>
      </c>
      <c r="K15" s="573">
        <v>6961.7582130000001</v>
      </c>
      <c r="L15" s="573">
        <v>208.60400000000001</v>
      </c>
      <c r="M15" s="573">
        <v>4220.9434709999996</v>
      </c>
      <c r="N15" s="573">
        <v>49.191000000000003</v>
      </c>
      <c r="O15" s="573">
        <v>340.51149400000003</v>
      </c>
      <c r="P15" s="573">
        <v>3.9319999999999999</v>
      </c>
      <c r="Q15" s="573">
        <v>635.11307499999998</v>
      </c>
      <c r="R15" s="573">
        <v>2.8530000000000002</v>
      </c>
      <c r="S15" s="573">
        <v>3997.481675</v>
      </c>
      <c r="T15" s="573">
        <v>19.398</v>
      </c>
      <c r="U15" s="573">
        <v>633.87502400000005</v>
      </c>
      <c r="V15" s="573">
        <v>1.849</v>
      </c>
      <c r="W15" s="573">
        <v>5911.9804826700001</v>
      </c>
      <c r="X15" s="573">
        <v>1019.3869999999999</v>
      </c>
    </row>
    <row r="16" spans="2:24" s="712" customFormat="1" ht="35.1" hidden="1" customHeight="1">
      <c r="B16" s="504">
        <v>2020</v>
      </c>
      <c r="C16" s="572">
        <v>28239.881108782003</v>
      </c>
      <c r="D16" s="572">
        <v>1316.4179999999999</v>
      </c>
      <c r="E16" s="571">
        <v>411.68181299999998</v>
      </c>
      <c r="F16" s="571">
        <v>2.6269999999999998</v>
      </c>
      <c r="G16" s="571">
        <v>3525.3678679999998</v>
      </c>
      <c r="H16" s="571">
        <v>12.368</v>
      </c>
      <c r="I16" s="571">
        <v>236.642582</v>
      </c>
      <c r="J16" s="571">
        <v>0.52900000000000003</v>
      </c>
      <c r="K16" s="571">
        <v>7247.8507369999998</v>
      </c>
      <c r="L16" s="571">
        <v>232.94800000000001</v>
      </c>
      <c r="M16" s="571">
        <v>4500.2732219999998</v>
      </c>
      <c r="N16" s="571">
        <v>48.81</v>
      </c>
      <c r="O16" s="571">
        <v>382.995116</v>
      </c>
      <c r="P16" s="571">
        <v>3.5390000000000001</v>
      </c>
      <c r="Q16" s="571">
        <v>732.85569499999997</v>
      </c>
      <c r="R16" s="571">
        <v>2.9129999999999998</v>
      </c>
      <c r="S16" s="571">
        <v>4089.2418990000001</v>
      </c>
      <c r="T16" s="571">
        <v>21.457000000000001</v>
      </c>
      <c r="U16" s="571">
        <v>655.65324899999996</v>
      </c>
      <c r="V16" s="571">
        <v>1.8640000000000001</v>
      </c>
      <c r="W16" s="571">
        <v>6457.3189295700004</v>
      </c>
      <c r="X16" s="571">
        <v>989.36300000000006</v>
      </c>
    </row>
    <row r="17" spans="1:24" s="612" customFormat="1" ht="35.1" customHeight="1">
      <c r="B17" s="505">
        <v>2021</v>
      </c>
      <c r="C17" s="574">
        <v>29631.060973610001</v>
      </c>
      <c r="D17" s="574">
        <v>1328.749</v>
      </c>
      <c r="E17" s="573">
        <v>448.20127300000001</v>
      </c>
      <c r="F17" s="573">
        <v>2.9729999999999999</v>
      </c>
      <c r="G17" s="573">
        <v>3484.5491069999998</v>
      </c>
      <c r="H17" s="573">
        <v>11.682</v>
      </c>
      <c r="I17" s="573">
        <v>168.220112</v>
      </c>
      <c r="J17" s="573">
        <v>0.55600000000000005</v>
      </c>
      <c r="K17" s="573">
        <v>7704.84411</v>
      </c>
      <c r="L17" s="573">
        <v>210.149</v>
      </c>
      <c r="M17" s="573">
        <v>4429.0581110000003</v>
      </c>
      <c r="N17" s="573">
        <v>50.323999999999998</v>
      </c>
      <c r="O17" s="573">
        <v>392.14590600000002</v>
      </c>
      <c r="P17" s="573">
        <v>3.6070000000000002</v>
      </c>
      <c r="Q17" s="573">
        <v>710.76027899999997</v>
      </c>
      <c r="R17" s="573">
        <v>2.863</v>
      </c>
      <c r="S17" s="573">
        <v>4337.1379390000002</v>
      </c>
      <c r="T17" s="573">
        <v>23.507000000000001</v>
      </c>
      <c r="U17" s="573">
        <v>763.50641199999995</v>
      </c>
      <c r="V17" s="573">
        <v>1.802</v>
      </c>
      <c r="W17" s="573">
        <v>7192.6377266499994</v>
      </c>
      <c r="X17" s="573">
        <v>1021.2859999999999</v>
      </c>
    </row>
    <row r="18" spans="1:24" s="712" customFormat="1" ht="35.1" customHeight="1">
      <c r="B18" s="504">
        <v>2022</v>
      </c>
      <c r="C18" s="572">
        <v>32193.994712404001</v>
      </c>
      <c r="D18" s="572">
        <v>1341.808</v>
      </c>
      <c r="E18" s="571">
        <v>529.45736399999998</v>
      </c>
      <c r="F18" s="571">
        <v>3.0979999999999999</v>
      </c>
      <c r="G18" s="571">
        <v>3787.1656379999999</v>
      </c>
      <c r="H18" s="571">
        <v>12.775</v>
      </c>
      <c r="I18" s="571">
        <v>130.72048899999999</v>
      </c>
      <c r="J18" s="571">
        <v>0.495</v>
      </c>
      <c r="K18" s="571">
        <v>8223.4106979999997</v>
      </c>
      <c r="L18" s="571">
        <v>219.82300000000001</v>
      </c>
      <c r="M18" s="571">
        <v>4673.9449050000003</v>
      </c>
      <c r="N18" s="571">
        <v>32.393000000000001</v>
      </c>
      <c r="O18" s="571">
        <v>365.89065299999999</v>
      </c>
      <c r="P18" s="571">
        <v>4.5170000000000003</v>
      </c>
      <c r="Q18" s="571">
        <v>682.35736899999995</v>
      </c>
      <c r="R18" s="571">
        <v>2.9289999999999998</v>
      </c>
      <c r="S18" s="571">
        <v>4996.738762</v>
      </c>
      <c r="T18" s="571">
        <v>24.71</v>
      </c>
      <c r="U18" s="571">
        <v>791.94484399999999</v>
      </c>
      <c r="V18" s="571">
        <v>2.1469999999999998</v>
      </c>
      <c r="W18" s="571">
        <v>8012.3639891000003</v>
      </c>
      <c r="X18" s="571">
        <v>1038.921</v>
      </c>
    </row>
    <row r="19" spans="1:24" s="612" customFormat="1" ht="35.1" customHeight="1">
      <c r="A19" s="713"/>
      <c r="B19" s="505">
        <v>2023</v>
      </c>
      <c r="C19" s="574">
        <v>33009.935967024001</v>
      </c>
      <c r="D19" s="574">
        <v>1406.4169999999999</v>
      </c>
      <c r="E19" s="573">
        <v>584.34489615900009</v>
      </c>
      <c r="F19" s="573">
        <v>3.4119999999999999</v>
      </c>
      <c r="G19" s="573">
        <v>3857.8133936560002</v>
      </c>
      <c r="H19" s="573">
        <v>12.88</v>
      </c>
      <c r="I19" s="573">
        <v>139.68316244600001</v>
      </c>
      <c r="J19" s="573">
        <v>0.45800000000000002</v>
      </c>
      <c r="K19" s="573">
        <v>8000.3564375270007</v>
      </c>
      <c r="L19" s="573">
        <v>228.08599999999998</v>
      </c>
      <c r="M19" s="573">
        <v>4824.132083904</v>
      </c>
      <c r="N19" s="573">
        <v>38.549999999999997</v>
      </c>
      <c r="O19" s="573">
        <v>416.56902281099997</v>
      </c>
      <c r="P19" s="573">
        <v>5.7469999999999999</v>
      </c>
      <c r="Q19" s="573">
        <v>664.87715255799992</v>
      </c>
      <c r="R19" s="573">
        <v>3.2389999999999999</v>
      </c>
      <c r="S19" s="573">
        <v>5210.0261184150004</v>
      </c>
      <c r="T19" s="573">
        <v>26.614999999999998</v>
      </c>
      <c r="U19" s="573">
        <v>963.60183255799996</v>
      </c>
      <c r="V19" s="573">
        <v>2.7440000000000002</v>
      </c>
      <c r="W19" s="573">
        <v>8348.5318655640003</v>
      </c>
      <c r="X19" s="573">
        <v>1084.6860000000001</v>
      </c>
    </row>
    <row r="20" spans="1:24" s="612" customFormat="1" ht="35.1" customHeight="1">
      <c r="A20" s="713"/>
      <c r="B20" s="504">
        <v>2024</v>
      </c>
      <c r="C20" s="572">
        <v>34406.209000000003</v>
      </c>
      <c r="D20" s="572">
        <v>1515.6</v>
      </c>
      <c r="E20" s="571">
        <v>622.221</v>
      </c>
      <c r="F20" s="571">
        <v>3.42</v>
      </c>
      <c r="G20" s="571">
        <v>3874.723</v>
      </c>
      <c r="H20" s="571">
        <v>12.56</v>
      </c>
      <c r="I20" s="571">
        <v>200.20500000000001</v>
      </c>
      <c r="J20" s="571">
        <v>0.47</v>
      </c>
      <c r="K20" s="571">
        <v>7845.14</v>
      </c>
      <c r="L20" s="571">
        <v>312.08</v>
      </c>
      <c r="M20" s="571">
        <v>5624.5529999999999</v>
      </c>
      <c r="N20" s="571">
        <v>35.44</v>
      </c>
      <c r="O20" s="571">
        <v>491.97</v>
      </c>
      <c r="P20" s="571">
        <v>7.91</v>
      </c>
      <c r="Q20" s="571">
        <v>651.23599999999999</v>
      </c>
      <c r="R20" s="571">
        <v>3.25</v>
      </c>
      <c r="S20" s="571">
        <v>5716.2820000000002</v>
      </c>
      <c r="T20" s="571">
        <v>26.91</v>
      </c>
      <c r="U20" s="571">
        <v>873.399</v>
      </c>
      <c r="V20" s="571">
        <v>2.78</v>
      </c>
      <c r="W20" s="571">
        <v>8506.48</v>
      </c>
      <c r="X20" s="571">
        <v>1110.77</v>
      </c>
    </row>
    <row r="21" spans="1:24" s="612" customFormat="1" ht="35.1" customHeight="1">
      <c r="A21" s="713"/>
      <c r="B21" s="505">
        <v>2025</v>
      </c>
      <c r="C21" s="574">
        <f t="shared" ref="C21:W21" si="0">C76</f>
        <v>35696.358</v>
      </c>
      <c r="D21" s="574">
        <f t="shared" si="0"/>
        <v>1509.42</v>
      </c>
      <c r="E21" s="573">
        <f t="shared" si="0"/>
        <v>603.12699999999995</v>
      </c>
      <c r="F21" s="573">
        <f t="shared" si="0"/>
        <v>2.8610000000000002</v>
      </c>
      <c r="G21" s="573">
        <f t="shared" si="0"/>
        <v>4073.7330000000002</v>
      </c>
      <c r="H21" s="573">
        <f t="shared" si="0"/>
        <v>12.119</v>
      </c>
      <c r="I21" s="573">
        <f t="shared" si="0"/>
        <v>198.38</v>
      </c>
      <c r="J21" s="573">
        <f t="shared" si="0"/>
        <v>0.379</v>
      </c>
      <c r="K21" s="573">
        <f t="shared" si="0"/>
        <v>7992.9530000000004</v>
      </c>
      <c r="L21" s="573">
        <f t="shared" si="0"/>
        <v>274.29000000000002</v>
      </c>
      <c r="M21" s="573">
        <f t="shared" si="0"/>
        <v>5636.4650000000001</v>
      </c>
      <c r="N21" s="573">
        <f t="shared" si="0"/>
        <v>39.773000000000003</v>
      </c>
      <c r="O21" s="573">
        <f t="shared" si="0"/>
        <v>544.83199999999999</v>
      </c>
      <c r="P21" s="573">
        <f t="shared" si="0"/>
        <v>8.5969999999999995</v>
      </c>
      <c r="Q21" s="573">
        <f t="shared" si="0"/>
        <v>592.04600000000005</v>
      </c>
      <c r="R21" s="573">
        <f t="shared" si="0"/>
        <v>2.8650000000000002</v>
      </c>
      <c r="S21" s="573">
        <f t="shared" si="0"/>
        <v>6469.1329999999998</v>
      </c>
      <c r="T21" s="573">
        <f t="shared" si="0"/>
        <v>24.738</v>
      </c>
      <c r="U21" s="573">
        <f t="shared" si="0"/>
        <v>971.02</v>
      </c>
      <c r="V21" s="573">
        <f t="shared" si="0"/>
        <v>2.68</v>
      </c>
      <c r="W21" s="573">
        <f t="shared" si="0"/>
        <v>8614.6689999999999</v>
      </c>
      <c r="X21" s="573">
        <f>X76</f>
        <v>1141.1130000000001</v>
      </c>
    </row>
    <row r="22" spans="1:24" s="612" customFormat="1" ht="26.25" hidden="1">
      <c r="A22" s="713"/>
      <c r="B22" s="714">
        <v>2015</v>
      </c>
      <c r="C22" s="678"/>
      <c r="D22" s="678"/>
      <c r="E22" s="679"/>
      <c r="F22" s="679"/>
      <c r="G22" s="679"/>
      <c r="H22" s="679"/>
      <c r="I22" s="679"/>
      <c r="J22" s="679"/>
      <c r="K22" s="679"/>
      <c r="L22" s="679"/>
      <c r="M22" s="679"/>
      <c r="N22" s="679"/>
      <c r="O22" s="679"/>
      <c r="P22" s="679"/>
      <c r="Q22" s="679"/>
      <c r="R22" s="679"/>
      <c r="S22" s="679"/>
      <c r="T22" s="679"/>
      <c r="U22" s="679"/>
      <c r="V22" s="679"/>
      <c r="W22" s="679"/>
      <c r="X22" s="679"/>
    </row>
    <row r="23" spans="1:24" s="612" customFormat="1" ht="26.25" hidden="1">
      <c r="A23" s="713"/>
      <c r="B23" s="707" t="s">
        <v>262</v>
      </c>
      <c r="C23" s="574">
        <v>19668.798068</v>
      </c>
      <c r="D23" s="574">
        <v>885.38499999999999</v>
      </c>
      <c r="E23" s="573">
        <v>254.58393799999999</v>
      </c>
      <c r="F23" s="573">
        <v>1.677</v>
      </c>
      <c r="G23" s="573">
        <v>2413.8384809999998</v>
      </c>
      <c r="H23" s="573">
        <v>12.71</v>
      </c>
      <c r="I23" s="573">
        <v>163.72504499999999</v>
      </c>
      <c r="J23" s="573">
        <v>0.26300000000000001</v>
      </c>
      <c r="K23" s="573">
        <v>4469.053594</v>
      </c>
      <c r="L23" s="573">
        <v>132.298</v>
      </c>
      <c r="M23" s="573">
        <v>3748.4260260000001</v>
      </c>
      <c r="N23" s="573">
        <v>44.811999999999998</v>
      </c>
      <c r="O23" s="573">
        <v>255.707143</v>
      </c>
      <c r="P23" s="573">
        <v>7.0919999999999996</v>
      </c>
      <c r="Q23" s="573">
        <v>593.639814</v>
      </c>
      <c r="R23" s="573">
        <v>2.931</v>
      </c>
      <c r="S23" s="573">
        <v>2612.145121</v>
      </c>
      <c r="T23" s="573">
        <v>9.6170000000000009</v>
      </c>
      <c r="U23" s="573">
        <v>470.09438599999999</v>
      </c>
      <c r="V23" s="573">
        <v>4.4530000000000003</v>
      </c>
      <c r="W23" s="573">
        <v>4687.5845200000003</v>
      </c>
      <c r="X23" s="573">
        <v>669.53200000000004</v>
      </c>
    </row>
    <row r="24" spans="1:24" s="612" customFormat="1" ht="26.25" hidden="1">
      <c r="A24" s="713"/>
      <c r="B24" s="708" t="s">
        <v>261</v>
      </c>
      <c r="C24" s="572">
        <v>20139.506001082998</v>
      </c>
      <c r="D24" s="572">
        <v>906.71895799999993</v>
      </c>
      <c r="E24" s="571">
        <v>270.53920399999998</v>
      </c>
      <c r="F24" s="571">
        <v>1.5189999999999999</v>
      </c>
      <c r="G24" s="571">
        <v>2137.857739</v>
      </c>
      <c r="H24" s="571">
        <v>12.608958000000001</v>
      </c>
      <c r="I24" s="571">
        <v>185.070457</v>
      </c>
      <c r="J24" s="571">
        <v>0.27800000000000002</v>
      </c>
      <c r="K24" s="571">
        <v>4603.0622810000004</v>
      </c>
      <c r="L24" s="571">
        <v>147.928</v>
      </c>
      <c r="M24" s="571">
        <v>3715.4158539999999</v>
      </c>
      <c r="N24" s="571">
        <v>44.173999999999999</v>
      </c>
      <c r="O24" s="571">
        <v>255.77500599999999</v>
      </c>
      <c r="P24" s="571">
        <v>7.157</v>
      </c>
      <c r="Q24" s="571">
        <v>587.89662799999996</v>
      </c>
      <c r="R24" s="571">
        <v>2.8730000000000002</v>
      </c>
      <c r="S24" s="571">
        <v>2998.3711389999999</v>
      </c>
      <c r="T24" s="571">
        <v>9.6059999999999999</v>
      </c>
      <c r="U24" s="571">
        <v>441.03635400000002</v>
      </c>
      <c r="V24" s="571">
        <v>4.4640000000000004</v>
      </c>
      <c r="W24" s="571">
        <v>4944.4813389999999</v>
      </c>
      <c r="X24" s="571">
        <v>676.11099999999999</v>
      </c>
    </row>
    <row r="25" spans="1:24" s="612" customFormat="1" ht="26.25" hidden="1">
      <c r="A25" s="713"/>
      <c r="B25" s="707" t="s">
        <v>260</v>
      </c>
      <c r="C25" s="574">
        <v>20723.682621544998</v>
      </c>
      <c r="D25" s="574">
        <v>913.47695799999997</v>
      </c>
      <c r="E25" s="573">
        <v>256.48974700000002</v>
      </c>
      <c r="F25" s="573">
        <v>1.625</v>
      </c>
      <c r="G25" s="573">
        <v>2243.0974860000001</v>
      </c>
      <c r="H25" s="573">
        <v>11.811958000000001</v>
      </c>
      <c r="I25" s="573">
        <v>196.525904</v>
      </c>
      <c r="J25" s="573">
        <v>0.52500000000000002</v>
      </c>
      <c r="K25" s="573">
        <v>4808.2838010000005</v>
      </c>
      <c r="L25" s="573">
        <v>148.05099999999999</v>
      </c>
      <c r="M25" s="573">
        <v>3727.9500699999999</v>
      </c>
      <c r="N25" s="573">
        <v>36.319000000000003</v>
      </c>
      <c r="O25" s="573">
        <v>265.98705799999999</v>
      </c>
      <c r="P25" s="573">
        <v>3.1760000000000002</v>
      </c>
      <c r="Q25" s="573">
        <v>596.00907900000004</v>
      </c>
      <c r="R25" s="573">
        <v>2.871</v>
      </c>
      <c r="S25" s="573">
        <v>3164.5321009999998</v>
      </c>
      <c r="T25" s="573">
        <v>9.8810000000000002</v>
      </c>
      <c r="U25" s="573">
        <v>460.47790400000002</v>
      </c>
      <c r="V25" s="573">
        <v>8.8490000000000002</v>
      </c>
      <c r="W25" s="573">
        <v>5004.3294700000006</v>
      </c>
      <c r="X25" s="573">
        <v>690.36800000000005</v>
      </c>
    </row>
    <row r="26" spans="1:24" s="612" customFormat="1" ht="26.25" hidden="1">
      <c r="A26" s="713"/>
      <c r="B26" s="708" t="s">
        <v>259</v>
      </c>
      <c r="C26" s="572">
        <v>20989.912564826998</v>
      </c>
      <c r="D26" s="572">
        <v>937.70995800000003</v>
      </c>
      <c r="E26" s="571">
        <v>217.12791200000001</v>
      </c>
      <c r="F26" s="571">
        <v>1.617</v>
      </c>
      <c r="G26" s="571">
        <v>2140.676187</v>
      </c>
      <c r="H26" s="571">
        <v>10.160958000000001</v>
      </c>
      <c r="I26" s="571">
        <v>170.24107699999999</v>
      </c>
      <c r="J26" s="571">
        <v>0.51800000000000002</v>
      </c>
      <c r="K26" s="571">
        <v>4890.9259659999998</v>
      </c>
      <c r="L26" s="571">
        <v>152.62899999999999</v>
      </c>
      <c r="M26" s="571">
        <v>3859.7232779999999</v>
      </c>
      <c r="N26" s="571">
        <v>42.133000000000003</v>
      </c>
      <c r="O26" s="571">
        <v>257.20488799999998</v>
      </c>
      <c r="P26" s="571">
        <v>2.798</v>
      </c>
      <c r="Q26" s="571">
        <v>590.32430799999997</v>
      </c>
      <c r="R26" s="571">
        <v>2.7469999999999999</v>
      </c>
      <c r="S26" s="571">
        <v>3231.9949160000001</v>
      </c>
      <c r="T26" s="571">
        <v>9.2629999999999999</v>
      </c>
      <c r="U26" s="571">
        <v>442.01148899999998</v>
      </c>
      <c r="V26" s="571">
        <v>3.952</v>
      </c>
      <c r="W26" s="571">
        <v>5189.6825449999997</v>
      </c>
      <c r="X26" s="571">
        <v>711.89200000000005</v>
      </c>
    </row>
    <row r="27" spans="1:24" s="612" customFormat="1" ht="26.25" hidden="1">
      <c r="A27" s="713"/>
      <c r="B27" s="714">
        <v>2016</v>
      </c>
      <c r="C27" s="678"/>
      <c r="D27" s="678"/>
      <c r="E27" s="679"/>
      <c r="F27" s="679"/>
      <c r="G27" s="679"/>
      <c r="H27" s="679"/>
      <c r="I27" s="679"/>
      <c r="J27" s="679"/>
      <c r="K27" s="679"/>
      <c r="L27" s="679"/>
      <c r="M27" s="679"/>
      <c r="N27" s="679"/>
      <c r="O27" s="679"/>
      <c r="P27" s="679"/>
      <c r="Q27" s="679"/>
      <c r="R27" s="679"/>
      <c r="S27" s="679"/>
      <c r="T27" s="679"/>
      <c r="U27" s="679"/>
      <c r="V27" s="679"/>
      <c r="W27" s="679"/>
      <c r="X27" s="679"/>
    </row>
    <row r="28" spans="1:24" s="612" customFormat="1" ht="26.25" hidden="1">
      <c r="A28" s="713"/>
      <c r="B28" s="707" t="s">
        <v>203</v>
      </c>
      <c r="C28" s="574">
        <v>21371.231228111999</v>
      </c>
      <c r="D28" s="574">
        <v>950.24995799999999</v>
      </c>
      <c r="E28" s="573">
        <v>254.744992</v>
      </c>
      <c r="F28" s="573">
        <v>1.3080000000000001</v>
      </c>
      <c r="G28" s="573">
        <v>2207.3336709999999</v>
      </c>
      <c r="H28" s="573">
        <v>9.5289580000000011</v>
      </c>
      <c r="I28" s="573">
        <v>220.147288</v>
      </c>
      <c r="J28" s="573">
        <v>0.217</v>
      </c>
      <c r="K28" s="573">
        <v>5285.0260509999998</v>
      </c>
      <c r="L28" s="573">
        <v>148.214</v>
      </c>
      <c r="M28" s="573">
        <v>3844.494408</v>
      </c>
      <c r="N28" s="573">
        <v>40.963000000000001</v>
      </c>
      <c r="O28" s="573">
        <v>316.74564400000003</v>
      </c>
      <c r="P28" s="573">
        <v>3.7480000000000002</v>
      </c>
      <c r="Q28" s="573">
        <v>589.85540900000001</v>
      </c>
      <c r="R28" s="573">
        <v>2.3380000000000001</v>
      </c>
      <c r="S28" s="573">
        <v>3161.819301</v>
      </c>
      <c r="T28" s="573">
        <v>8.8390000000000004</v>
      </c>
      <c r="U28" s="573">
        <v>414.49995899999999</v>
      </c>
      <c r="V28" s="573">
        <v>3.468</v>
      </c>
      <c r="W28" s="573">
        <v>5076.5645039999999</v>
      </c>
      <c r="X28" s="573">
        <v>731.62599999999998</v>
      </c>
    </row>
    <row r="29" spans="1:24" s="612" customFormat="1" ht="26.25" hidden="1">
      <c r="A29" s="713"/>
      <c r="B29" s="708" t="s">
        <v>204</v>
      </c>
      <c r="C29" s="572">
        <v>22052.764277398001</v>
      </c>
      <c r="D29" s="572">
        <v>1037.69796</v>
      </c>
      <c r="E29" s="571">
        <v>255.17215899999999</v>
      </c>
      <c r="F29" s="571">
        <v>11.236000000000001</v>
      </c>
      <c r="G29" s="571">
        <v>2177.5976580000001</v>
      </c>
      <c r="H29" s="571">
        <v>15.939958000000001</v>
      </c>
      <c r="I29" s="571">
        <v>226.52927</v>
      </c>
      <c r="J29" s="571">
        <v>0.21</v>
      </c>
      <c r="K29" s="571">
        <v>5360.9974419999999</v>
      </c>
      <c r="L29" s="571">
        <v>154.73099999999999</v>
      </c>
      <c r="M29" s="571">
        <v>3956.3836860000001</v>
      </c>
      <c r="N29" s="571">
        <v>43.884999999999998</v>
      </c>
      <c r="O29" s="571">
        <v>327.688941</v>
      </c>
      <c r="P29" s="571">
        <v>4.444</v>
      </c>
      <c r="Q29" s="571">
        <v>621.354781</v>
      </c>
      <c r="R29" s="571">
        <v>2.4830000000000001</v>
      </c>
      <c r="S29" s="571">
        <v>3302.2607640000001</v>
      </c>
      <c r="T29" s="571">
        <v>9.1690000000000005</v>
      </c>
      <c r="U29" s="571">
        <v>466.60519299999999</v>
      </c>
      <c r="V29" s="571">
        <v>5.0750000000000002</v>
      </c>
      <c r="W29" s="571">
        <v>5358.1743829999996</v>
      </c>
      <c r="X29" s="571">
        <v>790.52499999999998</v>
      </c>
    </row>
    <row r="30" spans="1:24" s="612" customFormat="1" ht="26.25" hidden="1">
      <c r="A30" s="713"/>
      <c r="B30" s="707" t="s">
        <v>205</v>
      </c>
      <c r="C30" s="574">
        <v>22322.802765008</v>
      </c>
      <c r="D30" s="574">
        <v>1344.6039599999999</v>
      </c>
      <c r="E30" s="573">
        <v>292.16249800000003</v>
      </c>
      <c r="F30" s="573">
        <v>1.4350000000000001</v>
      </c>
      <c r="G30" s="573">
        <v>2200.3849260000002</v>
      </c>
      <c r="H30" s="573">
        <v>10.478958</v>
      </c>
      <c r="I30" s="573">
        <v>248.295152</v>
      </c>
      <c r="J30" s="573">
        <v>0.20100000000000001</v>
      </c>
      <c r="K30" s="573">
        <v>5380.4612049999996</v>
      </c>
      <c r="L30" s="573">
        <v>187.434</v>
      </c>
      <c r="M30" s="573">
        <v>3976.7831230000002</v>
      </c>
      <c r="N30" s="573">
        <v>44.02</v>
      </c>
      <c r="O30" s="573">
        <v>329.59819599999997</v>
      </c>
      <c r="P30" s="573">
        <v>66.072999999999993</v>
      </c>
      <c r="Q30" s="573">
        <v>591.13140499999997</v>
      </c>
      <c r="R30" s="573">
        <v>95.981999999999999</v>
      </c>
      <c r="S30" s="573">
        <v>3344.6739339999999</v>
      </c>
      <c r="T30" s="573">
        <v>9.0289999999999999</v>
      </c>
      <c r="U30" s="573">
        <v>476.95765</v>
      </c>
      <c r="V30" s="573">
        <v>3.472</v>
      </c>
      <c r="W30" s="573">
        <v>5482.3546759999999</v>
      </c>
      <c r="X30" s="573">
        <v>926.47900000000004</v>
      </c>
    </row>
    <row r="31" spans="1:24" s="612" customFormat="1" ht="26.25" hidden="1">
      <c r="A31" s="713"/>
      <c r="B31" s="708" t="s">
        <v>206</v>
      </c>
      <c r="C31" s="572">
        <v>22792.341248653</v>
      </c>
      <c r="D31" s="572">
        <v>1094.5640000000001</v>
      </c>
      <c r="E31" s="571">
        <v>304.47367000000003</v>
      </c>
      <c r="F31" s="571">
        <v>1.643</v>
      </c>
      <c r="G31" s="571">
        <v>2198.2663259999999</v>
      </c>
      <c r="H31" s="571">
        <v>10.875</v>
      </c>
      <c r="I31" s="571">
        <v>288.43069800000001</v>
      </c>
      <c r="J31" s="571">
        <v>0.25700000000000001</v>
      </c>
      <c r="K31" s="571">
        <v>5814.0427720000007</v>
      </c>
      <c r="L31" s="571">
        <v>177.845</v>
      </c>
      <c r="M31" s="571">
        <v>4051.4354720000001</v>
      </c>
      <c r="N31" s="571">
        <v>55.296999999999997</v>
      </c>
      <c r="O31" s="571">
        <v>353.22653100000002</v>
      </c>
      <c r="P31" s="571">
        <v>4.8280000000000003</v>
      </c>
      <c r="Q31" s="571">
        <v>594.940788</v>
      </c>
      <c r="R31" s="571">
        <v>2.879</v>
      </c>
      <c r="S31" s="571">
        <v>3296.1869689999999</v>
      </c>
      <c r="T31" s="571">
        <v>7.726</v>
      </c>
      <c r="U31" s="571">
        <v>503.97790600000002</v>
      </c>
      <c r="V31" s="571">
        <v>5.391</v>
      </c>
      <c r="W31" s="571">
        <v>5387.365288</v>
      </c>
      <c r="X31" s="571">
        <v>827.82299999999998</v>
      </c>
    </row>
    <row r="32" spans="1:24" s="612" customFormat="1" ht="26.25" hidden="1">
      <c r="A32" s="713"/>
      <c r="B32" s="714">
        <v>2017</v>
      </c>
      <c r="C32" s="678"/>
      <c r="D32" s="678"/>
      <c r="E32" s="679"/>
      <c r="F32" s="679"/>
      <c r="G32" s="679"/>
      <c r="H32" s="679"/>
      <c r="I32" s="679"/>
      <c r="J32" s="679"/>
      <c r="K32" s="679"/>
      <c r="L32" s="679"/>
      <c r="M32" s="679"/>
      <c r="N32" s="679"/>
      <c r="O32" s="679"/>
      <c r="P32" s="679"/>
      <c r="Q32" s="679"/>
      <c r="R32" s="679"/>
      <c r="S32" s="679"/>
      <c r="T32" s="679"/>
      <c r="U32" s="679"/>
      <c r="V32" s="679"/>
      <c r="W32" s="679"/>
      <c r="X32" s="679"/>
    </row>
    <row r="33" spans="1:24" s="612" customFormat="1" ht="26.25" hidden="1">
      <c r="A33" s="713"/>
      <c r="B33" s="707" t="s">
        <v>184</v>
      </c>
      <c r="C33" s="574">
        <v>23300.857056346002</v>
      </c>
      <c r="D33" s="574">
        <v>1142.95596</v>
      </c>
      <c r="E33" s="573">
        <v>341.42434100000003</v>
      </c>
      <c r="F33" s="573">
        <v>2.5739999999999998</v>
      </c>
      <c r="G33" s="573">
        <v>2334.0530159999998</v>
      </c>
      <c r="H33" s="573">
        <v>20.673957999999999</v>
      </c>
      <c r="I33" s="573">
        <v>308.25171999999998</v>
      </c>
      <c r="J33" s="573">
        <v>0.24399999999999999</v>
      </c>
      <c r="K33" s="573">
        <v>6134.1950109999998</v>
      </c>
      <c r="L33" s="573">
        <v>193.48500000000001</v>
      </c>
      <c r="M33" s="573">
        <v>4012.7231700000002</v>
      </c>
      <c r="N33" s="573">
        <v>86.718000000000004</v>
      </c>
      <c r="O33" s="573">
        <v>355.99046099999998</v>
      </c>
      <c r="P33" s="573">
        <v>4.8330000000000002</v>
      </c>
      <c r="Q33" s="573">
        <v>591.50329599999998</v>
      </c>
      <c r="R33" s="573">
        <v>2.8519999999999999</v>
      </c>
      <c r="S33" s="573">
        <v>3342.340197</v>
      </c>
      <c r="T33" s="573">
        <v>7.9580000000000002</v>
      </c>
      <c r="U33" s="573">
        <v>512.43477499999995</v>
      </c>
      <c r="V33" s="573">
        <v>5.48</v>
      </c>
      <c r="W33" s="573">
        <v>5367.9410689999995</v>
      </c>
      <c r="X33" s="573">
        <v>818.13800000000003</v>
      </c>
    </row>
    <row r="34" spans="1:24" s="612" customFormat="1" ht="26.25" hidden="1">
      <c r="A34" s="713"/>
      <c r="B34" s="708" t="s">
        <v>183</v>
      </c>
      <c r="C34" s="572">
        <v>23940.177899941002</v>
      </c>
      <c r="D34" s="572">
        <v>1127.34196</v>
      </c>
      <c r="E34" s="571">
        <v>341.51495299999999</v>
      </c>
      <c r="F34" s="571">
        <v>1.9119999999999999</v>
      </c>
      <c r="G34" s="571">
        <v>2521.1231509999998</v>
      </c>
      <c r="H34" s="571">
        <v>13.479958</v>
      </c>
      <c r="I34" s="571">
        <v>234.249582</v>
      </c>
      <c r="J34" s="571">
        <v>0.24299999999999999</v>
      </c>
      <c r="K34" s="571">
        <v>6395.6432590000004</v>
      </c>
      <c r="L34" s="571">
        <v>194.32400000000001</v>
      </c>
      <c r="M34" s="571">
        <v>4155.2813500000002</v>
      </c>
      <c r="N34" s="571">
        <v>71.793000000000006</v>
      </c>
      <c r="O34" s="571">
        <v>369.58735899999999</v>
      </c>
      <c r="P34" s="571">
        <v>4.8780000000000001</v>
      </c>
      <c r="Q34" s="571">
        <v>582.30418599999996</v>
      </c>
      <c r="R34" s="571">
        <v>2.9729999999999999</v>
      </c>
      <c r="S34" s="571">
        <v>3640.8750359999999</v>
      </c>
      <c r="T34" s="571">
        <v>7.5350000000000001</v>
      </c>
      <c r="U34" s="571">
        <v>520.96912399999997</v>
      </c>
      <c r="V34" s="571">
        <v>1.95</v>
      </c>
      <c r="W34" s="571">
        <v>5178.6298979999992</v>
      </c>
      <c r="X34" s="571">
        <v>828.25400000000002</v>
      </c>
    </row>
    <row r="35" spans="1:24" s="612" customFormat="1" ht="26.25" hidden="1">
      <c r="A35" s="713"/>
      <c r="B35" s="707" t="s">
        <v>182</v>
      </c>
      <c r="C35" s="574">
        <v>24290.217202361</v>
      </c>
      <c r="D35" s="574">
        <v>1257.585</v>
      </c>
      <c r="E35" s="573">
        <v>324.02272599999998</v>
      </c>
      <c r="F35" s="573">
        <v>1.8879999999999999</v>
      </c>
      <c r="G35" s="573">
        <v>2680.841954</v>
      </c>
      <c r="H35" s="573">
        <v>13.571</v>
      </c>
      <c r="I35" s="573">
        <v>238.98090500000001</v>
      </c>
      <c r="J35" s="573">
        <v>0.35199999999999998</v>
      </c>
      <c r="K35" s="573">
        <v>6497.8933619999998</v>
      </c>
      <c r="L35" s="573">
        <v>216.381</v>
      </c>
      <c r="M35" s="573">
        <v>4115.305085</v>
      </c>
      <c r="N35" s="573">
        <v>72.028000000000006</v>
      </c>
      <c r="O35" s="573">
        <v>363.51024899999999</v>
      </c>
      <c r="P35" s="573">
        <v>4.9850000000000003</v>
      </c>
      <c r="Q35" s="573">
        <v>614.62714600000004</v>
      </c>
      <c r="R35" s="573">
        <v>3.1619999999999999</v>
      </c>
      <c r="S35" s="573">
        <v>3686.4455899999998</v>
      </c>
      <c r="T35" s="573">
        <v>10.048</v>
      </c>
      <c r="U35" s="573">
        <v>539.33130500000004</v>
      </c>
      <c r="V35" s="573">
        <v>1.3759999999999999</v>
      </c>
      <c r="W35" s="573">
        <v>5229.2588881699994</v>
      </c>
      <c r="X35" s="573">
        <v>933.79399999999998</v>
      </c>
    </row>
    <row r="36" spans="1:24" s="612" customFormat="1" ht="26.25" hidden="1">
      <c r="A36" s="713"/>
      <c r="B36" s="708" t="s">
        <v>181</v>
      </c>
      <c r="C36" s="572">
        <v>24623.884842929001</v>
      </c>
      <c r="D36" s="572">
        <v>1272.489</v>
      </c>
      <c r="E36" s="571">
        <v>337.25750900000003</v>
      </c>
      <c r="F36" s="571">
        <v>2.2549999999999999</v>
      </c>
      <c r="G36" s="571">
        <v>2719.0368349999999</v>
      </c>
      <c r="H36" s="571">
        <v>17.695</v>
      </c>
      <c r="I36" s="571">
        <v>255.17276799999999</v>
      </c>
      <c r="J36" s="571">
        <v>0.55800000000000005</v>
      </c>
      <c r="K36" s="571">
        <v>6587.3748569999998</v>
      </c>
      <c r="L36" s="571">
        <v>215.61</v>
      </c>
      <c r="M36" s="571">
        <v>4206.8537139999999</v>
      </c>
      <c r="N36" s="571">
        <v>73.418000000000006</v>
      </c>
      <c r="O36" s="571">
        <v>351.73100599999998</v>
      </c>
      <c r="P36" s="571">
        <v>5.0490000000000004</v>
      </c>
      <c r="Q36" s="571">
        <v>617.00122699999997</v>
      </c>
      <c r="R36" s="571">
        <v>3.4180000000000001</v>
      </c>
      <c r="S36" s="571">
        <v>3707.165602</v>
      </c>
      <c r="T36" s="571">
        <v>9.5269999999999992</v>
      </c>
      <c r="U36" s="571">
        <v>559.34504100000004</v>
      </c>
      <c r="V36" s="571">
        <v>1.4370000000000001</v>
      </c>
      <c r="W36" s="571">
        <v>5282.9462823000003</v>
      </c>
      <c r="X36" s="571">
        <v>943.52200000000005</v>
      </c>
    </row>
    <row r="37" spans="1:24" s="612" customFormat="1" ht="26.25" hidden="1">
      <c r="A37" s="713"/>
      <c r="B37" s="714">
        <v>2018</v>
      </c>
      <c r="C37" s="678"/>
      <c r="D37" s="678"/>
      <c r="E37" s="679"/>
      <c r="F37" s="679"/>
      <c r="G37" s="679"/>
      <c r="H37" s="679"/>
      <c r="I37" s="679"/>
      <c r="J37" s="679"/>
      <c r="K37" s="679"/>
      <c r="L37" s="679"/>
      <c r="M37" s="679"/>
      <c r="N37" s="679"/>
      <c r="O37" s="679"/>
      <c r="P37" s="679"/>
      <c r="Q37" s="679"/>
      <c r="R37" s="679"/>
      <c r="S37" s="679"/>
      <c r="T37" s="679"/>
      <c r="U37" s="679"/>
      <c r="V37" s="679"/>
      <c r="W37" s="679"/>
      <c r="X37" s="679"/>
    </row>
    <row r="38" spans="1:24" s="612" customFormat="1" ht="26.25" hidden="1">
      <c r="A38" s="713"/>
      <c r="B38" s="707" t="s">
        <v>180</v>
      </c>
      <c r="C38" s="574">
        <v>25054.231293249999</v>
      </c>
      <c r="D38" s="574">
        <v>1333.847</v>
      </c>
      <c r="E38" s="573">
        <v>320.02507300000002</v>
      </c>
      <c r="F38" s="573">
        <v>2.282</v>
      </c>
      <c r="G38" s="573">
        <v>2869.5853910000001</v>
      </c>
      <c r="H38" s="573">
        <v>18.978999999999999</v>
      </c>
      <c r="I38" s="573">
        <v>284.71443099999999</v>
      </c>
      <c r="J38" s="573">
        <v>0.58699999999999997</v>
      </c>
      <c r="K38" s="573">
        <v>6660.9863829999995</v>
      </c>
      <c r="L38" s="573">
        <v>233.31399999999999</v>
      </c>
      <c r="M38" s="573">
        <v>4317.192454</v>
      </c>
      <c r="N38" s="573">
        <v>75.932000000000002</v>
      </c>
      <c r="O38" s="573">
        <v>354.89714800000002</v>
      </c>
      <c r="P38" s="573">
        <v>5.1630000000000003</v>
      </c>
      <c r="Q38" s="573">
        <v>621.59929</v>
      </c>
      <c r="R38" s="573">
        <v>3.5219999999999998</v>
      </c>
      <c r="S38" s="573">
        <v>3688.8362769999999</v>
      </c>
      <c r="T38" s="573">
        <v>11.65</v>
      </c>
      <c r="U38" s="573">
        <v>573.72110199999997</v>
      </c>
      <c r="V38" s="573">
        <v>1.512</v>
      </c>
      <c r="W38" s="573">
        <v>5362.6737432499995</v>
      </c>
      <c r="X38" s="573">
        <v>980.90599999999995</v>
      </c>
    </row>
    <row r="39" spans="1:24" s="612" customFormat="1" ht="26.25" hidden="1">
      <c r="A39" s="713"/>
      <c r="B39" s="708" t="s">
        <v>179</v>
      </c>
      <c r="C39" s="572">
        <v>25546.922186568001</v>
      </c>
      <c r="D39" s="572">
        <v>1380.8920000000001</v>
      </c>
      <c r="E39" s="571">
        <v>335.49584199999998</v>
      </c>
      <c r="F39" s="571">
        <v>2.4849999999999999</v>
      </c>
      <c r="G39" s="571">
        <v>2963.5232230000001</v>
      </c>
      <c r="H39" s="571">
        <v>19.344000000000001</v>
      </c>
      <c r="I39" s="571">
        <v>327.23557299999999</v>
      </c>
      <c r="J39" s="571">
        <v>0.76500000000000001</v>
      </c>
      <c r="K39" s="571">
        <v>6707.129492</v>
      </c>
      <c r="L39" s="571">
        <v>236.14</v>
      </c>
      <c r="M39" s="571">
        <v>4380.628584</v>
      </c>
      <c r="N39" s="571">
        <v>71.933000000000007</v>
      </c>
      <c r="O39" s="571">
        <v>356.89983999999998</v>
      </c>
      <c r="P39" s="571">
        <v>5.2089999999999996</v>
      </c>
      <c r="Q39" s="571">
        <v>585.04836599999999</v>
      </c>
      <c r="R39" s="571">
        <v>3.5939999999999999</v>
      </c>
      <c r="S39" s="571">
        <v>3859.6186050000001</v>
      </c>
      <c r="T39" s="571">
        <v>16.622</v>
      </c>
      <c r="U39" s="571">
        <v>604.73298699999998</v>
      </c>
      <c r="V39" s="571">
        <v>1.875</v>
      </c>
      <c r="W39" s="571">
        <v>5426.60967325</v>
      </c>
      <c r="X39" s="571">
        <v>1022.925</v>
      </c>
    </row>
    <row r="40" spans="1:24" s="612" customFormat="1" ht="26.25" hidden="1">
      <c r="A40" s="713"/>
      <c r="B40" s="707" t="s">
        <v>178</v>
      </c>
      <c r="C40" s="574">
        <v>25656.689906462001</v>
      </c>
      <c r="D40" s="574">
        <v>1372.2639999999999</v>
      </c>
      <c r="E40" s="573">
        <v>327.68683800000002</v>
      </c>
      <c r="F40" s="573">
        <v>2.363</v>
      </c>
      <c r="G40" s="573">
        <v>3023.4611410000002</v>
      </c>
      <c r="H40" s="573">
        <v>19.527000000000001</v>
      </c>
      <c r="I40" s="573">
        <v>342.630042</v>
      </c>
      <c r="J40" s="573">
        <v>0.79</v>
      </c>
      <c r="K40" s="573">
        <v>6783.212904</v>
      </c>
      <c r="L40" s="573">
        <v>238.31399999999999</v>
      </c>
      <c r="M40" s="573">
        <v>4320.6228080000001</v>
      </c>
      <c r="N40" s="573">
        <v>78.534999999999997</v>
      </c>
      <c r="O40" s="573">
        <v>349.48871300000002</v>
      </c>
      <c r="P40" s="573">
        <v>5.0270000000000001</v>
      </c>
      <c r="Q40" s="573">
        <v>598.50593600000002</v>
      </c>
      <c r="R40" s="573">
        <v>3.593</v>
      </c>
      <c r="S40" s="573">
        <v>3793.1412019999998</v>
      </c>
      <c r="T40" s="573">
        <v>12.82</v>
      </c>
      <c r="U40" s="573">
        <v>603.51031699999999</v>
      </c>
      <c r="V40" s="573">
        <v>1.8420000000000001</v>
      </c>
      <c r="W40" s="573">
        <v>5514.4300062499997</v>
      </c>
      <c r="X40" s="573">
        <v>1009.453</v>
      </c>
    </row>
    <row r="41" spans="1:24" s="612" customFormat="1" ht="26.25" hidden="1">
      <c r="A41" s="713"/>
      <c r="B41" s="708" t="s">
        <v>177</v>
      </c>
      <c r="C41" s="572">
        <v>25841.412375374999</v>
      </c>
      <c r="D41" s="572">
        <v>1351.721</v>
      </c>
      <c r="E41" s="571">
        <v>331.54063000000002</v>
      </c>
      <c r="F41" s="571">
        <v>2.399</v>
      </c>
      <c r="G41" s="571">
        <v>3064.3042730000002</v>
      </c>
      <c r="H41" s="571">
        <v>19.725000000000001</v>
      </c>
      <c r="I41" s="571">
        <v>355.69068099999998</v>
      </c>
      <c r="J41" s="571">
        <v>0.82199999999999995</v>
      </c>
      <c r="K41" s="571">
        <v>6817.3279910000001</v>
      </c>
      <c r="L41" s="571">
        <v>218.28200000000001</v>
      </c>
      <c r="M41" s="571">
        <v>4446.4980560000004</v>
      </c>
      <c r="N41" s="571">
        <v>68.847999999999999</v>
      </c>
      <c r="O41" s="571">
        <v>326.32847199999998</v>
      </c>
      <c r="P41" s="571">
        <v>5.1189999999999998</v>
      </c>
      <c r="Q41" s="571">
        <v>589.391839</v>
      </c>
      <c r="R41" s="571">
        <v>3.5179999999999998</v>
      </c>
      <c r="S41" s="571">
        <v>3834.6707019999999</v>
      </c>
      <c r="T41" s="571">
        <v>12.907</v>
      </c>
      <c r="U41" s="571">
        <v>604.091814</v>
      </c>
      <c r="V41" s="571">
        <v>1.9059999999999999</v>
      </c>
      <c r="W41" s="571">
        <v>5471.5679189700004</v>
      </c>
      <c r="X41" s="571">
        <v>1018.1950000000001</v>
      </c>
    </row>
    <row r="42" spans="1:24" s="612" customFormat="1" ht="26.25" hidden="1">
      <c r="A42" s="713"/>
      <c r="B42" s="714">
        <v>2019</v>
      </c>
      <c r="C42" s="678"/>
      <c r="D42" s="678"/>
      <c r="E42" s="679"/>
      <c r="F42" s="679"/>
      <c r="G42" s="679"/>
      <c r="H42" s="679"/>
      <c r="I42" s="679"/>
      <c r="J42" s="679"/>
      <c r="K42" s="679"/>
      <c r="L42" s="679"/>
      <c r="M42" s="679"/>
      <c r="N42" s="679"/>
      <c r="O42" s="679"/>
      <c r="P42" s="679"/>
      <c r="Q42" s="679"/>
      <c r="R42" s="679"/>
      <c r="S42" s="679"/>
      <c r="T42" s="679"/>
      <c r="U42" s="679"/>
      <c r="V42" s="679"/>
      <c r="W42" s="679"/>
      <c r="X42" s="679"/>
    </row>
    <row r="43" spans="1:24" s="612" customFormat="1" ht="26.25" hidden="1">
      <c r="A43" s="713"/>
      <c r="B43" s="707" t="s">
        <v>176</v>
      </c>
      <c r="C43" s="574">
        <v>26038.970334515998</v>
      </c>
      <c r="D43" s="574">
        <v>1343.5609999999999</v>
      </c>
      <c r="E43" s="573">
        <v>330.66412300000002</v>
      </c>
      <c r="F43" s="573">
        <v>2.4740000000000002</v>
      </c>
      <c r="G43" s="573">
        <v>3067.1541360000001</v>
      </c>
      <c r="H43" s="573">
        <v>18.978000000000002</v>
      </c>
      <c r="I43" s="573">
        <v>337.32646799999998</v>
      </c>
      <c r="J43" s="573">
        <v>0.89400000000000002</v>
      </c>
      <c r="K43" s="573">
        <v>6776.6971530000001</v>
      </c>
      <c r="L43" s="573">
        <v>220.68600000000001</v>
      </c>
      <c r="M43" s="573">
        <v>4565.2792259999997</v>
      </c>
      <c r="N43" s="573">
        <v>70.891999999999996</v>
      </c>
      <c r="O43" s="573">
        <v>357.74737499999998</v>
      </c>
      <c r="P43" s="573">
        <v>4.915</v>
      </c>
      <c r="Q43" s="573">
        <v>631.08267999999998</v>
      </c>
      <c r="R43" s="573">
        <v>3.6379999999999999</v>
      </c>
      <c r="S43" s="573">
        <v>3807.9545119999998</v>
      </c>
      <c r="T43" s="573">
        <v>14.326000000000001</v>
      </c>
      <c r="U43" s="573">
        <v>618.69511499999999</v>
      </c>
      <c r="V43" s="573">
        <v>1.9890000000000001</v>
      </c>
      <c r="W43" s="573">
        <v>5546.3695422500004</v>
      </c>
      <c r="X43" s="573">
        <v>1004.769</v>
      </c>
    </row>
    <row r="44" spans="1:24" s="612" customFormat="1" ht="26.25" hidden="1">
      <c r="A44" s="713"/>
      <c r="B44" s="708" t="s">
        <v>175</v>
      </c>
      <c r="C44" s="572">
        <v>26502.448852595</v>
      </c>
      <c r="D44" s="572">
        <v>1333.482</v>
      </c>
      <c r="E44" s="571">
        <v>331.94102400000003</v>
      </c>
      <c r="F44" s="571">
        <v>2.2000000000000002</v>
      </c>
      <c r="G44" s="571">
        <v>3148.2414629999998</v>
      </c>
      <c r="H44" s="571">
        <v>14.159000000000001</v>
      </c>
      <c r="I44" s="571">
        <v>322.76155499999999</v>
      </c>
      <c r="J44" s="571">
        <v>0.47799999999999998</v>
      </c>
      <c r="K44" s="571">
        <v>6841.6763639999999</v>
      </c>
      <c r="L44" s="571">
        <v>212.59700000000001</v>
      </c>
      <c r="M44" s="571">
        <v>4613.1945519999999</v>
      </c>
      <c r="N44" s="571">
        <v>64.141000000000005</v>
      </c>
      <c r="O44" s="571">
        <v>336.29709200000002</v>
      </c>
      <c r="P44" s="571">
        <v>4.5730000000000004</v>
      </c>
      <c r="Q44" s="571">
        <v>636.06060500000001</v>
      </c>
      <c r="R44" s="571">
        <v>2.9830000000000001</v>
      </c>
      <c r="S44" s="571">
        <v>4022.4580259999998</v>
      </c>
      <c r="T44" s="571">
        <v>18.846</v>
      </c>
      <c r="U44" s="571">
        <v>619.54877799999997</v>
      </c>
      <c r="V44" s="571">
        <v>1.99</v>
      </c>
      <c r="W44" s="571">
        <v>5630.2693929699999</v>
      </c>
      <c r="X44" s="571">
        <v>1011.515</v>
      </c>
    </row>
    <row r="45" spans="1:24" s="612" customFormat="1" ht="26.25" hidden="1">
      <c r="A45" s="713"/>
      <c r="B45" s="707" t="s">
        <v>174</v>
      </c>
      <c r="C45" s="574">
        <v>26623.861546648001</v>
      </c>
      <c r="D45" s="574">
        <v>1353.992</v>
      </c>
      <c r="E45" s="573">
        <v>336.12860000000001</v>
      </c>
      <c r="F45" s="573">
        <v>2.1680000000000001</v>
      </c>
      <c r="G45" s="573">
        <v>3292.4409470000001</v>
      </c>
      <c r="H45" s="573">
        <v>13.332000000000001</v>
      </c>
      <c r="I45" s="573">
        <v>305.13319999999999</v>
      </c>
      <c r="J45" s="573">
        <v>0.371</v>
      </c>
      <c r="K45" s="573">
        <v>6865.2962909999997</v>
      </c>
      <c r="L45" s="573">
        <v>208.572</v>
      </c>
      <c r="M45" s="573">
        <v>4361.9916149999999</v>
      </c>
      <c r="N45" s="573">
        <v>47.906999999999996</v>
      </c>
      <c r="O45" s="573">
        <v>343.50171399999999</v>
      </c>
      <c r="P45" s="573">
        <v>3.9620000000000002</v>
      </c>
      <c r="Q45" s="573">
        <v>625.39024199999994</v>
      </c>
      <c r="R45" s="573">
        <v>2.2320000000000002</v>
      </c>
      <c r="S45" s="573">
        <v>4025.3606730000001</v>
      </c>
      <c r="T45" s="573">
        <v>19.734999999999999</v>
      </c>
      <c r="U45" s="573">
        <v>606.605277</v>
      </c>
      <c r="V45" s="573">
        <v>1.6259999999999999</v>
      </c>
      <c r="W45" s="573">
        <v>5862.0129909699999</v>
      </c>
      <c r="X45" s="573">
        <v>1054.087</v>
      </c>
    </row>
    <row r="46" spans="1:24" s="612" customFormat="1" ht="26.25" hidden="1">
      <c r="A46" s="713"/>
      <c r="B46" s="708" t="s">
        <v>173</v>
      </c>
      <c r="C46" s="572">
        <v>26683.027369134998</v>
      </c>
      <c r="D46" s="572">
        <v>1321.5170000000001</v>
      </c>
      <c r="E46" s="571">
        <v>331.36078500000002</v>
      </c>
      <c r="F46" s="571">
        <v>2.0680000000000001</v>
      </c>
      <c r="G46" s="571">
        <v>3353.6184699999999</v>
      </c>
      <c r="H46" s="571">
        <v>13.849</v>
      </c>
      <c r="I46" s="571">
        <v>296.384682</v>
      </c>
      <c r="J46" s="571">
        <v>0.38600000000000001</v>
      </c>
      <c r="K46" s="571">
        <v>6961.7582130000001</v>
      </c>
      <c r="L46" s="571">
        <v>208.60400000000001</v>
      </c>
      <c r="M46" s="571">
        <v>4220.9434709999996</v>
      </c>
      <c r="N46" s="571">
        <v>49.191000000000003</v>
      </c>
      <c r="O46" s="571">
        <v>340.51149400000003</v>
      </c>
      <c r="P46" s="571">
        <v>3.9319999999999999</v>
      </c>
      <c r="Q46" s="571">
        <v>635.11307499999998</v>
      </c>
      <c r="R46" s="571">
        <v>2.8530000000000002</v>
      </c>
      <c r="S46" s="571">
        <v>3997.481675</v>
      </c>
      <c r="T46" s="571">
        <v>19.398</v>
      </c>
      <c r="U46" s="571">
        <v>633.87502400000005</v>
      </c>
      <c r="V46" s="571">
        <v>1.849</v>
      </c>
      <c r="W46" s="571">
        <v>5911.9804826700001</v>
      </c>
      <c r="X46" s="571">
        <v>1019.3869999999999</v>
      </c>
    </row>
    <row r="47" spans="1:24" s="612" customFormat="1" ht="26.25" hidden="1">
      <c r="A47" s="713"/>
      <c r="B47" s="714">
        <v>2020</v>
      </c>
      <c r="C47" s="678"/>
      <c r="D47" s="678"/>
      <c r="E47" s="679"/>
      <c r="F47" s="679"/>
      <c r="G47" s="679"/>
      <c r="H47" s="679"/>
      <c r="I47" s="679"/>
      <c r="J47" s="679"/>
      <c r="K47" s="679"/>
      <c r="L47" s="679"/>
      <c r="M47" s="679"/>
      <c r="N47" s="679"/>
      <c r="O47" s="679"/>
      <c r="P47" s="679"/>
      <c r="Q47" s="679"/>
      <c r="R47" s="679"/>
      <c r="S47" s="679"/>
      <c r="T47" s="679"/>
      <c r="U47" s="679"/>
      <c r="V47" s="679"/>
      <c r="W47" s="679"/>
      <c r="X47" s="679"/>
    </row>
    <row r="48" spans="1:24" s="612" customFormat="1" ht="26.25" hidden="1">
      <c r="A48" s="713"/>
      <c r="B48" s="707" t="s">
        <v>216</v>
      </c>
      <c r="C48" s="574">
        <v>27237.322944644002</v>
      </c>
      <c r="D48" s="574">
        <v>1481.4</v>
      </c>
      <c r="E48" s="573">
        <v>333.38662099999999</v>
      </c>
      <c r="F48" s="573">
        <v>2.4420000000000002</v>
      </c>
      <c r="G48" s="573">
        <v>3451.207625</v>
      </c>
      <c r="H48" s="573">
        <v>13.871</v>
      </c>
      <c r="I48" s="573">
        <v>274.68093800000003</v>
      </c>
      <c r="J48" s="573">
        <v>0.54500000000000004</v>
      </c>
      <c r="K48" s="573">
        <v>7033.6632379999992</v>
      </c>
      <c r="L48" s="573">
        <v>311.58100000000002</v>
      </c>
      <c r="M48" s="573">
        <v>4418.8293549999999</v>
      </c>
      <c r="N48" s="573">
        <v>52.277000000000001</v>
      </c>
      <c r="O48" s="573">
        <v>330.02501999999998</v>
      </c>
      <c r="P48" s="573">
        <v>3.7250000000000001</v>
      </c>
      <c r="Q48" s="573">
        <v>644.95159000000001</v>
      </c>
      <c r="R48" s="573">
        <v>2.9380000000000002</v>
      </c>
      <c r="S48" s="573">
        <v>4002.9863909999999</v>
      </c>
      <c r="T48" s="573">
        <v>22.934999999999999</v>
      </c>
      <c r="U48" s="573">
        <v>674.73440900000003</v>
      </c>
      <c r="V48" s="573">
        <v>2.61</v>
      </c>
      <c r="W48" s="573">
        <v>6072.8577572700005</v>
      </c>
      <c r="X48" s="573">
        <v>1068.4760000000001</v>
      </c>
    </row>
    <row r="49" spans="1:24" s="612" customFormat="1" ht="26.25" hidden="1">
      <c r="A49" s="713"/>
      <c r="B49" s="708" t="s">
        <v>217</v>
      </c>
      <c r="C49" s="572">
        <v>27852.499097959</v>
      </c>
      <c r="D49" s="572">
        <v>1612.171</v>
      </c>
      <c r="E49" s="571">
        <v>402.18401799999998</v>
      </c>
      <c r="F49" s="571">
        <v>2.423</v>
      </c>
      <c r="G49" s="571">
        <v>3558.4758310000002</v>
      </c>
      <c r="H49" s="571">
        <v>13.074999999999999</v>
      </c>
      <c r="I49" s="571">
        <v>250.729827</v>
      </c>
      <c r="J49" s="571">
        <v>0.49</v>
      </c>
      <c r="K49" s="571">
        <v>7064.7476370000004</v>
      </c>
      <c r="L49" s="571">
        <v>503.09500000000003</v>
      </c>
      <c r="M49" s="571">
        <v>4633.0242920000001</v>
      </c>
      <c r="N49" s="571">
        <v>48.725000000000001</v>
      </c>
      <c r="O49" s="571">
        <v>349.35652099999999</v>
      </c>
      <c r="P49" s="571">
        <v>3.444</v>
      </c>
      <c r="Q49" s="571">
        <v>674.78015700000003</v>
      </c>
      <c r="R49" s="571">
        <v>2.8340000000000001</v>
      </c>
      <c r="S49" s="571">
        <v>4162.947553</v>
      </c>
      <c r="T49" s="571">
        <v>14.26</v>
      </c>
      <c r="U49" s="571">
        <v>671.85904000000005</v>
      </c>
      <c r="V49" s="571">
        <v>1.855</v>
      </c>
      <c r="W49" s="571">
        <v>6084.3942226500003</v>
      </c>
      <c r="X49" s="571">
        <v>1021.97</v>
      </c>
    </row>
    <row r="50" spans="1:24" s="612" customFormat="1" ht="26.25" hidden="1">
      <c r="A50" s="713"/>
      <c r="B50" s="707" t="s">
        <v>218</v>
      </c>
      <c r="C50" s="574">
        <v>28248.023203504999</v>
      </c>
      <c r="D50" s="574">
        <v>1570.473</v>
      </c>
      <c r="E50" s="573">
        <v>398.97784799999999</v>
      </c>
      <c r="F50" s="573">
        <v>2.6019999999999999</v>
      </c>
      <c r="G50" s="573">
        <v>3557.6802069999999</v>
      </c>
      <c r="H50" s="573">
        <v>12.874000000000001</v>
      </c>
      <c r="I50" s="573">
        <v>280.355321</v>
      </c>
      <c r="J50" s="573">
        <v>0.55300000000000005</v>
      </c>
      <c r="K50" s="573">
        <v>7204.4724399999996</v>
      </c>
      <c r="L50" s="573">
        <v>480.65100000000001</v>
      </c>
      <c r="M50" s="573">
        <v>4490.3483310000001</v>
      </c>
      <c r="N50" s="573">
        <v>49.463999999999999</v>
      </c>
      <c r="O50" s="573">
        <v>402.43898799999999</v>
      </c>
      <c r="P50" s="573">
        <v>3.5390000000000001</v>
      </c>
      <c r="Q50" s="573">
        <v>706.44617000000005</v>
      </c>
      <c r="R50" s="573">
        <v>2.8889999999999998</v>
      </c>
      <c r="S50" s="573">
        <v>4095.702393</v>
      </c>
      <c r="T50" s="573">
        <v>15.242000000000001</v>
      </c>
      <c r="U50" s="573">
        <v>683.41456300000004</v>
      </c>
      <c r="V50" s="573">
        <v>1.792</v>
      </c>
      <c r="W50" s="573">
        <v>6428.1869415000001</v>
      </c>
      <c r="X50" s="573">
        <v>1000.867</v>
      </c>
    </row>
    <row r="51" spans="1:24" s="612" customFormat="1" ht="26.25" hidden="1">
      <c r="A51" s="713"/>
      <c r="B51" s="708" t="s">
        <v>219</v>
      </c>
      <c r="C51" s="572">
        <v>28239.881108782003</v>
      </c>
      <c r="D51" s="572">
        <v>1316.4179999999999</v>
      </c>
      <c r="E51" s="571">
        <v>411.68181299999998</v>
      </c>
      <c r="F51" s="571">
        <v>2.6269999999999998</v>
      </c>
      <c r="G51" s="571">
        <v>3525.3678679999998</v>
      </c>
      <c r="H51" s="571">
        <v>12.368</v>
      </c>
      <c r="I51" s="571">
        <v>236.642582</v>
      </c>
      <c r="J51" s="571">
        <v>0.52900000000000003</v>
      </c>
      <c r="K51" s="571">
        <v>7247.8507369999998</v>
      </c>
      <c r="L51" s="571">
        <v>232.94800000000001</v>
      </c>
      <c r="M51" s="571">
        <v>4500.2732219999998</v>
      </c>
      <c r="N51" s="571">
        <v>48.81</v>
      </c>
      <c r="O51" s="571">
        <v>382.995116</v>
      </c>
      <c r="P51" s="571">
        <v>3.5390000000000001</v>
      </c>
      <c r="Q51" s="571">
        <v>732.85569499999997</v>
      </c>
      <c r="R51" s="571">
        <v>2.9129999999999998</v>
      </c>
      <c r="S51" s="571">
        <v>4089.2418990000001</v>
      </c>
      <c r="T51" s="571">
        <v>21.457000000000001</v>
      </c>
      <c r="U51" s="571">
        <v>655.65324899999996</v>
      </c>
      <c r="V51" s="571">
        <v>1.8640000000000001</v>
      </c>
      <c r="W51" s="571">
        <v>6457.3189295700004</v>
      </c>
      <c r="X51" s="571">
        <v>989.36300000000006</v>
      </c>
    </row>
    <row r="52" spans="1:24" s="612" customFormat="1" ht="26.25" hidden="1">
      <c r="A52" s="713"/>
      <c r="B52" s="714">
        <v>2021</v>
      </c>
      <c r="C52" s="678"/>
      <c r="D52" s="678"/>
      <c r="E52" s="679"/>
      <c r="F52" s="679"/>
      <c r="G52" s="679"/>
      <c r="H52" s="679"/>
      <c r="I52" s="679"/>
      <c r="J52" s="679"/>
      <c r="K52" s="679"/>
      <c r="L52" s="679"/>
      <c r="M52" s="679"/>
      <c r="N52" s="679"/>
      <c r="O52" s="679"/>
      <c r="P52" s="679"/>
      <c r="Q52" s="679"/>
      <c r="R52" s="679"/>
      <c r="S52" s="679"/>
      <c r="T52" s="679"/>
      <c r="U52" s="679"/>
      <c r="V52" s="679"/>
      <c r="W52" s="679"/>
      <c r="X52" s="679"/>
    </row>
    <row r="53" spans="1:24" s="612" customFormat="1" ht="35.1" hidden="1" customHeight="1">
      <c r="A53" s="713"/>
      <c r="B53" s="707" t="s">
        <v>212</v>
      </c>
      <c r="C53" s="574">
        <v>28923.692301889001</v>
      </c>
      <c r="D53" s="574">
        <v>1280.9100000000001</v>
      </c>
      <c r="E53" s="573">
        <v>456.09472599999998</v>
      </c>
      <c r="F53" s="573">
        <v>2.6749999999999998</v>
      </c>
      <c r="G53" s="573">
        <v>3532.7515819999999</v>
      </c>
      <c r="H53" s="573">
        <v>12.22</v>
      </c>
      <c r="I53" s="573">
        <v>209.011516</v>
      </c>
      <c r="J53" s="573">
        <v>0.55300000000000005</v>
      </c>
      <c r="K53" s="573">
        <v>7518.928457</v>
      </c>
      <c r="L53" s="573">
        <v>199.453</v>
      </c>
      <c r="M53" s="573">
        <v>4529.5864739999997</v>
      </c>
      <c r="N53" s="573">
        <v>48.969000000000001</v>
      </c>
      <c r="O53" s="573">
        <v>403.64722799999998</v>
      </c>
      <c r="P53" s="573">
        <v>3.3170000000000002</v>
      </c>
      <c r="Q53" s="573">
        <v>738.033277</v>
      </c>
      <c r="R53" s="573">
        <v>2.7719999999999998</v>
      </c>
      <c r="S53" s="573">
        <v>4260.3738219999996</v>
      </c>
      <c r="T53" s="573">
        <v>22.66</v>
      </c>
      <c r="U53" s="573">
        <v>679.60388999999998</v>
      </c>
      <c r="V53" s="573">
        <v>1.927</v>
      </c>
      <c r="W53" s="573">
        <v>6595.6613340699987</v>
      </c>
      <c r="X53" s="573">
        <v>986.36400000000003</v>
      </c>
    </row>
    <row r="54" spans="1:24" s="612" customFormat="1" ht="35.1" hidden="1" customHeight="1">
      <c r="A54" s="713"/>
      <c r="B54" s="708" t="s">
        <v>213</v>
      </c>
      <c r="C54" s="572">
        <v>29359.741619209999</v>
      </c>
      <c r="D54" s="572">
        <v>1301.9849999999999</v>
      </c>
      <c r="E54" s="571">
        <v>453.41519799999998</v>
      </c>
      <c r="F54" s="571">
        <v>2.786</v>
      </c>
      <c r="G54" s="571">
        <v>3528.851662</v>
      </c>
      <c r="H54" s="571">
        <v>12.305999999999999</v>
      </c>
      <c r="I54" s="571">
        <v>205.64010099999999</v>
      </c>
      <c r="J54" s="571">
        <v>0.52900000000000003</v>
      </c>
      <c r="K54" s="571">
        <v>7701.9129979999998</v>
      </c>
      <c r="L54" s="571">
        <v>202.84</v>
      </c>
      <c r="M54" s="571">
        <v>4430.5011670000004</v>
      </c>
      <c r="N54" s="571">
        <v>48.072000000000003</v>
      </c>
      <c r="O54" s="571">
        <v>404.26403499999998</v>
      </c>
      <c r="P54" s="571">
        <v>3.3580000000000001</v>
      </c>
      <c r="Q54" s="571">
        <v>727.10820899999999</v>
      </c>
      <c r="R54" s="571">
        <v>2.7970000000000002</v>
      </c>
      <c r="S54" s="571">
        <v>4433.1624970000003</v>
      </c>
      <c r="T54" s="571">
        <v>23.128</v>
      </c>
      <c r="U54" s="571">
        <v>715.82614699999999</v>
      </c>
      <c r="V54" s="571">
        <v>1.889</v>
      </c>
      <c r="W54" s="571">
        <v>6759.0596084699991</v>
      </c>
      <c r="X54" s="571">
        <v>1004.28</v>
      </c>
    </row>
    <row r="55" spans="1:24" s="612" customFormat="1" ht="35.1" hidden="1" customHeight="1">
      <c r="A55" s="713"/>
      <c r="B55" s="707" t="s">
        <v>214</v>
      </c>
      <c r="C55" s="574">
        <v>29530.715979617999</v>
      </c>
      <c r="D55" s="574">
        <v>1316.1690000000001</v>
      </c>
      <c r="E55" s="573">
        <v>418.08819599999998</v>
      </c>
      <c r="F55" s="573">
        <v>2.8969999999999998</v>
      </c>
      <c r="G55" s="573">
        <v>3525.5102969999998</v>
      </c>
      <c r="H55" s="573">
        <v>12.683999999999999</v>
      </c>
      <c r="I55" s="573">
        <v>201.27248</v>
      </c>
      <c r="J55" s="573">
        <v>0.56799999999999995</v>
      </c>
      <c r="K55" s="573">
        <v>7733.9191980000005</v>
      </c>
      <c r="L55" s="573">
        <v>208.78399999999999</v>
      </c>
      <c r="M55" s="573">
        <v>4364.7384190000002</v>
      </c>
      <c r="N55" s="573">
        <v>49.786999999999999</v>
      </c>
      <c r="O55" s="573">
        <v>398.25276200000002</v>
      </c>
      <c r="P55" s="573">
        <v>3.335</v>
      </c>
      <c r="Q55" s="573">
        <v>694.84248100000002</v>
      </c>
      <c r="R55" s="573">
        <v>2.8570000000000002</v>
      </c>
      <c r="S55" s="573">
        <v>4457.5790040000002</v>
      </c>
      <c r="T55" s="573">
        <v>23.17</v>
      </c>
      <c r="U55" s="573">
        <v>736.43416200000001</v>
      </c>
      <c r="V55" s="573">
        <v>1.867</v>
      </c>
      <c r="W55" s="573">
        <v>7000.07898355</v>
      </c>
      <c r="X55" s="573">
        <v>1010.22</v>
      </c>
    </row>
    <row r="56" spans="1:24" s="612" customFormat="1" ht="35.1" hidden="1" customHeight="1">
      <c r="A56" s="713"/>
      <c r="B56" s="708" t="s">
        <v>215</v>
      </c>
      <c r="C56" s="572">
        <v>29631.060973610001</v>
      </c>
      <c r="D56" s="572">
        <v>1328.749</v>
      </c>
      <c r="E56" s="571">
        <v>448.20127300000001</v>
      </c>
      <c r="F56" s="571">
        <v>2.9729999999999999</v>
      </c>
      <c r="G56" s="571">
        <v>3484.5491069999998</v>
      </c>
      <c r="H56" s="571">
        <v>11.682</v>
      </c>
      <c r="I56" s="571">
        <v>168.220112</v>
      </c>
      <c r="J56" s="571">
        <v>0.55600000000000005</v>
      </c>
      <c r="K56" s="571">
        <v>7704.84411</v>
      </c>
      <c r="L56" s="571">
        <v>210.149</v>
      </c>
      <c r="M56" s="571">
        <v>4429.0581110000003</v>
      </c>
      <c r="N56" s="571">
        <v>50.323999999999998</v>
      </c>
      <c r="O56" s="571">
        <v>392.14590600000002</v>
      </c>
      <c r="P56" s="571">
        <v>3.6070000000000002</v>
      </c>
      <c r="Q56" s="571">
        <v>710.76027899999997</v>
      </c>
      <c r="R56" s="571">
        <v>2.863</v>
      </c>
      <c r="S56" s="571">
        <v>4337.1379390000002</v>
      </c>
      <c r="T56" s="571">
        <v>23.507000000000001</v>
      </c>
      <c r="U56" s="571">
        <v>763.50641199999995</v>
      </c>
      <c r="V56" s="571">
        <v>1.802</v>
      </c>
      <c r="W56" s="571">
        <v>7192.6377266499994</v>
      </c>
      <c r="X56" s="571">
        <v>1021.2859999999999</v>
      </c>
    </row>
    <row r="57" spans="1:24" s="612" customFormat="1" ht="26.25" hidden="1">
      <c r="A57" s="713"/>
      <c r="B57" s="714">
        <v>2022</v>
      </c>
      <c r="C57" s="678"/>
      <c r="D57" s="678"/>
      <c r="E57" s="679"/>
      <c r="F57" s="679"/>
      <c r="G57" s="679"/>
      <c r="H57" s="679"/>
      <c r="I57" s="679"/>
      <c r="J57" s="679"/>
      <c r="K57" s="679"/>
      <c r="L57" s="679"/>
      <c r="M57" s="679"/>
      <c r="N57" s="679"/>
      <c r="O57" s="679"/>
      <c r="P57" s="679"/>
      <c r="Q57" s="679"/>
      <c r="R57" s="679"/>
      <c r="S57" s="679"/>
      <c r="T57" s="679"/>
      <c r="U57" s="679"/>
      <c r="V57" s="679"/>
      <c r="W57" s="679"/>
      <c r="X57" s="679"/>
    </row>
    <row r="58" spans="1:24" s="612" customFormat="1" ht="34.9" hidden="1" customHeight="1">
      <c r="A58" s="713"/>
      <c r="B58" s="707" t="s">
        <v>211</v>
      </c>
      <c r="C58" s="574">
        <v>30330.279628666998</v>
      </c>
      <c r="D58" s="574">
        <v>1336.229</v>
      </c>
      <c r="E58" s="573">
        <v>475.45459399999999</v>
      </c>
      <c r="F58" s="573">
        <v>3.1059999999999999</v>
      </c>
      <c r="G58" s="573">
        <v>3649.3745880000001</v>
      </c>
      <c r="H58" s="573">
        <v>11.178000000000001</v>
      </c>
      <c r="I58" s="573">
        <v>179.806952</v>
      </c>
      <c r="J58" s="573">
        <v>0.59799999999999998</v>
      </c>
      <c r="K58" s="573">
        <v>7916.5904360000004</v>
      </c>
      <c r="L58" s="573">
        <v>211.369</v>
      </c>
      <c r="M58" s="573">
        <v>4476.7656960000004</v>
      </c>
      <c r="N58" s="573">
        <v>52.107999999999997</v>
      </c>
      <c r="O58" s="573">
        <v>378.070652</v>
      </c>
      <c r="P58" s="573">
        <v>4.0469999999999997</v>
      </c>
      <c r="Q58" s="573">
        <v>750.66648699999996</v>
      </c>
      <c r="R58" s="573">
        <v>2.8220000000000001</v>
      </c>
      <c r="S58" s="573">
        <v>4374.0682530000004</v>
      </c>
      <c r="T58" s="573">
        <v>23.890999999999998</v>
      </c>
      <c r="U58" s="573">
        <v>824.666155</v>
      </c>
      <c r="V58" s="573">
        <v>1.8069999999999999</v>
      </c>
      <c r="W58" s="573">
        <v>7304.8158131</v>
      </c>
      <c r="X58" s="573">
        <v>1025.3030000000001</v>
      </c>
    </row>
    <row r="59" spans="1:24" s="612" customFormat="1" ht="34.9" hidden="1" customHeight="1">
      <c r="A59" s="713"/>
      <c r="B59" s="708" t="s">
        <v>210</v>
      </c>
      <c r="C59" s="572">
        <v>31430.498067264001</v>
      </c>
      <c r="D59" s="572">
        <v>1315.492</v>
      </c>
      <c r="E59" s="571">
        <v>495.25164599999999</v>
      </c>
      <c r="F59" s="571">
        <v>3.0329999999999999</v>
      </c>
      <c r="G59" s="571">
        <v>3787.2209469999998</v>
      </c>
      <c r="H59" s="571">
        <v>12.167</v>
      </c>
      <c r="I59" s="571">
        <v>189.30074500000001</v>
      </c>
      <c r="J59" s="571">
        <v>0.56200000000000006</v>
      </c>
      <c r="K59" s="571">
        <v>8016.9397499999995</v>
      </c>
      <c r="L59" s="571">
        <v>212.17599999999999</v>
      </c>
      <c r="M59" s="571">
        <v>4613.0248220000003</v>
      </c>
      <c r="N59" s="571">
        <v>33.439</v>
      </c>
      <c r="O59" s="571">
        <v>370.71915100000001</v>
      </c>
      <c r="P59" s="571">
        <v>4.0750000000000002</v>
      </c>
      <c r="Q59" s="571">
        <v>700.60178299999995</v>
      </c>
      <c r="R59" s="571">
        <v>2.8839999999999999</v>
      </c>
      <c r="S59" s="571">
        <v>4780.5361359999997</v>
      </c>
      <c r="T59" s="571">
        <v>24.213999999999999</v>
      </c>
      <c r="U59" s="571">
        <v>781.90968999999996</v>
      </c>
      <c r="V59" s="571">
        <v>1.988</v>
      </c>
      <c r="W59" s="571">
        <v>7694.9933990999998</v>
      </c>
      <c r="X59" s="571">
        <v>1020.954</v>
      </c>
    </row>
    <row r="60" spans="1:24" s="612" customFormat="1" ht="34.9" hidden="1" customHeight="1">
      <c r="A60" s="713"/>
      <c r="B60" s="707" t="s">
        <v>209</v>
      </c>
      <c r="C60" s="574">
        <v>31935.252725063998</v>
      </c>
      <c r="D60" s="574">
        <v>1356.019</v>
      </c>
      <c r="E60" s="573">
        <v>506.19809099999998</v>
      </c>
      <c r="F60" s="573">
        <v>3.0920000000000001</v>
      </c>
      <c r="G60" s="573">
        <v>3908.3633159999999</v>
      </c>
      <c r="H60" s="573">
        <v>12.571999999999999</v>
      </c>
      <c r="I60" s="573">
        <v>173.33958899999999</v>
      </c>
      <c r="J60" s="573">
        <v>0.54900000000000004</v>
      </c>
      <c r="K60" s="573">
        <v>8166.9062519999998</v>
      </c>
      <c r="L60" s="573">
        <v>218.78899999999999</v>
      </c>
      <c r="M60" s="573">
        <v>4736.8028789999998</v>
      </c>
      <c r="N60" s="573">
        <v>33.354999999999997</v>
      </c>
      <c r="O60" s="573">
        <v>374.425566</v>
      </c>
      <c r="P60" s="573">
        <v>4.3819999999999997</v>
      </c>
      <c r="Q60" s="573">
        <v>689.01809200000002</v>
      </c>
      <c r="R60" s="573">
        <v>2.7410000000000001</v>
      </c>
      <c r="S60" s="573">
        <v>4721.2249419999998</v>
      </c>
      <c r="T60" s="573">
        <v>24.585999999999999</v>
      </c>
      <c r="U60" s="573">
        <v>789.68336699999998</v>
      </c>
      <c r="V60" s="573">
        <v>1.946</v>
      </c>
      <c r="W60" s="573">
        <v>7869.2906333999999</v>
      </c>
      <c r="X60" s="573">
        <v>1054.0070000000001</v>
      </c>
    </row>
    <row r="61" spans="1:24" s="612" customFormat="1" ht="34.9" hidden="1" customHeight="1">
      <c r="A61" s="713"/>
      <c r="B61" s="708" t="s">
        <v>208</v>
      </c>
      <c r="C61" s="572">
        <v>32193.994712404001</v>
      </c>
      <c r="D61" s="572">
        <v>1341.808</v>
      </c>
      <c r="E61" s="571">
        <v>529.45736399999998</v>
      </c>
      <c r="F61" s="571">
        <v>3.0979999999999999</v>
      </c>
      <c r="G61" s="571">
        <v>3787.1656379999999</v>
      </c>
      <c r="H61" s="571">
        <v>12.775</v>
      </c>
      <c r="I61" s="571">
        <v>130.72048899999999</v>
      </c>
      <c r="J61" s="571">
        <v>0.495</v>
      </c>
      <c r="K61" s="571">
        <v>8223.4106979999997</v>
      </c>
      <c r="L61" s="571">
        <v>219.82300000000001</v>
      </c>
      <c r="M61" s="571">
        <v>4673.9449050000003</v>
      </c>
      <c r="N61" s="571">
        <v>32.393000000000001</v>
      </c>
      <c r="O61" s="571">
        <v>365.89065299999999</v>
      </c>
      <c r="P61" s="571">
        <v>4.5170000000000003</v>
      </c>
      <c r="Q61" s="571">
        <v>682.35736899999995</v>
      </c>
      <c r="R61" s="571">
        <v>2.9289999999999998</v>
      </c>
      <c r="S61" s="571">
        <v>4996.738762</v>
      </c>
      <c r="T61" s="571">
        <v>24.71</v>
      </c>
      <c r="U61" s="571">
        <v>791.94484399999999</v>
      </c>
      <c r="V61" s="571">
        <v>2.1469999999999998</v>
      </c>
      <c r="W61" s="571">
        <v>8012.3639891000003</v>
      </c>
      <c r="X61" s="571">
        <v>1038.921</v>
      </c>
    </row>
    <row r="62" spans="1:24" s="612" customFormat="1" ht="34.9" customHeight="1">
      <c r="A62" s="713"/>
      <c r="B62" s="714">
        <v>2023</v>
      </c>
      <c r="C62" s="678"/>
      <c r="D62" s="678"/>
      <c r="E62" s="679"/>
      <c r="F62" s="679"/>
      <c r="G62" s="679"/>
      <c r="H62" s="679"/>
      <c r="I62" s="679"/>
      <c r="J62" s="679"/>
      <c r="K62" s="679"/>
      <c r="L62" s="679"/>
      <c r="M62" s="679"/>
      <c r="N62" s="679"/>
      <c r="O62" s="679"/>
      <c r="P62" s="679"/>
      <c r="Q62" s="679"/>
      <c r="R62" s="679"/>
      <c r="S62" s="679"/>
      <c r="T62" s="679"/>
      <c r="U62" s="679"/>
      <c r="V62" s="679"/>
      <c r="W62" s="679"/>
      <c r="X62" s="679"/>
    </row>
    <row r="63" spans="1:24" s="612" customFormat="1" ht="34.9" customHeight="1">
      <c r="A63" s="713"/>
      <c r="B63" s="707" t="s">
        <v>207</v>
      </c>
      <c r="C63" s="574">
        <v>32818.603692863995</v>
      </c>
      <c r="D63" s="574">
        <v>1414.3209999999999</v>
      </c>
      <c r="E63" s="573">
        <v>568.65699400000005</v>
      </c>
      <c r="F63" s="573">
        <v>3.5920000000000001</v>
      </c>
      <c r="G63" s="573">
        <v>3936.5805169999999</v>
      </c>
      <c r="H63" s="573">
        <v>15.144</v>
      </c>
      <c r="I63" s="573">
        <v>126.44475199999999</v>
      </c>
      <c r="J63" s="573">
        <v>0.55400000000000005</v>
      </c>
      <c r="K63" s="573">
        <v>8162.8748820000001</v>
      </c>
      <c r="L63" s="573">
        <v>227.637</v>
      </c>
      <c r="M63" s="573">
        <v>4759.1385870000004</v>
      </c>
      <c r="N63" s="573">
        <v>39.164999999999999</v>
      </c>
      <c r="O63" s="573">
        <v>377.25289299999997</v>
      </c>
      <c r="P63" s="573">
        <v>5.0039999999999996</v>
      </c>
      <c r="Q63" s="573">
        <v>727.99085400000001</v>
      </c>
      <c r="R63" s="573">
        <v>3.41</v>
      </c>
      <c r="S63" s="573">
        <v>5151.2468259999996</v>
      </c>
      <c r="T63" s="573">
        <v>26.638000000000002</v>
      </c>
      <c r="U63" s="573">
        <v>838.19333500000005</v>
      </c>
      <c r="V63" s="573">
        <v>3.3</v>
      </c>
      <c r="W63" s="573">
        <v>8170.224057899999</v>
      </c>
      <c r="X63" s="573">
        <v>1089.877</v>
      </c>
    </row>
    <row r="64" spans="1:24" s="612" customFormat="1" ht="34.9" customHeight="1">
      <c r="A64" s="713"/>
      <c r="B64" s="708" t="s">
        <v>253</v>
      </c>
      <c r="C64" s="572">
        <v>33095.805822363996</v>
      </c>
      <c r="D64" s="572">
        <v>1435.989</v>
      </c>
      <c r="E64" s="571">
        <v>569.22707100000002</v>
      </c>
      <c r="F64" s="571">
        <v>3.5840000000000001</v>
      </c>
      <c r="G64" s="571">
        <v>3904.004766</v>
      </c>
      <c r="H64" s="571">
        <v>15.007999999999999</v>
      </c>
      <c r="I64" s="571">
        <v>142.04939200000001</v>
      </c>
      <c r="J64" s="571">
        <v>0.56899999999999995</v>
      </c>
      <c r="K64" s="571">
        <v>8117.6257180000002</v>
      </c>
      <c r="L64" s="571">
        <v>232.155</v>
      </c>
      <c r="M64" s="571">
        <v>4817.2907429999996</v>
      </c>
      <c r="N64" s="571">
        <v>42.457999999999998</v>
      </c>
      <c r="O64" s="571">
        <v>396.40973600000001</v>
      </c>
      <c r="P64" s="571">
        <v>5.1920000000000002</v>
      </c>
      <c r="Q64" s="571">
        <v>676.24207699999999</v>
      </c>
      <c r="R64" s="571">
        <v>3.4550000000000001</v>
      </c>
      <c r="S64" s="571">
        <v>5356.1110449999996</v>
      </c>
      <c r="T64" s="571">
        <v>26.536999999999999</v>
      </c>
      <c r="U64" s="571">
        <v>912.07142199999998</v>
      </c>
      <c r="V64" s="571">
        <v>3.214</v>
      </c>
      <c r="W64" s="571">
        <v>8204.7738523500011</v>
      </c>
      <c r="X64" s="571">
        <v>1103.817</v>
      </c>
    </row>
    <row r="65" spans="1:24" s="612" customFormat="1" ht="34.9" customHeight="1">
      <c r="A65" s="713"/>
      <c r="B65" s="707" t="s">
        <v>680</v>
      </c>
      <c r="C65" s="574">
        <v>32922.184793098</v>
      </c>
      <c r="D65" s="574">
        <v>1456.652</v>
      </c>
      <c r="E65" s="573">
        <v>547.03245740699992</v>
      </c>
      <c r="F65" s="573">
        <v>3.3620000000000001</v>
      </c>
      <c r="G65" s="573">
        <v>3887.0503912010004</v>
      </c>
      <c r="H65" s="573">
        <v>14.217000000000001</v>
      </c>
      <c r="I65" s="573">
        <v>135.85892668399998</v>
      </c>
      <c r="J65" s="573">
        <v>0.52800000000000002</v>
      </c>
      <c r="K65" s="573">
        <v>8069.0103352979995</v>
      </c>
      <c r="L65" s="573">
        <v>234.346</v>
      </c>
      <c r="M65" s="573">
        <v>4680.4081907829996</v>
      </c>
      <c r="N65" s="573">
        <v>42.500999999999998</v>
      </c>
      <c r="O65" s="573">
        <v>406.99735731699997</v>
      </c>
      <c r="P65" s="573">
        <v>5.5460000000000003</v>
      </c>
      <c r="Q65" s="573">
        <v>670.85508905799998</v>
      </c>
      <c r="R65" s="573">
        <v>3.4540000000000002</v>
      </c>
      <c r="S65" s="573">
        <v>5295.5836041980001</v>
      </c>
      <c r="T65" s="573">
        <v>27.175999999999998</v>
      </c>
      <c r="U65" s="573">
        <v>886.83043318900002</v>
      </c>
      <c r="V65" s="573">
        <v>2.7320000000000002</v>
      </c>
      <c r="W65" s="573">
        <v>8342.5580077929972</v>
      </c>
      <c r="X65" s="573">
        <v>1122.79</v>
      </c>
    </row>
    <row r="66" spans="1:24" s="612" customFormat="1" ht="34.9" customHeight="1">
      <c r="A66" s="713"/>
      <c r="B66" s="942" t="s">
        <v>992</v>
      </c>
      <c r="C66" s="914">
        <v>33009.935967024001</v>
      </c>
      <c r="D66" s="914">
        <v>1406.4169999999999</v>
      </c>
      <c r="E66" s="639">
        <v>584.34489615900009</v>
      </c>
      <c r="F66" s="639">
        <v>3.4119999999999999</v>
      </c>
      <c r="G66" s="639">
        <v>3857.8133936560002</v>
      </c>
      <c r="H66" s="639">
        <v>12.88</v>
      </c>
      <c r="I66" s="639">
        <v>139.68316244600001</v>
      </c>
      <c r="J66" s="639">
        <v>0.45800000000000002</v>
      </c>
      <c r="K66" s="639">
        <v>8000.3564375270007</v>
      </c>
      <c r="L66" s="639">
        <v>228.08599999999998</v>
      </c>
      <c r="M66" s="639">
        <v>4824.132083904</v>
      </c>
      <c r="N66" s="639">
        <v>38.549999999999997</v>
      </c>
      <c r="O66" s="639">
        <v>416.56902281099997</v>
      </c>
      <c r="P66" s="639">
        <v>5.7469999999999999</v>
      </c>
      <c r="Q66" s="639">
        <v>664.87715255799992</v>
      </c>
      <c r="R66" s="639">
        <v>3.2389999999999999</v>
      </c>
      <c r="S66" s="639">
        <v>5210.0261184150004</v>
      </c>
      <c r="T66" s="639">
        <v>26.614999999999998</v>
      </c>
      <c r="U66" s="639">
        <v>963.60183255799996</v>
      </c>
      <c r="V66" s="639">
        <v>2.7440000000000002</v>
      </c>
      <c r="W66" s="639">
        <v>8348.5318655640003</v>
      </c>
      <c r="X66" s="639">
        <v>1084.6860000000001</v>
      </c>
    </row>
    <row r="67" spans="1:24" s="612" customFormat="1" ht="34.9" customHeight="1">
      <c r="A67" s="713"/>
      <c r="B67" s="1025">
        <v>2024</v>
      </c>
      <c r="C67" s="1023"/>
      <c r="D67" s="1023"/>
      <c r="E67" s="1024"/>
      <c r="F67" s="1024"/>
      <c r="G67" s="1024"/>
      <c r="H67" s="1024"/>
      <c r="I67" s="1024"/>
      <c r="J67" s="1024"/>
      <c r="K67" s="1024"/>
      <c r="L67" s="1024"/>
      <c r="M67" s="1024"/>
      <c r="N67" s="1024"/>
      <c r="O67" s="1024"/>
      <c r="P67" s="1024"/>
      <c r="Q67" s="1024"/>
      <c r="R67" s="1024"/>
      <c r="S67" s="1024"/>
      <c r="T67" s="1024"/>
      <c r="U67" s="1024"/>
      <c r="V67" s="1024"/>
      <c r="W67" s="1024"/>
      <c r="X67" s="1024"/>
    </row>
    <row r="68" spans="1:24" s="612" customFormat="1" ht="34.9" customHeight="1">
      <c r="A68" s="713"/>
      <c r="B68" s="707" t="s">
        <v>1025</v>
      </c>
      <c r="C68" s="574">
        <v>33494.245000000003</v>
      </c>
      <c r="D68" s="574">
        <v>1489.6</v>
      </c>
      <c r="E68" s="573">
        <v>596.74800000000005</v>
      </c>
      <c r="F68" s="573">
        <v>3.44</v>
      </c>
      <c r="G68" s="573">
        <v>3943.623</v>
      </c>
      <c r="H68" s="573">
        <v>12.84</v>
      </c>
      <c r="I68" s="573">
        <v>178.97300000000001</v>
      </c>
      <c r="J68" s="573">
        <v>0.47</v>
      </c>
      <c r="K68" s="573">
        <v>7951.5169999999998</v>
      </c>
      <c r="L68" s="573">
        <v>310.45</v>
      </c>
      <c r="M68" s="573">
        <v>4957.3040000000001</v>
      </c>
      <c r="N68" s="573">
        <v>37.950000000000003</v>
      </c>
      <c r="O68" s="573">
        <v>441.70600000000002</v>
      </c>
      <c r="P68" s="573">
        <v>6.34</v>
      </c>
      <c r="Q68" s="573">
        <v>644.19799999999998</v>
      </c>
      <c r="R68" s="573">
        <v>3.29</v>
      </c>
      <c r="S68" s="573">
        <v>5385.5940000000001</v>
      </c>
      <c r="T68" s="573">
        <v>27.14</v>
      </c>
      <c r="U68" s="573">
        <v>952.79700000000003</v>
      </c>
      <c r="V68" s="573">
        <v>2.78</v>
      </c>
      <c r="W68" s="573">
        <v>8441.7870000000003</v>
      </c>
      <c r="X68" s="573">
        <v>1084.9000000000001</v>
      </c>
    </row>
    <row r="69" spans="1:24" s="612" customFormat="1" ht="34.9" customHeight="1">
      <c r="A69" s="713"/>
      <c r="B69" s="708" t="s">
        <v>1034</v>
      </c>
      <c r="C69" s="572">
        <v>33793.459000000003</v>
      </c>
      <c r="D69" s="572">
        <v>1516.15</v>
      </c>
      <c r="E69" s="571">
        <v>612.47</v>
      </c>
      <c r="F69" s="571">
        <v>3.44</v>
      </c>
      <c r="G69" s="571">
        <v>3898.5329999999999</v>
      </c>
      <c r="H69" s="571">
        <v>13.42</v>
      </c>
      <c r="I69" s="571">
        <v>165.42400000000001</v>
      </c>
      <c r="J69" s="571">
        <v>0.5</v>
      </c>
      <c r="K69" s="571">
        <v>7943.7849999999999</v>
      </c>
      <c r="L69" s="571">
        <v>309.20999999999998</v>
      </c>
      <c r="M69" s="571">
        <v>5136.7849999999999</v>
      </c>
      <c r="N69" s="571">
        <v>39.5</v>
      </c>
      <c r="O69" s="571">
        <v>465.65199999999999</v>
      </c>
      <c r="P69" s="571">
        <v>6.83</v>
      </c>
      <c r="Q69" s="571">
        <v>655.928</v>
      </c>
      <c r="R69" s="571">
        <v>3.35</v>
      </c>
      <c r="S69" s="571">
        <v>5540.6809999999996</v>
      </c>
      <c r="T69" s="571">
        <v>26.79</v>
      </c>
      <c r="U69" s="571">
        <v>997.21600000000001</v>
      </c>
      <c r="V69" s="571">
        <v>2.73</v>
      </c>
      <c r="W69" s="571">
        <v>8376.9869999999992</v>
      </c>
      <c r="X69" s="571">
        <v>1110.3800000000001</v>
      </c>
    </row>
    <row r="70" spans="1:24" s="612" customFormat="1" ht="34.9" customHeight="1">
      <c r="A70" s="713"/>
      <c r="B70" s="707" t="s">
        <v>1042</v>
      </c>
      <c r="C70" s="574">
        <v>34356.976999999999</v>
      </c>
      <c r="D70" s="574">
        <v>1519.18</v>
      </c>
      <c r="E70" s="573">
        <v>615.13300000000004</v>
      </c>
      <c r="F70" s="573">
        <v>3.47</v>
      </c>
      <c r="G70" s="573">
        <v>3996.0369999999998</v>
      </c>
      <c r="H70" s="573">
        <v>13.21</v>
      </c>
      <c r="I70" s="573">
        <v>160.68600000000001</v>
      </c>
      <c r="J70" s="573">
        <v>0.5</v>
      </c>
      <c r="K70" s="573">
        <v>7920.84</v>
      </c>
      <c r="L70" s="573">
        <v>307.61</v>
      </c>
      <c r="M70" s="573">
        <v>5509.0550000000003</v>
      </c>
      <c r="N70" s="573">
        <v>41.13</v>
      </c>
      <c r="O70" s="573">
        <v>466.07900000000001</v>
      </c>
      <c r="P70" s="573">
        <v>7.41</v>
      </c>
      <c r="Q70" s="573">
        <v>658.05399999999997</v>
      </c>
      <c r="R70" s="573">
        <v>3.37</v>
      </c>
      <c r="S70" s="573">
        <v>5579.2449999999999</v>
      </c>
      <c r="T70" s="573">
        <v>26.94</v>
      </c>
      <c r="U70" s="573">
        <v>940.12800000000004</v>
      </c>
      <c r="V70" s="573">
        <v>2.77</v>
      </c>
      <c r="W70" s="573">
        <v>8511.7199999999993</v>
      </c>
      <c r="X70" s="573">
        <v>1112.78</v>
      </c>
    </row>
    <row r="71" spans="1:24" s="612" customFormat="1" ht="34.9" customHeight="1">
      <c r="A71" s="713"/>
      <c r="B71" s="1123" t="s">
        <v>1046</v>
      </c>
      <c r="C71" s="577">
        <v>34406.209000000003</v>
      </c>
      <c r="D71" s="577">
        <v>1515.6</v>
      </c>
      <c r="E71" s="576">
        <v>622.221</v>
      </c>
      <c r="F71" s="576">
        <v>3.42</v>
      </c>
      <c r="G71" s="576">
        <v>3874.723</v>
      </c>
      <c r="H71" s="576">
        <v>12.56</v>
      </c>
      <c r="I71" s="576">
        <v>200.20500000000001</v>
      </c>
      <c r="J71" s="576">
        <v>0.47</v>
      </c>
      <c r="K71" s="576">
        <v>7845.14</v>
      </c>
      <c r="L71" s="576">
        <v>312.08</v>
      </c>
      <c r="M71" s="576">
        <v>5624.5529999999999</v>
      </c>
      <c r="N71" s="576">
        <v>35.44</v>
      </c>
      <c r="O71" s="576">
        <v>491.97</v>
      </c>
      <c r="P71" s="576">
        <v>7.91</v>
      </c>
      <c r="Q71" s="576">
        <v>651.23599999999999</v>
      </c>
      <c r="R71" s="576">
        <v>3.25</v>
      </c>
      <c r="S71" s="576">
        <v>5716.2820000000002</v>
      </c>
      <c r="T71" s="576">
        <v>26.91</v>
      </c>
      <c r="U71" s="576">
        <v>873.399</v>
      </c>
      <c r="V71" s="576">
        <v>2.78</v>
      </c>
      <c r="W71" s="576">
        <v>8506.48</v>
      </c>
      <c r="X71" s="576">
        <v>1110.77</v>
      </c>
    </row>
    <row r="72" spans="1:24" s="612" customFormat="1" ht="34.9" customHeight="1">
      <c r="A72" s="713"/>
      <c r="B72" s="1025">
        <v>2025</v>
      </c>
      <c r="C72" s="1023"/>
      <c r="D72" s="1023"/>
      <c r="E72" s="1024"/>
      <c r="F72" s="1024"/>
      <c r="G72" s="1024"/>
      <c r="H72" s="1024"/>
      <c r="I72" s="1024"/>
      <c r="J72" s="1024"/>
      <c r="K72" s="1024"/>
      <c r="L72" s="1024"/>
      <c r="M72" s="1024"/>
      <c r="N72" s="1024"/>
      <c r="O72" s="1024"/>
      <c r="P72" s="1024"/>
      <c r="Q72" s="1024"/>
      <c r="R72" s="1024"/>
      <c r="S72" s="1024"/>
      <c r="T72" s="1024"/>
      <c r="U72" s="1024"/>
      <c r="V72" s="1024"/>
      <c r="W72" s="1024"/>
      <c r="X72" s="1024"/>
    </row>
    <row r="73" spans="1:24" s="612" customFormat="1" ht="34.9" customHeight="1">
      <c r="A73" s="713"/>
      <c r="B73" s="707" t="s">
        <v>1065</v>
      </c>
      <c r="C73" s="574">
        <v>34767.074000000001</v>
      </c>
      <c r="D73" s="574">
        <v>1520.6</v>
      </c>
      <c r="E73" s="573">
        <v>609.80200000000002</v>
      </c>
      <c r="F73" s="573">
        <v>3.34</v>
      </c>
      <c r="G73" s="573">
        <v>3969.663</v>
      </c>
      <c r="H73" s="573">
        <v>12.66</v>
      </c>
      <c r="I73" s="573">
        <v>172.066</v>
      </c>
      <c r="J73" s="573">
        <v>0.46</v>
      </c>
      <c r="K73" s="573">
        <v>7785.2920000000004</v>
      </c>
      <c r="L73" s="573">
        <v>307.93</v>
      </c>
      <c r="M73" s="573">
        <v>5715.2330000000002</v>
      </c>
      <c r="N73" s="573">
        <v>38.61</v>
      </c>
      <c r="O73" s="573">
        <v>515.83799999999997</v>
      </c>
      <c r="P73" s="573">
        <v>8.41</v>
      </c>
      <c r="Q73" s="573">
        <v>655.76400000000001</v>
      </c>
      <c r="R73" s="573">
        <v>3.32</v>
      </c>
      <c r="S73" s="573">
        <v>5989.5919999999996</v>
      </c>
      <c r="T73" s="573">
        <v>26.72</v>
      </c>
      <c r="U73" s="573">
        <v>836.83799999999997</v>
      </c>
      <c r="V73" s="573">
        <v>2.89</v>
      </c>
      <c r="W73" s="573">
        <v>8516.9860000000008</v>
      </c>
      <c r="X73" s="573">
        <v>1116.26</v>
      </c>
    </row>
    <row r="74" spans="1:24" s="612" customFormat="1" ht="34.9" customHeight="1">
      <c r="A74" s="713"/>
      <c r="B74" s="708" t="s">
        <v>1075</v>
      </c>
      <c r="C74" s="572">
        <v>35101.970999999998</v>
      </c>
      <c r="D74" s="572">
        <v>1525.08</v>
      </c>
      <c r="E74" s="571">
        <v>592.09299999999996</v>
      </c>
      <c r="F74" s="571">
        <v>3.246</v>
      </c>
      <c r="G74" s="571">
        <v>3998.8180000000002</v>
      </c>
      <c r="H74" s="571">
        <v>12.53</v>
      </c>
      <c r="I74" s="571">
        <v>183.61600000000001</v>
      </c>
      <c r="J74" s="571">
        <v>0.43</v>
      </c>
      <c r="K74" s="571">
        <v>7767.2629999999999</v>
      </c>
      <c r="L74" s="571">
        <v>306</v>
      </c>
      <c r="M74" s="571">
        <v>5736.9070000000002</v>
      </c>
      <c r="N74" s="571">
        <v>45.37</v>
      </c>
      <c r="O74" s="571">
        <v>537.30999999999995</v>
      </c>
      <c r="P74" s="571">
        <v>8.548</v>
      </c>
      <c r="Q74" s="571">
        <v>670.596</v>
      </c>
      <c r="R74" s="571">
        <v>3.19</v>
      </c>
      <c r="S74" s="571">
        <v>6164.8559999999998</v>
      </c>
      <c r="T74" s="571">
        <v>26.32</v>
      </c>
      <c r="U74" s="571">
        <v>885.601</v>
      </c>
      <c r="V74" s="571">
        <v>2.86</v>
      </c>
      <c r="W74" s="571">
        <v>8564.9089999999997</v>
      </c>
      <c r="X74" s="571">
        <v>1116.5899999999999</v>
      </c>
    </row>
    <row r="75" spans="1:24" s="612" customFormat="1" ht="34.9" customHeight="1">
      <c r="A75" s="713"/>
      <c r="B75" s="707" t="s">
        <v>1078</v>
      </c>
      <c r="C75" s="574">
        <v>35609.144</v>
      </c>
      <c r="D75" s="574">
        <v>1498.4</v>
      </c>
      <c r="E75" s="573">
        <v>601.69899999999996</v>
      </c>
      <c r="F75" s="573">
        <v>3.03</v>
      </c>
      <c r="G75" s="573">
        <v>4012.7060000000001</v>
      </c>
      <c r="H75" s="573">
        <v>12.78</v>
      </c>
      <c r="I75" s="573">
        <v>183.83500000000001</v>
      </c>
      <c r="J75" s="573">
        <v>0.41</v>
      </c>
      <c r="K75" s="573">
        <v>7890.0360000000001</v>
      </c>
      <c r="L75" s="573">
        <v>297.19</v>
      </c>
      <c r="M75" s="573">
        <v>5807.1149999999998</v>
      </c>
      <c r="N75" s="573">
        <v>42.6</v>
      </c>
      <c r="O75" s="573">
        <v>531.39</v>
      </c>
      <c r="P75" s="573">
        <v>8.74</v>
      </c>
      <c r="Q75" s="573">
        <v>643.72500000000002</v>
      </c>
      <c r="R75" s="573">
        <v>3.02</v>
      </c>
      <c r="S75" s="573">
        <v>6307.3739999999998</v>
      </c>
      <c r="T75" s="573">
        <v>26.54</v>
      </c>
      <c r="U75" s="573">
        <v>950.71199999999999</v>
      </c>
      <c r="V75" s="573">
        <v>2.78</v>
      </c>
      <c r="W75" s="573">
        <v>8680.5519999999997</v>
      </c>
      <c r="X75" s="573">
        <v>1101.32</v>
      </c>
    </row>
    <row r="76" spans="1:24" s="612" customFormat="1" ht="34.9" customHeight="1">
      <c r="A76" s="713"/>
      <c r="B76" s="1123" t="s">
        <v>1144</v>
      </c>
      <c r="C76" s="577">
        <v>35696.358</v>
      </c>
      <c r="D76" s="577">
        <v>1509.42</v>
      </c>
      <c r="E76" s="576">
        <v>603.12699999999995</v>
      </c>
      <c r="F76" s="576">
        <v>2.8610000000000002</v>
      </c>
      <c r="G76" s="576">
        <v>4073.7330000000002</v>
      </c>
      <c r="H76" s="576">
        <v>12.119</v>
      </c>
      <c r="I76" s="576">
        <v>198.38</v>
      </c>
      <c r="J76" s="576">
        <v>0.379</v>
      </c>
      <c r="K76" s="576">
        <v>7992.9530000000004</v>
      </c>
      <c r="L76" s="576">
        <v>274.29000000000002</v>
      </c>
      <c r="M76" s="576">
        <v>5636.4650000000001</v>
      </c>
      <c r="N76" s="576">
        <v>39.773000000000003</v>
      </c>
      <c r="O76" s="576">
        <v>544.83199999999999</v>
      </c>
      <c r="P76" s="576">
        <v>8.5969999999999995</v>
      </c>
      <c r="Q76" s="576">
        <v>592.04600000000005</v>
      </c>
      <c r="R76" s="576">
        <v>2.8650000000000002</v>
      </c>
      <c r="S76" s="576">
        <v>6469.1329999999998</v>
      </c>
      <c r="T76" s="576">
        <v>24.738</v>
      </c>
      <c r="U76" s="576">
        <v>971.02</v>
      </c>
      <c r="V76" s="576">
        <v>2.68</v>
      </c>
      <c r="W76" s="576">
        <v>8614.6689999999999</v>
      </c>
      <c r="X76" s="576">
        <v>1141.1130000000001</v>
      </c>
    </row>
    <row r="77" spans="1:24" s="612" customFormat="1" ht="34.9" customHeight="1">
      <c r="A77" s="713"/>
      <c r="B77" s="1025">
        <v>2026</v>
      </c>
      <c r="C77" s="1023"/>
      <c r="D77" s="1023"/>
      <c r="E77" s="1024"/>
      <c r="F77" s="1024"/>
      <c r="G77" s="1024"/>
      <c r="H77" s="1024"/>
      <c r="I77" s="1024"/>
      <c r="J77" s="1024"/>
      <c r="K77" s="1024"/>
      <c r="L77" s="1024"/>
      <c r="M77" s="1024"/>
      <c r="N77" s="1024"/>
      <c r="O77" s="1024"/>
      <c r="P77" s="1024"/>
      <c r="Q77" s="1024"/>
      <c r="R77" s="1024"/>
      <c r="S77" s="1024"/>
      <c r="T77" s="1024"/>
      <c r="U77" s="1024"/>
      <c r="V77" s="1024"/>
      <c r="W77" s="1024"/>
      <c r="X77" s="1024"/>
    </row>
    <row r="78" spans="1:24" s="612" customFormat="1" ht="34.9" customHeight="1">
      <c r="A78" s="713"/>
      <c r="B78" s="707" t="s">
        <v>1157</v>
      </c>
      <c r="C78" s="574">
        <v>36301.802000000003</v>
      </c>
      <c r="D78" s="574">
        <v>1529.76</v>
      </c>
      <c r="E78" s="573">
        <v>574.97799999999995</v>
      </c>
      <c r="F78" s="573">
        <v>2.86</v>
      </c>
      <c r="G78" s="573">
        <v>4128.2209999999995</v>
      </c>
      <c r="H78" s="573">
        <v>12.25</v>
      </c>
      <c r="I78" s="573">
        <v>192.91</v>
      </c>
      <c r="J78" s="573">
        <v>0.38</v>
      </c>
      <c r="K78" s="573">
        <v>7998.27</v>
      </c>
      <c r="L78" s="573">
        <v>270.55</v>
      </c>
      <c r="M78" s="573">
        <v>5760.1289999999999</v>
      </c>
      <c r="N78" s="573">
        <v>39.520000000000003</v>
      </c>
      <c r="O78" s="573">
        <v>576.93899999999996</v>
      </c>
      <c r="P78" s="573">
        <v>8.64</v>
      </c>
      <c r="Q78" s="573">
        <v>586.327</v>
      </c>
      <c r="R78" s="573">
        <v>2.93</v>
      </c>
      <c r="S78" s="573">
        <v>6773.9030000000002</v>
      </c>
      <c r="T78" s="573">
        <v>24.21</v>
      </c>
      <c r="U78" s="573">
        <v>997.04600000000005</v>
      </c>
      <c r="V78" s="573">
        <v>2.5299999999999998</v>
      </c>
      <c r="W78" s="573">
        <v>8713.08</v>
      </c>
      <c r="X78" s="573">
        <v>1165.9000000000001</v>
      </c>
    </row>
    <row r="79" spans="1:24" s="612" customFormat="1" ht="34.9" customHeight="1">
      <c r="A79" s="713"/>
      <c r="B79" s="1123" t="s">
        <v>1164</v>
      </c>
      <c r="C79" s="577">
        <v>36776.231</v>
      </c>
      <c r="D79" s="577">
        <v>1513.57</v>
      </c>
      <c r="E79" s="576">
        <v>575.73099999999999</v>
      </c>
      <c r="F79" s="576">
        <v>2.84</v>
      </c>
      <c r="G79" s="576">
        <v>4186.585</v>
      </c>
      <c r="H79" s="576">
        <v>12.11</v>
      </c>
      <c r="I79" s="576">
        <v>227.995</v>
      </c>
      <c r="J79" s="576">
        <v>0.38</v>
      </c>
      <c r="K79" s="576">
        <v>8030.2449999999999</v>
      </c>
      <c r="L79" s="576">
        <v>266.85000000000002</v>
      </c>
      <c r="M79" s="576">
        <v>5815.3779999999997</v>
      </c>
      <c r="N79" s="576">
        <v>44.97</v>
      </c>
      <c r="O79" s="576">
        <v>575.78099999999995</v>
      </c>
      <c r="P79" s="576">
        <v>8.7200000000000006</v>
      </c>
      <c r="Q79" s="576">
        <v>604.721</v>
      </c>
      <c r="R79" s="576">
        <v>2.93</v>
      </c>
      <c r="S79" s="576">
        <v>6914.848</v>
      </c>
      <c r="T79" s="576">
        <v>23.91</v>
      </c>
      <c r="U79" s="576">
        <v>976.303</v>
      </c>
      <c r="V79" s="576">
        <v>2.38</v>
      </c>
      <c r="W79" s="576">
        <v>8868.6440000000002</v>
      </c>
      <c r="X79" s="576">
        <v>1148.49</v>
      </c>
    </row>
    <row r="81" spans="2:24" s="539" customFormat="1" ht="30" customHeight="1">
      <c r="B81" s="647" t="s">
        <v>874</v>
      </c>
      <c r="X81" s="648" t="s">
        <v>870</v>
      </c>
    </row>
    <row r="82" spans="2:24" s="22" customFormat="1" ht="15.75"/>
    <row r="119" spans="3:24">
      <c r="C119" s="33"/>
      <c r="D119" s="33"/>
      <c r="E119" s="33"/>
      <c r="F119" s="33"/>
      <c r="G119" s="33"/>
      <c r="H119" s="33"/>
      <c r="I119" s="33"/>
      <c r="J119" s="33"/>
      <c r="K119" s="33"/>
      <c r="L119" s="33"/>
      <c r="M119" s="33"/>
      <c r="N119" s="33"/>
      <c r="O119" s="33"/>
      <c r="P119" s="33"/>
      <c r="Q119" s="33"/>
      <c r="R119" s="33"/>
      <c r="S119" s="33"/>
      <c r="T119" s="33"/>
      <c r="U119" s="33"/>
      <c r="V119" s="33"/>
      <c r="W119" s="33"/>
      <c r="X119" s="33"/>
    </row>
    <row r="120" spans="3:24">
      <c r="C120" s="33"/>
      <c r="D120" s="33"/>
      <c r="E120" s="33"/>
      <c r="F120" s="33"/>
      <c r="G120" s="33"/>
      <c r="H120" s="33"/>
      <c r="I120" s="33"/>
      <c r="J120" s="33"/>
      <c r="K120" s="33"/>
      <c r="L120" s="33"/>
      <c r="M120" s="33"/>
      <c r="N120" s="33"/>
      <c r="O120" s="33"/>
      <c r="P120" s="33"/>
      <c r="Q120" s="33"/>
      <c r="R120" s="33"/>
      <c r="S120" s="33"/>
      <c r="T120" s="33"/>
      <c r="U120" s="33"/>
      <c r="V120" s="33"/>
      <c r="W120" s="33"/>
      <c r="X120" s="33"/>
    </row>
    <row r="121" spans="3:24">
      <c r="C121" s="33"/>
      <c r="D121" s="33"/>
      <c r="E121" s="33"/>
      <c r="F121" s="33"/>
      <c r="G121" s="33"/>
      <c r="H121" s="33"/>
      <c r="I121" s="33"/>
      <c r="J121" s="33"/>
      <c r="K121" s="33"/>
      <c r="L121" s="33"/>
      <c r="M121" s="33"/>
      <c r="N121" s="33"/>
      <c r="O121" s="33"/>
      <c r="P121" s="33"/>
      <c r="Q121" s="33"/>
      <c r="R121" s="33"/>
      <c r="S121" s="33"/>
      <c r="T121" s="33"/>
      <c r="U121" s="33"/>
      <c r="V121" s="33"/>
      <c r="W121" s="33"/>
      <c r="X121" s="33"/>
    </row>
    <row r="122" spans="3:24">
      <c r="C122" s="33"/>
      <c r="D122" s="33"/>
      <c r="E122" s="33"/>
      <c r="F122" s="33"/>
      <c r="G122" s="33"/>
      <c r="H122" s="33"/>
      <c r="I122" s="33"/>
      <c r="J122" s="33"/>
      <c r="K122" s="33"/>
      <c r="L122" s="33"/>
      <c r="M122" s="33"/>
      <c r="N122" s="33"/>
      <c r="O122" s="33"/>
      <c r="P122" s="33"/>
      <c r="Q122" s="33"/>
      <c r="R122" s="33"/>
      <c r="S122" s="33"/>
      <c r="T122" s="33"/>
      <c r="U122" s="33"/>
      <c r="V122" s="33"/>
      <c r="W122" s="33"/>
      <c r="X122" s="33"/>
    </row>
    <row r="123" spans="3:24">
      <c r="C123" s="33"/>
      <c r="D123" s="33"/>
      <c r="E123" s="33"/>
      <c r="F123" s="33"/>
      <c r="G123" s="33"/>
      <c r="H123" s="33"/>
      <c r="I123" s="33"/>
      <c r="J123" s="33"/>
      <c r="K123" s="33"/>
      <c r="L123" s="33"/>
      <c r="M123" s="33"/>
      <c r="N123" s="33"/>
      <c r="O123" s="33"/>
      <c r="P123" s="33"/>
      <c r="Q123" s="33"/>
      <c r="R123" s="33"/>
      <c r="S123" s="33"/>
      <c r="T123" s="33"/>
      <c r="U123" s="33"/>
      <c r="V123" s="33"/>
      <c r="W123" s="33"/>
      <c r="X123" s="33"/>
    </row>
    <row r="124" spans="3:24">
      <c r="C124" s="33"/>
      <c r="D124" s="33"/>
      <c r="E124" s="33"/>
      <c r="F124" s="33"/>
      <c r="G124" s="33"/>
      <c r="H124" s="33"/>
      <c r="I124" s="33"/>
      <c r="J124" s="33"/>
      <c r="K124" s="33"/>
      <c r="L124" s="33"/>
      <c r="M124" s="33"/>
      <c r="N124" s="33"/>
      <c r="O124" s="33"/>
      <c r="P124" s="33"/>
      <c r="Q124" s="33"/>
      <c r="R124" s="33"/>
      <c r="S124" s="33"/>
      <c r="T124" s="33"/>
      <c r="U124" s="33"/>
      <c r="V124" s="33"/>
      <c r="W124" s="33"/>
      <c r="X124" s="33"/>
    </row>
    <row r="125" spans="3:24">
      <c r="C125" s="33"/>
      <c r="D125" s="33"/>
      <c r="E125" s="33"/>
      <c r="F125" s="33"/>
      <c r="G125" s="33"/>
      <c r="H125" s="33"/>
      <c r="I125" s="33"/>
      <c r="J125" s="33"/>
      <c r="K125" s="33"/>
      <c r="L125" s="33"/>
      <c r="M125" s="33"/>
      <c r="N125" s="33"/>
      <c r="O125" s="33"/>
      <c r="P125" s="33"/>
      <c r="Q125" s="33"/>
      <c r="R125" s="33"/>
      <c r="S125" s="33"/>
      <c r="T125" s="33"/>
      <c r="U125" s="33"/>
      <c r="V125" s="33"/>
      <c r="W125" s="33"/>
      <c r="X125" s="33"/>
    </row>
    <row r="126" spans="3:24">
      <c r="C126" s="33"/>
      <c r="D126" s="33"/>
      <c r="E126" s="33"/>
      <c r="F126" s="33"/>
      <c r="G126" s="33"/>
      <c r="H126" s="33"/>
      <c r="I126" s="33"/>
      <c r="J126" s="33"/>
      <c r="K126" s="33"/>
      <c r="L126" s="33"/>
      <c r="M126" s="33"/>
      <c r="N126" s="33"/>
      <c r="O126" s="33"/>
      <c r="P126" s="33"/>
      <c r="Q126" s="33"/>
      <c r="R126" s="33"/>
      <c r="S126" s="33"/>
      <c r="T126" s="33"/>
      <c r="U126" s="33"/>
      <c r="V126" s="33"/>
      <c r="W126" s="33"/>
      <c r="X126" s="33"/>
    </row>
    <row r="127" spans="3:24">
      <c r="C127" s="33"/>
      <c r="D127" s="33"/>
      <c r="E127" s="33"/>
      <c r="F127" s="33"/>
      <c r="G127" s="33"/>
      <c r="H127" s="33"/>
      <c r="I127" s="33"/>
      <c r="J127" s="33"/>
      <c r="K127" s="33"/>
      <c r="L127" s="33"/>
      <c r="M127" s="33"/>
      <c r="N127" s="33"/>
      <c r="O127" s="33"/>
      <c r="P127" s="33"/>
      <c r="Q127" s="33"/>
      <c r="R127" s="33"/>
      <c r="S127" s="33"/>
      <c r="T127" s="33"/>
      <c r="U127" s="33"/>
      <c r="V127" s="33"/>
      <c r="W127" s="33"/>
      <c r="X127" s="33"/>
    </row>
    <row r="128" spans="3:24">
      <c r="C128" s="33"/>
      <c r="D128" s="33"/>
      <c r="E128" s="33"/>
      <c r="F128" s="33"/>
      <c r="G128" s="33"/>
      <c r="H128" s="33"/>
      <c r="I128" s="33"/>
      <c r="J128" s="33"/>
      <c r="K128" s="33"/>
      <c r="L128" s="33"/>
      <c r="M128" s="33"/>
      <c r="N128" s="33"/>
      <c r="O128" s="33"/>
      <c r="P128" s="33"/>
      <c r="Q128" s="33"/>
      <c r="R128" s="33"/>
      <c r="S128" s="33"/>
      <c r="T128" s="33"/>
      <c r="U128" s="33"/>
      <c r="V128" s="33"/>
      <c r="W128" s="33"/>
      <c r="X128" s="33"/>
    </row>
    <row r="129" spans="3:24">
      <c r="C129" s="33"/>
      <c r="D129" s="33"/>
      <c r="E129" s="33"/>
      <c r="F129" s="33"/>
      <c r="G129" s="33"/>
      <c r="H129" s="33"/>
      <c r="I129" s="33"/>
      <c r="J129" s="33"/>
      <c r="K129" s="33"/>
      <c r="L129" s="33"/>
      <c r="M129" s="33"/>
      <c r="N129" s="33"/>
      <c r="O129" s="33"/>
      <c r="P129" s="33"/>
      <c r="Q129" s="33"/>
      <c r="R129" s="33"/>
      <c r="S129" s="33"/>
      <c r="T129" s="33"/>
      <c r="U129" s="33"/>
      <c r="V129" s="33"/>
      <c r="W129" s="33"/>
      <c r="X129" s="33"/>
    </row>
    <row r="130" spans="3:24">
      <c r="C130" s="33"/>
      <c r="D130" s="33"/>
      <c r="E130" s="33"/>
      <c r="F130" s="33"/>
      <c r="G130" s="33"/>
      <c r="H130" s="33"/>
      <c r="I130" s="33"/>
      <c r="J130" s="33"/>
      <c r="K130" s="33"/>
      <c r="L130" s="33"/>
      <c r="M130" s="33"/>
      <c r="N130" s="33"/>
      <c r="O130" s="33"/>
      <c r="P130" s="33"/>
      <c r="Q130" s="33"/>
      <c r="R130" s="33"/>
      <c r="S130" s="33"/>
      <c r="T130" s="33"/>
      <c r="U130" s="33"/>
      <c r="V130" s="33"/>
      <c r="W130" s="33"/>
      <c r="X130" s="33"/>
    </row>
    <row r="131" spans="3:24">
      <c r="C131" s="33"/>
      <c r="D131" s="33"/>
      <c r="E131" s="33"/>
      <c r="F131" s="33"/>
      <c r="G131" s="33"/>
      <c r="H131" s="33"/>
      <c r="I131" s="33"/>
      <c r="J131" s="33"/>
      <c r="K131" s="33"/>
      <c r="L131" s="33"/>
      <c r="M131" s="33"/>
      <c r="N131" s="33"/>
      <c r="O131" s="33"/>
      <c r="P131" s="33"/>
      <c r="Q131" s="33"/>
      <c r="R131" s="33"/>
      <c r="S131" s="33"/>
      <c r="T131" s="33"/>
      <c r="U131" s="33"/>
      <c r="V131" s="33"/>
      <c r="W131" s="33"/>
      <c r="X131" s="33"/>
    </row>
    <row r="132" spans="3:24">
      <c r="C132" s="33"/>
      <c r="D132" s="33"/>
      <c r="E132" s="33"/>
      <c r="F132" s="33"/>
      <c r="G132" s="33"/>
      <c r="H132" s="33"/>
      <c r="I132" s="33"/>
      <c r="J132" s="33"/>
      <c r="K132" s="33"/>
      <c r="L132" s="33"/>
      <c r="M132" s="33"/>
      <c r="N132" s="33"/>
      <c r="O132" s="33"/>
      <c r="P132" s="33"/>
      <c r="Q132" s="33"/>
      <c r="R132" s="33"/>
      <c r="S132" s="33"/>
      <c r="T132" s="33"/>
      <c r="U132" s="33"/>
      <c r="V132" s="33"/>
      <c r="W132" s="33"/>
      <c r="X132" s="33"/>
    </row>
    <row r="133" spans="3:24">
      <c r="C133" s="33"/>
      <c r="D133" s="33"/>
      <c r="E133" s="33"/>
      <c r="F133" s="33"/>
      <c r="G133" s="33"/>
      <c r="H133" s="33"/>
      <c r="I133" s="33"/>
      <c r="J133" s="33"/>
      <c r="K133" s="33"/>
      <c r="L133" s="33"/>
      <c r="M133" s="33"/>
      <c r="N133" s="33"/>
      <c r="O133" s="33"/>
      <c r="P133" s="33"/>
      <c r="Q133" s="33"/>
      <c r="R133" s="33"/>
      <c r="S133" s="33"/>
      <c r="T133" s="33"/>
      <c r="U133" s="33"/>
      <c r="V133" s="33"/>
      <c r="W133" s="33"/>
      <c r="X133" s="33"/>
    </row>
    <row r="134" spans="3:24">
      <c r="C134" s="33"/>
      <c r="D134" s="33"/>
      <c r="E134" s="33"/>
      <c r="F134" s="33"/>
      <c r="G134" s="33"/>
      <c r="H134" s="33"/>
      <c r="I134" s="33"/>
      <c r="J134" s="33"/>
      <c r="K134" s="33"/>
      <c r="L134" s="33"/>
      <c r="M134" s="33"/>
      <c r="N134" s="33"/>
      <c r="O134" s="33"/>
      <c r="P134" s="33"/>
      <c r="Q134" s="33"/>
      <c r="R134" s="33"/>
      <c r="S134" s="33"/>
      <c r="T134" s="33"/>
      <c r="U134" s="33"/>
      <c r="V134" s="33"/>
      <c r="W134" s="33"/>
      <c r="X134" s="33"/>
    </row>
    <row r="135" spans="3:24">
      <c r="C135" s="33"/>
      <c r="D135" s="33"/>
      <c r="E135" s="33"/>
      <c r="F135" s="33"/>
      <c r="G135" s="33"/>
      <c r="H135" s="33"/>
      <c r="I135" s="33"/>
      <c r="J135" s="33"/>
      <c r="K135" s="33"/>
      <c r="L135" s="33"/>
      <c r="M135" s="33"/>
      <c r="N135" s="33"/>
      <c r="O135" s="33"/>
      <c r="P135" s="33"/>
      <c r="Q135" s="33"/>
      <c r="R135" s="33"/>
      <c r="S135" s="33"/>
      <c r="T135" s="33"/>
      <c r="U135" s="33"/>
      <c r="V135" s="33"/>
      <c r="W135" s="33"/>
      <c r="X135" s="33"/>
    </row>
    <row r="136" spans="3:24">
      <c r="C136" s="33"/>
      <c r="D136" s="33"/>
      <c r="E136" s="33"/>
      <c r="F136" s="33"/>
      <c r="G136" s="33"/>
      <c r="H136" s="33"/>
      <c r="I136" s="33"/>
      <c r="J136" s="33"/>
      <c r="K136" s="33"/>
      <c r="L136" s="33"/>
      <c r="M136" s="33"/>
      <c r="N136" s="33"/>
      <c r="O136" s="33"/>
      <c r="P136" s="33"/>
      <c r="Q136" s="33"/>
      <c r="R136" s="33"/>
      <c r="S136" s="33"/>
      <c r="T136" s="33"/>
      <c r="U136" s="33"/>
      <c r="V136" s="33"/>
      <c r="W136" s="33"/>
      <c r="X136" s="33"/>
    </row>
    <row r="137" spans="3:24">
      <c r="C137" s="33"/>
      <c r="D137" s="33"/>
      <c r="E137" s="33"/>
      <c r="F137" s="33"/>
      <c r="G137" s="33"/>
      <c r="H137" s="33"/>
      <c r="I137" s="33"/>
      <c r="J137" s="33"/>
      <c r="K137" s="33"/>
      <c r="L137" s="33"/>
      <c r="M137" s="33"/>
      <c r="N137" s="33"/>
      <c r="O137" s="33"/>
      <c r="P137" s="33"/>
      <c r="Q137" s="33"/>
      <c r="R137" s="33"/>
      <c r="S137" s="33"/>
      <c r="T137" s="33"/>
      <c r="U137" s="33"/>
      <c r="V137" s="33"/>
      <c r="W137" s="33"/>
      <c r="X137" s="33"/>
    </row>
    <row r="138" spans="3:24">
      <c r="C138" s="33"/>
      <c r="D138" s="33"/>
      <c r="E138" s="33"/>
      <c r="F138" s="33"/>
      <c r="G138" s="33"/>
      <c r="H138" s="33"/>
      <c r="I138" s="33"/>
      <c r="J138" s="33"/>
      <c r="K138" s="33"/>
      <c r="L138" s="33"/>
      <c r="M138" s="33"/>
      <c r="N138" s="33"/>
      <c r="O138" s="33"/>
      <c r="P138" s="33"/>
      <c r="Q138" s="33"/>
      <c r="R138" s="33"/>
      <c r="S138" s="33"/>
      <c r="T138" s="33"/>
      <c r="U138" s="33"/>
      <c r="V138" s="33"/>
      <c r="W138" s="33"/>
      <c r="X138" s="33"/>
    </row>
    <row r="139" spans="3:24">
      <c r="C139" s="33"/>
      <c r="D139" s="33"/>
      <c r="E139" s="33"/>
      <c r="F139" s="33"/>
      <c r="G139" s="33"/>
      <c r="H139" s="33"/>
      <c r="I139" s="33"/>
      <c r="J139" s="33"/>
      <c r="K139" s="33"/>
      <c r="L139" s="33"/>
      <c r="M139" s="33"/>
      <c r="N139" s="33"/>
      <c r="O139" s="33"/>
      <c r="P139" s="33"/>
      <c r="Q139" s="33"/>
      <c r="R139" s="33"/>
      <c r="S139" s="33"/>
      <c r="T139" s="33"/>
      <c r="U139" s="33"/>
      <c r="V139" s="33"/>
      <c r="W139" s="33"/>
      <c r="X139" s="33"/>
    </row>
    <row r="140" spans="3:24">
      <c r="C140" s="33"/>
      <c r="D140" s="33"/>
      <c r="E140" s="33"/>
      <c r="F140" s="33"/>
      <c r="G140" s="33"/>
      <c r="H140" s="33"/>
      <c r="I140" s="33"/>
      <c r="J140" s="33"/>
      <c r="K140" s="33"/>
      <c r="L140" s="33"/>
      <c r="M140" s="33"/>
      <c r="N140" s="33"/>
      <c r="O140" s="33"/>
      <c r="P140" s="33"/>
      <c r="Q140" s="33"/>
      <c r="R140" s="33"/>
      <c r="S140" s="33"/>
      <c r="T140" s="33"/>
      <c r="U140" s="33"/>
      <c r="V140" s="33"/>
      <c r="W140" s="33"/>
      <c r="X140" s="33"/>
    </row>
    <row r="141" spans="3:24">
      <c r="C141" s="33"/>
      <c r="D141" s="33"/>
      <c r="E141" s="33"/>
      <c r="F141" s="33"/>
      <c r="G141" s="33"/>
      <c r="H141" s="33"/>
      <c r="I141" s="33"/>
      <c r="J141" s="33"/>
      <c r="K141" s="33"/>
      <c r="L141" s="33"/>
      <c r="M141" s="33"/>
      <c r="N141" s="33"/>
      <c r="O141" s="33"/>
      <c r="P141" s="33"/>
      <c r="Q141" s="33"/>
      <c r="R141" s="33"/>
      <c r="S141" s="33"/>
      <c r="T141" s="33"/>
      <c r="U141" s="33"/>
      <c r="V141" s="33"/>
      <c r="W141" s="33"/>
      <c r="X141" s="33"/>
    </row>
    <row r="142" spans="3:24">
      <c r="C142" s="33"/>
      <c r="D142" s="33"/>
      <c r="E142" s="33"/>
      <c r="F142" s="33"/>
      <c r="G142" s="33"/>
      <c r="H142" s="33"/>
      <c r="I142" s="33"/>
      <c r="J142" s="33"/>
      <c r="K142" s="33"/>
      <c r="L142" s="33"/>
      <c r="M142" s="33"/>
      <c r="N142" s="33"/>
      <c r="O142" s="33"/>
      <c r="P142" s="33"/>
      <c r="Q142" s="33"/>
      <c r="R142" s="33"/>
      <c r="S142" s="33"/>
      <c r="T142" s="33"/>
      <c r="U142" s="33"/>
      <c r="V142" s="33"/>
      <c r="W142" s="33"/>
      <c r="X142" s="33"/>
    </row>
    <row r="143" spans="3:24">
      <c r="C143" s="33"/>
      <c r="D143" s="33"/>
      <c r="E143" s="33"/>
      <c r="F143" s="33"/>
      <c r="G143" s="33"/>
      <c r="H143" s="33"/>
      <c r="I143" s="33"/>
      <c r="J143" s="33"/>
      <c r="K143" s="33"/>
      <c r="L143" s="33"/>
      <c r="M143" s="33"/>
      <c r="N143" s="33"/>
      <c r="O143" s="33"/>
      <c r="P143" s="33"/>
      <c r="Q143" s="33"/>
      <c r="R143" s="33"/>
      <c r="S143" s="33"/>
      <c r="T143" s="33"/>
      <c r="U143" s="33"/>
      <c r="V143" s="33"/>
      <c r="W143" s="33"/>
      <c r="X143" s="33"/>
    </row>
    <row r="144" spans="3:24">
      <c r="C144" s="33"/>
      <c r="D144" s="33"/>
      <c r="E144" s="33"/>
      <c r="F144" s="33"/>
      <c r="G144" s="33"/>
      <c r="H144" s="33"/>
      <c r="I144" s="33"/>
      <c r="J144" s="33"/>
      <c r="K144" s="33"/>
      <c r="L144" s="33"/>
      <c r="M144" s="33"/>
      <c r="N144" s="33"/>
      <c r="O144" s="33"/>
      <c r="P144" s="33"/>
      <c r="Q144" s="33"/>
      <c r="R144" s="33"/>
      <c r="S144" s="33"/>
      <c r="T144" s="33"/>
      <c r="U144" s="33"/>
      <c r="V144" s="33"/>
      <c r="W144" s="33"/>
      <c r="X144" s="33"/>
    </row>
    <row r="145" spans="3:24">
      <c r="C145" s="33"/>
      <c r="D145" s="33"/>
      <c r="E145" s="33"/>
      <c r="F145" s="33"/>
      <c r="G145" s="33"/>
      <c r="H145" s="33"/>
      <c r="I145" s="33"/>
      <c r="J145" s="33"/>
      <c r="K145" s="33"/>
      <c r="L145" s="33"/>
      <c r="M145" s="33"/>
      <c r="N145" s="33"/>
      <c r="O145" s="33"/>
      <c r="P145" s="33"/>
      <c r="Q145" s="33"/>
      <c r="R145" s="33"/>
      <c r="S145" s="33"/>
      <c r="T145" s="33"/>
      <c r="U145" s="33"/>
      <c r="V145" s="33"/>
      <c r="W145" s="33"/>
      <c r="X145" s="33"/>
    </row>
    <row r="146" spans="3:24">
      <c r="C146" s="33"/>
      <c r="D146" s="33"/>
      <c r="E146" s="33"/>
      <c r="F146" s="33"/>
      <c r="G146" s="33"/>
      <c r="H146" s="33"/>
      <c r="I146" s="33"/>
      <c r="J146" s="33"/>
      <c r="K146" s="33"/>
      <c r="L146" s="33"/>
      <c r="M146" s="33"/>
      <c r="N146" s="33"/>
      <c r="O146" s="33"/>
      <c r="P146" s="33"/>
      <c r="Q146" s="33"/>
      <c r="R146" s="33"/>
      <c r="S146" s="33"/>
      <c r="T146" s="33"/>
      <c r="U146" s="33"/>
      <c r="V146" s="33"/>
      <c r="W146" s="33"/>
      <c r="X146" s="33"/>
    </row>
    <row r="147" spans="3:24">
      <c r="C147" s="33"/>
      <c r="D147" s="33"/>
      <c r="E147" s="33"/>
      <c r="F147" s="33"/>
      <c r="G147" s="33"/>
      <c r="H147" s="33"/>
      <c r="I147" s="33"/>
      <c r="J147" s="33"/>
      <c r="K147" s="33"/>
      <c r="L147" s="33"/>
      <c r="M147" s="33"/>
      <c r="N147" s="33"/>
      <c r="O147" s="33"/>
      <c r="P147" s="33"/>
      <c r="Q147" s="33"/>
      <c r="R147" s="33"/>
      <c r="S147" s="33"/>
      <c r="T147" s="33"/>
      <c r="U147" s="33"/>
      <c r="V147" s="33"/>
      <c r="W147" s="33"/>
      <c r="X147" s="33"/>
    </row>
    <row r="148" spans="3:24">
      <c r="C148" s="33"/>
      <c r="D148" s="33"/>
      <c r="E148" s="33"/>
      <c r="F148" s="33"/>
      <c r="G148" s="33"/>
      <c r="H148" s="33"/>
      <c r="I148" s="33"/>
      <c r="J148" s="33"/>
      <c r="K148" s="33"/>
      <c r="L148" s="33"/>
      <c r="M148" s="33"/>
      <c r="N148" s="33"/>
      <c r="O148" s="33"/>
      <c r="P148" s="33"/>
      <c r="Q148" s="33"/>
      <c r="R148" s="33"/>
      <c r="S148" s="33"/>
      <c r="T148" s="33"/>
      <c r="U148" s="33"/>
      <c r="V148" s="33"/>
      <c r="W148" s="33"/>
      <c r="X148" s="33"/>
    </row>
    <row r="149" spans="3:24">
      <c r="C149" s="33"/>
      <c r="D149" s="33"/>
      <c r="E149" s="33"/>
      <c r="F149" s="33"/>
      <c r="G149" s="33"/>
      <c r="H149" s="33"/>
      <c r="I149" s="33"/>
      <c r="J149" s="33"/>
      <c r="K149" s="33"/>
      <c r="L149" s="33"/>
      <c r="M149" s="33"/>
      <c r="N149" s="33"/>
      <c r="O149" s="33"/>
      <c r="P149" s="33"/>
      <c r="Q149" s="33"/>
      <c r="R149" s="33"/>
      <c r="S149" s="33"/>
      <c r="T149" s="33"/>
      <c r="U149" s="33"/>
      <c r="V149" s="33"/>
      <c r="W149" s="33"/>
      <c r="X149" s="33"/>
    </row>
    <row r="150" spans="3:24">
      <c r="C150" s="33"/>
      <c r="D150" s="33"/>
      <c r="E150" s="33"/>
      <c r="F150" s="33"/>
      <c r="G150" s="33"/>
      <c r="H150" s="33"/>
      <c r="I150" s="33"/>
      <c r="J150" s="33"/>
      <c r="K150" s="33"/>
      <c r="L150" s="33"/>
      <c r="M150" s="33"/>
      <c r="N150" s="33"/>
      <c r="O150" s="33"/>
      <c r="P150" s="33"/>
      <c r="Q150" s="33"/>
      <c r="R150" s="33"/>
      <c r="S150" s="33"/>
      <c r="T150" s="33"/>
      <c r="U150" s="33"/>
      <c r="V150" s="33"/>
      <c r="W150" s="33"/>
      <c r="X150" s="33"/>
    </row>
    <row r="151" spans="3:24">
      <c r="C151" s="33"/>
      <c r="D151" s="33"/>
      <c r="E151" s="33"/>
      <c r="F151" s="33"/>
      <c r="G151" s="33"/>
      <c r="H151" s="33"/>
      <c r="I151" s="33"/>
      <c r="J151" s="33"/>
      <c r="K151" s="33"/>
      <c r="L151" s="33"/>
      <c r="M151" s="33"/>
      <c r="N151" s="33"/>
      <c r="O151" s="33"/>
      <c r="P151" s="33"/>
      <c r="Q151" s="33"/>
      <c r="R151" s="33"/>
      <c r="S151" s="33"/>
      <c r="T151" s="33"/>
      <c r="U151" s="33"/>
      <c r="V151" s="33"/>
      <c r="W151" s="33"/>
      <c r="X151" s="33"/>
    </row>
    <row r="152" spans="3:24">
      <c r="C152" s="33"/>
      <c r="D152" s="33"/>
      <c r="E152" s="33"/>
      <c r="F152" s="33"/>
      <c r="G152" s="33"/>
      <c r="H152" s="33"/>
      <c r="I152" s="33"/>
      <c r="J152" s="33"/>
      <c r="K152" s="33"/>
      <c r="L152" s="33"/>
      <c r="M152" s="33"/>
      <c r="N152" s="33"/>
      <c r="O152" s="33"/>
      <c r="P152" s="33"/>
      <c r="Q152" s="33"/>
      <c r="R152" s="33"/>
      <c r="S152" s="33"/>
      <c r="T152" s="33"/>
      <c r="U152" s="33"/>
      <c r="V152" s="33"/>
      <c r="W152" s="33"/>
      <c r="X152" s="33"/>
    </row>
    <row r="153" spans="3:24">
      <c r="C153" s="33"/>
      <c r="D153" s="33"/>
      <c r="E153" s="33"/>
      <c r="F153" s="33"/>
      <c r="G153" s="33"/>
      <c r="H153" s="33"/>
      <c r="I153" s="33"/>
      <c r="J153" s="33"/>
      <c r="K153" s="33"/>
      <c r="L153" s="33"/>
      <c r="M153" s="33"/>
      <c r="N153" s="33"/>
      <c r="O153" s="33"/>
      <c r="P153" s="33"/>
      <c r="Q153" s="33"/>
      <c r="R153" s="33"/>
      <c r="S153" s="33"/>
      <c r="T153" s="33"/>
      <c r="U153" s="33"/>
      <c r="V153" s="33"/>
      <c r="W153" s="33"/>
      <c r="X153" s="33"/>
    </row>
    <row r="154" spans="3:24">
      <c r="C154" s="33"/>
      <c r="D154" s="33"/>
      <c r="E154" s="33"/>
      <c r="F154" s="33"/>
      <c r="G154" s="33"/>
      <c r="H154" s="33"/>
      <c r="I154" s="33"/>
      <c r="J154" s="33"/>
      <c r="K154" s="33"/>
      <c r="L154" s="33"/>
      <c r="M154" s="33"/>
      <c r="N154" s="33"/>
      <c r="O154" s="33"/>
      <c r="P154" s="33"/>
      <c r="Q154" s="33"/>
      <c r="R154" s="33"/>
      <c r="S154" s="33"/>
      <c r="T154" s="33"/>
      <c r="U154" s="33"/>
      <c r="V154" s="33"/>
      <c r="W154" s="33"/>
      <c r="X154" s="33"/>
    </row>
    <row r="155" spans="3:24">
      <c r="C155" s="33"/>
      <c r="D155" s="33"/>
      <c r="E155" s="33"/>
      <c r="F155" s="33"/>
      <c r="G155" s="33"/>
      <c r="H155" s="33"/>
      <c r="I155" s="33"/>
      <c r="J155" s="33"/>
      <c r="K155" s="33"/>
      <c r="L155" s="33"/>
      <c r="M155" s="33"/>
      <c r="N155" s="33"/>
      <c r="O155" s="33"/>
      <c r="P155" s="33"/>
      <c r="Q155" s="33"/>
      <c r="R155" s="33"/>
      <c r="S155" s="33"/>
      <c r="T155" s="33"/>
      <c r="U155" s="33"/>
      <c r="V155" s="33"/>
      <c r="W155" s="33"/>
      <c r="X155" s="33"/>
    </row>
    <row r="156" spans="3:24">
      <c r="C156" s="33"/>
      <c r="D156" s="33"/>
      <c r="E156" s="33"/>
      <c r="F156" s="33"/>
      <c r="G156" s="33"/>
      <c r="H156" s="33"/>
      <c r="I156" s="33"/>
      <c r="J156" s="33"/>
      <c r="K156" s="33"/>
      <c r="L156" s="33"/>
      <c r="M156" s="33"/>
      <c r="N156" s="33"/>
      <c r="O156" s="33"/>
      <c r="P156" s="33"/>
      <c r="Q156" s="33"/>
      <c r="R156" s="33"/>
      <c r="S156" s="33"/>
      <c r="T156" s="33"/>
      <c r="U156" s="33"/>
      <c r="V156" s="33"/>
      <c r="W156" s="33"/>
      <c r="X156" s="33"/>
    </row>
    <row r="157" spans="3:24">
      <c r="C157" s="33"/>
      <c r="D157" s="33"/>
      <c r="E157" s="33"/>
      <c r="F157" s="33"/>
      <c r="G157" s="33"/>
      <c r="H157" s="33"/>
      <c r="I157" s="33"/>
      <c r="J157" s="33"/>
      <c r="K157" s="33"/>
      <c r="L157" s="33"/>
      <c r="M157" s="33"/>
      <c r="N157" s="33"/>
      <c r="O157" s="33"/>
      <c r="P157" s="33"/>
      <c r="Q157" s="33"/>
      <c r="R157" s="33"/>
      <c r="S157" s="33"/>
      <c r="T157" s="33"/>
      <c r="U157" s="33"/>
      <c r="V157" s="33"/>
      <c r="W157" s="33"/>
      <c r="X157" s="33"/>
    </row>
    <row r="158" spans="3:24">
      <c r="C158" s="33"/>
      <c r="D158" s="33"/>
      <c r="E158" s="33"/>
      <c r="F158" s="33"/>
      <c r="G158" s="33"/>
      <c r="H158" s="33"/>
      <c r="I158" s="33"/>
      <c r="J158" s="33"/>
      <c r="K158" s="33"/>
      <c r="L158" s="33"/>
      <c r="M158" s="33"/>
      <c r="N158" s="33"/>
      <c r="O158" s="33"/>
      <c r="P158" s="33"/>
      <c r="Q158" s="33"/>
      <c r="R158" s="33"/>
      <c r="S158" s="33"/>
      <c r="T158" s="33"/>
      <c r="U158" s="33"/>
      <c r="V158" s="33"/>
      <c r="W158" s="33"/>
      <c r="X158" s="33"/>
    </row>
    <row r="159" spans="3:24">
      <c r="C159" s="33"/>
      <c r="D159" s="33"/>
      <c r="E159" s="33"/>
      <c r="F159" s="33"/>
      <c r="G159" s="33"/>
      <c r="H159" s="33"/>
      <c r="I159" s="33"/>
      <c r="J159" s="33"/>
      <c r="K159" s="33"/>
      <c r="L159" s="33"/>
      <c r="M159" s="33"/>
      <c r="N159" s="33"/>
      <c r="O159" s="33"/>
      <c r="P159" s="33"/>
      <c r="Q159" s="33"/>
      <c r="R159" s="33"/>
      <c r="S159" s="33"/>
      <c r="T159" s="33"/>
      <c r="U159" s="33"/>
      <c r="V159" s="33"/>
      <c r="W159" s="33"/>
      <c r="X159" s="33"/>
    </row>
    <row r="160" spans="3:24">
      <c r="C160" s="33"/>
      <c r="D160" s="33"/>
      <c r="E160" s="33"/>
      <c r="F160" s="33"/>
      <c r="G160" s="33"/>
      <c r="H160" s="33"/>
      <c r="I160" s="33"/>
      <c r="J160" s="33"/>
      <c r="K160" s="33"/>
      <c r="L160" s="33"/>
      <c r="M160" s="33"/>
      <c r="N160" s="33"/>
      <c r="O160" s="33"/>
      <c r="P160" s="33"/>
      <c r="Q160" s="33"/>
      <c r="R160" s="33"/>
      <c r="S160" s="33"/>
      <c r="T160" s="33"/>
      <c r="U160" s="33"/>
      <c r="V160" s="33"/>
      <c r="W160" s="33"/>
      <c r="X160" s="33"/>
    </row>
    <row r="161" spans="3:24">
      <c r="C161" s="33"/>
      <c r="D161" s="33"/>
      <c r="E161" s="33"/>
      <c r="F161" s="33"/>
      <c r="G161" s="33"/>
      <c r="H161" s="33"/>
      <c r="I161" s="33"/>
      <c r="J161" s="33"/>
      <c r="K161" s="33"/>
      <c r="L161" s="33"/>
      <c r="M161" s="33"/>
      <c r="N161" s="33"/>
      <c r="O161" s="33"/>
      <c r="P161" s="33"/>
      <c r="Q161" s="33"/>
      <c r="R161" s="33"/>
      <c r="S161" s="33"/>
      <c r="T161" s="33"/>
      <c r="U161" s="33"/>
      <c r="V161" s="33"/>
      <c r="W161" s="33"/>
      <c r="X161" s="33"/>
    </row>
    <row r="162" spans="3:24">
      <c r="C162" s="33"/>
      <c r="D162" s="33"/>
      <c r="E162" s="33"/>
      <c r="F162" s="33"/>
      <c r="G162" s="33"/>
      <c r="H162" s="33"/>
      <c r="I162" s="33"/>
      <c r="J162" s="33"/>
      <c r="K162" s="33"/>
      <c r="L162" s="33"/>
      <c r="M162" s="33"/>
      <c r="N162" s="33"/>
      <c r="O162" s="33"/>
      <c r="P162" s="33"/>
      <c r="Q162" s="33"/>
      <c r="R162" s="33"/>
      <c r="S162" s="33"/>
      <c r="T162" s="33"/>
      <c r="U162" s="33"/>
      <c r="V162" s="33"/>
      <c r="W162" s="33"/>
      <c r="X162" s="33"/>
    </row>
    <row r="163" spans="3:24">
      <c r="C163" s="33"/>
      <c r="D163" s="33"/>
      <c r="E163" s="33"/>
      <c r="F163" s="33"/>
      <c r="G163" s="33"/>
      <c r="H163" s="33"/>
      <c r="I163" s="33"/>
      <c r="J163" s="33"/>
      <c r="K163" s="33"/>
      <c r="L163" s="33"/>
      <c r="M163" s="33"/>
      <c r="N163" s="33"/>
      <c r="O163" s="33"/>
      <c r="P163" s="33"/>
      <c r="Q163" s="33"/>
      <c r="R163" s="33"/>
      <c r="S163" s="33"/>
      <c r="T163" s="33"/>
      <c r="U163" s="33"/>
      <c r="V163" s="33"/>
      <c r="W163" s="33"/>
      <c r="X163" s="33"/>
    </row>
    <row r="164" spans="3:24">
      <c r="C164" s="33"/>
      <c r="D164" s="33"/>
      <c r="E164" s="33"/>
      <c r="F164" s="33"/>
      <c r="G164" s="33"/>
      <c r="H164" s="33"/>
      <c r="I164" s="33"/>
      <c r="J164" s="33"/>
      <c r="K164" s="33"/>
      <c r="L164" s="33"/>
      <c r="M164" s="33"/>
      <c r="N164" s="33"/>
      <c r="O164" s="33"/>
      <c r="P164" s="33"/>
      <c r="Q164" s="33"/>
      <c r="R164" s="33"/>
      <c r="S164" s="33"/>
      <c r="T164" s="33"/>
      <c r="U164" s="33"/>
      <c r="V164" s="33"/>
      <c r="W164" s="33"/>
      <c r="X164" s="33"/>
    </row>
    <row r="165" spans="3:24">
      <c r="C165" s="33"/>
      <c r="D165" s="33"/>
      <c r="E165" s="33"/>
      <c r="F165" s="33"/>
      <c r="G165" s="33"/>
      <c r="H165" s="33"/>
      <c r="I165" s="33"/>
      <c r="J165" s="33"/>
      <c r="K165" s="33"/>
      <c r="L165" s="33"/>
      <c r="M165" s="33"/>
      <c r="N165" s="33"/>
      <c r="O165" s="33"/>
      <c r="P165" s="33"/>
      <c r="Q165" s="33"/>
      <c r="R165" s="33"/>
      <c r="S165" s="33"/>
      <c r="T165" s="33"/>
      <c r="U165" s="33"/>
      <c r="V165" s="33"/>
      <c r="W165" s="33"/>
      <c r="X165" s="33"/>
    </row>
    <row r="166" spans="3:24">
      <c r="C166" s="33"/>
      <c r="D166" s="33"/>
      <c r="E166" s="33"/>
      <c r="F166" s="33"/>
      <c r="G166" s="33"/>
      <c r="H166" s="33"/>
      <c r="I166" s="33"/>
      <c r="J166" s="33"/>
      <c r="K166" s="33"/>
      <c r="L166" s="33"/>
      <c r="M166" s="33"/>
      <c r="N166" s="33"/>
      <c r="O166" s="33"/>
      <c r="P166" s="33"/>
      <c r="Q166" s="33"/>
      <c r="R166" s="33"/>
      <c r="S166" s="33"/>
      <c r="T166" s="33"/>
      <c r="U166" s="33"/>
      <c r="V166" s="33"/>
      <c r="W166" s="33"/>
      <c r="X166" s="33"/>
    </row>
    <row r="167" spans="3:24">
      <c r="C167" s="33"/>
      <c r="D167" s="33"/>
      <c r="E167" s="33"/>
      <c r="F167" s="33"/>
      <c r="G167" s="33"/>
      <c r="H167" s="33"/>
      <c r="I167" s="33"/>
      <c r="J167" s="33"/>
      <c r="K167" s="33"/>
      <c r="L167" s="33"/>
      <c r="M167" s="33"/>
      <c r="N167" s="33"/>
      <c r="O167" s="33"/>
      <c r="P167" s="33"/>
      <c r="Q167" s="33"/>
      <c r="R167" s="33"/>
      <c r="S167" s="33"/>
      <c r="T167" s="33"/>
      <c r="U167" s="33"/>
      <c r="V167" s="33"/>
      <c r="W167" s="33"/>
      <c r="X167" s="33"/>
    </row>
    <row r="168" spans="3:24">
      <c r="C168" s="33"/>
      <c r="D168" s="33"/>
      <c r="E168" s="33"/>
      <c r="F168" s="33"/>
      <c r="G168" s="33"/>
      <c r="H168" s="33"/>
      <c r="I168" s="33"/>
      <c r="J168" s="33"/>
      <c r="K168" s="33"/>
      <c r="L168" s="33"/>
      <c r="M168" s="33"/>
      <c r="N168" s="33"/>
      <c r="O168" s="33"/>
      <c r="P168" s="33"/>
      <c r="Q168" s="33"/>
      <c r="R168" s="33"/>
      <c r="S168" s="33"/>
      <c r="T168" s="33"/>
      <c r="U168" s="33"/>
      <c r="V168" s="33"/>
      <c r="W168" s="33"/>
      <c r="X168" s="33"/>
    </row>
    <row r="169" spans="3:24">
      <c r="C169" s="33"/>
      <c r="D169" s="33"/>
      <c r="E169" s="33"/>
      <c r="F169" s="33"/>
      <c r="G169" s="33"/>
      <c r="H169" s="33"/>
      <c r="I169" s="33"/>
      <c r="J169" s="33"/>
      <c r="K169" s="33"/>
      <c r="L169" s="33"/>
      <c r="M169" s="33"/>
      <c r="N169" s="33"/>
      <c r="O169" s="33"/>
      <c r="P169" s="33"/>
      <c r="Q169" s="33"/>
      <c r="R169" s="33"/>
      <c r="S169" s="33"/>
      <c r="T169" s="33"/>
      <c r="U169" s="33"/>
      <c r="V169" s="33"/>
      <c r="W169" s="33"/>
      <c r="X169" s="33"/>
    </row>
    <row r="170" spans="3:24">
      <c r="C170" s="33"/>
      <c r="D170" s="33"/>
      <c r="E170" s="33"/>
      <c r="F170" s="33"/>
      <c r="G170" s="33"/>
      <c r="H170" s="33"/>
      <c r="I170" s="33"/>
      <c r="J170" s="33"/>
      <c r="K170" s="33"/>
      <c r="L170" s="33"/>
      <c r="M170" s="33"/>
      <c r="N170" s="33"/>
      <c r="O170" s="33"/>
      <c r="P170" s="33"/>
      <c r="Q170" s="33"/>
      <c r="R170" s="33"/>
      <c r="S170" s="33"/>
      <c r="T170" s="33"/>
      <c r="U170" s="33"/>
      <c r="V170" s="33"/>
      <c r="W170" s="33"/>
      <c r="X170" s="33"/>
    </row>
    <row r="171" spans="3:24">
      <c r="C171" s="33"/>
      <c r="D171" s="33"/>
      <c r="E171" s="33"/>
      <c r="F171" s="33"/>
      <c r="G171" s="33"/>
      <c r="H171" s="33"/>
      <c r="I171" s="33"/>
      <c r="J171" s="33"/>
      <c r="K171" s="33"/>
      <c r="L171" s="33"/>
      <c r="M171" s="33"/>
      <c r="N171" s="33"/>
      <c r="O171" s="33"/>
      <c r="P171" s="33"/>
      <c r="Q171" s="33"/>
      <c r="R171" s="33"/>
      <c r="S171" s="33"/>
      <c r="T171" s="33"/>
      <c r="U171" s="33"/>
      <c r="V171" s="33"/>
      <c r="W171" s="33"/>
      <c r="X171" s="33"/>
    </row>
  </sheetData>
  <mergeCells count="39">
    <mergeCell ref="U8:V8"/>
    <mergeCell ref="W8:X8"/>
    <mergeCell ref="C8:D8"/>
    <mergeCell ref="E8:F8"/>
    <mergeCell ref="G8:H8"/>
    <mergeCell ref="I8:J8"/>
    <mergeCell ref="K8:L8"/>
    <mergeCell ref="M8:N8"/>
    <mergeCell ref="M7:N7"/>
    <mergeCell ref="O7:P7"/>
    <mergeCell ref="Q7:R7"/>
    <mergeCell ref="S7:T7"/>
    <mergeCell ref="O8:P8"/>
    <mergeCell ref="Q8:R8"/>
    <mergeCell ref="S8:T8"/>
    <mergeCell ref="U7:V7"/>
    <mergeCell ref="W7:X7"/>
    <mergeCell ref="O6:P6"/>
    <mergeCell ref="Q6:R6"/>
    <mergeCell ref="S6:T6"/>
    <mergeCell ref="U6:V6"/>
    <mergeCell ref="W6:X6"/>
    <mergeCell ref="C7:D7"/>
    <mergeCell ref="E7:F7"/>
    <mergeCell ref="G7:H7"/>
    <mergeCell ref="I7:J7"/>
    <mergeCell ref="K7:L7"/>
    <mergeCell ref="M6:N6"/>
    <mergeCell ref="B2:E2"/>
    <mergeCell ref="F2:T2"/>
    <mergeCell ref="V2:X2"/>
    <mergeCell ref="F3:T3"/>
    <mergeCell ref="F4:T4"/>
    <mergeCell ref="W4:X4"/>
    <mergeCell ref="C6:D6"/>
    <mergeCell ref="E6:F6"/>
    <mergeCell ref="G6:H6"/>
    <mergeCell ref="I6:J6"/>
    <mergeCell ref="K6:L6"/>
  </mergeCells>
  <printOptions horizontalCentered="1" verticalCentered="1"/>
  <pageMargins left="0.196850393700787" right="0.196850393700787" top="0.196850393700787" bottom="0.196850393700787" header="0.511811023622047" footer="0.511811023622047"/>
  <pageSetup paperSize="9" scale="33"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1:Z172"/>
  <sheetViews>
    <sheetView rightToLeft="1" zoomScale="40" zoomScaleNormal="40" workbookViewId="0">
      <selection activeCell="D2" sqref="D2:I2"/>
    </sheetView>
  </sheetViews>
  <sheetFormatPr defaultColWidth="9.140625" defaultRowHeight="15"/>
  <cols>
    <col min="1" max="1" width="10.7109375" customWidth="1"/>
    <col min="2" max="2" width="21.85546875" style="11" customWidth="1"/>
    <col min="3" max="3" width="35.7109375" style="3" customWidth="1"/>
    <col min="4" max="11" width="35.7109375" style="11" customWidth="1"/>
    <col min="12" max="13" width="13.140625" customWidth="1"/>
    <col min="15" max="15" width="23.5703125" bestFit="1" customWidth="1"/>
    <col min="16" max="25" width="11.5703125" customWidth="1"/>
    <col min="26" max="26" width="11.5703125" hidden="1" customWidth="1"/>
    <col min="27" max="29" width="11.5703125" customWidth="1"/>
    <col min="30" max="30" width="7.7109375" bestFit="1" customWidth="1"/>
    <col min="31" max="31" width="8.140625" bestFit="1" customWidth="1"/>
    <col min="32" max="32" width="7.28515625" bestFit="1" customWidth="1"/>
    <col min="33" max="33" width="8.42578125" bestFit="1" customWidth="1"/>
    <col min="34" max="34" width="6.42578125" bestFit="1" customWidth="1"/>
    <col min="35" max="35" width="7.42578125" bestFit="1" customWidth="1"/>
    <col min="36" max="36" width="16" bestFit="1" customWidth="1"/>
    <col min="37" max="38" width="16" customWidth="1"/>
    <col min="39" max="39" width="13.140625" customWidth="1"/>
    <col min="41" max="41" width="10.85546875" customWidth="1"/>
    <col min="43" max="43" width="16.140625" customWidth="1"/>
    <col min="44" max="44" width="17.85546875" customWidth="1"/>
    <col min="45" max="45" width="13.5703125" customWidth="1"/>
    <col min="46" max="46" width="11.140625" customWidth="1"/>
    <col min="48" max="48" width="11.42578125" bestFit="1" customWidth="1"/>
    <col min="51" max="53" width="20.7109375" customWidth="1"/>
    <col min="54" max="54" width="13.140625" customWidth="1"/>
    <col min="55" max="55" width="15.28515625" bestFit="1" customWidth="1"/>
    <col min="67" max="68" width="11.7109375" customWidth="1"/>
    <col min="69" max="69" width="13.140625" customWidth="1"/>
    <col min="71" max="71" width="22.7109375" customWidth="1"/>
    <col min="72" max="72" width="24.140625" customWidth="1"/>
    <col min="73" max="73" width="16.85546875" customWidth="1"/>
    <col min="74" max="75" width="15.7109375" customWidth="1"/>
    <col min="76" max="76" width="13.140625" customWidth="1"/>
    <col min="77" max="77" width="15.28515625" bestFit="1" customWidth="1"/>
    <col min="78" max="82" width="14.42578125" customWidth="1"/>
    <col min="83" max="84" width="11.7109375" customWidth="1"/>
    <col min="85" max="85" width="13.140625" customWidth="1"/>
    <col min="87" max="87" width="11" customWidth="1"/>
    <col min="90" max="90" width="13.5703125" customWidth="1"/>
    <col min="91" max="91" width="13" customWidth="1"/>
    <col min="92" max="93" width="15.28515625" customWidth="1"/>
    <col min="94" max="94" width="13.140625" customWidth="1"/>
    <col min="96" max="98" width="21.7109375" customWidth="1"/>
    <col min="101" max="101" width="13.140625" customWidth="1"/>
    <col min="109" max="109" width="11.140625" customWidth="1"/>
  </cols>
  <sheetData>
    <row r="1" spans="2:21" ht="18" customHeight="1"/>
    <row r="2" spans="2:21" s="92" customFormat="1" ht="40.15" customHeight="1">
      <c r="B2" s="1406" t="s">
        <v>854</v>
      </c>
      <c r="C2" s="1406"/>
      <c r="D2" s="1405" t="s">
        <v>720</v>
      </c>
      <c r="E2" s="1405"/>
      <c r="F2" s="1405"/>
      <c r="G2" s="1405"/>
      <c r="H2" s="1405"/>
      <c r="I2" s="1405"/>
      <c r="J2" s="1432" t="s">
        <v>688</v>
      </c>
      <c r="K2" s="1432"/>
      <c r="L2" s="145"/>
      <c r="M2" s="145"/>
      <c r="N2" s="145"/>
      <c r="O2" s="145"/>
      <c r="P2" s="145"/>
      <c r="Q2" s="145"/>
      <c r="R2" s="145"/>
      <c r="S2" s="145"/>
      <c r="T2" s="145"/>
      <c r="U2" s="145"/>
    </row>
    <row r="3" spans="2:21" s="92" customFormat="1" ht="40.15" customHeight="1">
      <c r="B3" s="1622"/>
      <c r="C3" s="1405" t="s">
        <v>969</v>
      </c>
      <c r="D3" s="1405"/>
      <c r="E3" s="1405"/>
      <c r="F3" s="1405"/>
      <c r="G3" s="1405"/>
      <c r="H3" s="1405"/>
      <c r="I3" s="1405"/>
      <c r="J3" s="1405"/>
      <c r="K3" s="717"/>
    </row>
    <row r="4" spans="2:21" s="92" customFormat="1" ht="40.15" customHeight="1">
      <c r="B4" s="1622"/>
      <c r="C4" s="1406" t="s">
        <v>970</v>
      </c>
      <c r="D4" s="1406"/>
      <c r="E4" s="1406"/>
      <c r="F4" s="1406"/>
      <c r="G4" s="1406"/>
      <c r="H4" s="1406"/>
      <c r="I4" s="1406"/>
      <c r="J4" s="1406"/>
      <c r="K4" s="1294" t="s">
        <v>24</v>
      </c>
    </row>
    <row r="5" spans="2:21" s="92" customFormat="1" ht="10.15" customHeight="1">
      <c r="B5" s="1280"/>
      <c r="C5" s="1259"/>
      <c r="D5" s="1259"/>
      <c r="E5" s="1259"/>
      <c r="F5" s="1259"/>
      <c r="G5" s="1259"/>
      <c r="H5" s="1259"/>
      <c r="I5" s="1259"/>
      <c r="J5" s="1259"/>
      <c r="K5" s="1294"/>
    </row>
    <row r="6" spans="2:21" s="92" customFormat="1" ht="38.25" customHeight="1">
      <c r="B6" s="329"/>
      <c r="C6" s="1675" t="s">
        <v>283</v>
      </c>
      <c r="D6" s="1676"/>
      <c r="E6" s="1676"/>
      <c r="F6" s="1676"/>
      <c r="G6" s="1676"/>
      <c r="H6" s="1676"/>
      <c r="I6" s="1676"/>
      <c r="J6" s="1676"/>
      <c r="K6" s="1677"/>
    </row>
    <row r="7" spans="2:21" s="92" customFormat="1" ht="38.25" customHeight="1">
      <c r="B7" s="330"/>
      <c r="C7" s="1666" t="s">
        <v>948</v>
      </c>
      <c r="D7" s="1678"/>
      <c r="E7" s="1678"/>
      <c r="F7" s="1678"/>
      <c r="G7" s="1678"/>
      <c r="H7" s="1678"/>
      <c r="I7" s="1678"/>
      <c r="J7" s="1678"/>
      <c r="K7" s="1668"/>
    </row>
    <row r="8" spans="2:21" s="92" customFormat="1" ht="90" customHeight="1">
      <c r="B8" s="330"/>
      <c r="C8" s="1267"/>
      <c r="D8" s="968" t="s">
        <v>282</v>
      </c>
      <c r="E8" s="968" t="s">
        <v>281</v>
      </c>
      <c r="F8" s="968" t="s">
        <v>280</v>
      </c>
      <c r="G8" s="399" t="s">
        <v>871</v>
      </c>
      <c r="H8" s="968" t="s">
        <v>279</v>
      </c>
      <c r="I8" s="968" t="s">
        <v>278</v>
      </c>
      <c r="J8" s="968" t="s">
        <v>872</v>
      </c>
      <c r="K8" s="969" t="s">
        <v>277</v>
      </c>
    </row>
    <row r="9" spans="2:21" ht="32.25" customHeight="1">
      <c r="B9" s="330"/>
      <c r="C9" s="1267"/>
      <c r="D9" s="327"/>
      <c r="E9" s="327"/>
      <c r="F9" s="327"/>
      <c r="G9" s="327"/>
      <c r="H9" s="327"/>
      <c r="I9" s="327"/>
      <c r="J9" s="327"/>
      <c r="K9" s="331"/>
    </row>
    <row r="10" spans="2:21" ht="90" customHeight="1">
      <c r="B10" s="332"/>
      <c r="C10" s="339"/>
      <c r="D10" s="715" t="s">
        <v>370</v>
      </c>
      <c r="E10" s="715" t="s">
        <v>371</v>
      </c>
      <c r="F10" s="715" t="s">
        <v>372</v>
      </c>
      <c r="G10" s="715" t="s">
        <v>373</v>
      </c>
      <c r="H10" s="715" t="s">
        <v>374</v>
      </c>
      <c r="I10" s="715" t="s">
        <v>375</v>
      </c>
      <c r="J10" s="715" t="s">
        <v>376</v>
      </c>
      <c r="K10" s="716" t="s">
        <v>377</v>
      </c>
    </row>
    <row r="11" spans="2:21" s="92" customFormat="1" ht="40.15" customHeight="1">
      <c r="B11" s="12" t="s">
        <v>2</v>
      </c>
      <c r="C11" s="12"/>
      <c r="D11" s="12"/>
      <c r="E11" s="12"/>
      <c r="F11" s="12"/>
      <c r="G11" s="12"/>
      <c r="H11" s="12"/>
      <c r="I11" s="12"/>
      <c r="J11" s="12"/>
      <c r="K11" s="12"/>
    </row>
    <row r="12" spans="2:21" s="497" customFormat="1" ht="34.9" hidden="1" customHeight="1">
      <c r="B12" s="505">
        <v>2015</v>
      </c>
      <c r="C12" s="574">
        <v>217.12791200000001</v>
      </c>
      <c r="D12" s="573">
        <v>17.340660499999998</v>
      </c>
      <c r="E12" s="573">
        <v>1.5669163500000001</v>
      </c>
      <c r="F12" s="573">
        <v>93.022901700000006</v>
      </c>
      <c r="G12" s="573">
        <v>38.871394799999997</v>
      </c>
      <c r="H12" s="573">
        <v>24.883741499999999</v>
      </c>
      <c r="I12" s="573">
        <v>24.2525142</v>
      </c>
      <c r="J12" s="573">
        <v>6.4599045500000001</v>
      </c>
      <c r="K12" s="573">
        <v>10.7298782</v>
      </c>
    </row>
    <row r="13" spans="2:21" s="497" customFormat="1" ht="34.9" hidden="1" customHeight="1">
      <c r="B13" s="515">
        <v>2016</v>
      </c>
      <c r="C13" s="676">
        <v>304.47367000000003</v>
      </c>
      <c r="D13" s="638">
        <v>24.768664399999999</v>
      </c>
      <c r="E13" s="638">
        <v>1.1773443899999998</v>
      </c>
      <c r="F13" s="638">
        <v>155.27011999999999</v>
      </c>
      <c r="G13" s="638">
        <v>56.041356999999998</v>
      </c>
      <c r="H13" s="638">
        <v>23.816869199999999</v>
      </c>
      <c r="I13" s="638">
        <v>27.743738100000002</v>
      </c>
      <c r="J13" s="638">
        <v>11.5295027</v>
      </c>
      <c r="K13" s="638">
        <v>4.1260809700000003</v>
      </c>
    </row>
    <row r="14" spans="2:21" s="497" customFormat="1" ht="34.9" hidden="1" customHeight="1">
      <c r="B14" s="505">
        <v>2017</v>
      </c>
      <c r="C14" s="574">
        <v>337.25750900000003</v>
      </c>
      <c r="D14" s="573">
        <v>19.737619899999999</v>
      </c>
      <c r="E14" s="573">
        <v>1.46918495</v>
      </c>
      <c r="F14" s="573">
        <v>165.09016</v>
      </c>
      <c r="G14" s="573">
        <v>57.861221700000002</v>
      </c>
      <c r="H14" s="573">
        <v>39.035595600000001</v>
      </c>
      <c r="I14" s="573">
        <v>32.266495800000001</v>
      </c>
      <c r="J14" s="573">
        <v>18.588934899999998</v>
      </c>
      <c r="K14" s="573">
        <v>3.20829655</v>
      </c>
    </row>
    <row r="15" spans="2:21" s="612" customFormat="1" ht="34.9" hidden="1" customHeight="1">
      <c r="B15" s="515">
        <v>2018</v>
      </c>
      <c r="C15" s="676">
        <v>331.54063000000002</v>
      </c>
      <c r="D15" s="638">
        <v>21.491258500000001</v>
      </c>
      <c r="E15" s="638">
        <v>4.10131523</v>
      </c>
      <c r="F15" s="638">
        <v>139.88890599999999</v>
      </c>
      <c r="G15" s="638">
        <v>72.656909799999994</v>
      </c>
      <c r="H15" s="638">
        <v>37.030535100000002</v>
      </c>
      <c r="I15" s="638">
        <v>29.261529199999998</v>
      </c>
      <c r="J15" s="638">
        <v>24.612013699999999</v>
      </c>
      <c r="K15" s="638">
        <v>2.4981620099999997</v>
      </c>
    </row>
    <row r="16" spans="2:21" s="612" customFormat="1" ht="35.1" hidden="1" customHeight="1">
      <c r="B16" s="505">
        <v>2019</v>
      </c>
      <c r="C16" s="574">
        <v>331.36078500000002</v>
      </c>
      <c r="D16" s="573">
        <v>17.714086600000002</v>
      </c>
      <c r="E16" s="573">
        <v>5.4353394800000006</v>
      </c>
      <c r="F16" s="573">
        <v>141.74655000000001</v>
      </c>
      <c r="G16" s="573">
        <v>73.413797799999998</v>
      </c>
      <c r="H16" s="573">
        <v>43.901867100000004</v>
      </c>
      <c r="I16" s="573">
        <v>16.731201599999999</v>
      </c>
      <c r="J16" s="573">
        <v>28.709463899999999</v>
      </c>
      <c r="K16" s="573">
        <v>3.70847755</v>
      </c>
    </row>
    <row r="17" spans="2:11" s="612" customFormat="1" ht="35.1" hidden="1" customHeight="1">
      <c r="B17" s="515">
        <v>2020</v>
      </c>
      <c r="C17" s="676">
        <v>411.68181299999998</v>
      </c>
      <c r="D17" s="638">
        <v>28.733604600000003</v>
      </c>
      <c r="E17" s="638">
        <v>6.3653233600000005</v>
      </c>
      <c r="F17" s="638">
        <v>184.76428999999999</v>
      </c>
      <c r="G17" s="638">
        <v>82.05713440000001</v>
      </c>
      <c r="H17" s="638">
        <v>50.165111899999999</v>
      </c>
      <c r="I17" s="638">
        <v>21.1043047</v>
      </c>
      <c r="J17" s="638">
        <v>33.912009099999999</v>
      </c>
      <c r="K17" s="638">
        <v>4.5800340799999999</v>
      </c>
    </row>
    <row r="18" spans="2:11" s="612" customFormat="1" ht="35.1" customHeight="1">
      <c r="B18" s="505">
        <v>2021</v>
      </c>
      <c r="C18" s="574">
        <v>448.20127300000001</v>
      </c>
      <c r="D18" s="573">
        <v>27.358470799999999</v>
      </c>
      <c r="E18" s="573">
        <v>6.2766700700000007</v>
      </c>
      <c r="F18" s="573">
        <v>217.82635500000001</v>
      </c>
      <c r="G18" s="573">
        <v>92.209754599999997</v>
      </c>
      <c r="H18" s="573">
        <v>48.262104000000001</v>
      </c>
      <c r="I18" s="573">
        <v>29.478573899999997</v>
      </c>
      <c r="J18" s="573">
        <v>19.6463906</v>
      </c>
      <c r="K18" s="573">
        <v>7.1429539599999998</v>
      </c>
    </row>
    <row r="19" spans="2:11" s="612" customFormat="1" ht="35.1" customHeight="1">
      <c r="B19" s="515">
        <v>2022</v>
      </c>
      <c r="C19" s="676">
        <v>529.45736399999998</v>
      </c>
      <c r="D19" s="638">
        <v>30.007648600000003</v>
      </c>
      <c r="E19" s="638">
        <v>6.5227506900000005</v>
      </c>
      <c r="F19" s="638">
        <v>273.965081</v>
      </c>
      <c r="G19" s="638">
        <v>113.479343</v>
      </c>
      <c r="H19" s="638">
        <v>49.966798600000004</v>
      </c>
      <c r="I19" s="638">
        <v>29.184153300000002</v>
      </c>
      <c r="J19" s="638">
        <v>19.485550199999999</v>
      </c>
      <c r="K19" s="638">
        <v>6.8460410400000002</v>
      </c>
    </row>
    <row r="20" spans="2:11" s="612" customFormat="1" ht="35.1" customHeight="1">
      <c r="B20" s="722">
        <v>2023</v>
      </c>
      <c r="C20" s="574">
        <v>584.34489615900009</v>
      </c>
      <c r="D20" s="573">
        <v>32.374295811000003</v>
      </c>
      <c r="E20" s="573">
        <v>6.3456959699999995</v>
      </c>
      <c r="F20" s="573">
        <v>290.544049347</v>
      </c>
      <c r="G20" s="573">
        <v>122.23981035</v>
      </c>
      <c r="H20" s="573">
        <v>48.517225979000003</v>
      </c>
      <c r="I20" s="573">
        <v>62.825466261000003</v>
      </c>
      <c r="J20" s="573">
        <v>15.132965818000001</v>
      </c>
      <c r="K20" s="573">
        <v>6.3653845919999998</v>
      </c>
    </row>
    <row r="21" spans="2:11" s="612" customFormat="1" ht="35.1" customHeight="1">
      <c r="B21" s="515">
        <v>2024</v>
      </c>
      <c r="C21" s="676">
        <v>622.221</v>
      </c>
      <c r="D21" s="638">
        <v>38.777999999999999</v>
      </c>
      <c r="E21" s="638">
        <v>5.4409999999999998</v>
      </c>
      <c r="F21" s="638">
        <v>296.92500000000001</v>
      </c>
      <c r="G21" s="638">
        <v>129.17099999999999</v>
      </c>
      <c r="H21" s="638">
        <v>64.239000000000004</v>
      </c>
      <c r="I21" s="638">
        <v>63.814</v>
      </c>
      <c r="J21" s="638">
        <v>15.994999999999999</v>
      </c>
      <c r="K21" s="638">
        <v>7.8579999999999997</v>
      </c>
    </row>
    <row r="22" spans="2:11" s="612" customFormat="1" ht="35.1" customHeight="1">
      <c r="B22" s="722">
        <v>2025</v>
      </c>
      <c r="C22" s="574">
        <f>C77</f>
        <v>603.12699999999995</v>
      </c>
      <c r="D22" s="573">
        <f t="shared" ref="D22:K22" si="0">D77</f>
        <v>47.53</v>
      </c>
      <c r="E22" s="573">
        <f t="shared" si="0"/>
        <v>13.922000000000001</v>
      </c>
      <c r="F22" s="573">
        <f t="shared" si="0"/>
        <v>295.66699999999997</v>
      </c>
      <c r="G22" s="573">
        <f t="shared" si="0"/>
        <v>133.03299999999999</v>
      </c>
      <c r="H22" s="573">
        <f t="shared" si="0"/>
        <v>33.311999999999998</v>
      </c>
      <c r="I22" s="573">
        <f t="shared" si="0"/>
        <v>57.344000000000001</v>
      </c>
      <c r="J22" s="573">
        <f t="shared" si="0"/>
        <v>14.619</v>
      </c>
      <c r="K22" s="573">
        <f t="shared" si="0"/>
        <v>7.7</v>
      </c>
    </row>
    <row r="23" spans="2:11" s="612" customFormat="1" ht="26.25" hidden="1">
      <c r="B23" s="721">
        <v>2015</v>
      </c>
      <c r="C23" s="636"/>
      <c r="D23" s="637"/>
      <c r="E23" s="637"/>
      <c r="F23" s="637"/>
      <c r="G23" s="637"/>
      <c r="H23" s="637"/>
      <c r="I23" s="637"/>
      <c r="J23" s="637"/>
      <c r="K23" s="637"/>
    </row>
    <row r="24" spans="2:11" s="612" customFormat="1" ht="26.25" hidden="1">
      <c r="B24" s="722" t="s">
        <v>254</v>
      </c>
      <c r="C24" s="574">
        <v>254.58393799999999</v>
      </c>
      <c r="D24" s="573">
        <v>13.009092000000001</v>
      </c>
      <c r="E24" s="573">
        <v>1.563051</v>
      </c>
      <c r="F24" s="573">
        <v>103.93602</v>
      </c>
      <c r="G24" s="573">
        <v>37.449331999999998</v>
      </c>
      <c r="H24" s="573">
        <v>19.465581</v>
      </c>
      <c r="I24" s="573">
        <v>52.405585000000002</v>
      </c>
      <c r="J24" s="573">
        <v>8.0474080000000008</v>
      </c>
      <c r="K24" s="573">
        <v>18.707868999999999</v>
      </c>
    </row>
    <row r="25" spans="2:11" s="612" customFormat="1" ht="26.25" hidden="1">
      <c r="B25" s="723" t="s">
        <v>255</v>
      </c>
      <c r="C25" s="676">
        <v>270.53920399999998</v>
      </c>
      <c r="D25" s="638">
        <v>15.9678822</v>
      </c>
      <c r="E25" s="638">
        <v>1.76420906</v>
      </c>
      <c r="F25" s="638">
        <v>106.71871299999999</v>
      </c>
      <c r="G25" s="638">
        <v>40.155698799999996</v>
      </c>
      <c r="H25" s="638">
        <v>27.680185399999999</v>
      </c>
      <c r="I25" s="638">
        <v>49.9913338</v>
      </c>
      <c r="J25" s="638">
        <v>8.7112049499999991</v>
      </c>
      <c r="K25" s="638">
        <v>19.549977899999998</v>
      </c>
    </row>
    <row r="26" spans="2:11" s="612" customFormat="1" ht="26.25" hidden="1">
      <c r="B26" s="722" t="s">
        <v>256</v>
      </c>
      <c r="C26" s="574">
        <v>256.48974700000002</v>
      </c>
      <c r="D26" s="573">
        <v>14.950813999999999</v>
      </c>
      <c r="E26" s="573">
        <v>1.64610572</v>
      </c>
      <c r="F26" s="573">
        <v>105.932151</v>
      </c>
      <c r="G26" s="573">
        <v>39.995194700000006</v>
      </c>
      <c r="H26" s="573">
        <v>32.108331300000003</v>
      </c>
      <c r="I26" s="573">
        <v>32.2371135</v>
      </c>
      <c r="J26" s="573">
        <v>6.9415906399999994</v>
      </c>
      <c r="K26" s="573">
        <v>22.678444199999998</v>
      </c>
    </row>
    <row r="27" spans="2:11" s="612" customFormat="1" ht="26.25" hidden="1">
      <c r="B27" s="723" t="s">
        <v>257</v>
      </c>
      <c r="C27" s="676">
        <v>217.12791200000001</v>
      </c>
      <c r="D27" s="638">
        <v>17.340660499999998</v>
      </c>
      <c r="E27" s="638">
        <v>1.5669163500000001</v>
      </c>
      <c r="F27" s="638">
        <v>93.022901700000006</v>
      </c>
      <c r="G27" s="638">
        <v>38.871394799999997</v>
      </c>
      <c r="H27" s="638">
        <v>24.883741499999999</v>
      </c>
      <c r="I27" s="638">
        <v>24.2525142</v>
      </c>
      <c r="J27" s="638">
        <v>6.4599045500000001</v>
      </c>
      <c r="K27" s="638">
        <v>10.7298782</v>
      </c>
    </row>
    <row r="28" spans="2:11" s="612" customFormat="1" ht="26.25" hidden="1">
      <c r="B28" s="721">
        <v>2016</v>
      </c>
      <c r="C28" s="636"/>
      <c r="D28" s="637"/>
      <c r="E28" s="637"/>
      <c r="F28" s="637"/>
      <c r="G28" s="637"/>
      <c r="H28" s="637"/>
      <c r="I28" s="637"/>
      <c r="J28" s="637"/>
      <c r="K28" s="637"/>
    </row>
    <row r="29" spans="2:11" s="612" customFormat="1" ht="26.25" hidden="1">
      <c r="B29" s="722" t="s">
        <v>203</v>
      </c>
      <c r="C29" s="574">
        <v>254.744992</v>
      </c>
      <c r="D29" s="573">
        <v>16.685545099999999</v>
      </c>
      <c r="E29" s="573">
        <v>1.44239407</v>
      </c>
      <c r="F29" s="573">
        <v>132.372479</v>
      </c>
      <c r="G29" s="573">
        <v>38.006222799999996</v>
      </c>
      <c r="H29" s="573">
        <v>21.389135100000001</v>
      </c>
      <c r="I29" s="573">
        <v>23.678320100000001</v>
      </c>
      <c r="J29" s="573">
        <v>7.23015937</v>
      </c>
      <c r="K29" s="573">
        <v>13.9407371</v>
      </c>
    </row>
    <row r="30" spans="2:11" s="612" customFormat="1" ht="26.25" hidden="1">
      <c r="B30" s="723" t="s">
        <v>204</v>
      </c>
      <c r="C30" s="676">
        <v>255.17215899999999</v>
      </c>
      <c r="D30" s="638">
        <v>15.222630800000001</v>
      </c>
      <c r="E30" s="638">
        <v>1.2712006599999999</v>
      </c>
      <c r="F30" s="638">
        <v>137.68571299999999</v>
      </c>
      <c r="G30" s="638">
        <v>39.791886599999998</v>
      </c>
      <c r="H30" s="638">
        <v>19.646254600000002</v>
      </c>
      <c r="I30" s="638">
        <v>22.646560600000001</v>
      </c>
      <c r="J30" s="638">
        <v>7.6551418</v>
      </c>
      <c r="K30" s="638">
        <v>11.2527705</v>
      </c>
    </row>
    <row r="31" spans="2:11" s="612" customFormat="1" ht="26.25" hidden="1">
      <c r="B31" s="722" t="s">
        <v>205</v>
      </c>
      <c r="C31" s="574">
        <v>292.16249800000003</v>
      </c>
      <c r="D31" s="573">
        <v>19.678931800000001</v>
      </c>
      <c r="E31" s="573">
        <v>1.7984756399999999</v>
      </c>
      <c r="F31" s="573">
        <v>155.669071</v>
      </c>
      <c r="G31" s="573">
        <v>48.906399899999997</v>
      </c>
      <c r="H31" s="573">
        <v>19.2561347</v>
      </c>
      <c r="I31" s="573">
        <v>31.588239000000002</v>
      </c>
      <c r="J31" s="573">
        <v>6.5969413399999999</v>
      </c>
      <c r="K31" s="573">
        <v>8.6683056099999991</v>
      </c>
    </row>
    <row r="32" spans="2:11" s="612" customFormat="1" ht="26.25" hidden="1">
      <c r="B32" s="723" t="s">
        <v>206</v>
      </c>
      <c r="C32" s="676">
        <v>304.47367000000003</v>
      </c>
      <c r="D32" s="638">
        <v>24.768664399999999</v>
      </c>
      <c r="E32" s="638">
        <v>1.1773443899999998</v>
      </c>
      <c r="F32" s="638">
        <v>155.27011999999999</v>
      </c>
      <c r="G32" s="638">
        <v>56.041356999999998</v>
      </c>
      <c r="H32" s="638">
        <v>23.816869199999999</v>
      </c>
      <c r="I32" s="638">
        <v>27.743738100000002</v>
      </c>
      <c r="J32" s="638">
        <v>11.5295027</v>
      </c>
      <c r="K32" s="638">
        <v>4.1260809700000003</v>
      </c>
    </row>
    <row r="33" spans="2:11" s="612" customFormat="1" ht="26.25" hidden="1">
      <c r="B33" s="721">
        <v>2017</v>
      </c>
      <c r="C33" s="636"/>
      <c r="D33" s="637"/>
      <c r="E33" s="637"/>
      <c r="F33" s="637"/>
      <c r="G33" s="637"/>
      <c r="H33" s="637"/>
      <c r="I33" s="637"/>
      <c r="J33" s="637"/>
      <c r="K33" s="637"/>
    </row>
    <row r="34" spans="2:11" s="612" customFormat="1" ht="26.25" hidden="1">
      <c r="B34" s="722" t="s">
        <v>276</v>
      </c>
      <c r="C34" s="574">
        <v>341.42434100000003</v>
      </c>
      <c r="D34" s="573">
        <v>22.966826399999999</v>
      </c>
      <c r="E34" s="573">
        <v>1.23371926</v>
      </c>
      <c r="F34" s="573">
        <v>151.503176</v>
      </c>
      <c r="G34" s="573">
        <v>63.334549600000003</v>
      </c>
      <c r="H34" s="573">
        <v>30.5247578</v>
      </c>
      <c r="I34" s="573">
        <v>32.764044900000002</v>
      </c>
      <c r="J34" s="573">
        <v>24.787699800000002</v>
      </c>
      <c r="K34" s="573">
        <v>14.309566</v>
      </c>
    </row>
    <row r="35" spans="2:11" s="612" customFormat="1" ht="26.25" hidden="1">
      <c r="B35" s="723" t="s">
        <v>275</v>
      </c>
      <c r="C35" s="676">
        <v>341.51495299999999</v>
      </c>
      <c r="D35" s="638">
        <v>24.481860999999999</v>
      </c>
      <c r="E35" s="638">
        <v>1.1083101499999999</v>
      </c>
      <c r="F35" s="638">
        <v>160.78159199999999</v>
      </c>
      <c r="G35" s="638">
        <v>67.184514099999987</v>
      </c>
      <c r="H35" s="638">
        <v>24.5827235</v>
      </c>
      <c r="I35" s="638">
        <v>21.350100999999999</v>
      </c>
      <c r="J35" s="638">
        <v>24.556581999999999</v>
      </c>
      <c r="K35" s="638">
        <v>17.469269499999999</v>
      </c>
    </row>
    <row r="36" spans="2:11" s="612" customFormat="1" ht="26.25" hidden="1">
      <c r="B36" s="722" t="s">
        <v>274</v>
      </c>
      <c r="C36" s="574">
        <v>324.02272599999998</v>
      </c>
      <c r="D36" s="573">
        <v>24.733010399999998</v>
      </c>
      <c r="E36" s="573">
        <v>1.5434101</v>
      </c>
      <c r="F36" s="573">
        <v>158.874121</v>
      </c>
      <c r="G36" s="573">
        <v>61.600043999999997</v>
      </c>
      <c r="H36" s="573">
        <v>32.030771800000004</v>
      </c>
      <c r="I36" s="573">
        <v>22.765939899999999</v>
      </c>
      <c r="J36" s="573">
        <v>19.073063300000001</v>
      </c>
      <c r="K36" s="573">
        <v>3.4023652799999997</v>
      </c>
    </row>
    <row r="37" spans="2:11" s="612" customFormat="1" ht="26.25" hidden="1">
      <c r="B37" s="723" t="s">
        <v>273</v>
      </c>
      <c r="C37" s="676">
        <v>337.25750900000003</v>
      </c>
      <c r="D37" s="638">
        <v>19.737619899999999</v>
      </c>
      <c r="E37" s="638">
        <v>1.46918495</v>
      </c>
      <c r="F37" s="638">
        <v>165.09016</v>
      </c>
      <c r="G37" s="638">
        <v>57.861221700000002</v>
      </c>
      <c r="H37" s="638">
        <v>39.035595600000001</v>
      </c>
      <c r="I37" s="638">
        <v>32.266495800000001</v>
      </c>
      <c r="J37" s="638">
        <v>18.588934899999998</v>
      </c>
      <c r="K37" s="638">
        <v>3.20829655</v>
      </c>
    </row>
    <row r="38" spans="2:11" s="612" customFormat="1" ht="26.25" hidden="1">
      <c r="B38" s="721">
        <v>2018</v>
      </c>
      <c r="C38" s="636"/>
      <c r="D38" s="637"/>
      <c r="E38" s="637"/>
      <c r="F38" s="637"/>
      <c r="G38" s="637"/>
      <c r="H38" s="637"/>
      <c r="I38" s="637"/>
      <c r="J38" s="637"/>
      <c r="K38" s="637"/>
    </row>
    <row r="39" spans="2:11" s="612" customFormat="1" ht="26.25" hidden="1">
      <c r="B39" s="722" t="s">
        <v>272</v>
      </c>
      <c r="C39" s="574">
        <v>320.02507300000002</v>
      </c>
      <c r="D39" s="573">
        <v>19.775479100000002</v>
      </c>
      <c r="E39" s="573">
        <v>1.7184630300000001</v>
      </c>
      <c r="F39" s="573">
        <v>145.332617</v>
      </c>
      <c r="G39" s="573">
        <v>58.979965499999999</v>
      </c>
      <c r="H39" s="573">
        <v>40.116954799999995</v>
      </c>
      <c r="I39" s="573">
        <v>27.271469</v>
      </c>
      <c r="J39" s="573">
        <v>23.666982300000001</v>
      </c>
      <c r="K39" s="573">
        <v>3.1631418500000001</v>
      </c>
    </row>
    <row r="40" spans="2:11" s="612" customFormat="1" ht="26.25" hidden="1">
      <c r="B40" s="723" t="s">
        <v>271</v>
      </c>
      <c r="C40" s="676">
        <v>335.49584199999998</v>
      </c>
      <c r="D40" s="638">
        <v>22.399606600000002</v>
      </c>
      <c r="E40" s="638">
        <v>4.4141229900000001</v>
      </c>
      <c r="F40" s="638">
        <v>143.50373300000001</v>
      </c>
      <c r="G40" s="638">
        <v>68.880835900000008</v>
      </c>
      <c r="H40" s="638">
        <v>36.161285899999996</v>
      </c>
      <c r="I40" s="638">
        <v>35.492931299999995</v>
      </c>
      <c r="J40" s="638">
        <v>21.819764199999998</v>
      </c>
      <c r="K40" s="638">
        <v>2.8235630999999999</v>
      </c>
    </row>
    <row r="41" spans="2:11" s="612" customFormat="1" ht="26.25" hidden="1">
      <c r="B41" s="722" t="s">
        <v>270</v>
      </c>
      <c r="C41" s="574">
        <v>327.68683800000002</v>
      </c>
      <c r="D41" s="573">
        <v>22.469909699999999</v>
      </c>
      <c r="E41" s="573">
        <v>4.40638138</v>
      </c>
      <c r="F41" s="573">
        <v>141.037871</v>
      </c>
      <c r="G41" s="573">
        <v>71.1298678</v>
      </c>
      <c r="H41" s="573">
        <v>30.940472199999999</v>
      </c>
      <c r="I41" s="573">
        <v>33.100373699999999</v>
      </c>
      <c r="J41" s="573">
        <v>21.999722200000001</v>
      </c>
      <c r="K41" s="573">
        <v>2.6022410899999997</v>
      </c>
    </row>
    <row r="42" spans="2:11" s="612" customFormat="1" ht="26.25" hidden="1">
      <c r="B42" s="723" t="s">
        <v>269</v>
      </c>
      <c r="C42" s="676">
        <v>331.54063000000002</v>
      </c>
      <c r="D42" s="638">
        <v>21.491258500000001</v>
      </c>
      <c r="E42" s="638">
        <v>4.10131523</v>
      </c>
      <c r="F42" s="638">
        <v>139.88890599999999</v>
      </c>
      <c r="G42" s="638">
        <v>72.656909799999994</v>
      </c>
      <c r="H42" s="638">
        <v>37.030535100000002</v>
      </c>
      <c r="I42" s="638">
        <v>29.261529199999998</v>
      </c>
      <c r="J42" s="638">
        <v>24.612013699999999</v>
      </c>
      <c r="K42" s="638">
        <v>2.4981620099999997</v>
      </c>
    </row>
    <row r="43" spans="2:11" s="612" customFormat="1" ht="26.25" hidden="1">
      <c r="B43" s="721">
        <v>2019</v>
      </c>
      <c r="C43" s="636"/>
      <c r="D43" s="637"/>
      <c r="E43" s="637"/>
      <c r="F43" s="637"/>
      <c r="G43" s="637"/>
      <c r="H43" s="637"/>
      <c r="I43" s="637"/>
      <c r="J43" s="637"/>
      <c r="K43" s="637"/>
    </row>
    <row r="44" spans="2:11" s="612" customFormat="1" ht="26.25" hidden="1">
      <c r="B44" s="722" t="s">
        <v>268</v>
      </c>
      <c r="C44" s="574">
        <v>330.66412300000002</v>
      </c>
      <c r="D44" s="573">
        <v>23.184939499999999</v>
      </c>
      <c r="E44" s="573">
        <v>4.2657750700000001</v>
      </c>
      <c r="F44" s="573">
        <v>143.40725599999999</v>
      </c>
      <c r="G44" s="573">
        <v>74.488970599999988</v>
      </c>
      <c r="H44" s="573">
        <v>37.806884600000004</v>
      </c>
      <c r="I44" s="573">
        <v>20.5789136</v>
      </c>
      <c r="J44" s="573">
        <v>24.476235299999999</v>
      </c>
      <c r="K44" s="573">
        <v>2.4551498500000002</v>
      </c>
    </row>
    <row r="45" spans="2:11" s="612" customFormat="1" ht="26.25" hidden="1">
      <c r="B45" s="723" t="s">
        <v>267</v>
      </c>
      <c r="C45" s="676">
        <v>331.94102400000003</v>
      </c>
      <c r="D45" s="638">
        <v>21.7270611</v>
      </c>
      <c r="E45" s="638">
        <v>4.8255200700000005</v>
      </c>
      <c r="F45" s="638">
        <v>151.53573</v>
      </c>
      <c r="G45" s="638">
        <v>73.501405500000004</v>
      </c>
      <c r="H45" s="638">
        <v>40.310600700000002</v>
      </c>
      <c r="I45" s="638">
        <v>14.687586</v>
      </c>
      <c r="J45" s="638">
        <v>23.017163399999998</v>
      </c>
      <c r="K45" s="638">
        <v>2.3359582799999998</v>
      </c>
    </row>
    <row r="46" spans="2:11" s="612" customFormat="1" ht="26.25" hidden="1">
      <c r="B46" s="722" t="s">
        <v>266</v>
      </c>
      <c r="C46" s="574">
        <v>336.12860000000001</v>
      </c>
      <c r="D46" s="573">
        <v>18.476148600000002</v>
      </c>
      <c r="E46" s="573">
        <v>5.0739192500000003</v>
      </c>
      <c r="F46" s="573">
        <v>153.50536299999999</v>
      </c>
      <c r="G46" s="573">
        <v>73.882500700000008</v>
      </c>
      <c r="H46" s="573">
        <v>42.065460600000002</v>
      </c>
      <c r="I46" s="573">
        <v>14.2093284</v>
      </c>
      <c r="J46" s="573">
        <v>25.664183999999999</v>
      </c>
      <c r="K46" s="573">
        <v>3.25169672</v>
      </c>
    </row>
    <row r="47" spans="2:11" s="612" customFormat="1" ht="26.25" hidden="1">
      <c r="B47" s="723" t="s">
        <v>265</v>
      </c>
      <c r="C47" s="676">
        <v>331.36078500000002</v>
      </c>
      <c r="D47" s="638">
        <v>17.714086600000002</v>
      </c>
      <c r="E47" s="638">
        <v>5.4353394800000006</v>
      </c>
      <c r="F47" s="638">
        <v>141.74655000000001</v>
      </c>
      <c r="G47" s="638">
        <v>73.413797799999998</v>
      </c>
      <c r="H47" s="638">
        <v>43.901867100000004</v>
      </c>
      <c r="I47" s="638">
        <v>16.731201599999999</v>
      </c>
      <c r="J47" s="638">
        <v>28.709463899999999</v>
      </c>
      <c r="K47" s="638">
        <v>3.70847755</v>
      </c>
    </row>
    <row r="48" spans="2:11" s="612" customFormat="1" ht="26.25" hidden="1">
      <c r="B48" s="721">
        <v>2020</v>
      </c>
      <c r="C48" s="636"/>
      <c r="D48" s="637"/>
      <c r="E48" s="637"/>
      <c r="F48" s="637"/>
      <c r="G48" s="637"/>
      <c r="H48" s="637"/>
      <c r="I48" s="637"/>
      <c r="J48" s="637"/>
      <c r="K48" s="637"/>
    </row>
    <row r="49" spans="2:11" s="612" customFormat="1" ht="26.25" hidden="1">
      <c r="B49" s="722" t="s">
        <v>216</v>
      </c>
      <c r="C49" s="574">
        <v>333.38662099999999</v>
      </c>
      <c r="D49" s="573">
        <v>16.4604672</v>
      </c>
      <c r="E49" s="573">
        <v>5.9211555100000002</v>
      </c>
      <c r="F49" s="573">
        <v>142.395736</v>
      </c>
      <c r="G49" s="573">
        <v>77.045427400000008</v>
      </c>
      <c r="H49" s="573">
        <v>42.300971500000003</v>
      </c>
      <c r="I49" s="573">
        <v>14.7544275</v>
      </c>
      <c r="J49" s="573">
        <v>30.842383399999999</v>
      </c>
      <c r="K49" s="573">
        <v>3.6660526099999999</v>
      </c>
    </row>
    <row r="50" spans="2:11" s="612" customFormat="1" ht="26.25" hidden="1">
      <c r="B50" s="723" t="s">
        <v>217</v>
      </c>
      <c r="C50" s="676">
        <v>402.18401799999998</v>
      </c>
      <c r="D50" s="638">
        <v>23.036248399999998</v>
      </c>
      <c r="E50" s="638">
        <v>6.0202496500000002</v>
      </c>
      <c r="F50" s="638">
        <v>190.06940800000001</v>
      </c>
      <c r="G50" s="638">
        <v>78.993938999999997</v>
      </c>
      <c r="H50" s="638">
        <v>46.6752149</v>
      </c>
      <c r="I50" s="638">
        <v>17.8246112</v>
      </c>
      <c r="J50" s="638">
        <v>34.165039100000001</v>
      </c>
      <c r="K50" s="638">
        <v>5.3993071500000003</v>
      </c>
    </row>
    <row r="51" spans="2:11" s="612" customFormat="1" ht="26.25" hidden="1">
      <c r="B51" s="722" t="s">
        <v>218</v>
      </c>
      <c r="C51" s="574">
        <v>398.97784799999999</v>
      </c>
      <c r="D51" s="573">
        <v>27.267645600000002</v>
      </c>
      <c r="E51" s="573">
        <v>6.2389139</v>
      </c>
      <c r="F51" s="573">
        <v>179.572292</v>
      </c>
      <c r="G51" s="573">
        <v>79.294841500000004</v>
      </c>
      <c r="H51" s="573">
        <v>55.231772200000002</v>
      </c>
      <c r="I51" s="573">
        <v>14.3898557</v>
      </c>
      <c r="J51" s="573">
        <v>32.4112747</v>
      </c>
      <c r="K51" s="573">
        <v>4.5712525800000003</v>
      </c>
    </row>
    <row r="52" spans="2:11" s="612" customFormat="1" ht="26.25" hidden="1">
      <c r="B52" s="723" t="s">
        <v>219</v>
      </c>
      <c r="C52" s="676">
        <v>411.68181299999998</v>
      </c>
      <c r="D52" s="638">
        <v>28.733604600000003</v>
      </c>
      <c r="E52" s="638">
        <v>6.3653233600000005</v>
      </c>
      <c r="F52" s="638">
        <v>184.76428999999999</v>
      </c>
      <c r="G52" s="638">
        <v>82.05713440000001</v>
      </c>
      <c r="H52" s="638">
        <v>50.165111899999999</v>
      </c>
      <c r="I52" s="638">
        <v>21.1043047</v>
      </c>
      <c r="J52" s="638">
        <v>33.912009099999999</v>
      </c>
      <c r="K52" s="638">
        <v>4.5800340799999999</v>
      </c>
    </row>
    <row r="53" spans="2:11" s="612" customFormat="1" ht="26.25" hidden="1">
      <c r="B53" s="721">
        <v>2021</v>
      </c>
      <c r="C53" s="636"/>
      <c r="D53" s="637"/>
      <c r="E53" s="637"/>
      <c r="F53" s="637"/>
      <c r="G53" s="637"/>
      <c r="H53" s="637"/>
      <c r="I53" s="637"/>
      <c r="J53" s="637"/>
      <c r="K53" s="637"/>
    </row>
    <row r="54" spans="2:11" s="612" customFormat="1" ht="35.1" hidden="1" customHeight="1">
      <c r="B54" s="722" t="s">
        <v>212</v>
      </c>
      <c r="C54" s="574">
        <v>456.09472599999998</v>
      </c>
      <c r="D54" s="573">
        <v>33.464207000000002</v>
      </c>
      <c r="E54" s="573">
        <v>6.4573115899999998</v>
      </c>
      <c r="F54" s="573">
        <v>223.015017</v>
      </c>
      <c r="G54" s="573">
        <v>81.666102599999988</v>
      </c>
      <c r="H54" s="573">
        <v>53.239964200000003</v>
      </c>
      <c r="I54" s="573">
        <v>22.154035</v>
      </c>
      <c r="J54" s="573">
        <v>31.2337867</v>
      </c>
      <c r="K54" s="573">
        <v>4.8643018200000006</v>
      </c>
    </row>
    <row r="55" spans="2:11" s="612" customFormat="1" ht="35.1" hidden="1" customHeight="1">
      <c r="B55" s="723" t="s">
        <v>213</v>
      </c>
      <c r="C55" s="676">
        <v>453.41519799999998</v>
      </c>
      <c r="D55" s="638">
        <v>35.843356799999995</v>
      </c>
      <c r="E55" s="638">
        <v>6.9298638099999996</v>
      </c>
      <c r="F55" s="638">
        <v>220.558595</v>
      </c>
      <c r="G55" s="638">
        <v>80.300764799999996</v>
      </c>
      <c r="H55" s="638">
        <v>52.1403125</v>
      </c>
      <c r="I55" s="638">
        <v>18.228222600000002</v>
      </c>
      <c r="J55" s="638">
        <v>34.060920100000004</v>
      </c>
      <c r="K55" s="638">
        <v>5.3531616</v>
      </c>
    </row>
    <row r="56" spans="2:11" s="612" customFormat="1" ht="35.1" hidden="1" customHeight="1">
      <c r="B56" s="722" t="s">
        <v>214</v>
      </c>
      <c r="C56" s="574">
        <v>418.08819599999998</v>
      </c>
      <c r="D56" s="573">
        <v>26.337658600000001</v>
      </c>
      <c r="E56" s="573">
        <v>6.6521101799999993</v>
      </c>
      <c r="F56" s="573">
        <v>202.37561500000001</v>
      </c>
      <c r="G56" s="573">
        <v>88.011737099999991</v>
      </c>
      <c r="H56" s="573">
        <v>47.787438600000002</v>
      </c>
      <c r="I56" s="573">
        <v>19.5894668</v>
      </c>
      <c r="J56" s="573">
        <v>21.0124183</v>
      </c>
      <c r="K56" s="573">
        <v>6.3217515899999999</v>
      </c>
    </row>
    <row r="57" spans="2:11" s="612" customFormat="1" ht="35.1" hidden="1" customHeight="1">
      <c r="B57" s="723" t="s">
        <v>215</v>
      </c>
      <c r="C57" s="676">
        <v>448.20127300000001</v>
      </c>
      <c r="D57" s="638">
        <v>27.358470799999999</v>
      </c>
      <c r="E57" s="638">
        <v>6.2766700700000007</v>
      </c>
      <c r="F57" s="638">
        <v>217.82635500000001</v>
      </c>
      <c r="G57" s="638">
        <v>92.209754599999997</v>
      </c>
      <c r="H57" s="638">
        <v>48.262104000000001</v>
      </c>
      <c r="I57" s="638">
        <v>29.478573899999997</v>
      </c>
      <c r="J57" s="638">
        <v>19.6463906</v>
      </c>
      <c r="K57" s="638">
        <v>7.1429539599999998</v>
      </c>
    </row>
    <row r="58" spans="2:11" s="612" customFormat="1" ht="34.9" hidden="1" customHeight="1">
      <c r="B58" s="721">
        <v>2022</v>
      </c>
      <c r="C58" s="636"/>
      <c r="D58" s="637"/>
      <c r="E58" s="637"/>
      <c r="F58" s="637"/>
      <c r="G58" s="637"/>
      <c r="H58" s="637"/>
      <c r="I58" s="637"/>
      <c r="J58" s="637"/>
      <c r="K58" s="637"/>
    </row>
    <row r="59" spans="2:11" s="612" customFormat="1" ht="34.9" hidden="1" customHeight="1">
      <c r="B59" s="722" t="s">
        <v>211</v>
      </c>
      <c r="C59" s="574">
        <v>475.45459399999999</v>
      </c>
      <c r="D59" s="573">
        <v>28.504763199999999</v>
      </c>
      <c r="E59" s="573">
        <v>6.3637968000000003</v>
      </c>
      <c r="F59" s="573">
        <v>231.481382</v>
      </c>
      <c r="G59" s="573">
        <v>99.018797700000007</v>
      </c>
      <c r="H59" s="573">
        <v>50.693877899999997</v>
      </c>
      <c r="I59" s="573">
        <v>29.343129100000002</v>
      </c>
      <c r="J59" s="573">
        <v>22.777146999999999</v>
      </c>
      <c r="K59" s="573">
        <v>7.2717005300000004</v>
      </c>
    </row>
    <row r="60" spans="2:11" s="612" customFormat="1" ht="34.9" hidden="1" customHeight="1">
      <c r="B60" s="723" t="s">
        <v>210</v>
      </c>
      <c r="C60" s="676">
        <v>495.25164599999999</v>
      </c>
      <c r="D60" s="638">
        <v>28.290469699999999</v>
      </c>
      <c r="E60" s="638">
        <v>6.4479131500000006</v>
      </c>
      <c r="F60" s="638">
        <v>254.710635</v>
      </c>
      <c r="G60" s="638">
        <v>100.661694</v>
      </c>
      <c r="H60" s="638">
        <v>55.209270400000001</v>
      </c>
      <c r="I60" s="638">
        <v>22.2700396</v>
      </c>
      <c r="J60" s="638">
        <v>19.772488899999999</v>
      </c>
      <c r="K60" s="638">
        <v>7.8891362899999997</v>
      </c>
    </row>
    <row r="61" spans="2:11" s="612" customFormat="1" ht="34.9" hidden="1" customHeight="1">
      <c r="B61" s="722" t="s">
        <v>209</v>
      </c>
      <c r="C61" s="574">
        <v>506.19809099999998</v>
      </c>
      <c r="D61" s="573">
        <v>28.8742582</v>
      </c>
      <c r="E61" s="573">
        <v>6.5874994800000009</v>
      </c>
      <c r="F61" s="573">
        <v>250.58382599999999</v>
      </c>
      <c r="G61" s="573">
        <v>110.11097100000001</v>
      </c>
      <c r="H61" s="573">
        <v>54.893309500000001</v>
      </c>
      <c r="I61" s="573">
        <v>29.2466267</v>
      </c>
      <c r="J61" s="573">
        <v>18.153288100000001</v>
      </c>
      <c r="K61" s="573">
        <v>7.7483135499999998</v>
      </c>
    </row>
    <row r="62" spans="2:11" s="612" customFormat="1" ht="34.9" hidden="1" customHeight="1">
      <c r="B62" s="723" t="s">
        <v>208</v>
      </c>
      <c r="C62" s="676">
        <v>529.45736399999998</v>
      </c>
      <c r="D62" s="638">
        <v>30.007648600000003</v>
      </c>
      <c r="E62" s="638">
        <v>6.5227506900000005</v>
      </c>
      <c r="F62" s="638">
        <v>273.965081</v>
      </c>
      <c r="G62" s="638">
        <v>113.479343</v>
      </c>
      <c r="H62" s="638">
        <v>49.966798600000004</v>
      </c>
      <c r="I62" s="638">
        <v>29.184153300000002</v>
      </c>
      <c r="J62" s="638">
        <v>19.485550199999999</v>
      </c>
      <c r="K62" s="638">
        <v>6.8460410400000002</v>
      </c>
    </row>
    <row r="63" spans="2:11" s="612" customFormat="1" ht="34.9" customHeight="1">
      <c r="B63" s="721">
        <v>2023</v>
      </c>
      <c r="C63" s="636"/>
      <c r="D63" s="637"/>
      <c r="E63" s="637"/>
      <c r="F63" s="637"/>
      <c r="G63" s="637"/>
      <c r="H63" s="637"/>
      <c r="I63" s="637"/>
      <c r="J63" s="637"/>
      <c r="K63" s="637"/>
    </row>
    <row r="64" spans="2:11" s="612" customFormat="1" ht="34.9" customHeight="1">
      <c r="B64" s="722" t="s">
        <v>207</v>
      </c>
      <c r="C64" s="574">
        <v>568.65699400000005</v>
      </c>
      <c r="D64" s="573">
        <v>31.806048399999998</v>
      </c>
      <c r="E64" s="573">
        <v>6.5208695999999993</v>
      </c>
      <c r="F64" s="573">
        <v>315.013576</v>
      </c>
      <c r="G64" s="573">
        <v>107.210448</v>
      </c>
      <c r="H64" s="573">
        <v>46.556922499999999</v>
      </c>
      <c r="I64" s="573">
        <v>40.5519721</v>
      </c>
      <c r="J64" s="573">
        <v>14.571250800000001</v>
      </c>
      <c r="K64" s="573">
        <v>6.4259069499999999</v>
      </c>
    </row>
    <row r="65" spans="2:11" s="612" customFormat="1" ht="34.9" customHeight="1">
      <c r="B65" s="723" t="s">
        <v>253</v>
      </c>
      <c r="C65" s="676">
        <v>569.22707100000002</v>
      </c>
      <c r="D65" s="638">
        <v>32.396205999999999</v>
      </c>
      <c r="E65" s="638">
        <v>5.990348</v>
      </c>
      <c r="F65" s="638">
        <v>305.7663</v>
      </c>
      <c r="G65" s="638">
        <v>116.231171</v>
      </c>
      <c r="H65" s="638">
        <v>49.115392999999997</v>
      </c>
      <c r="I65" s="638">
        <v>38.709567</v>
      </c>
      <c r="J65" s="638">
        <v>14.447322</v>
      </c>
      <c r="K65" s="638">
        <v>6.5707649999999997</v>
      </c>
    </row>
    <row r="66" spans="2:11" s="612" customFormat="1" ht="34.9" customHeight="1">
      <c r="B66" s="722" t="s">
        <v>680</v>
      </c>
      <c r="C66" s="574">
        <v>547.03245740699992</v>
      </c>
      <c r="D66" s="573">
        <v>33.368920857999996</v>
      </c>
      <c r="E66" s="573">
        <v>4.5239932889999999</v>
      </c>
      <c r="F66" s="573">
        <v>272.72557601700004</v>
      </c>
      <c r="G66" s="573">
        <v>120.945637163</v>
      </c>
      <c r="H66" s="573">
        <v>47.997213055000003</v>
      </c>
      <c r="I66" s="573">
        <v>46.524778859999998</v>
      </c>
      <c r="J66" s="573">
        <v>15.071602713999999</v>
      </c>
      <c r="K66" s="573">
        <v>5.8747334259999997</v>
      </c>
    </row>
    <row r="67" spans="2:11" s="612" customFormat="1" ht="34.9" customHeight="1">
      <c r="B67" s="943" t="s">
        <v>992</v>
      </c>
      <c r="C67" s="914">
        <v>584.34489615900009</v>
      </c>
      <c r="D67" s="639">
        <v>32.374295811000003</v>
      </c>
      <c r="E67" s="639">
        <v>6.3456959699999995</v>
      </c>
      <c r="F67" s="639">
        <v>290.544049347</v>
      </c>
      <c r="G67" s="639">
        <v>122.23981035</v>
      </c>
      <c r="H67" s="639">
        <v>48.517225979000003</v>
      </c>
      <c r="I67" s="639">
        <v>62.825466261000003</v>
      </c>
      <c r="J67" s="639">
        <v>15.132965818000001</v>
      </c>
      <c r="K67" s="639">
        <v>6.3653845919999998</v>
      </c>
    </row>
    <row r="68" spans="2:11" s="612" customFormat="1" ht="34.9" customHeight="1">
      <c r="B68" s="1026">
        <v>2024</v>
      </c>
      <c r="C68" s="1020"/>
      <c r="D68" s="1021"/>
      <c r="E68" s="1021"/>
      <c r="F68" s="1021"/>
      <c r="G68" s="1021"/>
      <c r="H68" s="1021"/>
      <c r="I68" s="1021"/>
      <c r="J68" s="1021"/>
      <c r="K68" s="1021"/>
    </row>
    <row r="69" spans="2:11" s="612" customFormat="1" ht="35.1" customHeight="1">
      <c r="B69" s="722" t="s">
        <v>1025</v>
      </c>
      <c r="C69" s="574">
        <v>596.74800000000005</v>
      </c>
      <c r="D69" s="573">
        <v>33.853999999999999</v>
      </c>
      <c r="E69" s="573">
        <v>5.83</v>
      </c>
      <c r="F69" s="573">
        <v>310.178</v>
      </c>
      <c r="G69" s="573">
        <v>119.246</v>
      </c>
      <c r="H69" s="573">
        <v>55.442999999999998</v>
      </c>
      <c r="I69" s="573">
        <v>49.61</v>
      </c>
      <c r="J69" s="573">
        <v>15.375</v>
      </c>
      <c r="K69" s="573">
        <v>7.2130000000000001</v>
      </c>
    </row>
    <row r="70" spans="2:11" s="612" customFormat="1" ht="35.1" customHeight="1">
      <c r="B70" s="723" t="s">
        <v>1034</v>
      </c>
      <c r="C70" s="676">
        <v>612.47</v>
      </c>
      <c r="D70" s="638">
        <v>34.942</v>
      </c>
      <c r="E70" s="638">
        <v>6.3540000000000001</v>
      </c>
      <c r="F70" s="638">
        <v>311.524</v>
      </c>
      <c r="G70" s="638">
        <v>115.81399999999999</v>
      </c>
      <c r="H70" s="638">
        <v>71.811999999999998</v>
      </c>
      <c r="I70" s="638">
        <v>48.597999999999999</v>
      </c>
      <c r="J70" s="638">
        <v>16.193999999999999</v>
      </c>
      <c r="K70" s="638">
        <v>7.2329999999999997</v>
      </c>
    </row>
    <row r="71" spans="2:11" s="612" customFormat="1" ht="35.1" customHeight="1">
      <c r="B71" s="722" t="s">
        <v>1042</v>
      </c>
      <c r="C71" s="574">
        <v>615.13300000000004</v>
      </c>
      <c r="D71" s="573">
        <v>37.292000000000002</v>
      </c>
      <c r="E71" s="573">
        <v>5.8490000000000002</v>
      </c>
      <c r="F71" s="573">
        <v>301.32299999999998</v>
      </c>
      <c r="G71" s="573">
        <v>119.09099999999999</v>
      </c>
      <c r="H71" s="573">
        <v>63.529000000000003</v>
      </c>
      <c r="I71" s="573">
        <v>64.751999999999995</v>
      </c>
      <c r="J71" s="573">
        <v>15.845000000000001</v>
      </c>
      <c r="K71" s="573">
        <v>7.452</v>
      </c>
    </row>
    <row r="72" spans="2:11" s="612" customFormat="1" ht="35.1" customHeight="1">
      <c r="B72" s="943" t="s">
        <v>1046</v>
      </c>
      <c r="C72" s="914">
        <v>622.221</v>
      </c>
      <c r="D72" s="639">
        <v>38.777999999999999</v>
      </c>
      <c r="E72" s="639">
        <v>5.4409999999999998</v>
      </c>
      <c r="F72" s="639">
        <v>296.92500000000001</v>
      </c>
      <c r="G72" s="639">
        <v>129.17099999999999</v>
      </c>
      <c r="H72" s="639">
        <v>64.239000000000004</v>
      </c>
      <c r="I72" s="639">
        <v>63.814</v>
      </c>
      <c r="J72" s="639">
        <v>15.994999999999999</v>
      </c>
      <c r="K72" s="639">
        <v>7.8579999999999997</v>
      </c>
    </row>
    <row r="73" spans="2:11" s="612" customFormat="1" ht="34.9" customHeight="1">
      <c r="B73" s="1026">
        <v>2025</v>
      </c>
      <c r="C73" s="1020"/>
      <c r="D73" s="1021"/>
      <c r="E73" s="1021"/>
      <c r="F73" s="1021"/>
      <c r="G73" s="1021"/>
      <c r="H73" s="1021"/>
      <c r="I73" s="1021"/>
      <c r="J73" s="1021"/>
      <c r="K73" s="1021"/>
    </row>
    <row r="74" spans="2:11" s="612" customFormat="1" ht="35.1" customHeight="1">
      <c r="B74" s="722" t="s">
        <v>1065</v>
      </c>
      <c r="C74" s="574">
        <v>609.80200000000002</v>
      </c>
      <c r="D74" s="573">
        <v>36.139000000000003</v>
      </c>
      <c r="E74" s="573">
        <v>5.57</v>
      </c>
      <c r="F74" s="573">
        <v>295.39499999999998</v>
      </c>
      <c r="G74" s="573">
        <v>128.435</v>
      </c>
      <c r="H74" s="573">
        <v>61.896000000000001</v>
      </c>
      <c r="I74" s="573">
        <v>58.993000000000002</v>
      </c>
      <c r="J74" s="573">
        <v>15.827999999999999</v>
      </c>
      <c r="K74" s="573">
        <v>7.5460000000000003</v>
      </c>
    </row>
    <row r="75" spans="2:11" s="612" customFormat="1" ht="35.1" customHeight="1">
      <c r="B75" s="723" t="s">
        <v>1075</v>
      </c>
      <c r="C75" s="676">
        <v>592.09299999999996</v>
      </c>
      <c r="D75" s="638">
        <v>39.533999999999999</v>
      </c>
      <c r="E75" s="638">
        <v>6.1849999999999996</v>
      </c>
      <c r="F75" s="638">
        <v>292.97699999999998</v>
      </c>
      <c r="G75" s="638">
        <v>130.51400000000001</v>
      </c>
      <c r="H75" s="638">
        <v>35.119999999999997</v>
      </c>
      <c r="I75" s="638">
        <v>65.256</v>
      </c>
      <c r="J75" s="638">
        <v>15.067</v>
      </c>
      <c r="K75" s="638">
        <v>7.44</v>
      </c>
    </row>
    <row r="76" spans="2:11" s="612" customFormat="1" ht="35.1" customHeight="1">
      <c r="B76" s="722" t="s">
        <v>1078</v>
      </c>
      <c r="C76" s="574">
        <v>601.69899999999996</v>
      </c>
      <c r="D76" s="573">
        <v>41.34</v>
      </c>
      <c r="E76" s="573">
        <v>5.9320000000000004</v>
      </c>
      <c r="F76" s="573">
        <v>311.85599999999999</v>
      </c>
      <c r="G76" s="573">
        <v>132.78</v>
      </c>
      <c r="H76" s="573">
        <v>34.956000000000003</v>
      </c>
      <c r="I76" s="573">
        <v>52.533000000000001</v>
      </c>
      <c r="J76" s="573">
        <v>14.721</v>
      </c>
      <c r="K76" s="573">
        <v>7.5819999999999999</v>
      </c>
    </row>
    <row r="77" spans="2:11" s="612" customFormat="1" ht="35.1" customHeight="1">
      <c r="B77" s="943" t="s">
        <v>1144</v>
      </c>
      <c r="C77" s="914">
        <v>603.12699999999995</v>
      </c>
      <c r="D77" s="639">
        <v>47.53</v>
      </c>
      <c r="E77" s="639">
        <v>13.922000000000001</v>
      </c>
      <c r="F77" s="639">
        <v>295.66699999999997</v>
      </c>
      <c r="G77" s="639">
        <v>133.03299999999999</v>
      </c>
      <c r="H77" s="639">
        <v>33.311999999999998</v>
      </c>
      <c r="I77" s="639">
        <v>57.344000000000001</v>
      </c>
      <c r="J77" s="639">
        <v>14.619</v>
      </c>
      <c r="K77" s="639">
        <v>7.7</v>
      </c>
    </row>
    <row r="78" spans="2:11" s="612" customFormat="1" ht="34.9" customHeight="1">
      <c r="B78" s="1025">
        <v>2026</v>
      </c>
      <c r="C78" s="1020"/>
      <c r="D78" s="1021"/>
      <c r="E78" s="1021"/>
      <c r="F78" s="1021"/>
      <c r="G78" s="1021"/>
      <c r="H78" s="1021"/>
      <c r="I78" s="1021"/>
      <c r="J78" s="1021"/>
      <c r="K78" s="1021"/>
    </row>
    <row r="79" spans="2:11" s="612" customFormat="1" ht="35.1" customHeight="1">
      <c r="B79" s="722" t="s">
        <v>1157</v>
      </c>
      <c r="C79" s="574">
        <v>574.97799999999995</v>
      </c>
      <c r="D79" s="573">
        <v>49.601999999999997</v>
      </c>
      <c r="E79" s="573">
        <v>7.4980000000000002</v>
      </c>
      <c r="F79" s="573">
        <v>291.63799999999998</v>
      </c>
      <c r="G79" s="573">
        <v>114.05800000000001</v>
      </c>
      <c r="H79" s="573">
        <v>37.134999999999998</v>
      </c>
      <c r="I79" s="573">
        <v>51.966999999999999</v>
      </c>
      <c r="J79" s="573">
        <v>14.051</v>
      </c>
      <c r="K79" s="573">
        <v>9.0310000000000006</v>
      </c>
    </row>
    <row r="80" spans="2:11" s="612" customFormat="1" ht="35.1" customHeight="1">
      <c r="B80" s="943" t="s">
        <v>1164</v>
      </c>
      <c r="C80" s="914">
        <v>575.73099999999999</v>
      </c>
      <c r="D80" s="639">
        <v>46.170999999999999</v>
      </c>
      <c r="E80" s="639">
        <v>8.3439999999999994</v>
      </c>
      <c r="F80" s="639">
        <v>286.00299999999999</v>
      </c>
      <c r="G80" s="639">
        <v>120.206</v>
      </c>
      <c r="H80" s="639">
        <v>35.414999999999999</v>
      </c>
      <c r="I80" s="639">
        <v>53.637999999999998</v>
      </c>
      <c r="J80" s="639">
        <v>15.943</v>
      </c>
      <c r="K80" s="639">
        <v>10.010999999999999</v>
      </c>
    </row>
    <row r="81" spans="2:23">
      <c r="B81"/>
      <c r="C81" s="2"/>
      <c r="D81" s="2"/>
      <c r="E81" s="2"/>
      <c r="F81" s="2"/>
      <c r="G81" s="2"/>
      <c r="H81" s="2"/>
      <c r="I81" s="2"/>
      <c r="J81" s="2"/>
      <c r="K81" s="2"/>
    </row>
    <row r="82" spans="2:23" s="720" customFormat="1" ht="30" customHeight="1">
      <c r="B82" s="718" t="s">
        <v>873</v>
      </c>
      <c r="C82" s="579"/>
      <c r="D82" s="579"/>
      <c r="E82" s="579"/>
      <c r="F82" s="579"/>
      <c r="G82" s="579"/>
      <c r="H82" s="579"/>
      <c r="I82" s="579"/>
      <c r="J82" s="579"/>
      <c r="K82" s="719" t="s">
        <v>870</v>
      </c>
      <c r="L82" s="579"/>
      <c r="M82" s="579"/>
      <c r="N82" s="579"/>
      <c r="O82" s="579"/>
      <c r="P82" s="579"/>
      <c r="Q82" s="579"/>
      <c r="R82" s="579"/>
      <c r="S82" s="579"/>
      <c r="T82" s="579"/>
      <c r="U82" s="579"/>
      <c r="V82" s="579"/>
      <c r="W82" s="579"/>
    </row>
    <row r="83" spans="2:23">
      <c r="B83"/>
      <c r="C83"/>
      <c r="D83"/>
      <c r="E83"/>
      <c r="F83"/>
      <c r="G83"/>
      <c r="H83"/>
      <c r="I83"/>
      <c r="J83"/>
      <c r="K83"/>
    </row>
    <row r="84" spans="2:23">
      <c r="B84"/>
      <c r="C84" s="2"/>
      <c r="D84" s="2"/>
      <c r="E84" s="2"/>
      <c r="F84" s="2"/>
      <c r="G84" s="2"/>
      <c r="H84" s="2"/>
      <c r="I84" s="2"/>
      <c r="J84" s="2"/>
      <c r="K84" s="2"/>
    </row>
    <row r="85" spans="2:23">
      <c r="B85"/>
      <c r="C85" s="2"/>
      <c r="D85" s="2"/>
      <c r="E85" s="2"/>
      <c r="F85" s="2"/>
      <c r="G85" s="2"/>
      <c r="H85" s="2"/>
      <c r="I85" s="2"/>
      <c r="J85" s="2"/>
      <c r="K85" s="2"/>
    </row>
    <row r="86" spans="2:23">
      <c r="B86"/>
      <c r="C86" s="2"/>
      <c r="D86" s="2"/>
      <c r="E86" s="2"/>
      <c r="F86" s="2"/>
      <c r="G86" s="2"/>
      <c r="H86" s="2"/>
      <c r="I86" s="2"/>
      <c r="J86" s="2"/>
      <c r="K86" s="2"/>
    </row>
    <row r="87" spans="2:23">
      <c r="B87"/>
      <c r="C87" s="2"/>
      <c r="D87" s="2"/>
      <c r="E87" s="2"/>
      <c r="F87" s="2"/>
      <c r="G87" s="2"/>
      <c r="H87" s="2"/>
      <c r="I87" s="2"/>
      <c r="J87" s="2"/>
      <c r="K87" s="2"/>
    </row>
    <row r="88" spans="2:23">
      <c r="B88"/>
      <c r="C88" s="2"/>
      <c r="D88" s="2"/>
      <c r="E88" s="2"/>
      <c r="F88" s="2"/>
      <c r="G88" s="2"/>
      <c r="H88" s="2"/>
      <c r="I88" s="2"/>
      <c r="J88" s="2"/>
      <c r="K88" s="2"/>
    </row>
    <row r="89" spans="2:23">
      <c r="B89"/>
      <c r="C89" s="2"/>
      <c r="D89" s="2"/>
      <c r="E89" s="2"/>
      <c r="F89" s="2"/>
      <c r="G89" s="2"/>
      <c r="H89" s="2"/>
      <c r="I89" s="2"/>
      <c r="J89" s="2"/>
      <c r="K89" s="2"/>
    </row>
    <row r="90" spans="2:23">
      <c r="B90"/>
      <c r="C90" s="2"/>
      <c r="D90" s="2"/>
      <c r="E90" s="2"/>
      <c r="F90" s="2"/>
      <c r="G90" s="2"/>
      <c r="H90" s="2"/>
      <c r="I90" s="2"/>
      <c r="J90" s="2"/>
      <c r="K90" s="2"/>
    </row>
    <row r="91" spans="2:23">
      <c r="B91"/>
      <c r="C91" s="2"/>
      <c r="D91" s="2"/>
      <c r="E91" s="2"/>
      <c r="F91" s="2"/>
      <c r="G91" s="2"/>
      <c r="H91" s="2"/>
      <c r="I91" s="2"/>
      <c r="J91" s="2"/>
      <c r="K91" s="2"/>
    </row>
    <row r="92" spans="2:23">
      <c r="B92"/>
      <c r="C92"/>
      <c r="D92"/>
      <c r="E92"/>
      <c r="F92"/>
      <c r="G92"/>
      <c r="H92"/>
      <c r="I92"/>
      <c r="J92"/>
      <c r="K92"/>
    </row>
    <row r="93" spans="2:23">
      <c r="B93"/>
      <c r="C93"/>
      <c r="D93"/>
      <c r="E93"/>
      <c r="F93"/>
      <c r="G93"/>
      <c r="H93"/>
      <c r="I93"/>
      <c r="J93"/>
      <c r="K93"/>
    </row>
    <row r="94" spans="2:23">
      <c r="B94"/>
      <c r="C94"/>
      <c r="D94"/>
      <c r="E94"/>
      <c r="F94"/>
      <c r="G94"/>
      <c r="H94"/>
      <c r="I94"/>
      <c r="J94"/>
      <c r="K94"/>
    </row>
    <row r="95" spans="2:23">
      <c r="B95"/>
      <c r="C95"/>
      <c r="D95"/>
      <c r="E95"/>
      <c r="F95"/>
      <c r="G95"/>
      <c r="H95"/>
      <c r="I95"/>
      <c r="J95"/>
      <c r="K95"/>
    </row>
    <row r="96" spans="2:23">
      <c r="B96"/>
      <c r="C96"/>
      <c r="D96"/>
      <c r="E96"/>
      <c r="F96"/>
      <c r="G96"/>
      <c r="H96"/>
      <c r="I96"/>
      <c r="J96"/>
      <c r="K96"/>
    </row>
    <row r="97" customFormat="1"/>
    <row r="98" customFormat="1"/>
    <row r="99" customFormat="1"/>
    <row r="100" customFormat="1"/>
    <row r="101" customFormat="1"/>
    <row r="102" customFormat="1"/>
    <row r="103" customFormat="1"/>
    <row r="104" customFormat="1"/>
    <row r="105" customFormat="1"/>
    <row r="106" customFormat="1"/>
    <row r="107" customFormat="1"/>
    <row r="108" customFormat="1"/>
    <row r="109" customFormat="1"/>
    <row r="110" customFormat="1"/>
    <row r="111" customFormat="1"/>
    <row r="112" customFormat="1"/>
    <row r="113" spans="2:11">
      <c r="B113"/>
      <c r="C113"/>
      <c r="D113"/>
      <c r="E113"/>
      <c r="F113"/>
      <c r="G113"/>
      <c r="H113"/>
      <c r="I113"/>
      <c r="J113"/>
      <c r="K113"/>
    </row>
    <row r="114" spans="2:11">
      <c r="B114"/>
      <c r="C114"/>
      <c r="D114"/>
      <c r="E114"/>
      <c r="F114"/>
      <c r="G114"/>
      <c r="H114"/>
      <c r="I114"/>
      <c r="J114"/>
      <c r="K114"/>
    </row>
    <row r="115" spans="2:11">
      <c r="B115"/>
      <c r="C115"/>
      <c r="D115"/>
      <c r="E115"/>
      <c r="F115"/>
      <c r="G115"/>
      <c r="H115"/>
      <c r="I115"/>
      <c r="J115"/>
      <c r="K115"/>
    </row>
    <row r="116" spans="2:11">
      <c r="B116"/>
      <c r="C116"/>
      <c r="D116"/>
      <c r="E116"/>
      <c r="F116"/>
      <c r="G116"/>
      <c r="H116"/>
      <c r="I116"/>
      <c r="J116"/>
      <c r="K116"/>
    </row>
    <row r="117" spans="2:11">
      <c r="B117"/>
      <c r="C117"/>
      <c r="D117"/>
      <c r="E117"/>
      <c r="F117"/>
      <c r="G117"/>
      <c r="H117"/>
      <c r="I117"/>
      <c r="J117"/>
      <c r="K117"/>
    </row>
    <row r="118" spans="2:11">
      <c r="B118"/>
      <c r="C118"/>
      <c r="D118"/>
      <c r="E118"/>
      <c r="F118"/>
      <c r="G118"/>
      <c r="H118"/>
      <c r="I118"/>
      <c r="J118"/>
      <c r="K118"/>
    </row>
    <row r="119" spans="2:11">
      <c r="B119"/>
      <c r="C119"/>
      <c r="D119"/>
      <c r="E119"/>
      <c r="F119"/>
      <c r="G119"/>
      <c r="H119"/>
      <c r="I119"/>
      <c r="J119"/>
      <c r="K119"/>
    </row>
    <row r="120" spans="2:11">
      <c r="B120"/>
      <c r="C120"/>
      <c r="D120"/>
      <c r="E120"/>
      <c r="F120"/>
      <c r="G120"/>
      <c r="H120"/>
      <c r="I120"/>
      <c r="J120"/>
      <c r="K120"/>
    </row>
    <row r="121" spans="2:11">
      <c r="B121"/>
      <c r="C121" s="34"/>
      <c r="D121" s="34"/>
      <c r="E121" s="34"/>
      <c r="F121" s="34"/>
      <c r="G121" s="34"/>
      <c r="H121" s="34"/>
      <c r="I121" s="34"/>
      <c r="J121" s="34"/>
      <c r="K121" s="34"/>
    </row>
    <row r="122" spans="2:11">
      <c r="B122"/>
      <c r="C122" s="34"/>
      <c r="D122" s="34"/>
      <c r="E122" s="34"/>
      <c r="F122" s="34"/>
      <c r="G122" s="34"/>
      <c r="H122" s="34"/>
      <c r="I122" s="34"/>
      <c r="J122" s="34"/>
      <c r="K122" s="34"/>
    </row>
    <row r="123" spans="2:11">
      <c r="B123"/>
      <c r="C123" s="34"/>
      <c r="D123" s="34"/>
      <c r="E123" s="34"/>
      <c r="F123" s="34"/>
      <c r="G123" s="34"/>
      <c r="H123" s="34"/>
      <c r="I123" s="34"/>
      <c r="J123" s="34"/>
      <c r="K123" s="34"/>
    </row>
    <row r="124" spans="2:11">
      <c r="B124"/>
      <c r="C124" s="34"/>
      <c r="D124" s="34"/>
      <c r="E124" s="34"/>
      <c r="F124" s="34"/>
      <c r="G124" s="34"/>
      <c r="H124" s="34"/>
      <c r="I124" s="34"/>
      <c r="J124" s="34"/>
      <c r="K124" s="34"/>
    </row>
    <row r="125" spans="2:11">
      <c r="B125"/>
      <c r="C125" s="34"/>
      <c r="D125" s="34"/>
      <c r="E125" s="34"/>
      <c r="F125" s="34"/>
      <c r="G125" s="34"/>
      <c r="H125" s="34"/>
      <c r="I125" s="34"/>
      <c r="J125" s="34"/>
      <c r="K125" s="34"/>
    </row>
    <row r="126" spans="2:11">
      <c r="B126"/>
      <c r="C126" s="34"/>
      <c r="D126" s="34"/>
      <c r="E126" s="34"/>
      <c r="F126" s="34"/>
      <c r="G126" s="34"/>
      <c r="H126" s="34"/>
      <c r="I126" s="34"/>
      <c r="J126" s="34"/>
      <c r="K126" s="34"/>
    </row>
    <row r="127" spans="2:11">
      <c r="B127"/>
      <c r="C127" s="34"/>
      <c r="D127" s="34"/>
      <c r="E127" s="34"/>
      <c r="F127" s="34"/>
      <c r="G127" s="34"/>
      <c r="H127" s="34"/>
      <c r="I127" s="34"/>
      <c r="J127" s="34"/>
      <c r="K127" s="34"/>
    </row>
    <row r="128" spans="2:11">
      <c r="B128"/>
      <c r="C128" s="34"/>
      <c r="D128" s="34"/>
      <c r="E128" s="34"/>
      <c r="F128" s="34"/>
      <c r="G128" s="34"/>
      <c r="H128" s="34"/>
      <c r="I128" s="34"/>
      <c r="J128" s="34"/>
      <c r="K128" s="34"/>
    </row>
    <row r="129" spans="2:11">
      <c r="B129"/>
      <c r="C129" s="34"/>
      <c r="D129" s="34"/>
      <c r="E129" s="34"/>
      <c r="F129" s="34"/>
      <c r="G129" s="34"/>
      <c r="H129" s="34"/>
      <c r="I129" s="34"/>
      <c r="J129" s="34"/>
      <c r="K129" s="34"/>
    </row>
    <row r="130" spans="2:11">
      <c r="B130"/>
      <c r="C130" s="34"/>
      <c r="D130" s="34"/>
      <c r="E130" s="34"/>
      <c r="F130" s="34"/>
      <c r="G130" s="34"/>
      <c r="H130" s="34"/>
      <c r="I130" s="34"/>
      <c r="J130" s="34"/>
      <c r="K130" s="34"/>
    </row>
    <row r="131" spans="2:11">
      <c r="B131"/>
      <c r="C131" s="34"/>
      <c r="D131" s="34"/>
      <c r="E131" s="34"/>
      <c r="F131" s="34"/>
      <c r="G131" s="34"/>
      <c r="H131" s="34"/>
      <c r="I131" s="34"/>
      <c r="J131" s="34"/>
      <c r="K131" s="34"/>
    </row>
    <row r="132" spans="2:11">
      <c r="B132"/>
      <c r="C132" s="34"/>
      <c r="D132" s="34"/>
      <c r="E132" s="34"/>
      <c r="F132" s="34"/>
      <c r="G132" s="34"/>
      <c r="H132" s="34"/>
      <c r="I132" s="34"/>
      <c r="J132" s="34"/>
      <c r="K132" s="34"/>
    </row>
    <row r="133" spans="2:11">
      <c r="B133"/>
      <c r="C133" s="34"/>
      <c r="D133" s="34"/>
      <c r="E133" s="34"/>
      <c r="F133" s="34"/>
      <c r="G133" s="34"/>
      <c r="H133" s="34"/>
      <c r="I133" s="34"/>
      <c r="J133" s="34"/>
      <c r="K133" s="34"/>
    </row>
    <row r="134" spans="2:11">
      <c r="B134"/>
      <c r="C134" s="34"/>
      <c r="D134" s="34"/>
      <c r="E134" s="34"/>
      <c r="F134" s="34"/>
      <c r="G134" s="34"/>
      <c r="H134" s="34"/>
      <c r="I134" s="34"/>
      <c r="J134" s="34"/>
      <c r="K134" s="34"/>
    </row>
    <row r="135" spans="2:11">
      <c r="B135"/>
      <c r="C135" s="34"/>
      <c r="D135" s="34"/>
      <c r="E135" s="34"/>
      <c r="F135" s="34"/>
      <c r="G135" s="34"/>
      <c r="H135" s="34"/>
      <c r="I135" s="34"/>
      <c r="J135" s="34"/>
      <c r="K135" s="34"/>
    </row>
    <row r="136" spans="2:11">
      <c r="B136"/>
      <c r="C136" s="34"/>
      <c r="D136" s="34"/>
      <c r="E136" s="34"/>
      <c r="F136" s="34"/>
      <c r="G136" s="34"/>
      <c r="H136" s="34"/>
      <c r="I136" s="34"/>
      <c r="J136" s="34"/>
      <c r="K136" s="34"/>
    </row>
    <row r="137" spans="2:11">
      <c r="B137"/>
      <c r="C137" s="34"/>
      <c r="D137" s="34"/>
      <c r="E137" s="34"/>
      <c r="F137" s="34"/>
      <c r="G137" s="34"/>
      <c r="H137" s="34"/>
      <c r="I137" s="34"/>
      <c r="J137" s="34"/>
      <c r="K137" s="34"/>
    </row>
    <row r="138" spans="2:11">
      <c r="B138"/>
      <c r="C138" s="34"/>
      <c r="D138" s="34"/>
      <c r="E138" s="34"/>
      <c r="F138" s="34"/>
      <c r="G138" s="34"/>
      <c r="H138" s="34"/>
      <c r="I138" s="34"/>
      <c r="J138" s="34"/>
      <c r="K138" s="34"/>
    </row>
    <row r="139" spans="2:11">
      <c r="B139"/>
      <c r="C139" s="34"/>
      <c r="D139" s="34"/>
      <c r="E139" s="34"/>
      <c r="F139" s="34"/>
      <c r="G139" s="34"/>
      <c r="H139" s="34"/>
      <c r="I139" s="34"/>
      <c r="J139" s="34"/>
      <c r="K139" s="34"/>
    </row>
    <row r="140" spans="2:11">
      <c r="B140"/>
      <c r="C140" s="34"/>
      <c r="D140" s="34"/>
      <c r="E140" s="34"/>
      <c r="F140" s="34"/>
      <c r="G140" s="34"/>
      <c r="H140" s="34"/>
      <c r="I140" s="34"/>
      <c r="J140" s="34"/>
      <c r="K140" s="34"/>
    </row>
    <row r="141" spans="2:11">
      <c r="B141"/>
      <c r="C141" s="34"/>
      <c r="D141" s="34"/>
      <c r="E141" s="34"/>
      <c r="F141" s="34"/>
      <c r="G141" s="34"/>
      <c r="H141" s="34"/>
      <c r="I141" s="34"/>
      <c r="J141" s="34"/>
      <c r="K141" s="34"/>
    </row>
    <row r="142" spans="2:11">
      <c r="B142"/>
      <c r="C142" s="34"/>
      <c r="D142" s="34"/>
      <c r="E142" s="34"/>
      <c r="F142" s="34"/>
      <c r="G142" s="34"/>
      <c r="H142" s="34"/>
      <c r="I142" s="34"/>
      <c r="J142" s="34"/>
      <c r="K142" s="34"/>
    </row>
    <row r="143" spans="2:11">
      <c r="C143" s="34"/>
      <c r="D143" s="34"/>
      <c r="E143" s="34"/>
      <c r="F143" s="34"/>
      <c r="G143" s="34"/>
      <c r="H143" s="34"/>
      <c r="I143" s="34"/>
      <c r="J143" s="34"/>
      <c r="K143" s="34"/>
    </row>
    <row r="144" spans="2:11">
      <c r="C144" s="34"/>
      <c r="D144" s="34"/>
      <c r="E144" s="34"/>
      <c r="F144" s="34"/>
      <c r="G144" s="34"/>
      <c r="H144" s="34"/>
      <c r="I144" s="34"/>
      <c r="J144" s="34"/>
      <c r="K144" s="34"/>
    </row>
    <row r="145" spans="2:11">
      <c r="C145" s="34"/>
      <c r="D145" s="34"/>
      <c r="E145" s="34"/>
      <c r="F145" s="34"/>
      <c r="G145" s="34"/>
      <c r="H145" s="34"/>
      <c r="I145" s="34"/>
      <c r="J145" s="34"/>
      <c r="K145" s="34"/>
    </row>
    <row r="146" spans="2:11">
      <c r="C146" s="34"/>
      <c r="D146" s="34"/>
      <c r="E146" s="34"/>
      <c r="F146" s="34"/>
      <c r="G146" s="34"/>
      <c r="H146" s="34"/>
      <c r="I146" s="34"/>
      <c r="J146" s="34"/>
      <c r="K146" s="34"/>
    </row>
    <row r="147" spans="2:11">
      <c r="C147" s="34"/>
      <c r="D147" s="34"/>
      <c r="E147" s="34"/>
      <c r="F147" s="34"/>
      <c r="G147" s="34"/>
      <c r="H147" s="34"/>
      <c r="I147" s="34"/>
      <c r="J147" s="34"/>
      <c r="K147" s="34"/>
    </row>
    <row r="148" spans="2:11">
      <c r="C148" s="34"/>
      <c r="D148" s="34"/>
      <c r="E148" s="34"/>
      <c r="F148" s="34"/>
      <c r="G148" s="34"/>
      <c r="H148" s="34"/>
      <c r="I148" s="34"/>
      <c r="J148" s="34"/>
      <c r="K148" s="34"/>
    </row>
    <row r="149" spans="2:11">
      <c r="C149" s="34"/>
      <c r="D149" s="34"/>
      <c r="E149" s="34"/>
      <c r="F149" s="34"/>
      <c r="G149" s="34"/>
      <c r="H149" s="34"/>
      <c r="I149" s="34"/>
      <c r="J149" s="34"/>
      <c r="K149" s="34"/>
    </row>
    <row r="150" spans="2:11">
      <c r="C150" s="34"/>
      <c r="D150" s="34"/>
      <c r="E150" s="34"/>
      <c r="F150" s="34"/>
      <c r="G150" s="34"/>
      <c r="H150" s="34"/>
      <c r="I150" s="34"/>
      <c r="J150" s="34"/>
      <c r="K150" s="34"/>
    </row>
    <row r="151" spans="2:11">
      <c r="C151" s="34"/>
      <c r="D151" s="34"/>
      <c r="E151" s="34"/>
      <c r="F151" s="34"/>
      <c r="G151" s="34"/>
      <c r="H151" s="34"/>
      <c r="I151" s="34"/>
      <c r="J151" s="34"/>
      <c r="K151" s="34"/>
    </row>
    <row r="152" spans="2:11">
      <c r="C152" s="34"/>
      <c r="D152" s="34"/>
      <c r="E152" s="34"/>
      <c r="F152" s="34"/>
      <c r="G152" s="34"/>
      <c r="H152" s="34"/>
      <c r="I152" s="34"/>
      <c r="J152" s="34"/>
      <c r="K152" s="34"/>
    </row>
    <row r="153" spans="2:11">
      <c r="C153" s="34"/>
      <c r="D153" s="34"/>
      <c r="E153" s="34"/>
      <c r="F153" s="34"/>
      <c r="G153" s="34"/>
      <c r="H153" s="34"/>
      <c r="I153" s="34"/>
      <c r="J153" s="34"/>
      <c r="K153" s="34"/>
    </row>
    <row r="154" spans="2:11">
      <c r="C154" s="34"/>
      <c r="D154" s="34"/>
      <c r="E154" s="34"/>
      <c r="F154" s="34"/>
      <c r="G154" s="34"/>
      <c r="H154" s="34"/>
      <c r="I154" s="34"/>
      <c r="J154" s="34"/>
      <c r="K154" s="34"/>
    </row>
    <row r="155" spans="2:11">
      <c r="C155" s="34"/>
      <c r="D155" s="34"/>
      <c r="E155" s="34"/>
      <c r="F155" s="34"/>
      <c r="G155" s="34"/>
      <c r="H155" s="34"/>
      <c r="I155" s="34"/>
      <c r="J155" s="34"/>
      <c r="K155" s="34"/>
    </row>
    <row r="156" spans="2:11">
      <c r="C156" s="34"/>
      <c r="D156" s="34"/>
      <c r="E156" s="34"/>
      <c r="F156" s="34"/>
      <c r="G156" s="34"/>
      <c r="H156" s="34"/>
      <c r="I156" s="34"/>
      <c r="J156" s="34"/>
      <c r="K156" s="34"/>
    </row>
    <row r="157" spans="2:11">
      <c r="B157"/>
      <c r="C157" s="34"/>
      <c r="D157" s="34"/>
      <c r="E157" s="34"/>
      <c r="F157" s="34"/>
      <c r="G157" s="34"/>
      <c r="H157" s="34"/>
      <c r="I157" s="34"/>
      <c r="J157" s="34"/>
      <c r="K157" s="34"/>
    </row>
    <row r="158" spans="2:11">
      <c r="B158"/>
      <c r="C158" s="34"/>
      <c r="D158" s="34"/>
      <c r="E158" s="34"/>
      <c r="F158" s="34"/>
      <c r="G158" s="34"/>
      <c r="H158" s="34"/>
      <c r="I158" s="34"/>
      <c r="J158" s="34"/>
      <c r="K158" s="34"/>
    </row>
    <row r="159" spans="2:11">
      <c r="B159"/>
      <c r="C159" s="34"/>
      <c r="D159" s="34"/>
      <c r="E159" s="34"/>
      <c r="F159" s="34"/>
      <c r="G159" s="34"/>
      <c r="H159" s="34"/>
      <c r="I159" s="34"/>
      <c r="J159" s="34"/>
      <c r="K159" s="34"/>
    </row>
    <row r="160" spans="2:11">
      <c r="B160"/>
      <c r="C160" s="34"/>
      <c r="D160" s="34"/>
      <c r="E160" s="34"/>
      <c r="F160" s="34"/>
      <c r="G160" s="34"/>
      <c r="H160" s="34"/>
      <c r="I160" s="34"/>
      <c r="J160" s="34"/>
      <c r="K160" s="34"/>
    </row>
    <row r="161" spans="2:11">
      <c r="B161"/>
      <c r="C161" s="34"/>
      <c r="D161" s="34"/>
      <c r="E161" s="34"/>
      <c r="F161" s="34"/>
      <c r="G161" s="34"/>
      <c r="H161" s="34"/>
      <c r="I161" s="34"/>
      <c r="J161" s="34"/>
      <c r="K161" s="34"/>
    </row>
    <row r="162" spans="2:11">
      <c r="B162"/>
      <c r="C162" s="34"/>
      <c r="D162" s="34"/>
      <c r="E162" s="34"/>
      <c r="F162" s="34"/>
      <c r="G162" s="34"/>
      <c r="H162" s="34"/>
      <c r="I162" s="34"/>
      <c r="J162" s="34"/>
      <c r="K162" s="34"/>
    </row>
    <row r="163" spans="2:11">
      <c r="B163"/>
      <c r="C163" s="34"/>
      <c r="D163" s="34"/>
      <c r="E163" s="34"/>
      <c r="F163" s="34"/>
      <c r="G163" s="34"/>
      <c r="H163" s="34"/>
      <c r="I163" s="34"/>
      <c r="J163" s="34"/>
      <c r="K163" s="34"/>
    </row>
    <row r="164" spans="2:11">
      <c r="B164"/>
      <c r="C164" s="34"/>
      <c r="D164" s="34"/>
      <c r="E164" s="34"/>
      <c r="F164" s="34"/>
      <c r="G164" s="34"/>
      <c r="H164" s="34"/>
      <c r="I164" s="34"/>
      <c r="J164" s="34"/>
      <c r="K164" s="34"/>
    </row>
    <row r="165" spans="2:11">
      <c r="B165"/>
      <c r="C165" s="34"/>
      <c r="D165" s="34"/>
      <c r="E165" s="34"/>
      <c r="F165" s="34"/>
      <c r="G165" s="34"/>
      <c r="H165" s="34"/>
      <c r="I165" s="34"/>
      <c r="J165" s="34"/>
      <c r="K165" s="34"/>
    </row>
    <row r="166" spans="2:11">
      <c r="B166"/>
      <c r="C166" s="34"/>
      <c r="D166" s="34"/>
      <c r="E166" s="34"/>
      <c r="F166" s="34"/>
      <c r="G166" s="34"/>
      <c r="H166" s="34"/>
      <c r="I166" s="34"/>
      <c r="J166" s="34"/>
      <c r="K166" s="34"/>
    </row>
    <row r="167" spans="2:11">
      <c r="B167"/>
      <c r="C167" s="34"/>
      <c r="D167" s="34"/>
      <c r="E167" s="34"/>
      <c r="F167" s="34"/>
      <c r="G167" s="34"/>
      <c r="H167" s="34"/>
      <c r="I167" s="34"/>
      <c r="J167" s="34"/>
      <c r="K167" s="34"/>
    </row>
    <row r="168" spans="2:11">
      <c r="B168"/>
      <c r="C168" s="34"/>
      <c r="D168" s="34"/>
      <c r="E168" s="34"/>
      <c r="F168" s="34"/>
      <c r="G168" s="34"/>
      <c r="H168" s="34"/>
      <c r="I168" s="34"/>
      <c r="J168" s="34"/>
      <c r="K168" s="34"/>
    </row>
    <row r="169" spans="2:11">
      <c r="B169"/>
      <c r="C169" s="34"/>
      <c r="D169" s="34"/>
      <c r="E169" s="34"/>
      <c r="F169" s="34"/>
      <c r="G169" s="34"/>
      <c r="H169" s="34"/>
      <c r="I169" s="34"/>
      <c r="J169" s="34"/>
      <c r="K169" s="34"/>
    </row>
    <row r="170" spans="2:11">
      <c r="B170"/>
      <c r="C170" s="34"/>
      <c r="D170" s="34"/>
      <c r="E170" s="34"/>
      <c r="F170" s="34"/>
      <c r="G170" s="34"/>
      <c r="H170" s="34"/>
      <c r="I170" s="34"/>
      <c r="J170" s="34"/>
      <c r="K170" s="34"/>
    </row>
    <row r="171" spans="2:11">
      <c r="B171"/>
      <c r="C171" s="34"/>
      <c r="D171" s="34"/>
      <c r="E171" s="34"/>
      <c r="F171" s="34"/>
      <c r="G171" s="34"/>
      <c r="H171" s="34"/>
      <c r="I171" s="34"/>
      <c r="J171" s="34"/>
      <c r="K171" s="34"/>
    </row>
    <row r="172" spans="2:11">
      <c r="B172"/>
      <c r="C172" s="34"/>
      <c r="D172" s="34"/>
      <c r="E172" s="34"/>
      <c r="F172" s="34"/>
      <c r="G172" s="34"/>
      <c r="H172" s="34"/>
      <c r="I172" s="34"/>
      <c r="J172" s="34"/>
      <c r="K172" s="34"/>
    </row>
  </sheetData>
  <mergeCells count="8">
    <mergeCell ref="C6:K6"/>
    <mergeCell ref="C7:K7"/>
    <mergeCell ref="B2:C2"/>
    <mergeCell ref="D2:I2"/>
    <mergeCell ref="J2:K2"/>
    <mergeCell ref="B3:B4"/>
    <mergeCell ref="C3:J3"/>
    <mergeCell ref="C4:J4"/>
  </mergeCells>
  <printOptions horizontalCentered="1" verticalCentered="1"/>
  <pageMargins left="0.196850393700787" right="0.196850393700787" top="0.196850393700787" bottom="0.196850393700787" header="0.511811023622047" footer="0.511811023622047"/>
  <pageSetup paperSize="9" scale="41"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T142"/>
  <sheetViews>
    <sheetView rightToLeft="1" topLeftCell="A63" zoomScale="50" zoomScaleNormal="50" workbookViewId="0">
      <selection activeCell="E2" sqref="E2:R2"/>
    </sheetView>
  </sheetViews>
  <sheetFormatPr defaultRowHeight="18.75"/>
  <cols>
    <col min="1" max="1" width="10.7109375" customWidth="1"/>
    <col min="2" max="2" width="21.85546875" style="11" customWidth="1"/>
    <col min="3" max="3" width="18.7109375" style="48" customWidth="1"/>
    <col min="4" max="18" width="18.7109375" style="47" customWidth="1"/>
    <col min="19" max="20" width="18.7109375" style="48" customWidth="1"/>
  </cols>
  <sheetData>
    <row r="1" spans="2:20" ht="18" customHeight="1"/>
    <row r="2" spans="2:20" s="92" customFormat="1" ht="40.15" customHeight="1">
      <c r="B2" s="1406" t="s">
        <v>854</v>
      </c>
      <c r="C2" s="1406"/>
      <c r="D2" s="1406"/>
      <c r="E2" s="1405" t="s">
        <v>729</v>
      </c>
      <c r="F2" s="1405"/>
      <c r="G2" s="1405"/>
      <c r="H2" s="1405"/>
      <c r="I2" s="1405"/>
      <c r="J2" s="1405"/>
      <c r="K2" s="1405"/>
      <c r="L2" s="1405"/>
      <c r="M2" s="1405"/>
      <c r="N2" s="1405"/>
      <c r="O2" s="1405"/>
      <c r="P2" s="1405"/>
      <c r="Q2" s="1405"/>
      <c r="R2" s="1405"/>
      <c r="S2" s="1432" t="s">
        <v>688</v>
      </c>
      <c r="T2" s="1432"/>
    </row>
    <row r="3" spans="2:20" s="92" customFormat="1" ht="40.15" customHeight="1">
      <c r="B3" s="1622"/>
      <c r="C3" s="1405" t="s">
        <v>971</v>
      </c>
      <c r="D3" s="1405"/>
      <c r="E3" s="1405"/>
      <c r="F3" s="1405"/>
      <c r="G3" s="1405"/>
      <c r="H3" s="1405"/>
      <c r="I3" s="1405"/>
      <c r="J3" s="1405"/>
      <c r="K3" s="1405"/>
      <c r="L3" s="1405"/>
      <c r="M3" s="1405"/>
      <c r="N3" s="1405"/>
      <c r="O3" s="1405"/>
      <c r="P3" s="1405"/>
      <c r="Q3" s="1405"/>
      <c r="R3" s="1405"/>
      <c r="S3" s="1405"/>
      <c r="T3" s="323"/>
    </row>
    <row r="4" spans="2:20" s="92" customFormat="1" ht="40.15" customHeight="1">
      <c r="B4" s="1622"/>
      <c r="C4" s="1406" t="s">
        <v>972</v>
      </c>
      <c r="D4" s="1406"/>
      <c r="E4" s="1406"/>
      <c r="F4" s="1406"/>
      <c r="G4" s="1406"/>
      <c r="H4" s="1406"/>
      <c r="I4" s="1406"/>
      <c r="J4" s="1406"/>
      <c r="K4" s="1406"/>
      <c r="L4" s="1406"/>
      <c r="M4" s="1406"/>
      <c r="N4" s="1406"/>
      <c r="O4" s="1406"/>
      <c r="P4" s="1406"/>
      <c r="Q4" s="1406"/>
      <c r="R4" s="1406"/>
      <c r="S4" s="1406"/>
      <c r="T4" s="1294" t="s">
        <v>24</v>
      </c>
    </row>
    <row r="5" spans="2:20" s="92" customFormat="1" ht="10.15" customHeight="1">
      <c r="B5" s="1280"/>
      <c r="C5" s="1259"/>
      <c r="D5" s="1259"/>
      <c r="E5" s="1259"/>
      <c r="F5" s="1259"/>
      <c r="G5" s="1259"/>
      <c r="H5" s="1259"/>
      <c r="I5" s="1259"/>
      <c r="J5" s="1259"/>
      <c r="K5" s="1259"/>
      <c r="L5" s="1259"/>
      <c r="M5" s="1259"/>
      <c r="N5" s="1259"/>
      <c r="O5" s="1259"/>
      <c r="P5" s="1259"/>
      <c r="Q5" s="1259"/>
      <c r="R5" s="1259"/>
      <c r="S5" s="1259"/>
      <c r="T5" s="434"/>
    </row>
    <row r="6" spans="2:20" ht="28.5" customHeight="1">
      <c r="B6" s="329"/>
      <c r="C6" s="1679" t="s">
        <v>408</v>
      </c>
      <c r="D6" s="1680"/>
      <c r="E6" s="1680"/>
      <c r="F6" s="1680"/>
      <c r="G6" s="1680"/>
      <c r="H6" s="1680"/>
      <c r="I6" s="1680"/>
      <c r="J6" s="1680"/>
      <c r="K6" s="1680"/>
      <c r="L6" s="1680"/>
      <c r="M6" s="1680"/>
      <c r="N6" s="1680"/>
      <c r="O6" s="1680"/>
      <c r="P6" s="1680"/>
      <c r="Q6" s="1680"/>
      <c r="R6" s="1681"/>
      <c r="S6" s="1682" t="s">
        <v>409</v>
      </c>
      <c r="T6" s="1684" t="s">
        <v>406</v>
      </c>
    </row>
    <row r="7" spans="2:20" ht="28.5" customHeight="1">
      <c r="B7" s="330"/>
      <c r="C7" s="1686" t="s">
        <v>410</v>
      </c>
      <c r="D7" s="1687"/>
      <c r="E7" s="1687"/>
      <c r="F7" s="1687"/>
      <c r="G7" s="1687"/>
      <c r="H7" s="1687"/>
      <c r="I7" s="1687"/>
      <c r="J7" s="1687"/>
      <c r="K7" s="1687"/>
      <c r="L7" s="1687"/>
      <c r="M7" s="1687"/>
      <c r="N7" s="1687"/>
      <c r="O7" s="1687"/>
      <c r="P7" s="1687"/>
      <c r="Q7" s="1687"/>
      <c r="R7" s="1688"/>
      <c r="S7" s="1683"/>
      <c r="T7" s="1685"/>
    </row>
    <row r="8" spans="2:20" ht="93" customHeight="1">
      <c r="B8" s="1275"/>
      <c r="C8" s="1297"/>
      <c r="D8" s="726" t="s">
        <v>411</v>
      </c>
      <c r="E8" s="726" t="s">
        <v>412</v>
      </c>
      <c r="F8" s="726" t="s">
        <v>413</v>
      </c>
      <c r="G8" s="726" t="s">
        <v>414</v>
      </c>
      <c r="H8" s="726" t="s">
        <v>415</v>
      </c>
      <c r="I8" s="726" t="s">
        <v>416</v>
      </c>
      <c r="J8" s="726" t="s">
        <v>417</v>
      </c>
      <c r="K8" s="726" t="s">
        <v>418</v>
      </c>
      <c r="L8" s="726" t="s">
        <v>419</v>
      </c>
      <c r="M8" s="727" t="s">
        <v>420</v>
      </c>
      <c r="N8" s="726" t="s">
        <v>421</v>
      </c>
      <c r="O8" s="726" t="s">
        <v>422</v>
      </c>
      <c r="P8" s="726" t="s">
        <v>423</v>
      </c>
      <c r="Q8" s="726" t="s">
        <v>424</v>
      </c>
      <c r="R8" s="726" t="s">
        <v>425</v>
      </c>
      <c r="S8" s="1683"/>
      <c r="T8" s="1685"/>
    </row>
    <row r="9" spans="2:20" ht="18.75" customHeight="1">
      <c r="B9" s="1275"/>
      <c r="C9" s="1297"/>
      <c r="D9" s="335"/>
      <c r="E9" s="335"/>
      <c r="F9" s="335"/>
      <c r="G9" s="335"/>
      <c r="H9" s="335"/>
      <c r="I9" s="335"/>
      <c r="J9" s="335"/>
      <c r="K9" s="335"/>
      <c r="L9" s="335"/>
      <c r="M9" s="338"/>
      <c r="N9" s="335"/>
      <c r="O9" s="335"/>
      <c r="P9" s="335"/>
      <c r="Q9" s="335"/>
      <c r="R9" s="337"/>
      <c r="S9" s="1297"/>
      <c r="T9" s="1298"/>
    </row>
    <row r="10" spans="2:20" ht="123" customHeight="1">
      <c r="B10" s="278"/>
      <c r="C10" s="339"/>
      <c r="D10" s="715" t="s">
        <v>427</v>
      </c>
      <c r="E10" s="715" t="s">
        <v>428</v>
      </c>
      <c r="F10" s="715" t="s">
        <v>429</v>
      </c>
      <c r="G10" s="715" t="s">
        <v>430</v>
      </c>
      <c r="H10" s="715" t="s">
        <v>431</v>
      </c>
      <c r="I10" s="715" t="s">
        <v>432</v>
      </c>
      <c r="J10" s="715" t="s">
        <v>433</v>
      </c>
      <c r="K10" s="715" t="s">
        <v>434</v>
      </c>
      <c r="L10" s="715" t="s">
        <v>435</v>
      </c>
      <c r="M10" s="724" t="s">
        <v>436</v>
      </c>
      <c r="N10" s="715" t="s">
        <v>437</v>
      </c>
      <c r="O10" s="715" t="s">
        <v>438</v>
      </c>
      <c r="P10" s="715" t="s">
        <v>439</v>
      </c>
      <c r="Q10" s="715" t="s">
        <v>440</v>
      </c>
      <c r="R10" s="725" t="s">
        <v>441</v>
      </c>
      <c r="S10" s="339" t="s">
        <v>426</v>
      </c>
      <c r="T10" s="340" t="s">
        <v>407</v>
      </c>
    </row>
    <row r="11" spans="2:20" s="92" customFormat="1" ht="40.15" customHeight="1">
      <c r="B11" s="78" t="s">
        <v>2</v>
      </c>
      <c r="C11" s="12"/>
      <c r="D11" s="12"/>
      <c r="E11" s="12"/>
      <c r="F11" s="12"/>
      <c r="G11" s="12"/>
      <c r="H11" s="12"/>
      <c r="I11" s="12"/>
      <c r="J11" s="12"/>
      <c r="K11" s="12"/>
      <c r="L11" s="12"/>
      <c r="M11" s="12"/>
      <c r="N11" s="12"/>
      <c r="O11" s="12"/>
      <c r="P11" s="12"/>
      <c r="Q11" s="12"/>
      <c r="R11" s="12"/>
      <c r="S11" s="12"/>
      <c r="T11" s="12"/>
    </row>
    <row r="12" spans="2:20" s="634" customFormat="1" ht="34.9" hidden="1" customHeight="1">
      <c r="B12" s="505">
        <v>2015</v>
      </c>
      <c r="C12" s="574">
        <v>2140.676187</v>
      </c>
      <c r="D12" s="573">
        <v>253.973815</v>
      </c>
      <c r="E12" s="573">
        <v>67.578058999999996</v>
      </c>
      <c r="F12" s="573">
        <v>12.7470114</v>
      </c>
      <c r="G12" s="573">
        <v>56.439723999999998</v>
      </c>
      <c r="H12" s="573">
        <v>3.1049828599999998</v>
      </c>
      <c r="I12" s="573">
        <v>2.2541928499999999</v>
      </c>
      <c r="J12" s="573">
        <v>42.835278899999999</v>
      </c>
      <c r="K12" s="573">
        <v>111.751076</v>
      </c>
      <c r="L12" s="573">
        <v>244.43808300000001</v>
      </c>
      <c r="M12" s="573">
        <v>537.92798300000004</v>
      </c>
      <c r="N12" s="573">
        <v>69.701632599999996</v>
      </c>
      <c r="O12" s="573">
        <v>43.606065399999999</v>
      </c>
      <c r="P12" s="573">
        <v>240.52481599999999</v>
      </c>
      <c r="Q12" s="573">
        <v>110.165768</v>
      </c>
      <c r="R12" s="573">
        <v>343.62769527399996</v>
      </c>
      <c r="S12" s="574">
        <v>170.24107699999999</v>
      </c>
      <c r="T12" s="574">
        <f t="shared" ref="T12:T19" si="0">+S12+C12</f>
        <v>2310.9172640000002</v>
      </c>
    </row>
    <row r="13" spans="2:20" s="634" customFormat="1" ht="34.9" hidden="1" customHeight="1">
      <c r="B13" s="515">
        <v>2016</v>
      </c>
      <c r="C13" s="676">
        <v>2198.2663259999999</v>
      </c>
      <c r="D13" s="638">
        <v>265.91508800000003</v>
      </c>
      <c r="E13" s="638">
        <v>56.940661200000001</v>
      </c>
      <c r="F13" s="638">
        <v>31.434546000000001</v>
      </c>
      <c r="G13" s="638">
        <v>58.298200600000001</v>
      </c>
      <c r="H13" s="638">
        <v>4.4678727900000004</v>
      </c>
      <c r="I13" s="638">
        <v>3.4930845099999996</v>
      </c>
      <c r="J13" s="638">
        <v>48.019970200000003</v>
      </c>
      <c r="K13" s="638">
        <v>104.72184900000001</v>
      </c>
      <c r="L13" s="638">
        <v>259.36848400000002</v>
      </c>
      <c r="M13" s="638">
        <v>503.98802499999999</v>
      </c>
      <c r="N13" s="638">
        <v>72.575981200000001</v>
      </c>
      <c r="O13" s="638">
        <v>50.835304499999999</v>
      </c>
      <c r="P13" s="638">
        <v>222.960578</v>
      </c>
      <c r="Q13" s="638">
        <v>68.266902200000004</v>
      </c>
      <c r="R13" s="638">
        <v>446.97977721099994</v>
      </c>
      <c r="S13" s="676">
        <v>288.43069800000001</v>
      </c>
      <c r="T13" s="676">
        <f t="shared" si="0"/>
        <v>2486.6970240000001</v>
      </c>
    </row>
    <row r="14" spans="2:20" s="634" customFormat="1" ht="34.9" hidden="1" customHeight="1">
      <c r="B14" s="505">
        <v>2017</v>
      </c>
      <c r="C14" s="574">
        <v>2719.0368349999999</v>
      </c>
      <c r="D14" s="573">
        <v>304.69217200000003</v>
      </c>
      <c r="E14" s="573">
        <v>80.767332299999993</v>
      </c>
      <c r="F14" s="573">
        <v>42.216578599999998</v>
      </c>
      <c r="G14" s="573">
        <v>80.468182900000002</v>
      </c>
      <c r="H14" s="573">
        <v>7.45315613</v>
      </c>
      <c r="I14" s="573">
        <v>3.50397611</v>
      </c>
      <c r="J14" s="573">
        <v>46.059650700000006</v>
      </c>
      <c r="K14" s="573">
        <v>123.833755</v>
      </c>
      <c r="L14" s="573">
        <v>292.56771900000001</v>
      </c>
      <c r="M14" s="573">
        <v>599.42517699999996</v>
      </c>
      <c r="N14" s="573">
        <v>82.5480582</v>
      </c>
      <c r="O14" s="573">
        <v>320.81045599999999</v>
      </c>
      <c r="P14" s="573">
        <v>257.27837799999998</v>
      </c>
      <c r="Q14" s="573">
        <v>66.113137199999997</v>
      </c>
      <c r="R14" s="573">
        <v>411.299107408</v>
      </c>
      <c r="S14" s="574">
        <v>255.17276799999999</v>
      </c>
      <c r="T14" s="574">
        <f t="shared" si="0"/>
        <v>2974.2096029999998</v>
      </c>
    </row>
    <row r="15" spans="2:20" s="634" customFormat="1" ht="34.9" hidden="1" customHeight="1">
      <c r="B15" s="515">
        <v>2018</v>
      </c>
      <c r="C15" s="676">
        <v>3064.3042730000002</v>
      </c>
      <c r="D15" s="638">
        <v>367.167079</v>
      </c>
      <c r="E15" s="638">
        <v>50.4819976</v>
      </c>
      <c r="F15" s="638">
        <v>35.7669189</v>
      </c>
      <c r="G15" s="638">
        <v>92.071866900000003</v>
      </c>
      <c r="H15" s="638">
        <v>8.3277193300000008</v>
      </c>
      <c r="I15" s="638">
        <v>3.99414026</v>
      </c>
      <c r="J15" s="638">
        <v>47.794257700000003</v>
      </c>
      <c r="K15" s="638">
        <v>155.11923300000001</v>
      </c>
      <c r="L15" s="638">
        <v>321.38921900000003</v>
      </c>
      <c r="M15" s="638">
        <v>743.06791799999996</v>
      </c>
      <c r="N15" s="638">
        <v>98.287148599999995</v>
      </c>
      <c r="O15" s="638">
        <v>336.90934700000003</v>
      </c>
      <c r="P15" s="638">
        <v>296.20895100000001</v>
      </c>
      <c r="Q15" s="638">
        <v>74.726182299999991</v>
      </c>
      <c r="R15" s="638">
        <v>432.99229720199997</v>
      </c>
      <c r="S15" s="676">
        <v>355.69068099999998</v>
      </c>
      <c r="T15" s="676">
        <f t="shared" si="0"/>
        <v>3419.9949540000002</v>
      </c>
    </row>
    <row r="16" spans="2:20" s="634" customFormat="1" ht="34.9" hidden="1" customHeight="1">
      <c r="B16" s="505">
        <v>2019</v>
      </c>
      <c r="C16" s="574">
        <v>3353.6184699999999</v>
      </c>
      <c r="D16" s="573">
        <v>382.709924</v>
      </c>
      <c r="E16" s="573">
        <v>49.264236600000004</v>
      </c>
      <c r="F16" s="573">
        <v>37.257958600000002</v>
      </c>
      <c r="G16" s="573">
        <v>110.217341</v>
      </c>
      <c r="H16" s="573">
        <v>9.3201991500000005</v>
      </c>
      <c r="I16" s="573">
        <v>3.6525277799999998</v>
      </c>
      <c r="J16" s="573">
        <v>36.6777905</v>
      </c>
      <c r="K16" s="573">
        <v>167.13795400000001</v>
      </c>
      <c r="L16" s="573">
        <v>340.38666999999998</v>
      </c>
      <c r="M16" s="573">
        <v>955.81890399999997</v>
      </c>
      <c r="N16" s="573">
        <v>94.371002400000009</v>
      </c>
      <c r="O16" s="573">
        <v>303.89390100000003</v>
      </c>
      <c r="P16" s="573">
        <v>261.41738700000002</v>
      </c>
      <c r="Q16" s="573">
        <v>73.250920400000012</v>
      </c>
      <c r="R16" s="573">
        <v>528.24175497199997</v>
      </c>
      <c r="S16" s="574">
        <v>296.384682</v>
      </c>
      <c r="T16" s="574">
        <f t="shared" si="0"/>
        <v>3650.0031519999998</v>
      </c>
    </row>
    <row r="17" spans="2:20" s="634" customFormat="1" ht="34.9" hidden="1" customHeight="1">
      <c r="B17" s="515">
        <v>2020</v>
      </c>
      <c r="C17" s="676">
        <v>3525.3678679999998</v>
      </c>
      <c r="D17" s="638">
        <v>370.82037100000002</v>
      </c>
      <c r="E17" s="638">
        <v>30.284345699999999</v>
      </c>
      <c r="F17" s="638">
        <v>31.2119277</v>
      </c>
      <c r="G17" s="638">
        <v>99.383196799999993</v>
      </c>
      <c r="H17" s="638">
        <v>6.7969045299999999</v>
      </c>
      <c r="I17" s="638">
        <v>3.6863918099999999</v>
      </c>
      <c r="J17" s="638">
        <v>39.675853400000001</v>
      </c>
      <c r="K17" s="638">
        <v>176.45392100000001</v>
      </c>
      <c r="L17" s="638">
        <v>348.791563</v>
      </c>
      <c r="M17" s="638">
        <v>1055.0781179999999</v>
      </c>
      <c r="N17" s="638">
        <v>110.47959400000001</v>
      </c>
      <c r="O17" s="638">
        <v>281.15502700000002</v>
      </c>
      <c r="P17" s="638">
        <v>288.65749599999998</v>
      </c>
      <c r="Q17" s="638">
        <v>101.53225500000001</v>
      </c>
      <c r="R17" s="638">
        <v>581.36090312299996</v>
      </c>
      <c r="S17" s="676">
        <v>236.642582</v>
      </c>
      <c r="T17" s="676">
        <f t="shared" si="0"/>
        <v>3762.0104499999998</v>
      </c>
    </row>
    <row r="18" spans="2:20" s="634" customFormat="1" ht="34.9" customHeight="1">
      <c r="B18" s="505">
        <v>2021</v>
      </c>
      <c r="C18" s="574">
        <v>3484.5491069999998</v>
      </c>
      <c r="D18" s="573">
        <v>441.607485</v>
      </c>
      <c r="E18" s="573">
        <v>35.1043375</v>
      </c>
      <c r="F18" s="573">
        <v>34.0284361</v>
      </c>
      <c r="G18" s="573">
        <v>110.75675</v>
      </c>
      <c r="H18" s="573">
        <v>5.5332309299999993</v>
      </c>
      <c r="I18" s="573">
        <v>3.29100489</v>
      </c>
      <c r="J18" s="573">
        <v>44.491204500000002</v>
      </c>
      <c r="K18" s="573">
        <v>188.26200800000001</v>
      </c>
      <c r="L18" s="573">
        <v>343.99210699999998</v>
      </c>
      <c r="M18" s="573">
        <v>996.31741099999999</v>
      </c>
      <c r="N18" s="573">
        <v>107.86557000000001</v>
      </c>
      <c r="O18" s="573">
        <v>266.31109500000002</v>
      </c>
      <c r="P18" s="573">
        <v>294.15331900000001</v>
      </c>
      <c r="Q18" s="573">
        <v>123.916155</v>
      </c>
      <c r="R18" s="573">
        <v>488.91899546500002</v>
      </c>
      <c r="S18" s="574">
        <v>168.220112</v>
      </c>
      <c r="T18" s="574">
        <f t="shared" si="0"/>
        <v>3652.7692189999998</v>
      </c>
    </row>
    <row r="19" spans="2:20" s="634" customFormat="1" ht="26.25">
      <c r="B19" s="515">
        <v>2022</v>
      </c>
      <c r="C19" s="676">
        <v>3787.1656379999999</v>
      </c>
      <c r="D19" s="638">
        <v>564.96432200000004</v>
      </c>
      <c r="E19" s="638">
        <v>44.362290100000003</v>
      </c>
      <c r="F19" s="638">
        <v>26.995179399999998</v>
      </c>
      <c r="G19" s="638">
        <v>165.092848</v>
      </c>
      <c r="H19" s="638">
        <v>4.8866533399999996</v>
      </c>
      <c r="I19" s="638">
        <v>3.39225018</v>
      </c>
      <c r="J19" s="638">
        <v>50.038183600000004</v>
      </c>
      <c r="K19" s="638">
        <v>209.45082199999999</v>
      </c>
      <c r="L19" s="638">
        <v>411.47462999999999</v>
      </c>
      <c r="M19" s="638">
        <v>1032.6561839999999</v>
      </c>
      <c r="N19" s="638">
        <v>126.52844</v>
      </c>
      <c r="O19" s="638">
        <v>261.66646100000003</v>
      </c>
      <c r="P19" s="638">
        <v>344.12644799999998</v>
      </c>
      <c r="Q19" s="638">
        <v>115.053202</v>
      </c>
      <c r="R19" s="638">
        <v>426.477727985</v>
      </c>
      <c r="S19" s="676">
        <v>130.72048899999999</v>
      </c>
      <c r="T19" s="676">
        <f t="shared" si="0"/>
        <v>3917.8861269999998</v>
      </c>
    </row>
    <row r="20" spans="2:20" s="634" customFormat="1" ht="34.9" customHeight="1">
      <c r="B20" s="722">
        <v>2023</v>
      </c>
      <c r="C20" s="574">
        <v>3857.8133936560002</v>
      </c>
      <c r="D20" s="573">
        <v>639.4839679910001</v>
      </c>
      <c r="E20" s="573">
        <v>38.951657748000002</v>
      </c>
      <c r="F20" s="573">
        <v>35.999735880000003</v>
      </c>
      <c r="G20" s="573">
        <v>204.83389480000002</v>
      </c>
      <c r="H20" s="573">
        <v>5.8078272550000003</v>
      </c>
      <c r="I20" s="573">
        <v>3.7783618269999999</v>
      </c>
      <c r="J20" s="573">
        <v>50.882245343000001</v>
      </c>
      <c r="K20" s="573">
        <v>203.422415903</v>
      </c>
      <c r="L20" s="573">
        <v>434.30338251899997</v>
      </c>
      <c r="M20" s="573">
        <v>984.61998465600004</v>
      </c>
      <c r="N20" s="573">
        <v>122.92896361</v>
      </c>
      <c r="O20" s="573">
        <v>220.85542634000001</v>
      </c>
      <c r="P20" s="573">
        <v>295.39111436400003</v>
      </c>
      <c r="Q20" s="573">
        <v>129.30646240999999</v>
      </c>
      <c r="R20" s="573">
        <v>487.24795397799994</v>
      </c>
      <c r="S20" s="574">
        <v>139.68316244600001</v>
      </c>
      <c r="T20" s="574">
        <v>3997.4965561020003</v>
      </c>
    </row>
    <row r="21" spans="2:20" s="634" customFormat="1" ht="34.9" customHeight="1">
      <c r="B21" s="515">
        <v>2024</v>
      </c>
      <c r="C21" s="676">
        <v>3874.723</v>
      </c>
      <c r="D21" s="638">
        <v>694.66800000000001</v>
      </c>
      <c r="E21" s="638">
        <v>38.746000000000002</v>
      </c>
      <c r="F21" s="638">
        <v>76.540000000000006</v>
      </c>
      <c r="G21" s="638">
        <v>236.27199999999999</v>
      </c>
      <c r="H21" s="638">
        <v>4.4569999999999999</v>
      </c>
      <c r="I21" s="638">
        <v>4.2290000000000001</v>
      </c>
      <c r="J21" s="638">
        <v>53.32</v>
      </c>
      <c r="K21" s="638">
        <v>230.858</v>
      </c>
      <c r="L21" s="638">
        <v>449.21199999999999</v>
      </c>
      <c r="M21" s="638">
        <v>842.46400000000006</v>
      </c>
      <c r="N21" s="638">
        <v>139.304</v>
      </c>
      <c r="O21" s="638">
        <v>170.38</v>
      </c>
      <c r="P21" s="638">
        <v>358.73899999999998</v>
      </c>
      <c r="Q21" s="638">
        <v>174.691</v>
      </c>
      <c r="R21" s="638">
        <v>400.84300000000007</v>
      </c>
      <c r="S21" s="676">
        <v>200.20500000000001</v>
      </c>
      <c r="T21" s="676">
        <v>4074.9279999999999</v>
      </c>
    </row>
    <row r="22" spans="2:20" s="634" customFormat="1" ht="34.9" customHeight="1">
      <c r="B22" s="722">
        <v>2025</v>
      </c>
      <c r="C22" s="574">
        <f>C77</f>
        <v>4073.7330000000002</v>
      </c>
      <c r="D22" s="573">
        <f t="shared" ref="D22:T22" si="1">D77</f>
        <v>822.38300000000004</v>
      </c>
      <c r="E22" s="573">
        <f>E77</f>
        <v>39.880000000000003</v>
      </c>
      <c r="F22" s="573">
        <f t="shared" si="1"/>
        <v>67.531000000000006</v>
      </c>
      <c r="G22" s="573">
        <f t="shared" si="1"/>
        <v>220.01400000000001</v>
      </c>
      <c r="H22" s="573">
        <f t="shared" si="1"/>
        <v>2.5920000000000001</v>
      </c>
      <c r="I22" s="573">
        <f t="shared" si="1"/>
        <v>0.70799999999999996</v>
      </c>
      <c r="J22" s="573">
        <f t="shared" si="1"/>
        <v>47.057000000000002</v>
      </c>
      <c r="K22" s="573">
        <f t="shared" si="1"/>
        <v>254.38200000000001</v>
      </c>
      <c r="L22" s="573">
        <f t="shared" si="1"/>
        <v>446.053</v>
      </c>
      <c r="M22" s="573">
        <f t="shared" si="1"/>
        <v>821.38199999999995</v>
      </c>
      <c r="N22" s="573">
        <f t="shared" si="1"/>
        <v>197.81700000000001</v>
      </c>
      <c r="O22" s="573">
        <f t="shared" si="1"/>
        <v>176.75700000000001</v>
      </c>
      <c r="P22" s="573">
        <f t="shared" si="1"/>
        <v>370.404</v>
      </c>
      <c r="Q22" s="573">
        <f t="shared" si="1"/>
        <v>186.72200000000001</v>
      </c>
      <c r="R22" s="573">
        <f t="shared" si="1"/>
        <v>420.04999999999995</v>
      </c>
      <c r="S22" s="574">
        <f t="shared" si="1"/>
        <v>198.38</v>
      </c>
      <c r="T22" s="574">
        <f t="shared" si="1"/>
        <v>4272.1130000000003</v>
      </c>
    </row>
    <row r="23" spans="2:20" s="634" customFormat="1" ht="26.25" hidden="1">
      <c r="B23" s="721">
        <v>2015</v>
      </c>
      <c r="C23" s="728"/>
      <c r="D23" s="728"/>
      <c r="E23" s="728"/>
      <c r="F23" s="728"/>
      <c r="G23" s="728"/>
      <c r="H23" s="728"/>
      <c r="I23" s="728"/>
      <c r="J23" s="728"/>
      <c r="K23" s="728"/>
      <c r="L23" s="728"/>
      <c r="M23" s="728"/>
      <c r="N23" s="728"/>
      <c r="O23" s="728"/>
      <c r="P23" s="728"/>
      <c r="Q23" s="728"/>
      <c r="R23" s="728"/>
      <c r="S23" s="728"/>
      <c r="T23" s="728"/>
    </row>
    <row r="24" spans="2:20" s="634" customFormat="1" ht="26.25" hidden="1">
      <c r="B24" s="722" t="s">
        <v>254</v>
      </c>
      <c r="C24" s="574">
        <v>2413.8384809999998</v>
      </c>
      <c r="D24" s="573">
        <v>217.628253</v>
      </c>
      <c r="E24" s="573">
        <v>57.035953999999997</v>
      </c>
      <c r="F24" s="573">
        <v>11.966986</v>
      </c>
      <c r="G24" s="573">
        <v>52.076642999999997</v>
      </c>
      <c r="H24" s="573">
        <v>3.423441</v>
      </c>
      <c r="I24" s="573">
        <v>2.757085</v>
      </c>
      <c r="J24" s="573">
        <v>42.931559</v>
      </c>
      <c r="K24" s="573">
        <v>162.77138600000001</v>
      </c>
      <c r="L24" s="573">
        <v>245.03279800000001</v>
      </c>
      <c r="M24" s="573">
        <v>705.21686199999999</v>
      </c>
      <c r="N24" s="573">
        <v>69.27449</v>
      </c>
      <c r="O24" s="573">
        <v>51.372259</v>
      </c>
      <c r="P24" s="573">
        <v>251.26901599999999</v>
      </c>
      <c r="Q24" s="573">
        <v>111.245678</v>
      </c>
      <c r="R24" s="573">
        <v>429.83607299999994</v>
      </c>
      <c r="S24" s="574">
        <v>163.72504499999999</v>
      </c>
      <c r="T24" s="574">
        <f>+S24+C24</f>
        <v>2577.5635259999999</v>
      </c>
    </row>
    <row r="25" spans="2:20" s="634" customFormat="1" ht="26.25" hidden="1">
      <c r="B25" s="723" t="s">
        <v>255</v>
      </c>
      <c r="C25" s="676">
        <v>2137.857739</v>
      </c>
      <c r="D25" s="638">
        <v>250.726021</v>
      </c>
      <c r="E25" s="638">
        <v>62.807482100000001</v>
      </c>
      <c r="F25" s="638">
        <v>10.000144499999999</v>
      </c>
      <c r="G25" s="638">
        <v>70.06886440000001</v>
      </c>
      <c r="H25" s="638">
        <v>3.3125010000000001</v>
      </c>
      <c r="I25" s="638">
        <v>3.1934046700000001</v>
      </c>
      <c r="J25" s="638">
        <v>42.0085421</v>
      </c>
      <c r="K25" s="638">
        <v>113.006141</v>
      </c>
      <c r="L25" s="638">
        <v>245.959316</v>
      </c>
      <c r="M25" s="638">
        <v>468.13392900000002</v>
      </c>
      <c r="N25" s="638">
        <v>66.302330600000005</v>
      </c>
      <c r="O25" s="638">
        <v>43.800896899999998</v>
      </c>
      <c r="P25" s="638">
        <v>261.90767499999998</v>
      </c>
      <c r="Q25" s="638">
        <v>94.614542</v>
      </c>
      <c r="R25" s="638">
        <v>402.01594537600005</v>
      </c>
      <c r="S25" s="676">
        <v>185.070457</v>
      </c>
      <c r="T25" s="676">
        <f>+S25+C25</f>
        <v>2322.9281959999998</v>
      </c>
    </row>
    <row r="26" spans="2:20" s="634" customFormat="1" ht="26.25" hidden="1">
      <c r="B26" s="722" t="s">
        <v>256</v>
      </c>
      <c r="C26" s="574">
        <v>2243.0974860000001</v>
      </c>
      <c r="D26" s="573">
        <v>232.856808</v>
      </c>
      <c r="E26" s="573">
        <v>66.802470900000003</v>
      </c>
      <c r="F26" s="573">
        <v>13.3956351</v>
      </c>
      <c r="G26" s="573">
        <v>58.825812599999999</v>
      </c>
      <c r="H26" s="573">
        <v>1.93064974</v>
      </c>
      <c r="I26" s="573">
        <v>2.4049844300000003</v>
      </c>
      <c r="J26" s="573">
        <v>41.429342900000002</v>
      </c>
      <c r="K26" s="573">
        <v>101.745242</v>
      </c>
      <c r="L26" s="573">
        <v>242.11516900000001</v>
      </c>
      <c r="M26" s="573">
        <v>606.37030400000003</v>
      </c>
      <c r="N26" s="573">
        <v>68.258734400000009</v>
      </c>
      <c r="O26" s="573">
        <v>43.156000599999999</v>
      </c>
      <c r="P26" s="573">
        <v>242.143056</v>
      </c>
      <c r="Q26" s="573">
        <v>127.620068</v>
      </c>
      <c r="R26" s="573">
        <v>394.04320504600003</v>
      </c>
      <c r="S26" s="574">
        <v>196.525904</v>
      </c>
      <c r="T26" s="574">
        <f>+S26+C26</f>
        <v>2439.6233900000002</v>
      </c>
    </row>
    <row r="27" spans="2:20" s="634" customFormat="1" ht="26.25" hidden="1">
      <c r="B27" s="723" t="s">
        <v>257</v>
      </c>
      <c r="C27" s="676">
        <v>2140.676187</v>
      </c>
      <c r="D27" s="638">
        <v>253.973815</v>
      </c>
      <c r="E27" s="638">
        <v>67.578058999999996</v>
      </c>
      <c r="F27" s="638">
        <v>12.7470114</v>
      </c>
      <c r="G27" s="638">
        <v>56.439723999999998</v>
      </c>
      <c r="H27" s="638">
        <v>3.1049828599999998</v>
      </c>
      <c r="I27" s="638">
        <v>2.2541928499999999</v>
      </c>
      <c r="J27" s="638">
        <v>42.835278899999999</v>
      </c>
      <c r="K27" s="638">
        <v>111.751076</v>
      </c>
      <c r="L27" s="638">
        <v>244.43808300000001</v>
      </c>
      <c r="M27" s="638">
        <v>537.92798300000004</v>
      </c>
      <c r="N27" s="638">
        <v>69.701632599999996</v>
      </c>
      <c r="O27" s="638">
        <v>43.606065399999999</v>
      </c>
      <c r="P27" s="638">
        <v>240.52481599999999</v>
      </c>
      <c r="Q27" s="638">
        <v>110.165768</v>
      </c>
      <c r="R27" s="638">
        <v>343.62769527399996</v>
      </c>
      <c r="S27" s="676">
        <v>170.24107699999999</v>
      </c>
      <c r="T27" s="676">
        <f>+S27+C27</f>
        <v>2310.9172640000002</v>
      </c>
    </row>
    <row r="28" spans="2:20" s="634" customFormat="1" ht="26.25" hidden="1">
      <c r="B28" s="721">
        <v>2016</v>
      </c>
      <c r="C28" s="728"/>
      <c r="D28" s="728"/>
      <c r="E28" s="728"/>
      <c r="F28" s="728"/>
      <c r="G28" s="728"/>
      <c r="H28" s="728"/>
      <c r="I28" s="728"/>
      <c r="J28" s="728"/>
      <c r="K28" s="728"/>
      <c r="L28" s="728"/>
      <c r="M28" s="728"/>
      <c r="N28" s="728"/>
      <c r="O28" s="728"/>
      <c r="P28" s="728"/>
      <c r="Q28" s="728"/>
      <c r="R28" s="728"/>
      <c r="S28" s="728"/>
      <c r="T28" s="728"/>
    </row>
    <row r="29" spans="2:20" s="634" customFormat="1" ht="26.25" hidden="1">
      <c r="B29" s="722" t="s">
        <v>203</v>
      </c>
      <c r="C29" s="574">
        <v>2207.3336709999999</v>
      </c>
      <c r="D29" s="573">
        <v>266.74202700000001</v>
      </c>
      <c r="E29" s="573">
        <v>68.034395799999999</v>
      </c>
      <c r="F29" s="573">
        <v>10.42731</v>
      </c>
      <c r="G29" s="573">
        <v>61.303462100000004</v>
      </c>
      <c r="H29" s="573">
        <v>3.5837024400000002</v>
      </c>
      <c r="I29" s="573">
        <v>2.6448884700000002</v>
      </c>
      <c r="J29" s="573">
        <v>41.512724299999995</v>
      </c>
      <c r="K29" s="573">
        <v>102.570795</v>
      </c>
      <c r="L29" s="573">
        <v>281.89460600000001</v>
      </c>
      <c r="M29" s="573">
        <v>573.08723299999997</v>
      </c>
      <c r="N29" s="573">
        <v>68.656539699999996</v>
      </c>
      <c r="O29" s="573">
        <v>50.449997700000004</v>
      </c>
      <c r="P29" s="573">
        <v>235.52682300000001</v>
      </c>
      <c r="Q29" s="573">
        <v>76.424919799999998</v>
      </c>
      <c r="R29" s="573">
        <v>364.47425052499995</v>
      </c>
      <c r="S29" s="574">
        <v>220.147288</v>
      </c>
      <c r="T29" s="574">
        <f>+S29+C29</f>
        <v>2427.480959</v>
      </c>
    </row>
    <row r="30" spans="2:20" s="634" customFormat="1" ht="26.25" hidden="1">
      <c r="B30" s="723" t="s">
        <v>204</v>
      </c>
      <c r="C30" s="676">
        <v>2177.5976580000001</v>
      </c>
      <c r="D30" s="638">
        <v>275.12867299999999</v>
      </c>
      <c r="E30" s="638">
        <v>49.311059399999998</v>
      </c>
      <c r="F30" s="638">
        <v>10.531078599999999</v>
      </c>
      <c r="G30" s="638">
        <v>68.653071199999999</v>
      </c>
      <c r="H30" s="638">
        <v>4.4684337000000003</v>
      </c>
      <c r="I30" s="638">
        <v>2.8906460099999998</v>
      </c>
      <c r="J30" s="638">
        <v>40.344543399999999</v>
      </c>
      <c r="K30" s="638">
        <v>101.976489</v>
      </c>
      <c r="L30" s="638">
        <v>263.82210700000002</v>
      </c>
      <c r="M30" s="638">
        <v>529.66128800000001</v>
      </c>
      <c r="N30" s="638">
        <v>69.563994099999988</v>
      </c>
      <c r="O30" s="638">
        <v>62.640665299999995</v>
      </c>
      <c r="P30" s="638">
        <v>244.209903</v>
      </c>
      <c r="Q30" s="638">
        <v>72.226687999999996</v>
      </c>
      <c r="R30" s="638">
        <v>382.16901671699998</v>
      </c>
      <c r="S30" s="676">
        <v>226.52927</v>
      </c>
      <c r="T30" s="676">
        <f>+S30+C30</f>
        <v>2404.1269280000001</v>
      </c>
    </row>
    <row r="31" spans="2:20" s="634" customFormat="1" ht="26.25" hidden="1">
      <c r="B31" s="722" t="s">
        <v>205</v>
      </c>
      <c r="C31" s="574">
        <v>2200.3849260000002</v>
      </c>
      <c r="D31" s="573">
        <v>266.61881699999998</v>
      </c>
      <c r="E31" s="573">
        <v>56.027851900000002</v>
      </c>
      <c r="F31" s="573">
        <v>23.583057699999998</v>
      </c>
      <c r="G31" s="573">
        <v>53.423090200000004</v>
      </c>
      <c r="H31" s="573">
        <v>4.7995183399999997</v>
      </c>
      <c r="I31" s="573">
        <v>2.8553252499999999</v>
      </c>
      <c r="J31" s="573">
        <v>41.665434900000001</v>
      </c>
      <c r="K31" s="573">
        <v>104.590982</v>
      </c>
      <c r="L31" s="573">
        <v>265.27463599999999</v>
      </c>
      <c r="M31" s="573">
        <v>574.19636700000001</v>
      </c>
      <c r="N31" s="573">
        <v>67.435586999999998</v>
      </c>
      <c r="O31" s="573">
        <v>47.099708799999995</v>
      </c>
      <c r="P31" s="573">
        <v>232.73548099999999</v>
      </c>
      <c r="Q31" s="573">
        <v>71.863414300000002</v>
      </c>
      <c r="R31" s="573">
        <v>388.21565582300008</v>
      </c>
      <c r="S31" s="574">
        <v>248.295152</v>
      </c>
      <c r="T31" s="574">
        <f>+S31+C31</f>
        <v>2448.6800780000003</v>
      </c>
    </row>
    <row r="32" spans="2:20" s="634" customFormat="1" ht="26.25" hidden="1">
      <c r="B32" s="723" t="s">
        <v>206</v>
      </c>
      <c r="C32" s="676">
        <v>2198.2663259999999</v>
      </c>
      <c r="D32" s="638">
        <v>265.91508800000003</v>
      </c>
      <c r="E32" s="638">
        <v>56.940661200000001</v>
      </c>
      <c r="F32" s="638">
        <v>31.434546000000001</v>
      </c>
      <c r="G32" s="638">
        <v>58.298200600000001</v>
      </c>
      <c r="H32" s="638">
        <v>4.4678727900000004</v>
      </c>
      <c r="I32" s="638">
        <v>3.4930845099999996</v>
      </c>
      <c r="J32" s="638">
        <v>48.019970200000003</v>
      </c>
      <c r="K32" s="638">
        <v>104.72184900000001</v>
      </c>
      <c r="L32" s="638">
        <v>259.36848400000002</v>
      </c>
      <c r="M32" s="638">
        <v>503.98802499999999</v>
      </c>
      <c r="N32" s="638">
        <v>72.575981200000001</v>
      </c>
      <c r="O32" s="638">
        <v>50.835304499999999</v>
      </c>
      <c r="P32" s="638">
        <v>222.960578</v>
      </c>
      <c r="Q32" s="638">
        <v>68.266902200000004</v>
      </c>
      <c r="R32" s="638">
        <v>446.97977721099994</v>
      </c>
      <c r="S32" s="676">
        <v>288.43069800000001</v>
      </c>
      <c r="T32" s="676">
        <f>+S32+C32</f>
        <v>2486.6970240000001</v>
      </c>
    </row>
    <row r="33" spans="2:20" s="634" customFormat="1" ht="26.25" hidden="1">
      <c r="B33" s="721">
        <v>2017</v>
      </c>
      <c r="C33" s="728"/>
      <c r="D33" s="728"/>
      <c r="E33" s="728"/>
      <c r="F33" s="728"/>
      <c r="G33" s="728"/>
      <c r="H33" s="728"/>
      <c r="I33" s="728"/>
      <c r="J33" s="728"/>
      <c r="K33" s="728"/>
      <c r="L33" s="728"/>
      <c r="M33" s="728"/>
      <c r="N33" s="728"/>
      <c r="O33" s="728"/>
      <c r="P33" s="728"/>
      <c r="Q33" s="728"/>
      <c r="R33" s="728"/>
      <c r="S33" s="728"/>
      <c r="T33" s="728"/>
    </row>
    <row r="34" spans="2:20" s="634" customFormat="1" ht="26.25" hidden="1">
      <c r="B34" s="722" t="s">
        <v>276</v>
      </c>
      <c r="C34" s="574">
        <v>2334.0530159999998</v>
      </c>
      <c r="D34" s="573">
        <v>262.35245900000001</v>
      </c>
      <c r="E34" s="573">
        <v>57.299376600000002</v>
      </c>
      <c r="F34" s="573">
        <v>35.828887700000003</v>
      </c>
      <c r="G34" s="573">
        <v>61.844428999999998</v>
      </c>
      <c r="H34" s="573">
        <v>4.6788016700000004</v>
      </c>
      <c r="I34" s="573">
        <v>3.7289466400000002</v>
      </c>
      <c r="J34" s="573">
        <v>50.167576700000005</v>
      </c>
      <c r="K34" s="573">
        <v>112.046809</v>
      </c>
      <c r="L34" s="573">
        <v>296.79317400000002</v>
      </c>
      <c r="M34" s="573">
        <v>558.86352799999997</v>
      </c>
      <c r="N34" s="573">
        <v>72.452641499999999</v>
      </c>
      <c r="O34" s="573">
        <v>63.4939854</v>
      </c>
      <c r="P34" s="573">
        <v>229.725111</v>
      </c>
      <c r="Q34" s="573">
        <v>65.417288400000004</v>
      </c>
      <c r="R34" s="573">
        <v>459.36000086199999</v>
      </c>
      <c r="S34" s="574">
        <v>308.25171999999998</v>
      </c>
      <c r="T34" s="574">
        <f>+S34+C34</f>
        <v>2642.304736</v>
      </c>
    </row>
    <row r="35" spans="2:20" s="634" customFormat="1" ht="26.25" hidden="1">
      <c r="B35" s="723" t="s">
        <v>275</v>
      </c>
      <c r="C35" s="676">
        <v>2521.1231509999998</v>
      </c>
      <c r="D35" s="638">
        <v>295.63897800000001</v>
      </c>
      <c r="E35" s="638">
        <v>77.261122</v>
      </c>
      <c r="F35" s="638">
        <v>36.970668200000006</v>
      </c>
      <c r="G35" s="638">
        <v>67.213572299999996</v>
      </c>
      <c r="H35" s="638">
        <v>4.8316672300000008</v>
      </c>
      <c r="I35" s="638">
        <v>3.6154643199999996</v>
      </c>
      <c r="J35" s="638">
        <v>42.3472784</v>
      </c>
      <c r="K35" s="638">
        <v>109.238305</v>
      </c>
      <c r="L35" s="638">
        <v>278.36066399999999</v>
      </c>
      <c r="M35" s="638">
        <v>594.24025200000005</v>
      </c>
      <c r="N35" s="638">
        <v>76.992562300000003</v>
      </c>
      <c r="O35" s="638">
        <v>188.306791</v>
      </c>
      <c r="P35" s="638">
        <v>249.27856299999999</v>
      </c>
      <c r="Q35" s="638">
        <v>62.7827853</v>
      </c>
      <c r="R35" s="638">
        <v>434.04447757600002</v>
      </c>
      <c r="S35" s="676">
        <v>234.249582</v>
      </c>
      <c r="T35" s="676">
        <f>+S35+C35</f>
        <v>2755.3727329999997</v>
      </c>
    </row>
    <row r="36" spans="2:20" s="634" customFormat="1" ht="26.25" hidden="1">
      <c r="B36" s="722" t="s">
        <v>274</v>
      </c>
      <c r="C36" s="574">
        <v>2680.841954</v>
      </c>
      <c r="D36" s="573">
        <v>299.66063600000001</v>
      </c>
      <c r="E36" s="573">
        <v>83.989411599999997</v>
      </c>
      <c r="F36" s="573">
        <v>43.983187700000002</v>
      </c>
      <c r="G36" s="573">
        <v>57.476981000000002</v>
      </c>
      <c r="H36" s="573">
        <v>7.0021087699999995</v>
      </c>
      <c r="I36" s="573">
        <v>3.6987908900000002</v>
      </c>
      <c r="J36" s="573">
        <v>46.966966299999996</v>
      </c>
      <c r="K36" s="573">
        <v>125.308969</v>
      </c>
      <c r="L36" s="573">
        <v>295.05354899999998</v>
      </c>
      <c r="M36" s="573">
        <v>595.76313100000004</v>
      </c>
      <c r="N36" s="573">
        <v>82.650555199999999</v>
      </c>
      <c r="O36" s="573">
        <v>302.18051300000002</v>
      </c>
      <c r="P36" s="573">
        <v>250.835139</v>
      </c>
      <c r="Q36" s="573">
        <v>60.504187700000003</v>
      </c>
      <c r="R36" s="573">
        <v>425.76782961100002</v>
      </c>
      <c r="S36" s="574">
        <v>238.98090500000001</v>
      </c>
      <c r="T36" s="574">
        <f>+S36+C36</f>
        <v>2919.8228589999999</v>
      </c>
    </row>
    <row r="37" spans="2:20" s="634" customFormat="1" ht="26.25" hidden="1">
      <c r="B37" s="723" t="s">
        <v>273</v>
      </c>
      <c r="C37" s="676">
        <v>2719.0368349999999</v>
      </c>
      <c r="D37" s="638">
        <v>304.69217200000003</v>
      </c>
      <c r="E37" s="638">
        <v>80.767332299999993</v>
      </c>
      <c r="F37" s="638">
        <v>42.216578599999998</v>
      </c>
      <c r="G37" s="638">
        <v>80.468182900000002</v>
      </c>
      <c r="H37" s="638">
        <v>7.45315613</v>
      </c>
      <c r="I37" s="638">
        <v>3.50397611</v>
      </c>
      <c r="J37" s="638">
        <v>46.059650700000006</v>
      </c>
      <c r="K37" s="638">
        <v>123.833755</v>
      </c>
      <c r="L37" s="638">
        <v>292.56771900000001</v>
      </c>
      <c r="M37" s="638">
        <v>599.42517699999996</v>
      </c>
      <c r="N37" s="638">
        <v>82.5480582</v>
      </c>
      <c r="O37" s="638">
        <v>320.81045599999999</v>
      </c>
      <c r="P37" s="638">
        <v>257.27837799999998</v>
      </c>
      <c r="Q37" s="638">
        <v>66.113137199999997</v>
      </c>
      <c r="R37" s="638">
        <v>411.299107408</v>
      </c>
      <c r="S37" s="676">
        <v>255.17276799999999</v>
      </c>
      <c r="T37" s="676">
        <f>+S37+C37</f>
        <v>2974.2096029999998</v>
      </c>
    </row>
    <row r="38" spans="2:20" s="634" customFormat="1" ht="26.25" hidden="1">
      <c r="B38" s="721">
        <v>2018</v>
      </c>
      <c r="C38" s="728"/>
      <c r="D38" s="728"/>
      <c r="E38" s="728"/>
      <c r="F38" s="728"/>
      <c r="G38" s="728"/>
      <c r="H38" s="728"/>
      <c r="I38" s="728"/>
      <c r="J38" s="728"/>
      <c r="K38" s="728"/>
      <c r="L38" s="728"/>
      <c r="M38" s="728"/>
      <c r="N38" s="728"/>
      <c r="O38" s="728"/>
      <c r="P38" s="728"/>
      <c r="Q38" s="728"/>
      <c r="R38" s="728"/>
      <c r="S38" s="728"/>
      <c r="T38" s="728"/>
    </row>
    <row r="39" spans="2:20" s="634" customFormat="1" ht="26.25" hidden="1">
      <c r="B39" s="722" t="s">
        <v>272</v>
      </c>
      <c r="C39" s="574">
        <v>2869.5853910000001</v>
      </c>
      <c r="D39" s="573">
        <v>348.444344</v>
      </c>
      <c r="E39" s="573">
        <v>56.045646099999999</v>
      </c>
      <c r="F39" s="573">
        <v>41.3201787</v>
      </c>
      <c r="G39" s="573">
        <v>78.843874700000001</v>
      </c>
      <c r="H39" s="573">
        <v>14.4462946</v>
      </c>
      <c r="I39" s="573">
        <v>3.9145771600000003</v>
      </c>
      <c r="J39" s="573">
        <v>46.396571100000003</v>
      </c>
      <c r="K39" s="573">
        <v>134.89625599999999</v>
      </c>
      <c r="L39" s="573">
        <v>304.65400699999998</v>
      </c>
      <c r="M39" s="573">
        <v>673.05477299999995</v>
      </c>
      <c r="N39" s="573">
        <v>85.590481799999992</v>
      </c>
      <c r="O39" s="573">
        <v>327.13703900000002</v>
      </c>
      <c r="P39" s="573">
        <v>264.46274399999999</v>
      </c>
      <c r="Q39" s="573">
        <v>57.2576015</v>
      </c>
      <c r="R39" s="573">
        <v>433.12100259700003</v>
      </c>
      <c r="S39" s="574">
        <v>284.71443099999999</v>
      </c>
      <c r="T39" s="574">
        <f>+S39+C39</f>
        <v>3154.2998219999999</v>
      </c>
    </row>
    <row r="40" spans="2:20" s="634" customFormat="1" ht="26.25" hidden="1">
      <c r="B40" s="723" t="s">
        <v>271</v>
      </c>
      <c r="C40" s="676">
        <v>2963.5232230000001</v>
      </c>
      <c r="D40" s="638">
        <v>342.61417899999998</v>
      </c>
      <c r="E40" s="638">
        <v>53.535916399999998</v>
      </c>
      <c r="F40" s="638">
        <v>51.189563700000001</v>
      </c>
      <c r="G40" s="638">
        <v>78.416905400000005</v>
      </c>
      <c r="H40" s="638">
        <v>7.6549948299999997</v>
      </c>
      <c r="I40" s="638">
        <v>4.0975028499999997</v>
      </c>
      <c r="J40" s="638">
        <v>48.490989200000001</v>
      </c>
      <c r="K40" s="638">
        <v>143.298393</v>
      </c>
      <c r="L40" s="638">
        <v>308.80252000000002</v>
      </c>
      <c r="M40" s="638">
        <v>722.10085700000002</v>
      </c>
      <c r="N40" s="638">
        <v>93.894328200000004</v>
      </c>
      <c r="O40" s="638">
        <v>342.77164599999998</v>
      </c>
      <c r="P40" s="638">
        <v>262.18761599999999</v>
      </c>
      <c r="Q40" s="638">
        <v>73.582410599999989</v>
      </c>
      <c r="R40" s="638">
        <v>430.88540371399995</v>
      </c>
      <c r="S40" s="676">
        <v>327.23557299999999</v>
      </c>
      <c r="T40" s="676">
        <f>+S40+C40</f>
        <v>3290.7587960000001</v>
      </c>
    </row>
    <row r="41" spans="2:20" s="634" customFormat="1" ht="26.25" hidden="1">
      <c r="B41" s="722" t="s">
        <v>270</v>
      </c>
      <c r="C41" s="574">
        <v>3023.4611410000002</v>
      </c>
      <c r="D41" s="573">
        <v>335.109534</v>
      </c>
      <c r="E41" s="573">
        <v>51.900466999999999</v>
      </c>
      <c r="F41" s="573">
        <v>51.453534399999995</v>
      </c>
      <c r="G41" s="573">
        <v>85.216145699999998</v>
      </c>
      <c r="H41" s="573">
        <v>8.2323878500000003</v>
      </c>
      <c r="I41" s="573">
        <v>3.9849022700000001</v>
      </c>
      <c r="J41" s="573">
        <v>48.731292400000001</v>
      </c>
      <c r="K41" s="573">
        <v>153.0968</v>
      </c>
      <c r="L41" s="573">
        <v>316.38927699999999</v>
      </c>
      <c r="M41" s="573">
        <v>706.67403000000002</v>
      </c>
      <c r="N41" s="573">
        <v>101.22719600000001</v>
      </c>
      <c r="O41" s="573">
        <v>330.45222799999999</v>
      </c>
      <c r="P41" s="573">
        <v>271.91330099999999</v>
      </c>
      <c r="Q41" s="573">
        <v>81.364115400000003</v>
      </c>
      <c r="R41" s="573">
        <v>477.7159295510001</v>
      </c>
      <c r="S41" s="574">
        <v>342.630042</v>
      </c>
      <c r="T41" s="574">
        <f>+S41+C41</f>
        <v>3366.0911830000005</v>
      </c>
    </row>
    <row r="42" spans="2:20" s="634" customFormat="1" ht="26.25" hidden="1">
      <c r="B42" s="723" t="s">
        <v>269</v>
      </c>
      <c r="C42" s="676">
        <v>3064.3042730000002</v>
      </c>
      <c r="D42" s="638">
        <v>367.167079</v>
      </c>
      <c r="E42" s="638">
        <v>50.4819976</v>
      </c>
      <c r="F42" s="638">
        <v>35.7669189</v>
      </c>
      <c r="G42" s="638">
        <v>92.071866900000003</v>
      </c>
      <c r="H42" s="638">
        <v>8.3277193300000008</v>
      </c>
      <c r="I42" s="638">
        <v>3.99414026</v>
      </c>
      <c r="J42" s="638">
        <v>47.794257700000003</v>
      </c>
      <c r="K42" s="638">
        <v>155.11923300000001</v>
      </c>
      <c r="L42" s="638">
        <v>321.38921900000003</v>
      </c>
      <c r="M42" s="638">
        <v>743.06791799999996</v>
      </c>
      <c r="N42" s="638">
        <v>98.287148599999995</v>
      </c>
      <c r="O42" s="638">
        <v>336.90934700000003</v>
      </c>
      <c r="P42" s="638">
        <v>296.20895100000001</v>
      </c>
      <c r="Q42" s="638">
        <v>74.726182299999991</v>
      </c>
      <c r="R42" s="638">
        <v>432.99229720199997</v>
      </c>
      <c r="S42" s="676">
        <v>355.69068099999998</v>
      </c>
      <c r="T42" s="676">
        <f>+S42+C42</f>
        <v>3419.9949540000002</v>
      </c>
    </row>
    <row r="43" spans="2:20" s="634" customFormat="1" ht="26.25" hidden="1">
      <c r="B43" s="721">
        <v>2019</v>
      </c>
      <c r="C43" s="728"/>
      <c r="D43" s="728"/>
      <c r="E43" s="728"/>
      <c r="F43" s="728"/>
      <c r="G43" s="728"/>
      <c r="H43" s="728"/>
      <c r="I43" s="728"/>
      <c r="J43" s="728"/>
      <c r="K43" s="728"/>
      <c r="L43" s="728"/>
      <c r="M43" s="728"/>
      <c r="N43" s="728"/>
      <c r="O43" s="728"/>
      <c r="P43" s="728"/>
      <c r="Q43" s="728"/>
      <c r="R43" s="728"/>
      <c r="S43" s="728"/>
      <c r="T43" s="728"/>
    </row>
    <row r="44" spans="2:20" s="634" customFormat="1" ht="26.25" hidden="1">
      <c r="B44" s="722" t="s">
        <v>268</v>
      </c>
      <c r="C44" s="574">
        <v>3067.1541360000001</v>
      </c>
      <c r="D44" s="573">
        <v>364.09852000000001</v>
      </c>
      <c r="E44" s="573">
        <v>46.6442987</v>
      </c>
      <c r="F44" s="573">
        <v>35.324422299999995</v>
      </c>
      <c r="G44" s="573">
        <v>86.807304500000001</v>
      </c>
      <c r="H44" s="573">
        <v>7.8269903200000002</v>
      </c>
      <c r="I44" s="573">
        <v>4.1118351500000001</v>
      </c>
      <c r="J44" s="573">
        <v>44.203297499999998</v>
      </c>
      <c r="K44" s="573">
        <v>160.09635700000001</v>
      </c>
      <c r="L44" s="573">
        <v>327.26110899999998</v>
      </c>
      <c r="M44" s="573">
        <v>712.51434099999994</v>
      </c>
      <c r="N44" s="573">
        <v>99.192322200000007</v>
      </c>
      <c r="O44" s="573">
        <v>336.68312900000001</v>
      </c>
      <c r="P44" s="573">
        <v>304.52683100000002</v>
      </c>
      <c r="Q44" s="573">
        <v>77.7418792</v>
      </c>
      <c r="R44" s="573">
        <v>460.12150254699998</v>
      </c>
      <c r="S44" s="574">
        <v>337.32646799999998</v>
      </c>
      <c r="T44" s="574">
        <f>+S44+C44</f>
        <v>3404.4806040000003</v>
      </c>
    </row>
    <row r="45" spans="2:20" s="634" customFormat="1" ht="26.25" hidden="1">
      <c r="B45" s="723" t="s">
        <v>267</v>
      </c>
      <c r="C45" s="676">
        <v>3148.2414629999998</v>
      </c>
      <c r="D45" s="638">
        <v>346.48341900000003</v>
      </c>
      <c r="E45" s="638">
        <v>51.026401700000001</v>
      </c>
      <c r="F45" s="638">
        <v>34.037322700000004</v>
      </c>
      <c r="G45" s="638">
        <v>88.725185400000001</v>
      </c>
      <c r="H45" s="638">
        <v>7.4963587499999997</v>
      </c>
      <c r="I45" s="638">
        <v>3.8764012400000003</v>
      </c>
      <c r="J45" s="638">
        <v>42.530925600000003</v>
      </c>
      <c r="K45" s="638">
        <v>167.026487</v>
      </c>
      <c r="L45" s="638">
        <v>349.66400599999997</v>
      </c>
      <c r="M45" s="638">
        <v>828.23412499999995</v>
      </c>
      <c r="N45" s="638">
        <v>97.104358300000001</v>
      </c>
      <c r="O45" s="638">
        <v>326.720258</v>
      </c>
      <c r="P45" s="638">
        <v>259.61130000000003</v>
      </c>
      <c r="Q45" s="638">
        <v>77.475274599999992</v>
      </c>
      <c r="R45" s="638">
        <v>468.22964298599993</v>
      </c>
      <c r="S45" s="676">
        <v>322.76155499999999</v>
      </c>
      <c r="T45" s="676">
        <f>+S45+C45</f>
        <v>3471.0030179999999</v>
      </c>
    </row>
    <row r="46" spans="2:20" s="634" customFormat="1" ht="26.25" hidden="1">
      <c r="B46" s="722" t="s">
        <v>266</v>
      </c>
      <c r="C46" s="574">
        <v>3292.4409470000001</v>
      </c>
      <c r="D46" s="573">
        <v>339.93488400000001</v>
      </c>
      <c r="E46" s="573">
        <v>51.8956637</v>
      </c>
      <c r="F46" s="573">
        <v>33.664375299999996</v>
      </c>
      <c r="G46" s="573">
        <v>88.562126599999999</v>
      </c>
      <c r="H46" s="573">
        <v>8.53273948</v>
      </c>
      <c r="I46" s="573">
        <v>3.7828795400000002</v>
      </c>
      <c r="J46" s="573">
        <v>40.010096700000005</v>
      </c>
      <c r="K46" s="573">
        <v>171.19439299999999</v>
      </c>
      <c r="L46" s="573">
        <v>349.98568499999999</v>
      </c>
      <c r="M46" s="573">
        <v>931.65218100000004</v>
      </c>
      <c r="N46" s="573">
        <v>92.128913099999991</v>
      </c>
      <c r="O46" s="573">
        <v>316.65869500000002</v>
      </c>
      <c r="P46" s="573">
        <v>285.21758299999999</v>
      </c>
      <c r="Q46" s="573">
        <v>73.671182599999995</v>
      </c>
      <c r="R46" s="573">
        <v>505.54955223399998</v>
      </c>
      <c r="S46" s="574">
        <v>305.13319999999999</v>
      </c>
      <c r="T46" s="574">
        <f>+S46+C46</f>
        <v>3597.5741470000003</v>
      </c>
    </row>
    <row r="47" spans="2:20" s="634" customFormat="1" ht="26.25" hidden="1">
      <c r="B47" s="723" t="s">
        <v>265</v>
      </c>
      <c r="C47" s="676">
        <v>3353.6184699999999</v>
      </c>
      <c r="D47" s="638">
        <v>382.709924</v>
      </c>
      <c r="E47" s="638">
        <v>49.264236600000004</v>
      </c>
      <c r="F47" s="638">
        <v>37.257958600000002</v>
      </c>
      <c r="G47" s="638">
        <v>110.217341</v>
      </c>
      <c r="H47" s="638">
        <v>9.3201991500000005</v>
      </c>
      <c r="I47" s="638">
        <v>3.6525277799999998</v>
      </c>
      <c r="J47" s="638">
        <v>36.6777905</v>
      </c>
      <c r="K47" s="638">
        <v>167.13795400000001</v>
      </c>
      <c r="L47" s="638">
        <v>340.38666999999998</v>
      </c>
      <c r="M47" s="638">
        <v>955.81890399999997</v>
      </c>
      <c r="N47" s="638">
        <v>94.371002400000009</v>
      </c>
      <c r="O47" s="638">
        <v>303.89390100000003</v>
      </c>
      <c r="P47" s="638">
        <v>261.41738700000002</v>
      </c>
      <c r="Q47" s="638">
        <v>73.250920400000012</v>
      </c>
      <c r="R47" s="638">
        <v>528.24175497199997</v>
      </c>
      <c r="S47" s="676">
        <v>296.384682</v>
      </c>
      <c r="T47" s="676">
        <f>+S47+C47</f>
        <v>3650.0031519999998</v>
      </c>
    </row>
    <row r="48" spans="2:20" s="634" customFormat="1" ht="26.25" hidden="1">
      <c r="B48" s="721">
        <v>2020</v>
      </c>
      <c r="C48" s="728"/>
      <c r="D48" s="728"/>
      <c r="E48" s="728"/>
      <c r="F48" s="728"/>
      <c r="G48" s="728"/>
      <c r="H48" s="728"/>
      <c r="I48" s="728"/>
      <c r="J48" s="728"/>
      <c r="K48" s="728"/>
      <c r="L48" s="728"/>
      <c r="M48" s="728"/>
      <c r="N48" s="728"/>
      <c r="O48" s="728"/>
      <c r="P48" s="728"/>
      <c r="Q48" s="728"/>
      <c r="R48" s="728"/>
      <c r="S48" s="728"/>
      <c r="T48" s="728"/>
    </row>
    <row r="49" spans="2:20" s="634" customFormat="1" ht="26.25" hidden="1">
      <c r="B49" s="722" t="s">
        <v>216</v>
      </c>
      <c r="C49" s="574">
        <v>3451.207625</v>
      </c>
      <c r="D49" s="573">
        <v>373.31990999999999</v>
      </c>
      <c r="E49" s="573">
        <v>31.309873700000001</v>
      </c>
      <c r="F49" s="573">
        <v>32.755094999999997</v>
      </c>
      <c r="G49" s="573">
        <v>95.55192670000001</v>
      </c>
      <c r="H49" s="573">
        <v>8.7582896600000009</v>
      </c>
      <c r="I49" s="573">
        <v>3.9502963700000002</v>
      </c>
      <c r="J49" s="573">
        <v>39.069802700000004</v>
      </c>
      <c r="K49" s="573">
        <v>169.658006</v>
      </c>
      <c r="L49" s="573">
        <v>355.351359</v>
      </c>
      <c r="M49" s="573">
        <v>1034.5752680000001</v>
      </c>
      <c r="N49" s="573">
        <v>107.015733</v>
      </c>
      <c r="O49" s="573">
        <v>314.10337099999998</v>
      </c>
      <c r="P49" s="573">
        <v>282.54292900000002</v>
      </c>
      <c r="Q49" s="573">
        <v>86.263396499999999</v>
      </c>
      <c r="R49" s="573">
        <v>516.982373392</v>
      </c>
      <c r="S49" s="574">
        <v>274.68093800000003</v>
      </c>
      <c r="T49" s="574">
        <f>+S49+C49</f>
        <v>3725.888563</v>
      </c>
    </row>
    <row r="50" spans="2:20" s="634" customFormat="1" ht="26.25" hidden="1">
      <c r="B50" s="723" t="s">
        <v>217</v>
      </c>
      <c r="C50" s="676">
        <v>3558.4758310000002</v>
      </c>
      <c r="D50" s="638">
        <v>386.04377299999999</v>
      </c>
      <c r="E50" s="638">
        <v>46.824645500000003</v>
      </c>
      <c r="F50" s="638">
        <v>28.524509399999999</v>
      </c>
      <c r="G50" s="638">
        <v>90.137760299999997</v>
      </c>
      <c r="H50" s="638">
        <v>8.8422664999999991</v>
      </c>
      <c r="I50" s="638">
        <v>3.8157077300000002</v>
      </c>
      <c r="J50" s="638">
        <v>42.470556999999999</v>
      </c>
      <c r="K50" s="638">
        <v>171.47628900000001</v>
      </c>
      <c r="L50" s="638">
        <v>365.54865899999999</v>
      </c>
      <c r="M50" s="638">
        <v>1070.631376</v>
      </c>
      <c r="N50" s="638">
        <v>111.05703099999999</v>
      </c>
      <c r="O50" s="638">
        <v>292.94638700000002</v>
      </c>
      <c r="P50" s="638">
        <v>280.62514199999998</v>
      </c>
      <c r="Q50" s="638">
        <v>95.275943099999992</v>
      </c>
      <c r="R50" s="638">
        <v>564.25578218600003</v>
      </c>
      <c r="S50" s="676">
        <v>250.729827</v>
      </c>
      <c r="T50" s="676">
        <f>+S50+C50</f>
        <v>3809.2056580000003</v>
      </c>
    </row>
    <row r="51" spans="2:20" s="634" customFormat="1" ht="26.25" hidden="1">
      <c r="B51" s="722" t="s">
        <v>218</v>
      </c>
      <c r="C51" s="574">
        <v>3557.6802069999999</v>
      </c>
      <c r="D51" s="573">
        <v>366.66508800000003</v>
      </c>
      <c r="E51" s="573">
        <v>32.1103959</v>
      </c>
      <c r="F51" s="573">
        <v>32.242689499999997</v>
      </c>
      <c r="G51" s="573">
        <v>98.656919200000004</v>
      </c>
      <c r="H51" s="573">
        <v>8.1779406199999993</v>
      </c>
      <c r="I51" s="573">
        <v>3.7163241499999997</v>
      </c>
      <c r="J51" s="573">
        <v>41.881545200000005</v>
      </c>
      <c r="K51" s="573">
        <v>180.62423000000001</v>
      </c>
      <c r="L51" s="573">
        <v>359.89692300000002</v>
      </c>
      <c r="M51" s="573">
        <v>1062.069092</v>
      </c>
      <c r="N51" s="573">
        <v>108.97093700000001</v>
      </c>
      <c r="O51" s="573">
        <v>288.67777999999998</v>
      </c>
      <c r="P51" s="573">
        <v>288.88331099999999</v>
      </c>
      <c r="Q51" s="573">
        <v>107.57464299999999</v>
      </c>
      <c r="R51" s="573">
        <v>577.53238863700017</v>
      </c>
      <c r="S51" s="574">
        <v>280.355321</v>
      </c>
      <c r="T51" s="574">
        <f>+S51+C51</f>
        <v>3838.0355279999999</v>
      </c>
    </row>
    <row r="52" spans="2:20" s="634" customFormat="1" ht="26.25" hidden="1">
      <c r="B52" s="723" t="s">
        <v>219</v>
      </c>
      <c r="C52" s="676">
        <v>3525.3678679999998</v>
      </c>
      <c r="D52" s="638">
        <v>370.82037100000002</v>
      </c>
      <c r="E52" s="638">
        <v>30.284345699999999</v>
      </c>
      <c r="F52" s="638">
        <v>31.2119277</v>
      </c>
      <c r="G52" s="638">
        <v>99.383196799999993</v>
      </c>
      <c r="H52" s="638">
        <v>6.7969045299999999</v>
      </c>
      <c r="I52" s="638">
        <v>3.6863918099999999</v>
      </c>
      <c r="J52" s="638">
        <v>39.675853400000001</v>
      </c>
      <c r="K52" s="638">
        <v>176.45392100000001</v>
      </c>
      <c r="L52" s="638">
        <v>348.791563</v>
      </c>
      <c r="M52" s="638">
        <v>1055.0781179999999</v>
      </c>
      <c r="N52" s="638">
        <v>110.47959400000001</v>
      </c>
      <c r="O52" s="638">
        <v>281.15502700000002</v>
      </c>
      <c r="P52" s="638">
        <v>288.65749599999998</v>
      </c>
      <c r="Q52" s="638">
        <v>101.53225500000001</v>
      </c>
      <c r="R52" s="638">
        <v>581.36090312299996</v>
      </c>
      <c r="S52" s="676">
        <v>236.642582</v>
      </c>
      <c r="T52" s="676">
        <f>+S52+C52</f>
        <v>3762.0104499999998</v>
      </c>
    </row>
    <row r="53" spans="2:20" s="634" customFormat="1" ht="26.25" hidden="1">
      <c r="B53" s="721">
        <v>2021</v>
      </c>
      <c r="C53" s="728"/>
      <c r="D53" s="728"/>
      <c r="E53" s="728"/>
      <c r="F53" s="728"/>
      <c r="G53" s="728"/>
      <c r="H53" s="728"/>
      <c r="I53" s="728"/>
      <c r="J53" s="728"/>
      <c r="K53" s="728"/>
      <c r="L53" s="728"/>
      <c r="M53" s="728"/>
      <c r="N53" s="728"/>
      <c r="O53" s="728"/>
      <c r="P53" s="728"/>
      <c r="Q53" s="728"/>
      <c r="R53" s="728"/>
      <c r="S53" s="728"/>
      <c r="T53" s="728"/>
    </row>
    <row r="54" spans="2:20" s="634" customFormat="1" ht="34.9" hidden="1" customHeight="1">
      <c r="B54" s="722" t="s">
        <v>212</v>
      </c>
      <c r="C54" s="574">
        <v>3532.7515819999999</v>
      </c>
      <c r="D54" s="573">
        <v>403.25816400000002</v>
      </c>
      <c r="E54" s="573">
        <v>29.210799000000002</v>
      </c>
      <c r="F54" s="573">
        <v>30.808253199999999</v>
      </c>
      <c r="G54" s="573">
        <v>108.024261</v>
      </c>
      <c r="H54" s="573">
        <v>6.1994694699999995</v>
      </c>
      <c r="I54" s="573">
        <v>3.6634677</v>
      </c>
      <c r="J54" s="573">
        <v>39.119276799999994</v>
      </c>
      <c r="K54" s="573">
        <v>178.26324299999999</v>
      </c>
      <c r="L54" s="573">
        <v>360.16047500000002</v>
      </c>
      <c r="M54" s="573">
        <v>1018.125413</v>
      </c>
      <c r="N54" s="573">
        <v>107.380353</v>
      </c>
      <c r="O54" s="573">
        <v>278.03516300000001</v>
      </c>
      <c r="P54" s="573">
        <v>285.79931299999998</v>
      </c>
      <c r="Q54" s="573">
        <v>99.365977999999998</v>
      </c>
      <c r="R54" s="573">
        <v>585.33795133600006</v>
      </c>
      <c r="S54" s="574">
        <v>209.011516</v>
      </c>
      <c r="T54" s="574">
        <f>+S54+C54</f>
        <v>3741.7630979999999</v>
      </c>
    </row>
    <row r="55" spans="2:20" s="634" customFormat="1" ht="34.9" hidden="1" customHeight="1">
      <c r="B55" s="723" t="s">
        <v>213</v>
      </c>
      <c r="C55" s="676">
        <v>3528.851662</v>
      </c>
      <c r="D55" s="638">
        <v>415.03714600000001</v>
      </c>
      <c r="E55" s="638">
        <v>29.362319500000002</v>
      </c>
      <c r="F55" s="638">
        <v>31.924595</v>
      </c>
      <c r="G55" s="638">
        <v>111.456425</v>
      </c>
      <c r="H55" s="638">
        <v>5.2552933200000007</v>
      </c>
      <c r="I55" s="638">
        <v>3.6898388300000002</v>
      </c>
      <c r="J55" s="638">
        <v>36.323786399999996</v>
      </c>
      <c r="K55" s="638">
        <v>202.92187999999999</v>
      </c>
      <c r="L55" s="638">
        <v>349.295008</v>
      </c>
      <c r="M55" s="638">
        <v>1010.5008340000001</v>
      </c>
      <c r="N55" s="638">
        <v>103.683345</v>
      </c>
      <c r="O55" s="638">
        <v>271.60779500000001</v>
      </c>
      <c r="P55" s="638">
        <v>289.09805499999999</v>
      </c>
      <c r="Q55" s="638">
        <v>101.174674</v>
      </c>
      <c r="R55" s="638">
        <v>567.52066732399999</v>
      </c>
      <c r="S55" s="676">
        <v>205.64010099999999</v>
      </c>
      <c r="T55" s="676">
        <f>+S55+C55</f>
        <v>3734.491763</v>
      </c>
    </row>
    <row r="56" spans="2:20" s="634" customFormat="1" ht="34.9" hidden="1" customHeight="1">
      <c r="B56" s="722" t="s">
        <v>214</v>
      </c>
      <c r="C56" s="574">
        <v>3525.5102969999998</v>
      </c>
      <c r="D56" s="573">
        <v>426.25753700000001</v>
      </c>
      <c r="E56" s="573">
        <v>33.605583100000004</v>
      </c>
      <c r="F56" s="573">
        <v>31.2091642</v>
      </c>
      <c r="G56" s="573">
        <v>110.64394900000001</v>
      </c>
      <c r="H56" s="573">
        <v>5.47874266</v>
      </c>
      <c r="I56" s="573">
        <v>3.4890919999999999</v>
      </c>
      <c r="J56" s="573">
        <v>38.022537799999995</v>
      </c>
      <c r="K56" s="573">
        <v>192.88512499999999</v>
      </c>
      <c r="L56" s="573">
        <v>347.61036999999999</v>
      </c>
      <c r="M56" s="573">
        <v>1028.205706</v>
      </c>
      <c r="N56" s="573">
        <v>102.911053</v>
      </c>
      <c r="O56" s="573">
        <v>272.67387300000001</v>
      </c>
      <c r="P56" s="573">
        <v>287.26664699999998</v>
      </c>
      <c r="Q56" s="573">
        <v>120.60556099999999</v>
      </c>
      <c r="R56" s="573">
        <v>524.64535717199999</v>
      </c>
      <c r="S56" s="574">
        <v>201.27248</v>
      </c>
      <c r="T56" s="574">
        <f>+S56+C56</f>
        <v>3726.7827769999999</v>
      </c>
    </row>
    <row r="57" spans="2:20" s="634" customFormat="1" ht="34.9" hidden="1" customHeight="1">
      <c r="B57" s="723" t="s">
        <v>215</v>
      </c>
      <c r="C57" s="676">
        <v>3484.5491069999998</v>
      </c>
      <c r="D57" s="638">
        <v>441.607485</v>
      </c>
      <c r="E57" s="638">
        <v>35.1043375</v>
      </c>
      <c r="F57" s="638">
        <v>34.0284361</v>
      </c>
      <c r="G57" s="638">
        <v>110.75675</v>
      </c>
      <c r="H57" s="638">
        <v>5.5332309299999993</v>
      </c>
      <c r="I57" s="638">
        <v>3.29100489</v>
      </c>
      <c r="J57" s="638">
        <v>44.491204500000002</v>
      </c>
      <c r="K57" s="638">
        <v>188.26200800000001</v>
      </c>
      <c r="L57" s="638">
        <v>343.99210699999998</v>
      </c>
      <c r="M57" s="638">
        <v>996.31741099999999</v>
      </c>
      <c r="N57" s="638">
        <v>107.86557000000001</v>
      </c>
      <c r="O57" s="638">
        <v>266.31109500000002</v>
      </c>
      <c r="P57" s="638">
        <v>294.15331900000001</v>
      </c>
      <c r="Q57" s="638">
        <v>123.916155</v>
      </c>
      <c r="R57" s="638">
        <v>488.91899546500002</v>
      </c>
      <c r="S57" s="676">
        <v>168.220112</v>
      </c>
      <c r="T57" s="676">
        <f>+S57+C57</f>
        <v>3652.7692189999998</v>
      </c>
    </row>
    <row r="58" spans="2:20" s="634" customFormat="1" ht="34.9" hidden="1" customHeight="1">
      <c r="B58" s="721">
        <v>2022</v>
      </c>
      <c r="C58" s="728"/>
      <c r="D58" s="728"/>
      <c r="E58" s="728"/>
      <c r="F58" s="728"/>
      <c r="G58" s="728"/>
      <c r="H58" s="728"/>
      <c r="I58" s="728"/>
      <c r="J58" s="728"/>
      <c r="K58" s="728"/>
      <c r="L58" s="728"/>
      <c r="M58" s="728"/>
      <c r="N58" s="728"/>
      <c r="O58" s="728"/>
      <c r="P58" s="728"/>
      <c r="Q58" s="728"/>
      <c r="R58" s="728"/>
      <c r="S58" s="728"/>
      <c r="T58" s="728"/>
    </row>
    <row r="59" spans="2:20" s="634" customFormat="1" ht="34.9" hidden="1" customHeight="1">
      <c r="B59" s="722" t="s">
        <v>211</v>
      </c>
      <c r="C59" s="574">
        <v>3649.3745880000001</v>
      </c>
      <c r="D59" s="573">
        <v>495.555744</v>
      </c>
      <c r="E59" s="573">
        <v>37.382139899999999</v>
      </c>
      <c r="F59" s="573">
        <v>31.648938300000001</v>
      </c>
      <c r="G59" s="573">
        <v>143.924936</v>
      </c>
      <c r="H59" s="573">
        <v>8.9267766099999992</v>
      </c>
      <c r="I59" s="573">
        <v>3.4191537099999998</v>
      </c>
      <c r="J59" s="573">
        <v>42.768603599999999</v>
      </c>
      <c r="K59" s="573">
        <v>194.46462399999999</v>
      </c>
      <c r="L59" s="573">
        <v>374.82007900000002</v>
      </c>
      <c r="M59" s="573">
        <v>985.03045899999995</v>
      </c>
      <c r="N59" s="573">
        <v>123.03985400000001</v>
      </c>
      <c r="O59" s="573">
        <v>272.23008700000003</v>
      </c>
      <c r="P59" s="573">
        <v>312.70624400000003</v>
      </c>
      <c r="Q59" s="573">
        <v>120.738946</v>
      </c>
      <c r="R59" s="573">
        <v>502.71800535900002</v>
      </c>
      <c r="S59" s="574">
        <v>179.806952</v>
      </c>
      <c r="T59" s="574">
        <f>+S59+C59</f>
        <v>3829.18154</v>
      </c>
    </row>
    <row r="60" spans="2:20" s="634" customFormat="1" ht="34.9" hidden="1" customHeight="1">
      <c r="B60" s="723" t="s">
        <v>210</v>
      </c>
      <c r="C60" s="676">
        <v>3787.2209469999998</v>
      </c>
      <c r="D60" s="638">
        <v>554.51261299999999</v>
      </c>
      <c r="E60" s="638">
        <v>39.239760600000004</v>
      </c>
      <c r="F60" s="638">
        <v>35.643024400000002</v>
      </c>
      <c r="G60" s="638">
        <v>149.643294</v>
      </c>
      <c r="H60" s="638">
        <v>9.1002669300000001</v>
      </c>
      <c r="I60" s="638">
        <v>3.3150706800000003</v>
      </c>
      <c r="J60" s="638">
        <v>43.955736000000002</v>
      </c>
      <c r="K60" s="638">
        <v>199.72739300000001</v>
      </c>
      <c r="L60" s="638">
        <v>385.74436500000002</v>
      </c>
      <c r="M60" s="638">
        <v>987.70592199999999</v>
      </c>
      <c r="N60" s="638">
        <v>127.389545</v>
      </c>
      <c r="O60" s="638">
        <v>272.70940300000001</v>
      </c>
      <c r="P60" s="638">
        <v>338.39551599999999</v>
      </c>
      <c r="Q60" s="638">
        <v>132.29630900000001</v>
      </c>
      <c r="R60" s="638">
        <v>507.84273037300005</v>
      </c>
      <c r="S60" s="676">
        <v>189.30074500000001</v>
      </c>
      <c r="T60" s="676">
        <f>+S60+C60</f>
        <v>3976.5216919999998</v>
      </c>
    </row>
    <row r="61" spans="2:20" s="634" customFormat="1" ht="34.9" hidden="1" customHeight="1">
      <c r="B61" s="722" t="s">
        <v>209</v>
      </c>
      <c r="C61" s="574">
        <v>3908.3633159999999</v>
      </c>
      <c r="D61" s="573">
        <v>551.57490099999995</v>
      </c>
      <c r="E61" s="573">
        <v>43.184254299999999</v>
      </c>
      <c r="F61" s="573">
        <v>30.775548399999998</v>
      </c>
      <c r="G61" s="573">
        <v>133.075714</v>
      </c>
      <c r="H61" s="573">
        <v>5.5492605700000004</v>
      </c>
      <c r="I61" s="573">
        <v>3.36302959</v>
      </c>
      <c r="J61" s="573">
        <v>51.113756500000001</v>
      </c>
      <c r="K61" s="573">
        <v>191.52620300000001</v>
      </c>
      <c r="L61" s="573">
        <v>405.93968000000001</v>
      </c>
      <c r="M61" s="573">
        <v>1115.734563</v>
      </c>
      <c r="N61" s="573">
        <v>128.88146699999999</v>
      </c>
      <c r="O61" s="573">
        <v>284.65450900000002</v>
      </c>
      <c r="P61" s="573">
        <v>341.460759</v>
      </c>
      <c r="Q61" s="573">
        <v>137.236468</v>
      </c>
      <c r="R61" s="573">
        <v>484.29320206299997</v>
      </c>
      <c r="S61" s="574">
        <v>173.33958899999999</v>
      </c>
      <c r="T61" s="574">
        <f>+S61+C61</f>
        <v>4081.7029050000001</v>
      </c>
    </row>
    <row r="62" spans="2:20" s="634" customFormat="1" ht="34.9" hidden="1" customHeight="1">
      <c r="B62" s="723" t="s">
        <v>208</v>
      </c>
      <c r="C62" s="676">
        <v>3787.1656379999999</v>
      </c>
      <c r="D62" s="638">
        <v>564.96432200000004</v>
      </c>
      <c r="E62" s="638">
        <v>44.362290100000003</v>
      </c>
      <c r="F62" s="638">
        <v>26.995179399999998</v>
      </c>
      <c r="G62" s="638">
        <v>165.092848</v>
      </c>
      <c r="H62" s="638">
        <v>4.8866533399999996</v>
      </c>
      <c r="I62" s="638">
        <v>3.39225018</v>
      </c>
      <c r="J62" s="638">
        <v>50.038183600000004</v>
      </c>
      <c r="K62" s="638">
        <v>209.45082199999999</v>
      </c>
      <c r="L62" s="638">
        <v>411.47462999999999</v>
      </c>
      <c r="M62" s="638">
        <v>1032.6561839999999</v>
      </c>
      <c r="N62" s="638">
        <v>126.52844</v>
      </c>
      <c r="O62" s="638">
        <v>261.66646100000003</v>
      </c>
      <c r="P62" s="638">
        <v>344.12644799999998</v>
      </c>
      <c r="Q62" s="638">
        <v>115.053202</v>
      </c>
      <c r="R62" s="638">
        <v>426.477727985</v>
      </c>
      <c r="S62" s="676">
        <v>130.72048899999999</v>
      </c>
      <c r="T62" s="676">
        <f>+S62+C62</f>
        <v>3917.8861269999998</v>
      </c>
    </row>
    <row r="63" spans="2:20" s="634" customFormat="1" ht="34.9" customHeight="1">
      <c r="B63" s="721">
        <v>2023</v>
      </c>
      <c r="C63" s="728"/>
      <c r="D63" s="728"/>
      <c r="E63" s="728"/>
      <c r="F63" s="728"/>
      <c r="G63" s="728"/>
      <c r="H63" s="728"/>
      <c r="I63" s="728"/>
      <c r="J63" s="728"/>
      <c r="K63" s="728"/>
      <c r="L63" s="728"/>
      <c r="M63" s="728"/>
      <c r="N63" s="728"/>
      <c r="O63" s="728"/>
      <c r="P63" s="728"/>
      <c r="Q63" s="728"/>
      <c r="R63" s="728"/>
      <c r="S63" s="728"/>
      <c r="T63" s="728"/>
    </row>
    <row r="64" spans="2:20" s="634" customFormat="1" ht="34.9" customHeight="1">
      <c r="B64" s="722" t="s">
        <v>207</v>
      </c>
      <c r="C64" s="574">
        <v>3936.5805169999999</v>
      </c>
      <c r="D64" s="573">
        <v>576.31123700000001</v>
      </c>
      <c r="E64" s="573">
        <v>44.985780900000002</v>
      </c>
      <c r="F64" s="573">
        <v>28.027947100000002</v>
      </c>
      <c r="G64" s="573">
        <v>194.90001899999999</v>
      </c>
      <c r="H64" s="573">
        <v>5.2264897000000001</v>
      </c>
      <c r="I64" s="573">
        <v>3.4805178100000003</v>
      </c>
      <c r="J64" s="573">
        <v>50.685529100000004</v>
      </c>
      <c r="K64" s="573">
        <v>204.344672</v>
      </c>
      <c r="L64" s="573">
        <v>410.77744000000001</v>
      </c>
      <c r="M64" s="573">
        <v>1095.945318</v>
      </c>
      <c r="N64" s="573">
        <v>120.52648499999999</v>
      </c>
      <c r="O64" s="573">
        <v>262.494257</v>
      </c>
      <c r="P64" s="573">
        <v>347.63936200000001</v>
      </c>
      <c r="Q64" s="573">
        <v>136.91874200000001</v>
      </c>
      <c r="R64" s="573">
        <v>454.31671732799998</v>
      </c>
      <c r="S64" s="574">
        <v>126.44475199999999</v>
      </c>
      <c r="T64" s="574">
        <f>+S64+C64</f>
        <v>4063.0252689999998</v>
      </c>
    </row>
    <row r="65" spans="2:20" s="634" customFormat="1" ht="34.9" customHeight="1">
      <c r="B65" s="723" t="s">
        <v>253</v>
      </c>
      <c r="C65" s="676">
        <v>3904.004766</v>
      </c>
      <c r="D65" s="638">
        <v>604.23054400000001</v>
      </c>
      <c r="E65" s="638">
        <v>38.155185000000003</v>
      </c>
      <c r="F65" s="638">
        <v>30.052609</v>
      </c>
      <c r="G65" s="638">
        <v>186.420323</v>
      </c>
      <c r="H65" s="638">
        <v>5.0226649999999999</v>
      </c>
      <c r="I65" s="638">
        <v>3.486907</v>
      </c>
      <c r="J65" s="638">
        <v>49.164228000000001</v>
      </c>
      <c r="K65" s="638">
        <v>203.22556700000001</v>
      </c>
      <c r="L65" s="638">
        <v>439.29320799999999</v>
      </c>
      <c r="M65" s="638">
        <v>1087.5465360000001</v>
      </c>
      <c r="N65" s="638">
        <v>121.762218</v>
      </c>
      <c r="O65" s="638">
        <v>254.230862</v>
      </c>
      <c r="P65" s="638">
        <v>339.89365199999997</v>
      </c>
      <c r="Q65" s="638">
        <v>136.48158599999999</v>
      </c>
      <c r="R65" s="638">
        <v>405.03867799999995</v>
      </c>
      <c r="S65" s="676">
        <v>142.04939200000001</v>
      </c>
      <c r="T65" s="676">
        <f>+S65+C65</f>
        <v>4046.0541579999999</v>
      </c>
    </row>
    <row r="66" spans="2:20" s="634" customFormat="1" ht="34.9" customHeight="1">
      <c r="B66" s="722" t="s">
        <v>680</v>
      </c>
      <c r="C66" s="574">
        <v>3887.0503912010004</v>
      </c>
      <c r="D66" s="573">
        <v>613.62035183700004</v>
      </c>
      <c r="E66" s="573">
        <v>39.233339653999998</v>
      </c>
      <c r="F66" s="573">
        <v>30.583632024</v>
      </c>
      <c r="G66" s="573">
        <v>170.92235961099999</v>
      </c>
      <c r="H66" s="573">
        <v>6.8457294260000001</v>
      </c>
      <c r="I66" s="573">
        <v>3.5389569720000003</v>
      </c>
      <c r="J66" s="573">
        <v>47.687700102000001</v>
      </c>
      <c r="K66" s="573">
        <v>201.512075641</v>
      </c>
      <c r="L66" s="573">
        <v>433.91476175599996</v>
      </c>
      <c r="M66" s="573">
        <v>1048.1050852849999</v>
      </c>
      <c r="N66" s="573">
        <v>121.20734519599999</v>
      </c>
      <c r="O66" s="573">
        <v>239.49498299999999</v>
      </c>
      <c r="P66" s="573">
        <v>359.33766700000001</v>
      </c>
      <c r="Q66" s="573">
        <v>140.41693799999999</v>
      </c>
      <c r="R66" s="573">
        <v>430.62946758999999</v>
      </c>
      <c r="S66" s="574">
        <v>135.85892699999999</v>
      </c>
      <c r="T66" s="574">
        <f>+S66+C66</f>
        <v>4022.9093182010001</v>
      </c>
    </row>
    <row r="67" spans="2:20" s="634" customFormat="1" ht="34.9" customHeight="1">
      <c r="B67" s="943" t="s">
        <v>992</v>
      </c>
      <c r="C67" s="914">
        <v>3857.8133936560002</v>
      </c>
      <c r="D67" s="639">
        <v>639.4839679910001</v>
      </c>
      <c r="E67" s="639">
        <v>38.951657748000002</v>
      </c>
      <c r="F67" s="639">
        <v>35.999735880000003</v>
      </c>
      <c r="G67" s="639">
        <v>204.83389480000002</v>
      </c>
      <c r="H67" s="639">
        <v>5.8078272550000003</v>
      </c>
      <c r="I67" s="639">
        <v>3.7783618269999999</v>
      </c>
      <c r="J67" s="639">
        <v>50.882245343000001</v>
      </c>
      <c r="K67" s="639">
        <v>203.422415903</v>
      </c>
      <c r="L67" s="639">
        <v>434.30338251899997</v>
      </c>
      <c r="M67" s="639">
        <v>984.61998465600004</v>
      </c>
      <c r="N67" s="639">
        <v>122.92896361</v>
      </c>
      <c r="O67" s="639">
        <v>220.85542634000001</v>
      </c>
      <c r="P67" s="639">
        <v>295.39111436400003</v>
      </c>
      <c r="Q67" s="639">
        <v>129.30646240999999</v>
      </c>
      <c r="R67" s="639">
        <v>487.24795397799994</v>
      </c>
      <c r="S67" s="914">
        <v>139.68316244600001</v>
      </c>
      <c r="T67" s="914">
        <v>3997.4965561020003</v>
      </c>
    </row>
    <row r="68" spans="2:20" s="634" customFormat="1" ht="34.9" customHeight="1">
      <c r="B68" s="721">
        <v>2024</v>
      </c>
      <c r="C68" s="728"/>
      <c r="D68" s="728"/>
      <c r="E68" s="728"/>
      <c r="F68" s="728"/>
      <c r="G68" s="728"/>
      <c r="H68" s="728"/>
      <c r="I68" s="728"/>
      <c r="J68" s="728"/>
      <c r="K68" s="728"/>
      <c r="L68" s="728"/>
      <c r="M68" s="728"/>
      <c r="N68" s="728"/>
      <c r="O68" s="728"/>
      <c r="P68" s="728"/>
      <c r="Q68" s="728"/>
      <c r="R68" s="728"/>
      <c r="S68" s="728"/>
      <c r="T68" s="728"/>
    </row>
    <row r="69" spans="2:20" s="634" customFormat="1" ht="34.9" customHeight="1">
      <c r="B69" s="722" t="s">
        <v>1025</v>
      </c>
      <c r="C69" s="574">
        <v>3943.623</v>
      </c>
      <c r="D69" s="573">
        <v>680.34</v>
      </c>
      <c r="E69" s="573">
        <v>34.884</v>
      </c>
      <c r="F69" s="573">
        <v>40.969000000000001</v>
      </c>
      <c r="G69" s="573">
        <v>217.214</v>
      </c>
      <c r="H69" s="573">
        <v>5.0830000000000002</v>
      </c>
      <c r="I69" s="573">
        <v>3.98</v>
      </c>
      <c r="J69" s="573">
        <v>55.427</v>
      </c>
      <c r="K69" s="573">
        <v>209.553</v>
      </c>
      <c r="L69" s="573">
        <v>443.255</v>
      </c>
      <c r="M69" s="573">
        <v>984.02700000000004</v>
      </c>
      <c r="N69" s="573">
        <v>126.69799999999999</v>
      </c>
      <c r="O69" s="573">
        <v>216.86099999999999</v>
      </c>
      <c r="P69" s="573">
        <v>305.69</v>
      </c>
      <c r="Q69" s="573">
        <v>174.61600000000001</v>
      </c>
      <c r="R69" s="573">
        <v>445.02500000000003</v>
      </c>
      <c r="S69" s="574">
        <v>178.97300000000001</v>
      </c>
      <c r="T69" s="574">
        <f>C69+S69</f>
        <v>4122.5960000000005</v>
      </c>
    </row>
    <row r="70" spans="2:20" s="634" customFormat="1" ht="34.9" customHeight="1">
      <c r="B70" s="723" t="s">
        <v>1034</v>
      </c>
      <c r="C70" s="676">
        <v>3898.5329999999999</v>
      </c>
      <c r="D70" s="638">
        <v>692.798</v>
      </c>
      <c r="E70" s="638">
        <v>31.172000000000001</v>
      </c>
      <c r="F70" s="638">
        <v>50.744</v>
      </c>
      <c r="G70" s="638">
        <v>222.03200000000001</v>
      </c>
      <c r="H70" s="638">
        <v>5.2569999999999997</v>
      </c>
      <c r="I70" s="638">
        <v>4.0519999999999996</v>
      </c>
      <c r="J70" s="638">
        <v>52.429000000000002</v>
      </c>
      <c r="K70" s="638">
        <v>214.126</v>
      </c>
      <c r="L70" s="638">
        <v>454.81599999999997</v>
      </c>
      <c r="M70" s="638">
        <v>957.91700000000003</v>
      </c>
      <c r="N70" s="638">
        <v>125.35599999999999</v>
      </c>
      <c r="O70" s="638">
        <v>191.51</v>
      </c>
      <c r="P70" s="638">
        <v>319.92899999999997</v>
      </c>
      <c r="Q70" s="638">
        <v>173.358</v>
      </c>
      <c r="R70" s="638">
        <v>403.03500000000003</v>
      </c>
      <c r="S70" s="676">
        <v>165.42400000000001</v>
      </c>
      <c r="T70" s="676">
        <f>C70+S70</f>
        <v>4063.9569999999999</v>
      </c>
    </row>
    <row r="71" spans="2:20" s="634" customFormat="1" ht="34.9" customHeight="1">
      <c r="B71" s="722" t="s">
        <v>1042</v>
      </c>
      <c r="C71" s="574">
        <v>3996.0369999999998</v>
      </c>
      <c r="D71" s="573">
        <v>720.43700000000001</v>
      </c>
      <c r="E71" s="573">
        <v>35.134999999999998</v>
      </c>
      <c r="F71" s="573">
        <v>70.825000000000003</v>
      </c>
      <c r="G71" s="573">
        <v>215.483</v>
      </c>
      <c r="H71" s="573">
        <v>5.1440000000000001</v>
      </c>
      <c r="I71" s="573">
        <v>4.1180000000000003</v>
      </c>
      <c r="J71" s="573">
        <v>51.85</v>
      </c>
      <c r="K71" s="573">
        <v>219.32</v>
      </c>
      <c r="L71" s="573">
        <v>448.23500000000001</v>
      </c>
      <c r="M71" s="573">
        <v>942.11800000000005</v>
      </c>
      <c r="N71" s="573">
        <v>132.59399999999999</v>
      </c>
      <c r="O71" s="573">
        <v>183.08600000000001</v>
      </c>
      <c r="P71" s="573">
        <v>353.66</v>
      </c>
      <c r="Q71" s="573">
        <v>182.81700000000001</v>
      </c>
      <c r="R71" s="573">
        <v>431.21500000000003</v>
      </c>
      <c r="S71" s="574">
        <v>160.68600000000001</v>
      </c>
      <c r="T71" s="574">
        <f>C71+S71</f>
        <v>4156.723</v>
      </c>
    </row>
    <row r="72" spans="2:20" s="634" customFormat="1" ht="34.9" customHeight="1">
      <c r="B72" s="943" t="s">
        <v>1046</v>
      </c>
      <c r="C72" s="914">
        <v>3874.723</v>
      </c>
      <c r="D72" s="639">
        <v>694.66800000000001</v>
      </c>
      <c r="E72" s="639">
        <v>38.746000000000002</v>
      </c>
      <c r="F72" s="639">
        <v>76.540000000000006</v>
      </c>
      <c r="G72" s="639">
        <v>236.27199999999999</v>
      </c>
      <c r="H72" s="639">
        <v>4.4569999999999999</v>
      </c>
      <c r="I72" s="639">
        <v>4.2290000000000001</v>
      </c>
      <c r="J72" s="639">
        <v>53.32</v>
      </c>
      <c r="K72" s="639">
        <v>230.858</v>
      </c>
      <c r="L72" s="639">
        <v>449.21199999999999</v>
      </c>
      <c r="M72" s="639">
        <v>842.46400000000006</v>
      </c>
      <c r="N72" s="639">
        <v>139.304</v>
      </c>
      <c r="O72" s="639">
        <v>170.38</v>
      </c>
      <c r="P72" s="639">
        <v>358.73899999999998</v>
      </c>
      <c r="Q72" s="639">
        <v>174.691</v>
      </c>
      <c r="R72" s="639">
        <v>400.84300000000007</v>
      </c>
      <c r="S72" s="914">
        <v>200.20500000000001</v>
      </c>
      <c r="T72" s="914">
        <f>C72+S72</f>
        <v>4074.9279999999999</v>
      </c>
    </row>
    <row r="73" spans="2:20" s="634" customFormat="1" ht="34.9" customHeight="1">
      <c r="B73" s="721">
        <v>2025</v>
      </c>
      <c r="C73" s="728"/>
      <c r="D73" s="728"/>
      <c r="E73" s="728"/>
      <c r="F73" s="728"/>
      <c r="G73" s="728"/>
      <c r="H73" s="728"/>
      <c r="I73" s="728"/>
      <c r="J73" s="728"/>
      <c r="K73" s="728"/>
      <c r="L73" s="728"/>
      <c r="M73" s="728"/>
      <c r="N73" s="728"/>
      <c r="O73" s="728"/>
      <c r="P73" s="728"/>
      <c r="Q73" s="728"/>
      <c r="R73" s="728"/>
      <c r="S73" s="728"/>
      <c r="T73" s="728"/>
    </row>
    <row r="74" spans="2:20" s="634" customFormat="1" ht="34.9" customHeight="1">
      <c r="B74" s="722" t="s">
        <v>1065</v>
      </c>
      <c r="C74" s="574">
        <v>3969.663</v>
      </c>
      <c r="D74" s="573">
        <v>727.38099999999997</v>
      </c>
      <c r="E74" s="573">
        <v>34.728000000000002</v>
      </c>
      <c r="F74" s="573">
        <v>77.143000000000001</v>
      </c>
      <c r="G74" s="573">
        <v>242.68199999999999</v>
      </c>
      <c r="H74" s="573">
        <v>3.0209999999999999</v>
      </c>
      <c r="I74" s="573">
        <v>0.54200000000000004</v>
      </c>
      <c r="J74" s="573">
        <v>50.692999999999998</v>
      </c>
      <c r="K74" s="573">
        <v>232.39500000000001</v>
      </c>
      <c r="L74" s="573">
        <v>436.42500000000001</v>
      </c>
      <c r="M74" s="573">
        <v>821.51099999999997</v>
      </c>
      <c r="N74" s="573">
        <v>155.20699999999999</v>
      </c>
      <c r="O74" s="573">
        <v>193.68899999999999</v>
      </c>
      <c r="P74" s="573">
        <v>377.97199999999998</v>
      </c>
      <c r="Q74" s="573">
        <v>181.63499999999999</v>
      </c>
      <c r="R74" s="573">
        <v>434.64</v>
      </c>
      <c r="S74" s="574">
        <v>172.066</v>
      </c>
      <c r="T74" s="574">
        <f>C74+S74</f>
        <v>4141.7290000000003</v>
      </c>
    </row>
    <row r="75" spans="2:20" s="634" customFormat="1" ht="34.9" customHeight="1">
      <c r="B75" s="723" t="s">
        <v>1075</v>
      </c>
      <c r="C75" s="676">
        <v>3998.8180000000002</v>
      </c>
      <c r="D75" s="638">
        <v>728.31399999999996</v>
      </c>
      <c r="E75" s="638">
        <v>38.128</v>
      </c>
      <c r="F75" s="638">
        <v>74.119</v>
      </c>
      <c r="G75" s="638">
        <v>222.38399999999999</v>
      </c>
      <c r="H75" s="638">
        <v>3.26</v>
      </c>
      <c r="I75" s="638">
        <v>0.52600000000000002</v>
      </c>
      <c r="J75" s="638">
        <v>49.527000000000001</v>
      </c>
      <c r="K75" s="638">
        <v>229.41</v>
      </c>
      <c r="L75" s="638">
        <v>443.14800000000002</v>
      </c>
      <c r="M75" s="638">
        <v>846.08699999999999</v>
      </c>
      <c r="N75" s="638">
        <v>170.43</v>
      </c>
      <c r="O75" s="638">
        <v>180.32499999999999</v>
      </c>
      <c r="P75" s="638">
        <v>380.37900000000002</v>
      </c>
      <c r="Q75" s="638">
        <v>180.06899999999999</v>
      </c>
      <c r="R75" s="638">
        <v>452.71399999999994</v>
      </c>
      <c r="S75" s="676">
        <v>183.61600000000001</v>
      </c>
      <c r="T75" s="676">
        <f>C75+S75</f>
        <v>4182.4340000000002</v>
      </c>
    </row>
    <row r="76" spans="2:20" s="634" customFormat="1" ht="34.9" customHeight="1">
      <c r="B76" s="722" t="s">
        <v>1078</v>
      </c>
      <c r="C76" s="574">
        <v>4012.7060000000001</v>
      </c>
      <c r="D76" s="573">
        <v>743.2</v>
      </c>
      <c r="E76" s="573">
        <v>36.045999999999999</v>
      </c>
      <c r="F76" s="573">
        <v>73.867999999999995</v>
      </c>
      <c r="G76" s="573">
        <v>212.43100000000001</v>
      </c>
      <c r="H76" s="573">
        <v>3.532</v>
      </c>
      <c r="I76" s="573">
        <v>0.66900000000000004</v>
      </c>
      <c r="J76" s="573">
        <v>50.331000000000003</v>
      </c>
      <c r="K76" s="573">
        <v>235.36799999999999</v>
      </c>
      <c r="L76" s="573">
        <v>459.25799999999998</v>
      </c>
      <c r="M76" s="573">
        <v>864.99099999999999</v>
      </c>
      <c r="N76" s="573">
        <v>183.72399999999999</v>
      </c>
      <c r="O76" s="573">
        <v>164.66499999999999</v>
      </c>
      <c r="P76" s="573">
        <v>384.37099999999998</v>
      </c>
      <c r="Q76" s="573">
        <v>184.495</v>
      </c>
      <c r="R76" s="573">
        <v>415.75500000000005</v>
      </c>
      <c r="S76" s="574">
        <v>183.83500000000001</v>
      </c>
      <c r="T76" s="574">
        <f>C76+S76</f>
        <v>4196.5410000000002</v>
      </c>
    </row>
    <row r="77" spans="2:20" s="634" customFormat="1" ht="34.9" customHeight="1">
      <c r="B77" s="943" t="s">
        <v>1144</v>
      </c>
      <c r="C77" s="914">
        <v>4073.7330000000002</v>
      </c>
      <c r="D77" s="639">
        <v>822.38300000000004</v>
      </c>
      <c r="E77" s="639">
        <v>39.880000000000003</v>
      </c>
      <c r="F77" s="639">
        <v>67.531000000000006</v>
      </c>
      <c r="G77" s="639">
        <v>220.01400000000001</v>
      </c>
      <c r="H77" s="639">
        <v>2.5920000000000001</v>
      </c>
      <c r="I77" s="639">
        <v>0.70799999999999996</v>
      </c>
      <c r="J77" s="639">
        <v>47.057000000000002</v>
      </c>
      <c r="K77" s="639">
        <v>254.38200000000001</v>
      </c>
      <c r="L77" s="639">
        <v>446.053</v>
      </c>
      <c r="M77" s="639">
        <v>821.38199999999995</v>
      </c>
      <c r="N77" s="639">
        <v>197.81700000000001</v>
      </c>
      <c r="O77" s="639">
        <v>176.75700000000001</v>
      </c>
      <c r="P77" s="639">
        <v>370.404</v>
      </c>
      <c r="Q77" s="639">
        <v>186.72200000000001</v>
      </c>
      <c r="R77" s="639">
        <v>420.04999999999995</v>
      </c>
      <c r="S77" s="914">
        <v>198.38</v>
      </c>
      <c r="T77" s="914">
        <f>C77+S77</f>
        <v>4272.1130000000003</v>
      </c>
    </row>
    <row r="78" spans="2:20" s="634" customFormat="1" ht="34.9" customHeight="1">
      <c r="B78" s="1025">
        <v>2026</v>
      </c>
      <c r="C78" s="728"/>
      <c r="D78" s="728"/>
      <c r="E78" s="728"/>
      <c r="F78" s="728"/>
      <c r="G78" s="728"/>
      <c r="H78" s="728"/>
      <c r="I78" s="728"/>
      <c r="J78" s="728"/>
      <c r="K78" s="728"/>
      <c r="L78" s="728"/>
      <c r="M78" s="728"/>
      <c r="N78" s="728"/>
      <c r="O78" s="728"/>
      <c r="P78" s="728"/>
      <c r="Q78" s="728"/>
      <c r="R78" s="728"/>
      <c r="S78" s="728"/>
      <c r="T78" s="728"/>
    </row>
    <row r="79" spans="2:20" s="634" customFormat="1" ht="34.9" customHeight="1">
      <c r="B79" s="722" t="s">
        <v>1157</v>
      </c>
      <c r="C79" s="574">
        <v>4128.2209999999995</v>
      </c>
      <c r="D79" s="573">
        <v>904.52700000000004</v>
      </c>
      <c r="E79" s="573">
        <v>32.831000000000003</v>
      </c>
      <c r="F79" s="573">
        <v>65.754999999999995</v>
      </c>
      <c r="G79" s="573">
        <v>208.643</v>
      </c>
      <c r="H79" s="573">
        <v>1.9810000000000001</v>
      </c>
      <c r="I79" s="573">
        <v>0.81799999999999995</v>
      </c>
      <c r="J79" s="573">
        <v>47.313000000000002</v>
      </c>
      <c r="K79" s="573">
        <v>249.58500000000001</v>
      </c>
      <c r="L79" s="573">
        <v>449.45699999999999</v>
      </c>
      <c r="M79" s="573">
        <v>801.56100000000004</v>
      </c>
      <c r="N79" s="573">
        <v>220.06700000000001</v>
      </c>
      <c r="O79" s="573">
        <v>171.65600000000001</v>
      </c>
      <c r="P79" s="573">
        <v>369.44799999999998</v>
      </c>
      <c r="Q79" s="573">
        <v>193.374</v>
      </c>
      <c r="R79" s="573">
        <v>411.20600000000002</v>
      </c>
      <c r="S79" s="574">
        <v>192.91</v>
      </c>
      <c r="T79" s="574">
        <f>C79+S79</f>
        <v>4321.1309999999994</v>
      </c>
    </row>
    <row r="80" spans="2:20" s="634" customFormat="1" ht="34.9" customHeight="1">
      <c r="B80" s="943" t="s">
        <v>1164</v>
      </c>
      <c r="C80" s="914">
        <v>4186.585</v>
      </c>
      <c r="D80" s="639">
        <v>816.90599999999995</v>
      </c>
      <c r="E80" s="639">
        <v>34.332000000000001</v>
      </c>
      <c r="F80" s="639">
        <v>66.671000000000006</v>
      </c>
      <c r="G80" s="639">
        <v>212.91399999999999</v>
      </c>
      <c r="H80" s="639">
        <v>1.7569999999999999</v>
      </c>
      <c r="I80" s="639">
        <v>0.224</v>
      </c>
      <c r="J80" s="639">
        <v>46.534999999999997</v>
      </c>
      <c r="K80" s="639">
        <v>262.73399999999998</v>
      </c>
      <c r="L80" s="639">
        <v>420.21899999999999</v>
      </c>
      <c r="M80" s="639">
        <v>917.52800000000002</v>
      </c>
      <c r="N80" s="639">
        <v>235.95500000000001</v>
      </c>
      <c r="O80" s="639">
        <v>182.30500000000001</v>
      </c>
      <c r="P80" s="639">
        <v>374.66899999999998</v>
      </c>
      <c r="Q80" s="639">
        <v>187.08099999999999</v>
      </c>
      <c r="R80" s="639">
        <v>426.75600000000003</v>
      </c>
      <c r="S80" s="914">
        <v>227.995</v>
      </c>
      <c r="T80" s="914">
        <f>C80+S80</f>
        <v>4414.58</v>
      </c>
    </row>
    <row r="81" spans="2:20">
      <c r="B81"/>
      <c r="C81" s="50"/>
      <c r="D81" s="51"/>
      <c r="E81" s="51"/>
      <c r="F81" s="51"/>
      <c r="G81" s="51"/>
      <c r="H81" s="51"/>
      <c r="I81" s="51"/>
      <c r="J81" s="51"/>
      <c r="K81" s="51"/>
      <c r="L81" s="51"/>
      <c r="M81" s="51"/>
      <c r="N81" s="51"/>
      <c r="O81" s="51"/>
      <c r="P81" s="51"/>
      <c r="Q81" s="51"/>
      <c r="R81" s="51"/>
      <c r="S81" s="50"/>
      <c r="T81" s="50"/>
    </row>
    <row r="82" spans="2:20" s="538" customFormat="1" ht="30" customHeight="1">
      <c r="B82" s="718" t="s">
        <v>873</v>
      </c>
      <c r="C82" s="729"/>
      <c r="D82" s="440"/>
      <c r="E82" s="440"/>
      <c r="F82" s="440"/>
      <c r="G82" s="440"/>
      <c r="H82" s="440"/>
      <c r="I82" s="440"/>
      <c r="J82" s="440"/>
      <c r="K82" s="440"/>
      <c r="L82" s="440"/>
      <c r="M82" s="440"/>
      <c r="N82" s="440"/>
      <c r="O82" s="440"/>
      <c r="P82" s="440"/>
      <c r="Q82" s="440"/>
      <c r="R82" s="440"/>
      <c r="S82" s="729"/>
      <c r="T82" s="719" t="s">
        <v>870</v>
      </c>
    </row>
    <row r="83" spans="2:20">
      <c r="B83"/>
      <c r="C83" s="50"/>
      <c r="D83" s="51"/>
      <c r="E83" s="51"/>
      <c r="F83" s="51"/>
      <c r="G83" s="51"/>
      <c r="H83" s="51"/>
      <c r="I83" s="51"/>
      <c r="J83" s="51"/>
      <c r="K83" s="51"/>
      <c r="L83" s="51"/>
      <c r="M83" s="51"/>
      <c r="N83" s="51"/>
      <c r="O83" s="51"/>
      <c r="P83" s="51"/>
      <c r="Q83" s="51"/>
      <c r="R83" s="51"/>
      <c r="S83" s="50"/>
      <c r="T83" s="50"/>
    </row>
    <row r="84" spans="2:20">
      <c r="B84"/>
      <c r="C84" s="50"/>
      <c r="D84" s="51"/>
      <c r="E84" s="51"/>
      <c r="F84" s="51"/>
      <c r="G84" s="51"/>
      <c r="H84" s="51"/>
      <c r="I84" s="51"/>
      <c r="J84" s="51"/>
      <c r="K84" s="51"/>
      <c r="L84" s="51"/>
      <c r="M84" s="51"/>
      <c r="N84" s="51"/>
      <c r="O84" s="51"/>
      <c r="P84" s="51"/>
      <c r="Q84" s="51"/>
      <c r="R84" s="51"/>
      <c r="S84" s="50"/>
      <c r="T84" s="50"/>
    </row>
    <row r="85" spans="2:20">
      <c r="B85"/>
      <c r="C85" s="50"/>
      <c r="D85" s="51"/>
      <c r="E85" s="51"/>
      <c r="F85" s="51"/>
      <c r="G85" s="51"/>
      <c r="H85" s="51"/>
      <c r="I85" s="51"/>
      <c r="J85" s="51"/>
      <c r="K85" s="51"/>
      <c r="L85" s="51"/>
      <c r="M85" s="51"/>
      <c r="N85" s="51"/>
      <c r="O85" s="51"/>
      <c r="P85" s="51"/>
      <c r="Q85" s="51"/>
      <c r="R85" s="51"/>
      <c r="S85" s="50"/>
      <c r="T85" s="50"/>
    </row>
    <row r="86" spans="2:20">
      <c r="B86"/>
      <c r="C86" s="50"/>
      <c r="D86" s="51"/>
      <c r="E86" s="51"/>
      <c r="F86" s="51"/>
      <c r="G86" s="51"/>
      <c r="H86" s="51"/>
      <c r="I86" s="51"/>
      <c r="J86" s="51"/>
      <c r="K86" s="51"/>
      <c r="L86" s="51"/>
      <c r="M86" s="51"/>
      <c r="O86" s="51"/>
      <c r="P86" s="51"/>
      <c r="Q86" s="51"/>
      <c r="R86" s="51"/>
      <c r="S86" s="50"/>
      <c r="T86" s="50"/>
    </row>
    <row r="87" spans="2:20">
      <c r="B87"/>
      <c r="C87" s="50"/>
      <c r="D87" s="51"/>
      <c r="E87" s="51"/>
      <c r="F87" s="51"/>
      <c r="G87" s="51"/>
      <c r="H87" s="51"/>
      <c r="I87" s="51"/>
      <c r="J87" s="51"/>
      <c r="K87" s="51"/>
      <c r="L87" s="51"/>
      <c r="M87" s="51"/>
      <c r="N87" s="51"/>
      <c r="O87" s="51"/>
      <c r="P87" s="51"/>
      <c r="Q87" s="51"/>
      <c r="R87" s="51"/>
      <c r="S87" s="50"/>
      <c r="T87" s="50"/>
    </row>
    <row r="88" spans="2:20">
      <c r="B88"/>
      <c r="C88" s="50"/>
      <c r="D88" s="51"/>
      <c r="E88" s="51"/>
      <c r="F88" s="51"/>
      <c r="G88" s="51"/>
      <c r="H88" s="51"/>
      <c r="I88" s="51"/>
      <c r="J88" s="51"/>
      <c r="K88" s="51"/>
      <c r="L88" s="51"/>
      <c r="M88" s="51"/>
      <c r="N88" s="51"/>
      <c r="O88" s="51"/>
      <c r="P88" s="51"/>
      <c r="Q88" s="51"/>
      <c r="R88" s="51"/>
      <c r="S88" s="50"/>
      <c r="T88" s="50"/>
    </row>
    <row r="89" spans="2:20">
      <c r="B89"/>
      <c r="C89" s="50"/>
      <c r="D89" s="51"/>
      <c r="E89" s="51"/>
      <c r="F89" s="51"/>
      <c r="G89" s="51"/>
      <c r="H89" s="51"/>
      <c r="I89" s="51"/>
      <c r="J89" s="51"/>
      <c r="K89" s="51"/>
      <c r="L89" s="51"/>
      <c r="M89" s="51"/>
      <c r="N89" s="51"/>
      <c r="O89" s="51"/>
      <c r="P89" s="51"/>
      <c r="Q89" s="51"/>
      <c r="R89" s="51"/>
      <c r="S89" s="50"/>
      <c r="T89" s="50"/>
    </row>
    <row r="90" spans="2:20">
      <c r="B90"/>
      <c r="C90" s="50"/>
      <c r="D90" s="51"/>
      <c r="E90" s="51"/>
      <c r="F90" s="51"/>
      <c r="G90" s="51"/>
      <c r="H90" s="51"/>
      <c r="I90" s="51"/>
      <c r="J90" s="51"/>
      <c r="K90" s="51"/>
      <c r="L90" s="51"/>
      <c r="M90" s="51"/>
      <c r="N90" s="51"/>
      <c r="O90" s="51"/>
      <c r="P90" s="51"/>
      <c r="Q90" s="51"/>
      <c r="R90" s="51"/>
      <c r="S90" s="50"/>
      <c r="T90" s="50"/>
    </row>
    <row r="91" spans="2:20">
      <c r="B91"/>
      <c r="C91" s="50"/>
      <c r="D91" s="51"/>
      <c r="E91" s="51"/>
      <c r="F91" s="51"/>
      <c r="G91" s="51"/>
      <c r="H91" s="51"/>
      <c r="I91" s="51"/>
      <c r="J91" s="51"/>
      <c r="K91" s="51"/>
      <c r="L91" s="51"/>
      <c r="M91" s="51"/>
      <c r="N91" s="51"/>
      <c r="O91" s="51"/>
      <c r="P91" s="51"/>
      <c r="Q91" s="51"/>
      <c r="R91" s="51"/>
      <c r="S91" s="50"/>
      <c r="T91" s="50"/>
    </row>
    <row r="92" spans="2:20">
      <c r="B92"/>
      <c r="C92" s="50"/>
      <c r="D92" s="51"/>
      <c r="E92" s="51"/>
      <c r="F92" s="51"/>
      <c r="G92" s="51"/>
      <c r="H92" s="51"/>
      <c r="I92" s="51"/>
      <c r="J92" s="51"/>
      <c r="K92" s="51"/>
      <c r="L92" s="51"/>
      <c r="M92" s="51"/>
      <c r="N92" s="51"/>
      <c r="O92" s="51"/>
      <c r="P92" s="51"/>
      <c r="Q92" s="51"/>
      <c r="R92" s="51"/>
      <c r="S92" s="50"/>
      <c r="T92" s="50"/>
    </row>
    <row r="93" spans="2:20">
      <c r="B93"/>
      <c r="C93" s="50"/>
      <c r="D93" s="51"/>
      <c r="E93" s="51"/>
      <c r="F93" s="51"/>
      <c r="G93" s="51"/>
      <c r="H93" s="51"/>
      <c r="I93" s="51"/>
      <c r="J93" s="51"/>
      <c r="K93" s="51"/>
      <c r="L93" s="51"/>
      <c r="M93" s="51"/>
      <c r="N93" s="51"/>
      <c r="O93" s="51"/>
      <c r="P93" s="51"/>
      <c r="Q93" s="51"/>
      <c r="R93" s="51"/>
      <c r="S93" s="50"/>
      <c r="T93" s="50"/>
    </row>
    <row r="94" spans="2:20">
      <c r="B94"/>
      <c r="C94" s="50"/>
      <c r="D94" s="51"/>
      <c r="E94" s="51"/>
      <c r="F94" s="51"/>
      <c r="G94" s="51"/>
      <c r="H94" s="51"/>
      <c r="I94" s="51"/>
      <c r="J94" s="51"/>
      <c r="K94" s="51"/>
      <c r="L94" s="51"/>
      <c r="M94" s="51"/>
      <c r="N94" s="51"/>
      <c r="O94" s="51"/>
      <c r="P94" s="51"/>
      <c r="Q94" s="51"/>
      <c r="R94" s="51"/>
      <c r="S94" s="50"/>
      <c r="T94" s="50"/>
    </row>
    <row r="95" spans="2:20">
      <c r="B95"/>
      <c r="C95" s="50"/>
      <c r="D95" s="51"/>
      <c r="E95" s="51"/>
      <c r="F95" s="51"/>
      <c r="G95" s="51"/>
      <c r="H95" s="51"/>
      <c r="I95" s="51"/>
      <c r="J95" s="51"/>
      <c r="K95" s="51"/>
      <c r="L95" s="51"/>
      <c r="M95" s="51"/>
      <c r="N95" s="51"/>
      <c r="O95" s="51"/>
      <c r="P95" s="51"/>
      <c r="Q95" s="51"/>
      <c r="R95" s="51"/>
      <c r="S95" s="50"/>
      <c r="T95" s="50"/>
    </row>
    <row r="96" spans="2:20">
      <c r="B96"/>
      <c r="C96" s="50"/>
      <c r="D96" s="51"/>
      <c r="E96" s="51"/>
      <c r="F96" s="51"/>
      <c r="G96" s="51"/>
      <c r="H96" s="51"/>
      <c r="I96" s="51"/>
      <c r="J96" s="51"/>
      <c r="K96" s="51"/>
      <c r="L96" s="51"/>
      <c r="M96" s="51"/>
      <c r="N96" s="51"/>
      <c r="O96" s="51"/>
      <c r="P96" s="51"/>
      <c r="Q96" s="51"/>
      <c r="R96" s="51"/>
      <c r="S96" s="50"/>
      <c r="T96" s="50"/>
    </row>
    <row r="97" spans="2:20">
      <c r="B97"/>
      <c r="C97" s="50"/>
      <c r="D97" s="51"/>
      <c r="E97" s="51"/>
      <c r="F97" s="51"/>
      <c r="G97" s="51"/>
      <c r="H97" s="51"/>
      <c r="I97" s="51"/>
      <c r="J97" s="51"/>
      <c r="K97" s="51"/>
      <c r="L97" s="51"/>
      <c r="M97" s="51"/>
      <c r="N97" s="51"/>
      <c r="O97" s="51"/>
      <c r="P97" s="51"/>
      <c r="Q97" s="51"/>
      <c r="R97" s="51"/>
      <c r="S97" s="50"/>
      <c r="T97" s="50"/>
    </row>
    <row r="98" spans="2:20">
      <c r="B98"/>
      <c r="C98" s="50"/>
      <c r="D98" s="51"/>
      <c r="E98" s="51"/>
      <c r="F98" s="51"/>
      <c r="G98" s="51"/>
      <c r="H98" s="51"/>
      <c r="I98" s="51"/>
      <c r="J98" s="51"/>
      <c r="K98" s="51"/>
      <c r="L98" s="51"/>
      <c r="M98" s="51"/>
      <c r="N98" s="51"/>
      <c r="O98" s="51"/>
      <c r="P98" s="51"/>
      <c r="Q98" s="51"/>
      <c r="R98" s="51"/>
      <c r="S98" s="50"/>
      <c r="T98" s="50"/>
    </row>
    <row r="99" spans="2:20">
      <c r="B99"/>
      <c r="C99" s="50"/>
      <c r="D99" s="51"/>
      <c r="E99" s="51"/>
      <c r="F99" s="51"/>
      <c r="G99" s="51"/>
      <c r="H99" s="51"/>
      <c r="I99" s="51"/>
      <c r="J99" s="51"/>
      <c r="K99" s="51"/>
      <c r="L99" s="51"/>
      <c r="M99" s="51"/>
      <c r="N99" s="51"/>
      <c r="O99" s="51"/>
      <c r="P99" s="51"/>
      <c r="Q99" s="51"/>
      <c r="R99" s="51"/>
      <c r="S99" s="50"/>
      <c r="T99" s="50"/>
    </row>
    <row r="100" spans="2:20">
      <c r="B100"/>
      <c r="C100" s="50"/>
      <c r="D100" s="51"/>
      <c r="E100" s="51"/>
      <c r="F100" s="51"/>
      <c r="G100" s="51"/>
      <c r="H100" s="51"/>
      <c r="I100" s="51"/>
      <c r="J100" s="51"/>
      <c r="K100" s="51"/>
      <c r="L100" s="51"/>
      <c r="M100" s="51"/>
      <c r="N100" s="51"/>
      <c r="O100" s="51"/>
      <c r="P100" s="51"/>
      <c r="Q100" s="51"/>
      <c r="R100" s="51"/>
      <c r="S100" s="50"/>
      <c r="T100" s="50"/>
    </row>
    <row r="101" spans="2:20">
      <c r="B101"/>
      <c r="C101" s="50"/>
      <c r="D101" s="51"/>
      <c r="E101" s="51"/>
      <c r="F101" s="51"/>
      <c r="G101" s="51"/>
      <c r="H101" s="51"/>
      <c r="I101" s="51"/>
      <c r="J101" s="51"/>
      <c r="K101" s="51"/>
      <c r="L101" s="51"/>
      <c r="M101" s="51"/>
      <c r="N101" s="51"/>
      <c r="O101" s="51"/>
      <c r="P101" s="51"/>
      <c r="Q101" s="51"/>
      <c r="R101" s="51"/>
      <c r="S101" s="50"/>
      <c r="T101" s="50"/>
    </row>
    <row r="102" spans="2:20">
      <c r="B102"/>
      <c r="C102" s="50"/>
      <c r="D102" s="51"/>
      <c r="E102" s="51"/>
      <c r="F102" s="51"/>
      <c r="G102" s="51"/>
      <c r="H102" s="51"/>
      <c r="I102" s="51"/>
      <c r="J102" s="51"/>
      <c r="K102" s="51"/>
      <c r="L102" s="51"/>
      <c r="M102" s="51"/>
      <c r="N102" s="51"/>
      <c r="O102" s="51"/>
      <c r="P102" s="51"/>
      <c r="Q102" s="51"/>
      <c r="R102" s="51"/>
      <c r="S102" s="50"/>
      <c r="T102" s="50"/>
    </row>
    <row r="103" spans="2:20">
      <c r="B103"/>
      <c r="C103" s="50"/>
      <c r="D103" s="51"/>
      <c r="E103" s="51"/>
      <c r="F103" s="51"/>
      <c r="G103" s="51"/>
      <c r="H103" s="51"/>
      <c r="I103" s="51"/>
      <c r="J103" s="51"/>
      <c r="K103" s="51"/>
      <c r="L103" s="51"/>
      <c r="M103" s="51"/>
      <c r="N103" s="51"/>
      <c r="O103" s="51"/>
      <c r="P103" s="51"/>
      <c r="Q103" s="51"/>
      <c r="R103" s="51"/>
      <c r="S103" s="50"/>
      <c r="T103" s="50"/>
    </row>
    <row r="104" spans="2:20">
      <c r="B104"/>
      <c r="C104" s="50"/>
      <c r="D104" s="51"/>
      <c r="E104" s="51"/>
      <c r="F104" s="51"/>
      <c r="G104" s="51"/>
      <c r="H104" s="51"/>
      <c r="I104" s="51"/>
      <c r="J104" s="51"/>
      <c r="K104" s="51"/>
      <c r="L104" s="51"/>
      <c r="M104" s="51"/>
      <c r="N104" s="51"/>
      <c r="O104" s="51"/>
      <c r="P104" s="51"/>
      <c r="Q104" s="51"/>
      <c r="R104" s="51"/>
      <c r="S104" s="50"/>
      <c r="T104" s="50"/>
    </row>
    <row r="105" spans="2:20">
      <c r="B105"/>
      <c r="C105" s="50"/>
      <c r="D105" s="51"/>
      <c r="E105" s="51"/>
      <c r="F105" s="51"/>
      <c r="G105" s="51"/>
      <c r="H105" s="51"/>
      <c r="I105" s="51"/>
      <c r="J105" s="51"/>
      <c r="K105" s="51"/>
      <c r="L105" s="51"/>
      <c r="M105" s="51"/>
      <c r="N105" s="51"/>
      <c r="O105" s="51"/>
      <c r="P105" s="51"/>
      <c r="Q105" s="51"/>
      <c r="R105" s="51"/>
      <c r="S105" s="50"/>
      <c r="T105" s="50"/>
    </row>
    <row r="106" spans="2:20">
      <c r="B106"/>
      <c r="C106" s="50"/>
      <c r="D106" s="51"/>
      <c r="E106" s="51"/>
      <c r="F106" s="51"/>
      <c r="G106" s="51"/>
      <c r="H106" s="51"/>
      <c r="I106" s="51"/>
      <c r="J106" s="51"/>
      <c r="K106" s="51"/>
      <c r="L106" s="51"/>
      <c r="M106" s="51"/>
      <c r="N106" s="51"/>
      <c r="O106" s="51"/>
      <c r="P106" s="51"/>
      <c r="Q106" s="51"/>
      <c r="R106" s="51"/>
      <c r="S106" s="50"/>
      <c r="T106" s="50"/>
    </row>
    <row r="107" spans="2:20">
      <c r="B107"/>
      <c r="C107" s="50"/>
      <c r="D107" s="51"/>
      <c r="E107" s="51"/>
      <c r="F107" s="51"/>
      <c r="G107" s="51"/>
      <c r="H107" s="51"/>
      <c r="I107" s="51"/>
      <c r="J107" s="51"/>
      <c r="K107" s="51"/>
      <c r="L107" s="51"/>
      <c r="M107" s="51"/>
      <c r="N107" s="51"/>
      <c r="O107" s="51"/>
      <c r="P107" s="51"/>
      <c r="Q107" s="51"/>
      <c r="R107" s="51"/>
      <c r="S107" s="50"/>
      <c r="T107" s="50"/>
    </row>
    <row r="108" spans="2:20">
      <c r="B108"/>
      <c r="C108" s="50"/>
      <c r="D108" s="51"/>
      <c r="E108" s="51"/>
      <c r="F108" s="51"/>
      <c r="G108" s="51"/>
      <c r="H108" s="51"/>
      <c r="I108" s="51"/>
      <c r="J108" s="51"/>
      <c r="K108" s="51"/>
      <c r="L108" s="51"/>
      <c r="M108" s="51"/>
      <c r="N108" s="51"/>
      <c r="O108" s="51"/>
      <c r="P108" s="51"/>
      <c r="Q108" s="51"/>
      <c r="R108" s="51"/>
      <c r="S108" s="50"/>
      <c r="T108" s="50"/>
    </row>
    <row r="109" spans="2:20">
      <c r="B109"/>
      <c r="C109" s="50"/>
      <c r="D109" s="51"/>
      <c r="E109" s="51"/>
      <c r="F109" s="51"/>
      <c r="G109" s="51"/>
      <c r="H109" s="51"/>
      <c r="I109" s="51"/>
      <c r="J109" s="51"/>
      <c r="K109" s="51"/>
      <c r="L109" s="51"/>
      <c r="M109" s="51"/>
      <c r="N109" s="51"/>
      <c r="O109" s="51"/>
      <c r="P109" s="51"/>
      <c r="Q109" s="51"/>
      <c r="R109" s="51"/>
      <c r="S109" s="50"/>
      <c r="T109" s="50"/>
    </row>
    <row r="110" spans="2:20">
      <c r="B110"/>
      <c r="C110" s="50"/>
      <c r="D110" s="51"/>
      <c r="E110" s="51"/>
      <c r="F110" s="51"/>
      <c r="G110" s="51"/>
      <c r="H110" s="51"/>
      <c r="I110" s="51"/>
      <c r="J110" s="51"/>
      <c r="K110" s="51"/>
      <c r="L110" s="51"/>
      <c r="M110" s="51"/>
      <c r="N110" s="51"/>
      <c r="O110" s="51"/>
      <c r="P110" s="51"/>
      <c r="Q110" s="51"/>
      <c r="R110" s="51"/>
      <c r="S110" s="50"/>
      <c r="T110" s="50"/>
    </row>
    <row r="111" spans="2:20">
      <c r="B111"/>
      <c r="C111" s="50"/>
      <c r="D111" s="51"/>
      <c r="E111" s="51"/>
      <c r="F111" s="51"/>
      <c r="G111" s="51"/>
      <c r="H111" s="51"/>
      <c r="I111" s="51"/>
      <c r="J111" s="51"/>
      <c r="K111" s="51"/>
      <c r="L111" s="51"/>
      <c r="M111" s="51"/>
      <c r="N111" s="51"/>
      <c r="O111" s="51"/>
      <c r="P111" s="51"/>
      <c r="Q111" s="51"/>
      <c r="R111" s="51"/>
      <c r="S111" s="50"/>
      <c r="T111" s="50"/>
    </row>
    <row r="112" spans="2:20">
      <c r="B112"/>
      <c r="C112" s="50"/>
      <c r="D112" s="51"/>
      <c r="E112" s="51"/>
      <c r="F112" s="51"/>
      <c r="G112" s="51"/>
      <c r="H112" s="51"/>
      <c r="I112" s="51"/>
      <c r="J112" s="51"/>
      <c r="K112" s="51"/>
      <c r="L112" s="51"/>
      <c r="M112" s="51"/>
      <c r="N112" s="51"/>
      <c r="O112" s="51"/>
      <c r="P112" s="51"/>
      <c r="Q112" s="51"/>
      <c r="R112" s="51"/>
      <c r="S112" s="50"/>
      <c r="T112" s="50"/>
    </row>
    <row r="113" spans="2:20">
      <c r="B113"/>
      <c r="C113" s="50"/>
      <c r="D113" s="51"/>
      <c r="E113" s="51"/>
      <c r="F113" s="51"/>
      <c r="G113" s="51"/>
      <c r="H113" s="51"/>
      <c r="I113" s="51"/>
      <c r="J113" s="51"/>
      <c r="K113" s="51"/>
      <c r="L113" s="51"/>
      <c r="M113" s="51"/>
      <c r="N113" s="51"/>
      <c r="O113" s="51"/>
      <c r="P113" s="51"/>
      <c r="Q113" s="51"/>
      <c r="R113" s="51"/>
      <c r="S113" s="50"/>
      <c r="T113" s="50"/>
    </row>
    <row r="114" spans="2:20">
      <c r="B114"/>
      <c r="C114" s="50"/>
      <c r="D114" s="51"/>
      <c r="E114" s="51"/>
      <c r="F114" s="51"/>
      <c r="G114" s="51"/>
      <c r="H114" s="51"/>
      <c r="I114" s="51"/>
      <c r="J114" s="51"/>
      <c r="K114" s="51"/>
      <c r="L114" s="51"/>
      <c r="M114" s="51"/>
      <c r="N114" s="51"/>
      <c r="O114" s="51"/>
      <c r="P114" s="51"/>
      <c r="Q114" s="51"/>
      <c r="R114" s="51"/>
      <c r="S114" s="50"/>
      <c r="T114" s="50"/>
    </row>
    <row r="115" spans="2:20">
      <c r="B115"/>
      <c r="C115" s="50"/>
      <c r="D115" s="51"/>
      <c r="E115" s="51"/>
      <c r="F115" s="51"/>
      <c r="G115" s="51"/>
      <c r="H115" s="51"/>
      <c r="I115" s="51"/>
      <c r="J115" s="51"/>
      <c r="K115" s="51"/>
      <c r="L115" s="51"/>
      <c r="M115" s="51"/>
      <c r="N115" s="51"/>
      <c r="O115" s="51"/>
      <c r="P115" s="51"/>
      <c r="Q115" s="51"/>
      <c r="R115" s="51"/>
      <c r="S115" s="50"/>
      <c r="T115" s="50"/>
    </row>
    <row r="116" spans="2:20">
      <c r="B116"/>
      <c r="C116" s="50"/>
      <c r="D116" s="51"/>
      <c r="E116" s="51"/>
      <c r="F116" s="51"/>
      <c r="G116" s="51"/>
      <c r="H116" s="51"/>
      <c r="I116" s="51"/>
      <c r="J116" s="51"/>
      <c r="K116" s="51"/>
      <c r="L116" s="51"/>
      <c r="M116" s="51"/>
      <c r="N116" s="51"/>
      <c r="O116" s="51"/>
      <c r="P116" s="51"/>
      <c r="Q116" s="51"/>
      <c r="R116" s="51"/>
      <c r="S116" s="50"/>
      <c r="T116" s="50"/>
    </row>
    <row r="117" spans="2:20">
      <c r="B117"/>
      <c r="C117" s="50"/>
      <c r="D117" s="51"/>
      <c r="E117" s="51"/>
      <c r="F117" s="51"/>
      <c r="G117" s="51"/>
      <c r="H117" s="51"/>
      <c r="I117" s="51"/>
      <c r="J117" s="51"/>
      <c r="K117" s="51"/>
      <c r="L117" s="51"/>
      <c r="M117" s="51"/>
      <c r="N117" s="51"/>
      <c r="O117" s="51"/>
      <c r="P117" s="51"/>
      <c r="Q117" s="51"/>
      <c r="R117" s="51"/>
      <c r="S117" s="50"/>
      <c r="T117" s="50"/>
    </row>
    <row r="118" spans="2:20">
      <c r="B118"/>
      <c r="C118" s="50"/>
      <c r="D118" s="51"/>
      <c r="E118" s="51"/>
      <c r="F118" s="51"/>
      <c r="G118" s="51"/>
      <c r="H118" s="51"/>
      <c r="I118" s="51"/>
      <c r="J118" s="51"/>
      <c r="K118" s="51"/>
      <c r="L118" s="51"/>
      <c r="M118" s="51"/>
      <c r="N118" s="51"/>
      <c r="O118" s="51"/>
      <c r="P118" s="51"/>
      <c r="Q118" s="51"/>
      <c r="R118" s="51"/>
      <c r="S118" s="50"/>
      <c r="T118" s="50"/>
    </row>
    <row r="119" spans="2:20">
      <c r="B119"/>
      <c r="C119" s="50"/>
      <c r="D119" s="51"/>
      <c r="E119" s="51"/>
      <c r="F119" s="51"/>
      <c r="G119" s="51"/>
      <c r="H119" s="51"/>
      <c r="I119" s="51"/>
      <c r="J119" s="51"/>
      <c r="K119" s="51"/>
      <c r="L119" s="51"/>
      <c r="M119" s="51"/>
      <c r="N119" s="51"/>
      <c r="O119" s="51"/>
      <c r="P119" s="51"/>
      <c r="Q119" s="51"/>
      <c r="R119" s="51"/>
      <c r="S119" s="50"/>
      <c r="T119" s="50"/>
    </row>
    <row r="120" spans="2:20">
      <c r="B120"/>
      <c r="C120" s="50"/>
      <c r="D120" s="51"/>
      <c r="E120" s="51"/>
      <c r="F120" s="51"/>
      <c r="G120" s="51"/>
      <c r="H120" s="51"/>
      <c r="I120" s="51"/>
      <c r="J120" s="51"/>
      <c r="K120" s="51"/>
      <c r="L120" s="51"/>
      <c r="M120" s="51"/>
      <c r="N120" s="51"/>
      <c r="O120" s="51"/>
      <c r="P120" s="51"/>
      <c r="Q120" s="51"/>
      <c r="R120" s="51"/>
      <c r="S120" s="50"/>
      <c r="T120" s="50"/>
    </row>
    <row r="121" spans="2:20">
      <c r="B121"/>
      <c r="C121" s="50"/>
      <c r="D121" s="51"/>
      <c r="E121" s="51"/>
      <c r="F121" s="51"/>
      <c r="G121" s="51"/>
      <c r="H121" s="51"/>
      <c r="I121" s="51"/>
      <c r="J121" s="51"/>
      <c r="K121" s="51"/>
      <c r="L121" s="51"/>
      <c r="M121" s="51"/>
      <c r="N121" s="51"/>
      <c r="O121" s="51"/>
      <c r="P121" s="51"/>
      <c r="Q121" s="51"/>
      <c r="R121" s="51"/>
      <c r="S121" s="50"/>
      <c r="T121" s="50"/>
    </row>
    <row r="122" spans="2:20">
      <c r="B122"/>
      <c r="C122" s="50"/>
      <c r="D122" s="51"/>
      <c r="E122" s="51"/>
      <c r="F122" s="51"/>
      <c r="G122" s="51"/>
      <c r="H122" s="51"/>
      <c r="I122" s="51"/>
      <c r="J122" s="51"/>
      <c r="K122" s="51"/>
      <c r="L122" s="51"/>
      <c r="M122" s="51"/>
      <c r="N122" s="51"/>
      <c r="O122" s="51"/>
      <c r="P122" s="51"/>
      <c r="Q122" s="51"/>
      <c r="R122" s="51"/>
      <c r="S122" s="50"/>
      <c r="T122" s="50"/>
    </row>
    <row r="123" spans="2:20">
      <c r="B123"/>
      <c r="C123" s="50"/>
      <c r="D123" s="51"/>
      <c r="E123" s="51"/>
      <c r="F123" s="51"/>
      <c r="G123" s="51"/>
      <c r="H123" s="51"/>
      <c r="I123" s="51"/>
      <c r="J123" s="51"/>
      <c r="K123" s="51"/>
      <c r="L123" s="51"/>
      <c r="M123" s="51"/>
      <c r="N123" s="51"/>
      <c r="O123" s="51"/>
      <c r="P123" s="51"/>
      <c r="Q123" s="51"/>
      <c r="R123" s="51"/>
      <c r="S123" s="50"/>
      <c r="T123" s="50"/>
    </row>
    <row r="124" spans="2:20">
      <c r="B124"/>
      <c r="C124" s="50"/>
      <c r="D124" s="51"/>
      <c r="E124" s="51"/>
      <c r="F124" s="51"/>
      <c r="G124" s="51"/>
      <c r="H124" s="51"/>
      <c r="I124" s="51"/>
      <c r="J124" s="51"/>
      <c r="K124" s="51"/>
      <c r="L124" s="51"/>
      <c r="M124" s="51"/>
      <c r="N124" s="51"/>
      <c r="O124" s="51"/>
      <c r="P124" s="51"/>
      <c r="Q124" s="51"/>
      <c r="R124" s="51"/>
      <c r="S124" s="50"/>
      <c r="T124" s="50"/>
    </row>
    <row r="125" spans="2:20">
      <c r="B125"/>
      <c r="C125" s="50"/>
      <c r="D125" s="51"/>
      <c r="E125" s="51"/>
      <c r="F125" s="51"/>
      <c r="G125" s="51"/>
      <c r="H125" s="51"/>
      <c r="I125" s="51"/>
      <c r="J125" s="51"/>
      <c r="K125" s="51"/>
      <c r="L125" s="51"/>
      <c r="M125" s="51"/>
      <c r="N125" s="51"/>
      <c r="O125" s="51"/>
      <c r="P125" s="51"/>
      <c r="Q125" s="51"/>
      <c r="R125" s="51"/>
      <c r="S125" s="50"/>
      <c r="T125" s="50"/>
    </row>
    <row r="126" spans="2:20">
      <c r="B126"/>
      <c r="C126" s="50"/>
      <c r="D126" s="51"/>
      <c r="E126" s="51"/>
      <c r="F126" s="51"/>
      <c r="G126" s="51"/>
      <c r="H126" s="51"/>
      <c r="I126" s="51"/>
      <c r="J126" s="51"/>
      <c r="K126" s="51"/>
      <c r="L126" s="51"/>
      <c r="M126" s="51"/>
      <c r="N126" s="51"/>
      <c r="O126" s="51"/>
      <c r="P126" s="51"/>
      <c r="Q126" s="51"/>
      <c r="R126" s="51"/>
      <c r="S126" s="50"/>
      <c r="T126" s="50"/>
    </row>
    <row r="127" spans="2:20">
      <c r="B127"/>
      <c r="C127" s="50"/>
      <c r="D127" s="51"/>
      <c r="E127" s="51"/>
      <c r="F127" s="51"/>
      <c r="G127" s="51"/>
      <c r="H127" s="51"/>
      <c r="I127" s="51"/>
      <c r="J127" s="51"/>
      <c r="K127" s="51"/>
      <c r="L127" s="51"/>
      <c r="M127" s="51"/>
      <c r="N127" s="51"/>
      <c r="O127" s="51"/>
      <c r="P127" s="51"/>
      <c r="Q127" s="51"/>
      <c r="R127" s="51"/>
      <c r="S127" s="50"/>
      <c r="T127" s="50"/>
    </row>
    <row r="128" spans="2:20">
      <c r="B128"/>
      <c r="C128" s="50"/>
      <c r="D128" s="51"/>
      <c r="E128" s="51"/>
      <c r="F128" s="51"/>
      <c r="G128" s="51"/>
      <c r="H128" s="51"/>
      <c r="I128" s="51"/>
      <c r="J128" s="51"/>
      <c r="K128" s="51"/>
      <c r="L128" s="51"/>
      <c r="M128" s="51"/>
      <c r="N128" s="51"/>
      <c r="O128" s="51"/>
      <c r="P128" s="51"/>
      <c r="Q128" s="51"/>
      <c r="R128" s="51"/>
      <c r="S128" s="50"/>
      <c r="T128" s="50"/>
    </row>
    <row r="129" spans="2:20">
      <c r="B129"/>
      <c r="C129" s="50"/>
      <c r="D129" s="51"/>
      <c r="E129" s="51"/>
      <c r="F129" s="51"/>
      <c r="G129" s="51"/>
      <c r="H129" s="51"/>
      <c r="I129" s="51"/>
      <c r="J129" s="51"/>
      <c r="K129" s="51"/>
      <c r="L129" s="51"/>
      <c r="M129" s="51"/>
      <c r="N129" s="51"/>
      <c r="O129" s="51"/>
      <c r="P129" s="51"/>
      <c r="Q129" s="51"/>
      <c r="R129" s="51"/>
      <c r="S129" s="50"/>
      <c r="T129" s="50"/>
    </row>
    <row r="130" spans="2:20">
      <c r="B130"/>
      <c r="C130" s="50"/>
      <c r="D130" s="51"/>
      <c r="E130" s="51"/>
      <c r="F130" s="51"/>
      <c r="G130" s="51"/>
      <c r="H130" s="51"/>
      <c r="I130" s="51"/>
      <c r="J130" s="51"/>
      <c r="K130" s="51"/>
      <c r="L130" s="51"/>
      <c r="M130" s="51"/>
      <c r="N130" s="51"/>
      <c r="O130" s="51"/>
      <c r="P130" s="51"/>
      <c r="Q130" s="51"/>
      <c r="R130" s="51"/>
      <c r="S130" s="50"/>
      <c r="T130" s="50"/>
    </row>
    <row r="131" spans="2:20">
      <c r="B131"/>
      <c r="C131" s="50"/>
      <c r="D131" s="51"/>
      <c r="E131" s="51"/>
      <c r="F131" s="51"/>
      <c r="G131" s="51"/>
      <c r="H131" s="51"/>
      <c r="I131" s="51"/>
      <c r="J131" s="51"/>
      <c r="K131" s="51"/>
      <c r="L131" s="51"/>
      <c r="M131" s="51"/>
      <c r="N131" s="51"/>
      <c r="O131" s="51"/>
      <c r="P131" s="51"/>
      <c r="Q131" s="51"/>
      <c r="R131" s="51"/>
      <c r="S131" s="50"/>
      <c r="T131" s="50"/>
    </row>
    <row r="132" spans="2:20">
      <c r="B132"/>
      <c r="C132" s="50"/>
      <c r="D132" s="51"/>
      <c r="E132" s="51"/>
      <c r="F132" s="51"/>
      <c r="G132" s="51"/>
      <c r="H132" s="51"/>
      <c r="I132" s="51"/>
      <c r="J132" s="51"/>
      <c r="K132" s="51"/>
      <c r="L132" s="51"/>
      <c r="M132" s="51"/>
      <c r="N132" s="51"/>
      <c r="O132" s="51"/>
      <c r="P132" s="51"/>
      <c r="Q132" s="51"/>
      <c r="R132" s="51"/>
      <c r="S132" s="50"/>
      <c r="T132" s="50"/>
    </row>
    <row r="133" spans="2:20">
      <c r="B133"/>
      <c r="C133" s="50"/>
      <c r="D133" s="51"/>
      <c r="E133" s="51"/>
      <c r="F133" s="51"/>
      <c r="G133" s="51"/>
      <c r="H133" s="51"/>
      <c r="I133" s="51"/>
      <c r="J133" s="51"/>
      <c r="K133" s="51"/>
      <c r="L133" s="51"/>
      <c r="M133" s="51"/>
      <c r="N133" s="51"/>
      <c r="O133" s="51"/>
      <c r="P133" s="51"/>
      <c r="Q133" s="51"/>
      <c r="R133" s="51"/>
      <c r="S133" s="50"/>
      <c r="T133" s="50"/>
    </row>
    <row r="134" spans="2:20">
      <c r="B134"/>
      <c r="C134" s="50"/>
      <c r="D134" s="51"/>
      <c r="E134" s="51"/>
      <c r="F134" s="51"/>
      <c r="G134" s="51"/>
      <c r="H134" s="51"/>
      <c r="I134" s="51"/>
      <c r="J134" s="51"/>
      <c r="K134" s="51"/>
      <c r="L134" s="51"/>
      <c r="M134" s="51"/>
      <c r="N134" s="51"/>
      <c r="O134" s="51"/>
      <c r="P134" s="51"/>
      <c r="Q134" s="51"/>
      <c r="R134" s="51"/>
      <c r="S134" s="50"/>
      <c r="T134" s="50"/>
    </row>
    <row r="135" spans="2:20">
      <c r="B135"/>
      <c r="C135" s="50"/>
      <c r="D135" s="51"/>
      <c r="E135" s="51"/>
      <c r="F135" s="51"/>
      <c r="G135" s="51"/>
      <c r="H135" s="51"/>
      <c r="I135" s="51"/>
      <c r="J135" s="51"/>
      <c r="K135" s="51"/>
      <c r="L135" s="51"/>
      <c r="M135" s="51"/>
      <c r="N135" s="51"/>
      <c r="O135" s="51"/>
      <c r="P135" s="51"/>
      <c r="Q135" s="51"/>
      <c r="R135" s="51"/>
      <c r="S135" s="50"/>
      <c r="T135" s="50"/>
    </row>
    <row r="136" spans="2:20">
      <c r="B136"/>
      <c r="C136" s="50"/>
      <c r="D136" s="51"/>
      <c r="E136" s="51"/>
      <c r="F136" s="51"/>
      <c r="G136" s="51"/>
      <c r="H136" s="51"/>
      <c r="I136" s="51"/>
      <c r="J136" s="51"/>
      <c r="K136" s="51"/>
      <c r="L136" s="51"/>
      <c r="M136" s="51"/>
      <c r="N136" s="51"/>
      <c r="O136" s="51"/>
      <c r="P136" s="51"/>
      <c r="Q136" s="51"/>
      <c r="R136" s="51"/>
      <c r="S136" s="50"/>
      <c r="T136" s="50"/>
    </row>
    <row r="137" spans="2:20">
      <c r="B137"/>
      <c r="C137" s="50"/>
      <c r="D137" s="51"/>
      <c r="E137" s="51"/>
      <c r="F137" s="51"/>
      <c r="G137" s="51"/>
      <c r="H137" s="51"/>
      <c r="I137" s="51"/>
      <c r="J137" s="51"/>
      <c r="K137" s="51"/>
      <c r="L137" s="51"/>
      <c r="M137" s="51"/>
      <c r="N137" s="51"/>
      <c r="O137" s="51"/>
      <c r="P137" s="51"/>
      <c r="Q137" s="51"/>
      <c r="R137" s="51"/>
      <c r="S137" s="50"/>
      <c r="T137" s="50"/>
    </row>
    <row r="138" spans="2:20">
      <c r="B138"/>
      <c r="C138" s="50"/>
      <c r="D138" s="51"/>
      <c r="E138" s="51"/>
      <c r="F138" s="51"/>
      <c r="G138" s="51"/>
      <c r="H138" s="51"/>
      <c r="I138" s="51"/>
      <c r="J138" s="51"/>
      <c r="K138" s="51"/>
      <c r="L138" s="51"/>
      <c r="M138" s="51"/>
      <c r="N138" s="51"/>
      <c r="O138" s="51"/>
      <c r="P138" s="51"/>
      <c r="Q138" s="51"/>
      <c r="R138" s="51"/>
      <c r="S138" s="50"/>
      <c r="T138" s="50"/>
    </row>
    <row r="139" spans="2:20">
      <c r="B139"/>
      <c r="C139" s="50"/>
      <c r="D139" s="51"/>
      <c r="E139" s="51"/>
      <c r="F139" s="51"/>
      <c r="G139" s="51"/>
      <c r="H139" s="51"/>
      <c r="I139" s="51"/>
      <c r="J139" s="51"/>
      <c r="K139" s="51"/>
      <c r="L139" s="51"/>
      <c r="M139" s="51"/>
      <c r="N139" s="51"/>
      <c r="O139" s="51"/>
      <c r="P139" s="51"/>
      <c r="Q139" s="51"/>
      <c r="R139" s="51"/>
      <c r="S139" s="50"/>
      <c r="T139" s="50"/>
    </row>
    <row r="140" spans="2:20">
      <c r="B140"/>
    </row>
    <row r="141" spans="2:20" ht="15">
      <c r="B141"/>
      <c r="C141"/>
      <c r="D141"/>
      <c r="E141"/>
      <c r="F141"/>
      <c r="G141"/>
      <c r="H141"/>
      <c r="I141"/>
      <c r="J141"/>
      <c r="K141"/>
      <c r="L141"/>
      <c r="M141"/>
      <c r="N141"/>
      <c r="O141"/>
      <c r="P141"/>
      <c r="Q141"/>
      <c r="R141"/>
      <c r="S141"/>
      <c r="T141"/>
    </row>
    <row r="142" spans="2:20" ht="15">
      <c r="B142"/>
      <c r="C142"/>
      <c r="D142"/>
      <c r="E142"/>
      <c r="F142"/>
      <c r="G142"/>
      <c r="H142"/>
      <c r="I142"/>
      <c r="J142"/>
      <c r="K142"/>
      <c r="L142"/>
      <c r="M142"/>
      <c r="N142"/>
      <c r="O142"/>
      <c r="P142"/>
      <c r="Q142"/>
      <c r="R142"/>
      <c r="S142"/>
      <c r="T142"/>
    </row>
  </sheetData>
  <mergeCells count="10">
    <mergeCell ref="C6:R6"/>
    <mergeCell ref="S6:S8"/>
    <mergeCell ref="T6:T8"/>
    <mergeCell ref="C7:R7"/>
    <mergeCell ref="B2:D2"/>
    <mergeCell ref="E2:R2"/>
    <mergeCell ref="S2:T2"/>
    <mergeCell ref="B3:B4"/>
    <mergeCell ref="C3:S3"/>
    <mergeCell ref="C4:S4"/>
  </mergeCells>
  <printOptions horizontalCentered="1" verticalCentered="1"/>
  <pageMargins left="0.196850393700787" right="0.196850393700787" top="0.196850393700787" bottom="0.196850393700787" header="0.511811023622047" footer="0.511811023622047"/>
  <pageSetup paperSize="9" scale="4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R175"/>
  <sheetViews>
    <sheetView rightToLeft="1" topLeftCell="A17" zoomScale="40" zoomScaleNormal="40" workbookViewId="0">
      <selection activeCell="E2" sqref="E2:J2"/>
    </sheetView>
  </sheetViews>
  <sheetFormatPr defaultColWidth="9.140625" defaultRowHeight="18.75"/>
  <cols>
    <col min="1" max="1" width="10.7109375" style="5" customWidth="1"/>
    <col min="2" max="2" width="21.85546875" style="5" customWidth="1"/>
    <col min="3" max="3" width="25.7109375" style="48" customWidth="1"/>
    <col min="4" max="9" width="25.7109375" style="47" customWidth="1"/>
    <col min="10" max="10" width="25.7109375" style="48" customWidth="1"/>
    <col min="11" max="12" width="25.7109375" style="47" customWidth="1"/>
    <col min="13" max="13" width="25.7109375" style="49" customWidth="1"/>
    <col min="14" max="15" width="20.7109375" style="5" customWidth="1"/>
    <col min="16" max="16" width="13.140625" style="5" customWidth="1"/>
    <col min="17" max="17" width="15.28515625" style="5" bestFit="1" customWidth="1"/>
    <col min="18" max="28" width="9.140625" style="5"/>
    <col min="29" max="30" width="11.7109375" style="5" customWidth="1"/>
    <col min="31" max="31" width="13.140625" style="5" customWidth="1"/>
    <col min="32" max="32" width="9.140625" style="5"/>
    <col min="33" max="33" width="22.7109375" style="5" customWidth="1"/>
    <col min="34" max="34" width="24.140625" style="5" customWidth="1"/>
    <col min="35" max="35" width="16.85546875" style="5" customWidth="1"/>
    <col min="36" max="37" width="15.7109375" style="5" customWidth="1"/>
    <col min="38" max="38" width="13.140625" style="5" customWidth="1"/>
    <col min="39" max="39" width="15.28515625" style="5" bestFit="1" customWidth="1"/>
    <col min="40" max="44" width="14.42578125" style="5" customWidth="1"/>
    <col min="45" max="46" width="11.7109375" style="5" customWidth="1"/>
    <col min="47" max="47" width="13.140625" style="5" customWidth="1"/>
    <col min="48" max="48" width="9.140625" style="5"/>
    <col min="49" max="49" width="11" style="5" customWidth="1"/>
    <col min="50" max="51" width="9.140625" style="5"/>
    <col min="52" max="52" width="13.5703125" style="5" customWidth="1"/>
    <col min="53" max="53" width="13" style="5" customWidth="1"/>
    <col min="54" max="55" width="15.28515625" style="5" customWidth="1"/>
    <col min="56" max="56" width="13.140625" style="5" customWidth="1"/>
    <col min="57" max="57" width="9.140625" style="5"/>
    <col min="58" max="60" width="21.7109375" style="5" customWidth="1"/>
    <col min="61" max="62" width="9.140625" style="5"/>
    <col min="63" max="63" width="13.140625" style="5" customWidth="1"/>
    <col min="64" max="70" width="9.140625" style="5"/>
    <col min="71" max="71" width="11.140625" style="5" customWidth="1"/>
    <col min="72" max="16384" width="9.140625" style="5"/>
  </cols>
  <sheetData>
    <row r="1" spans="2:18" ht="18" customHeight="1">
      <c r="B1" s="47"/>
    </row>
    <row r="2" spans="2:18" s="95" customFormat="1" ht="40.15" customHeight="1">
      <c r="B2" s="1621" t="s">
        <v>854</v>
      </c>
      <c r="C2" s="1621"/>
      <c r="D2" s="1621"/>
      <c r="E2" s="1405" t="s">
        <v>747</v>
      </c>
      <c r="F2" s="1405"/>
      <c r="G2" s="1405"/>
      <c r="H2" s="1405"/>
      <c r="I2" s="1405"/>
      <c r="J2" s="1405"/>
      <c r="K2" s="352"/>
      <c r="L2" s="1432" t="s">
        <v>688</v>
      </c>
      <c r="M2" s="1432"/>
      <c r="N2" s="352"/>
      <c r="O2" s="352"/>
      <c r="P2" s="352"/>
      <c r="Q2" s="352"/>
      <c r="R2" s="352"/>
    </row>
    <row r="3" spans="2:18" s="95" customFormat="1" ht="40.15" customHeight="1">
      <c r="B3" s="1695"/>
      <c r="C3" s="1405" t="s">
        <v>1014</v>
      </c>
      <c r="D3" s="1405"/>
      <c r="E3" s="1405"/>
      <c r="F3" s="1405"/>
      <c r="G3" s="1405"/>
      <c r="H3" s="1405"/>
      <c r="I3" s="1405"/>
      <c r="J3" s="1405"/>
      <c r="K3" s="1405"/>
      <c r="L3" s="1405"/>
      <c r="M3" s="318"/>
    </row>
    <row r="4" spans="2:18" s="95" customFormat="1" ht="40.15" customHeight="1">
      <c r="B4" s="1695"/>
      <c r="C4" s="1406" t="s">
        <v>973</v>
      </c>
      <c r="D4" s="1406"/>
      <c r="E4" s="1406"/>
      <c r="F4" s="1406"/>
      <c r="G4" s="1406"/>
      <c r="H4" s="1406"/>
      <c r="I4" s="1406"/>
      <c r="J4" s="1406"/>
      <c r="K4" s="1406"/>
      <c r="L4" s="1406"/>
      <c r="M4" s="434" t="s">
        <v>24</v>
      </c>
    </row>
    <row r="5" spans="2:18" s="95" customFormat="1" ht="10.15" customHeight="1">
      <c r="B5" s="1299"/>
      <c r="C5" s="1299"/>
      <c r="D5" s="1299"/>
      <c r="E5" s="1299"/>
      <c r="F5" s="1299"/>
      <c r="G5" s="1299"/>
      <c r="H5" s="1299"/>
      <c r="I5" s="1299"/>
      <c r="J5" s="1299"/>
      <c r="K5" s="1299"/>
      <c r="L5" s="1299"/>
      <c r="M5" s="730"/>
    </row>
    <row r="6" spans="2:18" ht="72" customHeight="1">
      <c r="B6" s="1317"/>
      <c r="C6" s="1675" t="s">
        <v>996</v>
      </c>
      <c r="D6" s="1689"/>
      <c r="E6" s="1689"/>
      <c r="F6" s="1689"/>
      <c r="G6" s="1689"/>
      <c r="H6" s="1689"/>
      <c r="I6" s="1690"/>
      <c r="J6" s="1691" t="s">
        <v>483</v>
      </c>
      <c r="K6" s="1692"/>
      <c r="L6" s="1693"/>
      <c r="M6" s="1691" t="s">
        <v>1016</v>
      </c>
    </row>
    <row r="7" spans="2:18" ht="96" customHeight="1">
      <c r="B7" s="346"/>
      <c r="C7" s="970"/>
      <c r="D7" s="326" t="s">
        <v>290</v>
      </c>
      <c r="E7" s="326" t="s">
        <v>289</v>
      </c>
      <c r="F7" s="326" t="s">
        <v>1015</v>
      </c>
      <c r="G7" s="326" t="s">
        <v>288</v>
      </c>
      <c r="H7" s="326" t="s">
        <v>287</v>
      </c>
      <c r="I7" s="342" t="s">
        <v>43</v>
      </c>
      <c r="J7" s="970"/>
      <c r="K7" s="326" t="s">
        <v>286</v>
      </c>
      <c r="L7" s="326" t="s">
        <v>285</v>
      </c>
      <c r="M7" s="1694"/>
    </row>
    <row r="8" spans="2:18" ht="24" customHeight="1">
      <c r="B8" s="346"/>
      <c r="C8" s="1297"/>
      <c r="D8" s="335"/>
      <c r="E8" s="335"/>
      <c r="F8" s="335"/>
      <c r="G8" s="335"/>
      <c r="H8" s="335"/>
      <c r="I8" s="337"/>
      <c r="J8" s="1297"/>
      <c r="K8" s="335"/>
      <c r="L8" s="335"/>
      <c r="M8" s="1298"/>
    </row>
    <row r="9" spans="2:18" ht="92.25" customHeight="1">
      <c r="B9" s="346"/>
      <c r="C9" s="971"/>
      <c r="D9" s="343" t="s">
        <v>378</v>
      </c>
      <c r="E9" s="343" t="s">
        <v>379</v>
      </c>
      <c r="F9" s="343" t="s">
        <v>380</v>
      </c>
      <c r="G9" s="343" t="s">
        <v>381</v>
      </c>
      <c r="H9" s="343" t="s">
        <v>382</v>
      </c>
      <c r="I9" s="344" t="s">
        <v>36</v>
      </c>
      <c r="J9" s="971"/>
      <c r="K9" s="343" t="s">
        <v>383</v>
      </c>
      <c r="L9" s="343" t="s">
        <v>384</v>
      </c>
      <c r="M9" s="347" t="s">
        <v>284</v>
      </c>
    </row>
    <row r="10" spans="2:18" s="95" customFormat="1" ht="40.15" customHeight="1">
      <c r="B10" s="348" t="s">
        <v>2</v>
      </c>
      <c r="C10" s="345"/>
      <c r="D10" s="345"/>
      <c r="E10" s="345"/>
      <c r="F10" s="345"/>
      <c r="G10" s="345"/>
      <c r="H10" s="345"/>
      <c r="I10" s="345"/>
      <c r="J10" s="345"/>
      <c r="K10" s="345"/>
      <c r="L10" s="345"/>
      <c r="M10" s="349"/>
    </row>
    <row r="11" spans="2:18" s="76" customFormat="1" ht="34.9" hidden="1" customHeight="1">
      <c r="B11" s="505">
        <v>2015</v>
      </c>
      <c r="C11" s="574">
        <v>2858.3628469999999</v>
      </c>
      <c r="D11" s="573">
        <v>1437.801365</v>
      </c>
      <c r="E11" s="573">
        <v>309.13148699999999</v>
      </c>
      <c r="F11" s="573">
        <v>391.843503</v>
      </c>
      <c r="G11" s="573">
        <v>156.47122400000001</v>
      </c>
      <c r="H11" s="573">
        <v>22.710102500000001</v>
      </c>
      <c r="I11" s="573">
        <v>540.40516600000001</v>
      </c>
      <c r="J11" s="574">
        <v>2032.5631189999999</v>
      </c>
      <c r="K11" s="573">
        <v>1953.5272199999999</v>
      </c>
      <c r="L11" s="573">
        <v>79.0358971</v>
      </c>
      <c r="M11" s="732">
        <v>4890.9259659999998</v>
      </c>
    </row>
    <row r="12" spans="2:18" s="76" customFormat="1" ht="34.9" hidden="1" customHeight="1">
      <c r="B12" s="515">
        <v>2016</v>
      </c>
      <c r="C12" s="676">
        <v>2773.087978</v>
      </c>
      <c r="D12" s="638">
        <v>1276.1022310000001</v>
      </c>
      <c r="E12" s="638">
        <v>331.40740899999997</v>
      </c>
      <c r="F12" s="638">
        <v>522.11257000000001</v>
      </c>
      <c r="G12" s="638">
        <v>154.55499599999999</v>
      </c>
      <c r="H12" s="638">
        <v>53.391570000000002</v>
      </c>
      <c r="I12" s="638">
        <v>435.51920100000001</v>
      </c>
      <c r="J12" s="676">
        <v>3040.9547940000002</v>
      </c>
      <c r="K12" s="638">
        <v>2672.4836319999999</v>
      </c>
      <c r="L12" s="638">
        <v>368.47116199999999</v>
      </c>
      <c r="M12" s="733">
        <v>5814.0427720000007</v>
      </c>
    </row>
    <row r="13" spans="2:18" s="76" customFormat="1" ht="34.9" hidden="1" customHeight="1">
      <c r="B13" s="505">
        <v>2017</v>
      </c>
      <c r="C13" s="574">
        <v>2814.720151</v>
      </c>
      <c r="D13" s="573">
        <v>1516.0742540000001</v>
      </c>
      <c r="E13" s="573">
        <v>295.34114399999999</v>
      </c>
      <c r="F13" s="573">
        <v>591.29257399999995</v>
      </c>
      <c r="G13" s="573">
        <v>167.61796699999999</v>
      </c>
      <c r="H13" s="573">
        <v>7.46346767</v>
      </c>
      <c r="I13" s="573">
        <v>236.93074300000001</v>
      </c>
      <c r="J13" s="574">
        <v>3772.6547059999998</v>
      </c>
      <c r="K13" s="573">
        <v>3320.3250079999998</v>
      </c>
      <c r="L13" s="573">
        <v>452.32969800000001</v>
      </c>
      <c r="M13" s="732">
        <v>6587.3748569999998</v>
      </c>
    </row>
    <row r="14" spans="2:18" s="76" customFormat="1" ht="34.9" hidden="1" customHeight="1">
      <c r="B14" s="515">
        <v>2018</v>
      </c>
      <c r="C14" s="676">
        <v>2963.1321630000002</v>
      </c>
      <c r="D14" s="638">
        <v>1561.9020459999999</v>
      </c>
      <c r="E14" s="638">
        <v>335.11294600000002</v>
      </c>
      <c r="F14" s="638">
        <v>556.01062000000002</v>
      </c>
      <c r="G14" s="638">
        <v>251.20960299999999</v>
      </c>
      <c r="H14" s="638">
        <v>4.8694418600000002</v>
      </c>
      <c r="I14" s="638">
        <v>254.02750800000001</v>
      </c>
      <c r="J14" s="676">
        <v>3854.1958279999999</v>
      </c>
      <c r="K14" s="638">
        <v>3381.2684049999998</v>
      </c>
      <c r="L14" s="638">
        <v>472.92742299999998</v>
      </c>
      <c r="M14" s="733">
        <v>6817.3279910000001</v>
      </c>
    </row>
    <row r="15" spans="2:18" s="76" customFormat="1" ht="34.9" hidden="1" customHeight="1">
      <c r="B15" s="505">
        <v>2019</v>
      </c>
      <c r="C15" s="574">
        <v>2912.651171</v>
      </c>
      <c r="D15" s="573">
        <v>1356.49602</v>
      </c>
      <c r="E15" s="573">
        <v>447.952811</v>
      </c>
      <c r="F15" s="573">
        <v>644.42337399999997</v>
      </c>
      <c r="G15" s="573">
        <v>194.45962399999999</v>
      </c>
      <c r="H15" s="573">
        <v>4.0230281000000003</v>
      </c>
      <c r="I15" s="573">
        <v>265.296313</v>
      </c>
      <c r="J15" s="574">
        <v>4049.1070420000001</v>
      </c>
      <c r="K15" s="573">
        <v>3590.4847159999999</v>
      </c>
      <c r="L15" s="573">
        <v>458.62232499999999</v>
      </c>
      <c r="M15" s="732">
        <v>6961.7582130000001</v>
      </c>
    </row>
    <row r="16" spans="2:18" s="76" customFormat="1" ht="34.9" hidden="1" customHeight="1">
      <c r="B16" s="515">
        <v>2020</v>
      </c>
      <c r="C16" s="676">
        <v>3040.2127019999998</v>
      </c>
      <c r="D16" s="638">
        <v>1437.5021859999999</v>
      </c>
      <c r="E16" s="638">
        <v>521.92401400000006</v>
      </c>
      <c r="F16" s="638">
        <v>639.73617300000001</v>
      </c>
      <c r="G16" s="638">
        <v>215.88681099999999</v>
      </c>
      <c r="H16" s="638">
        <v>3.3388057999999998</v>
      </c>
      <c r="I16" s="638">
        <v>221.82471200000001</v>
      </c>
      <c r="J16" s="676">
        <v>4207.6380349999999</v>
      </c>
      <c r="K16" s="638">
        <v>3724.911623</v>
      </c>
      <c r="L16" s="638">
        <v>482.72641199999998</v>
      </c>
      <c r="M16" s="733">
        <v>7247.8507369999998</v>
      </c>
    </row>
    <row r="17" spans="1:13" s="76" customFormat="1" ht="34.9" customHeight="1">
      <c r="B17" s="505">
        <v>2021</v>
      </c>
      <c r="C17" s="574">
        <v>2657.0579280000002</v>
      </c>
      <c r="D17" s="573">
        <v>1102.774703</v>
      </c>
      <c r="E17" s="573">
        <v>523.01763600000004</v>
      </c>
      <c r="F17" s="573">
        <v>627.75554799999998</v>
      </c>
      <c r="G17" s="573">
        <v>128.38896399999999</v>
      </c>
      <c r="H17" s="573">
        <v>2.60542338</v>
      </c>
      <c r="I17" s="573">
        <v>272.51565399999998</v>
      </c>
      <c r="J17" s="574">
        <v>5047.7861819999998</v>
      </c>
      <c r="K17" s="573">
        <v>4557.167899</v>
      </c>
      <c r="L17" s="573">
        <v>490.61828200000002</v>
      </c>
      <c r="M17" s="732">
        <v>7704.84411</v>
      </c>
    </row>
    <row r="18" spans="1:13" s="76" customFormat="1" ht="26.25">
      <c r="B18" s="515">
        <v>2022</v>
      </c>
      <c r="C18" s="676">
        <v>2734.6229680000001</v>
      </c>
      <c r="D18" s="638">
        <v>1143.8932010000001</v>
      </c>
      <c r="E18" s="638">
        <v>570.55858999999998</v>
      </c>
      <c r="F18" s="638">
        <v>623.032691</v>
      </c>
      <c r="G18" s="638">
        <v>118.011392</v>
      </c>
      <c r="H18" s="638">
        <v>1.6981204299999999</v>
      </c>
      <c r="I18" s="638">
        <v>277.42897399999998</v>
      </c>
      <c r="J18" s="676">
        <v>5488.78773</v>
      </c>
      <c r="K18" s="638">
        <v>4997.4747150000003</v>
      </c>
      <c r="L18" s="638">
        <v>491.31301400000001</v>
      </c>
      <c r="M18" s="733">
        <v>8223.4106979999997</v>
      </c>
    </row>
    <row r="19" spans="1:13" s="76" customFormat="1" ht="34.9" customHeight="1">
      <c r="B19" s="722">
        <v>2023</v>
      </c>
      <c r="C19" s="574">
        <v>2599.1143139180003</v>
      </c>
      <c r="D19" s="573">
        <v>1056.769386793</v>
      </c>
      <c r="E19" s="573">
        <v>513.41905940799995</v>
      </c>
      <c r="F19" s="573">
        <v>542.35335150200001</v>
      </c>
      <c r="G19" s="573">
        <v>120.051504357</v>
      </c>
      <c r="H19" s="573">
        <v>0.64060451100000004</v>
      </c>
      <c r="I19" s="573">
        <v>365.88040929199997</v>
      </c>
      <c r="J19" s="574">
        <v>5401.2421236090004</v>
      </c>
      <c r="K19" s="573">
        <v>4921.1647099290003</v>
      </c>
      <c r="L19" s="573">
        <v>480.07741451700002</v>
      </c>
      <c r="M19" s="732">
        <v>8000.3564375270007</v>
      </c>
    </row>
    <row r="20" spans="1:13" s="76" customFormat="1" ht="26.25">
      <c r="B20" s="515">
        <v>2024</v>
      </c>
      <c r="C20" s="676">
        <v>2599.587</v>
      </c>
      <c r="D20" s="638">
        <v>1117.876</v>
      </c>
      <c r="E20" s="638">
        <v>498.63099999999997</v>
      </c>
      <c r="F20" s="638">
        <v>547.68399999999997</v>
      </c>
      <c r="G20" s="638">
        <v>132.24</v>
      </c>
      <c r="H20" s="638">
        <v>0.40300000000000002</v>
      </c>
      <c r="I20" s="638">
        <v>302.75400000000002</v>
      </c>
      <c r="J20" s="676">
        <v>5245.5540000000001</v>
      </c>
      <c r="K20" s="638">
        <v>4863.0619999999999</v>
      </c>
      <c r="L20" s="638">
        <v>382.49200000000002</v>
      </c>
      <c r="M20" s="733">
        <v>7845.14</v>
      </c>
    </row>
    <row r="21" spans="1:13" s="76" customFormat="1" ht="34.9" customHeight="1">
      <c r="B21" s="722">
        <v>2025</v>
      </c>
      <c r="C21" s="574">
        <f>C76</f>
        <v>2835.8989999999999</v>
      </c>
      <c r="D21" s="573">
        <f t="shared" ref="D21:M21" si="0">D76</f>
        <v>1273.9639999999999</v>
      </c>
      <c r="E21" s="573">
        <f t="shared" si="0"/>
        <v>625.96400000000006</v>
      </c>
      <c r="F21" s="573">
        <f t="shared" si="0"/>
        <v>553.02</v>
      </c>
      <c r="G21" s="573">
        <f t="shared" si="0"/>
        <v>159.80600000000001</v>
      </c>
      <c r="H21" s="573">
        <f t="shared" si="0"/>
        <v>0.747</v>
      </c>
      <c r="I21" s="573">
        <f t="shared" si="0"/>
        <v>222.39699999999999</v>
      </c>
      <c r="J21" s="574">
        <f t="shared" si="0"/>
        <v>5157.0540000000001</v>
      </c>
      <c r="K21" s="573">
        <f t="shared" si="0"/>
        <v>4757.6189999999997</v>
      </c>
      <c r="L21" s="573">
        <f t="shared" si="0"/>
        <v>399.43599999999998</v>
      </c>
      <c r="M21" s="732">
        <f t="shared" si="0"/>
        <v>7992.9530000000004</v>
      </c>
    </row>
    <row r="22" spans="1:13" s="76" customFormat="1" ht="26.25" hidden="1">
      <c r="A22" s="731"/>
      <c r="B22" s="721">
        <v>2015</v>
      </c>
      <c r="C22" s="734"/>
      <c r="D22" s="735"/>
      <c r="E22" s="735"/>
      <c r="F22" s="735"/>
      <c r="G22" s="735"/>
      <c r="H22" s="735"/>
      <c r="I22" s="735"/>
      <c r="J22" s="734"/>
      <c r="K22" s="735"/>
      <c r="L22" s="735"/>
      <c r="M22" s="736"/>
    </row>
    <row r="23" spans="1:13" s="76" customFormat="1" ht="26.25" hidden="1">
      <c r="B23" s="722" t="s">
        <v>254</v>
      </c>
      <c r="C23" s="574">
        <v>2640.1577120000002</v>
      </c>
      <c r="D23" s="573">
        <v>1373.2479599999999</v>
      </c>
      <c r="E23" s="573">
        <v>303.90722099999999</v>
      </c>
      <c r="F23" s="573">
        <v>400.42675200000002</v>
      </c>
      <c r="G23" s="573">
        <v>149.69364400000001</v>
      </c>
      <c r="H23" s="573">
        <v>12.933472</v>
      </c>
      <c r="I23" s="573">
        <v>399.94866400000001</v>
      </c>
      <c r="J23" s="574">
        <v>1828.895882</v>
      </c>
      <c r="K23" s="573">
        <v>1706.5632109999999</v>
      </c>
      <c r="L23" s="573">
        <v>122.332671</v>
      </c>
      <c r="M23" s="732">
        <v>4469.053594</v>
      </c>
    </row>
    <row r="24" spans="1:13" s="76" customFormat="1" ht="26.25" hidden="1">
      <c r="B24" s="723" t="s">
        <v>255</v>
      </c>
      <c r="C24" s="676">
        <v>2751.2107590000001</v>
      </c>
      <c r="D24" s="638">
        <v>1397.345716</v>
      </c>
      <c r="E24" s="638">
        <v>324.36820399999999</v>
      </c>
      <c r="F24" s="638">
        <v>419.59905600000002</v>
      </c>
      <c r="G24" s="638">
        <v>138.21928700000001</v>
      </c>
      <c r="H24" s="638">
        <v>24.6300417</v>
      </c>
      <c r="I24" s="638">
        <v>447.04845499999999</v>
      </c>
      <c r="J24" s="676">
        <v>1851.8515219999999</v>
      </c>
      <c r="K24" s="638">
        <v>1736.1741750000001</v>
      </c>
      <c r="L24" s="638">
        <v>115.677347</v>
      </c>
      <c r="M24" s="733">
        <v>4603.0622810000004</v>
      </c>
    </row>
    <row r="25" spans="1:13" s="76" customFormat="1" ht="26.25" hidden="1">
      <c r="B25" s="722" t="s">
        <v>256</v>
      </c>
      <c r="C25" s="574">
        <v>2823.0689940000002</v>
      </c>
      <c r="D25" s="573">
        <v>1443.1073759999999</v>
      </c>
      <c r="E25" s="573">
        <v>301.01262300000002</v>
      </c>
      <c r="F25" s="573">
        <v>401.33693299999999</v>
      </c>
      <c r="G25" s="573">
        <v>144.17249200000001</v>
      </c>
      <c r="H25" s="573">
        <v>42.586321700000006</v>
      </c>
      <c r="I25" s="573">
        <v>490.85324800000001</v>
      </c>
      <c r="J25" s="574">
        <v>1985.2148070000001</v>
      </c>
      <c r="K25" s="573">
        <v>1914.8443769999999</v>
      </c>
      <c r="L25" s="573">
        <v>70.370429999999999</v>
      </c>
      <c r="M25" s="732">
        <v>4808.2838010000005</v>
      </c>
    </row>
    <row r="26" spans="1:13" s="76" customFormat="1" ht="26.25" hidden="1">
      <c r="B26" s="723" t="s">
        <v>257</v>
      </c>
      <c r="C26" s="676">
        <v>2858.3628469999999</v>
      </c>
      <c r="D26" s="638">
        <v>1437.801365</v>
      </c>
      <c r="E26" s="638">
        <v>309.13148699999999</v>
      </c>
      <c r="F26" s="638">
        <v>391.843503</v>
      </c>
      <c r="G26" s="638">
        <v>156.47122400000001</v>
      </c>
      <c r="H26" s="638">
        <v>22.710102500000001</v>
      </c>
      <c r="I26" s="638">
        <v>540.40516600000001</v>
      </c>
      <c r="J26" s="676">
        <v>2032.5631189999999</v>
      </c>
      <c r="K26" s="638">
        <v>1953.5272199999999</v>
      </c>
      <c r="L26" s="638">
        <v>79.0358971</v>
      </c>
      <c r="M26" s="733">
        <v>4890.9259659999998</v>
      </c>
    </row>
    <row r="27" spans="1:13" s="76" customFormat="1" ht="26.25" hidden="1">
      <c r="B27" s="721">
        <v>2016</v>
      </c>
      <c r="C27" s="734"/>
      <c r="D27" s="735"/>
      <c r="E27" s="735"/>
      <c r="F27" s="735"/>
      <c r="G27" s="735"/>
      <c r="H27" s="735"/>
      <c r="I27" s="735"/>
      <c r="J27" s="734"/>
      <c r="K27" s="735"/>
      <c r="L27" s="735"/>
      <c r="M27" s="736"/>
    </row>
    <row r="28" spans="1:13" s="76" customFormat="1" ht="26.25" hidden="1">
      <c r="B28" s="722" t="s">
        <v>203</v>
      </c>
      <c r="C28" s="574">
        <v>2775.0858119999998</v>
      </c>
      <c r="D28" s="573">
        <v>1155.9174370000001</v>
      </c>
      <c r="E28" s="573">
        <v>333.72338100000002</v>
      </c>
      <c r="F28" s="573">
        <v>388.41886199999999</v>
      </c>
      <c r="G28" s="573">
        <v>162.23164700000001</v>
      </c>
      <c r="H28" s="573">
        <v>23.715354300000001</v>
      </c>
      <c r="I28" s="573">
        <v>711.07912899999997</v>
      </c>
      <c r="J28" s="574">
        <v>2509.940239</v>
      </c>
      <c r="K28" s="573">
        <v>2398.1058069999999</v>
      </c>
      <c r="L28" s="573">
        <v>111.834431</v>
      </c>
      <c r="M28" s="732">
        <v>5285.0260509999998</v>
      </c>
    </row>
    <row r="29" spans="1:13" s="76" customFormat="1" ht="26.25" hidden="1">
      <c r="B29" s="723" t="s">
        <v>204</v>
      </c>
      <c r="C29" s="676">
        <v>2783.5449119999998</v>
      </c>
      <c r="D29" s="638">
        <v>1177.4687650000001</v>
      </c>
      <c r="E29" s="638">
        <v>321.38381199999998</v>
      </c>
      <c r="F29" s="638">
        <v>429.53596199999998</v>
      </c>
      <c r="G29" s="638">
        <v>164.52882700000001</v>
      </c>
      <c r="H29" s="638">
        <v>46.461413999999998</v>
      </c>
      <c r="I29" s="638">
        <v>644.16613400000006</v>
      </c>
      <c r="J29" s="676">
        <v>2577.45253</v>
      </c>
      <c r="K29" s="638">
        <v>2373.0043329999999</v>
      </c>
      <c r="L29" s="638">
        <v>204.44819799999999</v>
      </c>
      <c r="M29" s="733">
        <v>5360.9974419999999</v>
      </c>
    </row>
    <row r="30" spans="1:13" s="76" customFormat="1" ht="26.25" hidden="1">
      <c r="B30" s="722" t="s">
        <v>205</v>
      </c>
      <c r="C30" s="574">
        <v>2755.0300820000002</v>
      </c>
      <c r="D30" s="573">
        <v>1224.3019320000001</v>
      </c>
      <c r="E30" s="573">
        <v>362.28657299999998</v>
      </c>
      <c r="F30" s="573">
        <v>454.42401000000001</v>
      </c>
      <c r="G30" s="573">
        <v>196.274924</v>
      </c>
      <c r="H30" s="573">
        <v>51.394298299999996</v>
      </c>
      <c r="I30" s="573">
        <v>466.34834599999999</v>
      </c>
      <c r="J30" s="574">
        <v>2625.4311229999998</v>
      </c>
      <c r="K30" s="573">
        <v>2413.9331870000001</v>
      </c>
      <c r="L30" s="573">
        <v>211.49793600000001</v>
      </c>
      <c r="M30" s="732">
        <v>5380.4612049999996</v>
      </c>
    </row>
    <row r="31" spans="1:13" s="76" customFormat="1" ht="26.25" hidden="1">
      <c r="B31" s="723" t="s">
        <v>206</v>
      </c>
      <c r="C31" s="676">
        <v>2773.087978</v>
      </c>
      <c r="D31" s="638">
        <v>1276.1022310000001</v>
      </c>
      <c r="E31" s="638">
        <v>331.40740899999997</v>
      </c>
      <c r="F31" s="638">
        <v>522.11257000000001</v>
      </c>
      <c r="G31" s="638">
        <v>154.55499599999999</v>
      </c>
      <c r="H31" s="638">
        <v>53.391570000000002</v>
      </c>
      <c r="I31" s="638">
        <v>435.51920100000001</v>
      </c>
      <c r="J31" s="676">
        <v>3040.9547940000002</v>
      </c>
      <c r="K31" s="638">
        <v>2672.4836319999999</v>
      </c>
      <c r="L31" s="638">
        <v>368.47116199999999</v>
      </c>
      <c r="M31" s="733">
        <v>5814.0427720000007</v>
      </c>
    </row>
    <row r="32" spans="1:13" s="76" customFormat="1" ht="26.25" hidden="1">
      <c r="B32" s="721">
        <v>2017</v>
      </c>
      <c r="C32" s="734"/>
      <c r="D32" s="735"/>
      <c r="E32" s="735"/>
      <c r="F32" s="735"/>
      <c r="G32" s="735"/>
      <c r="H32" s="735"/>
      <c r="I32" s="735"/>
      <c r="J32" s="734"/>
      <c r="K32" s="735"/>
      <c r="L32" s="735"/>
      <c r="M32" s="736"/>
    </row>
    <row r="33" spans="2:13" s="76" customFormat="1" ht="26.25" hidden="1">
      <c r="B33" s="722" t="s">
        <v>276</v>
      </c>
      <c r="C33" s="574">
        <v>2691.6478950000001</v>
      </c>
      <c r="D33" s="573">
        <v>1462.2888519999999</v>
      </c>
      <c r="E33" s="573">
        <v>331.77387900000002</v>
      </c>
      <c r="F33" s="573">
        <v>472.34377699999999</v>
      </c>
      <c r="G33" s="573">
        <v>207.29742999999999</v>
      </c>
      <c r="H33" s="573">
        <v>7.8789520899999994</v>
      </c>
      <c r="I33" s="573">
        <v>210.06500500000001</v>
      </c>
      <c r="J33" s="574">
        <v>3442.5471160000002</v>
      </c>
      <c r="K33" s="573">
        <v>3156.3079379999999</v>
      </c>
      <c r="L33" s="573">
        <v>286.23917899999998</v>
      </c>
      <c r="M33" s="732">
        <v>6134.1950109999998</v>
      </c>
    </row>
    <row r="34" spans="2:13" s="76" customFormat="1" ht="26.25" hidden="1">
      <c r="B34" s="723" t="s">
        <v>275</v>
      </c>
      <c r="C34" s="676">
        <v>2726.3501179999998</v>
      </c>
      <c r="D34" s="638">
        <v>1382.386313</v>
      </c>
      <c r="E34" s="638">
        <v>272.57296200000002</v>
      </c>
      <c r="F34" s="638">
        <v>514.93859199999997</v>
      </c>
      <c r="G34" s="638">
        <v>167.238876</v>
      </c>
      <c r="H34" s="638">
        <v>5.9776931100000006</v>
      </c>
      <c r="I34" s="638">
        <v>383.23568299999999</v>
      </c>
      <c r="J34" s="676">
        <v>3669.2931410000001</v>
      </c>
      <c r="K34" s="638">
        <v>3263.6959360000001</v>
      </c>
      <c r="L34" s="638">
        <v>405.59720600000003</v>
      </c>
      <c r="M34" s="733">
        <v>6395.6432590000004</v>
      </c>
    </row>
    <row r="35" spans="2:13" s="76" customFormat="1" ht="26.25" hidden="1">
      <c r="B35" s="722" t="s">
        <v>274</v>
      </c>
      <c r="C35" s="574">
        <v>2766.9802589999999</v>
      </c>
      <c r="D35" s="573">
        <v>1474.1873519999999</v>
      </c>
      <c r="E35" s="573">
        <v>284.23513500000001</v>
      </c>
      <c r="F35" s="573">
        <v>575.45480599999996</v>
      </c>
      <c r="G35" s="573">
        <v>204.209419</v>
      </c>
      <c r="H35" s="573">
        <v>8.3969903100000014</v>
      </c>
      <c r="I35" s="573">
        <v>220.496557</v>
      </c>
      <c r="J35" s="574">
        <v>3730.9131029999999</v>
      </c>
      <c r="K35" s="573">
        <v>3299.042179</v>
      </c>
      <c r="L35" s="573">
        <v>431.870924</v>
      </c>
      <c r="M35" s="732">
        <v>6497.8933619999998</v>
      </c>
    </row>
    <row r="36" spans="2:13" s="76" customFormat="1" ht="26.25" hidden="1">
      <c r="B36" s="723" t="s">
        <v>273</v>
      </c>
      <c r="C36" s="676">
        <v>2814.720151</v>
      </c>
      <c r="D36" s="638">
        <v>1516.0742540000001</v>
      </c>
      <c r="E36" s="638">
        <v>295.34114399999999</v>
      </c>
      <c r="F36" s="638">
        <v>591.29257399999995</v>
      </c>
      <c r="G36" s="638">
        <v>167.61796699999999</v>
      </c>
      <c r="H36" s="638">
        <v>7.46346767</v>
      </c>
      <c r="I36" s="638">
        <v>236.93074300000001</v>
      </c>
      <c r="J36" s="676">
        <v>3772.6547059999998</v>
      </c>
      <c r="K36" s="638">
        <v>3320.3250079999998</v>
      </c>
      <c r="L36" s="638">
        <v>452.32969800000001</v>
      </c>
      <c r="M36" s="733">
        <v>6587.3748569999998</v>
      </c>
    </row>
    <row r="37" spans="2:13" s="76" customFormat="1" ht="26.25" hidden="1">
      <c r="B37" s="721">
        <v>2018</v>
      </c>
      <c r="C37" s="734"/>
      <c r="D37" s="735"/>
      <c r="E37" s="735"/>
      <c r="F37" s="735"/>
      <c r="G37" s="735"/>
      <c r="H37" s="735"/>
      <c r="I37" s="735"/>
      <c r="J37" s="734"/>
      <c r="K37" s="735"/>
      <c r="L37" s="735"/>
      <c r="M37" s="736"/>
    </row>
    <row r="38" spans="2:13" s="76" customFormat="1" ht="26.25" hidden="1">
      <c r="B38" s="722" t="s">
        <v>272</v>
      </c>
      <c r="C38" s="574">
        <v>2836.9818460000001</v>
      </c>
      <c r="D38" s="573">
        <v>1528.0819220000001</v>
      </c>
      <c r="E38" s="573">
        <v>262.26662299999998</v>
      </c>
      <c r="F38" s="573">
        <v>586.55964400000005</v>
      </c>
      <c r="G38" s="573">
        <v>180.01409699999999</v>
      </c>
      <c r="H38" s="573">
        <v>7.4504670900000001</v>
      </c>
      <c r="I38" s="573">
        <v>272.60909099999998</v>
      </c>
      <c r="J38" s="574">
        <v>3824.0045369999998</v>
      </c>
      <c r="K38" s="573">
        <v>3364.3047750000001</v>
      </c>
      <c r="L38" s="573">
        <v>459.69976200000002</v>
      </c>
      <c r="M38" s="732">
        <v>6660.9863829999995</v>
      </c>
    </row>
    <row r="39" spans="2:13" s="76" customFormat="1" ht="26.25" hidden="1">
      <c r="B39" s="723" t="s">
        <v>271</v>
      </c>
      <c r="C39" s="676">
        <v>2993.1212820000001</v>
      </c>
      <c r="D39" s="638">
        <v>1641.734931</v>
      </c>
      <c r="E39" s="638">
        <v>252.231505</v>
      </c>
      <c r="F39" s="638">
        <v>627.30384300000003</v>
      </c>
      <c r="G39" s="638">
        <v>192.41633400000001</v>
      </c>
      <c r="H39" s="638">
        <v>5.3467420599999995</v>
      </c>
      <c r="I39" s="638">
        <v>274.08792899999997</v>
      </c>
      <c r="J39" s="676">
        <v>3714.00821</v>
      </c>
      <c r="K39" s="638">
        <v>3247.210799</v>
      </c>
      <c r="L39" s="638">
        <v>466.79741100000001</v>
      </c>
      <c r="M39" s="733">
        <v>6707.129492</v>
      </c>
    </row>
    <row r="40" spans="2:13" s="76" customFormat="1" ht="26.25" hidden="1">
      <c r="B40" s="722" t="s">
        <v>270</v>
      </c>
      <c r="C40" s="574">
        <v>2993.1889019999999</v>
      </c>
      <c r="D40" s="573">
        <v>1567.7853259999999</v>
      </c>
      <c r="E40" s="573">
        <v>268.78128900000002</v>
      </c>
      <c r="F40" s="573">
        <v>630.32175199999995</v>
      </c>
      <c r="G40" s="573">
        <v>215.44172499999999</v>
      </c>
      <c r="H40" s="573">
        <v>5.04778196</v>
      </c>
      <c r="I40" s="573">
        <v>305.81102800000002</v>
      </c>
      <c r="J40" s="574">
        <v>3790.0240020000001</v>
      </c>
      <c r="K40" s="573">
        <v>3314.9121679999998</v>
      </c>
      <c r="L40" s="573">
        <v>475.11183399999999</v>
      </c>
      <c r="M40" s="732">
        <v>6783.212904</v>
      </c>
    </row>
    <row r="41" spans="2:13" s="76" customFormat="1" ht="26.25" hidden="1">
      <c r="B41" s="723" t="s">
        <v>269</v>
      </c>
      <c r="C41" s="676">
        <v>2963.1321630000002</v>
      </c>
      <c r="D41" s="638">
        <v>1561.9020459999999</v>
      </c>
      <c r="E41" s="638">
        <v>335.11294600000002</v>
      </c>
      <c r="F41" s="638">
        <v>556.01062000000002</v>
      </c>
      <c r="G41" s="638">
        <v>251.20960299999999</v>
      </c>
      <c r="H41" s="638">
        <v>4.8694418600000002</v>
      </c>
      <c r="I41" s="638">
        <v>254.02750800000001</v>
      </c>
      <c r="J41" s="676">
        <v>3854.1958279999999</v>
      </c>
      <c r="K41" s="638">
        <v>3381.2684049999998</v>
      </c>
      <c r="L41" s="638">
        <v>472.92742299999998</v>
      </c>
      <c r="M41" s="733">
        <v>6817.3279910000001</v>
      </c>
    </row>
    <row r="42" spans="2:13" s="76" customFormat="1" ht="26.25" hidden="1">
      <c r="B42" s="721">
        <v>2019</v>
      </c>
      <c r="C42" s="734"/>
      <c r="D42" s="735"/>
      <c r="E42" s="735"/>
      <c r="F42" s="735"/>
      <c r="G42" s="735"/>
      <c r="H42" s="735"/>
      <c r="I42" s="735"/>
      <c r="J42" s="734"/>
      <c r="K42" s="735"/>
      <c r="L42" s="735"/>
      <c r="M42" s="736"/>
    </row>
    <row r="43" spans="2:13" s="76" customFormat="1" ht="26.25" hidden="1">
      <c r="B43" s="722" t="s">
        <v>268</v>
      </c>
      <c r="C43" s="574">
        <v>3006.0851889999999</v>
      </c>
      <c r="D43" s="573">
        <v>1583.411456</v>
      </c>
      <c r="E43" s="573">
        <v>280.33687500000002</v>
      </c>
      <c r="F43" s="573">
        <v>583.12104699999998</v>
      </c>
      <c r="G43" s="573">
        <v>232.77017499999999</v>
      </c>
      <c r="H43" s="573">
        <v>4.7509186699999999</v>
      </c>
      <c r="I43" s="573">
        <v>321.69471800000002</v>
      </c>
      <c r="J43" s="574">
        <v>3770.6119640000002</v>
      </c>
      <c r="K43" s="573">
        <v>3327.649758</v>
      </c>
      <c r="L43" s="573">
        <v>442.96220599999998</v>
      </c>
      <c r="M43" s="732">
        <v>6776.6971530000001</v>
      </c>
    </row>
    <row r="44" spans="2:13" s="76" customFormat="1" ht="26.25" hidden="1">
      <c r="B44" s="723" t="s">
        <v>267</v>
      </c>
      <c r="C44" s="676">
        <v>3058.4797720000001</v>
      </c>
      <c r="D44" s="638">
        <v>1619.630181</v>
      </c>
      <c r="E44" s="638">
        <v>348.201033</v>
      </c>
      <c r="F44" s="638">
        <v>594.27811299999996</v>
      </c>
      <c r="G44" s="638">
        <v>221.04971900000001</v>
      </c>
      <c r="H44" s="638">
        <v>4.3639820999999994</v>
      </c>
      <c r="I44" s="638">
        <v>270.95674500000001</v>
      </c>
      <c r="J44" s="676">
        <v>3783.1965919999998</v>
      </c>
      <c r="K44" s="638">
        <v>3309.8699059999999</v>
      </c>
      <c r="L44" s="638">
        <v>473.326685</v>
      </c>
      <c r="M44" s="733">
        <v>6841.6763639999999</v>
      </c>
    </row>
    <row r="45" spans="2:13" s="76" customFormat="1" ht="26.25" hidden="1">
      <c r="B45" s="722" t="s">
        <v>266</v>
      </c>
      <c r="C45" s="574">
        <v>3086.3427499999998</v>
      </c>
      <c r="D45" s="573">
        <v>1605.9032050000001</v>
      </c>
      <c r="E45" s="573">
        <v>397.17823099999998</v>
      </c>
      <c r="F45" s="573">
        <v>617.44955900000002</v>
      </c>
      <c r="G45" s="573">
        <v>224.53720100000001</v>
      </c>
      <c r="H45" s="573">
        <v>4.2117155400000001</v>
      </c>
      <c r="I45" s="573">
        <v>237.062839</v>
      </c>
      <c r="J45" s="574">
        <v>3778.9535409999999</v>
      </c>
      <c r="K45" s="573">
        <v>3321.908645</v>
      </c>
      <c r="L45" s="573">
        <v>457.044895</v>
      </c>
      <c r="M45" s="732">
        <v>6865.2962909999997</v>
      </c>
    </row>
    <row r="46" spans="2:13" s="76" customFormat="1" ht="26.25" hidden="1">
      <c r="B46" s="723" t="s">
        <v>265</v>
      </c>
      <c r="C46" s="676">
        <v>2912.651171</v>
      </c>
      <c r="D46" s="638">
        <v>1356.49602</v>
      </c>
      <c r="E46" s="638">
        <v>447.952811</v>
      </c>
      <c r="F46" s="638">
        <v>644.42337399999997</v>
      </c>
      <c r="G46" s="638">
        <v>194.45962399999999</v>
      </c>
      <c r="H46" s="638">
        <v>4.0230281000000003</v>
      </c>
      <c r="I46" s="638">
        <v>265.296313</v>
      </c>
      <c r="J46" s="676">
        <v>4049.1070420000001</v>
      </c>
      <c r="K46" s="638">
        <v>3590.4847159999999</v>
      </c>
      <c r="L46" s="638">
        <v>458.62232499999999</v>
      </c>
      <c r="M46" s="733">
        <v>6961.7582130000001</v>
      </c>
    </row>
    <row r="47" spans="2:13" s="76" customFormat="1" ht="26.25" hidden="1">
      <c r="B47" s="721">
        <v>2020</v>
      </c>
      <c r="C47" s="734"/>
      <c r="D47" s="735"/>
      <c r="E47" s="735"/>
      <c r="F47" s="735"/>
      <c r="G47" s="735"/>
      <c r="H47" s="735"/>
      <c r="I47" s="735"/>
      <c r="J47" s="734"/>
      <c r="K47" s="735"/>
      <c r="L47" s="735"/>
      <c r="M47" s="736"/>
    </row>
    <row r="48" spans="2:13" s="76" customFormat="1" ht="26.25" hidden="1">
      <c r="B48" s="722" t="s">
        <v>216</v>
      </c>
      <c r="C48" s="574">
        <v>2980.4807139999998</v>
      </c>
      <c r="D48" s="573">
        <v>1383.382474</v>
      </c>
      <c r="E48" s="573">
        <v>485.41179599999998</v>
      </c>
      <c r="F48" s="573">
        <v>658.37421800000004</v>
      </c>
      <c r="G48" s="573">
        <v>210.046807</v>
      </c>
      <c r="H48" s="573">
        <v>3.8844481399999999</v>
      </c>
      <c r="I48" s="573">
        <v>239.38096899999999</v>
      </c>
      <c r="J48" s="574">
        <v>4053.1825239999998</v>
      </c>
      <c r="K48" s="573">
        <v>3601.0250999999998</v>
      </c>
      <c r="L48" s="573">
        <v>452.15742499999999</v>
      </c>
      <c r="M48" s="732">
        <v>7033.6632379999992</v>
      </c>
    </row>
    <row r="49" spans="2:13" s="76" customFormat="1" ht="26.25" hidden="1">
      <c r="B49" s="723" t="s">
        <v>217</v>
      </c>
      <c r="C49" s="676">
        <v>2988.2597510000001</v>
      </c>
      <c r="D49" s="638">
        <v>1376.030342</v>
      </c>
      <c r="E49" s="638">
        <v>495.47922</v>
      </c>
      <c r="F49" s="638">
        <v>661.18141000000003</v>
      </c>
      <c r="G49" s="638">
        <v>220.07785000000001</v>
      </c>
      <c r="H49" s="638">
        <v>4.6156394000000001</v>
      </c>
      <c r="I49" s="638">
        <v>230.87528800000001</v>
      </c>
      <c r="J49" s="676">
        <v>4076.4878859999999</v>
      </c>
      <c r="K49" s="638">
        <v>3625.5123990000002</v>
      </c>
      <c r="L49" s="638">
        <v>450.97548699999999</v>
      </c>
      <c r="M49" s="733">
        <v>7064.7476370000004</v>
      </c>
    </row>
    <row r="50" spans="2:13" s="76" customFormat="1" ht="26.25" hidden="1">
      <c r="B50" s="722" t="s">
        <v>218</v>
      </c>
      <c r="C50" s="574">
        <v>3045.6235729999999</v>
      </c>
      <c r="D50" s="573">
        <v>1427.0149839999999</v>
      </c>
      <c r="E50" s="573">
        <v>503.7396</v>
      </c>
      <c r="F50" s="573">
        <v>659.54603199999997</v>
      </c>
      <c r="G50" s="573">
        <v>224.70244199999999</v>
      </c>
      <c r="H50" s="573">
        <v>3.5515696400000003</v>
      </c>
      <c r="I50" s="573">
        <v>227.068949</v>
      </c>
      <c r="J50" s="574">
        <v>4158.8488669999997</v>
      </c>
      <c r="K50" s="573">
        <v>3683.4678990000002</v>
      </c>
      <c r="L50" s="573">
        <v>475.380968</v>
      </c>
      <c r="M50" s="732">
        <v>7204.4724399999996</v>
      </c>
    </row>
    <row r="51" spans="2:13" s="76" customFormat="1" ht="26.25" hidden="1">
      <c r="B51" s="723" t="s">
        <v>219</v>
      </c>
      <c r="C51" s="676">
        <v>3040.2127019999998</v>
      </c>
      <c r="D51" s="638">
        <v>1437.5021859999999</v>
      </c>
      <c r="E51" s="638">
        <v>521.92401400000006</v>
      </c>
      <c r="F51" s="638">
        <v>639.73617300000001</v>
      </c>
      <c r="G51" s="638">
        <v>215.88681099999999</v>
      </c>
      <c r="H51" s="638">
        <v>3.3388057999999998</v>
      </c>
      <c r="I51" s="638">
        <v>221.82471200000001</v>
      </c>
      <c r="J51" s="676">
        <v>4207.6380349999999</v>
      </c>
      <c r="K51" s="638">
        <v>3724.911623</v>
      </c>
      <c r="L51" s="638">
        <v>482.72641199999998</v>
      </c>
      <c r="M51" s="733">
        <v>7247.8507369999998</v>
      </c>
    </row>
    <row r="52" spans="2:13" s="76" customFormat="1" ht="26.25" hidden="1">
      <c r="B52" s="721">
        <v>2021</v>
      </c>
      <c r="C52" s="734"/>
      <c r="D52" s="735"/>
      <c r="E52" s="735"/>
      <c r="F52" s="735"/>
      <c r="G52" s="735"/>
      <c r="H52" s="735"/>
      <c r="I52" s="735"/>
      <c r="J52" s="734"/>
      <c r="K52" s="735"/>
      <c r="L52" s="735"/>
      <c r="M52" s="736"/>
    </row>
    <row r="53" spans="2:13" s="76" customFormat="1" ht="34.9" hidden="1" customHeight="1">
      <c r="B53" s="722" t="s">
        <v>212</v>
      </c>
      <c r="C53" s="574">
        <v>2623.0725769999999</v>
      </c>
      <c r="D53" s="573">
        <v>922.14071100000001</v>
      </c>
      <c r="E53" s="573">
        <v>576.59402499999999</v>
      </c>
      <c r="F53" s="573">
        <v>647.73254099999997</v>
      </c>
      <c r="G53" s="573">
        <v>212.417607</v>
      </c>
      <c r="H53" s="573">
        <v>3.1446264500000001</v>
      </c>
      <c r="I53" s="573">
        <v>261.04306500000001</v>
      </c>
      <c r="J53" s="574">
        <v>4895.8558800000001</v>
      </c>
      <c r="K53" s="573">
        <v>4411.1847719999996</v>
      </c>
      <c r="L53" s="573">
        <v>484.671109</v>
      </c>
      <c r="M53" s="732">
        <v>7518.928457</v>
      </c>
    </row>
    <row r="54" spans="2:13" s="76" customFormat="1" ht="34.9" hidden="1" customHeight="1">
      <c r="B54" s="723" t="s">
        <v>213</v>
      </c>
      <c r="C54" s="676">
        <v>2665.591465</v>
      </c>
      <c r="D54" s="638">
        <v>931.58320100000003</v>
      </c>
      <c r="E54" s="638">
        <v>584.55386499999997</v>
      </c>
      <c r="F54" s="638">
        <v>670.72008300000005</v>
      </c>
      <c r="G54" s="638">
        <v>223.49534299999999</v>
      </c>
      <c r="H54" s="638">
        <v>2.9693780299999997</v>
      </c>
      <c r="I54" s="638">
        <v>252.26959500000001</v>
      </c>
      <c r="J54" s="676">
        <v>5036.3215330000003</v>
      </c>
      <c r="K54" s="638">
        <v>4518.9697880000003</v>
      </c>
      <c r="L54" s="638">
        <v>517.35174400000005</v>
      </c>
      <c r="M54" s="733">
        <v>7701.9129979999998</v>
      </c>
    </row>
    <row r="55" spans="2:13" s="76" customFormat="1" ht="34.9" hidden="1" customHeight="1">
      <c r="B55" s="722" t="s">
        <v>214</v>
      </c>
      <c r="C55" s="574">
        <v>2654.1853460000002</v>
      </c>
      <c r="D55" s="573">
        <v>1080.1821190000001</v>
      </c>
      <c r="E55" s="573">
        <v>509.371307</v>
      </c>
      <c r="F55" s="573">
        <v>643.03393600000004</v>
      </c>
      <c r="G55" s="573">
        <v>119.901504</v>
      </c>
      <c r="H55" s="573">
        <v>2.7794816200000003</v>
      </c>
      <c r="I55" s="573">
        <v>298.91699999999997</v>
      </c>
      <c r="J55" s="574">
        <v>5079.7338520000003</v>
      </c>
      <c r="K55" s="573">
        <v>4570.118136</v>
      </c>
      <c r="L55" s="573">
        <v>509.61571700000002</v>
      </c>
      <c r="M55" s="732">
        <v>7733.9191980000005</v>
      </c>
    </row>
    <row r="56" spans="2:13" s="76" customFormat="1" ht="34.9" hidden="1" customHeight="1">
      <c r="B56" s="723" t="s">
        <v>215</v>
      </c>
      <c r="C56" s="676">
        <v>2657.0579280000002</v>
      </c>
      <c r="D56" s="638">
        <v>1102.774703</v>
      </c>
      <c r="E56" s="638">
        <v>523.01763600000004</v>
      </c>
      <c r="F56" s="638">
        <v>627.75554799999998</v>
      </c>
      <c r="G56" s="638">
        <v>128.38896399999999</v>
      </c>
      <c r="H56" s="638">
        <v>2.60542338</v>
      </c>
      <c r="I56" s="638">
        <v>272.51565399999998</v>
      </c>
      <c r="J56" s="676">
        <v>5047.7861819999998</v>
      </c>
      <c r="K56" s="638">
        <v>4557.167899</v>
      </c>
      <c r="L56" s="638">
        <v>490.61828200000002</v>
      </c>
      <c r="M56" s="733">
        <v>7704.84411</v>
      </c>
    </row>
    <row r="57" spans="2:13" s="76" customFormat="1" ht="35.1" hidden="1" customHeight="1">
      <c r="B57" s="721">
        <v>2022</v>
      </c>
      <c r="C57" s="734"/>
      <c r="D57" s="735"/>
      <c r="E57" s="735"/>
      <c r="F57" s="735"/>
      <c r="G57" s="735"/>
      <c r="H57" s="735"/>
      <c r="I57" s="735"/>
      <c r="J57" s="734"/>
      <c r="K57" s="735"/>
      <c r="L57" s="735"/>
      <c r="M57" s="736"/>
    </row>
    <row r="58" spans="2:13" s="76" customFormat="1" ht="35.1" hidden="1" customHeight="1">
      <c r="B58" s="722" t="s">
        <v>211</v>
      </c>
      <c r="C58" s="574">
        <v>2704.5327900000002</v>
      </c>
      <c r="D58" s="573">
        <v>1141.8788910000001</v>
      </c>
      <c r="E58" s="573">
        <v>519.498063</v>
      </c>
      <c r="F58" s="573">
        <v>626.19928700000003</v>
      </c>
      <c r="G58" s="573">
        <v>131.54626999999999</v>
      </c>
      <c r="H58" s="573">
        <v>2.45809224</v>
      </c>
      <c r="I58" s="573">
        <v>282.95218499999999</v>
      </c>
      <c r="J58" s="574">
        <v>5212.0576460000002</v>
      </c>
      <c r="K58" s="573">
        <v>4684.8128669999996</v>
      </c>
      <c r="L58" s="573">
        <v>527.244777</v>
      </c>
      <c r="M58" s="732">
        <v>7916.5904360000004</v>
      </c>
    </row>
    <row r="59" spans="2:13" s="76" customFormat="1" ht="35.1" hidden="1" customHeight="1">
      <c r="B59" s="723" t="s">
        <v>210</v>
      </c>
      <c r="C59" s="676">
        <v>2787.7575889999998</v>
      </c>
      <c r="D59" s="638">
        <v>1166.7293629999999</v>
      </c>
      <c r="E59" s="638">
        <v>523.25091899999995</v>
      </c>
      <c r="F59" s="638">
        <v>655.70780999999999</v>
      </c>
      <c r="G59" s="638">
        <v>131.42741000000001</v>
      </c>
      <c r="H59" s="638">
        <v>2.2989332999999998</v>
      </c>
      <c r="I59" s="638">
        <v>308.34315500000002</v>
      </c>
      <c r="J59" s="676">
        <v>5229.1821609999997</v>
      </c>
      <c r="K59" s="638">
        <v>4720.9609929999997</v>
      </c>
      <c r="L59" s="638">
        <v>508.22116699999998</v>
      </c>
      <c r="M59" s="733">
        <v>8016.9397499999995</v>
      </c>
    </row>
    <row r="60" spans="2:13" s="76" customFormat="1" ht="35.1" hidden="1" customHeight="1">
      <c r="B60" s="722" t="s">
        <v>209</v>
      </c>
      <c r="C60" s="574">
        <v>2807.0253929999999</v>
      </c>
      <c r="D60" s="573">
        <v>1181.8656470000001</v>
      </c>
      <c r="E60" s="573">
        <v>568.39939100000004</v>
      </c>
      <c r="F60" s="573">
        <v>664.96646799999996</v>
      </c>
      <c r="G60" s="573">
        <v>127.416791</v>
      </c>
      <c r="H60" s="573">
        <v>2.1372208100000001</v>
      </c>
      <c r="I60" s="573">
        <v>262.23987399999999</v>
      </c>
      <c r="J60" s="574">
        <v>5359.8808589999999</v>
      </c>
      <c r="K60" s="573">
        <v>4866.8281180000004</v>
      </c>
      <c r="L60" s="573">
        <v>493.05274100000003</v>
      </c>
      <c r="M60" s="732">
        <v>8166.9062519999998</v>
      </c>
    </row>
    <row r="61" spans="2:13" s="76" customFormat="1" ht="35.1" hidden="1" customHeight="1">
      <c r="B61" s="723" t="s">
        <v>208</v>
      </c>
      <c r="C61" s="676">
        <v>2734.6229680000001</v>
      </c>
      <c r="D61" s="638">
        <v>1143.8932010000001</v>
      </c>
      <c r="E61" s="638">
        <v>570.55858999999998</v>
      </c>
      <c r="F61" s="638">
        <v>623.032691</v>
      </c>
      <c r="G61" s="638">
        <v>118.011392</v>
      </c>
      <c r="H61" s="638">
        <v>1.6981204299999999</v>
      </c>
      <c r="I61" s="638">
        <v>277.42897399999998</v>
      </c>
      <c r="J61" s="676">
        <v>5488.78773</v>
      </c>
      <c r="K61" s="638">
        <v>4997.4747150000003</v>
      </c>
      <c r="L61" s="638">
        <v>491.31301400000001</v>
      </c>
      <c r="M61" s="733">
        <v>8223.4106979999997</v>
      </c>
    </row>
    <row r="62" spans="2:13" s="76" customFormat="1" ht="35.1" customHeight="1">
      <c r="B62" s="721">
        <v>2023</v>
      </c>
      <c r="C62" s="734"/>
      <c r="D62" s="735"/>
      <c r="E62" s="735"/>
      <c r="F62" s="735"/>
      <c r="G62" s="735"/>
      <c r="H62" s="735"/>
      <c r="I62" s="735"/>
      <c r="J62" s="734"/>
      <c r="K62" s="735"/>
      <c r="L62" s="735"/>
      <c r="M62" s="736"/>
    </row>
    <row r="63" spans="2:13" s="76" customFormat="1" ht="35.1" customHeight="1">
      <c r="B63" s="722" t="s">
        <v>207</v>
      </c>
      <c r="C63" s="574">
        <v>2656.9148839999998</v>
      </c>
      <c r="D63" s="573">
        <v>1127.5699179999999</v>
      </c>
      <c r="E63" s="573">
        <v>529.29332099999999</v>
      </c>
      <c r="F63" s="573">
        <v>606.90127399999994</v>
      </c>
      <c r="G63" s="573">
        <v>123.854055</v>
      </c>
      <c r="H63" s="573">
        <v>1.8480278000000001</v>
      </c>
      <c r="I63" s="573">
        <v>267.448286</v>
      </c>
      <c r="J63" s="574">
        <v>5505.9599980000003</v>
      </c>
      <c r="K63" s="573">
        <v>5007.7679399999997</v>
      </c>
      <c r="L63" s="573">
        <v>498.19205899999997</v>
      </c>
      <c r="M63" s="732">
        <v>8162.8748820000001</v>
      </c>
    </row>
    <row r="64" spans="2:13" s="76" customFormat="1" ht="35.1" customHeight="1">
      <c r="B64" s="723" t="s">
        <v>253</v>
      </c>
      <c r="C64" s="676">
        <v>2618.2123700000002</v>
      </c>
      <c r="D64" s="638">
        <v>1101.6806750000001</v>
      </c>
      <c r="E64" s="638">
        <v>516.63860899999997</v>
      </c>
      <c r="F64" s="638">
        <v>602.50615800000003</v>
      </c>
      <c r="G64" s="638">
        <v>126.928865</v>
      </c>
      <c r="H64" s="638">
        <v>1.628773</v>
      </c>
      <c r="I64" s="638">
        <v>268.82929000000001</v>
      </c>
      <c r="J64" s="676">
        <v>5499.413348</v>
      </c>
      <c r="K64" s="638">
        <v>5000.9415410000001</v>
      </c>
      <c r="L64" s="638">
        <v>498.47180800000001</v>
      </c>
      <c r="M64" s="733">
        <v>8117.6257180000002</v>
      </c>
    </row>
    <row r="65" spans="2:13" s="76" customFormat="1" ht="35.1" customHeight="1">
      <c r="B65" s="722" t="s">
        <v>680</v>
      </c>
      <c r="C65" s="574">
        <v>2590.3389956880001</v>
      </c>
      <c r="D65" s="573">
        <v>1049.4058047450001</v>
      </c>
      <c r="E65" s="573">
        <v>542.49337467200007</v>
      </c>
      <c r="F65" s="573">
        <v>549.84596916099997</v>
      </c>
      <c r="G65" s="573">
        <v>129.12004591799999</v>
      </c>
      <c r="H65" s="573">
        <v>1.489250395</v>
      </c>
      <c r="I65" s="573">
        <v>317.98455080700001</v>
      </c>
      <c r="J65" s="574">
        <v>5478.6713396099994</v>
      </c>
      <c r="K65" s="573">
        <v>4991.9275314099996</v>
      </c>
      <c r="L65" s="573">
        <v>486.74380825999998</v>
      </c>
      <c r="M65" s="732">
        <v>8069.0103352979995</v>
      </c>
    </row>
    <row r="66" spans="2:13" s="76" customFormat="1" ht="35.1" customHeight="1">
      <c r="B66" s="943" t="s">
        <v>992</v>
      </c>
      <c r="C66" s="914">
        <v>2599.1143139180003</v>
      </c>
      <c r="D66" s="639">
        <v>1056.769386793</v>
      </c>
      <c r="E66" s="639">
        <v>513.41905940799995</v>
      </c>
      <c r="F66" s="639">
        <v>542.35335150200001</v>
      </c>
      <c r="G66" s="639">
        <v>120.051504357</v>
      </c>
      <c r="H66" s="639">
        <v>0.64060451100000004</v>
      </c>
      <c r="I66" s="639">
        <v>365.88040929199997</v>
      </c>
      <c r="J66" s="914">
        <v>5401.2421236090004</v>
      </c>
      <c r="K66" s="639">
        <v>4921.1647099290003</v>
      </c>
      <c r="L66" s="639">
        <v>480.07741451700002</v>
      </c>
      <c r="M66" s="944">
        <v>8000.3564375270007</v>
      </c>
    </row>
    <row r="67" spans="2:13" s="76" customFormat="1" ht="35.1" customHeight="1">
      <c r="B67" s="1026">
        <v>2024</v>
      </c>
      <c r="C67" s="1027"/>
      <c r="D67" s="1028"/>
      <c r="E67" s="1028"/>
      <c r="F67" s="1028"/>
      <c r="G67" s="1028"/>
      <c r="H67" s="1028"/>
      <c r="I67" s="1028"/>
      <c r="J67" s="1027"/>
      <c r="K67" s="1028"/>
      <c r="L67" s="1028"/>
      <c r="M67" s="1029"/>
    </row>
    <row r="68" spans="2:13" s="76" customFormat="1" ht="35.1" customHeight="1">
      <c r="B68" s="722" t="s">
        <v>1025</v>
      </c>
      <c r="C68" s="574">
        <v>2533.7579999999998</v>
      </c>
      <c r="D68" s="573">
        <v>1034.201</v>
      </c>
      <c r="E68" s="573">
        <v>497.74700000000001</v>
      </c>
      <c r="F68" s="573">
        <v>513.52</v>
      </c>
      <c r="G68" s="573">
        <v>130.82599999999999</v>
      </c>
      <c r="H68" s="573">
        <v>0.65</v>
      </c>
      <c r="I68" s="573">
        <v>356.815</v>
      </c>
      <c r="J68" s="574">
        <v>5417.759</v>
      </c>
      <c r="K68" s="573">
        <v>4908.8159999999998</v>
      </c>
      <c r="L68" s="573">
        <v>508.94400000000002</v>
      </c>
      <c r="M68" s="732">
        <v>7951.5169999999998</v>
      </c>
    </row>
    <row r="69" spans="2:13" s="76" customFormat="1" ht="35.1" customHeight="1">
      <c r="B69" s="723" t="s">
        <v>1034</v>
      </c>
      <c r="C69" s="676">
        <v>2591.1880000000001</v>
      </c>
      <c r="D69" s="638">
        <v>1056.009</v>
      </c>
      <c r="E69" s="638">
        <v>572.72799999999995</v>
      </c>
      <c r="F69" s="638">
        <v>509.52600000000001</v>
      </c>
      <c r="G69" s="638">
        <v>122.01600000000001</v>
      </c>
      <c r="H69" s="638">
        <v>0.68100000000000005</v>
      </c>
      <c r="I69" s="638">
        <v>330.22800000000001</v>
      </c>
      <c r="J69" s="676">
        <v>5352.5969999999998</v>
      </c>
      <c r="K69" s="638">
        <v>4855.6549999999997</v>
      </c>
      <c r="L69" s="638">
        <v>496.94200000000001</v>
      </c>
      <c r="M69" s="733">
        <v>7943.7849999999999</v>
      </c>
    </row>
    <row r="70" spans="2:13" s="76" customFormat="1" ht="35.1" customHeight="1">
      <c r="B70" s="722" t="s">
        <v>1042</v>
      </c>
      <c r="C70" s="574">
        <v>2631.9630000000002</v>
      </c>
      <c r="D70" s="573">
        <v>1105.3699999999999</v>
      </c>
      <c r="E70" s="573">
        <v>550.55499999999995</v>
      </c>
      <c r="F70" s="573">
        <v>512.28499999999997</v>
      </c>
      <c r="G70" s="573">
        <v>132.465</v>
      </c>
      <c r="H70" s="573">
        <v>0.38900000000000001</v>
      </c>
      <c r="I70" s="573">
        <v>330.899</v>
      </c>
      <c r="J70" s="574">
        <v>5288.8770000000004</v>
      </c>
      <c r="K70" s="573">
        <v>4846.5259999999998</v>
      </c>
      <c r="L70" s="573">
        <v>442.351</v>
      </c>
      <c r="M70" s="732">
        <v>7920.84</v>
      </c>
    </row>
    <row r="71" spans="2:13" s="76" customFormat="1" ht="34.9" customHeight="1">
      <c r="B71" s="943" t="s">
        <v>1046</v>
      </c>
      <c r="C71" s="914">
        <v>2599.587</v>
      </c>
      <c r="D71" s="639">
        <v>1117.876</v>
      </c>
      <c r="E71" s="639">
        <v>498.63099999999997</v>
      </c>
      <c r="F71" s="639">
        <v>547.68399999999997</v>
      </c>
      <c r="G71" s="639">
        <v>132.24</v>
      </c>
      <c r="H71" s="639">
        <v>0.40300000000000002</v>
      </c>
      <c r="I71" s="639">
        <v>302.75400000000002</v>
      </c>
      <c r="J71" s="914">
        <v>5245.5540000000001</v>
      </c>
      <c r="K71" s="639">
        <v>4863.0619999999999</v>
      </c>
      <c r="L71" s="639">
        <v>382.49200000000002</v>
      </c>
      <c r="M71" s="944">
        <v>7845.14</v>
      </c>
    </row>
    <row r="72" spans="2:13" s="76" customFormat="1" ht="35.1" customHeight="1">
      <c r="B72" s="1026">
        <v>2025</v>
      </c>
      <c r="C72" s="1027"/>
      <c r="D72" s="1028"/>
      <c r="E72" s="1028"/>
      <c r="F72" s="1028"/>
      <c r="G72" s="1028"/>
      <c r="H72" s="1028"/>
      <c r="I72" s="1028"/>
      <c r="J72" s="1027"/>
      <c r="K72" s="1028"/>
      <c r="L72" s="1028"/>
      <c r="M72" s="1029"/>
    </row>
    <row r="73" spans="2:13" s="76" customFormat="1" ht="35.1" customHeight="1">
      <c r="B73" s="722" t="s">
        <v>1065</v>
      </c>
      <c r="C73" s="574">
        <v>2586.2759999999998</v>
      </c>
      <c r="D73" s="573">
        <v>1122.52</v>
      </c>
      <c r="E73" s="573">
        <v>559.31899999999996</v>
      </c>
      <c r="F73" s="573">
        <v>489.375</v>
      </c>
      <c r="G73" s="573">
        <v>123.117</v>
      </c>
      <c r="H73" s="573">
        <v>0.40400000000000003</v>
      </c>
      <c r="I73" s="573">
        <v>291.54000000000002</v>
      </c>
      <c r="J73" s="574">
        <v>5199.0169999999998</v>
      </c>
      <c r="K73" s="573">
        <v>4807.5209999999997</v>
      </c>
      <c r="L73" s="573">
        <v>391.495</v>
      </c>
      <c r="M73" s="732">
        <v>7785.2920000000004</v>
      </c>
    </row>
    <row r="74" spans="2:13" s="76" customFormat="1" ht="35.1" customHeight="1">
      <c r="B74" s="723" t="s">
        <v>1075</v>
      </c>
      <c r="C74" s="676">
        <v>2600.1680000000001</v>
      </c>
      <c r="D74" s="638">
        <v>1123.586</v>
      </c>
      <c r="E74" s="638">
        <v>569.73199999999997</v>
      </c>
      <c r="F74" s="638">
        <v>502.565</v>
      </c>
      <c r="G74" s="638">
        <v>127.373</v>
      </c>
      <c r="H74" s="638">
        <v>0.498</v>
      </c>
      <c r="I74" s="638">
        <v>276.41500000000002</v>
      </c>
      <c r="J74" s="676">
        <v>5167.0950000000003</v>
      </c>
      <c r="K74" s="638">
        <v>4815.1779999999999</v>
      </c>
      <c r="L74" s="638">
        <v>351.91699999999997</v>
      </c>
      <c r="M74" s="733">
        <v>7767.2629999999999</v>
      </c>
    </row>
    <row r="75" spans="2:13" s="76" customFormat="1" ht="35.1" customHeight="1">
      <c r="B75" s="722" t="s">
        <v>1078</v>
      </c>
      <c r="C75" s="574">
        <v>2687.413</v>
      </c>
      <c r="D75" s="573">
        <v>1151.5909999999999</v>
      </c>
      <c r="E75" s="573">
        <v>586.94799999999998</v>
      </c>
      <c r="F75" s="573">
        <v>539.46699999999998</v>
      </c>
      <c r="G75" s="573">
        <v>142.71799999999999</v>
      </c>
      <c r="H75" s="573">
        <v>0.46200000000000002</v>
      </c>
      <c r="I75" s="573">
        <v>266.22699999999998</v>
      </c>
      <c r="J75" s="574">
        <v>5202.6229999999996</v>
      </c>
      <c r="K75" s="573">
        <v>4805.049</v>
      </c>
      <c r="L75" s="573">
        <v>397.57400000000001</v>
      </c>
      <c r="M75" s="732">
        <v>7890.0360000000001</v>
      </c>
    </row>
    <row r="76" spans="2:13" s="76" customFormat="1" ht="34.9" customHeight="1">
      <c r="B76" s="943" t="s">
        <v>1144</v>
      </c>
      <c r="C76" s="914">
        <v>2835.8989999999999</v>
      </c>
      <c r="D76" s="639">
        <v>1273.9639999999999</v>
      </c>
      <c r="E76" s="639">
        <v>625.96400000000006</v>
      </c>
      <c r="F76" s="639">
        <v>553.02</v>
      </c>
      <c r="G76" s="639">
        <v>159.80600000000001</v>
      </c>
      <c r="H76" s="639">
        <v>0.747</v>
      </c>
      <c r="I76" s="639">
        <v>222.39699999999999</v>
      </c>
      <c r="J76" s="914">
        <v>5157.0540000000001</v>
      </c>
      <c r="K76" s="639">
        <v>4757.6189999999997</v>
      </c>
      <c r="L76" s="639">
        <v>399.43599999999998</v>
      </c>
      <c r="M76" s="944">
        <v>7992.9530000000004</v>
      </c>
    </row>
    <row r="77" spans="2:13" s="76" customFormat="1" ht="35.1" customHeight="1">
      <c r="B77" s="1025">
        <v>2026</v>
      </c>
      <c r="C77" s="1027"/>
      <c r="D77" s="1028"/>
      <c r="E77" s="1028"/>
      <c r="F77" s="1028"/>
      <c r="G77" s="1028"/>
      <c r="H77" s="1028"/>
      <c r="I77" s="1028"/>
      <c r="J77" s="1027"/>
      <c r="K77" s="1028"/>
      <c r="L77" s="1028"/>
      <c r="M77" s="1029"/>
    </row>
    <row r="78" spans="2:13" s="76" customFormat="1" ht="35.1" customHeight="1">
      <c r="B78" s="722" t="s">
        <v>1157</v>
      </c>
      <c r="C78" s="574">
        <v>2826.5419999999999</v>
      </c>
      <c r="D78" s="573">
        <v>1286.395</v>
      </c>
      <c r="E78" s="573">
        <v>560.51700000000005</v>
      </c>
      <c r="F78" s="573">
        <v>610.96900000000005</v>
      </c>
      <c r="G78" s="573">
        <v>165.97</v>
      </c>
      <c r="H78" s="573">
        <v>0.37</v>
      </c>
      <c r="I78" s="573">
        <v>202.321</v>
      </c>
      <c r="J78" s="574">
        <v>5171.7280000000001</v>
      </c>
      <c r="K78" s="573">
        <v>4761.6040000000003</v>
      </c>
      <c r="L78" s="573">
        <v>410.12400000000002</v>
      </c>
      <c r="M78" s="732">
        <v>7998.27</v>
      </c>
    </row>
    <row r="79" spans="2:13" s="76" customFormat="1" ht="35.1" customHeight="1">
      <c r="B79" s="943" t="s">
        <v>1164</v>
      </c>
      <c r="C79" s="914">
        <v>2895.9470000000001</v>
      </c>
      <c r="D79" s="639">
        <v>1279.193</v>
      </c>
      <c r="E79" s="639">
        <v>661.99699999999996</v>
      </c>
      <c r="F79" s="639">
        <v>557.13499999999999</v>
      </c>
      <c r="G79" s="639">
        <v>172.86500000000001</v>
      </c>
      <c r="H79" s="639">
        <v>0.45300000000000001</v>
      </c>
      <c r="I79" s="639">
        <v>224.304</v>
      </c>
      <c r="J79" s="914">
        <v>5134.2969999999996</v>
      </c>
      <c r="K79" s="639">
        <v>4731.0529999999999</v>
      </c>
      <c r="L79" s="639">
        <v>403.24400000000003</v>
      </c>
      <c r="M79" s="944">
        <v>8030.2449999999999</v>
      </c>
    </row>
    <row r="80" spans="2:13">
      <c r="C80" s="53"/>
      <c r="D80" s="53"/>
      <c r="E80" s="53"/>
      <c r="F80" s="53"/>
      <c r="G80" s="53"/>
      <c r="H80" s="53"/>
      <c r="I80" s="53"/>
      <c r="J80" s="53"/>
      <c r="K80" s="53"/>
      <c r="L80" s="53"/>
      <c r="M80" s="53"/>
    </row>
    <row r="81" spans="2:13" s="579" customFormat="1" ht="30" customHeight="1">
      <c r="B81" s="718" t="s">
        <v>873</v>
      </c>
      <c r="K81" s="738"/>
      <c r="L81" s="739"/>
      <c r="M81" s="719" t="s">
        <v>870</v>
      </c>
    </row>
    <row r="82" spans="2:13">
      <c r="C82" s="50"/>
      <c r="D82" s="51"/>
      <c r="E82" s="51"/>
      <c r="F82" s="51"/>
      <c r="G82" s="51"/>
      <c r="H82" s="51"/>
      <c r="I82" s="51"/>
      <c r="J82" s="50"/>
      <c r="K82" s="51"/>
      <c r="L82" s="51"/>
      <c r="M82" s="52"/>
    </row>
    <row r="83" spans="2:13">
      <c r="C83" s="53"/>
      <c r="D83" s="53"/>
      <c r="E83" s="53"/>
      <c r="F83" s="53"/>
      <c r="G83" s="53"/>
      <c r="H83" s="53"/>
      <c r="I83" s="53"/>
      <c r="J83" s="53"/>
      <c r="K83" s="53"/>
      <c r="L83" s="53"/>
      <c r="M83" s="53"/>
    </row>
    <row r="84" spans="2:13">
      <c r="C84" s="53"/>
      <c r="D84" s="53"/>
      <c r="E84" s="53"/>
      <c r="F84" s="53"/>
      <c r="G84" s="53"/>
      <c r="H84" s="53"/>
      <c r="I84" s="53"/>
      <c r="J84" s="53"/>
      <c r="K84" s="53"/>
      <c r="L84" s="53"/>
      <c r="M84" s="53"/>
    </row>
    <row r="85" spans="2:13">
      <c r="C85" s="53"/>
      <c r="D85" s="53"/>
      <c r="E85" s="53"/>
      <c r="F85" s="53"/>
      <c r="G85" s="53"/>
      <c r="H85" s="53"/>
      <c r="I85" s="53"/>
      <c r="J85" s="53"/>
      <c r="K85" s="53"/>
      <c r="L85" s="53"/>
      <c r="M85" s="53"/>
    </row>
    <row r="86" spans="2:13">
      <c r="C86" s="53"/>
      <c r="D86" s="53"/>
      <c r="E86" s="53"/>
      <c r="F86" s="53"/>
      <c r="G86" s="53"/>
      <c r="H86" s="53"/>
      <c r="I86" s="53"/>
      <c r="J86" s="53"/>
      <c r="K86" s="53"/>
      <c r="L86" s="53"/>
      <c r="M86" s="53"/>
    </row>
    <row r="87" spans="2:13">
      <c r="C87" s="53"/>
      <c r="D87" s="53"/>
      <c r="E87" s="53"/>
      <c r="F87" s="53"/>
      <c r="G87" s="53"/>
      <c r="H87" s="53"/>
      <c r="I87" s="53"/>
      <c r="J87" s="53"/>
      <c r="K87" s="53"/>
      <c r="L87" s="53"/>
      <c r="M87" s="53"/>
    </row>
    <row r="88" spans="2:13">
      <c r="C88" s="53"/>
      <c r="D88" s="53"/>
      <c r="E88" s="53"/>
      <c r="F88" s="53"/>
      <c r="G88" s="53"/>
      <c r="H88" s="53"/>
      <c r="I88" s="53"/>
      <c r="J88" s="53"/>
      <c r="K88" s="53"/>
      <c r="L88" s="53"/>
      <c r="M88" s="53"/>
    </row>
    <row r="89" spans="2:13">
      <c r="C89" s="53"/>
      <c r="D89" s="53"/>
      <c r="E89" s="53"/>
      <c r="F89" s="53"/>
      <c r="G89" s="53"/>
      <c r="H89" s="53"/>
      <c r="I89" s="53"/>
      <c r="J89" s="53"/>
      <c r="K89" s="53"/>
      <c r="L89" s="53"/>
      <c r="M89" s="53"/>
    </row>
    <row r="90" spans="2:13">
      <c r="C90" s="53"/>
      <c r="D90" s="53"/>
      <c r="E90" s="53"/>
      <c r="F90" s="53"/>
      <c r="G90" s="53"/>
      <c r="H90" s="53"/>
      <c r="I90" s="53"/>
      <c r="J90" s="53"/>
      <c r="K90" s="53"/>
      <c r="L90" s="53"/>
      <c r="M90" s="53"/>
    </row>
    <row r="91" spans="2:13">
      <c r="C91" s="50"/>
      <c r="D91" s="51"/>
      <c r="E91" s="51"/>
      <c r="F91" s="51"/>
      <c r="G91" s="51"/>
      <c r="H91" s="51"/>
      <c r="I91" s="51"/>
      <c r="J91" s="50"/>
      <c r="K91" s="51"/>
      <c r="L91" s="51"/>
      <c r="M91" s="52"/>
    </row>
    <row r="92" spans="2:13">
      <c r="C92" s="50"/>
      <c r="D92" s="51"/>
      <c r="E92" s="51"/>
      <c r="F92" s="51"/>
      <c r="G92" s="51"/>
      <c r="H92" s="51"/>
      <c r="I92" s="51"/>
      <c r="J92" s="50"/>
      <c r="K92" s="51"/>
      <c r="L92" s="51"/>
      <c r="M92" s="52"/>
    </row>
    <row r="93" spans="2:13">
      <c r="C93" s="50"/>
      <c r="D93" s="51"/>
      <c r="E93" s="51"/>
      <c r="F93" s="51"/>
      <c r="G93" s="51"/>
      <c r="H93" s="51"/>
      <c r="I93" s="51"/>
      <c r="J93" s="50"/>
      <c r="K93" s="51"/>
      <c r="L93" s="51"/>
      <c r="M93" s="52"/>
    </row>
    <row r="94" spans="2:13">
      <c r="C94" s="50"/>
      <c r="D94" s="51"/>
      <c r="E94" s="51"/>
      <c r="F94" s="51"/>
      <c r="G94" s="51"/>
      <c r="H94" s="51"/>
      <c r="I94" s="51"/>
      <c r="J94" s="50"/>
      <c r="K94" s="51"/>
      <c r="L94" s="51"/>
      <c r="M94" s="52"/>
    </row>
    <row r="95" spans="2:13">
      <c r="C95" s="50"/>
      <c r="D95" s="51"/>
      <c r="E95" s="51"/>
      <c r="F95" s="51"/>
      <c r="G95" s="51"/>
      <c r="H95" s="51"/>
      <c r="I95" s="51"/>
      <c r="J95" s="50"/>
      <c r="K95" s="51"/>
      <c r="L95" s="51"/>
      <c r="M95" s="52"/>
    </row>
    <row r="96" spans="2:13">
      <c r="C96" s="50"/>
      <c r="D96" s="51"/>
      <c r="E96" s="51"/>
      <c r="F96" s="51"/>
      <c r="G96" s="51"/>
      <c r="H96" s="51"/>
      <c r="I96" s="51"/>
      <c r="J96" s="50"/>
      <c r="K96" s="51"/>
      <c r="L96" s="51"/>
      <c r="M96" s="52"/>
    </row>
    <row r="97" spans="3:13">
      <c r="C97" s="50"/>
      <c r="D97" s="51"/>
      <c r="E97" s="51"/>
      <c r="F97" s="51"/>
      <c r="G97" s="51"/>
      <c r="H97" s="51"/>
      <c r="I97" s="51"/>
      <c r="J97" s="50"/>
      <c r="K97" s="51"/>
      <c r="L97" s="51"/>
      <c r="M97" s="52"/>
    </row>
    <row r="98" spans="3:13">
      <c r="C98" s="50"/>
      <c r="D98" s="51"/>
      <c r="E98" s="51"/>
      <c r="F98" s="51"/>
      <c r="G98" s="51"/>
      <c r="H98" s="51"/>
      <c r="I98" s="51"/>
      <c r="J98" s="50"/>
      <c r="K98" s="51"/>
      <c r="L98" s="51"/>
      <c r="M98" s="52"/>
    </row>
    <row r="99" spans="3:13">
      <c r="C99" s="50"/>
      <c r="D99" s="51"/>
      <c r="E99" s="51"/>
      <c r="F99" s="51"/>
      <c r="G99" s="51"/>
      <c r="H99" s="51"/>
      <c r="I99" s="51"/>
      <c r="J99" s="50"/>
      <c r="K99" s="51"/>
      <c r="L99" s="51"/>
      <c r="M99" s="52"/>
    </row>
    <row r="100" spans="3:13">
      <c r="C100" s="50"/>
      <c r="D100" s="51"/>
      <c r="E100" s="51"/>
      <c r="F100" s="51"/>
      <c r="G100" s="51"/>
      <c r="H100" s="51"/>
      <c r="I100" s="51"/>
      <c r="J100" s="50"/>
      <c r="K100" s="51"/>
      <c r="L100" s="51"/>
      <c r="M100" s="52"/>
    </row>
    <row r="101" spans="3:13">
      <c r="C101" s="50"/>
      <c r="D101" s="51"/>
      <c r="E101" s="51"/>
      <c r="F101" s="51"/>
      <c r="G101" s="51"/>
      <c r="H101" s="51"/>
      <c r="I101" s="51"/>
      <c r="J101" s="50"/>
      <c r="K101" s="51"/>
      <c r="L101" s="51"/>
      <c r="M101" s="52"/>
    </row>
    <row r="102" spans="3:13">
      <c r="C102" s="50"/>
      <c r="D102" s="51"/>
      <c r="E102" s="51"/>
      <c r="F102" s="51"/>
      <c r="G102" s="51"/>
      <c r="H102" s="51"/>
      <c r="I102" s="51"/>
      <c r="J102" s="50"/>
      <c r="K102" s="51"/>
      <c r="L102" s="51"/>
      <c r="M102" s="52"/>
    </row>
    <row r="103" spans="3:13">
      <c r="C103" s="50"/>
      <c r="D103" s="51"/>
      <c r="E103" s="51"/>
      <c r="F103" s="51"/>
      <c r="G103" s="51"/>
      <c r="H103" s="51"/>
      <c r="I103" s="51"/>
      <c r="J103" s="50"/>
      <c r="K103" s="51"/>
      <c r="L103" s="51"/>
      <c r="M103" s="52"/>
    </row>
    <row r="104" spans="3:13">
      <c r="C104" s="50"/>
      <c r="D104" s="51"/>
      <c r="E104" s="51"/>
      <c r="F104" s="51"/>
      <c r="G104" s="51"/>
      <c r="H104" s="51"/>
      <c r="I104" s="51"/>
      <c r="J104" s="50"/>
      <c r="K104" s="51"/>
      <c r="L104" s="51"/>
      <c r="M104" s="52"/>
    </row>
    <row r="105" spans="3:13">
      <c r="C105" s="50"/>
      <c r="D105" s="51"/>
      <c r="E105" s="51"/>
      <c r="F105" s="51"/>
      <c r="G105" s="51"/>
      <c r="H105" s="51"/>
      <c r="I105" s="51"/>
      <c r="J105" s="50"/>
      <c r="K105" s="51"/>
      <c r="L105" s="51"/>
      <c r="M105" s="52"/>
    </row>
    <row r="106" spans="3:13">
      <c r="C106" s="50"/>
      <c r="D106" s="51"/>
      <c r="E106" s="51"/>
      <c r="F106" s="51"/>
      <c r="G106" s="51"/>
      <c r="H106" s="51"/>
      <c r="I106" s="51"/>
      <c r="J106" s="50"/>
      <c r="K106" s="51"/>
      <c r="L106" s="51"/>
      <c r="M106" s="52"/>
    </row>
    <row r="107" spans="3:13">
      <c r="C107" s="50"/>
      <c r="D107" s="51"/>
      <c r="E107" s="51"/>
      <c r="F107" s="51"/>
      <c r="G107" s="51"/>
      <c r="H107" s="51"/>
      <c r="I107" s="51"/>
      <c r="J107" s="50"/>
      <c r="K107" s="51"/>
      <c r="L107" s="51"/>
      <c r="M107" s="52"/>
    </row>
    <row r="108" spans="3:13">
      <c r="C108" s="50"/>
      <c r="D108" s="51"/>
      <c r="E108" s="51"/>
      <c r="F108" s="51"/>
      <c r="G108" s="51"/>
      <c r="H108" s="51"/>
      <c r="I108" s="51"/>
      <c r="J108" s="50"/>
      <c r="K108" s="51"/>
      <c r="L108" s="51"/>
      <c r="M108" s="52"/>
    </row>
    <row r="109" spans="3:13">
      <c r="C109" s="50"/>
      <c r="D109" s="51"/>
      <c r="E109" s="51"/>
      <c r="F109" s="51"/>
      <c r="G109" s="51"/>
      <c r="H109" s="51"/>
      <c r="I109" s="51"/>
      <c r="J109" s="50"/>
      <c r="K109" s="51"/>
      <c r="L109" s="51"/>
      <c r="M109" s="52"/>
    </row>
    <row r="110" spans="3:13">
      <c r="C110" s="50"/>
      <c r="D110" s="51"/>
      <c r="E110" s="51"/>
      <c r="F110" s="51"/>
      <c r="G110" s="51"/>
      <c r="H110" s="51"/>
      <c r="I110" s="51"/>
      <c r="J110" s="50"/>
      <c r="K110" s="51"/>
      <c r="L110" s="51"/>
      <c r="M110" s="52"/>
    </row>
    <row r="111" spans="3:13">
      <c r="C111" s="50"/>
      <c r="D111" s="51"/>
      <c r="E111" s="51"/>
      <c r="F111" s="51"/>
      <c r="G111" s="51"/>
      <c r="H111" s="51"/>
      <c r="I111" s="51"/>
      <c r="J111" s="50"/>
      <c r="K111" s="51"/>
      <c r="L111" s="51"/>
      <c r="M111" s="52"/>
    </row>
    <row r="112" spans="3:13">
      <c r="C112" s="50"/>
      <c r="D112" s="51"/>
      <c r="E112" s="51"/>
      <c r="F112" s="51"/>
      <c r="G112" s="51"/>
      <c r="H112" s="51"/>
      <c r="I112" s="51"/>
      <c r="J112" s="50"/>
      <c r="K112" s="51"/>
      <c r="L112" s="51"/>
      <c r="M112" s="52"/>
    </row>
    <row r="113" spans="3:13">
      <c r="C113" s="50"/>
      <c r="D113" s="51"/>
      <c r="E113" s="51"/>
      <c r="F113" s="51"/>
      <c r="G113" s="51"/>
      <c r="H113" s="51"/>
      <c r="I113" s="51"/>
      <c r="J113" s="50"/>
      <c r="K113" s="51"/>
      <c r="L113" s="51"/>
      <c r="M113" s="52"/>
    </row>
    <row r="114" spans="3:13">
      <c r="C114" s="50"/>
      <c r="D114" s="51"/>
      <c r="E114" s="51"/>
      <c r="F114" s="51"/>
      <c r="G114" s="51"/>
      <c r="H114" s="51"/>
      <c r="I114" s="51"/>
      <c r="J114" s="50"/>
      <c r="K114" s="51"/>
      <c r="L114" s="51"/>
      <c r="M114" s="52"/>
    </row>
    <row r="115" spans="3:13">
      <c r="C115" s="50"/>
      <c r="D115" s="51"/>
      <c r="E115" s="51"/>
      <c r="F115" s="51"/>
      <c r="G115" s="51"/>
      <c r="H115" s="51"/>
      <c r="I115" s="51"/>
      <c r="J115" s="50"/>
      <c r="K115" s="51"/>
      <c r="L115" s="51"/>
      <c r="M115" s="52"/>
    </row>
    <row r="116" spans="3:13">
      <c r="C116" s="50"/>
      <c r="D116" s="51"/>
      <c r="E116" s="51"/>
      <c r="F116" s="51"/>
      <c r="G116" s="51"/>
      <c r="H116" s="51"/>
      <c r="I116" s="51"/>
      <c r="J116" s="50"/>
      <c r="K116" s="51"/>
      <c r="L116" s="51"/>
      <c r="M116" s="52"/>
    </row>
    <row r="117" spans="3:13">
      <c r="C117" s="50"/>
      <c r="D117" s="51"/>
      <c r="E117" s="51"/>
      <c r="F117" s="51"/>
      <c r="G117" s="51"/>
      <c r="H117" s="51"/>
      <c r="I117" s="51"/>
      <c r="J117" s="50"/>
      <c r="K117" s="51"/>
      <c r="L117" s="51"/>
      <c r="M117" s="52"/>
    </row>
    <row r="118" spans="3:13">
      <c r="C118" s="50"/>
      <c r="D118" s="51"/>
      <c r="E118" s="51"/>
      <c r="F118" s="51"/>
      <c r="G118" s="51"/>
      <c r="H118" s="51"/>
      <c r="I118" s="51"/>
      <c r="J118" s="50"/>
      <c r="K118" s="51"/>
      <c r="L118" s="51"/>
      <c r="M118" s="52"/>
    </row>
    <row r="119" spans="3:13">
      <c r="C119" s="50"/>
      <c r="D119" s="51"/>
      <c r="E119" s="51"/>
      <c r="F119" s="51"/>
      <c r="G119" s="51"/>
      <c r="H119" s="51"/>
      <c r="I119" s="51"/>
      <c r="J119" s="50"/>
      <c r="K119" s="51"/>
      <c r="L119" s="51"/>
      <c r="M119" s="52"/>
    </row>
    <row r="120" spans="3:13">
      <c r="C120" s="50"/>
      <c r="D120" s="51"/>
      <c r="E120" s="51"/>
      <c r="F120" s="51"/>
      <c r="G120" s="51"/>
      <c r="H120" s="51"/>
      <c r="I120" s="51"/>
      <c r="J120" s="50"/>
      <c r="K120" s="51"/>
      <c r="L120" s="51"/>
      <c r="M120" s="52"/>
    </row>
    <row r="121" spans="3:13">
      <c r="C121" s="50"/>
      <c r="D121" s="51"/>
      <c r="E121" s="51"/>
      <c r="F121" s="51"/>
      <c r="G121" s="51"/>
      <c r="H121" s="51"/>
      <c r="I121" s="51"/>
      <c r="J121" s="50"/>
      <c r="K121" s="51"/>
      <c r="L121" s="51"/>
      <c r="M121" s="52"/>
    </row>
    <row r="122" spans="3:13">
      <c r="C122" s="50"/>
      <c r="D122" s="51"/>
      <c r="E122" s="51"/>
      <c r="F122" s="51"/>
      <c r="G122" s="51"/>
      <c r="H122" s="51"/>
      <c r="I122" s="51"/>
      <c r="J122" s="50"/>
      <c r="K122" s="51"/>
      <c r="L122" s="51"/>
      <c r="M122" s="52"/>
    </row>
    <row r="123" spans="3:13">
      <c r="C123" s="50"/>
      <c r="D123" s="51"/>
      <c r="E123" s="51"/>
      <c r="F123" s="51"/>
      <c r="G123" s="51"/>
      <c r="H123" s="51"/>
      <c r="I123" s="51"/>
      <c r="J123" s="50"/>
      <c r="K123" s="51"/>
      <c r="L123" s="51"/>
      <c r="M123" s="52"/>
    </row>
    <row r="124" spans="3:13">
      <c r="C124" s="50"/>
      <c r="D124" s="51"/>
      <c r="E124" s="51"/>
      <c r="F124" s="51"/>
      <c r="G124" s="51"/>
      <c r="H124" s="51"/>
      <c r="I124" s="51"/>
      <c r="J124" s="50"/>
      <c r="K124" s="51"/>
      <c r="L124" s="51"/>
      <c r="M124" s="52"/>
    </row>
    <row r="125" spans="3:13">
      <c r="C125" s="50"/>
      <c r="D125" s="51"/>
      <c r="E125" s="51"/>
      <c r="F125" s="51"/>
      <c r="G125" s="51"/>
      <c r="H125" s="51"/>
      <c r="I125" s="51"/>
      <c r="J125" s="50"/>
      <c r="K125" s="51"/>
      <c r="L125" s="51"/>
      <c r="M125" s="52"/>
    </row>
    <row r="126" spans="3:13">
      <c r="C126" s="50"/>
      <c r="D126" s="50"/>
      <c r="E126" s="50"/>
      <c r="F126" s="50"/>
      <c r="G126" s="50"/>
      <c r="H126" s="50"/>
      <c r="I126" s="50"/>
      <c r="J126" s="50"/>
      <c r="K126" s="50"/>
      <c r="L126" s="50"/>
      <c r="M126" s="50"/>
    </row>
    <row r="127" spans="3:13">
      <c r="C127" s="50"/>
      <c r="D127" s="50"/>
      <c r="E127" s="50"/>
      <c r="F127" s="50"/>
      <c r="G127" s="50"/>
      <c r="H127" s="50"/>
      <c r="I127" s="50"/>
      <c r="J127" s="50"/>
      <c r="K127" s="50"/>
      <c r="L127" s="50"/>
      <c r="M127" s="50"/>
    </row>
    <row r="128" spans="3:13">
      <c r="C128" s="50"/>
      <c r="D128" s="50"/>
      <c r="E128" s="50"/>
      <c r="F128" s="50"/>
      <c r="G128" s="50"/>
      <c r="H128" s="50"/>
      <c r="I128" s="50"/>
      <c r="J128" s="50"/>
      <c r="K128" s="50"/>
      <c r="L128" s="50"/>
      <c r="M128" s="50"/>
    </row>
    <row r="129" spans="3:13">
      <c r="C129" s="50"/>
      <c r="D129" s="50"/>
      <c r="E129" s="50"/>
      <c r="F129" s="50"/>
      <c r="G129" s="50"/>
      <c r="H129" s="50"/>
      <c r="I129" s="50"/>
      <c r="J129" s="50"/>
      <c r="K129" s="50"/>
      <c r="L129" s="50"/>
      <c r="M129" s="50"/>
    </row>
    <row r="130" spans="3:13">
      <c r="C130" s="50"/>
      <c r="D130" s="50"/>
      <c r="E130" s="50"/>
      <c r="F130" s="50"/>
      <c r="G130" s="50"/>
      <c r="H130" s="50"/>
      <c r="I130" s="50"/>
      <c r="J130" s="50"/>
      <c r="K130" s="50"/>
      <c r="L130" s="50"/>
      <c r="M130" s="50"/>
    </row>
    <row r="131" spans="3:13">
      <c r="C131" s="50"/>
      <c r="D131" s="50"/>
      <c r="E131" s="50"/>
      <c r="F131" s="50"/>
      <c r="G131" s="50"/>
      <c r="H131" s="50"/>
      <c r="I131" s="50"/>
      <c r="J131" s="50"/>
      <c r="K131" s="50"/>
      <c r="L131" s="50"/>
      <c r="M131" s="50"/>
    </row>
    <row r="132" spans="3:13">
      <c r="C132" s="50"/>
      <c r="D132" s="50"/>
      <c r="E132" s="50"/>
      <c r="F132" s="50"/>
      <c r="G132" s="50"/>
      <c r="H132" s="50"/>
      <c r="I132" s="50"/>
      <c r="J132" s="50"/>
      <c r="K132" s="50"/>
      <c r="L132" s="50"/>
      <c r="M132" s="50"/>
    </row>
    <row r="133" spans="3:13">
      <c r="C133" s="50"/>
      <c r="D133" s="50"/>
      <c r="E133" s="50"/>
      <c r="F133" s="50"/>
      <c r="G133" s="50"/>
      <c r="H133" s="50"/>
      <c r="I133" s="50"/>
      <c r="J133" s="50"/>
      <c r="K133" s="50"/>
      <c r="L133" s="50"/>
      <c r="M133" s="50"/>
    </row>
    <row r="134" spans="3:13">
      <c r="C134" s="50"/>
      <c r="D134" s="50"/>
      <c r="E134" s="50"/>
      <c r="F134" s="50"/>
      <c r="G134" s="50"/>
      <c r="H134" s="50"/>
      <c r="I134" s="50"/>
      <c r="J134" s="50"/>
      <c r="K134" s="50"/>
      <c r="L134" s="50"/>
      <c r="M134" s="50"/>
    </row>
    <row r="135" spans="3:13">
      <c r="C135" s="50"/>
      <c r="D135" s="50"/>
      <c r="E135" s="50"/>
      <c r="F135" s="50"/>
      <c r="G135" s="50"/>
      <c r="H135" s="50"/>
      <c r="I135" s="50"/>
      <c r="J135" s="50"/>
      <c r="K135" s="50"/>
      <c r="L135" s="50"/>
      <c r="M135" s="50"/>
    </row>
    <row r="136" spans="3:13">
      <c r="C136" s="50"/>
      <c r="D136" s="50"/>
      <c r="E136" s="50"/>
      <c r="F136" s="50"/>
      <c r="G136" s="50"/>
      <c r="H136" s="50"/>
      <c r="I136" s="50"/>
      <c r="J136" s="50"/>
      <c r="K136" s="50"/>
      <c r="L136" s="50"/>
      <c r="M136" s="50"/>
    </row>
    <row r="137" spans="3:13">
      <c r="C137" s="50"/>
      <c r="D137" s="50"/>
      <c r="E137" s="50"/>
      <c r="F137" s="50"/>
      <c r="G137" s="50"/>
      <c r="H137" s="50"/>
      <c r="I137" s="50"/>
      <c r="J137" s="50"/>
      <c r="K137" s="50"/>
      <c r="L137" s="50"/>
      <c r="M137" s="50"/>
    </row>
    <row r="138" spans="3:13">
      <c r="C138" s="50"/>
      <c r="D138" s="50"/>
      <c r="E138" s="50"/>
      <c r="F138" s="50"/>
      <c r="G138" s="50"/>
      <c r="H138" s="50"/>
      <c r="I138" s="50"/>
      <c r="J138" s="50"/>
      <c r="K138" s="50"/>
      <c r="L138" s="50"/>
      <c r="M138" s="50"/>
    </row>
    <row r="139" spans="3:13">
      <c r="C139" s="50"/>
      <c r="D139" s="50"/>
      <c r="E139" s="50"/>
      <c r="F139" s="50"/>
      <c r="G139" s="50"/>
      <c r="H139" s="50"/>
      <c r="I139" s="50"/>
      <c r="J139" s="50"/>
      <c r="K139" s="50"/>
      <c r="L139" s="50"/>
      <c r="M139" s="50"/>
    </row>
    <row r="140" spans="3:13">
      <c r="C140" s="50"/>
      <c r="D140" s="50"/>
      <c r="E140" s="50"/>
      <c r="F140" s="50"/>
      <c r="G140" s="50"/>
      <c r="H140" s="50"/>
      <c r="I140" s="50"/>
      <c r="J140" s="50"/>
      <c r="K140" s="50"/>
      <c r="L140" s="50"/>
      <c r="M140" s="50"/>
    </row>
    <row r="141" spans="3:13">
      <c r="C141" s="50"/>
      <c r="D141" s="50"/>
      <c r="E141" s="50"/>
      <c r="F141" s="50"/>
      <c r="G141" s="50"/>
      <c r="H141" s="50"/>
      <c r="I141" s="50"/>
      <c r="J141" s="50"/>
      <c r="K141" s="50"/>
      <c r="L141" s="50"/>
      <c r="M141" s="50"/>
    </row>
    <row r="142" spans="3:13">
      <c r="C142" s="50"/>
      <c r="D142" s="50"/>
      <c r="E142" s="50"/>
      <c r="F142" s="50"/>
      <c r="G142" s="50"/>
      <c r="H142" s="50"/>
      <c r="I142" s="50"/>
      <c r="J142" s="50"/>
      <c r="K142" s="50"/>
      <c r="L142" s="50"/>
      <c r="M142" s="50"/>
    </row>
    <row r="143" spans="3:13">
      <c r="C143" s="50"/>
      <c r="D143" s="50"/>
      <c r="E143" s="50"/>
      <c r="F143" s="50"/>
      <c r="G143" s="50"/>
      <c r="H143" s="50"/>
      <c r="I143" s="50"/>
      <c r="J143" s="50"/>
      <c r="K143" s="50"/>
      <c r="L143" s="50"/>
      <c r="M143" s="50"/>
    </row>
    <row r="144" spans="3:13">
      <c r="C144" s="50"/>
      <c r="D144" s="50"/>
      <c r="E144" s="50"/>
      <c r="F144" s="50"/>
      <c r="G144" s="50"/>
      <c r="H144" s="50"/>
      <c r="I144" s="50"/>
      <c r="J144" s="50"/>
      <c r="K144" s="50"/>
      <c r="L144" s="50"/>
      <c r="M144" s="50"/>
    </row>
    <row r="145" spans="3:13">
      <c r="C145" s="50"/>
      <c r="D145" s="50"/>
      <c r="E145" s="50"/>
      <c r="F145" s="50"/>
      <c r="G145" s="50"/>
      <c r="H145" s="50"/>
      <c r="I145" s="50"/>
      <c r="J145" s="50"/>
      <c r="K145" s="50"/>
      <c r="L145" s="50"/>
      <c r="M145" s="50"/>
    </row>
    <row r="146" spans="3:13">
      <c r="C146" s="50"/>
      <c r="D146" s="50"/>
      <c r="E146" s="50"/>
      <c r="F146" s="50"/>
      <c r="G146" s="50"/>
      <c r="H146" s="50"/>
      <c r="I146" s="50"/>
      <c r="J146" s="50"/>
      <c r="K146" s="50"/>
      <c r="L146" s="50"/>
      <c r="M146" s="50"/>
    </row>
    <row r="147" spans="3:13">
      <c r="C147" s="50"/>
      <c r="D147" s="50"/>
      <c r="E147" s="50"/>
      <c r="F147" s="50"/>
      <c r="G147" s="50"/>
      <c r="H147" s="50"/>
      <c r="I147" s="50"/>
      <c r="J147" s="50"/>
      <c r="K147" s="50"/>
      <c r="L147" s="50"/>
      <c r="M147" s="50"/>
    </row>
    <row r="148" spans="3:13">
      <c r="C148" s="50"/>
      <c r="D148" s="50"/>
      <c r="E148" s="50"/>
      <c r="F148" s="50"/>
      <c r="G148" s="50"/>
      <c r="H148" s="50"/>
      <c r="I148" s="50"/>
      <c r="J148" s="50"/>
      <c r="K148" s="50"/>
      <c r="L148" s="50"/>
      <c r="M148" s="50"/>
    </row>
    <row r="149" spans="3:13">
      <c r="C149" s="50"/>
      <c r="D149" s="50"/>
      <c r="E149" s="50"/>
      <c r="F149" s="50"/>
      <c r="G149" s="50"/>
      <c r="H149" s="50"/>
      <c r="I149" s="50"/>
      <c r="J149" s="50"/>
      <c r="K149" s="50"/>
      <c r="L149" s="50"/>
      <c r="M149" s="50"/>
    </row>
    <row r="150" spans="3:13">
      <c r="C150" s="50"/>
      <c r="D150" s="50"/>
      <c r="E150" s="50"/>
      <c r="F150" s="50"/>
      <c r="G150" s="50"/>
      <c r="H150" s="50"/>
      <c r="I150" s="50"/>
      <c r="J150" s="50"/>
      <c r="K150" s="50"/>
      <c r="L150" s="50"/>
      <c r="M150" s="50"/>
    </row>
    <row r="151" spans="3:13">
      <c r="C151" s="50"/>
      <c r="D151" s="50"/>
      <c r="E151" s="50"/>
      <c r="F151" s="50"/>
      <c r="G151" s="50"/>
      <c r="H151" s="50"/>
      <c r="I151" s="50"/>
      <c r="J151" s="50"/>
      <c r="K151" s="50"/>
      <c r="L151" s="50"/>
      <c r="M151" s="50"/>
    </row>
    <row r="152" spans="3:13">
      <c r="C152" s="50"/>
      <c r="D152" s="50"/>
      <c r="E152" s="50"/>
      <c r="F152" s="50"/>
      <c r="G152" s="50"/>
      <c r="H152" s="50"/>
      <c r="I152" s="50"/>
      <c r="J152" s="50"/>
      <c r="K152" s="50"/>
      <c r="L152" s="50"/>
      <c r="M152" s="50"/>
    </row>
    <row r="153" spans="3:13">
      <c r="C153" s="50"/>
      <c r="D153" s="50"/>
      <c r="E153" s="50"/>
      <c r="F153" s="50"/>
      <c r="G153" s="50"/>
      <c r="H153" s="50"/>
      <c r="I153" s="50"/>
      <c r="J153" s="50"/>
      <c r="K153" s="50"/>
      <c r="L153" s="50"/>
      <c r="M153" s="50"/>
    </row>
    <row r="154" spans="3:13">
      <c r="C154" s="50"/>
      <c r="D154" s="50"/>
      <c r="E154" s="50"/>
      <c r="F154" s="50"/>
      <c r="G154" s="50"/>
      <c r="H154" s="50"/>
      <c r="I154" s="50"/>
      <c r="J154" s="50"/>
      <c r="K154" s="50"/>
      <c r="L154" s="50"/>
      <c r="M154" s="50"/>
    </row>
    <row r="155" spans="3:13">
      <c r="C155" s="50"/>
      <c r="D155" s="50"/>
      <c r="E155" s="50"/>
      <c r="F155" s="50"/>
      <c r="G155" s="50"/>
      <c r="H155" s="50"/>
      <c r="I155" s="50"/>
      <c r="J155" s="50"/>
      <c r="K155" s="50"/>
      <c r="L155" s="50"/>
      <c r="M155" s="50"/>
    </row>
    <row r="156" spans="3:13">
      <c r="C156" s="50"/>
      <c r="D156" s="50"/>
      <c r="E156" s="50"/>
      <c r="F156" s="50"/>
      <c r="G156" s="50"/>
      <c r="H156" s="50"/>
      <c r="I156" s="50"/>
      <c r="J156" s="50"/>
      <c r="K156" s="50"/>
      <c r="L156" s="50"/>
      <c r="M156" s="50"/>
    </row>
    <row r="157" spans="3:13">
      <c r="C157" s="50"/>
      <c r="D157" s="50"/>
      <c r="E157" s="50"/>
      <c r="F157" s="50"/>
      <c r="G157" s="50"/>
      <c r="H157" s="50"/>
      <c r="I157" s="50"/>
      <c r="J157" s="50"/>
      <c r="K157" s="50"/>
      <c r="L157" s="50"/>
      <c r="M157" s="50"/>
    </row>
    <row r="158" spans="3:13">
      <c r="C158" s="50"/>
      <c r="D158" s="50"/>
      <c r="E158" s="50"/>
      <c r="F158" s="50"/>
      <c r="G158" s="50"/>
      <c r="H158" s="50"/>
      <c r="I158" s="50"/>
      <c r="J158" s="50"/>
      <c r="K158" s="50"/>
      <c r="L158" s="50"/>
      <c r="M158" s="50"/>
    </row>
    <row r="159" spans="3:13">
      <c r="C159" s="50"/>
      <c r="D159" s="50"/>
      <c r="E159" s="50"/>
      <c r="F159" s="50"/>
      <c r="G159" s="50"/>
      <c r="H159" s="50"/>
      <c r="I159" s="50"/>
      <c r="J159" s="50"/>
      <c r="K159" s="50"/>
      <c r="L159" s="50"/>
      <c r="M159" s="50"/>
    </row>
    <row r="160" spans="3:13">
      <c r="C160" s="50"/>
      <c r="D160" s="50"/>
      <c r="E160" s="50"/>
      <c r="F160" s="50"/>
      <c r="G160" s="50"/>
      <c r="H160" s="50"/>
      <c r="I160" s="50"/>
      <c r="J160" s="50"/>
      <c r="K160" s="50"/>
      <c r="L160" s="50"/>
      <c r="M160" s="50"/>
    </row>
    <row r="161" spans="3:13">
      <c r="C161" s="50"/>
      <c r="D161" s="50"/>
      <c r="E161" s="50"/>
      <c r="F161" s="50"/>
      <c r="G161" s="50"/>
      <c r="H161" s="50"/>
      <c r="I161" s="50"/>
      <c r="J161" s="50"/>
      <c r="K161" s="50"/>
      <c r="L161" s="50"/>
      <c r="M161" s="50"/>
    </row>
    <row r="162" spans="3:13">
      <c r="C162" s="50"/>
      <c r="D162" s="50"/>
      <c r="E162" s="50"/>
      <c r="F162" s="50"/>
      <c r="G162" s="50"/>
      <c r="H162" s="50"/>
      <c r="I162" s="50"/>
      <c r="J162" s="50"/>
      <c r="K162" s="50"/>
      <c r="L162" s="50"/>
      <c r="M162" s="50"/>
    </row>
    <row r="163" spans="3:13">
      <c r="C163" s="50"/>
      <c r="D163" s="50"/>
      <c r="E163" s="50"/>
      <c r="F163" s="50"/>
      <c r="G163" s="50"/>
      <c r="H163" s="50"/>
      <c r="I163" s="50"/>
      <c r="J163" s="50"/>
      <c r="K163" s="50"/>
      <c r="L163" s="50"/>
      <c r="M163" s="50"/>
    </row>
    <row r="164" spans="3:13">
      <c r="C164" s="50"/>
      <c r="D164" s="50"/>
      <c r="E164" s="50"/>
      <c r="F164" s="50"/>
      <c r="G164" s="50"/>
      <c r="H164" s="50"/>
      <c r="I164" s="50"/>
      <c r="J164" s="50"/>
      <c r="K164" s="50"/>
      <c r="L164" s="50"/>
      <c r="M164" s="50"/>
    </row>
    <row r="165" spans="3:13">
      <c r="C165" s="50"/>
      <c r="D165" s="50"/>
      <c r="E165" s="50"/>
      <c r="F165" s="50"/>
      <c r="G165" s="50"/>
      <c r="H165" s="50"/>
      <c r="I165" s="50"/>
      <c r="J165" s="50"/>
      <c r="K165" s="50"/>
      <c r="L165" s="50"/>
      <c r="M165" s="50"/>
    </row>
    <row r="166" spans="3:13">
      <c r="C166" s="50"/>
      <c r="D166" s="50"/>
      <c r="E166" s="50"/>
      <c r="F166" s="50"/>
      <c r="G166" s="50"/>
      <c r="H166" s="50"/>
      <c r="I166" s="50"/>
      <c r="J166" s="50"/>
      <c r="K166" s="50"/>
      <c r="L166" s="50"/>
      <c r="M166" s="50"/>
    </row>
    <row r="167" spans="3:13">
      <c r="C167" s="50"/>
      <c r="D167" s="50"/>
      <c r="E167" s="50"/>
      <c r="F167" s="50"/>
      <c r="G167" s="50"/>
      <c r="H167" s="50"/>
      <c r="I167" s="50"/>
      <c r="J167" s="50"/>
      <c r="K167" s="50"/>
      <c r="L167" s="50"/>
      <c r="M167" s="50"/>
    </row>
    <row r="168" spans="3:13">
      <c r="C168" s="50"/>
      <c r="D168" s="50"/>
      <c r="E168" s="50"/>
      <c r="F168" s="50"/>
      <c r="G168" s="50"/>
      <c r="H168" s="50"/>
      <c r="I168" s="50"/>
      <c r="J168" s="50"/>
      <c r="K168" s="50"/>
      <c r="L168" s="50"/>
      <c r="M168" s="50"/>
    </row>
    <row r="169" spans="3:13">
      <c r="C169" s="50"/>
      <c r="D169" s="50"/>
      <c r="E169" s="50"/>
      <c r="F169" s="50"/>
      <c r="G169" s="50"/>
      <c r="H169" s="50"/>
      <c r="I169" s="50"/>
      <c r="J169" s="50"/>
      <c r="K169" s="50"/>
      <c r="L169" s="50"/>
      <c r="M169" s="50"/>
    </row>
    <row r="170" spans="3:13">
      <c r="C170" s="50"/>
      <c r="D170" s="50"/>
      <c r="E170" s="50"/>
      <c r="F170" s="50"/>
      <c r="G170" s="50"/>
      <c r="H170" s="50"/>
      <c r="I170" s="50"/>
      <c r="J170" s="50"/>
      <c r="K170" s="50"/>
      <c r="L170" s="50"/>
      <c r="M170" s="50"/>
    </row>
    <row r="171" spans="3:13">
      <c r="C171" s="50"/>
      <c r="D171" s="50"/>
      <c r="E171" s="50"/>
      <c r="F171" s="50"/>
      <c r="G171" s="50"/>
      <c r="H171" s="50"/>
      <c r="I171" s="50"/>
      <c r="J171" s="50"/>
      <c r="K171" s="50"/>
      <c r="L171" s="50"/>
      <c r="M171" s="50"/>
    </row>
    <row r="172" spans="3:13">
      <c r="C172" s="50"/>
      <c r="D172" s="50"/>
      <c r="E172" s="50"/>
      <c r="F172" s="50"/>
      <c r="G172" s="50"/>
      <c r="H172" s="50"/>
      <c r="I172" s="50"/>
      <c r="J172" s="50"/>
      <c r="K172" s="50"/>
      <c r="L172" s="50"/>
      <c r="M172" s="50"/>
    </row>
    <row r="173" spans="3:13">
      <c r="C173" s="50"/>
      <c r="D173" s="50"/>
      <c r="E173" s="50"/>
      <c r="F173" s="50"/>
      <c r="G173" s="50"/>
      <c r="H173" s="50"/>
      <c r="I173" s="50"/>
      <c r="J173" s="50"/>
      <c r="K173" s="50"/>
      <c r="L173" s="50"/>
      <c r="M173" s="50"/>
    </row>
    <row r="174" spans="3:13">
      <c r="C174" s="50"/>
      <c r="D174" s="50"/>
      <c r="E174" s="50"/>
      <c r="F174" s="50"/>
      <c r="G174" s="50"/>
      <c r="H174" s="50"/>
      <c r="I174" s="50"/>
      <c r="J174" s="50"/>
      <c r="K174" s="50"/>
      <c r="L174" s="50"/>
      <c r="M174" s="50"/>
    </row>
    <row r="175" spans="3:13">
      <c r="C175" s="50"/>
      <c r="D175" s="50"/>
      <c r="E175" s="50"/>
      <c r="F175" s="50"/>
      <c r="G175" s="50"/>
      <c r="H175" s="50"/>
      <c r="I175" s="50"/>
      <c r="J175" s="50"/>
      <c r="K175" s="50"/>
      <c r="L175" s="50"/>
      <c r="M175" s="50"/>
    </row>
  </sheetData>
  <mergeCells count="9">
    <mergeCell ref="C6:I6"/>
    <mergeCell ref="J6:L6"/>
    <mergeCell ref="M6:M7"/>
    <mergeCell ref="B2:D2"/>
    <mergeCell ref="E2:J2"/>
    <mergeCell ref="L2:M2"/>
    <mergeCell ref="B3:B4"/>
    <mergeCell ref="C3:L3"/>
    <mergeCell ref="C4:L4"/>
  </mergeCells>
  <printOptions horizontalCentered="1" verticalCentered="1"/>
  <pageMargins left="0.196850393700787" right="0.196850393700787" top="0.196850393700787" bottom="0.196850393700787" header="0.511811023622047" footer="0.511811023622047"/>
  <pageSetup paperSize="9" scale="45"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O174"/>
  <sheetViews>
    <sheetView rightToLeft="1" topLeftCell="A63" zoomScale="40" zoomScaleNormal="40" workbookViewId="0">
      <selection activeCell="D2" sqref="D2:H2"/>
    </sheetView>
  </sheetViews>
  <sheetFormatPr defaultColWidth="9.140625" defaultRowHeight="18.75"/>
  <cols>
    <col min="1" max="1" width="10.7109375" style="5" customWidth="1"/>
    <col min="2" max="2" width="21.85546875" style="47" customWidth="1"/>
    <col min="3" max="3" width="35.7109375" style="48" customWidth="1"/>
    <col min="4" max="10" width="35.7109375" style="47" customWidth="1"/>
    <col min="11" max="11" width="11.7109375" style="5" customWidth="1"/>
    <col min="12" max="12" width="14.28515625" style="5" bestFit="1" customWidth="1"/>
    <col min="13" max="13" width="9.140625" style="5"/>
    <col min="14" max="14" width="22.7109375" style="5" customWidth="1"/>
    <col min="15" max="15" width="24.140625" style="5" customWidth="1"/>
    <col min="16" max="16" width="16.85546875" style="5" customWidth="1"/>
    <col min="17" max="18" width="15.7109375" style="5" customWidth="1"/>
    <col min="19" max="19" width="13.140625" style="5" customWidth="1"/>
    <col min="20" max="20" width="15.28515625" style="5" bestFit="1" customWidth="1"/>
    <col min="21" max="25" width="14.42578125" style="5" customWidth="1"/>
    <col min="26" max="27" width="11.7109375" style="5" customWidth="1"/>
    <col min="28" max="28" width="13.140625" style="5" customWidth="1"/>
    <col min="29" max="29" width="9.140625" style="5"/>
    <col min="30" max="30" width="11" style="5" customWidth="1"/>
    <col min="31" max="32" width="9.140625" style="5"/>
    <col min="33" max="33" width="13.5703125" style="5" customWidth="1"/>
    <col min="34" max="34" width="13" style="5" customWidth="1"/>
    <col min="35" max="36" width="15.28515625" style="5" customWidth="1"/>
    <col min="37" max="37" width="13.140625" style="5" customWidth="1"/>
    <col min="38" max="38" width="9.140625" style="5"/>
    <col min="39" max="41" width="21.7109375" style="5" customWidth="1"/>
    <col min="42" max="43" width="9.140625" style="5"/>
    <col min="44" max="44" width="13.140625" style="5" customWidth="1"/>
    <col min="45" max="51" width="9.140625" style="5"/>
    <col min="52" max="52" width="11.140625" style="5" customWidth="1"/>
    <col min="53" max="16384" width="9.140625" style="5"/>
  </cols>
  <sheetData>
    <row r="1" spans="2:15" ht="18" customHeight="1"/>
    <row r="2" spans="2:15" s="95" customFormat="1" ht="40.15" customHeight="1">
      <c r="B2" s="1621" t="s">
        <v>854</v>
      </c>
      <c r="C2" s="1621"/>
      <c r="D2" s="1405" t="s">
        <v>748</v>
      </c>
      <c r="E2" s="1405"/>
      <c r="F2" s="1405"/>
      <c r="G2" s="1405"/>
      <c r="H2" s="1405"/>
      <c r="I2" s="1432" t="s">
        <v>688</v>
      </c>
      <c r="J2" s="1432"/>
    </row>
    <row r="3" spans="2:15" s="95" customFormat="1" ht="40.15" customHeight="1">
      <c r="B3" s="1622"/>
      <c r="C3" s="1405" t="s">
        <v>974</v>
      </c>
      <c r="D3" s="1405"/>
      <c r="E3" s="1405"/>
      <c r="F3" s="1405"/>
      <c r="G3" s="1405"/>
      <c r="H3" s="1405"/>
      <c r="I3" s="1405"/>
      <c r="J3" s="318"/>
    </row>
    <row r="4" spans="2:15" s="95" customFormat="1" ht="40.15" customHeight="1">
      <c r="B4" s="1622"/>
      <c r="C4" s="1406" t="s">
        <v>975</v>
      </c>
      <c r="D4" s="1406"/>
      <c r="E4" s="1406"/>
      <c r="F4" s="1406"/>
      <c r="G4" s="1406"/>
      <c r="H4" s="1406"/>
      <c r="I4" s="1406"/>
      <c r="J4" s="1294" t="s">
        <v>24</v>
      </c>
    </row>
    <row r="5" spans="2:15" s="95" customFormat="1" ht="10.15" customHeight="1">
      <c r="B5" s="1280"/>
      <c r="C5" s="1259"/>
      <c r="D5" s="1259"/>
      <c r="E5" s="1259"/>
      <c r="F5" s="1259"/>
      <c r="G5" s="1259"/>
      <c r="H5" s="1259"/>
      <c r="I5" s="1259"/>
      <c r="J5" s="1294"/>
    </row>
    <row r="6" spans="2:15" s="95" customFormat="1" ht="29.25" customHeight="1">
      <c r="B6" s="1696"/>
      <c r="C6" s="1675" t="s">
        <v>297</v>
      </c>
      <c r="D6" s="1676"/>
      <c r="E6" s="1676"/>
      <c r="F6" s="1676"/>
      <c r="G6" s="1676"/>
      <c r="H6" s="1676"/>
      <c r="I6" s="1676"/>
      <c r="J6" s="1699"/>
    </row>
    <row r="7" spans="2:15" s="95" customFormat="1" ht="33.75" customHeight="1">
      <c r="B7" s="1697"/>
      <c r="C7" s="1700" t="s">
        <v>324</v>
      </c>
      <c r="D7" s="1701"/>
      <c r="E7" s="1701"/>
      <c r="F7" s="1701"/>
      <c r="G7" s="1701"/>
      <c r="H7" s="1701"/>
      <c r="I7" s="1701"/>
      <c r="J7" s="1702"/>
    </row>
    <row r="8" spans="2:15" ht="91.5" customHeight="1">
      <c r="B8" s="1697"/>
      <c r="C8" s="970"/>
      <c r="D8" s="326" t="s">
        <v>296</v>
      </c>
      <c r="E8" s="326" t="s">
        <v>295</v>
      </c>
      <c r="F8" s="326" t="s">
        <v>294</v>
      </c>
      <c r="G8" s="326" t="s">
        <v>293</v>
      </c>
      <c r="H8" s="326" t="s">
        <v>292</v>
      </c>
      <c r="I8" s="326" t="s">
        <v>291</v>
      </c>
      <c r="J8" s="972" t="s">
        <v>1017</v>
      </c>
    </row>
    <row r="9" spans="2:15" ht="30" customHeight="1">
      <c r="B9" s="1697"/>
      <c r="C9" s="1297"/>
      <c r="D9" s="335"/>
      <c r="E9" s="335"/>
      <c r="F9" s="335"/>
      <c r="G9" s="335"/>
      <c r="H9" s="335"/>
      <c r="I9" s="335"/>
      <c r="J9" s="336"/>
    </row>
    <row r="10" spans="2:15" ht="90" customHeight="1">
      <c r="B10" s="1698"/>
      <c r="C10" s="325"/>
      <c r="D10" s="328" t="s">
        <v>951</v>
      </c>
      <c r="E10" s="328" t="s">
        <v>952</v>
      </c>
      <c r="F10" s="328" t="s">
        <v>949</v>
      </c>
      <c r="G10" s="328" t="s">
        <v>953</v>
      </c>
      <c r="H10" s="328" t="s">
        <v>950</v>
      </c>
      <c r="I10" s="328" t="s">
        <v>954</v>
      </c>
      <c r="J10" s="1296" t="s">
        <v>955</v>
      </c>
    </row>
    <row r="11" spans="2:15" s="95" customFormat="1" ht="40.15" customHeight="1">
      <c r="B11" s="78" t="s">
        <v>2</v>
      </c>
      <c r="C11" s="78"/>
      <c r="D11" s="78"/>
      <c r="E11" s="78"/>
      <c r="F11" s="78"/>
      <c r="G11" s="78"/>
      <c r="H11" s="78"/>
      <c r="I11" s="78"/>
      <c r="J11" s="78"/>
    </row>
    <row r="12" spans="2:15" s="66" customFormat="1" ht="34.9" hidden="1" customHeight="1">
      <c r="B12" s="692">
        <v>2015</v>
      </c>
      <c r="C12" s="676">
        <v>3859.7232779999999</v>
      </c>
      <c r="D12" s="638">
        <v>879.71827900000005</v>
      </c>
      <c r="E12" s="638">
        <v>30.907937799999999</v>
      </c>
      <c r="F12" s="638">
        <v>760.32924300000002</v>
      </c>
      <c r="G12" s="638">
        <v>318.42528099999998</v>
      </c>
      <c r="H12" s="638">
        <v>149.87458100000001</v>
      </c>
      <c r="I12" s="638">
        <v>298.86754400000001</v>
      </c>
      <c r="J12" s="638">
        <v>1421.601081</v>
      </c>
    </row>
    <row r="13" spans="2:15" s="66" customFormat="1" ht="34.9" hidden="1" customHeight="1">
      <c r="B13" s="505">
        <v>2016</v>
      </c>
      <c r="C13" s="574">
        <v>4051.4354720000001</v>
      </c>
      <c r="D13" s="573">
        <v>778.74040000000002</v>
      </c>
      <c r="E13" s="573">
        <v>68.950192799999996</v>
      </c>
      <c r="F13" s="573">
        <v>796.33131700000001</v>
      </c>
      <c r="G13" s="573">
        <v>338.81258200000002</v>
      </c>
      <c r="H13" s="573">
        <v>122.86803999999999</v>
      </c>
      <c r="I13" s="573">
        <v>320.51052499999997</v>
      </c>
      <c r="J13" s="573">
        <v>1625.222025</v>
      </c>
      <c r="K13" s="74"/>
      <c r="L13" s="74"/>
      <c r="M13" s="74"/>
      <c r="N13" s="74"/>
      <c r="O13" s="1703"/>
    </row>
    <row r="14" spans="2:15" s="66" customFormat="1" ht="34.9" hidden="1" customHeight="1">
      <c r="B14" s="515">
        <v>2017</v>
      </c>
      <c r="C14" s="676">
        <v>4206.8537139999999</v>
      </c>
      <c r="D14" s="638">
        <v>781.73799399999996</v>
      </c>
      <c r="E14" s="638">
        <v>43.5488973</v>
      </c>
      <c r="F14" s="638">
        <v>705.41520300000002</v>
      </c>
      <c r="G14" s="638">
        <v>410.42403000000002</v>
      </c>
      <c r="H14" s="638">
        <v>138.242414</v>
      </c>
      <c r="I14" s="638">
        <v>383.11226299999998</v>
      </c>
      <c r="J14" s="638">
        <v>1744.3720189999999</v>
      </c>
      <c r="K14" s="74"/>
      <c r="L14" s="74"/>
      <c r="M14" s="74"/>
      <c r="N14" s="74"/>
      <c r="O14" s="1703"/>
    </row>
    <row r="15" spans="2:15" s="66" customFormat="1" ht="34.9" hidden="1" customHeight="1">
      <c r="B15" s="505">
        <v>2018</v>
      </c>
      <c r="C15" s="574">
        <v>4446.4980560000004</v>
      </c>
      <c r="D15" s="573">
        <v>873.246082</v>
      </c>
      <c r="E15" s="573">
        <v>63.1437484</v>
      </c>
      <c r="F15" s="573">
        <v>699.43868099999997</v>
      </c>
      <c r="G15" s="573">
        <v>445.63028600000001</v>
      </c>
      <c r="H15" s="573">
        <v>152.88744399999999</v>
      </c>
      <c r="I15" s="573">
        <v>401.34087899999997</v>
      </c>
      <c r="J15" s="573">
        <v>1810.8109360000001</v>
      </c>
      <c r="K15" s="74"/>
      <c r="L15" s="74"/>
      <c r="M15" s="74"/>
      <c r="N15" s="74"/>
      <c r="O15" s="1703"/>
    </row>
    <row r="16" spans="2:15" s="66" customFormat="1" ht="35.1" hidden="1" customHeight="1">
      <c r="B16" s="515">
        <v>2019</v>
      </c>
      <c r="C16" s="676">
        <v>4220.9434709999996</v>
      </c>
      <c r="D16" s="638">
        <v>878.15526699999998</v>
      </c>
      <c r="E16" s="638">
        <v>26.266588899999999</v>
      </c>
      <c r="F16" s="638">
        <v>653.45950300000004</v>
      </c>
      <c r="G16" s="638">
        <v>470.63356099999999</v>
      </c>
      <c r="H16" s="638">
        <v>143.51855900000001</v>
      </c>
      <c r="I16" s="638">
        <v>428.75160599999998</v>
      </c>
      <c r="J16" s="638">
        <v>1620.158385</v>
      </c>
      <c r="K16" s="74"/>
      <c r="L16" s="74"/>
      <c r="M16" s="74"/>
      <c r="N16" s="74"/>
      <c r="O16" s="1703"/>
    </row>
    <row r="17" spans="2:15" s="66" customFormat="1" ht="35.1" hidden="1" customHeight="1">
      <c r="B17" s="505">
        <v>2020</v>
      </c>
      <c r="C17" s="574">
        <v>4500.2732219999998</v>
      </c>
      <c r="D17" s="573">
        <v>975.57422899999995</v>
      </c>
      <c r="E17" s="573">
        <v>36.292875000000002</v>
      </c>
      <c r="F17" s="573">
        <v>737.24442699999997</v>
      </c>
      <c r="G17" s="573">
        <v>490.91509000000002</v>
      </c>
      <c r="H17" s="573">
        <v>163.01538199999999</v>
      </c>
      <c r="I17" s="573">
        <v>490.624706</v>
      </c>
      <c r="J17" s="573">
        <v>1606.6065100000001</v>
      </c>
      <c r="K17" s="74"/>
      <c r="L17" s="74"/>
      <c r="M17" s="74"/>
      <c r="N17" s="74"/>
      <c r="O17" s="1703"/>
    </row>
    <row r="18" spans="2:15" s="66" customFormat="1" ht="35.1" customHeight="1">
      <c r="B18" s="515">
        <v>2021</v>
      </c>
      <c r="C18" s="676">
        <v>4429.0581110000003</v>
      </c>
      <c r="D18" s="638">
        <v>1074.4502150000001</v>
      </c>
      <c r="E18" s="638">
        <v>42.53058</v>
      </c>
      <c r="F18" s="638">
        <v>629.50262999999995</v>
      </c>
      <c r="G18" s="638">
        <v>487.489305</v>
      </c>
      <c r="H18" s="638">
        <v>130.424406</v>
      </c>
      <c r="I18" s="638">
        <v>463.711546</v>
      </c>
      <c r="J18" s="638">
        <v>1600.949429</v>
      </c>
      <c r="K18" s="74"/>
      <c r="L18" s="74"/>
      <c r="M18" s="74"/>
      <c r="N18" s="74"/>
      <c r="O18" s="74"/>
    </row>
    <row r="19" spans="2:15" s="66" customFormat="1" ht="35.1" customHeight="1">
      <c r="B19" s="505">
        <v>2022</v>
      </c>
      <c r="C19" s="574">
        <v>4673.9449050000003</v>
      </c>
      <c r="D19" s="573">
        <v>1185.9165379999999</v>
      </c>
      <c r="E19" s="573">
        <v>46.941741100000002</v>
      </c>
      <c r="F19" s="573">
        <v>771.52636399999994</v>
      </c>
      <c r="G19" s="573">
        <v>480.34679599999998</v>
      </c>
      <c r="H19" s="573">
        <v>129.93918400000001</v>
      </c>
      <c r="I19" s="573">
        <v>431.55329</v>
      </c>
      <c r="J19" s="573">
        <v>1627.7209909999999</v>
      </c>
      <c r="K19" s="74"/>
      <c r="L19" s="74"/>
      <c r="M19" s="74"/>
      <c r="N19" s="74"/>
      <c r="O19" s="74"/>
    </row>
    <row r="20" spans="2:15" s="1142" customFormat="1" ht="35.1" customHeight="1">
      <c r="B20" s="723">
        <v>2023</v>
      </c>
      <c r="C20" s="676">
        <v>4824.132083904</v>
      </c>
      <c r="D20" s="638">
        <v>1157.883101314</v>
      </c>
      <c r="E20" s="638">
        <v>42.877003866999999</v>
      </c>
      <c r="F20" s="638">
        <v>847.08127510599991</v>
      </c>
      <c r="G20" s="638">
        <v>444.22536310200002</v>
      </c>
      <c r="H20" s="638">
        <v>106.93030923299999</v>
      </c>
      <c r="I20" s="638">
        <v>474.47147904600001</v>
      </c>
      <c r="J20" s="638">
        <v>1750.663552254</v>
      </c>
      <c r="K20" s="1143"/>
      <c r="L20" s="1144"/>
      <c r="M20" s="1143"/>
      <c r="N20" s="1143"/>
      <c r="O20" s="1143"/>
    </row>
    <row r="21" spans="2:15" s="66" customFormat="1" ht="35.1" customHeight="1">
      <c r="B21" s="505">
        <v>2024</v>
      </c>
      <c r="C21" s="574">
        <v>5624.5529999999999</v>
      </c>
      <c r="D21" s="573">
        <v>1157.046</v>
      </c>
      <c r="E21" s="573">
        <v>111.58799999999999</v>
      </c>
      <c r="F21" s="573">
        <v>971.13499999999999</v>
      </c>
      <c r="G21" s="573">
        <v>443.34399999999999</v>
      </c>
      <c r="H21" s="573">
        <v>106.52500000000001</v>
      </c>
      <c r="I21" s="573">
        <v>466.68299999999999</v>
      </c>
      <c r="J21" s="573">
        <v>1743.519</v>
      </c>
      <c r="K21" s="74"/>
      <c r="L21" s="933"/>
      <c r="M21" s="74"/>
      <c r="N21" s="74"/>
      <c r="O21" s="74"/>
    </row>
    <row r="22" spans="2:15" s="1142" customFormat="1" ht="35.1" customHeight="1">
      <c r="B22" s="723">
        <v>2025</v>
      </c>
      <c r="C22" s="676">
        <f>C77</f>
        <v>5636.4650000000001</v>
      </c>
      <c r="D22" s="638">
        <f t="shared" ref="D22:J22" si="0">D77</f>
        <v>1176.3489999999999</v>
      </c>
      <c r="E22" s="638">
        <f t="shared" si="0"/>
        <v>135.31899999999999</v>
      </c>
      <c r="F22" s="638">
        <f t="shared" si="0"/>
        <v>1110.6089999999999</v>
      </c>
      <c r="G22" s="638">
        <f t="shared" si="0"/>
        <v>465.351</v>
      </c>
      <c r="H22" s="638">
        <f t="shared" si="0"/>
        <v>105.675</v>
      </c>
      <c r="I22" s="638">
        <f t="shared" si="0"/>
        <v>554.83600000000001</v>
      </c>
      <c r="J22" s="638">
        <f t="shared" si="0"/>
        <v>2088.326</v>
      </c>
      <c r="K22" s="1143"/>
      <c r="L22" s="1144"/>
      <c r="M22" s="1143"/>
      <c r="N22" s="1143"/>
      <c r="O22" s="1143"/>
    </row>
    <row r="23" spans="2:15" s="66" customFormat="1" ht="26.25" hidden="1">
      <c r="B23" s="721">
        <v>2015</v>
      </c>
      <c r="C23" s="636"/>
      <c r="D23" s="637"/>
      <c r="E23" s="637"/>
      <c r="F23" s="637"/>
      <c r="G23" s="637"/>
      <c r="H23" s="637"/>
      <c r="I23" s="637"/>
      <c r="J23" s="637"/>
      <c r="K23" s="74"/>
      <c r="L23" s="74"/>
      <c r="M23" s="74"/>
      <c r="N23" s="74"/>
      <c r="O23" s="74"/>
    </row>
    <row r="24" spans="2:15" s="66" customFormat="1" ht="26.25" hidden="1">
      <c r="B24" s="722" t="s">
        <v>254</v>
      </c>
      <c r="C24" s="574">
        <v>3748.4260260000001</v>
      </c>
      <c r="D24" s="573">
        <v>833.74671699999999</v>
      </c>
      <c r="E24" s="573">
        <v>26.006712</v>
      </c>
      <c r="F24" s="573">
        <v>708.96279500000003</v>
      </c>
      <c r="G24" s="573">
        <v>354.736513</v>
      </c>
      <c r="H24" s="573">
        <v>168.08670900000001</v>
      </c>
      <c r="I24" s="573">
        <v>274.389971</v>
      </c>
      <c r="J24" s="573">
        <v>1382.4966099999999</v>
      </c>
      <c r="K24" s="74"/>
      <c r="L24" s="74"/>
      <c r="M24" s="74"/>
      <c r="N24" s="74"/>
      <c r="O24" s="74"/>
    </row>
    <row r="25" spans="2:15" s="66" customFormat="1" ht="26.25" hidden="1">
      <c r="B25" s="723" t="s">
        <v>255</v>
      </c>
      <c r="C25" s="676">
        <v>3715.4158539999999</v>
      </c>
      <c r="D25" s="638">
        <v>867.79697599999997</v>
      </c>
      <c r="E25" s="638">
        <v>26.3367927</v>
      </c>
      <c r="F25" s="638">
        <v>712.78107499999999</v>
      </c>
      <c r="G25" s="638">
        <v>350.38197700000001</v>
      </c>
      <c r="H25" s="638">
        <v>159.835714</v>
      </c>
      <c r="I25" s="638">
        <v>288.24918600000001</v>
      </c>
      <c r="J25" s="638">
        <v>1310.034134</v>
      </c>
      <c r="K25" s="74"/>
      <c r="L25" s="74"/>
      <c r="M25" s="74"/>
      <c r="N25" s="74"/>
      <c r="O25" s="74"/>
    </row>
    <row r="26" spans="2:15" s="66" customFormat="1" ht="26.25" hidden="1">
      <c r="B26" s="722" t="s">
        <v>256</v>
      </c>
      <c r="C26" s="574">
        <v>3727.9500699999999</v>
      </c>
      <c r="D26" s="573">
        <v>874.76421800000003</v>
      </c>
      <c r="E26" s="573">
        <v>28.142617000000001</v>
      </c>
      <c r="F26" s="573">
        <v>740.91819299999997</v>
      </c>
      <c r="G26" s="573">
        <v>331.84139900000002</v>
      </c>
      <c r="H26" s="573">
        <v>152.06606600000001</v>
      </c>
      <c r="I26" s="573">
        <v>275.40402599999999</v>
      </c>
      <c r="J26" s="573">
        <v>1324.813555</v>
      </c>
      <c r="K26" s="74"/>
      <c r="L26" s="74"/>
      <c r="M26" s="74"/>
      <c r="N26" s="74"/>
      <c r="O26" s="74"/>
    </row>
    <row r="27" spans="2:15" s="66" customFormat="1" ht="26.25" hidden="1">
      <c r="B27" s="723" t="s">
        <v>257</v>
      </c>
      <c r="C27" s="676">
        <v>3859.7232779999999</v>
      </c>
      <c r="D27" s="638">
        <v>879.71827900000005</v>
      </c>
      <c r="E27" s="638">
        <v>30.907937799999999</v>
      </c>
      <c r="F27" s="638">
        <v>760.32924300000002</v>
      </c>
      <c r="G27" s="638">
        <v>318.42528099999998</v>
      </c>
      <c r="H27" s="638">
        <v>149.87458100000001</v>
      </c>
      <c r="I27" s="638">
        <v>298.86754400000001</v>
      </c>
      <c r="J27" s="638">
        <v>1421.601081</v>
      </c>
      <c r="K27" s="74"/>
      <c r="L27" s="74"/>
      <c r="M27" s="74"/>
      <c r="N27" s="74"/>
      <c r="O27" s="74"/>
    </row>
    <row r="28" spans="2:15" s="66" customFormat="1" ht="26.25" hidden="1">
      <c r="B28" s="721">
        <v>2016</v>
      </c>
      <c r="C28" s="636"/>
      <c r="D28" s="637"/>
      <c r="E28" s="637"/>
      <c r="F28" s="637"/>
      <c r="G28" s="637"/>
      <c r="H28" s="637"/>
      <c r="I28" s="637"/>
      <c r="J28" s="637"/>
      <c r="K28" s="74"/>
      <c r="L28" s="74"/>
      <c r="M28" s="74"/>
      <c r="N28" s="74"/>
      <c r="O28" s="74"/>
    </row>
    <row r="29" spans="2:15" s="66" customFormat="1" ht="26.25" hidden="1">
      <c r="B29" s="722" t="s">
        <v>203</v>
      </c>
      <c r="C29" s="574">
        <v>3844.494408</v>
      </c>
      <c r="D29" s="573">
        <v>879.05278299999998</v>
      </c>
      <c r="E29" s="573">
        <v>36.036707299999996</v>
      </c>
      <c r="F29" s="573">
        <v>807.19657600000005</v>
      </c>
      <c r="G29" s="573">
        <v>331.28918599999997</v>
      </c>
      <c r="H29" s="573">
        <v>156.48135600000001</v>
      </c>
      <c r="I29" s="573">
        <v>281.57918999999998</v>
      </c>
      <c r="J29" s="573">
        <v>1352.8585439999999</v>
      </c>
      <c r="K29" s="74"/>
      <c r="L29" s="74"/>
      <c r="M29" s="74"/>
      <c r="N29" s="74"/>
      <c r="O29" s="74"/>
    </row>
    <row r="30" spans="2:15" s="66" customFormat="1" ht="26.25" hidden="1">
      <c r="B30" s="723" t="s">
        <v>204</v>
      </c>
      <c r="C30" s="676">
        <v>3956.3836860000001</v>
      </c>
      <c r="D30" s="638">
        <v>887.66128500000002</v>
      </c>
      <c r="E30" s="638">
        <v>33.583811600000004</v>
      </c>
      <c r="F30" s="638">
        <v>754.74597800000004</v>
      </c>
      <c r="G30" s="638">
        <v>329.929757</v>
      </c>
      <c r="H30" s="638">
        <v>155.925344</v>
      </c>
      <c r="I30" s="638">
        <v>301.72040299999998</v>
      </c>
      <c r="J30" s="638">
        <v>1492.816945</v>
      </c>
      <c r="K30" s="74"/>
      <c r="L30" s="74"/>
      <c r="M30" s="74"/>
      <c r="N30" s="74"/>
      <c r="O30" s="74"/>
    </row>
    <row r="31" spans="2:15" s="66" customFormat="1" ht="26.25" hidden="1">
      <c r="B31" s="722" t="s">
        <v>205</v>
      </c>
      <c r="C31" s="574">
        <v>3976.7831230000002</v>
      </c>
      <c r="D31" s="573">
        <v>858.09956599999998</v>
      </c>
      <c r="E31" s="573">
        <v>29.645031700000001</v>
      </c>
      <c r="F31" s="573">
        <v>837.36265300000002</v>
      </c>
      <c r="G31" s="573">
        <v>347.02407599999998</v>
      </c>
      <c r="H31" s="573">
        <v>154.332019</v>
      </c>
      <c r="I31" s="573">
        <v>309.17438900000002</v>
      </c>
      <c r="J31" s="573">
        <v>1441.145125</v>
      </c>
      <c r="K31" s="74"/>
      <c r="L31" s="74"/>
      <c r="M31" s="74"/>
      <c r="N31" s="74"/>
      <c r="O31" s="74"/>
    </row>
    <row r="32" spans="2:15" s="66" customFormat="1" ht="26.25" hidden="1">
      <c r="B32" s="723" t="s">
        <v>206</v>
      </c>
      <c r="C32" s="676">
        <v>4051.4354720000001</v>
      </c>
      <c r="D32" s="638">
        <v>778.74040000000002</v>
      </c>
      <c r="E32" s="638">
        <v>68.950192799999996</v>
      </c>
      <c r="F32" s="638">
        <v>796.33131700000001</v>
      </c>
      <c r="G32" s="638">
        <v>338.81258200000002</v>
      </c>
      <c r="H32" s="638">
        <v>122.86803999999999</v>
      </c>
      <c r="I32" s="638">
        <v>320.51052499999997</v>
      </c>
      <c r="J32" s="638">
        <v>1625.222025</v>
      </c>
      <c r="K32" s="74"/>
      <c r="L32" s="74"/>
      <c r="M32" s="74"/>
      <c r="N32" s="74"/>
      <c r="O32" s="74"/>
    </row>
    <row r="33" spans="2:15" s="66" customFormat="1" ht="26.25" hidden="1">
      <c r="B33" s="721">
        <v>2017</v>
      </c>
      <c r="C33" s="636"/>
      <c r="D33" s="637"/>
      <c r="E33" s="637"/>
      <c r="F33" s="637"/>
      <c r="G33" s="637"/>
      <c r="H33" s="637"/>
      <c r="I33" s="637"/>
      <c r="J33" s="637"/>
      <c r="K33" s="74"/>
      <c r="L33" s="74"/>
      <c r="M33" s="74"/>
      <c r="N33" s="74"/>
      <c r="O33" s="74"/>
    </row>
    <row r="34" spans="2:15" s="66" customFormat="1" ht="26.25" hidden="1">
      <c r="B34" s="722" t="s">
        <v>276</v>
      </c>
      <c r="C34" s="574">
        <v>4012.7231700000002</v>
      </c>
      <c r="D34" s="573">
        <v>716.63600899999994</v>
      </c>
      <c r="E34" s="573">
        <v>65.906675899999996</v>
      </c>
      <c r="F34" s="573">
        <v>767.47373000000005</v>
      </c>
      <c r="G34" s="573">
        <v>337.93699500000002</v>
      </c>
      <c r="H34" s="573">
        <v>125.428535</v>
      </c>
      <c r="I34" s="573">
        <v>325.177301</v>
      </c>
      <c r="J34" s="573">
        <v>1674.1634340000001</v>
      </c>
      <c r="K34" s="74"/>
      <c r="L34" s="74"/>
      <c r="M34" s="74"/>
      <c r="N34" s="74"/>
      <c r="O34" s="74"/>
    </row>
    <row r="35" spans="2:15" s="66" customFormat="1" ht="26.25" hidden="1">
      <c r="B35" s="723" t="s">
        <v>275</v>
      </c>
      <c r="C35" s="676">
        <v>4155.2813500000002</v>
      </c>
      <c r="D35" s="638">
        <v>695.83966499999997</v>
      </c>
      <c r="E35" s="638">
        <v>73.578172099999989</v>
      </c>
      <c r="F35" s="638">
        <v>787.72823700000004</v>
      </c>
      <c r="G35" s="638">
        <v>366.056309</v>
      </c>
      <c r="H35" s="638">
        <v>129.56346400000001</v>
      </c>
      <c r="I35" s="638">
        <v>345.35200900000001</v>
      </c>
      <c r="J35" s="638">
        <v>1757.1628539999999</v>
      </c>
      <c r="K35" s="74"/>
      <c r="L35" s="74"/>
      <c r="M35" s="74"/>
      <c r="N35" s="74"/>
      <c r="O35" s="74"/>
    </row>
    <row r="36" spans="2:15" s="66" customFormat="1" ht="26.25" hidden="1">
      <c r="B36" s="722" t="s">
        <v>274</v>
      </c>
      <c r="C36" s="574">
        <v>4115.305085</v>
      </c>
      <c r="D36" s="573">
        <v>752.94387099999994</v>
      </c>
      <c r="E36" s="573">
        <v>76.196404599999994</v>
      </c>
      <c r="F36" s="573">
        <v>686.46400300000005</v>
      </c>
      <c r="G36" s="573">
        <v>396.03552999999999</v>
      </c>
      <c r="H36" s="573">
        <v>133.54992200000001</v>
      </c>
      <c r="I36" s="573">
        <v>378.900238</v>
      </c>
      <c r="J36" s="573">
        <v>1691.2143759999999</v>
      </c>
      <c r="K36" s="74"/>
      <c r="L36" s="74"/>
      <c r="M36" s="74"/>
      <c r="N36" s="74"/>
      <c r="O36" s="74"/>
    </row>
    <row r="37" spans="2:15" s="66" customFormat="1" ht="26.25" hidden="1">
      <c r="B37" s="723" t="s">
        <v>273</v>
      </c>
      <c r="C37" s="676">
        <v>4206.8537139999999</v>
      </c>
      <c r="D37" s="638">
        <v>781.73799399999996</v>
      </c>
      <c r="E37" s="638">
        <v>43.5488973</v>
      </c>
      <c r="F37" s="638">
        <v>705.41520300000002</v>
      </c>
      <c r="G37" s="638">
        <v>410.42403000000002</v>
      </c>
      <c r="H37" s="638">
        <v>138.242414</v>
      </c>
      <c r="I37" s="638">
        <v>383.11226299999998</v>
      </c>
      <c r="J37" s="638">
        <v>1744.3720189999999</v>
      </c>
      <c r="K37" s="74"/>
      <c r="L37" s="74"/>
      <c r="M37" s="74"/>
      <c r="N37" s="74"/>
      <c r="O37" s="74"/>
    </row>
    <row r="38" spans="2:15" s="66" customFormat="1" ht="26.25" hidden="1">
      <c r="B38" s="721">
        <v>2018</v>
      </c>
      <c r="C38" s="636"/>
      <c r="D38" s="637"/>
      <c r="E38" s="637"/>
      <c r="F38" s="637"/>
      <c r="G38" s="637"/>
      <c r="H38" s="637"/>
      <c r="I38" s="637"/>
      <c r="J38" s="637"/>
      <c r="K38" s="74"/>
      <c r="L38" s="74"/>
      <c r="M38" s="74"/>
      <c r="N38" s="74"/>
      <c r="O38" s="74"/>
    </row>
    <row r="39" spans="2:15" s="66" customFormat="1" ht="26.25" hidden="1">
      <c r="B39" s="722" t="s">
        <v>272</v>
      </c>
      <c r="C39" s="574">
        <v>4317.192454</v>
      </c>
      <c r="D39" s="573">
        <v>836.68361200000004</v>
      </c>
      <c r="E39" s="573">
        <v>49.270750100000001</v>
      </c>
      <c r="F39" s="573">
        <v>703.48067200000003</v>
      </c>
      <c r="G39" s="573">
        <v>411.950309</v>
      </c>
      <c r="H39" s="573">
        <v>147.30857</v>
      </c>
      <c r="I39" s="573">
        <v>389.23147999999998</v>
      </c>
      <c r="J39" s="573">
        <v>1779.267061</v>
      </c>
      <c r="K39" s="74"/>
      <c r="L39" s="74"/>
      <c r="M39" s="74"/>
      <c r="N39" s="74"/>
      <c r="O39" s="74"/>
    </row>
    <row r="40" spans="2:15" s="66" customFormat="1" ht="26.25" hidden="1">
      <c r="B40" s="723" t="s">
        <v>271</v>
      </c>
      <c r="C40" s="676">
        <v>4380.628584</v>
      </c>
      <c r="D40" s="638">
        <v>879.93763899999999</v>
      </c>
      <c r="E40" s="638">
        <v>43.213584500000003</v>
      </c>
      <c r="F40" s="638">
        <v>685.7269</v>
      </c>
      <c r="G40" s="638">
        <v>420.025305</v>
      </c>
      <c r="H40" s="638">
        <v>143.86021099999999</v>
      </c>
      <c r="I40" s="638">
        <v>404.58026799999999</v>
      </c>
      <c r="J40" s="638">
        <v>1803.2846790000001</v>
      </c>
      <c r="K40" s="74"/>
      <c r="L40" s="74"/>
      <c r="M40" s="74"/>
      <c r="N40" s="74"/>
      <c r="O40" s="74"/>
    </row>
    <row r="41" spans="2:15" s="66" customFormat="1" ht="26.25" hidden="1">
      <c r="B41" s="722" t="s">
        <v>270</v>
      </c>
      <c r="C41" s="574">
        <v>4320.6228080000001</v>
      </c>
      <c r="D41" s="573">
        <v>852.71294899999998</v>
      </c>
      <c r="E41" s="573">
        <v>27.046967300000002</v>
      </c>
      <c r="F41" s="573">
        <v>665.44485599999996</v>
      </c>
      <c r="G41" s="573">
        <v>445.23298599999998</v>
      </c>
      <c r="H41" s="573">
        <v>135.16650300000001</v>
      </c>
      <c r="I41" s="573">
        <v>390.15778999999998</v>
      </c>
      <c r="J41" s="573">
        <v>1804.860756</v>
      </c>
      <c r="K41" s="74"/>
      <c r="L41" s="74"/>
      <c r="M41" s="74"/>
      <c r="N41" s="74"/>
      <c r="O41" s="74"/>
    </row>
    <row r="42" spans="2:15" s="66" customFormat="1" ht="26.25" hidden="1">
      <c r="B42" s="723" t="s">
        <v>269</v>
      </c>
      <c r="C42" s="676">
        <v>4446.4980560000004</v>
      </c>
      <c r="D42" s="638">
        <v>873.246082</v>
      </c>
      <c r="E42" s="638">
        <v>63.1437484</v>
      </c>
      <c r="F42" s="638">
        <v>699.43868099999997</v>
      </c>
      <c r="G42" s="638">
        <v>445.63028600000001</v>
      </c>
      <c r="H42" s="638">
        <v>152.88744399999999</v>
      </c>
      <c r="I42" s="638">
        <v>401.34087899999997</v>
      </c>
      <c r="J42" s="638">
        <v>1810.8109360000001</v>
      </c>
      <c r="K42" s="74"/>
      <c r="L42" s="74"/>
      <c r="M42" s="74"/>
      <c r="N42" s="74"/>
      <c r="O42" s="74"/>
    </row>
    <row r="43" spans="2:15" s="66" customFormat="1" ht="26.25" hidden="1">
      <c r="B43" s="721">
        <v>2019</v>
      </c>
      <c r="C43" s="636"/>
      <c r="D43" s="637"/>
      <c r="E43" s="637"/>
      <c r="F43" s="637"/>
      <c r="G43" s="637"/>
      <c r="H43" s="637"/>
      <c r="I43" s="637"/>
      <c r="J43" s="637"/>
      <c r="K43" s="74"/>
      <c r="L43" s="74"/>
      <c r="M43" s="74"/>
      <c r="N43" s="74"/>
      <c r="O43" s="74"/>
    </row>
    <row r="44" spans="2:15" s="66" customFormat="1" ht="26.25" hidden="1">
      <c r="B44" s="722" t="s">
        <v>268</v>
      </c>
      <c r="C44" s="574">
        <v>4565.2792259999997</v>
      </c>
      <c r="D44" s="573">
        <v>915.97011699999996</v>
      </c>
      <c r="E44" s="573">
        <v>40.839414700000006</v>
      </c>
      <c r="F44" s="573">
        <v>754.66506100000004</v>
      </c>
      <c r="G44" s="573">
        <v>449.76170100000002</v>
      </c>
      <c r="H44" s="573">
        <v>159.094336</v>
      </c>
      <c r="I44" s="573">
        <v>415.41635400000001</v>
      </c>
      <c r="J44" s="573">
        <v>1829.532242</v>
      </c>
      <c r="K44" s="74"/>
      <c r="L44" s="74"/>
      <c r="M44" s="74"/>
      <c r="N44" s="74"/>
      <c r="O44" s="74"/>
    </row>
    <row r="45" spans="2:15" s="66" customFormat="1" ht="26.25" hidden="1">
      <c r="B45" s="723" t="s">
        <v>267</v>
      </c>
      <c r="C45" s="676">
        <v>4613.1945519999999</v>
      </c>
      <c r="D45" s="638">
        <v>909.64641600000004</v>
      </c>
      <c r="E45" s="638">
        <v>37.553778100000002</v>
      </c>
      <c r="F45" s="638">
        <v>753.91598499999998</v>
      </c>
      <c r="G45" s="638">
        <v>439.38508899999999</v>
      </c>
      <c r="H45" s="638">
        <v>158.320956</v>
      </c>
      <c r="I45" s="638">
        <v>458.13845300000003</v>
      </c>
      <c r="J45" s="638">
        <v>1856.2338749999999</v>
      </c>
      <c r="K45" s="74"/>
      <c r="L45" s="74"/>
      <c r="M45" s="74"/>
      <c r="N45" s="74"/>
      <c r="O45" s="74"/>
    </row>
    <row r="46" spans="2:15" s="66" customFormat="1" ht="26.25" hidden="1">
      <c r="B46" s="722" t="s">
        <v>266</v>
      </c>
      <c r="C46" s="574">
        <v>4361.9916149999999</v>
      </c>
      <c r="D46" s="573">
        <v>868.65312800000004</v>
      </c>
      <c r="E46" s="573">
        <v>19.783560899999998</v>
      </c>
      <c r="F46" s="573">
        <v>653.07469600000002</v>
      </c>
      <c r="G46" s="573">
        <v>453.30537099999998</v>
      </c>
      <c r="H46" s="573">
        <v>156.26753199999999</v>
      </c>
      <c r="I46" s="573">
        <v>415.703351</v>
      </c>
      <c r="J46" s="573">
        <v>1795.203974</v>
      </c>
      <c r="K46" s="74"/>
      <c r="L46" s="74"/>
      <c r="M46" s="74"/>
      <c r="N46" s="74"/>
      <c r="O46" s="74"/>
    </row>
    <row r="47" spans="2:15" s="66" customFormat="1" ht="26.25" hidden="1">
      <c r="B47" s="723" t="s">
        <v>265</v>
      </c>
      <c r="C47" s="676">
        <v>4220.9434709999996</v>
      </c>
      <c r="D47" s="638">
        <v>878.15526699999998</v>
      </c>
      <c r="E47" s="638">
        <v>26.266588899999999</v>
      </c>
      <c r="F47" s="638">
        <v>653.45950300000004</v>
      </c>
      <c r="G47" s="638">
        <v>470.63356099999999</v>
      </c>
      <c r="H47" s="638">
        <v>143.51855900000001</v>
      </c>
      <c r="I47" s="638">
        <v>428.75160599999998</v>
      </c>
      <c r="J47" s="638">
        <v>1620.158385</v>
      </c>
      <c r="K47" s="74"/>
      <c r="L47" s="74"/>
      <c r="M47" s="74"/>
      <c r="N47" s="74"/>
      <c r="O47" s="74"/>
    </row>
    <row r="48" spans="2:15" s="66" customFormat="1" ht="26.25" hidden="1">
      <c r="B48" s="721">
        <v>2020</v>
      </c>
      <c r="C48" s="636"/>
      <c r="D48" s="637"/>
      <c r="E48" s="637"/>
      <c r="F48" s="637"/>
      <c r="G48" s="637"/>
      <c r="H48" s="637"/>
      <c r="I48" s="637"/>
      <c r="J48" s="637"/>
      <c r="K48" s="74"/>
      <c r="L48" s="74"/>
      <c r="M48" s="74"/>
      <c r="N48" s="74"/>
      <c r="O48" s="74"/>
    </row>
    <row r="49" spans="2:15" s="66" customFormat="1" ht="26.25" hidden="1">
      <c r="B49" s="722" t="s">
        <v>216</v>
      </c>
      <c r="C49" s="574">
        <v>4418.8293549999999</v>
      </c>
      <c r="D49" s="573">
        <v>938.12004100000001</v>
      </c>
      <c r="E49" s="573">
        <v>24.952544800000002</v>
      </c>
      <c r="F49" s="573">
        <v>657.96340199999997</v>
      </c>
      <c r="G49" s="573">
        <v>478.35238700000002</v>
      </c>
      <c r="H49" s="573">
        <v>155.45017200000001</v>
      </c>
      <c r="I49" s="573">
        <v>447.79485199999999</v>
      </c>
      <c r="J49" s="573">
        <v>1716.1959569999999</v>
      </c>
      <c r="K49" s="74"/>
      <c r="L49" s="74"/>
      <c r="M49" s="74"/>
      <c r="N49" s="74"/>
      <c r="O49" s="74"/>
    </row>
    <row r="50" spans="2:15" s="66" customFormat="1" ht="26.25" hidden="1">
      <c r="B50" s="723" t="s">
        <v>217</v>
      </c>
      <c r="C50" s="676">
        <v>4633.0242920000001</v>
      </c>
      <c r="D50" s="638">
        <v>1036.2050039999999</v>
      </c>
      <c r="E50" s="638">
        <v>27.699822699999999</v>
      </c>
      <c r="F50" s="638">
        <v>767.79041600000005</v>
      </c>
      <c r="G50" s="638">
        <v>497.46684499999998</v>
      </c>
      <c r="H50" s="638">
        <v>160.12077500000001</v>
      </c>
      <c r="I50" s="638">
        <v>428.470035</v>
      </c>
      <c r="J50" s="638">
        <v>1715.2713940000001</v>
      </c>
      <c r="K50" s="74"/>
      <c r="L50" s="74"/>
      <c r="M50" s="74"/>
      <c r="N50" s="74"/>
      <c r="O50" s="74"/>
    </row>
    <row r="51" spans="2:15" s="66" customFormat="1" ht="26.25" hidden="1">
      <c r="B51" s="722" t="s">
        <v>218</v>
      </c>
      <c r="C51" s="574">
        <v>4490.3483310000001</v>
      </c>
      <c r="D51" s="573">
        <v>987.56007899999997</v>
      </c>
      <c r="E51" s="573">
        <v>28.775020899999998</v>
      </c>
      <c r="F51" s="573">
        <v>729.49908300000004</v>
      </c>
      <c r="G51" s="573">
        <v>495.63251600000001</v>
      </c>
      <c r="H51" s="573">
        <v>151.76364699999999</v>
      </c>
      <c r="I51" s="573">
        <v>497.98051400000003</v>
      </c>
      <c r="J51" s="573">
        <v>1599.1374719999999</v>
      </c>
      <c r="K51" s="74"/>
      <c r="L51" s="74"/>
      <c r="M51" s="74"/>
      <c r="N51" s="74"/>
      <c r="O51" s="74"/>
    </row>
    <row r="52" spans="2:15" s="66" customFormat="1" ht="26.25" hidden="1">
      <c r="B52" s="723" t="s">
        <v>219</v>
      </c>
      <c r="C52" s="676">
        <v>4500.2732219999998</v>
      </c>
      <c r="D52" s="638">
        <v>975.57422899999995</v>
      </c>
      <c r="E52" s="638">
        <v>36.292875000000002</v>
      </c>
      <c r="F52" s="638">
        <v>737.24442699999997</v>
      </c>
      <c r="G52" s="638">
        <v>490.91509000000002</v>
      </c>
      <c r="H52" s="638">
        <v>163.01538199999999</v>
      </c>
      <c r="I52" s="638">
        <v>490.624706</v>
      </c>
      <c r="J52" s="638">
        <v>1606.6065100000001</v>
      </c>
      <c r="K52" s="74"/>
      <c r="L52" s="74"/>
      <c r="M52" s="74"/>
      <c r="N52" s="74"/>
      <c r="O52" s="74"/>
    </row>
    <row r="53" spans="2:15" s="66" customFormat="1" ht="26.25" hidden="1">
      <c r="B53" s="721">
        <v>2021</v>
      </c>
      <c r="C53" s="636"/>
      <c r="D53" s="637"/>
      <c r="E53" s="637"/>
      <c r="F53" s="637"/>
      <c r="G53" s="637"/>
      <c r="H53" s="637"/>
      <c r="I53" s="637"/>
      <c r="J53" s="637"/>
      <c r="K53" s="74"/>
      <c r="L53" s="74"/>
      <c r="M53" s="74"/>
      <c r="N53" s="74"/>
      <c r="O53" s="74"/>
    </row>
    <row r="54" spans="2:15" s="66" customFormat="1" ht="34.9" hidden="1" customHeight="1">
      <c r="B54" s="722" t="s">
        <v>212</v>
      </c>
      <c r="C54" s="574">
        <v>4529.5864739999997</v>
      </c>
      <c r="D54" s="573">
        <v>984.90548999999999</v>
      </c>
      <c r="E54" s="573">
        <v>37.134729200000002</v>
      </c>
      <c r="F54" s="573">
        <v>686.01695900000004</v>
      </c>
      <c r="G54" s="573">
        <v>503.52096999999998</v>
      </c>
      <c r="H54" s="573">
        <v>147.65858800000001</v>
      </c>
      <c r="I54" s="573">
        <v>498.04767099999998</v>
      </c>
      <c r="J54" s="573">
        <v>1672.3020650000001</v>
      </c>
      <c r="K54" s="74"/>
      <c r="L54" s="74"/>
      <c r="M54" s="74"/>
      <c r="N54" s="74"/>
      <c r="O54" s="74"/>
    </row>
    <row r="55" spans="2:15" s="66" customFormat="1" ht="34.9" hidden="1" customHeight="1">
      <c r="B55" s="723" t="s">
        <v>213</v>
      </c>
      <c r="C55" s="676">
        <v>4430.5011670000004</v>
      </c>
      <c r="D55" s="638">
        <v>1002.7690229999999</v>
      </c>
      <c r="E55" s="638">
        <v>31.953049399999998</v>
      </c>
      <c r="F55" s="638">
        <v>642.04809599999999</v>
      </c>
      <c r="G55" s="638">
        <v>502.31348600000001</v>
      </c>
      <c r="H55" s="638">
        <v>146.410033</v>
      </c>
      <c r="I55" s="638">
        <v>484.81962800000002</v>
      </c>
      <c r="J55" s="638">
        <v>1620.1878529999999</v>
      </c>
      <c r="K55" s="74"/>
      <c r="L55" s="74"/>
      <c r="M55" s="74"/>
      <c r="N55" s="74"/>
      <c r="O55" s="74"/>
    </row>
    <row r="56" spans="2:15" s="66" customFormat="1" ht="34.9" hidden="1" customHeight="1">
      <c r="B56" s="722" t="s">
        <v>214</v>
      </c>
      <c r="C56" s="574">
        <v>4364.7384190000002</v>
      </c>
      <c r="D56" s="573">
        <v>1006.504869</v>
      </c>
      <c r="E56" s="573">
        <v>35.024948700000003</v>
      </c>
      <c r="F56" s="573">
        <v>637.77663900000005</v>
      </c>
      <c r="G56" s="573">
        <v>507.31762300000003</v>
      </c>
      <c r="H56" s="573">
        <v>137.38591600000001</v>
      </c>
      <c r="I56" s="573">
        <v>396.53172899999998</v>
      </c>
      <c r="J56" s="573">
        <v>1644.196696</v>
      </c>
      <c r="K56" s="74"/>
      <c r="L56" s="74"/>
      <c r="M56" s="74"/>
      <c r="N56" s="74"/>
      <c r="O56" s="74"/>
    </row>
    <row r="57" spans="2:15" s="66" customFormat="1" ht="34.9" hidden="1" customHeight="1">
      <c r="B57" s="723" t="s">
        <v>215</v>
      </c>
      <c r="C57" s="676">
        <v>4429.0581110000003</v>
      </c>
      <c r="D57" s="638">
        <v>1074.4502150000001</v>
      </c>
      <c r="E57" s="638">
        <v>42.53058</v>
      </c>
      <c r="F57" s="638">
        <v>629.50262999999995</v>
      </c>
      <c r="G57" s="638">
        <v>487.489305</v>
      </c>
      <c r="H57" s="638">
        <v>130.424406</v>
      </c>
      <c r="I57" s="638">
        <v>463.711546</v>
      </c>
      <c r="J57" s="638">
        <v>1600.949429</v>
      </c>
      <c r="K57" s="74"/>
      <c r="L57" s="74"/>
      <c r="M57" s="74"/>
      <c r="N57" s="74"/>
      <c r="O57" s="74"/>
    </row>
    <row r="58" spans="2:15" s="66" customFormat="1" ht="34.9" hidden="1" customHeight="1">
      <c r="B58" s="721">
        <v>2022</v>
      </c>
      <c r="C58" s="636"/>
      <c r="D58" s="637"/>
      <c r="E58" s="637"/>
      <c r="F58" s="637"/>
      <c r="G58" s="637"/>
      <c r="H58" s="637"/>
      <c r="I58" s="637"/>
      <c r="J58" s="637"/>
      <c r="K58" s="74"/>
      <c r="L58" s="74"/>
      <c r="M58" s="74"/>
      <c r="N58" s="74"/>
      <c r="O58" s="74"/>
    </row>
    <row r="59" spans="2:15" s="66" customFormat="1" ht="34.9" hidden="1" customHeight="1">
      <c r="B59" s="722" t="s">
        <v>211</v>
      </c>
      <c r="C59" s="574">
        <v>4476.7656960000004</v>
      </c>
      <c r="D59" s="573">
        <v>1078.891001</v>
      </c>
      <c r="E59" s="573">
        <v>39.006476499999998</v>
      </c>
      <c r="F59" s="573">
        <v>636.78779799999995</v>
      </c>
      <c r="G59" s="573">
        <v>500.389273</v>
      </c>
      <c r="H59" s="573">
        <v>158.543116</v>
      </c>
      <c r="I59" s="573">
        <v>421.43092899999999</v>
      </c>
      <c r="J59" s="573">
        <v>1641.717103</v>
      </c>
      <c r="K59" s="74"/>
      <c r="L59" s="74"/>
      <c r="M59" s="74"/>
      <c r="N59" s="74"/>
      <c r="O59" s="74"/>
    </row>
    <row r="60" spans="2:15" s="66" customFormat="1" ht="34.9" hidden="1" customHeight="1">
      <c r="B60" s="723" t="s">
        <v>210</v>
      </c>
      <c r="C60" s="676">
        <v>4613.0248220000003</v>
      </c>
      <c r="D60" s="638">
        <v>1122.528965</v>
      </c>
      <c r="E60" s="638">
        <v>43.387217200000002</v>
      </c>
      <c r="F60" s="638">
        <v>677.21597499999996</v>
      </c>
      <c r="G60" s="638">
        <v>506.81394299999999</v>
      </c>
      <c r="H60" s="638">
        <v>134.32187500000001</v>
      </c>
      <c r="I60" s="638">
        <v>421.632744</v>
      </c>
      <c r="J60" s="638">
        <v>1707.124102</v>
      </c>
      <c r="K60" s="74"/>
      <c r="L60" s="74"/>
      <c r="M60" s="74"/>
      <c r="N60" s="74"/>
      <c r="O60" s="74"/>
    </row>
    <row r="61" spans="2:15" s="66" customFormat="1" ht="34.9" hidden="1" customHeight="1">
      <c r="B61" s="722" t="s">
        <v>209</v>
      </c>
      <c r="C61" s="574">
        <v>4736.8028789999998</v>
      </c>
      <c r="D61" s="573">
        <v>1237.0874180000001</v>
      </c>
      <c r="E61" s="573">
        <v>50.438759700000006</v>
      </c>
      <c r="F61" s="573">
        <v>697.07058099999995</v>
      </c>
      <c r="G61" s="573">
        <v>515.06382799999994</v>
      </c>
      <c r="H61" s="573">
        <v>129.46128400000001</v>
      </c>
      <c r="I61" s="573">
        <v>431.17652700000002</v>
      </c>
      <c r="J61" s="573">
        <v>1676.5044820000001</v>
      </c>
      <c r="K61" s="74"/>
      <c r="L61" s="74"/>
      <c r="M61" s="74"/>
      <c r="N61" s="74"/>
      <c r="O61" s="74"/>
    </row>
    <row r="62" spans="2:15" s="66" customFormat="1" ht="34.9" hidden="1" customHeight="1">
      <c r="B62" s="723" t="s">
        <v>208</v>
      </c>
      <c r="C62" s="676">
        <v>4673.9449050000003</v>
      </c>
      <c r="D62" s="638">
        <v>1185.9165379999999</v>
      </c>
      <c r="E62" s="638">
        <v>46.941741100000002</v>
      </c>
      <c r="F62" s="638">
        <v>771.52636399999994</v>
      </c>
      <c r="G62" s="638">
        <v>480.34679599999998</v>
      </c>
      <c r="H62" s="638">
        <v>129.93918400000001</v>
      </c>
      <c r="I62" s="638">
        <v>431.55329</v>
      </c>
      <c r="J62" s="638">
        <v>1627.7209909999999</v>
      </c>
      <c r="K62" s="74"/>
      <c r="L62" s="74"/>
      <c r="M62" s="74"/>
      <c r="N62" s="74"/>
      <c r="O62" s="74"/>
    </row>
    <row r="63" spans="2:15" s="66" customFormat="1" ht="34.9" customHeight="1">
      <c r="B63" s="721">
        <v>2023</v>
      </c>
      <c r="C63" s="636"/>
      <c r="D63" s="637"/>
      <c r="E63" s="637"/>
      <c r="F63" s="637"/>
      <c r="G63" s="637"/>
      <c r="H63" s="637"/>
      <c r="I63" s="637"/>
      <c r="J63" s="637"/>
      <c r="K63" s="74"/>
      <c r="L63" s="74"/>
      <c r="M63" s="74"/>
      <c r="N63" s="74"/>
      <c r="O63" s="74"/>
    </row>
    <row r="64" spans="2:15" s="66" customFormat="1" ht="34.9" customHeight="1">
      <c r="B64" s="722" t="s">
        <v>207</v>
      </c>
      <c r="C64" s="574">
        <v>4759.1385870000004</v>
      </c>
      <c r="D64" s="573">
        <v>1201.007186</v>
      </c>
      <c r="E64" s="573">
        <v>76.502149000000003</v>
      </c>
      <c r="F64" s="573">
        <v>882.464159</v>
      </c>
      <c r="G64" s="573">
        <v>447.48122799999999</v>
      </c>
      <c r="H64" s="573">
        <v>132.51227499999999</v>
      </c>
      <c r="I64" s="573">
        <v>433.48007999999999</v>
      </c>
      <c r="J64" s="573">
        <v>1585.691513</v>
      </c>
      <c r="K64" s="74"/>
      <c r="L64" s="74"/>
      <c r="M64" s="74"/>
      <c r="N64" s="74"/>
      <c r="O64" s="74"/>
    </row>
    <row r="65" spans="2:15" s="66" customFormat="1" ht="34.9" customHeight="1">
      <c r="B65" s="723" t="s">
        <v>253</v>
      </c>
      <c r="C65" s="676">
        <v>4817.2907429999996</v>
      </c>
      <c r="D65" s="638">
        <v>1200.1260560000001</v>
      </c>
      <c r="E65" s="638">
        <v>57.329517000000003</v>
      </c>
      <c r="F65" s="638">
        <v>818.58108600000003</v>
      </c>
      <c r="G65" s="638">
        <v>489.41265499999997</v>
      </c>
      <c r="H65" s="638">
        <v>127.974824</v>
      </c>
      <c r="I65" s="638">
        <v>471.92750100000001</v>
      </c>
      <c r="J65" s="638">
        <v>1651.939104</v>
      </c>
      <c r="K65" s="74"/>
      <c r="L65" s="74"/>
      <c r="M65" s="74"/>
      <c r="N65" s="74"/>
      <c r="O65" s="74"/>
    </row>
    <row r="66" spans="2:15" s="66" customFormat="1" ht="34.9" customHeight="1">
      <c r="B66" s="722" t="s">
        <v>680</v>
      </c>
      <c r="C66" s="574">
        <v>4680.4081907829996</v>
      </c>
      <c r="D66" s="573">
        <v>1144.6804026860002</v>
      </c>
      <c r="E66" s="573">
        <v>41.667242770999998</v>
      </c>
      <c r="F66" s="573">
        <v>776.65204040399999</v>
      </c>
      <c r="G66" s="573">
        <v>466.97807587800003</v>
      </c>
      <c r="H66" s="573">
        <v>109.471538626</v>
      </c>
      <c r="I66" s="573">
        <v>478.95847090899997</v>
      </c>
      <c r="J66" s="573">
        <v>1662.000309864</v>
      </c>
      <c r="K66" s="74"/>
      <c r="L66" s="74"/>
      <c r="M66" s="74"/>
      <c r="N66" s="74"/>
      <c r="O66" s="74"/>
    </row>
    <row r="67" spans="2:15" s="66" customFormat="1" ht="34.9" customHeight="1">
      <c r="B67" s="943" t="s">
        <v>992</v>
      </c>
      <c r="C67" s="914">
        <v>4824.132083904</v>
      </c>
      <c r="D67" s="639">
        <v>1157.883101314</v>
      </c>
      <c r="E67" s="639">
        <v>42.877003866999999</v>
      </c>
      <c r="F67" s="639">
        <v>847.08127510599991</v>
      </c>
      <c r="G67" s="639">
        <v>444.22536310200002</v>
      </c>
      <c r="H67" s="639">
        <v>106.93030923299999</v>
      </c>
      <c r="I67" s="639">
        <v>474.47147904600001</v>
      </c>
      <c r="J67" s="639">
        <v>1750.663552254</v>
      </c>
      <c r="K67" s="74"/>
      <c r="L67" s="74"/>
      <c r="M67" s="74"/>
      <c r="N67" s="74"/>
      <c r="O67" s="74"/>
    </row>
    <row r="68" spans="2:15" s="66" customFormat="1" ht="34.9" customHeight="1">
      <c r="B68" s="721">
        <v>2024</v>
      </c>
      <c r="C68" s="636"/>
      <c r="D68" s="637"/>
      <c r="E68" s="637"/>
      <c r="F68" s="637"/>
      <c r="G68" s="637"/>
      <c r="H68" s="637"/>
      <c r="I68" s="637"/>
      <c r="J68" s="637"/>
      <c r="K68" s="74"/>
      <c r="L68" s="74"/>
      <c r="M68" s="74"/>
      <c r="N68" s="74"/>
      <c r="O68" s="74"/>
    </row>
    <row r="69" spans="2:15" s="66" customFormat="1" ht="34.9" customHeight="1">
      <c r="B69" s="722" t="s">
        <v>1025</v>
      </c>
      <c r="C69" s="574">
        <v>4957.3040000000001</v>
      </c>
      <c r="D69" s="573">
        <v>1150.0989999999999</v>
      </c>
      <c r="E69" s="573">
        <v>56.363999999999997</v>
      </c>
      <c r="F69" s="573">
        <v>914.31299999999999</v>
      </c>
      <c r="G69" s="573">
        <v>434.47199999999998</v>
      </c>
      <c r="H69" s="573">
        <v>111.88200000000001</v>
      </c>
      <c r="I69" s="573">
        <v>459.96300000000002</v>
      </c>
      <c r="J69" s="573">
        <v>1830.213</v>
      </c>
      <c r="K69" s="74"/>
      <c r="L69" s="74"/>
      <c r="M69" s="74"/>
      <c r="N69" s="74"/>
      <c r="O69" s="74"/>
    </row>
    <row r="70" spans="2:15" s="66" customFormat="1" ht="34.9" customHeight="1">
      <c r="B70" s="723" t="s">
        <v>1034</v>
      </c>
      <c r="C70" s="676">
        <v>5136.7849999999999</v>
      </c>
      <c r="D70" s="638">
        <v>1169.0920000000001</v>
      </c>
      <c r="E70" s="638">
        <v>80.831000000000003</v>
      </c>
      <c r="F70" s="638">
        <v>968.16300000000001</v>
      </c>
      <c r="G70" s="638">
        <v>438.435</v>
      </c>
      <c r="H70" s="638">
        <v>109.125</v>
      </c>
      <c r="I70" s="638">
        <v>467.66500000000002</v>
      </c>
      <c r="J70" s="638">
        <v>1903.473</v>
      </c>
      <c r="K70" s="74"/>
      <c r="L70" s="74"/>
      <c r="M70" s="74"/>
      <c r="N70" s="74"/>
      <c r="O70" s="74"/>
    </row>
    <row r="71" spans="2:15" s="66" customFormat="1" ht="34.9" customHeight="1">
      <c r="B71" s="722" t="s">
        <v>1042</v>
      </c>
      <c r="C71" s="574">
        <v>5509.0550000000003</v>
      </c>
      <c r="D71" s="573">
        <v>1156.0440000000001</v>
      </c>
      <c r="E71" s="573">
        <v>76.915999999999997</v>
      </c>
      <c r="F71" s="573">
        <v>939.92899999999997</v>
      </c>
      <c r="G71" s="573">
        <v>454.60399999999998</v>
      </c>
      <c r="H71" s="573">
        <v>108.72499999999999</v>
      </c>
      <c r="I71" s="573">
        <v>476.45499999999998</v>
      </c>
      <c r="J71" s="573">
        <v>2296.3829999999998</v>
      </c>
      <c r="K71" s="74"/>
      <c r="L71" s="74"/>
      <c r="M71" s="74"/>
      <c r="N71" s="74"/>
      <c r="O71" s="74"/>
    </row>
    <row r="72" spans="2:15" s="66" customFormat="1" ht="34.9" customHeight="1">
      <c r="B72" s="943" t="s">
        <v>1046</v>
      </c>
      <c r="C72" s="914">
        <v>5624.5529999999999</v>
      </c>
      <c r="D72" s="639">
        <v>1157.046</v>
      </c>
      <c r="E72" s="639">
        <v>111.58799999999999</v>
      </c>
      <c r="F72" s="639">
        <v>971.13499999999999</v>
      </c>
      <c r="G72" s="639">
        <v>443.34399999999999</v>
      </c>
      <c r="H72" s="639">
        <v>106.52500000000001</v>
      </c>
      <c r="I72" s="639">
        <v>466.68299999999999</v>
      </c>
      <c r="J72" s="639">
        <v>2368.232</v>
      </c>
      <c r="K72" s="74"/>
      <c r="L72" s="74"/>
      <c r="M72" s="74"/>
      <c r="N72" s="74"/>
      <c r="O72" s="74"/>
    </row>
    <row r="73" spans="2:15" s="66" customFormat="1" ht="34.9" customHeight="1">
      <c r="B73" s="721">
        <v>2025</v>
      </c>
      <c r="C73" s="636"/>
      <c r="D73" s="637"/>
      <c r="E73" s="637"/>
      <c r="F73" s="637"/>
      <c r="G73" s="637"/>
      <c r="H73" s="637"/>
      <c r="I73" s="637"/>
      <c r="J73" s="637"/>
      <c r="K73" s="74"/>
      <c r="L73" s="74"/>
      <c r="M73" s="74"/>
      <c r="N73" s="74"/>
      <c r="O73" s="74"/>
    </row>
    <row r="74" spans="2:15" s="66" customFormat="1" ht="34.9" customHeight="1">
      <c r="B74" s="722" t="s">
        <v>1065</v>
      </c>
      <c r="C74" s="574">
        <v>5715.2330000000002</v>
      </c>
      <c r="D74" s="573">
        <v>1169.0609999999999</v>
      </c>
      <c r="E74" s="573">
        <v>90.945999999999998</v>
      </c>
      <c r="F74" s="573">
        <v>1015.364</v>
      </c>
      <c r="G74" s="573">
        <v>444.71</v>
      </c>
      <c r="H74" s="573">
        <v>107.108</v>
      </c>
      <c r="I74" s="573">
        <v>521.64</v>
      </c>
      <c r="J74" s="573">
        <v>2366.4040000000005</v>
      </c>
      <c r="K74" s="74"/>
      <c r="L74" s="74"/>
      <c r="M74" s="74"/>
      <c r="N74" s="74"/>
      <c r="O74" s="74"/>
    </row>
    <row r="75" spans="2:15" s="66" customFormat="1" ht="34.9" customHeight="1">
      <c r="B75" s="723" t="s">
        <v>1075</v>
      </c>
      <c r="C75" s="676">
        <v>5736.9070000000002</v>
      </c>
      <c r="D75" s="638">
        <v>1173.04</v>
      </c>
      <c r="E75" s="638">
        <v>81.262</v>
      </c>
      <c r="F75" s="638">
        <v>1066.75</v>
      </c>
      <c r="G75" s="638">
        <v>453.80399999999997</v>
      </c>
      <c r="H75" s="638">
        <v>100.232</v>
      </c>
      <c r="I75" s="638">
        <v>530.23199999999997</v>
      </c>
      <c r="J75" s="638">
        <v>2331.5880000000002</v>
      </c>
      <c r="K75" s="74"/>
      <c r="L75" s="74"/>
      <c r="M75" s="74"/>
      <c r="N75" s="74"/>
      <c r="O75" s="74"/>
    </row>
    <row r="76" spans="2:15" s="66" customFormat="1" ht="34.9" customHeight="1">
      <c r="B76" s="722" t="s">
        <v>1078</v>
      </c>
      <c r="C76" s="574">
        <v>5807.1149999999998</v>
      </c>
      <c r="D76" s="573">
        <v>1148.326</v>
      </c>
      <c r="E76" s="573">
        <v>114.246</v>
      </c>
      <c r="F76" s="573">
        <v>1128.45</v>
      </c>
      <c r="G76" s="573">
        <v>461.29199999999997</v>
      </c>
      <c r="H76" s="573">
        <v>102.30200000000001</v>
      </c>
      <c r="I76" s="573">
        <v>569.81399999999996</v>
      </c>
      <c r="J76" s="573">
        <v>2282.6849999999999</v>
      </c>
      <c r="K76" s="74"/>
      <c r="L76" s="74"/>
      <c r="M76" s="74"/>
      <c r="N76" s="74"/>
      <c r="O76" s="74"/>
    </row>
    <row r="77" spans="2:15" s="66" customFormat="1" ht="34.9" customHeight="1">
      <c r="B77" s="943" t="s">
        <v>1144</v>
      </c>
      <c r="C77" s="914">
        <v>5636.4650000000001</v>
      </c>
      <c r="D77" s="639">
        <v>1176.3489999999999</v>
      </c>
      <c r="E77" s="639">
        <v>135.31899999999999</v>
      </c>
      <c r="F77" s="639">
        <v>1110.6089999999999</v>
      </c>
      <c r="G77" s="639">
        <v>465.351</v>
      </c>
      <c r="H77" s="639">
        <v>105.675</v>
      </c>
      <c r="I77" s="639">
        <v>554.83600000000001</v>
      </c>
      <c r="J77" s="639">
        <v>2088.326</v>
      </c>
      <c r="K77" s="74"/>
      <c r="L77" s="74"/>
      <c r="M77" s="74"/>
      <c r="N77" s="74"/>
      <c r="O77" s="74"/>
    </row>
    <row r="78" spans="2:15" s="66" customFormat="1" ht="34.9" customHeight="1">
      <c r="B78" s="1025">
        <v>2026</v>
      </c>
      <c r="C78" s="636"/>
      <c r="D78" s="637"/>
      <c r="E78" s="637"/>
      <c r="F78" s="637"/>
      <c r="G78" s="637"/>
      <c r="H78" s="637"/>
      <c r="I78" s="637"/>
      <c r="J78" s="637"/>
      <c r="K78" s="74"/>
      <c r="L78" s="74"/>
      <c r="M78" s="74"/>
      <c r="N78" s="74"/>
      <c r="O78" s="74"/>
    </row>
    <row r="79" spans="2:15" s="66" customFormat="1" ht="34.9" customHeight="1">
      <c r="B79" s="722" t="s">
        <v>1157</v>
      </c>
      <c r="C79" s="574">
        <v>5760.1289999999999</v>
      </c>
      <c r="D79" s="573">
        <v>1213.912</v>
      </c>
      <c r="E79" s="573">
        <v>107.05500000000001</v>
      </c>
      <c r="F79" s="573">
        <v>1147.124</v>
      </c>
      <c r="G79" s="573">
        <v>461.59899999999999</v>
      </c>
      <c r="H79" s="573">
        <v>99.78</v>
      </c>
      <c r="I79" s="573">
        <v>575.83399999999995</v>
      </c>
      <c r="J79" s="573">
        <v>2154.8249999999998</v>
      </c>
      <c r="K79" s="74"/>
      <c r="L79" s="74"/>
      <c r="M79" s="74"/>
      <c r="N79" s="74"/>
      <c r="O79" s="74"/>
    </row>
    <row r="80" spans="2:15" s="66" customFormat="1" ht="34.9" customHeight="1">
      <c r="B80" s="943" t="s">
        <v>1164</v>
      </c>
      <c r="C80" s="914">
        <v>5815.3779999999997</v>
      </c>
      <c r="D80" s="639">
        <v>1210.384</v>
      </c>
      <c r="E80" s="639">
        <v>133.33799999999999</v>
      </c>
      <c r="F80" s="639">
        <v>1061.875</v>
      </c>
      <c r="G80" s="639">
        <v>473.74599999999998</v>
      </c>
      <c r="H80" s="639">
        <v>105.76900000000001</v>
      </c>
      <c r="I80" s="639">
        <v>614.61500000000001</v>
      </c>
      <c r="J80" s="639">
        <v>2215.6509999999998</v>
      </c>
      <c r="K80" s="74"/>
      <c r="L80" s="74"/>
      <c r="M80" s="74"/>
      <c r="N80" s="74"/>
      <c r="O80" s="74"/>
    </row>
    <row r="81" spans="2:12">
      <c r="B81" s="5"/>
      <c r="C81" s="50"/>
      <c r="D81" s="51"/>
      <c r="E81" s="51"/>
      <c r="F81" s="51"/>
      <c r="G81" s="51"/>
      <c r="H81" s="51"/>
      <c r="I81" s="51"/>
      <c r="J81" s="51"/>
      <c r="L81" s="54"/>
    </row>
    <row r="82" spans="2:12" s="579" customFormat="1" ht="30" customHeight="1">
      <c r="B82" s="718" t="s">
        <v>873</v>
      </c>
      <c r="J82" s="579" t="s">
        <v>870</v>
      </c>
    </row>
    <row r="83" spans="2:12">
      <c r="B83" s="5"/>
      <c r="C83" s="50"/>
      <c r="D83" s="51"/>
      <c r="E83" s="51"/>
      <c r="F83" s="51"/>
      <c r="G83" s="51"/>
      <c r="H83" s="51"/>
      <c r="I83" s="51"/>
      <c r="J83" s="51"/>
    </row>
    <row r="84" spans="2:12">
      <c r="B84" s="5"/>
      <c r="C84" s="50"/>
      <c r="D84" s="51"/>
      <c r="E84" s="51"/>
      <c r="F84" s="51"/>
      <c r="G84" s="51"/>
      <c r="H84" s="51"/>
      <c r="I84" s="51"/>
      <c r="J84" s="51"/>
    </row>
    <row r="85" spans="2:12">
      <c r="B85" s="5"/>
      <c r="C85" s="50"/>
      <c r="D85" s="51"/>
      <c r="E85" s="51"/>
      <c r="F85" s="51"/>
      <c r="G85" s="51"/>
      <c r="H85" s="51"/>
      <c r="I85" s="51"/>
      <c r="J85" s="51"/>
      <c r="L85" s="54"/>
    </row>
    <row r="86" spans="2:12">
      <c r="B86" s="5"/>
      <c r="C86" s="50"/>
      <c r="D86" s="51"/>
      <c r="E86" s="51"/>
      <c r="F86" s="51"/>
      <c r="G86" s="51"/>
      <c r="H86" s="51"/>
      <c r="I86" s="51"/>
      <c r="J86" s="51"/>
      <c r="L86" s="54"/>
    </row>
    <row r="87" spans="2:12">
      <c r="B87" s="5"/>
      <c r="C87" s="50"/>
      <c r="D87" s="51"/>
      <c r="E87" s="51"/>
      <c r="F87" s="51"/>
      <c r="G87" s="51"/>
      <c r="H87" s="51"/>
      <c r="I87" s="51"/>
      <c r="J87" s="51"/>
    </row>
    <row r="88" spans="2:12">
      <c r="B88" s="5"/>
      <c r="C88" s="50"/>
      <c r="D88" s="51"/>
      <c r="E88" s="51"/>
      <c r="F88" s="51"/>
      <c r="G88" s="51"/>
      <c r="H88" s="51"/>
      <c r="I88" s="51"/>
      <c r="J88" s="51"/>
    </row>
    <row r="89" spans="2:12">
      <c r="B89" s="5"/>
      <c r="C89" s="50"/>
      <c r="D89" s="51"/>
      <c r="E89" s="51"/>
      <c r="F89" s="51"/>
      <c r="G89" s="51"/>
      <c r="H89" s="51"/>
      <c r="I89" s="51"/>
      <c r="J89" s="51"/>
    </row>
    <row r="90" spans="2:12">
      <c r="B90" s="5"/>
      <c r="C90" s="50"/>
      <c r="D90" s="51"/>
      <c r="E90" s="51"/>
      <c r="F90" s="51"/>
      <c r="G90" s="51"/>
      <c r="H90" s="51"/>
      <c r="I90" s="51"/>
      <c r="J90" s="51"/>
    </row>
    <row r="91" spans="2:12">
      <c r="B91" s="5"/>
      <c r="C91" s="50"/>
      <c r="D91" s="51"/>
      <c r="E91" s="51"/>
      <c r="F91" s="51"/>
      <c r="G91" s="51"/>
      <c r="H91" s="51"/>
      <c r="I91" s="51"/>
      <c r="J91" s="51"/>
    </row>
    <row r="92" spans="2:12">
      <c r="B92" s="5"/>
      <c r="C92" s="50"/>
      <c r="D92" s="51"/>
      <c r="E92" s="51"/>
      <c r="F92" s="51"/>
      <c r="G92" s="51"/>
      <c r="H92" s="51"/>
      <c r="I92" s="51"/>
      <c r="J92" s="51"/>
    </row>
    <row r="93" spans="2:12">
      <c r="B93" s="5"/>
      <c r="C93" s="50"/>
      <c r="D93" s="51"/>
      <c r="E93" s="51"/>
      <c r="F93" s="51"/>
      <c r="G93" s="51"/>
      <c r="H93" s="51"/>
      <c r="I93" s="51"/>
      <c r="J93" s="51"/>
    </row>
    <row r="94" spans="2:12">
      <c r="B94" s="5"/>
      <c r="C94" s="50"/>
      <c r="D94" s="51"/>
      <c r="E94" s="51"/>
      <c r="F94" s="51"/>
      <c r="G94" s="51"/>
      <c r="H94" s="51"/>
      <c r="I94" s="51"/>
      <c r="J94" s="51"/>
    </row>
    <row r="95" spans="2:12">
      <c r="B95" s="5"/>
      <c r="C95" s="50"/>
      <c r="D95" s="51"/>
      <c r="E95" s="51"/>
      <c r="F95" s="51"/>
      <c r="G95" s="51"/>
      <c r="H95" s="51"/>
      <c r="I95" s="51"/>
      <c r="J95" s="51"/>
    </row>
    <row r="96" spans="2:12">
      <c r="B96" s="5"/>
      <c r="C96" s="50"/>
      <c r="D96" s="51"/>
      <c r="E96" s="51"/>
      <c r="F96" s="51"/>
      <c r="G96" s="51"/>
      <c r="H96" s="51"/>
      <c r="I96" s="51"/>
      <c r="J96" s="51"/>
    </row>
    <row r="97" spans="2:10">
      <c r="B97" s="5"/>
      <c r="C97" s="50"/>
      <c r="D97" s="51"/>
      <c r="E97" s="51"/>
      <c r="F97" s="51"/>
      <c r="G97" s="51"/>
      <c r="H97" s="51"/>
      <c r="I97" s="51"/>
      <c r="J97" s="51"/>
    </row>
    <row r="98" spans="2:10">
      <c r="B98" s="5"/>
      <c r="C98" s="50"/>
      <c r="D98" s="51"/>
      <c r="E98" s="51"/>
      <c r="F98" s="51"/>
      <c r="G98" s="51"/>
      <c r="H98" s="51"/>
      <c r="I98" s="51"/>
      <c r="J98" s="51"/>
    </row>
    <row r="99" spans="2:10">
      <c r="B99" s="5"/>
      <c r="C99" s="50"/>
      <c r="D99" s="51"/>
      <c r="E99" s="51"/>
      <c r="F99" s="51"/>
      <c r="G99" s="51"/>
      <c r="H99" s="51"/>
      <c r="I99" s="51"/>
      <c r="J99" s="51"/>
    </row>
    <row r="100" spans="2:10">
      <c r="B100" s="5"/>
      <c r="C100" s="50"/>
      <c r="D100" s="51"/>
      <c r="E100" s="51"/>
      <c r="F100" s="51"/>
      <c r="G100" s="51"/>
      <c r="H100" s="51"/>
      <c r="I100" s="51"/>
      <c r="J100" s="51"/>
    </row>
    <row r="101" spans="2:10">
      <c r="B101" s="5"/>
      <c r="C101" s="50"/>
      <c r="D101" s="51"/>
      <c r="E101" s="51"/>
      <c r="F101" s="51"/>
      <c r="G101" s="51"/>
      <c r="H101" s="51"/>
      <c r="I101" s="51"/>
      <c r="J101" s="51"/>
    </row>
    <row r="102" spans="2:10">
      <c r="B102" s="5"/>
      <c r="C102" s="50"/>
      <c r="D102" s="51"/>
      <c r="E102" s="51"/>
      <c r="F102" s="51"/>
      <c r="G102" s="51"/>
      <c r="H102" s="51"/>
      <c r="I102" s="51"/>
      <c r="J102" s="51"/>
    </row>
    <row r="103" spans="2:10">
      <c r="B103" s="5"/>
      <c r="C103" s="50"/>
      <c r="D103" s="51"/>
      <c r="E103" s="51"/>
      <c r="F103" s="51"/>
      <c r="G103" s="51"/>
      <c r="H103" s="51"/>
      <c r="I103" s="51"/>
      <c r="J103" s="51"/>
    </row>
    <row r="104" spans="2:10">
      <c r="B104" s="5"/>
      <c r="C104" s="50"/>
      <c r="D104" s="51"/>
      <c r="E104" s="51"/>
      <c r="F104" s="51"/>
      <c r="G104" s="51"/>
      <c r="H104" s="51"/>
      <c r="I104" s="51"/>
      <c r="J104" s="51"/>
    </row>
    <row r="105" spans="2:10">
      <c r="B105" s="5"/>
      <c r="C105" s="50"/>
      <c r="D105" s="51"/>
      <c r="E105" s="51"/>
      <c r="F105" s="51"/>
      <c r="G105" s="51"/>
      <c r="H105" s="51"/>
      <c r="I105" s="51"/>
      <c r="J105" s="51"/>
    </row>
    <row r="106" spans="2:10">
      <c r="B106" s="5"/>
      <c r="C106" s="50"/>
      <c r="D106" s="51"/>
      <c r="E106" s="51"/>
      <c r="F106" s="51"/>
      <c r="G106" s="51"/>
      <c r="H106" s="51"/>
      <c r="I106" s="51"/>
      <c r="J106" s="51"/>
    </row>
    <row r="107" spans="2:10">
      <c r="B107" s="5"/>
      <c r="C107" s="50"/>
      <c r="D107" s="51"/>
      <c r="E107" s="51"/>
      <c r="F107" s="51"/>
      <c r="G107" s="51"/>
      <c r="H107" s="51"/>
      <c r="I107" s="51"/>
      <c r="J107" s="51"/>
    </row>
    <row r="108" spans="2:10">
      <c r="B108" s="5"/>
      <c r="C108" s="50"/>
      <c r="D108" s="51"/>
      <c r="E108" s="51"/>
      <c r="F108" s="51"/>
      <c r="G108" s="51"/>
      <c r="H108" s="51"/>
      <c r="I108" s="51"/>
      <c r="J108" s="51"/>
    </row>
    <row r="109" spans="2:10">
      <c r="B109" s="5"/>
      <c r="C109" s="50"/>
      <c r="D109" s="51"/>
      <c r="E109" s="51"/>
      <c r="F109" s="51"/>
      <c r="G109" s="51"/>
      <c r="H109" s="51"/>
      <c r="I109" s="51"/>
      <c r="J109" s="51"/>
    </row>
    <row r="110" spans="2:10">
      <c r="B110" s="5"/>
      <c r="C110" s="50"/>
      <c r="D110" s="51"/>
      <c r="E110" s="51"/>
      <c r="F110" s="51"/>
      <c r="G110" s="51"/>
      <c r="H110" s="51"/>
      <c r="I110" s="51"/>
      <c r="J110" s="51"/>
    </row>
    <row r="111" spans="2:10">
      <c r="B111" s="5"/>
      <c r="C111" s="50"/>
      <c r="D111" s="51"/>
      <c r="E111" s="51"/>
      <c r="F111" s="51"/>
      <c r="G111" s="51"/>
      <c r="H111" s="51"/>
      <c r="I111" s="51"/>
      <c r="J111" s="51"/>
    </row>
    <row r="112" spans="2:10">
      <c r="B112" s="5"/>
      <c r="C112" s="50"/>
      <c r="D112" s="51"/>
      <c r="E112" s="51"/>
      <c r="F112" s="51"/>
      <c r="G112" s="51"/>
      <c r="H112" s="51"/>
      <c r="I112" s="51"/>
      <c r="J112" s="51"/>
    </row>
    <row r="113" spans="2:10">
      <c r="B113" s="5"/>
      <c r="C113" s="50"/>
      <c r="D113" s="51"/>
      <c r="E113" s="51"/>
      <c r="F113" s="51"/>
      <c r="G113" s="51"/>
      <c r="H113" s="51"/>
      <c r="I113" s="51"/>
      <c r="J113" s="51"/>
    </row>
    <row r="114" spans="2:10">
      <c r="C114" s="50"/>
      <c r="D114" s="51"/>
      <c r="E114" s="51"/>
      <c r="F114" s="51"/>
      <c r="G114" s="51"/>
      <c r="H114" s="51"/>
      <c r="I114" s="51"/>
      <c r="J114" s="51"/>
    </row>
    <row r="115" spans="2:10">
      <c r="C115" s="50"/>
      <c r="D115" s="51"/>
      <c r="E115" s="51"/>
      <c r="F115" s="51"/>
      <c r="G115" s="51"/>
      <c r="H115" s="51"/>
      <c r="I115" s="51"/>
      <c r="J115" s="51"/>
    </row>
    <row r="116" spans="2:10">
      <c r="C116" s="50"/>
      <c r="D116" s="51"/>
      <c r="E116" s="51"/>
      <c r="F116" s="51"/>
      <c r="G116" s="51"/>
      <c r="H116" s="51"/>
      <c r="I116" s="51"/>
      <c r="J116" s="51"/>
    </row>
    <row r="117" spans="2:10">
      <c r="C117" s="50"/>
      <c r="D117" s="51"/>
      <c r="E117" s="51"/>
      <c r="F117" s="51"/>
      <c r="G117" s="51"/>
      <c r="H117" s="51"/>
      <c r="I117" s="51"/>
      <c r="J117" s="51"/>
    </row>
    <row r="118" spans="2:10">
      <c r="C118" s="50"/>
      <c r="D118" s="51"/>
      <c r="E118" s="51"/>
      <c r="F118" s="51"/>
      <c r="G118" s="51"/>
      <c r="H118" s="51"/>
      <c r="I118" s="51"/>
      <c r="J118" s="51"/>
    </row>
    <row r="119" spans="2:10">
      <c r="C119" s="50"/>
      <c r="D119" s="51"/>
      <c r="E119" s="51"/>
      <c r="F119" s="51"/>
      <c r="G119" s="51"/>
      <c r="H119" s="51"/>
      <c r="I119" s="51"/>
      <c r="J119" s="51"/>
    </row>
    <row r="120" spans="2:10">
      <c r="C120" s="50"/>
      <c r="D120" s="51"/>
      <c r="E120" s="51"/>
      <c r="F120" s="51"/>
      <c r="G120" s="51"/>
      <c r="H120" s="51"/>
      <c r="I120" s="51"/>
      <c r="J120" s="51"/>
    </row>
    <row r="121" spans="2:10">
      <c r="C121" s="50"/>
      <c r="D121" s="51"/>
      <c r="E121" s="51"/>
      <c r="F121" s="51"/>
      <c r="G121" s="51"/>
      <c r="H121" s="51"/>
      <c r="I121" s="51"/>
      <c r="J121" s="51"/>
    </row>
    <row r="122" spans="2:10">
      <c r="C122" s="50"/>
      <c r="D122" s="51"/>
      <c r="E122" s="51"/>
      <c r="F122" s="51"/>
      <c r="G122" s="51"/>
      <c r="H122" s="51"/>
      <c r="I122" s="51"/>
      <c r="J122" s="51"/>
    </row>
    <row r="123" spans="2:10">
      <c r="C123" s="50"/>
      <c r="D123" s="51"/>
      <c r="E123" s="51"/>
      <c r="F123" s="51"/>
      <c r="G123" s="51"/>
      <c r="H123" s="51"/>
      <c r="I123" s="51"/>
      <c r="J123" s="51"/>
    </row>
    <row r="124" spans="2:10">
      <c r="C124" s="50"/>
      <c r="D124" s="51"/>
      <c r="E124" s="51"/>
      <c r="F124" s="51"/>
      <c r="G124" s="51"/>
      <c r="H124" s="51"/>
      <c r="I124" s="51"/>
      <c r="J124" s="51"/>
    </row>
    <row r="125" spans="2:10">
      <c r="B125" s="5"/>
      <c r="C125" s="50"/>
      <c r="D125" s="51"/>
      <c r="E125" s="51"/>
      <c r="F125" s="51"/>
      <c r="G125" s="51"/>
      <c r="H125" s="51"/>
      <c r="I125" s="51"/>
      <c r="J125" s="51"/>
    </row>
    <row r="126" spans="2:10">
      <c r="B126" s="5"/>
      <c r="C126" s="50"/>
      <c r="D126" s="51"/>
      <c r="E126" s="51"/>
      <c r="F126" s="51"/>
      <c r="G126" s="51"/>
      <c r="H126" s="51"/>
      <c r="I126" s="51"/>
      <c r="J126" s="51"/>
    </row>
    <row r="127" spans="2:10">
      <c r="B127" s="5"/>
      <c r="C127" s="50"/>
      <c r="D127" s="51"/>
      <c r="E127" s="51"/>
      <c r="F127" s="51"/>
      <c r="G127" s="51"/>
      <c r="H127" s="51"/>
      <c r="I127" s="51"/>
      <c r="J127" s="51"/>
    </row>
    <row r="128" spans="2:10">
      <c r="B128" s="5"/>
      <c r="C128" s="50"/>
      <c r="D128" s="50"/>
      <c r="E128" s="50"/>
      <c r="F128" s="50"/>
      <c r="G128" s="50"/>
      <c r="H128" s="50"/>
      <c r="I128" s="50"/>
      <c r="J128" s="50"/>
    </row>
    <row r="129" spans="2:10">
      <c r="B129" s="5"/>
      <c r="C129" s="50"/>
      <c r="D129" s="50"/>
      <c r="E129" s="50"/>
      <c r="F129" s="50"/>
      <c r="G129" s="50"/>
      <c r="H129" s="50"/>
      <c r="I129" s="50"/>
      <c r="J129" s="50"/>
    </row>
    <row r="130" spans="2:10">
      <c r="B130" s="5"/>
      <c r="C130" s="50"/>
      <c r="D130" s="50"/>
      <c r="E130" s="50"/>
      <c r="F130" s="50"/>
      <c r="G130" s="50"/>
      <c r="H130" s="50"/>
      <c r="I130" s="50"/>
      <c r="J130" s="50"/>
    </row>
    <row r="131" spans="2:10">
      <c r="B131" s="5"/>
      <c r="C131" s="50"/>
      <c r="D131" s="50"/>
      <c r="E131" s="50"/>
      <c r="F131" s="50"/>
      <c r="G131" s="50"/>
      <c r="H131" s="50"/>
      <c r="I131" s="50"/>
      <c r="J131" s="50"/>
    </row>
    <row r="132" spans="2:10">
      <c r="B132" s="5"/>
      <c r="C132" s="50"/>
      <c r="D132" s="50"/>
      <c r="E132" s="50"/>
      <c r="F132" s="50"/>
      <c r="G132" s="50"/>
      <c r="H132" s="50"/>
      <c r="I132" s="50"/>
      <c r="J132" s="50"/>
    </row>
    <row r="133" spans="2:10">
      <c r="B133" s="5"/>
      <c r="C133" s="50"/>
      <c r="D133" s="50"/>
      <c r="E133" s="50"/>
      <c r="F133" s="50"/>
      <c r="G133" s="50"/>
      <c r="H133" s="50"/>
      <c r="I133" s="50"/>
      <c r="J133" s="50"/>
    </row>
    <row r="134" spans="2:10">
      <c r="B134" s="5"/>
      <c r="C134" s="50"/>
      <c r="D134" s="50"/>
      <c r="E134" s="50"/>
      <c r="F134" s="50"/>
      <c r="G134" s="50"/>
      <c r="H134" s="50"/>
      <c r="I134" s="50"/>
      <c r="J134" s="50"/>
    </row>
    <row r="135" spans="2:10">
      <c r="B135" s="5"/>
      <c r="C135" s="50"/>
      <c r="D135" s="50"/>
      <c r="E135" s="50"/>
      <c r="F135" s="50"/>
      <c r="G135" s="50"/>
      <c r="H135" s="50"/>
      <c r="I135" s="50"/>
      <c r="J135" s="50"/>
    </row>
    <row r="136" spans="2:10">
      <c r="B136" s="5"/>
      <c r="C136" s="50"/>
      <c r="D136" s="50"/>
      <c r="E136" s="50"/>
      <c r="F136" s="50"/>
      <c r="G136" s="50"/>
      <c r="H136" s="50"/>
      <c r="I136" s="50"/>
      <c r="J136" s="50"/>
    </row>
    <row r="137" spans="2:10">
      <c r="B137" s="5"/>
      <c r="C137" s="50"/>
      <c r="D137" s="50"/>
      <c r="E137" s="50"/>
      <c r="F137" s="50"/>
      <c r="G137" s="50"/>
      <c r="H137" s="50"/>
      <c r="I137" s="50"/>
      <c r="J137" s="50"/>
    </row>
    <row r="138" spans="2:10">
      <c r="B138" s="5"/>
      <c r="C138" s="50"/>
      <c r="D138" s="50"/>
      <c r="E138" s="50"/>
      <c r="F138" s="50"/>
      <c r="G138" s="50"/>
      <c r="H138" s="50"/>
      <c r="I138" s="50"/>
      <c r="J138" s="50"/>
    </row>
    <row r="139" spans="2:10">
      <c r="B139" s="5"/>
      <c r="C139" s="50"/>
      <c r="D139" s="50"/>
      <c r="E139" s="50"/>
      <c r="F139" s="50"/>
      <c r="G139" s="50"/>
      <c r="H139" s="50"/>
      <c r="I139" s="50"/>
      <c r="J139" s="50"/>
    </row>
    <row r="140" spans="2:10">
      <c r="B140" s="5"/>
      <c r="C140" s="50"/>
      <c r="D140" s="50"/>
      <c r="E140" s="50"/>
      <c r="F140" s="50"/>
      <c r="G140" s="50"/>
      <c r="H140" s="50"/>
      <c r="I140" s="50"/>
      <c r="J140" s="50"/>
    </row>
    <row r="141" spans="2:10">
      <c r="B141" s="5"/>
      <c r="C141" s="50"/>
      <c r="D141" s="50"/>
      <c r="E141" s="50"/>
      <c r="F141" s="50"/>
      <c r="G141" s="50"/>
      <c r="H141" s="50"/>
      <c r="I141" s="50"/>
      <c r="J141" s="50"/>
    </row>
    <row r="142" spans="2:10">
      <c r="B142" s="5"/>
      <c r="C142" s="50"/>
      <c r="D142" s="50"/>
      <c r="E142" s="50"/>
      <c r="F142" s="50"/>
      <c r="G142" s="50"/>
      <c r="H142" s="50"/>
      <c r="I142" s="50"/>
      <c r="J142" s="50"/>
    </row>
    <row r="143" spans="2:10">
      <c r="B143" s="5"/>
      <c r="C143" s="50"/>
      <c r="D143" s="50"/>
      <c r="E143" s="50"/>
      <c r="F143" s="50"/>
      <c r="G143" s="50"/>
      <c r="H143" s="50"/>
      <c r="I143" s="50"/>
      <c r="J143" s="50"/>
    </row>
    <row r="144" spans="2:10">
      <c r="B144" s="5"/>
      <c r="C144" s="50"/>
      <c r="D144" s="50"/>
      <c r="E144" s="50"/>
      <c r="F144" s="50"/>
      <c r="G144" s="50"/>
      <c r="H144" s="50"/>
      <c r="I144" s="50"/>
      <c r="J144" s="50"/>
    </row>
    <row r="145" spans="2:10">
      <c r="B145" s="5"/>
      <c r="C145" s="50"/>
      <c r="D145" s="50"/>
      <c r="E145" s="50"/>
      <c r="F145" s="50"/>
      <c r="G145" s="50"/>
      <c r="H145" s="50"/>
      <c r="I145" s="50"/>
      <c r="J145" s="50"/>
    </row>
    <row r="146" spans="2:10">
      <c r="B146" s="5"/>
      <c r="C146" s="50"/>
      <c r="D146" s="50"/>
      <c r="E146" s="50"/>
      <c r="F146" s="50"/>
      <c r="G146" s="50"/>
      <c r="H146" s="50"/>
      <c r="I146" s="50"/>
      <c r="J146" s="50"/>
    </row>
    <row r="147" spans="2:10">
      <c r="B147" s="5"/>
      <c r="C147" s="50"/>
      <c r="D147" s="50"/>
      <c r="E147" s="50"/>
      <c r="F147" s="50"/>
      <c r="G147" s="50"/>
      <c r="H147" s="50"/>
      <c r="I147" s="50"/>
      <c r="J147" s="50"/>
    </row>
    <row r="148" spans="2:10">
      <c r="B148" s="5"/>
      <c r="C148" s="50"/>
      <c r="D148" s="50"/>
      <c r="E148" s="50"/>
      <c r="F148" s="50"/>
      <c r="G148" s="50"/>
      <c r="H148" s="50"/>
      <c r="I148" s="50"/>
      <c r="J148" s="50"/>
    </row>
    <row r="149" spans="2:10">
      <c r="B149" s="5"/>
      <c r="C149" s="50"/>
      <c r="D149" s="50"/>
      <c r="E149" s="50"/>
      <c r="F149" s="50"/>
      <c r="G149" s="50"/>
      <c r="H149" s="50"/>
      <c r="I149" s="50"/>
      <c r="J149" s="50"/>
    </row>
    <row r="150" spans="2:10">
      <c r="B150" s="5"/>
      <c r="C150" s="50"/>
      <c r="D150" s="50"/>
      <c r="E150" s="50"/>
      <c r="F150" s="50"/>
      <c r="G150" s="50"/>
      <c r="H150" s="50"/>
      <c r="I150" s="50"/>
      <c r="J150" s="50"/>
    </row>
    <row r="151" spans="2:10">
      <c r="B151" s="5"/>
      <c r="C151" s="50"/>
      <c r="D151" s="50"/>
      <c r="E151" s="50"/>
      <c r="F151" s="50"/>
      <c r="G151" s="50"/>
      <c r="H151" s="50"/>
      <c r="I151" s="50"/>
      <c r="J151" s="50"/>
    </row>
    <row r="152" spans="2:10">
      <c r="B152" s="5"/>
      <c r="C152" s="50"/>
      <c r="D152" s="50"/>
      <c r="E152" s="50"/>
      <c r="F152" s="50"/>
      <c r="G152" s="50"/>
      <c r="H152" s="50"/>
      <c r="I152" s="50"/>
      <c r="J152" s="50"/>
    </row>
    <row r="153" spans="2:10">
      <c r="B153" s="5"/>
      <c r="C153" s="50"/>
      <c r="D153" s="50"/>
      <c r="E153" s="50"/>
      <c r="F153" s="50"/>
      <c r="G153" s="50"/>
      <c r="H153" s="50"/>
      <c r="I153" s="50"/>
      <c r="J153" s="50"/>
    </row>
    <row r="154" spans="2:10">
      <c r="B154" s="5"/>
      <c r="C154" s="50"/>
      <c r="D154" s="50"/>
      <c r="E154" s="50"/>
      <c r="F154" s="50"/>
      <c r="G154" s="50"/>
      <c r="H154" s="50"/>
      <c r="I154" s="50"/>
      <c r="J154" s="50"/>
    </row>
    <row r="155" spans="2:10">
      <c r="B155" s="5"/>
      <c r="C155" s="50"/>
      <c r="D155" s="50"/>
      <c r="E155" s="50"/>
      <c r="F155" s="50"/>
      <c r="G155" s="50"/>
      <c r="H155" s="50"/>
      <c r="I155" s="50"/>
      <c r="J155" s="50"/>
    </row>
    <row r="156" spans="2:10">
      <c r="B156" s="5"/>
      <c r="C156" s="50"/>
      <c r="D156" s="50"/>
      <c r="E156" s="50"/>
      <c r="F156" s="50"/>
      <c r="G156" s="50"/>
      <c r="H156" s="50"/>
      <c r="I156" s="50"/>
      <c r="J156" s="50"/>
    </row>
    <row r="157" spans="2:10">
      <c r="B157" s="5"/>
      <c r="C157" s="50"/>
      <c r="D157" s="50"/>
      <c r="E157" s="50"/>
      <c r="F157" s="50"/>
      <c r="G157" s="50"/>
      <c r="H157" s="50"/>
      <c r="I157" s="50"/>
      <c r="J157" s="50"/>
    </row>
    <row r="158" spans="2:10">
      <c r="B158" s="5"/>
      <c r="C158" s="50"/>
      <c r="D158" s="50"/>
      <c r="E158" s="50"/>
      <c r="F158" s="50"/>
      <c r="G158" s="50"/>
      <c r="H158" s="50"/>
      <c r="I158" s="50"/>
      <c r="J158" s="50"/>
    </row>
    <row r="159" spans="2:10">
      <c r="B159" s="5"/>
      <c r="C159" s="50"/>
      <c r="D159" s="50"/>
      <c r="E159" s="50"/>
      <c r="F159" s="50"/>
      <c r="G159" s="50"/>
      <c r="H159" s="50"/>
      <c r="I159" s="50"/>
      <c r="J159" s="50"/>
    </row>
    <row r="160" spans="2:10">
      <c r="B160" s="5"/>
      <c r="C160" s="50"/>
      <c r="D160" s="50"/>
      <c r="E160" s="50"/>
      <c r="F160" s="50"/>
      <c r="G160" s="50"/>
      <c r="H160" s="50"/>
      <c r="I160" s="50"/>
      <c r="J160" s="50"/>
    </row>
    <row r="161" spans="2:10">
      <c r="B161" s="5"/>
      <c r="C161" s="50"/>
      <c r="D161" s="50"/>
      <c r="E161" s="50"/>
      <c r="F161" s="50"/>
      <c r="G161" s="50"/>
      <c r="H161" s="50"/>
      <c r="I161" s="50"/>
      <c r="J161" s="50"/>
    </row>
    <row r="162" spans="2:10">
      <c r="B162" s="5"/>
      <c r="C162" s="50"/>
      <c r="D162" s="50"/>
      <c r="E162" s="50"/>
      <c r="F162" s="50"/>
      <c r="G162" s="50"/>
      <c r="H162" s="50"/>
      <c r="I162" s="50"/>
      <c r="J162" s="50"/>
    </row>
    <row r="163" spans="2:10">
      <c r="B163" s="5"/>
      <c r="C163" s="50"/>
      <c r="D163" s="50"/>
      <c r="E163" s="50"/>
      <c r="F163" s="50"/>
      <c r="G163" s="50"/>
      <c r="H163" s="50"/>
      <c r="I163" s="50"/>
      <c r="J163" s="50"/>
    </row>
    <row r="164" spans="2:10">
      <c r="B164" s="5"/>
      <c r="C164" s="50"/>
      <c r="D164" s="50"/>
      <c r="E164" s="50"/>
      <c r="F164" s="50"/>
      <c r="G164" s="50"/>
      <c r="H164" s="50"/>
      <c r="I164" s="50"/>
      <c r="J164" s="50"/>
    </row>
    <row r="165" spans="2:10">
      <c r="B165" s="5"/>
      <c r="C165" s="50"/>
      <c r="D165" s="50"/>
      <c r="E165" s="50"/>
      <c r="F165" s="50"/>
      <c r="G165" s="50"/>
      <c r="H165" s="50"/>
      <c r="I165" s="50"/>
      <c r="J165" s="50"/>
    </row>
    <row r="166" spans="2:10">
      <c r="B166" s="5"/>
      <c r="C166" s="50"/>
      <c r="D166" s="50"/>
      <c r="E166" s="50"/>
      <c r="F166" s="50"/>
      <c r="G166" s="50"/>
      <c r="H166" s="50"/>
      <c r="I166" s="50"/>
      <c r="J166" s="50"/>
    </row>
    <row r="167" spans="2:10">
      <c r="B167" s="5"/>
      <c r="C167" s="50"/>
      <c r="D167" s="50"/>
      <c r="E167" s="50"/>
      <c r="F167" s="50"/>
      <c r="G167" s="50"/>
      <c r="H167" s="50"/>
      <c r="I167" s="50"/>
      <c r="J167" s="50"/>
    </row>
    <row r="168" spans="2:10">
      <c r="B168" s="5"/>
      <c r="C168" s="50"/>
      <c r="D168" s="50"/>
      <c r="E168" s="50"/>
      <c r="F168" s="50"/>
      <c r="G168" s="50"/>
      <c r="H168" s="50"/>
      <c r="I168" s="50"/>
      <c r="J168" s="50"/>
    </row>
    <row r="169" spans="2:10">
      <c r="B169" s="5"/>
      <c r="C169" s="50"/>
      <c r="D169" s="50"/>
      <c r="E169" s="50"/>
      <c r="F169" s="50"/>
      <c r="G169" s="50"/>
      <c r="H169" s="50"/>
      <c r="I169" s="50"/>
      <c r="J169" s="50"/>
    </row>
    <row r="170" spans="2:10">
      <c r="B170" s="5"/>
      <c r="C170" s="50"/>
      <c r="D170" s="50"/>
      <c r="E170" s="50"/>
      <c r="F170" s="50"/>
      <c r="G170" s="50"/>
      <c r="H170" s="50"/>
      <c r="I170" s="50"/>
      <c r="J170" s="50"/>
    </row>
    <row r="171" spans="2:10">
      <c r="B171" s="5"/>
      <c r="C171" s="50"/>
      <c r="D171" s="50"/>
      <c r="E171" s="50"/>
      <c r="F171" s="50"/>
      <c r="G171" s="50"/>
      <c r="H171" s="50"/>
      <c r="I171" s="50"/>
      <c r="J171" s="50"/>
    </row>
    <row r="172" spans="2:10">
      <c r="B172" s="5"/>
      <c r="C172" s="50"/>
      <c r="D172" s="50"/>
      <c r="E172" s="50"/>
      <c r="F172" s="50"/>
      <c r="G172" s="50"/>
      <c r="H172" s="50"/>
      <c r="I172" s="50"/>
      <c r="J172" s="50"/>
    </row>
    <row r="173" spans="2:10">
      <c r="B173" s="5"/>
      <c r="C173" s="50"/>
      <c r="D173" s="50"/>
      <c r="E173" s="50"/>
      <c r="F173" s="50"/>
      <c r="G173" s="50"/>
      <c r="H173" s="50"/>
      <c r="I173" s="50"/>
      <c r="J173" s="50"/>
    </row>
    <row r="174" spans="2:10">
      <c r="B174" s="5"/>
      <c r="C174" s="50"/>
      <c r="D174" s="50"/>
      <c r="E174" s="50"/>
      <c r="F174" s="50"/>
      <c r="G174" s="50"/>
      <c r="H174" s="50"/>
      <c r="I174" s="50"/>
      <c r="J174" s="50"/>
    </row>
  </sheetData>
  <mergeCells count="10">
    <mergeCell ref="B6:B10"/>
    <mergeCell ref="C6:J6"/>
    <mergeCell ref="C7:J7"/>
    <mergeCell ref="O13:O17"/>
    <mergeCell ref="B2:C2"/>
    <mergeCell ref="D2:H2"/>
    <mergeCell ref="I2:J2"/>
    <mergeCell ref="B3:B4"/>
    <mergeCell ref="C3:I3"/>
    <mergeCell ref="C4:I4"/>
  </mergeCells>
  <printOptions horizontalCentered="1" verticalCentered="1"/>
  <pageMargins left="0.196850393700787" right="0.196850393700787" top="0.196850393700787" bottom="0.196850393700787" header="0.511811023622047" footer="0.511811023622047"/>
  <pageSetup paperSize="9" scale="45"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2:P172"/>
  <sheetViews>
    <sheetView rightToLeft="1" zoomScale="40" zoomScaleNormal="40" workbookViewId="0">
      <selection activeCell="H3" sqref="H3:M3"/>
    </sheetView>
  </sheetViews>
  <sheetFormatPr defaultColWidth="9.140625" defaultRowHeight="18.75"/>
  <cols>
    <col min="1" max="1" width="10.7109375" style="5" customWidth="1"/>
    <col min="2" max="2" width="21.85546875" style="47" customWidth="1"/>
    <col min="3" max="3" width="30.7109375" style="48" customWidth="1"/>
    <col min="4" max="6" width="30.7109375" style="47" customWidth="1"/>
    <col min="7" max="7" width="4.7109375" style="5" customWidth="1"/>
    <col min="8" max="8" width="21.85546875" style="47" customWidth="1"/>
    <col min="9" max="9" width="30.7109375" style="48" customWidth="1"/>
    <col min="10" max="14" width="30.7109375" style="47" customWidth="1"/>
    <col min="15" max="15" width="11.7109375" style="5" customWidth="1"/>
    <col min="16" max="16" width="13.140625" style="5" customWidth="1"/>
    <col min="17" max="17" width="9.140625" style="5"/>
    <col min="18" max="18" width="11" style="5" customWidth="1"/>
    <col min="19" max="20" width="9.140625" style="5"/>
    <col min="21" max="21" width="13.5703125" style="5" customWidth="1"/>
    <col min="22" max="22" width="13" style="5" customWidth="1"/>
    <col min="23" max="24" width="15.28515625" style="5" customWidth="1"/>
    <col min="25" max="25" width="13.140625" style="5" customWidth="1"/>
    <col min="26" max="26" width="9.140625" style="5"/>
    <col min="27" max="29" width="21.7109375" style="5" customWidth="1"/>
    <col min="30" max="31" width="9.140625" style="5"/>
    <col min="32" max="32" width="13.140625" style="5" customWidth="1"/>
    <col min="33" max="39" width="9.140625" style="5"/>
    <col min="40" max="40" width="11.140625" style="5" customWidth="1"/>
    <col min="41" max="16384" width="9.140625" style="5"/>
  </cols>
  <sheetData>
    <row r="2" spans="1:16" s="95" customFormat="1" ht="40.15" customHeight="1">
      <c r="B2" s="1621" t="s">
        <v>854</v>
      </c>
      <c r="C2" s="1621"/>
      <c r="D2" s="9"/>
      <c r="E2" s="9"/>
      <c r="F2" s="9"/>
      <c r="H2" s="9"/>
      <c r="I2" s="8"/>
      <c r="J2" s="9"/>
      <c r="K2" s="9"/>
      <c r="L2" s="9"/>
      <c r="M2" s="1432" t="s">
        <v>688</v>
      </c>
      <c r="N2" s="1432"/>
    </row>
    <row r="3" spans="1:16" s="95" customFormat="1" ht="40.15" customHeight="1">
      <c r="B3" s="1405" t="s">
        <v>749</v>
      </c>
      <c r="C3" s="1405"/>
      <c r="D3" s="1405"/>
      <c r="E3" s="1405"/>
      <c r="F3" s="333"/>
      <c r="G3" s="1299"/>
      <c r="H3" s="1405" t="s">
        <v>750</v>
      </c>
      <c r="I3" s="1405"/>
      <c r="J3" s="1405"/>
      <c r="K3" s="1405"/>
      <c r="L3" s="1405"/>
      <c r="M3" s="1405"/>
    </row>
    <row r="4" spans="1:16" s="554" customFormat="1" ht="40.15" customHeight="1">
      <c r="B4" s="1405" t="s">
        <v>976</v>
      </c>
      <c r="C4" s="1405"/>
      <c r="D4" s="1405"/>
      <c r="E4" s="1405"/>
      <c r="F4" s="318"/>
      <c r="H4" s="1405" t="s">
        <v>978</v>
      </c>
      <c r="I4" s="1405"/>
      <c r="J4" s="1405"/>
      <c r="K4" s="1405"/>
      <c r="L4" s="1405"/>
      <c r="M4" s="1405"/>
      <c r="N4" s="318"/>
    </row>
    <row r="5" spans="1:16" s="554" customFormat="1" ht="40.15" customHeight="1">
      <c r="B5" s="1406" t="s">
        <v>977</v>
      </c>
      <c r="C5" s="1406"/>
      <c r="D5" s="1406"/>
      <c r="E5" s="1406"/>
      <c r="F5" s="1294" t="s">
        <v>24</v>
      </c>
      <c r="H5" s="1406" t="s">
        <v>979</v>
      </c>
      <c r="I5" s="1406"/>
      <c r="J5" s="1406"/>
      <c r="K5" s="1406"/>
      <c r="L5" s="1406"/>
      <c r="M5" s="1406"/>
      <c r="N5" s="1294" t="s">
        <v>24</v>
      </c>
    </row>
    <row r="6" spans="1:16" s="76" customFormat="1" ht="10.15" customHeight="1">
      <c r="B6" s="1259"/>
      <c r="C6" s="1259"/>
      <c r="D6" s="1259"/>
      <c r="E6" s="1259"/>
      <c r="F6" s="367"/>
      <c r="H6" s="1300"/>
      <c r="I6" s="1300"/>
      <c r="J6" s="1300"/>
      <c r="K6" s="1300"/>
      <c r="L6" s="1300"/>
      <c r="M6" s="1300"/>
      <c r="N6" s="367"/>
    </row>
    <row r="7" spans="1:16" s="76" customFormat="1" ht="35.1" customHeight="1">
      <c r="B7" s="1696"/>
      <c r="C7" s="1704" t="s">
        <v>304</v>
      </c>
      <c r="D7" s="1705"/>
      <c r="E7" s="1705"/>
      <c r="F7" s="1706"/>
      <c r="G7" s="5"/>
      <c r="H7" s="1707"/>
      <c r="I7" s="1704" t="s">
        <v>300</v>
      </c>
      <c r="J7" s="1705"/>
      <c r="K7" s="1705"/>
      <c r="L7" s="1705"/>
      <c r="M7" s="1705"/>
      <c r="N7" s="1710"/>
    </row>
    <row r="8" spans="1:16" s="76" customFormat="1" ht="35.1" customHeight="1">
      <c r="B8" s="1697"/>
      <c r="C8" s="1711" t="s">
        <v>385</v>
      </c>
      <c r="D8" s="1712"/>
      <c r="E8" s="1712"/>
      <c r="F8" s="1713"/>
      <c r="G8" s="5"/>
      <c r="H8" s="1708"/>
      <c r="I8" s="1711" t="s">
        <v>389</v>
      </c>
      <c r="J8" s="1712"/>
      <c r="K8" s="1712"/>
      <c r="L8" s="1712"/>
      <c r="M8" s="1712"/>
      <c r="N8" s="1714"/>
    </row>
    <row r="9" spans="1:16" ht="77.25" customHeight="1">
      <c r="B9" s="1697"/>
      <c r="C9" s="973"/>
      <c r="D9" s="974" t="s">
        <v>303</v>
      </c>
      <c r="E9" s="974" t="s">
        <v>302</v>
      </c>
      <c r="F9" s="975" t="s">
        <v>301</v>
      </c>
      <c r="H9" s="1708"/>
      <c r="I9" s="973"/>
      <c r="J9" s="974" t="s">
        <v>299</v>
      </c>
      <c r="K9" s="974" t="s">
        <v>484</v>
      </c>
      <c r="L9" s="974" t="s">
        <v>1018</v>
      </c>
      <c r="M9" s="974" t="s">
        <v>298</v>
      </c>
      <c r="N9" s="976" t="s">
        <v>196</v>
      </c>
    </row>
    <row r="10" spans="1:16" ht="28.5" customHeight="1">
      <c r="B10" s="1697"/>
      <c r="C10" s="1267"/>
      <c r="D10" s="327"/>
      <c r="E10" s="327"/>
      <c r="F10" s="331"/>
      <c r="H10" s="1708"/>
      <c r="I10" s="1295"/>
      <c r="J10" s="327"/>
      <c r="K10" s="327"/>
      <c r="L10" s="327"/>
      <c r="M10" s="327"/>
      <c r="N10" s="324"/>
    </row>
    <row r="11" spans="1:16" ht="56.25" customHeight="1">
      <c r="B11" s="1698"/>
      <c r="C11" s="325"/>
      <c r="D11" s="328" t="s">
        <v>386</v>
      </c>
      <c r="E11" s="328" t="s">
        <v>387</v>
      </c>
      <c r="F11" s="1296" t="s">
        <v>388</v>
      </c>
      <c r="H11" s="1709"/>
      <c r="I11" s="341"/>
      <c r="J11" s="328" t="s">
        <v>390</v>
      </c>
      <c r="K11" s="328" t="s">
        <v>391</v>
      </c>
      <c r="L11" s="328" t="s">
        <v>392</v>
      </c>
      <c r="M11" s="328" t="s">
        <v>393</v>
      </c>
      <c r="N11" s="334" t="s">
        <v>188</v>
      </c>
    </row>
    <row r="12" spans="1:16" s="95" customFormat="1" ht="40.15" customHeight="1">
      <c r="B12" s="78" t="s">
        <v>2</v>
      </c>
      <c r="C12" s="78"/>
      <c r="D12" s="78"/>
      <c r="E12" s="78"/>
      <c r="F12" s="78"/>
      <c r="H12" s="78" t="s">
        <v>2</v>
      </c>
      <c r="I12" s="78"/>
      <c r="J12" s="78"/>
      <c r="K12" s="78"/>
      <c r="L12" s="78"/>
      <c r="M12" s="78"/>
      <c r="N12" s="78"/>
    </row>
    <row r="13" spans="1:16" s="554" customFormat="1" ht="34.9" hidden="1" customHeight="1">
      <c r="A13" s="555"/>
      <c r="B13" s="741">
        <v>2015</v>
      </c>
      <c r="C13" s="742">
        <v>257.20488799999998</v>
      </c>
      <c r="D13" s="743">
        <v>154.09387899999999</v>
      </c>
      <c r="E13" s="743">
        <v>76.102145700000008</v>
      </c>
      <c r="F13" s="743">
        <v>27.0088632</v>
      </c>
      <c r="H13" s="741">
        <v>2015</v>
      </c>
      <c r="I13" s="742">
        <v>590.32430799999997</v>
      </c>
      <c r="J13" s="743">
        <v>398.86130400000002</v>
      </c>
      <c r="K13" s="743">
        <v>43.171652200000004</v>
      </c>
      <c r="L13" s="743">
        <v>135.80645899999999</v>
      </c>
      <c r="M13" s="743">
        <v>12.4754003</v>
      </c>
      <c r="N13" s="743">
        <v>9.4916460000000012E-3</v>
      </c>
      <c r="O13" s="555"/>
      <c r="P13" s="555"/>
    </row>
    <row r="14" spans="1:16" s="554" customFormat="1" ht="34.9" hidden="1" customHeight="1">
      <c r="A14" s="555"/>
      <c r="B14" s="505">
        <v>2016</v>
      </c>
      <c r="C14" s="574">
        <v>353.22653100000002</v>
      </c>
      <c r="D14" s="573">
        <v>228.48852600000001</v>
      </c>
      <c r="E14" s="573">
        <v>98.13570159999999</v>
      </c>
      <c r="F14" s="573">
        <v>26.602303600000003</v>
      </c>
      <c r="H14" s="505">
        <v>2016</v>
      </c>
      <c r="I14" s="574">
        <v>594.940788</v>
      </c>
      <c r="J14" s="573">
        <v>414.667103</v>
      </c>
      <c r="K14" s="573">
        <v>25.770634000000001</v>
      </c>
      <c r="L14" s="573">
        <v>136.93604300000001</v>
      </c>
      <c r="M14" s="573">
        <v>12.729834500000001</v>
      </c>
      <c r="N14" s="573">
        <v>4.8371715799999997</v>
      </c>
      <c r="O14" s="555"/>
      <c r="P14" s="555"/>
    </row>
    <row r="15" spans="1:16" s="554" customFormat="1" ht="34.9" hidden="1" customHeight="1">
      <c r="A15" s="555"/>
      <c r="B15" s="515">
        <v>2017</v>
      </c>
      <c r="C15" s="676">
        <v>351.73100599999998</v>
      </c>
      <c r="D15" s="638">
        <v>208.26305300000001</v>
      </c>
      <c r="E15" s="638">
        <v>87.638637200000005</v>
      </c>
      <c r="F15" s="638">
        <v>55.829317500000002</v>
      </c>
      <c r="H15" s="515">
        <v>2017</v>
      </c>
      <c r="I15" s="676">
        <v>617.00122699999997</v>
      </c>
      <c r="J15" s="638">
        <v>480.14087599999999</v>
      </c>
      <c r="K15" s="638">
        <v>19.71227</v>
      </c>
      <c r="L15" s="638">
        <v>99.241838299999998</v>
      </c>
      <c r="M15" s="638">
        <v>14.645965</v>
      </c>
      <c r="N15" s="638">
        <v>3.26027735</v>
      </c>
      <c r="O15" s="555"/>
      <c r="P15" s="555"/>
    </row>
    <row r="16" spans="1:16" s="554" customFormat="1" ht="34.9" hidden="1" customHeight="1">
      <c r="A16" s="555"/>
      <c r="B16" s="505">
        <v>2018</v>
      </c>
      <c r="C16" s="574">
        <v>326.32847199999998</v>
      </c>
      <c r="D16" s="573">
        <v>197.24664799999999</v>
      </c>
      <c r="E16" s="573">
        <v>74.431919400000012</v>
      </c>
      <c r="F16" s="573">
        <v>54.649904399999997</v>
      </c>
      <c r="H16" s="505">
        <v>2018</v>
      </c>
      <c r="I16" s="574">
        <v>589.391839</v>
      </c>
      <c r="J16" s="573">
        <v>486.93457699999999</v>
      </c>
      <c r="K16" s="573">
        <v>18.5337493</v>
      </c>
      <c r="L16" s="573">
        <v>73.494557900000004</v>
      </c>
      <c r="M16" s="573">
        <v>7.3667829500000002</v>
      </c>
      <c r="N16" s="573">
        <v>3.0621717099999999</v>
      </c>
      <c r="O16" s="555"/>
      <c r="P16" s="555"/>
    </row>
    <row r="17" spans="1:16" s="554" customFormat="1" ht="34.9" hidden="1" customHeight="1">
      <c r="A17" s="555"/>
      <c r="B17" s="515">
        <v>2019</v>
      </c>
      <c r="C17" s="676">
        <v>340.51149400000003</v>
      </c>
      <c r="D17" s="638">
        <v>207.71575000000001</v>
      </c>
      <c r="E17" s="638">
        <v>83.914127300000004</v>
      </c>
      <c r="F17" s="638">
        <v>48.881617499999997</v>
      </c>
      <c r="G17" s="893"/>
      <c r="H17" s="515">
        <v>2019</v>
      </c>
      <c r="I17" s="676">
        <v>635.11307499999998</v>
      </c>
      <c r="J17" s="638">
        <v>518.85942499999999</v>
      </c>
      <c r="K17" s="638">
        <v>17.482798300000002</v>
      </c>
      <c r="L17" s="638">
        <v>89.30822409999999</v>
      </c>
      <c r="M17" s="638">
        <v>5.9811992900000002</v>
      </c>
      <c r="N17" s="638">
        <v>3.4814282099999998</v>
      </c>
      <c r="O17" s="555"/>
      <c r="P17" s="555"/>
    </row>
    <row r="18" spans="1:16" s="554" customFormat="1" ht="35.1" hidden="1" customHeight="1">
      <c r="A18" s="555"/>
      <c r="B18" s="505">
        <v>2020</v>
      </c>
      <c r="C18" s="574">
        <v>382.995116</v>
      </c>
      <c r="D18" s="573">
        <v>207.64170100000001</v>
      </c>
      <c r="E18" s="573">
        <v>123.848776</v>
      </c>
      <c r="F18" s="573">
        <v>51.504638899999996</v>
      </c>
      <c r="G18" s="893"/>
      <c r="H18" s="505">
        <v>2020</v>
      </c>
      <c r="I18" s="574">
        <v>732.85569499999997</v>
      </c>
      <c r="J18" s="573">
        <v>610.10133699999994</v>
      </c>
      <c r="K18" s="573">
        <v>17.7680106</v>
      </c>
      <c r="L18" s="573">
        <v>95.583867599999991</v>
      </c>
      <c r="M18" s="573">
        <v>6.0998838200000005</v>
      </c>
      <c r="N18" s="573">
        <v>3.30259605</v>
      </c>
      <c r="O18" s="555"/>
      <c r="P18" s="555"/>
    </row>
    <row r="19" spans="1:16" s="554" customFormat="1" ht="35.1" customHeight="1">
      <c r="A19" s="555"/>
      <c r="B19" s="515">
        <v>2021</v>
      </c>
      <c r="C19" s="676">
        <v>392.14590600000002</v>
      </c>
      <c r="D19" s="638">
        <v>212.04109099999999</v>
      </c>
      <c r="E19" s="638">
        <v>132.20612199999999</v>
      </c>
      <c r="F19" s="638">
        <v>47.898694799999994</v>
      </c>
      <c r="G19" s="893"/>
      <c r="H19" s="515">
        <v>2021</v>
      </c>
      <c r="I19" s="676">
        <v>710.76027899999997</v>
      </c>
      <c r="J19" s="638">
        <v>606.61787000000004</v>
      </c>
      <c r="K19" s="638">
        <v>20.108774100000002</v>
      </c>
      <c r="L19" s="638">
        <v>75.508257799999996</v>
      </c>
      <c r="M19" s="638">
        <v>5.0863030999999994</v>
      </c>
      <c r="N19" s="638">
        <v>3.4390753900000002</v>
      </c>
      <c r="O19" s="555"/>
      <c r="P19" s="555"/>
    </row>
    <row r="20" spans="1:16" s="554" customFormat="1" ht="35.1" customHeight="1">
      <c r="A20" s="555"/>
      <c r="B20" s="505">
        <v>2022</v>
      </c>
      <c r="C20" s="574">
        <v>365.89065299999999</v>
      </c>
      <c r="D20" s="573">
        <v>196.91488899999999</v>
      </c>
      <c r="E20" s="573">
        <v>120.77282099999999</v>
      </c>
      <c r="F20" s="573">
        <v>48.202943500000003</v>
      </c>
      <c r="G20" s="893"/>
      <c r="H20" s="505">
        <v>2022</v>
      </c>
      <c r="I20" s="574">
        <v>682.35736899999995</v>
      </c>
      <c r="J20" s="573">
        <v>575.73196499999995</v>
      </c>
      <c r="K20" s="573">
        <v>17.277747600000001</v>
      </c>
      <c r="L20" s="573">
        <v>82.989209299999999</v>
      </c>
      <c r="M20" s="573">
        <v>3.1181227300000001</v>
      </c>
      <c r="N20" s="573">
        <v>3.2403255499999997</v>
      </c>
      <c r="O20" s="555"/>
      <c r="P20" s="555"/>
    </row>
    <row r="21" spans="1:16" s="554" customFormat="1" ht="35.1" customHeight="1">
      <c r="A21" s="555"/>
      <c r="B21" s="723">
        <v>2023</v>
      </c>
      <c r="C21" s="676">
        <v>416.56902281099997</v>
      </c>
      <c r="D21" s="638">
        <v>239.63024924200002</v>
      </c>
      <c r="E21" s="638">
        <v>127.77801424899999</v>
      </c>
      <c r="F21" s="638">
        <v>49.160758332</v>
      </c>
      <c r="G21" s="893"/>
      <c r="H21" s="723">
        <f>B21</f>
        <v>2023</v>
      </c>
      <c r="I21" s="676">
        <v>664.87715255799992</v>
      </c>
      <c r="J21" s="638">
        <v>572.71873177100008</v>
      </c>
      <c r="K21" s="638">
        <v>15.687259548</v>
      </c>
      <c r="L21" s="638">
        <v>72.726341121000004</v>
      </c>
      <c r="M21" s="638">
        <v>0.57099999999999995</v>
      </c>
      <c r="N21" s="638">
        <v>3.1738180709999999</v>
      </c>
      <c r="O21" s="555"/>
      <c r="P21" s="555"/>
    </row>
    <row r="22" spans="1:16" s="554" customFormat="1" ht="35.1" customHeight="1">
      <c r="A22" s="555"/>
      <c r="B22" s="505">
        <v>2024</v>
      </c>
      <c r="C22" s="574">
        <v>491.97</v>
      </c>
      <c r="D22" s="573">
        <v>299.70999999999998</v>
      </c>
      <c r="E22" s="573">
        <v>146.77799999999999</v>
      </c>
      <c r="F22" s="573">
        <v>45.482999999999997</v>
      </c>
      <c r="G22" s="893"/>
      <c r="H22" s="505">
        <v>2024</v>
      </c>
      <c r="I22" s="574">
        <v>651.23599999999999</v>
      </c>
      <c r="J22" s="573">
        <v>567</v>
      </c>
      <c r="K22" s="573">
        <v>14.683999999999999</v>
      </c>
      <c r="L22" s="573">
        <v>66.224999999999994</v>
      </c>
      <c r="M22" s="573">
        <v>0</v>
      </c>
      <c r="N22" s="573">
        <v>3.327</v>
      </c>
      <c r="O22" s="555"/>
      <c r="P22" s="555"/>
    </row>
    <row r="23" spans="1:16" s="554" customFormat="1" ht="35.1" customHeight="1">
      <c r="A23" s="555"/>
      <c r="B23" s="723">
        <v>2025</v>
      </c>
      <c r="C23" s="676">
        <f>C78</f>
        <v>544.83199999999999</v>
      </c>
      <c r="D23" s="638">
        <f>D78</f>
        <v>325.77199999999999</v>
      </c>
      <c r="E23" s="638">
        <f>E78</f>
        <v>169.786</v>
      </c>
      <c r="F23" s="638">
        <f>F78</f>
        <v>49.274999999999999</v>
      </c>
      <c r="G23" s="893"/>
      <c r="H23" s="723">
        <v>2025</v>
      </c>
      <c r="I23" s="676">
        <f t="shared" ref="I23:N23" si="0">I78</f>
        <v>592.04600000000005</v>
      </c>
      <c r="J23" s="638">
        <f t="shared" si="0"/>
        <v>487.851</v>
      </c>
      <c r="K23" s="638">
        <f t="shared" si="0"/>
        <v>28.373000000000001</v>
      </c>
      <c r="L23" s="638">
        <f t="shared" si="0"/>
        <v>65.415999999999997</v>
      </c>
      <c r="M23" s="638">
        <f t="shared" si="0"/>
        <v>7.4809999999999999</v>
      </c>
      <c r="N23" s="638">
        <f t="shared" si="0"/>
        <v>2.9249999999999998</v>
      </c>
      <c r="O23" s="555"/>
      <c r="P23" s="555"/>
    </row>
    <row r="24" spans="1:16" s="554" customFormat="1" ht="26.25" hidden="1">
      <c r="A24" s="555"/>
      <c r="B24" s="721">
        <v>2015</v>
      </c>
      <c r="C24" s="636"/>
      <c r="D24" s="637"/>
      <c r="E24" s="637"/>
      <c r="F24" s="637"/>
      <c r="G24" s="893"/>
      <c r="H24" s="721">
        <v>2015</v>
      </c>
      <c r="I24" s="636"/>
      <c r="J24" s="637"/>
      <c r="K24" s="637"/>
      <c r="L24" s="637"/>
      <c r="M24" s="637"/>
      <c r="N24" s="637"/>
      <c r="O24" s="555"/>
      <c r="P24" s="555"/>
    </row>
    <row r="25" spans="1:16" s="554" customFormat="1" ht="26.25" hidden="1">
      <c r="A25" s="555"/>
      <c r="B25" s="722" t="s">
        <v>254</v>
      </c>
      <c r="C25" s="574">
        <v>255.707143</v>
      </c>
      <c r="D25" s="573">
        <v>151.642056</v>
      </c>
      <c r="E25" s="573">
        <v>74.525822000000005</v>
      </c>
      <c r="F25" s="573">
        <v>29.539263999999999</v>
      </c>
      <c r="G25" s="893"/>
      <c r="H25" s="722" t="s">
        <v>254</v>
      </c>
      <c r="I25" s="574">
        <v>593.639814</v>
      </c>
      <c r="J25" s="573">
        <v>333.941371</v>
      </c>
      <c r="K25" s="573">
        <v>66.378176999999994</v>
      </c>
      <c r="L25" s="573">
        <v>193.06472400000001</v>
      </c>
      <c r="M25" s="573">
        <v>0.24279400000000001</v>
      </c>
      <c r="N25" s="573">
        <v>1.2747E-2</v>
      </c>
      <c r="O25" s="555"/>
      <c r="P25" s="555"/>
    </row>
    <row r="26" spans="1:16" s="554" customFormat="1" ht="26.25" hidden="1">
      <c r="A26" s="555"/>
      <c r="B26" s="723" t="s">
        <v>255</v>
      </c>
      <c r="C26" s="676">
        <v>255.77500599999999</v>
      </c>
      <c r="D26" s="638">
        <v>149.755852</v>
      </c>
      <c r="E26" s="638">
        <v>74.593079799999998</v>
      </c>
      <c r="F26" s="638">
        <v>31.426067499999998</v>
      </c>
      <c r="G26" s="893"/>
      <c r="H26" s="723" t="s">
        <v>255</v>
      </c>
      <c r="I26" s="676">
        <v>587.89662799999996</v>
      </c>
      <c r="J26" s="638">
        <v>328.980682</v>
      </c>
      <c r="K26" s="638">
        <v>56.562372500000002</v>
      </c>
      <c r="L26" s="638">
        <v>202.061125</v>
      </c>
      <c r="M26" s="638">
        <v>0.27772728699999999</v>
      </c>
      <c r="N26" s="638">
        <v>1.4719865E-2</v>
      </c>
      <c r="O26" s="555"/>
      <c r="P26" s="555"/>
    </row>
    <row r="27" spans="1:16" s="554" customFormat="1" ht="26.25" hidden="1">
      <c r="A27" s="555"/>
      <c r="B27" s="722" t="s">
        <v>256</v>
      </c>
      <c r="C27" s="574">
        <v>265.98705799999999</v>
      </c>
      <c r="D27" s="573">
        <v>156.617628</v>
      </c>
      <c r="E27" s="573">
        <v>75.389039999999994</v>
      </c>
      <c r="F27" s="573">
        <v>33.98039</v>
      </c>
      <c r="G27" s="893"/>
      <c r="H27" s="722" t="s">
        <v>256</v>
      </c>
      <c r="I27" s="574">
        <v>596.00907900000004</v>
      </c>
      <c r="J27" s="573">
        <v>390.32466199999999</v>
      </c>
      <c r="K27" s="573">
        <v>49.9436666</v>
      </c>
      <c r="L27" s="573">
        <v>153.25490400000001</v>
      </c>
      <c r="M27" s="573">
        <v>0.16282316599999999</v>
      </c>
      <c r="N27" s="573">
        <v>2.3230230000000001</v>
      </c>
      <c r="O27" s="555"/>
      <c r="P27" s="555"/>
    </row>
    <row r="28" spans="1:16" s="554" customFormat="1" ht="26.25" hidden="1">
      <c r="A28" s="555"/>
      <c r="B28" s="723" t="s">
        <v>257</v>
      </c>
      <c r="C28" s="676">
        <v>257.20488799999998</v>
      </c>
      <c r="D28" s="638">
        <v>154.09387899999999</v>
      </c>
      <c r="E28" s="638">
        <v>76.102145700000008</v>
      </c>
      <c r="F28" s="638">
        <v>27.0088632</v>
      </c>
      <c r="G28" s="893"/>
      <c r="H28" s="723" t="s">
        <v>257</v>
      </c>
      <c r="I28" s="676">
        <v>590.32430799999997</v>
      </c>
      <c r="J28" s="638">
        <v>398.86130400000002</v>
      </c>
      <c r="K28" s="638">
        <v>43.171652200000004</v>
      </c>
      <c r="L28" s="638">
        <v>135.80645899999999</v>
      </c>
      <c r="M28" s="638">
        <v>12.4754003</v>
      </c>
      <c r="N28" s="638">
        <v>9.4916460000000012E-3</v>
      </c>
      <c r="O28" s="555"/>
      <c r="P28" s="555"/>
    </row>
    <row r="29" spans="1:16" s="554" customFormat="1" ht="26.25" hidden="1">
      <c r="A29" s="555"/>
      <c r="B29" s="721">
        <v>2016</v>
      </c>
      <c r="C29" s="636"/>
      <c r="D29" s="637"/>
      <c r="E29" s="637"/>
      <c r="F29" s="637"/>
      <c r="G29" s="893"/>
      <c r="H29" s="721">
        <v>2016</v>
      </c>
      <c r="I29" s="636"/>
      <c r="J29" s="637"/>
      <c r="K29" s="637"/>
      <c r="L29" s="637"/>
      <c r="M29" s="637"/>
      <c r="N29" s="637"/>
      <c r="O29" s="555"/>
      <c r="P29" s="555"/>
    </row>
    <row r="30" spans="1:16" s="554" customFormat="1" ht="26.25" hidden="1">
      <c r="A30" s="555"/>
      <c r="B30" s="722" t="s">
        <v>203</v>
      </c>
      <c r="C30" s="574">
        <v>316.74564400000003</v>
      </c>
      <c r="D30" s="573">
        <v>210.50381200000001</v>
      </c>
      <c r="E30" s="573">
        <v>75.798151500000003</v>
      </c>
      <c r="F30" s="573">
        <v>30.443680499999999</v>
      </c>
      <c r="G30" s="893"/>
      <c r="H30" s="722" t="s">
        <v>203</v>
      </c>
      <c r="I30" s="574">
        <v>589.85540900000001</v>
      </c>
      <c r="J30" s="573">
        <v>419.25277599999998</v>
      </c>
      <c r="K30" s="573">
        <v>37.664653700000002</v>
      </c>
      <c r="L30" s="573">
        <v>120.466942</v>
      </c>
      <c r="M30" s="573">
        <v>12.4710368</v>
      </c>
      <c r="N30" s="573">
        <v>0</v>
      </c>
      <c r="O30" s="555"/>
      <c r="P30" s="555"/>
    </row>
    <row r="31" spans="1:16" s="554" customFormat="1" ht="26.25" hidden="1">
      <c r="A31" s="555"/>
      <c r="B31" s="723" t="s">
        <v>204</v>
      </c>
      <c r="C31" s="676">
        <v>327.688941</v>
      </c>
      <c r="D31" s="638">
        <v>215.77781899999999</v>
      </c>
      <c r="E31" s="638">
        <v>80.799138599999992</v>
      </c>
      <c r="F31" s="638">
        <v>31.1119819</v>
      </c>
      <c r="G31" s="893"/>
      <c r="H31" s="723" t="s">
        <v>204</v>
      </c>
      <c r="I31" s="676">
        <v>621.354781</v>
      </c>
      <c r="J31" s="638">
        <v>415.60578099999998</v>
      </c>
      <c r="K31" s="638">
        <v>37.516413299999996</v>
      </c>
      <c r="L31" s="638">
        <v>155.568296</v>
      </c>
      <c r="M31" s="638">
        <v>12.6600918</v>
      </c>
      <c r="N31" s="638">
        <v>4.2013940000000007E-3</v>
      </c>
      <c r="O31" s="555"/>
      <c r="P31" s="555"/>
    </row>
    <row r="32" spans="1:16" s="554" customFormat="1" ht="26.25" hidden="1">
      <c r="A32" s="555"/>
      <c r="B32" s="722" t="s">
        <v>205</v>
      </c>
      <c r="C32" s="574">
        <v>329.59819599999997</v>
      </c>
      <c r="D32" s="573">
        <v>212.680587</v>
      </c>
      <c r="E32" s="573">
        <v>84.462244599999991</v>
      </c>
      <c r="F32" s="573">
        <v>32.455364400000001</v>
      </c>
      <c r="G32" s="893"/>
      <c r="H32" s="722" t="s">
        <v>205</v>
      </c>
      <c r="I32" s="574">
        <v>591.13140499999997</v>
      </c>
      <c r="J32" s="573">
        <v>396.41258399999998</v>
      </c>
      <c r="K32" s="573">
        <v>37.959596900000001</v>
      </c>
      <c r="L32" s="573">
        <v>144.30959100000001</v>
      </c>
      <c r="M32" s="573">
        <v>12.446114400000001</v>
      </c>
      <c r="N32" s="573">
        <v>3.5179400000000002E-3</v>
      </c>
      <c r="O32" s="555"/>
      <c r="P32" s="555"/>
    </row>
    <row r="33" spans="1:16" s="554" customFormat="1" ht="26.25" hidden="1">
      <c r="A33" s="555"/>
      <c r="B33" s="723" t="s">
        <v>206</v>
      </c>
      <c r="C33" s="676">
        <v>353.22653100000002</v>
      </c>
      <c r="D33" s="638">
        <v>228.48852600000001</v>
      </c>
      <c r="E33" s="638">
        <v>98.13570159999999</v>
      </c>
      <c r="F33" s="638">
        <v>26.602303600000003</v>
      </c>
      <c r="G33" s="893"/>
      <c r="H33" s="723" t="s">
        <v>206</v>
      </c>
      <c r="I33" s="676">
        <v>594.940788</v>
      </c>
      <c r="J33" s="638">
        <v>414.667103</v>
      </c>
      <c r="K33" s="638">
        <v>25.770634000000001</v>
      </c>
      <c r="L33" s="638">
        <v>136.93604300000001</v>
      </c>
      <c r="M33" s="638">
        <v>12.729834500000001</v>
      </c>
      <c r="N33" s="638">
        <v>4.8371715799999997</v>
      </c>
      <c r="O33" s="555"/>
      <c r="P33" s="555"/>
    </row>
    <row r="34" spans="1:16" s="554" customFormat="1" ht="26.25" hidden="1">
      <c r="A34" s="555"/>
      <c r="B34" s="721">
        <v>2017</v>
      </c>
      <c r="C34" s="636"/>
      <c r="D34" s="637"/>
      <c r="E34" s="637"/>
      <c r="F34" s="637"/>
      <c r="G34" s="893"/>
      <c r="H34" s="721">
        <v>2017</v>
      </c>
      <c r="I34" s="636"/>
      <c r="J34" s="637"/>
      <c r="K34" s="637"/>
      <c r="L34" s="637"/>
      <c r="M34" s="637"/>
      <c r="N34" s="637"/>
      <c r="O34" s="555"/>
      <c r="P34" s="555"/>
    </row>
    <row r="35" spans="1:16" s="554" customFormat="1" ht="26.25" hidden="1">
      <c r="A35" s="555"/>
      <c r="B35" s="722" t="s">
        <v>276</v>
      </c>
      <c r="C35" s="574">
        <v>355.99046099999998</v>
      </c>
      <c r="D35" s="573">
        <v>226.08278000000001</v>
      </c>
      <c r="E35" s="573">
        <v>98.176082099999988</v>
      </c>
      <c r="F35" s="573">
        <v>31.731600399999998</v>
      </c>
      <c r="G35" s="893"/>
      <c r="H35" s="722" t="s">
        <v>276</v>
      </c>
      <c r="I35" s="574">
        <v>591.50329599999998</v>
      </c>
      <c r="J35" s="573">
        <v>430.01963499999999</v>
      </c>
      <c r="K35" s="573">
        <v>20.161036299999999</v>
      </c>
      <c r="L35" s="573">
        <v>121.796848</v>
      </c>
      <c r="M35" s="573">
        <v>14.2018468</v>
      </c>
      <c r="N35" s="573">
        <v>5.3239289999999997</v>
      </c>
      <c r="O35" s="555"/>
      <c r="P35" s="555"/>
    </row>
    <row r="36" spans="1:16" s="554" customFormat="1" ht="26.25" hidden="1">
      <c r="A36" s="555"/>
      <c r="B36" s="723" t="s">
        <v>275</v>
      </c>
      <c r="C36" s="676">
        <v>369.58735899999999</v>
      </c>
      <c r="D36" s="638">
        <v>233.94130999999999</v>
      </c>
      <c r="E36" s="638">
        <v>101.14893499999999</v>
      </c>
      <c r="F36" s="638">
        <v>34.4971149</v>
      </c>
      <c r="G36" s="893"/>
      <c r="H36" s="723" t="s">
        <v>275</v>
      </c>
      <c r="I36" s="676">
        <v>582.30418599999996</v>
      </c>
      <c r="J36" s="638">
        <v>467.72505799999999</v>
      </c>
      <c r="K36" s="638">
        <v>20.692518800000002</v>
      </c>
      <c r="L36" s="638">
        <v>74.627681899999999</v>
      </c>
      <c r="M36" s="638">
        <v>13.863515400000001</v>
      </c>
      <c r="N36" s="638">
        <v>5.3954129999999996</v>
      </c>
      <c r="O36" s="555"/>
      <c r="P36" s="555"/>
    </row>
    <row r="37" spans="1:16" s="554" customFormat="1" ht="26.25" hidden="1">
      <c r="A37" s="555"/>
      <c r="B37" s="722" t="s">
        <v>274</v>
      </c>
      <c r="C37" s="574">
        <v>363.51024899999999</v>
      </c>
      <c r="D37" s="573">
        <v>213.46937399999999</v>
      </c>
      <c r="E37" s="573">
        <v>90.320896900000008</v>
      </c>
      <c r="F37" s="573">
        <v>59.719978399999995</v>
      </c>
      <c r="G37" s="893"/>
      <c r="H37" s="722" t="s">
        <v>274</v>
      </c>
      <c r="I37" s="574">
        <v>614.62714600000004</v>
      </c>
      <c r="J37" s="573">
        <v>503.88183600000002</v>
      </c>
      <c r="K37" s="573">
        <v>13.4691484</v>
      </c>
      <c r="L37" s="573">
        <v>81.5729829</v>
      </c>
      <c r="M37" s="573">
        <v>13.6586341</v>
      </c>
      <c r="N37" s="573">
        <v>2.0445439199999997</v>
      </c>
      <c r="O37" s="555"/>
      <c r="P37" s="555"/>
    </row>
    <row r="38" spans="1:16" s="554" customFormat="1" ht="26.25" hidden="1">
      <c r="A38" s="555"/>
      <c r="B38" s="723" t="s">
        <v>273</v>
      </c>
      <c r="C38" s="676">
        <v>351.73100599999998</v>
      </c>
      <c r="D38" s="638">
        <v>208.26305300000001</v>
      </c>
      <c r="E38" s="638">
        <v>87.638637200000005</v>
      </c>
      <c r="F38" s="638">
        <v>55.829317500000002</v>
      </c>
      <c r="G38" s="893"/>
      <c r="H38" s="723" t="s">
        <v>273</v>
      </c>
      <c r="I38" s="676">
        <v>617.00122699999997</v>
      </c>
      <c r="J38" s="638">
        <v>480.14087599999999</v>
      </c>
      <c r="K38" s="638">
        <v>19.71227</v>
      </c>
      <c r="L38" s="638">
        <v>99.241838299999998</v>
      </c>
      <c r="M38" s="638">
        <v>14.645965</v>
      </c>
      <c r="N38" s="638">
        <v>3.26027735</v>
      </c>
      <c r="O38" s="555"/>
      <c r="P38" s="555"/>
    </row>
    <row r="39" spans="1:16" s="554" customFormat="1" ht="26.25" hidden="1">
      <c r="A39" s="555"/>
      <c r="B39" s="721">
        <v>2018</v>
      </c>
      <c r="C39" s="636"/>
      <c r="D39" s="637"/>
      <c r="E39" s="637"/>
      <c r="F39" s="637"/>
      <c r="G39" s="893"/>
      <c r="H39" s="721">
        <v>2018</v>
      </c>
      <c r="I39" s="636"/>
      <c r="J39" s="637"/>
      <c r="K39" s="637"/>
      <c r="L39" s="637"/>
      <c r="M39" s="637"/>
      <c r="N39" s="637"/>
      <c r="O39" s="555"/>
      <c r="P39" s="555"/>
    </row>
    <row r="40" spans="1:16" s="554" customFormat="1" ht="26.25" hidden="1">
      <c r="A40" s="555"/>
      <c r="B40" s="722" t="s">
        <v>272</v>
      </c>
      <c r="C40" s="574">
        <v>354.89714800000002</v>
      </c>
      <c r="D40" s="573">
        <v>200.63728800000001</v>
      </c>
      <c r="E40" s="573">
        <v>90.359651099999994</v>
      </c>
      <c r="F40" s="573">
        <v>63.9002087</v>
      </c>
      <c r="G40" s="893"/>
      <c r="H40" s="722" t="s">
        <v>272</v>
      </c>
      <c r="I40" s="574">
        <v>621.59929</v>
      </c>
      <c r="J40" s="573">
        <v>488.66998899999999</v>
      </c>
      <c r="K40" s="573">
        <v>13.526931300000001</v>
      </c>
      <c r="L40" s="573">
        <v>106.13731199999999</v>
      </c>
      <c r="M40" s="573">
        <v>9.8471787400000004</v>
      </c>
      <c r="N40" s="573">
        <v>3.41787945</v>
      </c>
      <c r="O40" s="555"/>
      <c r="P40" s="555"/>
    </row>
    <row r="41" spans="1:16" s="554" customFormat="1" ht="26.25" hidden="1">
      <c r="A41" s="555"/>
      <c r="B41" s="723" t="s">
        <v>271</v>
      </c>
      <c r="C41" s="676">
        <v>356.89983999999998</v>
      </c>
      <c r="D41" s="638">
        <v>205.937704</v>
      </c>
      <c r="E41" s="638">
        <v>88.52512879999999</v>
      </c>
      <c r="F41" s="638">
        <v>62.437006799999999</v>
      </c>
      <c r="G41" s="893"/>
      <c r="H41" s="723" t="s">
        <v>271</v>
      </c>
      <c r="I41" s="676">
        <v>585.04836599999999</v>
      </c>
      <c r="J41" s="638">
        <v>476.15274199999999</v>
      </c>
      <c r="K41" s="638">
        <v>18.5250679</v>
      </c>
      <c r="L41" s="638">
        <v>69.539417599999993</v>
      </c>
      <c r="M41" s="638">
        <v>17.955027000000001</v>
      </c>
      <c r="N41" s="638">
        <v>2.8761114800000001</v>
      </c>
      <c r="O41" s="555"/>
      <c r="P41" s="555"/>
    </row>
    <row r="42" spans="1:16" s="554" customFormat="1" ht="26.25" hidden="1">
      <c r="A42" s="555"/>
      <c r="B42" s="722" t="s">
        <v>270</v>
      </c>
      <c r="C42" s="574">
        <v>349.48871300000002</v>
      </c>
      <c r="D42" s="573">
        <v>216.99575300000001</v>
      </c>
      <c r="E42" s="573">
        <v>78.642522200000002</v>
      </c>
      <c r="F42" s="573">
        <v>53.850439399999999</v>
      </c>
      <c r="G42" s="893"/>
      <c r="H42" s="722" t="s">
        <v>270</v>
      </c>
      <c r="I42" s="574">
        <v>598.50593600000002</v>
      </c>
      <c r="J42" s="573">
        <v>495.72824100000003</v>
      </c>
      <c r="K42" s="573">
        <v>18.5076432</v>
      </c>
      <c r="L42" s="573">
        <v>74.363439599999992</v>
      </c>
      <c r="M42" s="573">
        <v>6.9115534099999998</v>
      </c>
      <c r="N42" s="573">
        <v>2.99505679</v>
      </c>
      <c r="O42" s="555"/>
      <c r="P42" s="555"/>
    </row>
    <row r="43" spans="1:16" s="554" customFormat="1" ht="26.25" hidden="1">
      <c r="A43" s="555"/>
      <c r="B43" s="723" t="s">
        <v>269</v>
      </c>
      <c r="C43" s="676">
        <v>326.32847199999998</v>
      </c>
      <c r="D43" s="638">
        <v>197.24664799999999</v>
      </c>
      <c r="E43" s="638">
        <v>74.431919400000012</v>
      </c>
      <c r="F43" s="638">
        <v>54.649904399999997</v>
      </c>
      <c r="G43" s="893"/>
      <c r="H43" s="723" t="s">
        <v>269</v>
      </c>
      <c r="I43" s="676">
        <v>589.391839</v>
      </c>
      <c r="J43" s="638">
        <v>486.93457699999999</v>
      </c>
      <c r="K43" s="638">
        <v>18.5337493</v>
      </c>
      <c r="L43" s="638">
        <v>73.494557900000004</v>
      </c>
      <c r="M43" s="638">
        <v>7.3667829500000002</v>
      </c>
      <c r="N43" s="638">
        <v>3.0621717099999999</v>
      </c>
      <c r="O43" s="555"/>
      <c r="P43" s="555"/>
    </row>
    <row r="44" spans="1:16" s="554" customFormat="1" ht="26.25" hidden="1">
      <c r="A44" s="555"/>
      <c r="B44" s="721">
        <v>2019</v>
      </c>
      <c r="C44" s="636"/>
      <c r="D44" s="637"/>
      <c r="E44" s="637"/>
      <c r="F44" s="637"/>
      <c r="G44" s="893"/>
      <c r="H44" s="721">
        <v>2019</v>
      </c>
      <c r="I44" s="636"/>
      <c r="J44" s="637"/>
      <c r="K44" s="637"/>
      <c r="L44" s="637"/>
      <c r="M44" s="637"/>
      <c r="N44" s="637"/>
      <c r="O44" s="555"/>
      <c r="P44" s="555"/>
    </row>
    <row r="45" spans="1:16" s="554" customFormat="1" ht="26.25" hidden="1">
      <c r="A45" s="555"/>
      <c r="B45" s="722" t="s">
        <v>268</v>
      </c>
      <c r="C45" s="574">
        <v>357.74737499999998</v>
      </c>
      <c r="D45" s="573">
        <v>203.72648799999999</v>
      </c>
      <c r="E45" s="573">
        <v>96.434626499999993</v>
      </c>
      <c r="F45" s="573">
        <v>57.586260500000002</v>
      </c>
      <c r="G45" s="893"/>
      <c r="H45" s="722" t="s">
        <v>268</v>
      </c>
      <c r="I45" s="574">
        <v>631.08267999999998</v>
      </c>
      <c r="J45" s="573">
        <v>525.13466700000004</v>
      </c>
      <c r="K45" s="573">
        <v>18.248020100000002</v>
      </c>
      <c r="L45" s="573">
        <v>77.852535500000002</v>
      </c>
      <c r="M45" s="573">
        <v>6.4423942300000006</v>
      </c>
      <c r="N45" s="573">
        <v>3.40506479</v>
      </c>
      <c r="O45" s="555"/>
      <c r="P45" s="555"/>
    </row>
    <row r="46" spans="1:16" s="554" customFormat="1" ht="26.25" hidden="1">
      <c r="A46" s="555"/>
      <c r="B46" s="723" t="s">
        <v>267</v>
      </c>
      <c r="C46" s="676">
        <v>336.29709200000002</v>
      </c>
      <c r="D46" s="638">
        <v>192.29142200000001</v>
      </c>
      <c r="E46" s="638">
        <v>87.87729929999999</v>
      </c>
      <c r="F46" s="638">
        <v>56.128370200000006</v>
      </c>
      <c r="G46" s="893"/>
      <c r="H46" s="723" t="s">
        <v>267</v>
      </c>
      <c r="I46" s="676">
        <v>636.06060500000001</v>
      </c>
      <c r="J46" s="638">
        <v>526.54883900000004</v>
      </c>
      <c r="K46" s="638">
        <v>18.315503800000002</v>
      </c>
      <c r="L46" s="638">
        <v>81.352552500000002</v>
      </c>
      <c r="M46" s="638">
        <v>6.3445093899999998</v>
      </c>
      <c r="N46" s="638">
        <v>3.4991980099999997</v>
      </c>
      <c r="O46" s="555"/>
      <c r="P46" s="555"/>
    </row>
    <row r="47" spans="1:16" s="554" customFormat="1" ht="26.25" hidden="1">
      <c r="A47" s="555"/>
      <c r="B47" s="722" t="s">
        <v>266</v>
      </c>
      <c r="C47" s="574">
        <v>343.50171399999999</v>
      </c>
      <c r="D47" s="573">
        <v>204.01990000000001</v>
      </c>
      <c r="E47" s="573">
        <v>86.726315</v>
      </c>
      <c r="F47" s="573">
        <v>52.755496200000003</v>
      </c>
      <c r="G47" s="893"/>
      <c r="H47" s="722" t="s">
        <v>266</v>
      </c>
      <c r="I47" s="574">
        <v>625.39024199999994</v>
      </c>
      <c r="J47" s="573">
        <v>506.75010500000002</v>
      </c>
      <c r="K47" s="573">
        <v>19.173602199999998</v>
      </c>
      <c r="L47" s="573">
        <v>89.948582599999995</v>
      </c>
      <c r="M47" s="573">
        <v>6.09261432</v>
      </c>
      <c r="N47" s="573">
        <v>3.4253370599999999</v>
      </c>
      <c r="O47" s="555"/>
      <c r="P47" s="555"/>
    </row>
    <row r="48" spans="1:16" s="554" customFormat="1" ht="26.25" hidden="1">
      <c r="A48" s="555"/>
      <c r="B48" s="723" t="s">
        <v>265</v>
      </c>
      <c r="C48" s="676">
        <v>340.51149400000003</v>
      </c>
      <c r="D48" s="638">
        <v>207.71575000000001</v>
      </c>
      <c r="E48" s="638">
        <v>83.914127300000004</v>
      </c>
      <c r="F48" s="638">
        <v>48.881617499999997</v>
      </c>
      <c r="G48" s="893"/>
      <c r="H48" s="723" t="s">
        <v>265</v>
      </c>
      <c r="I48" s="676">
        <v>635.11307499999998</v>
      </c>
      <c r="J48" s="638">
        <v>518.85942499999999</v>
      </c>
      <c r="K48" s="638">
        <v>17.482798300000002</v>
      </c>
      <c r="L48" s="638">
        <v>89.30822409999999</v>
      </c>
      <c r="M48" s="638">
        <v>5.9811992900000002</v>
      </c>
      <c r="N48" s="638">
        <v>3.4814282099999998</v>
      </c>
      <c r="O48" s="555"/>
      <c r="P48" s="555"/>
    </row>
    <row r="49" spans="1:16" s="554" customFormat="1" ht="26.25" hidden="1">
      <c r="A49" s="555"/>
      <c r="B49" s="721">
        <v>2020</v>
      </c>
      <c r="C49" s="636"/>
      <c r="D49" s="637"/>
      <c r="E49" s="637"/>
      <c r="F49" s="637"/>
      <c r="G49" s="893"/>
      <c r="H49" s="721">
        <v>2020</v>
      </c>
      <c r="I49" s="636"/>
      <c r="J49" s="637"/>
      <c r="K49" s="637"/>
      <c r="L49" s="637"/>
      <c r="M49" s="637"/>
      <c r="N49" s="637"/>
      <c r="O49" s="555"/>
      <c r="P49" s="555"/>
    </row>
    <row r="50" spans="1:16" s="554" customFormat="1" ht="26.25" hidden="1">
      <c r="A50" s="555"/>
      <c r="B50" s="722" t="s">
        <v>216</v>
      </c>
      <c r="C50" s="574">
        <v>330.02501999999998</v>
      </c>
      <c r="D50" s="573">
        <v>200.58525700000001</v>
      </c>
      <c r="E50" s="573">
        <v>78.536596599999996</v>
      </c>
      <c r="F50" s="573">
        <v>50.9031667</v>
      </c>
      <c r="G50" s="893"/>
      <c r="H50" s="722" t="s">
        <v>216</v>
      </c>
      <c r="I50" s="574">
        <v>644.95159000000001</v>
      </c>
      <c r="J50" s="573">
        <v>526.662238</v>
      </c>
      <c r="K50" s="573">
        <v>17.593283899999999</v>
      </c>
      <c r="L50" s="573">
        <v>91.831215999999998</v>
      </c>
      <c r="M50" s="573">
        <v>5.9487383300000003</v>
      </c>
      <c r="N50" s="573">
        <v>2.9161134</v>
      </c>
      <c r="O50" s="555"/>
      <c r="P50" s="555"/>
    </row>
    <row r="51" spans="1:16" s="554" customFormat="1" ht="26.25" hidden="1">
      <c r="A51" s="555"/>
      <c r="B51" s="723" t="s">
        <v>217</v>
      </c>
      <c r="C51" s="676">
        <v>349.35652099999999</v>
      </c>
      <c r="D51" s="638">
        <v>207.768452</v>
      </c>
      <c r="E51" s="638">
        <v>76.954340099999996</v>
      </c>
      <c r="F51" s="638">
        <v>64.633727899999997</v>
      </c>
      <c r="G51" s="893"/>
      <c r="H51" s="723" t="s">
        <v>217</v>
      </c>
      <c r="I51" s="676">
        <v>674.78015700000003</v>
      </c>
      <c r="J51" s="638">
        <v>556.89937399999997</v>
      </c>
      <c r="K51" s="638">
        <v>15.1371951</v>
      </c>
      <c r="L51" s="638">
        <v>93.711140599999993</v>
      </c>
      <c r="M51" s="638">
        <v>5.9630052300000003</v>
      </c>
      <c r="N51" s="638">
        <v>3.0694431200000003</v>
      </c>
      <c r="O51" s="555"/>
      <c r="P51" s="555"/>
    </row>
    <row r="52" spans="1:16" s="554" customFormat="1" ht="26.25" hidden="1">
      <c r="A52" s="555"/>
      <c r="B52" s="722" t="s">
        <v>218</v>
      </c>
      <c r="C52" s="574">
        <v>402.43898799999999</v>
      </c>
      <c r="D52" s="573">
        <v>210.75774200000001</v>
      </c>
      <c r="E52" s="573">
        <v>139.153988</v>
      </c>
      <c r="F52" s="573">
        <v>52.527257599999999</v>
      </c>
      <c r="G52" s="893"/>
      <c r="H52" s="722" t="s">
        <v>218</v>
      </c>
      <c r="I52" s="574">
        <v>706.44617000000005</v>
      </c>
      <c r="J52" s="573">
        <v>585.72949500000004</v>
      </c>
      <c r="K52" s="573">
        <v>16.197648000000001</v>
      </c>
      <c r="L52" s="573">
        <v>95.280230000000003</v>
      </c>
      <c r="M52" s="573">
        <v>6.0365697300000001</v>
      </c>
      <c r="N52" s="573">
        <v>3.2022279900000004</v>
      </c>
      <c r="O52" s="555"/>
      <c r="P52" s="555"/>
    </row>
    <row r="53" spans="1:16" s="554" customFormat="1" ht="26.25" hidden="1">
      <c r="A53" s="555"/>
      <c r="B53" s="723" t="s">
        <v>219</v>
      </c>
      <c r="C53" s="676">
        <v>382.995116</v>
      </c>
      <c r="D53" s="638">
        <v>207.64170100000001</v>
      </c>
      <c r="E53" s="638">
        <v>123.848776</v>
      </c>
      <c r="F53" s="638">
        <v>51.504638899999996</v>
      </c>
      <c r="G53" s="893"/>
      <c r="H53" s="723" t="s">
        <v>219</v>
      </c>
      <c r="I53" s="676">
        <v>732.85569499999997</v>
      </c>
      <c r="J53" s="638">
        <v>610.10133699999994</v>
      </c>
      <c r="K53" s="638">
        <v>17.7680106</v>
      </c>
      <c r="L53" s="638">
        <v>95.583867599999991</v>
      </c>
      <c r="M53" s="638">
        <v>6.0998838200000005</v>
      </c>
      <c r="N53" s="638">
        <v>3.30259605</v>
      </c>
      <c r="O53" s="555"/>
      <c r="P53" s="555"/>
    </row>
    <row r="54" spans="1:16" s="554" customFormat="1" ht="26.25" hidden="1">
      <c r="A54" s="555"/>
      <c r="B54" s="721">
        <v>2021</v>
      </c>
      <c r="C54" s="636"/>
      <c r="D54" s="637"/>
      <c r="E54" s="637"/>
      <c r="F54" s="637"/>
      <c r="G54" s="893"/>
      <c r="H54" s="721">
        <v>2021</v>
      </c>
      <c r="I54" s="636"/>
      <c r="J54" s="637"/>
      <c r="K54" s="637"/>
      <c r="L54" s="637"/>
      <c r="M54" s="637"/>
      <c r="N54" s="637"/>
      <c r="O54" s="555"/>
      <c r="P54" s="555"/>
    </row>
    <row r="55" spans="1:16" s="554" customFormat="1" ht="34.9" hidden="1" customHeight="1">
      <c r="A55" s="555"/>
      <c r="B55" s="722" t="s">
        <v>212</v>
      </c>
      <c r="C55" s="574">
        <v>403.64722799999998</v>
      </c>
      <c r="D55" s="573">
        <v>211.56631100000001</v>
      </c>
      <c r="E55" s="573">
        <v>138.79924399999999</v>
      </c>
      <c r="F55" s="573">
        <v>53.281672999999998</v>
      </c>
      <c r="G55" s="893"/>
      <c r="H55" s="722" t="s">
        <v>212</v>
      </c>
      <c r="I55" s="574">
        <v>738.033277</v>
      </c>
      <c r="J55" s="573">
        <v>612.89410199999998</v>
      </c>
      <c r="K55" s="573">
        <v>19.2593651</v>
      </c>
      <c r="L55" s="573">
        <v>96.9866241</v>
      </c>
      <c r="M55" s="573">
        <v>5.5036231399999993</v>
      </c>
      <c r="N55" s="573">
        <v>3.3895630099999998</v>
      </c>
      <c r="O55" s="555"/>
      <c r="P55" s="555"/>
    </row>
    <row r="56" spans="1:16" s="554" customFormat="1" ht="34.9" hidden="1" customHeight="1">
      <c r="A56" s="555"/>
      <c r="B56" s="723" t="s">
        <v>213</v>
      </c>
      <c r="C56" s="676">
        <v>404.26403499999998</v>
      </c>
      <c r="D56" s="638">
        <v>213.378646</v>
      </c>
      <c r="E56" s="638">
        <v>138.04915800000001</v>
      </c>
      <c r="F56" s="638">
        <v>52.8362324</v>
      </c>
      <c r="G56" s="893"/>
      <c r="H56" s="723" t="s">
        <v>213</v>
      </c>
      <c r="I56" s="676">
        <v>727.10820899999999</v>
      </c>
      <c r="J56" s="638">
        <v>608.55396099999996</v>
      </c>
      <c r="K56" s="638">
        <v>19.936118199999999</v>
      </c>
      <c r="L56" s="638">
        <v>89.790165299999998</v>
      </c>
      <c r="M56" s="638">
        <v>5.3894316</v>
      </c>
      <c r="N56" s="638">
        <v>3.43853257</v>
      </c>
      <c r="O56" s="555"/>
      <c r="P56" s="555"/>
    </row>
    <row r="57" spans="1:16" s="554" customFormat="1" ht="34.9" hidden="1" customHeight="1">
      <c r="A57" s="555"/>
      <c r="B57" s="722" t="s">
        <v>214</v>
      </c>
      <c r="C57" s="574">
        <v>398.25276200000002</v>
      </c>
      <c r="D57" s="573">
        <v>207.83671000000001</v>
      </c>
      <c r="E57" s="573">
        <v>141.27164400000001</v>
      </c>
      <c r="F57" s="573">
        <v>49.144407399999999</v>
      </c>
      <c r="G57" s="893"/>
      <c r="H57" s="722" t="s">
        <v>214</v>
      </c>
      <c r="I57" s="574">
        <v>694.84248100000002</v>
      </c>
      <c r="J57" s="573">
        <v>589.28257499999995</v>
      </c>
      <c r="K57" s="573">
        <v>19.617232899999998</v>
      </c>
      <c r="L57" s="573">
        <v>77.769855400000012</v>
      </c>
      <c r="M57" s="573">
        <v>5.1690777599999995</v>
      </c>
      <c r="N57" s="573">
        <v>3.0037409500000001</v>
      </c>
      <c r="O57" s="555"/>
      <c r="P57" s="555"/>
    </row>
    <row r="58" spans="1:16" s="554" customFormat="1" ht="34.9" hidden="1" customHeight="1">
      <c r="A58" s="555"/>
      <c r="B58" s="723" t="s">
        <v>215</v>
      </c>
      <c r="C58" s="676">
        <v>392.14590600000002</v>
      </c>
      <c r="D58" s="638">
        <v>212.04109099999999</v>
      </c>
      <c r="E58" s="638">
        <v>132.20612199999999</v>
      </c>
      <c r="F58" s="638">
        <v>47.898694799999994</v>
      </c>
      <c r="G58" s="893"/>
      <c r="H58" s="723" t="s">
        <v>215</v>
      </c>
      <c r="I58" s="676">
        <v>710.76027899999997</v>
      </c>
      <c r="J58" s="638">
        <v>606.61787000000004</v>
      </c>
      <c r="K58" s="638">
        <v>20.108774100000002</v>
      </c>
      <c r="L58" s="638">
        <v>75.508257799999996</v>
      </c>
      <c r="M58" s="638">
        <v>5.0863030999999994</v>
      </c>
      <c r="N58" s="638">
        <v>3.4390753900000002</v>
      </c>
      <c r="O58" s="555"/>
      <c r="P58" s="555"/>
    </row>
    <row r="59" spans="1:16" s="554" customFormat="1" ht="35.1" hidden="1" customHeight="1">
      <c r="A59" s="555"/>
      <c r="B59" s="721">
        <v>2022</v>
      </c>
      <c r="C59" s="636"/>
      <c r="D59" s="637"/>
      <c r="E59" s="637"/>
      <c r="F59" s="637"/>
      <c r="G59" s="893"/>
      <c r="H59" s="721">
        <v>2022</v>
      </c>
      <c r="I59" s="636"/>
      <c r="J59" s="637"/>
      <c r="K59" s="637"/>
      <c r="L59" s="637"/>
      <c r="M59" s="637"/>
      <c r="N59" s="637"/>
      <c r="O59" s="555"/>
      <c r="P59" s="555"/>
    </row>
    <row r="60" spans="1:16" s="554" customFormat="1" ht="35.1" hidden="1" customHeight="1">
      <c r="A60" s="555"/>
      <c r="B60" s="722" t="s">
        <v>211</v>
      </c>
      <c r="C60" s="574">
        <v>378.070652</v>
      </c>
      <c r="D60" s="573">
        <v>194.928888</v>
      </c>
      <c r="E60" s="573">
        <v>133.24292600000001</v>
      </c>
      <c r="F60" s="573">
        <v>49.898838499999997</v>
      </c>
      <c r="G60" s="893"/>
      <c r="H60" s="722" t="s">
        <v>211</v>
      </c>
      <c r="I60" s="574">
        <v>750.66648699999996</v>
      </c>
      <c r="J60" s="573">
        <v>647.33872899999994</v>
      </c>
      <c r="K60" s="573">
        <v>19.354251600000001</v>
      </c>
      <c r="L60" s="573">
        <v>75.863814599999998</v>
      </c>
      <c r="M60" s="573">
        <v>4.5855289699999995</v>
      </c>
      <c r="N60" s="573">
        <v>3.5241601199999999</v>
      </c>
      <c r="O60" s="555"/>
      <c r="P60" s="555"/>
    </row>
    <row r="61" spans="1:16" s="554" customFormat="1" ht="35.1" hidden="1" customHeight="1">
      <c r="A61" s="555"/>
      <c r="B61" s="723" t="s">
        <v>210</v>
      </c>
      <c r="C61" s="676">
        <v>370.71915100000001</v>
      </c>
      <c r="D61" s="638">
        <v>195.623559</v>
      </c>
      <c r="E61" s="638">
        <v>126.86746100000001</v>
      </c>
      <c r="F61" s="638">
        <v>48.228131399999995</v>
      </c>
      <c r="G61" s="893"/>
      <c r="H61" s="723" t="s">
        <v>210</v>
      </c>
      <c r="I61" s="676">
        <v>700.60178299999995</v>
      </c>
      <c r="J61" s="638">
        <v>597.26943300000005</v>
      </c>
      <c r="K61" s="638">
        <v>19.135521600000001</v>
      </c>
      <c r="L61" s="638">
        <v>76.341894499999995</v>
      </c>
      <c r="M61" s="638">
        <v>4.4552700099999996</v>
      </c>
      <c r="N61" s="638">
        <v>3.3996647400000004</v>
      </c>
      <c r="O61" s="555"/>
      <c r="P61" s="555"/>
    </row>
    <row r="62" spans="1:16" s="554" customFormat="1" ht="35.1" hidden="1" customHeight="1">
      <c r="A62" s="555"/>
      <c r="B62" s="722" t="s">
        <v>209</v>
      </c>
      <c r="C62" s="574">
        <v>374.425566</v>
      </c>
      <c r="D62" s="573">
        <v>200.34399099999999</v>
      </c>
      <c r="E62" s="573">
        <v>126.59991100000001</v>
      </c>
      <c r="F62" s="573">
        <v>47.481662200000002</v>
      </c>
      <c r="G62" s="893"/>
      <c r="H62" s="722" t="s">
        <v>209</v>
      </c>
      <c r="I62" s="574">
        <v>689.01809200000002</v>
      </c>
      <c r="J62" s="573">
        <v>586.387609</v>
      </c>
      <c r="K62" s="573">
        <v>19.303723300000001</v>
      </c>
      <c r="L62" s="573">
        <v>75.954863799999998</v>
      </c>
      <c r="M62" s="573">
        <v>4.0238912999999998</v>
      </c>
      <c r="N62" s="573">
        <v>3.3480062099999999</v>
      </c>
      <c r="O62" s="555"/>
      <c r="P62" s="555"/>
    </row>
    <row r="63" spans="1:16" s="554" customFormat="1" ht="35.1" hidden="1" customHeight="1">
      <c r="A63" s="555"/>
      <c r="B63" s="723" t="s">
        <v>208</v>
      </c>
      <c r="C63" s="676">
        <v>365.89065299999999</v>
      </c>
      <c r="D63" s="638">
        <v>196.91488899999999</v>
      </c>
      <c r="E63" s="638">
        <v>120.77282099999999</v>
      </c>
      <c r="F63" s="638">
        <v>48.202943500000003</v>
      </c>
      <c r="G63" s="893"/>
      <c r="H63" s="723" t="s">
        <v>208</v>
      </c>
      <c r="I63" s="676">
        <v>682.35736899999995</v>
      </c>
      <c r="J63" s="638">
        <v>575.73196499999995</v>
      </c>
      <c r="K63" s="638">
        <v>17.277747600000001</v>
      </c>
      <c r="L63" s="638">
        <v>82.989209299999999</v>
      </c>
      <c r="M63" s="638">
        <v>3.1181227300000001</v>
      </c>
      <c r="N63" s="638">
        <v>3.2403255499999997</v>
      </c>
      <c r="O63" s="555"/>
      <c r="P63" s="555"/>
    </row>
    <row r="64" spans="1:16" s="554" customFormat="1" ht="35.1" customHeight="1">
      <c r="A64" s="555"/>
      <c r="B64" s="721">
        <v>2023</v>
      </c>
      <c r="C64" s="636"/>
      <c r="D64" s="637"/>
      <c r="E64" s="637"/>
      <c r="F64" s="637"/>
      <c r="G64" s="893"/>
      <c r="H64" s="721">
        <v>2023</v>
      </c>
      <c r="I64" s="636"/>
      <c r="J64" s="637"/>
      <c r="K64" s="637"/>
      <c r="L64" s="637"/>
      <c r="M64" s="637"/>
      <c r="N64" s="637"/>
      <c r="O64" s="555"/>
      <c r="P64" s="555"/>
    </row>
    <row r="65" spans="1:16" s="554" customFormat="1" ht="35.1" customHeight="1">
      <c r="A65" s="555"/>
      <c r="B65" s="722" t="s">
        <v>207</v>
      </c>
      <c r="C65" s="574">
        <v>377.25289299999997</v>
      </c>
      <c r="D65" s="573">
        <v>213.67893000000001</v>
      </c>
      <c r="E65" s="573">
        <v>114.074253</v>
      </c>
      <c r="F65" s="573">
        <v>49.499710499999999</v>
      </c>
      <c r="G65" s="893"/>
      <c r="H65" s="722" t="s">
        <v>207</v>
      </c>
      <c r="I65" s="574">
        <v>727.99085400000001</v>
      </c>
      <c r="J65" s="573">
        <v>591.50205300000005</v>
      </c>
      <c r="K65" s="573">
        <v>17.656666999999999</v>
      </c>
      <c r="L65" s="573">
        <v>114.830703</v>
      </c>
      <c r="M65" s="573">
        <v>0.70157188500000001</v>
      </c>
      <c r="N65" s="573">
        <v>3.29985931</v>
      </c>
      <c r="O65" s="555"/>
      <c r="P65" s="555"/>
    </row>
    <row r="66" spans="1:16" s="554" customFormat="1" ht="35.1" customHeight="1">
      <c r="A66" s="555"/>
      <c r="B66" s="723" t="s">
        <v>253</v>
      </c>
      <c r="C66" s="676">
        <v>396.40973600000001</v>
      </c>
      <c r="D66" s="638">
        <v>217.148921</v>
      </c>
      <c r="E66" s="638">
        <v>119.090103</v>
      </c>
      <c r="F66" s="638">
        <v>60.170712999999999</v>
      </c>
      <c r="G66" s="893"/>
      <c r="H66" s="723" t="s">
        <v>253</v>
      </c>
      <c r="I66" s="676">
        <v>676.24207699999999</v>
      </c>
      <c r="J66" s="638">
        <v>571.29649600000005</v>
      </c>
      <c r="K66" s="638">
        <v>17.030152999999999</v>
      </c>
      <c r="L66" s="638">
        <v>83.756253999999998</v>
      </c>
      <c r="M66" s="638">
        <v>0.57284400000000002</v>
      </c>
      <c r="N66" s="638">
        <v>3.5863309999999999</v>
      </c>
      <c r="O66" s="555"/>
      <c r="P66" s="555"/>
    </row>
    <row r="67" spans="1:16" s="554" customFormat="1" ht="35.1" customHeight="1">
      <c r="A67" s="555"/>
      <c r="B67" s="722" t="s">
        <v>680</v>
      </c>
      <c r="C67" s="574">
        <v>406.99735731699997</v>
      </c>
      <c r="D67" s="573">
        <v>229.95062649100001</v>
      </c>
      <c r="E67" s="573">
        <v>118.42755203</v>
      </c>
      <c r="F67" s="573">
        <v>58.619178804000001</v>
      </c>
      <c r="G67" s="893"/>
      <c r="H67" s="722" t="str">
        <f>B67</f>
        <v>Q3 2023</v>
      </c>
      <c r="I67" s="574">
        <v>670.85508905799998</v>
      </c>
      <c r="J67" s="573">
        <v>562.16157777800004</v>
      </c>
      <c r="K67" s="573">
        <v>17.499609578000001</v>
      </c>
      <c r="L67" s="573">
        <v>87.031534359999995</v>
      </c>
      <c r="M67" s="573">
        <v>0.57284446900000008</v>
      </c>
      <c r="N67" s="573">
        <v>3.5895228429999997</v>
      </c>
      <c r="O67" s="555"/>
      <c r="P67" s="555"/>
    </row>
    <row r="68" spans="1:16" s="554" customFormat="1" ht="35.1" customHeight="1">
      <c r="A68" s="555"/>
      <c r="B68" s="943" t="s">
        <v>992</v>
      </c>
      <c r="C68" s="914">
        <v>416.56902281099997</v>
      </c>
      <c r="D68" s="639">
        <v>239.63024924200002</v>
      </c>
      <c r="E68" s="639">
        <v>127.77801424899999</v>
      </c>
      <c r="F68" s="639">
        <v>49.160758332</v>
      </c>
      <c r="G68" s="893"/>
      <c r="H68" s="943" t="str">
        <f>B68</f>
        <v>Q4 2023</v>
      </c>
      <c r="I68" s="914">
        <v>664.87715255799992</v>
      </c>
      <c r="J68" s="639">
        <v>572.71873177100008</v>
      </c>
      <c r="K68" s="639">
        <v>15.687259548</v>
      </c>
      <c r="L68" s="639">
        <v>72.726341121000004</v>
      </c>
      <c r="M68" s="639">
        <v>0.57099999999999995</v>
      </c>
      <c r="N68" s="639">
        <v>3.1738180709999999</v>
      </c>
      <c r="O68" s="555"/>
      <c r="P68" s="555"/>
    </row>
    <row r="69" spans="1:16" s="554" customFormat="1" ht="35.1" customHeight="1">
      <c r="A69" s="555"/>
      <c r="B69" s="721">
        <v>2024</v>
      </c>
      <c r="C69" s="636"/>
      <c r="D69" s="637"/>
      <c r="E69" s="637"/>
      <c r="F69" s="637"/>
      <c r="G69" s="893"/>
      <c r="H69" s="721">
        <v>2024</v>
      </c>
      <c r="I69" s="636"/>
      <c r="J69" s="637"/>
      <c r="K69" s="637"/>
      <c r="L69" s="637"/>
      <c r="M69" s="637"/>
      <c r="N69" s="637"/>
      <c r="O69" s="555"/>
      <c r="P69" s="555"/>
    </row>
    <row r="70" spans="1:16" s="554" customFormat="1" ht="35.1" customHeight="1">
      <c r="A70" s="555"/>
      <c r="B70" s="722" t="s">
        <v>1025</v>
      </c>
      <c r="C70" s="574">
        <v>441.70600000000002</v>
      </c>
      <c r="D70" s="573">
        <v>259.66800000000001</v>
      </c>
      <c r="E70" s="573">
        <v>129.75</v>
      </c>
      <c r="F70" s="573">
        <v>52.287999999999997</v>
      </c>
      <c r="G70" s="893"/>
      <c r="H70" s="722" t="s">
        <v>1025</v>
      </c>
      <c r="I70" s="574">
        <v>644.19799999999998</v>
      </c>
      <c r="J70" s="573">
        <v>540.23</v>
      </c>
      <c r="K70" s="573">
        <v>15.863</v>
      </c>
      <c r="L70" s="573">
        <v>84.486000000000004</v>
      </c>
      <c r="M70" s="573">
        <v>0.42799999999999999</v>
      </c>
      <c r="N70" s="573">
        <v>3.1909999999999998</v>
      </c>
      <c r="O70" s="555"/>
      <c r="P70" s="555"/>
    </row>
    <row r="71" spans="1:16" s="554" customFormat="1" ht="35.1" customHeight="1">
      <c r="A71" s="555"/>
      <c r="B71" s="723" t="s">
        <v>1034</v>
      </c>
      <c r="C71" s="676">
        <v>465.65199999999999</v>
      </c>
      <c r="D71" s="638">
        <v>271.38499999999999</v>
      </c>
      <c r="E71" s="638">
        <v>140.643</v>
      </c>
      <c r="F71" s="638">
        <v>53.624000000000002</v>
      </c>
      <c r="G71" s="893"/>
      <c r="H71" s="723" t="s">
        <v>1034</v>
      </c>
      <c r="I71" s="676">
        <v>655.928</v>
      </c>
      <c r="J71" s="638">
        <v>562.03899999999999</v>
      </c>
      <c r="K71" s="638">
        <v>16.236000000000001</v>
      </c>
      <c r="L71" s="638">
        <v>73.933999999999997</v>
      </c>
      <c r="M71" s="638">
        <v>0.42799999999999999</v>
      </c>
      <c r="N71" s="638">
        <v>3.2909999999999999</v>
      </c>
      <c r="O71" s="555"/>
      <c r="P71" s="555"/>
    </row>
    <row r="72" spans="1:16" s="554" customFormat="1" ht="35.1" customHeight="1">
      <c r="A72" s="555"/>
      <c r="B72" s="722" t="s">
        <v>1042</v>
      </c>
      <c r="C72" s="574">
        <v>466.07900000000001</v>
      </c>
      <c r="D72" s="573">
        <v>272.83999999999997</v>
      </c>
      <c r="E72" s="573">
        <v>144.34399999999999</v>
      </c>
      <c r="F72" s="573">
        <v>48.893999999999998</v>
      </c>
      <c r="G72" s="893"/>
      <c r="H72" s="722" t="s">
        <v>1042</v>
      </c>
      <c r="I72" s="574">
        <v>658.05399999999997</v>
      </c>
      <c r="J72" s="573">
        <v>561.79899999999998</v>
      </c>
      <c r="K72" s="573">
        <v>18.786000000000001</v>
      </c>
      <c r="L72" s="573">
        <v>74.055000000000007</v>
      </c>
      <c r="M72" s="573">
        <v>0</v>
      </c>
      <c r="N72" s="573">
        <v>3.4129999999999998</v>
      </c>
      <c r="O72" s="555"/>
      <c r="P72" s="555"/>
    </row>
    <row r="73" spans="1:16" s="554" customFormat="1" ht="35.1" customHeight="1">
      <c r="A73" s="555"/>
      <c r="B73" s="943" t="s">
        <v>1046</v>
      </c>
      <c r="C73" s="914">
        <v>491.97</v>
      </c>
      <c r="D73" s="639">
        <v>299.70999999999998</v>
      </c>
      <c r="E73" s="639">
        <v>146.77799999999999</v>
      </c>
      <c r="F73" s="639">
        <v>45.482999999999997</v>
      </c>
      <c r="G73" s="893"/>
      <c r="H73" s="943" t="s">
        <v>1046</v>
      </c>
      <c r="I73" s="914">
        <v>651.23599999999999</v>
      </c>
      <c r="J73" s="639">
        <v>567</v>
      </c>
      <c r="K73" s="639">
        <v>14.683999999999999</v>
      </c>
      <c r="L73" s="639">
        <v>66.224999999999994</v>
      </c>
      <c r="M73" s="639">
        <v>0</v>
      </c>
      <c r="N73" s="639">
        <v>3.327</v>
      </c>
      <c r="O73" s="555"/>
      <c r="P73" s="555"/>
    </row>
    <row r="74" spans="1:16" s="554" customFormat="1" ht="35.1" customHeight="1">
      <c r="A74" s="555"/>
      <c r="B74" s="721">
        <v>2025</v>
      </c>
      <c r="C74" s="636"/>
      <c r="D74" s="637"/>
      <c r="E74" s="637"/>
      <c r="F74" s="637"/>
      <c r="G74" s="893"/>
      <c r="H74" s="721">
        <v>2025</v>
      </c>
      <c r="I74" s="636"/>
      <c r="J74" s="637"/>
      <c r="K74" s="637"/>
      <c r="L74" s="637"/>
      <c r="M74" s="637"/>
      <c r="N74" s="637"/>
      <c r="O74" s="555"/>
      <c r="P74" s="555"/>
    </row>
    <row r="75" spans="1:16" s="554" customFormat="1" ht="35.1" customHeight="1">
      <c r="A75" s="555"/>
      <c r="B75" s="722" t="s">
        <v>1065</v>
      </c>
      <c r="C75" s="574">
        <v>515.83799999999997</v>
      </c>
      <c r="D75" s="573">
        <v>311.14999999999998</v>
      </c>
      <c r="E75" s="573">
        <v>148.88200000000001</v>
      </c>
      <c r="F75" s="573">
        <v>55.805999999999997</v>
      </c>
      <c r="G75" s="893"/>
      <c r="H75" s="722" t="s">
        <v>1065</v>
      </c>
      <c r="I75" s="574">
        <v>655.76400000000001</v>
      </c>
      <c r="J75" s="573">
        <v>571.92899999999997</v>
      </c>
      <c r="K75" s="573">
        <v>14.738</v>
      </c>
      <c r="L75" s="573">
        <v>64.917000000000002</v>
      </c>
      <c r="M75" s="573">
        <v>0</v>
      </c>
      <c r="N75" s="573">
        <v>4.18</v>
      </c>
      <c r="O75" s="555"/>
      <c r="P75" s="555"/>
    </row>
    <row r="76" spans="1:16" s="554" customFormat="1" ht="35.1" customHeight="1">
      <c r="A76" s="555"/>
      <c r="B76" s="723" t="s">
        <v>1075</v>
      </c>
      <c r="C76" s="676">
        <v>537.30999999999995</v>
      </c>
      <c r="D76" s="638">
        <v>314.86399999999998</v>
      </c>
      <c r="E76" s="638">
        <v>168.01599999999999</v>
      </c>
      <c r="F76" s="638">
        <v>54.430999999999997</v>
      </c>
      <c r="G76" s="893"/>
      <c r="H76" s="723" t="s">
        <v>1075</v>
      </c>
      <c r="I76" s="676">
        <v>670.596</v>
      </c>
      <c r="J76" s="638">
        <v>590.86800000000005</v>
      </c>
      <c r="K76" s="638">
        <v>13.855</v>
      </c>
      <c r="L76" s="638">
        <v>62.447000000000003</v>
      </c>
      <c r="M76" s="638">
        <v>0</v>
      </c>
      <c r="N76" s="638">
        <v>3.427</v>
      </c>
      <c r="O76" s="555"/>
      <c r="P76" s="555"/>
    </row>
    <row r="77" spans="1:16" s="554" customFormat="1" ht="35.1" customHeight="1">
      <c r="A77" s="555"/>
      <c r="B77" s="722" t="s">
        <v>1078</v>
      </c>
      <c r="C77" s="574">
        <v>531.39</v>
      </c>
      <c r="D77" s="573">
        <v>327.358</v>
      </c>
      <c r="E77" s="573">
        <v>153.17099999999999</v>
      </c>
      <c r="F77" s="573">
        <v>50.860999999999997</v>
      </c>
      <c r="G77" s="893"/>
      <c r="H77" s="722" t="s">
        <v>1078</v>
      </c>
      <c r="I77" s="574">
        <v>643.72500000000002</v>
      </c>
      <c r="J77" s="573">
        <v>544.23</v>
      </c>
      <c r="K77" s="573">
        <v>28.484999999999999</v>
      </c>
      <c r="L77" s="573">
        <v>68.319000000000003</v>
      </c>
      <c r="M77" s="573">
        <v>0</v>
      </c>
      <c r="N77" s="573">
        <v>2.69</v>
      </c>
      <c r="O77" s="555"/>
      <c r="P77" s="555"/>
    </row>
    <row r="78" spans="1:16" s="554" customFormat="1" ht="35.1" customHeight="1">
      <c r="A78" s="555"/>
      <c r="B78" s="943" t="s">
        <v>1144</v>
      </c>
      <c r="C78" s="914">
        <v>544.83199999999999</v>
      </c>
      <c r="D78" s="639">
        <v>325.77199999999999</v>
      </c>
      <c r="E78" s="639">
        <v>169.786</v>
      </c>
      <c r="F78" s="639">
        <v>49.274999999999999</v>
      </c>
      <c r="G78" s="893"/>
      <c r="H78" s="943" t="s">
        <v>1144</v>
      </c>
      <c r="I78" s="914">
        <v>592.04600000000005</v>
      </c>
      <c r="J78" s="639">
        <v>487.851</v>
      </c>
      <c r="K78" s="639">
        <v>28.373000000000001</v>
      </c>
      <c r="L78" s="639">
        <v>65.415999999999997</v>
      </c>
      <c r="M78" s="639">
        <v>7.4809999999999999</v>
      </c>
      <c r="N78" s="639">
        <v>2.9249999999999998</v>
      </c>
      <c r="O78" s="555"/>
      <c r="P78" s="555"/>
    </row>
    <row r="79" spans="1:16" s="554" customFormat="1" ht="35.1" customHeight="1">
      <c r="A79" s="555"/>
      <c r="B79" s="1025">
        <v>2026</v>
      </c>
      <c r="C79" s="636"/>
      <c r="D79" s="637"/>
      <c r="E79" s="637"/>
      <c r="F79" s="637"/>
      <c r="G79" s="893"/>
      <c r="H79" s="1025">
        <v>2026</v>
      </c>
      <c r="I79" s="636"/>
      <c r="J79" s="637"/>
      <c r="K79" s="637"/>
      <c r="L79" s="637"/>
      <c r="M79" s="637"/>
      <c r="N79" s="637"/>
      <c r="O79" s="555"/>
      <c r="P79" s="555"/>
    </row>
    <row r="80" spans="1:16" s="554" customFormat="1" ht="35.1" customHeight="1">
      <c r="A80" s="555"/>
      <c r="B80" s="722" t="s">
        <v>1157</v>
      </c>
      <c r="C80" s="574">
        <v>576.93899999999996</v>
      </c>
      <c r="D80" s="573">
        <v>326.14999999999998</v>
      </c>
      <c r="E80" s="573">
        <v>202.648</v>
      </c>
      <c r="F80" s="573">
        <v>48.14</v>
      </c>
      <c r="G80" s="893"/>
      <c r="H80" s="722" t="s">
        <v>1157</v>
      </c>
      <c r="I80" s="574">
        <v>586.327</v>
      </c>
      <c r="J80" s="573">
        <v>489.05700000000002</v>
      </c>
      <c r="K80" s="573">
        <v>28.006</v>
      </c>
      <c r="L80" s="573">
        <v>66.075000000000003</v>
      </c>
      <c r="M80" s="573">
        <v>0</v>
      </c>
      <c r="N80" s="573">
        <v>3.1880000000000002</v>
      </c>
      <c r="O80" s="555"/>
      <c r="P80" s="555"/>
    </row>
    <row r="81" spans="1:16" s="554" customFormat="1" ht="35.1" customHeight="1">
      <c r="A81" s="555"/>
      <c r="B81" s="943" t="s">
        <v>1164</v>
      </c>
      <c r="C81" s="914">
        <v>575.78099999999995</v>
      </c>
      <c r="D81" s="639">
        <v>321.553</v>
      </c>
      <c r="E81" s="639">
        <v>205.71600000000001</v>
      </c>
      <c r="F81" s="639">
        <v>48.512</v>
      </c>
      <c r="G81" s="893"/>
      <c r="H81" s="943" t="s">
        <v>1164</v>
      </c>
      <c r="I81" s="914">
        <v>604.721</v>
      </c>
      <c r="J81" s="639">
        <v>510.13200000000001</v>
      </c>
      <c r="K81" s="639">
        <v>28.024000000000001</v>
      </c>
      <c r="L81" s="639">
        <v>63.118000000000002</v>
      </c>
      <c r="M81" s="639">
        <v>0</v>
      </c>
      <c r="N81" s="639">
        <v>3.4470000000000001</v>
      </c>
      <c r="O81" s="555"/>
      <c r="P81" s="555"/>
    </row>
    <row r="82" spans="1:16">
      <c r="B82" s="5"/>
      <c r="C82" s="50"/>
      <c r="D82" s="50"/>
      <c r="E82" s="50"/>
      <c r="F82" s="50"/>
      <c r="G82" s="50"/>
      <c r="H82" s="50"/>
      <c r="I82" s="50"/>
      <c r="J82" s="50"/>
      <c r="K82" s="50"/>
      <c r="L82" s="50"/>
      <c r="M82" s="50"/>
      <c r="N82" s="50"/>
    </row>
    <row r="83" spans="1:16" s="579" customFormat="1" ht="30" customHeight="1">
      <c r="B83" s="718" t="s">
        <v>873</v>
      </c>
      <c r="K83" s="738"/>
      <c r="L83" s="739"/>
      <c r="M83" s="739"/>
      <c r="N83" s="719" t="s">
        <v>870</v>
      </c>
    </row>
    <row r="84" spans="1:16">
      <c r="C84" s="50"/>
      <c r="D84" s="51"/>
      <c r="E84" s="51"/>
      <c r="F84" s="51"/>
      <c r="H84" s="51"/>
      <c r="I84" s="50"/>
      <c r="J84" s="51"/>
      <c r="K84" s="51"/>
      <c r="L84" s="51"/>
      <c r="M84" s="51"/>
      <c r="N84" s="51"/>
    </row>
    <row r="85" spans="1:16">
      <c r="C85" s="50"/>
      <c r="D85" s="51"/>
      <c r="E85" s="51"/>
      <c r="F85" s="51"/>
      <c r="H85" s="51"/>
      <c r="I85" s="50"/>
      <c r="J85" s="51"/>
      <c r="K85" s="51"/>
      <c r="L85" s="51"/>
      <c r="M85" s="51"/>
      <c r="N85" s="51"/>
    </row>
    <row r="86" spans="1:16">
      <c r="B86" s="5"/>
      <c r="C86" s="50"/>
      <c r="D86" s="50"/>
      <c r="E86" s="50"/>
      <c r="F86" s="50"/>
      <c r="G86" s="50"/>
      <c r="H86" s="50"/>
      <c r="I86" s="50"/>
      <c r="J86" s="50"/>
      <c r="K86" s="50"/>
      <c r="L86" s="50"/>
      <c r="M86" s="50"/>
      <c r="N86" s="50"/>
    </row>
    <row r="87" spans="1:16">
      <c r="B87" s="5"/>
      <c r="C87" s="50"/>
      <c r="D87" s="50"/>
      <c r="E87" s="50"/>
      <c r="F87" s="50"/>
      <c r="G87" s="50"/>
      <c r="H87" s="50"/>
      <c r="I87" s="50"/>
      <c r="J87" s="50"/>
      <c r="K87" s="50"/>
      <c r="L87" s="50"/>
      <c r="M87" s="50"/>
      <c r="N87" s="50"/>
    </row>
    <row r="88" spans="1:16">
      <c r="B88" s="5"/>
      <c r="C88" s="50"/>
      <c r="D88" s="50"/>
      <c r="E88" s="50"/>
      <c r="F88" s="50"/>
      <c r="G88" s="50"/>
      <c r="H88" s="50"/>
      <c r="I88" s="50"/>
      <c r="J88" s="50"/>
      <c r="K88" s="50"/>
      <c r="L88" s="50"/>
      <c r="M88" s="50"/>
      <c r="N88" s="50"/>
    </row>
    <row r="89" spans="1:16">
      <c r="B89" s="5"/>
      <c r="C89" s="50"/>
      <c r="D89" s="50"/>
      <c r="E89" s="50"/>
      <c r="F89" s="50"/>
      <c r="G89" s="50"/>
      <c r="H89" s="50"/>
      <c r="I89" s="50"/>
      <c r="J89" s="50"/>
      <c r="K89" s="50"/>
      <c r="L89" s="50"/>
      <c r="M89" s="50"/>
      <c r="N89" s="50"/>
    </row>
    <row r="90" spans="1:16">
      <c r="B90" s="5"/>
      <c r="C90" s="50"/>
      <c r="D90" s="50"/>
      <c r="E90" s="50"/>
      <c r="F90" s="50"/>
      <c r="G90" s="50"/>
      <c r="H90" s="50"/>
      <c r="I90" s="50"/>
      <c r="J90" s="50"/>
      <c r="K90" s="50"/>
      <c r="L90" s="50"/>
      <c r="M90" s="50"/>
      <c r="N90" s="50"/>
    </row>
    <row r="91" spans="1:16">
      <c r="B91" s="5"/>
      <c r="C91" s="50"/>
      <c r="D91" s="50"/>
      <c r="E91" s="50"/>
      <c r="F91" s="50"/>
      <c r="G91" s="50"/>
      <c r="H91" s="50"/>
      <c r="I91" s="50"/>
      <c r="J91" s="50"/>
      <c r="K91" s="50"/>
      <c r="L91" s="50"/>
      <c r="M91" s="50"/>
      <c r="N91" s="50"/>
    </row>
    <row r="92" spans="1:16">
      <c r="B92" s="5"/>
      <c r="C92" s="50"/>
      <c r="D92" s="50"/>
      <c r="E92" s="50"/>
      <c r="F92" s="50"/>
      <c r="G92" s="50"/>
      <c r="H92" s="50"/>
      <c r="I92" s="50"/>
      <c r="J92" s="50"/>
      <c r="K92" s="50"/>
      <c r="L92" s="50"/>
      <c r="M92" s="50"/>
      <c r="N92" s="50"/>
    </row>
    <row r="93" spans="1:16">
      <c r="B93" s="5"/>
      <c r="C93" s="50"/>
      <c r="D93" s="50"/>
      <c r="E93" s="50"/>
      <c r="F93" s="50"/>
      <c r="G93" s="50"/>
      <c r="H93" s="50"/>
      <c r="I93" s="50"/>
      <c r="J93" s="50"/>
      <c r="K93" s="50"/>
      <c r="L93" s="50"/>
      <c r="M93" s="50"/>
      <c r="N93" s="50"/>
    </row>
    <row r="94" spans="1:16">
      <c r="B94" s="5"/>
      <c r="C94" s="50"/>
      <c r="D94" s="51"/>
      <c r="E94" s="51"/>
      <c r="F94" s="51"/>
      <c r="H94" s="51"/>
      <c r="I94" s="50"/>
      <c r="J94" s="51"/>
      <c r="K94" s="51"/>
      <c r="L94" s="51"/>
      <c r="M94" s="51"/>
      <c r="N94" s="51"/>
    </row>
    <row r="95" spans="1:16">
      <c r="B95" s="5"/>
      <c r="C95" s="50"/>
      <c r="D95" s="51"/>
      <c r="E95" s="51"/>
      <c r="F95" s="51"/>
      <c r="H95" s="51"/>
      <c r="I95" s="50"/>
      <c r="J95" s="51"/>
      <c r="K95" s="51"/>
      <c r="L95" s="51"/>
      <c r="M95" s="51"/>
      <c r="N95" s="51"/>
    </row>
    <row r="96" spans="1:16">
      <c r="B96" s="5"/>
      <c r="C96" s="50"/>
      <c r="D96" s="51"/>
      <c r="E96" s="51"/>
      <c r="F96" s="51"/>
      <c r="H96" s="51"/>
      <c r="I96" s="50"/>
      <c r="J96" s="51"/>
      <c r="K96" s="51"/>
      <c r="L96" s="51"/>
      <c r="M96" s="51"/>
      <c r="N96" s="51"/>
    </row>
    <row r="97" spans="2:14">
      <c r="B97" s="5"/>
      <c r="C97" s="50"/>
      <c r="D97" s="51"/>
      <c r="E97" s="51"/>
      <c r="F97" s="51"/>
      <c r="H97" s="51"/>
      <c r="I97" s="50"/>
      <c r="J97" s="51"/>
      <c r="K97" s="51"/>
      <c r="L97" s="51"/>
      <c r="M97" s="51"/>
      <c r="N97" s="51"/>
    </row>
    <row r="98" spans="2:14">
      <c r="B98" s="5"/>
      <c r="C98" s="50"/>
      <c r="D98" s="51"/>
      <c r="E98" s="51"/>
      <c r="F98" s="51"/>
      <c r="H98" s="51"/>
      <c r="I98" s="50"/>
      <c r="J98" s="51"/>
      <c r="K98" s="51"/>
      <c r="L98" s="51"/>
      <c r="M98" s="51"/>
      <c r="N98" s="51"/>
    </row>
    <row r="99" spans="2:14">
      <c r="B99" s="5"/>
      <c r="C99" s="50"/>
      <c r="D99" s="51"/>
      <c r="E99" s="51"/>
      <c r="F99" s="51"/>
      <c r="H99" s="51"/>
      <c r="I99" s="50"/>
      <c r="J99" s="51"/>
      <c r="K99" s="51"/>
      <c r="L99" s="51"/>
      <c r="M99" s="51"/>
      <c r="N99" s="51"/>
    </row>
    <row r="100" spans="2:14">
      <c r="B100" s="5"/>
      <c r="C100" s="50"/>
      <c r="D100" s="51"/>
      <c r="E100" s="51"/>
      <c r="F100" s="51"/>
      <c r="H100" s="51"/>
      <c r="I100" s="50"/>
      <c r="J100" s="51"/>
      <c r="K100" s="51"/>
      <c r="L100" s="51"/>
      <c r="M100" s="51"/>
      <c r="N100" s="51"/>
    </row>
    <row r="101" spans="2:14">
      <c r="B101" s="5"/>
      <c r="C101" s="50"/>
      <c r="D101" s="51"/>
      <c r="E101" s="51"/>
      <c r="F101" s="51"/>
      <c r="H101" s="51"/>
      <c r="I101" s="50"/>
      <c r="J101" s="51"/>
      <c r="K101" s="51"/>
      <c r="L101" s="51"/>
      <c r="M101" s="51"/>
      <c r="N101" s="51"/>
    </row>
    <row r="102" spans="2:14">
      <c r="B102" s="5"/>
      <c r="C102" s="50"/>
      <c r="D102" s="51"/>
      <c r="E102" s="51"/>
      <c r="F102" s="51"/>
      <c r="H102" s="51"/>
      <c r="I102" s="50"/>
      <c r="J102" s="51"/>
      <c r="K102" s="51"/>
      <c r="L102" s="51"/>
      <c r="M102" s="51"/>
      <c r="N102" s="51"/>
    </row>
    <row r="103" spans="2:14">
      <c r="B103" s="5"/>
      <c r="C103" s="50"/>
      <c r="D103" s="51"/>
      <c r="E103" s="51"/>
      <c r="F103" s="51"/>
      <c r="H103" s="51"/>
      <c r="I103" s="50"/>
      <c r="J103" s="51"/>
      <c r="K103" s="51"/>
      <c r="L103" s="51"/>
      <c r="M103" s="51"/>
      <c r="N103" s="51"/>
    </row>
    <row r="104" spans="2:14">
      <c r="B104" s="5"/>
      <c r="C104" s="50"/>
      <c r="D104" s="51"/>
      <c r="E104" s="51"/>
      <c r="F104" s="51"/>
      <c r="H104" s="51"/>
      <c r="I104" s="50"/>
      <c r="J104" s="51"/>
      <c r="K104" s="51"/>
      <c r="L104" s="51"/>
      <c r="M104" s="51"/>
      <c r="N104" s="51"/>
    </row>
    <row r="105" spans="2:14">
      <c r="B105" s="5"/>
      <c r="C105" s="50"/>
      <c r="D105" s="51"/>
      <c r="E105" s="51"/>
      <c r="F105" s="51"/>
      <c r="H105" s="51"/>
      <c r="I105" s="50"/>
      <c r="J105" s="51"/>
      <c r="K105" s="51"/>
      <c r="L105" s="51"/>
      <c r="M105" s="51"/>
      <c r="N105" s="51"/>
    </row>
    <row r="106" spans="2:14">
      <c r="B106" s="5"/>
      <c r="C106" s="50"/>
      <c r="D106" s="51"/>
      <c r="E106" s="51"/>
      <c r="F106" s="51"/>
      <c r="H106" s="51"/>
      <c r="I106" s="50"/>
      <c r="J106" s="51"/>
      <c r="K106" s="51"/>
      <c r="L106" s="51"/>
      <c r="M106" s="51"/>
      <c r="N106" s="51"/>
    </row>
    <row r="107" spans="2:14">
      <c r="B107" s="5"/>
      <c r="C107" s="50"/>
      <c r="D107" s="51"/>
      <c r="E107" s="51"/>
      <c r="F107" s="51"/>
      <c r="H107" s="51"/>
      <c r="I107" s="50"/>
      <c r="J107" s="51"/>
      <c r="K107" s="51"/>
      <c r="L107" s="51"/>
      <c r="M107" s="51"/>
      <c r="N107" s="51"/>
    </row>
    <row r="108" spans="2:14">
      <c r="B108" s="5"/>
      <c r="C108" s="50"/>
      <c r="D108" s="51"/>
      <c r="E108" s="51"/>
      <c r="F108" s="51"/>
      <c r="H108" s="51"/>
      <c r="I108" s="50"/>
      <c r="J108" s="51"/>
      <c r="K108" s="51"/>
      <c r="L108" s="51"/>
      <c r="M108" s="51"/>
      <c r="N108" s="51"/>
    </row>
    <row r="109" spans="2:14">
      <c r="B109" s="5"/>
      <c r="C109" s="50"/>
      <c r="D109" s="51"/>
      <c r="E109" s="51"/>
      <c r="F109" s="51"/>
      <c r="H109" s="51"/>
      <c r="I109" s="50"/>
      <c r="J109" s="51"/>
      <c r="K109" s="51"/>
      <c r="L109" s="51"/>
      <c r="M109" s="51"/>
      <c r="N109" s="51"/>
    </row>
    <row r="110" spans="2:14">
      <c r="B110" s="5"/>
      <c r="C110" s="50"/>
      <c r="D110" s="51"/>
      <c r="E110" s="51"/>
      <c r="F110" s="51"/>
      <c r="H110" s="51"/>
      <c r="I110" s="50"/>
      <c r="J110" s="51"/>
      <c r="K110" s="51"/>
      <c r="L110" s="51"/>
      <c r="M110" s="51"/>
      <c r="N110" s="51"/>
    </row>
    <row r="111" spans="2:14">
      <c r="B111" s="5"/>
      <c r="C111" s="50"/>
      <c r="D111" s="51"/>
      <c r="E111" s="51"/>
      <c r="F111" s="51"/>
      <c r="H111" s="51"/>
      <c r="I111" s="50"/>
      <c r="J111" s="51"/>
      <c r="K111" s="51"/>
      <c r="L111" s="51"/>
      <c r="M111" s="51"/>
      <c r="N111" s="51"/>
    </row>
    <row r="112" spans="2:14">
      <c r="B112" s="5"/>
      <c r="C112" s="50"/>
      <c r="D112" s="51"/>
      <c r="E112" s="51"/>
      <c r="F112" s="51"/>
      <c r="H112" s="51"/>
      <c r="I112" s="50"/>
      <c r="J112" s="51"/>
      <c r="K112" s="51"/>
      <c r="L112" s="51"/>
      <c r="M112" s="51"/>
      <c r="N112" s="51"/>
    </row>
    <row r="113" spans="2:14">
      <c r="B113" s="5"/>
      <c r="C113" s="50"/>
      <c r="D113" s="51"/>
      <c r="E113" s="51"/>
      <c r="F113" s="51"/>
      <c r="H113" s="51"/>
      <c r="I113" s="50"/>
      <c r="J113" s="51"/>
      <c r="K113" s="51"/>
      <c r="L113" s="51"/>
      <c r="M113" s="51"/>
      <c r="N113" s="51"/>
    </row>
    <row r="114" spans="2:14">
      <c r="B114" s="5"/>
      <c r="C114" s="50"/>
      <c r="D114" s="51"/>
      <c r="E114" s="51"/>
      <c r="F114" s="51"/>
      <c r="H114" s="51"/>
      <c r="I114" s="50"/>
      <c r="J114" s="51"/>
      <c r="K114" s="51"/>
      <c r="L114" s="51"/>
      <c r="M114" s="51"/>
      <c r="N114" s="51"/>
    </row>
    <row r="115" spans="2:14">
      <c r="B115" s="5"/>
      <c r="C115" s="50"/>
      <c r="D115" s="51"/>
      <c r="E115" s="51"/>
      <c r="F115" s="51"/>
      <c r="H115" s="51"/>
      <c r="I115" s="50"/>
      <c r="J115" s="51"/>
      <c r="K115" s="51"/>
      <c r="L115" s="51"/>
      <c r="M115" s="51"/>
      <c r="N115" s="51"/>
    </row>
    <row r="116" spans="2:14">
      <c r="B116" s="5"/>
      <c r="C116" s="50"/>
      <c r="D116" s="51"/>
      <c r="E116" s="51"/>
      <c r="F116" s="51"/>
      <c r="H116" s="51"/>
      <c r="I116" s="50"/>
      <c r="J116" s="51"/>
      <c r="K116" s="51"/>
      <c r="L116" s="51"/>
      <c r="M116" s="51"/>
      <c r="N116" s="51"/>
    </row>
    <row r="117" spans="2:14">
      <c r="B117" s="5"/>
      <c r="C117" s="50"/>
      <c r="D117" s="51"/>
      <c r="E117" s="51"/>
      <c r="F117" s="51"/>
      <c r="H117" s="51"/>
      <c r="I117" s="50"/>
      <c r="J117" s="51"/>
      <c r="K117" s="51"/>
      <c r="L117" s="51"/>
      <c r="M117" s="51"/>
      <c r="N117" s="51"/>
    </row>
    <row r="118" spans="2:14">
      <c r="B118" s="5"/>
      <c r="C118" s="50"/>
      <c r="D118" s="51"/>
      <c r="E118" s="51"/>
      <c r="F118" s="51"/>
      <c r="H118" s="51"/>
      <c r="I118" s="50"/>
      <c r="J118" s="51"/>
      <c r="K118" s="51"/>
      <c r="L118" s="51"/>
      <c r="M118" s="51"/>
      <c r="N118" s="51"/>
    </row>
    <row r="119" spans="2:14">
      <c r="B119" s="5"/>
      <c r="C119" s="50"/>
      <c r="D119" s="51"/>
      <c r="E119" s="51"/>
      <c r="F119" s="51"/>
      <c r="H119" s="51"/>
      <c r="I119" s="50"/>
      <c r="J119" s="51"/>
      <c r="K119" s="51"/>
      <c r="L119" s="51"/>
      <c r="M119" s="51"/>
      <c r="N119" s="51"/>
    </row>
    <row r="120" spans="2:14">
      <c r="C120" s="50"/>
      <c r="D120" s="51"/>
      <c r="E120" s="51"/>
      <c r="F120" s="51"/>
      <c r="H120" s="51"/>
      <c r="I120" s="50"/>
      <c r="J120" s="51"/>
      <c r="K120" s="51"/>
      <c r="L120" s="51"/>
      <c r="M120" s="51"/>
      <c r="N120" s="51"/>
    </row>
    <row r="121" spans="2:14">
      <c r="C121" s="50"/>
      <c r="D121" s="51"/>
      <c r="E121" s="51"/>
      <c r="F121" s="51"/>
      <c r="H121" s="51"/>
      <c r="I121" s="50"/>
      <c r="J121" s="51"/>
      <c r="K121" s="51"/>
      <c r="L121" s="51"/>
      <c r="M121" s="51"/>
      <c r="N121" s="51"/>
    </row>
    <row r="122" spans="2:14">
      <c r="C122" s="50"/>
      <c r="D122" s="51"/>
      <c r="E122" s="51"/>
      <c r="F122" s="51"/>
      <c r="H122" s="51"/>
      <c r="I122" s="50"/>
      <c r="J122" s="51"/>
      <c r="K122" s="51"/>
      <c r="L122" s="51"/>
      <c r="M122" s="51"/>
      <c r="N122" s="51"/>
    </row>
    <row r="123" spans="2:14">
      <c r="C123" s="50"/>
      <c r="D123" s="51"/>
      <c r="E123" s="51"/>
      <c r="F123" s="51"/>
      <c r="H123" s="51"/>
      <c r="I123" s="50"/>
      <c r="J123" s="51"/>
      <c r="K123" s="51"/>
      <c r="L123" s="51"/>
      <c r="M123" s="51"/>
      <c r="N123" s="51"/>
    </row>
    <row r="124" spans="2:14">
      <c r="C124" s="50"/>
      <c r="D124" s="51"/>
      <c r="E124" s="51"/>
      <c r="F124" s="51"/>
      <c r="H124" s="51"/>
      <c r="I124" s="50"/>
      <c r="J124" s="51"/>
      <c r="K124" s="51"/>
      <c r="L124" s="51"/>
      <c r="M124" s="51"/>
      <c r="N124" s="51"/>
    </row>
    <row r="125" spans="2:14">
      <c r="B125" s="5"/>
      <c r="C125" s="50"/>
      <c r="D125" s="51"/>
      <c r="E125" s="51"/>
      <c r="F125" s="51"/>
      <c r="H125" s="51"/>
      <c r="I125" s="50"/>
      <c r="J125" s="51"/>
      <c r="K125" s="51"/>
      <c r="L125" s="51"/>
      <c r="M125" s="51"/>
      <c r="N125" s="51"/>
    </row>
    <row r="126" spans="2:14">
      <c r="B126" s="5"/>
      <c r="C126" s="50"/>
      <c r="D126" s="51"/>
      <c r="E126" s="51"/>
      <c r="F126" s="51"/>
      <c r="H126" s="51"/>
      <c r="I126" s="50"/>
      <c r="J126" s="51"/>
      <c r="K126" s="51"/>
      <c r="L126" s="51"/>
      <c r="M126" s="51"/>
      <c r="N126" s="51"/>
    </row>
    <row r="127" spans="2:14">
      <c r="B127" s="5"/>
      <c r="C127" s="50"/>
      <c r="D127" s="51"/>
      <c r="E127" s="51"/>
      <c r="F127" s="51"/>
      <c r="H127" s="51"/>
      <c r="I127" s="50"/>
      <c r="J127" s="51"/>
      <c r="K127" s="51"/>
      <c r="L127" s="51"/>
      <c r="M127" s="51"/>
      <c r="N127" s="51"/>
    </row>
    <row r="128" spans="2:14">
      <c r="B128" s="5"/>
      <c r="C128" s="50"/>
      <c r="D128" s="51"/>
      <c r="E128" s="51"/>
      <c r="F128" s="51"/>
      <c r="H128" s="51"/>
      <c r="I128" s="50"/>
      <c r="J128" s="51"/>
      <c r="K128" s="51"/>
      <c r="L128" s="51"/>
      <c r="M128" s="51"/>
      <c r="N128" s="51"/>
    </row>
    <row r="129" spans="2:14">
      <c r="B129" s="5"/>
      <c r="C129" s="50"/>
      <c r="D129" s="50"/>
      <c r="E129" s="50"/>
      <c r="F129" s="50"/>
      <c r="G129" s="50"/>
      <c r="H129" s="50"/>
      <c r="I129" s="50"/>
      <c r="J129" s="50"/>
      <c r="K129" s="50"/>
      <c r="L129" s="50"/>
      <c r="M129" s="50"/>
      <c r="N129" s="50"/>
    </row>
    <row r="130" spans="2:14">
      <c r="B130" s="5"/>
      <c r="C130" s="50"/>
      <c r="D130" s="50"/>
      <c r="E130" s="50"/>
      <c r="F130" s="50"/>
      <c r="G130" s="50"/>
      <c r="H130" s="50"/>
      <c r="I130" s="50"/>
      <c r="J130" s="50"/>
      <c r="K130" s="50"/>
      <c r="L130" s="50"/>
      <c r="M130" s="50"/>
      <c r="N130" s="50"/>
    </row>
    <row r="131" spans="2:14">
      <c r="B131" s="5"/>
      <c r="C131" s="50"/>
      <c r="D131" s="50"/>
      <c r="E131" s="50"/>
      <c r="F131" s="50"/>
      <c r="G131" s="50"/>
      <c r="H131" s="50"/>
      <c r="I131" s="50"/>
      <c r="J131" s="50"/>
      <c r="K131" s="50"/>
      <c r="L131" s="50"/>
      <c r="M131" s="50"/>
      <c r="N131" s="50"/>
    </row>
    <row r="132" spans="2:14">
      <c r="B132" s="5"/>
      <c r="C132" s="50"/>
      <c r="D132" s="50"/>
      <c r="E132" s="50"/>
      <c r="F132" s="50"/>
      <c r="G132" s="50"/>
      <c r="H132" s="50"/>
      <c r="I132" s="50"/>
      <c r="J132" s="50"/>
      <c r="K132" s="50"/>
      <c r="L132" s="50"/>
      <c r="M132" s="50"/>
      <c r="N132" s="50"/>
    </row>
    <row r="133" spans="2:14">
      <c r="B133" s="5"/>
      <c r="C133" s="50"/>
      <c r="D133" s="50"/>
      <c r="E133" s="50"/>
      <c r="F133" s="50"/>
      <c r="G133" s="50"/>
      <c r="H133" s="50"/>
      <c r="I133" s="50"/>
      <c r="J133" s="50"/>
      <c r="K133" s="50"/>
      <c r="L133" s="50"/>
      <c r="M133" s="50"/>
      <c r="N133" s="50"/>
    </row>
    <row r="134" spans="2:14">
      <c r="B134" s="5"/>
      <c r="C134" s="50"/>
      <c r="D134" s="50"/>
      <c r="E134" s="50"/>
      <c r="F134" s="50"/>
      <c r="G134" s="50"/>
      <c r="H134" s="50"/>
      <c r="I134" s="50"/>
      <c r="J134" s="50"/>
      <c r="K134" s="50"/>
      <c r="L134" s="50"/>
      <c r="M134" s="50"/>
      <c r="N134" s="50"/>
    </row>
    <row r="135" spans="2:14">
      <c r="B135" s="5"/>
      <c r="C135" s="50"/>
      <c r="D135" s="50"/>
      <c r="E135" s="50"/>
      <c r="F135" s="50"/>
      <c r="G135" s="50"/>
      <c r="H135" s="50"/>
      <c r="I135" s="50"/>
      <c r="J135" s="50"/>
      <c r="K135" s="50"/>
      <c r="L135" s="50"/>
      <c r="M135" s="50"/>
      <c r="N135" s="50"/>
    </row>
    <row r="136" spans="2:14">
      <c r="B136" s="5"/>
      <c r="C136" s="50"/>
      <c r="D136" s="50"/>
      <c r="E136" s="50"/>
      <c r="F136" s="50"/>
      <c r="G136" s="50"/>
      <c r="H136" s="50"/>
      <c r="I136" s="50"/>
      <c r="J136" s="50"/>
      <c r="K136" s="50"/>
      <c r="L136" s="50"/>
      <c r="M136" s="50"/>
      <c r="N136" s="50"/>
    </row>
    <row r="137" spans="2:14">
      <c r="B137" s="5"/>
      <c r="C137" s="50"/>
      <c r="D137" s="50"/>
      <c r="E137" s="50"/>
      <c r="F137" s="50"/>
      <c r="G137" s="50"/>
      <c r="H137" s="50"/>
      <c r="I137" s="50"/>
      <c r="J137" s="50"/>
      <c r="K137" s="50"/>
      <c r="L137" s="50"/>
      <c r="M137" s="50"/>
      <c r="N137" s="50"/>
    </row>
    <row r="138" spans="2:14">
      <c r="B138" s="5"/>
      <c r="C138" s="50"/>
      <c r="D138" s="50"/>
      <c r="E138" s="50"/>
      <c r="F138" s="50"/>
      <c r="G138" s="50"/>
      <c r="H138" s="50"/>
      <c r="I138" s="50"/>
      <c r="J138" s="50"/>
      <c r="K138" s="50"/>
      <c r="L138" s="50"/>
      <c r="M138" s="50"/>
      <c r="N138" s="50"/>
    </row>
    <row r="139" spans="2:14">
      <c r="B139" s="5"/>
      <c r="C139" s="50"/>
      <c r="D139" s="50"/>
      <c r="E139" s="50"/>
      <c r="F139" s="50"/>
      <c r="G139" s="50"/>
      <c r="H139" s="50"/>
      <c r="I139" s="50"/>
      <c r="J139" s="50"/>
      <c r="K139" s="50"/>
      <c r="L139" s="50"/>
      <c r="M139" s="50"/>
      <c r="N139" s="50"/>
    </row>
    <row r="140" spans="2:14">
      <c r="B140" s="5"/>
      <c r="C140" s="50"/>
      <c r="D140" s="50"/>
      <c r="E140" s="50"/>
      <c r="F140" s="50"/>
      <c r="G140" s="50"/>
      <c r="H140" s="50"/>
      <c r="I140" s="50"/>
      <c r="J140" s="50"/>
      <c r="K140" s="50"/>
      <c r="L140" s="50"/>
      <c r="M140" s="50"/>
      <c r="N140" s="50"/>
    </row>
    <row r="141" spans="2:14">
      <c r="B141" s="5"/>
      <c r="C141" s="50"/>
      <c r="D141" s="50"/>
      <c r="E141" s="50"/>
      <c r="F141" s="50"/>
      <c r="G141" s="50"/>
      <c r="H141" s="50"/>
      <c r="I141" s="50"/>
      <c r="J141" s="50"/>
      <c r="K141" s="50"/>
      <c r="L141" s="50"/>
      <c r="M141" s="50"/>
      <c r="N141" s="50"/>
    </row>
    <row r="142" spans="2:14">
      <c r="B142" s="5"/>
      <c r="C142" s="50"/>
      <c r="D142" s="50"/>
      <c r="E142" s="50"/>
      <c r="F142" s="50"/>
      <c r="G142" s="50"/>
      <c r="H142" s="50"/>
      <c r="I142" s="50"/>
      <c r="J142" s="50"/>
      <c r="K142" s="50"/>
      <c r="L142" s="50"/>
      <c r="M142" s="50"/>
      <c r="N142" s="50"/>
    </row>
    <row r="143" spans="2:14">
      <c r="B143" s="5"/>
      <c r="C143" s="50"/>
      <c r="D143" s="50"/>
      <c r="E143" s="50"/>
      <c r="F143" s="50"/>
      <c r="G143" s="50"/>
      <c r="H143" s="50"/>
      <c r="I143" s="50"/>
      <c r="J143" s="50"/>
      <c r="K143" s="50"/>
      <c r="L143" s="50"/>
      <c r="M143" s="50"/>
      <c r="N143" s="50"/>
    </row>
    <row r="144" spans="2:14">
      <c r="B144" s="5"/>
      <c r="C144" s="50"/>
      <c r="D144" s="50"/>
      <c r="E144" s="50"/>
      <c r="F144" s="50"/>
      <c r="G144" s="50"/>
      <c r="H144" s="50"/>
      <c r="I144" s="50"/>
      <c r="J144" s="50"/>
      <c r="K144" s="50"/>
      <c r="L144" s="50"/>
      <c r="M144" s="50"/>
      <c r="N144" s="50"/>
    </row>
    <row r="145" spans="2:14">
      <c r="B145" s="5"/>
      <c r="C145" s="50"/>
      <c r="D145" s="50"/>
      <c r="E145" s="50"/>
      <c r="F145" s="50"/>
      <c r="G145" s="50"/>
      <c r="H145" s="50"/>
      <c r="I145" s="50"/>
      <c r="J145" s="50"/>
      <c r="K145" s="50"/>
      <c r="L145" s="50"/>
      <c r="M145" s="50"/>
      <c r="N145" s="50"/>
    </row>
    <row r="146" spans="2:14">
      <c r="B146" s="5"/>
      <c r="C146" s="50"/>
      <c r="D146" s="50"/>
      <c r="E146" s="50"/>
      <c r="F146" s="50"/>
      <c r="G146" s="50"/>
      <c r="H146" s="50"/>
      <c r="I146" s="50"/>
      <c r="J146" s="50"/>
      <c r="K146" s="50"/>
      <c r="L146" s="50"/>
      <c r="M146" s="50"/>
      <c r="N146" s="50"/>
    </row>
    <row r="147" spans="2:14">
      <c r="B147" s="5"/>
      <c r="C147" s="50"/>
      <c r="D147" s="50"/>
      <c r="E147" s="50"/>
      <c r="F147" s="50"/>
      <c r="G147" s="50"/>
      <c r="H147" s="50"/>
      <c r="I147" s="50"/>
      <c r="J147" s="50"/>
      <c r="K147" s="50"/>
      <c r="L147" s="50"/>
      <c r="M147" s="50"/>
      <c r="N147" s="50"/>
    </row>
    <row r="148" spans="2:14">
      <c r="B148" s="5"/>
      <c r="C148" s="50"/>
      <c r="D148" s="50"/>
      <c r="E148" s="50"/>
      <c r="F148" s="50"/>
      <c r="G148" s="50"/>
      <c r="H148" s="50"/>
      <c r="I148" s="50"/>
      <c r="J148" s="50"/>
      <c r="K148" s="50"/>
      <c r="L148" s="50"/>
      <c r="M148" s="50"/>
      <c r="N148" s="50"/>
    </row>
    <row r="149" spans="2:14">
      <c r="B149" s="5"/>
      <c r="C149" s="50"/>
      <c r="D149" s="50"/>
      <c r="E149" s="50"/>
      <c r="F149" s="50"/>
      <c r="G149" s="50"/>
      <c r="H149" s="50"/>
      <c r="I149" s="50"/>
      <c r="J149" s="50"/>
      <c r="K149" s="50"/>
      <c r="L149" s="50"/>
      <c r="M149" s="50"/>
      <c r="N149" s="50"/>
    </row>
    <row r="150" spans="2:14">
      <c r="B150" s="5"/>
      <c r="C150" s="50"/>
      <c r="D150" s="50"/>
      <c r="E150" s="50"/>
      <c r="F150" s="50"/>
      <c r="G150" s="50"/>
      <c r="H150" s="50"/>
      <c r="I150" s="50"/>
      <c r="J150" s="50"/>
      <c r="K150" s="50"/>
      <c r="L150" s="50"/>
      <c r="M150" s="50"/>
      <c r="N150" s="50"/>
    </row>
    <row r="151" spans="2:14">
      <c r="B151" s="5"/>
      <c r="C151" s="50"/>
      <c r="D151" s="50"/>
      <c r="E151" s="50"/>
      <c r="F151" s="50"/>
      <c r="G151" s="50"/>
      <c r="H151" s="50"/>
      <c r="I151" s="50"/>
      <c r="J151" s="50"/>
      <c r="K151" s="50"/>
      <c r="L151" s="50"/>
      <c r="M151" s="50"/>
      <c r="N151" s="50"/>
    </row>
    <row r="152" spans="2:14">
      <c r="B152" s="5"/>
      <c r="C152" s="50"/>
      <c r="D152" s="50"/>
      <c r="E152" s="50"/>
      <c r="F152" s="50"/>
      <c r="G152" s="50"/>
      <c r="H152" s="50"/>
      <c r="I152" s="50"/>
      <c r="J152" s="50"/>
      <c r="K152" s="50"/>
      <c r="L152" s="50"/>
      <c r="M152" s="50"/>
      <c r="N152" s="50"/>
    </row>
    <row r="153" spans="2:14">
      <c r="B153" s="5"/>
      <c r="C153" s="50"/>
      <c r="D153" s="50"/>
      <c r="E153" s="50"/>
      <c r="F153" s="50"/>
      <c r="G153" s="50"/>
      <c r="H153" s="50"/>
      <c r="I153" s="50"/>
      <c r="J153" s="50"/>
      <c r="K153" s="50"/>
      <c r="L153" s="50"/>
      <c r="M153" s="50"/>
      <c r="N153" s="50"/>
    </row>
    <row r="154" spans="2:14">
      <c r="B154" s="5"/>
      <c r="C154" s="50"/>
      <c r="D154" s="50"/>
      <c r="E154" s="50"/>
      <c r="F154" s="50"/>
      <c r="G154" s="50"/>
      <c r="H154" s="50"/>
      <c r="I154" s="50"/>
      <c r="J154" s="50"/>
      <c r="K154" s="50"/>
      <c r="L154" s="50"/>
      <c r="M154" s="50"/>
      <c r="N154" s="50"/>
    </row>
    <row r="155" spans="2:14">
      <c r="B155" s="5"/>
      <c r="C155" s="50"/>
      <c r="D155" s="50"/>
      <c r="E155" s="50"/>
      <c r="F155" s="50"/>
      <c r="G155" s="50"/>
      <c r="H155" s="50"/>
      <c r="I155" s="50"/>
      <c r="J155" s="50"/>
      <c r="K155" s="50"/>
      <c r="L155" s="50"/>
      <c r="M155" s="50"/>
      <c r="N155" s="50"/>
    </row>
    <row r="156" spans="2:14">
      <c r="B156" s="5"/>
      <c r="C156" s="50"/>
      <c r="D156" s="50"/>
      <c r="E156" s="50"/>
      <c r="F156" s="50"/>
      <c r="G156" s="50"/>
      <c r="H156" s="50"/>
      <c r="I156" s="50"/>
      <c r="J156" s="50"/>
      <c r="K156" s="50"/>
      <c r="L156" s="50"/>
      <c r="M156" s="50"/>
      <c r="N156" s="50"/>
    </row>
    <row r="157" spans="2:14">
      <c r="B157" s="5"/>
      <c r="C157" s="50"/>
      <c r="D157" s="50"/>
      <c r="E157" s="50"/>
      <c r="F157" s="50"/>
      <c r="G157" s="50"/>
      <c r="H157" s="50"/>
      <c r="I157" s="50"/>
      <c r="J157" s="50"/>
      <c r="K157" s="50"/>
      <c r="L157" s="50"/>
      <c r="M157" s="50"/>
      <c r="N157" s="50"/>
    </row>
    <row r="158" spans="2:14">
      <c r="B158" s="5"/>
      <c r="C158" s="50"/>
      <c r="D158" s="50"/>
      <c r="E158" s="50"/>
      <c r="F158" s="50"/>
      <c r="G158" s="50"/>
      <c r="H158" s="50"/>
      <c r="I158" s="50"/>
      <c r="J158" s="50"/>
      <c r="K158" s="50"/>
      <c r="L158" s="50"/>
      <c r="M158" s="50"/>
      <c r="N158" s="50"/>
    </row>
    <row r="159" spans="2:14">
      <c r="B159" s="5"/>
      <c r="C159" s="50"/>
      <c r="D159" s="50"/>
      <c r="E159" s="50"/>
      <c r="F159" s="50"/>
      <c r="G159" s="50"/>
      <c r="H159" s="50"/>
      <c r="I159" s="50"/>
      <c r="J159" s="50"/>
      <c r="K159" s="50"/>
      <c r="L159" s="50"/>
      <c r="M159" s="50"/>
      <c r="N159" s="50"/>
    </row>
    <row r="160" spans="2:14">
      <c r="B160" s="5"/>
      <c r="C160" s="50"/>
      <c r="D160" s="50"/>
      <c r="E160" s="50"/>
      <c r="F160" s="50"/>
      <c r="G160" s="50"/>
      <c r="H160" s="50"/>
      <c r="I160" s="50"/>
      <c r="J160" s="50"/>
      <c r="K160" s="50"/>
      <c r="L160" s="50"/>
      <c r="M160" s="50"/>
      <c r="N160" s="50"/>
    </row>
    <row r="161" spans="2:14">
      <c r="B161" s="5"/>
      <c r="C161" s="50"/>
      <c r="D161" s="50"/>
      <c r="E161" s="50"/>
      <c r="F161" s="50"/>
      <c r="G161" s="50"/>
      <c r="H161" s="50"/>
      <c r="I161" s="50"/>
      <c r="J161" s="50"/>
      <c r="K161" s="50"/>
      <c r="L161" s="50"/>
      <c r="M161" s="50"/>
      <c r="N161" s="50"/>
    </row>
    <row r="162" spans="2:14">
      <c r="B162" s="5"/>
      <c r="C162" s="50"/>
      <c r="D162" s="50"/>
      <c r="E162" s="50"/>
      <c r="F162" s="50"/>
      <c r="G162" s="50"/>
      <c r="H162" s="50"/>
      <c r="I162" s="50"/>
      <c r="J162" s="50"/>
      <c r="K162" s="50"/>
      <c r="L162" s="50"/>
      <c r="M162" s="50"/>
      <c r="N162" s="50"/>
    </row>
    <row r="163" spans="2:14">
      <c r="B163" s="5"/>
      <c r="C163" s="50"/>
      <c r="D163" s="50"/>
      <c r="E163" s="50"/>
      <c r="F163" s="50"/>
      <c r="G163" s="50"/>
      <c r="H163" s="50"/>
      <c r="I163" s="50"/>
      <c r="J163" s="50"/>
      <c r="K163" s="50"/>
      <c r="L163" s="50"/>
      <c r="M163" s="50"/>
      <c r="N163" s="50"/>
    </row>
    <row r="164" spans="2:14">
      <c r="B164" s="5"/>
      <c r="C164" s="50"/>
      <c r="D164" s="50"/>
      <c r="E164" s="50"/>
      <c r="F164" s="50"/>
      <c r="G164" s="50"/>
      <c r="H164" s="50"/>
      <c r="I164" s="50"/>
      <c r="J164" s="50"/>
      <c r="K164" s="50"/>
      <c r="L164" s="50"/>
      <c r="M164" s="50"/>
      <c r="N164" s="50"/>
    </row>
    <row r="165" spans="2:14">
      <c r="B165" s="5"/>
      <c r="C165" s="50"/>
      <c r="D165" s="50"/>
      <c r="E165" s="50"/>
      <c r="F165" s="50"/>
      <c r="G165" s="50"/>
      <c r="H165" s="50"/>
      <c r="I165" s="50"/>
      <c r="J165" s="50"/>
      <c r="K165" s="50"/>
      <c r="L165" s="50"/>
      <c r="M165" s="50"/>
      <c r="N165" s="50"/>
    </row>
    <row r="166" spans="2:14">
      <c r="B166" s="5"/>
      <c r="C166" s="50"/>
      <c r="D166" s="50"/>
      <c r="E166" s="50"/>
      <c r="F166" s="50"/>
      <c r="G166" s="50"/>
      <c r="H166" s="50"/>
      <c r="I166" s="50"/>
      <c r="J166" s="50"/>
      <c r="K166" s="50"/>
      <c r="L166" s="50"/>
      <c r="M166" s="50"/>
      <c r="N166" s="50"/>
    </row>
    <row r="167" spans="2:14">
      <c r="B167" s="5"/>
      <c r="C167" s="50"/>
      <c r="D167" s="50"/>
      <c r="E167" s="50"/>
      <c r="F167" s="50"/>
      <c r="G167" s="50"/>
      <c r="H167" s="50"/>
      <c r="I167" s="50"/>
      <c r="J167" s="50"/>
      <c r="K167" s="50"/>
      <c r="L167" s="50"/>
      <c r="M167" s="50"/>
      <c r="N167" s="50"/>
    </row>
    <row r="168" spans="2:14">
      <c r="B168" s="5"/>
      <c r="C168" s="50"/>
      <c r="D168" s="50"/>
      <c r="E168" s="50"/>
      <c r="F168" s="50"/>
      <c r="G168" s="50"/>
      <c r="H168" s="50"/>
      <c r="I168" s="50"/>
      <c r="J168" s="50"/>
      <c r="K168" s="50"/>
      <c r="L168" s="50"/>
      <c r="M168" s="50"/>
      <c r="N168" s="50"/>
    </row>
    <row r="169" spans="2:14">
      <c r="B169" s="5"/>
      <c r="C169" s="50"/>
      <c r="D169" s="50"/>
      <c r="E169" s="50"/>
      <c r="F169" s="50"/>
      <c r="G169" s="50"/>
      <c r="H169" s="50"/>
      <c r="I169" s="50"/>
      <c r="J169" s="50"/>
      <c r="K169" s="50"/>
      <c r="L169" s="50"/>
      <c r="M169" s="50"/>
      <c r="N169" s="50"/>
    </row>
    <row r="170" spans="2:14">
      <c r="B170" s="5"/>
      <c r="C170" s="50"/>
      <c r="D170" s="50"/>
      <c r="E170" s="50"/>
      <c r="F170" s="50"/>
      <c r="G170" s="50"/>
      <c r="H170" s="50"/>
      <c r="I170" s="50"/>
      <c r="J170" s="50"/>
      <c r="K170" s="50"/>
      <c r="L170" s="50"/>
      <c r="M170" s="50"/>
      <c r="N170" s="50"/>
    </row>
    <row r="171" spans="2:14">
      <c r="B171" s="5"/>
      <c r="C171" s="50"/>
      <c r="D171" s="50"/>
      <c r="E171" s="50"/>
      <c r="F171" s="50"/>
      <c r="G171" s="50"/>
      <c r="H171" s="50"/>
      <c r="I171" s="50"/>
      <c r="J171" s="50"/>
      <c r="K171" s="50"/>
      <c r="L171" s="50"/>
      <c r="M171" s="50"/>
      <c r="N171" s="50"/>
    </row>
    <row r="172" spans="2:14">
      <c r="B172" s="5"/>
      <c r="C172" s="50"/>
      <c r="D172" s="50"/>
      <c r="E172" s="50"/>
      <c r="F172" s="50"/>
      <c r="G172" s="50"/>
      <c r="H172" s="50"/>
      <c r="I172" s="50"/>
      <c r="J172" s="50"/>
      <c r="K172" s="50"/>
      <c r="L172" s="50"/>
      <c r="M172" s="50"/>
      <c r="N172" s="50"/>
    </row>
  </sheetData>
  <mergeCells count="14">
    <mergeCell ref="B5:E5"/>
    <mergeCell ref="H5:M5"/>
    <mergeCell ref="B7:B11"/>
    <mergeCell ref="C7:F7"/>
    <mergeCell ref="H7:H11"/>
    <mergeCell ref="I7:N7"/>
    <mergeCell ref="C8:F8"/>
    <mergeCell ref="I8:N8"/>
    <mergeCell ref="B2:C2"/>
    <mergeCell ref="M2:N2"/>
    <mergeCell ref="B3:E3"/>
    <mergeCell ref="H3:M3"/>
    <mergeCell ref="B4:E4"/>
    <mergeCell ref="H4:M4"/>
  </mergeCells>
  <printOptions horizontalCentered="1" verticalCentered="1"/>
  <pageMargins left="0.196850393700787" right="0.196850393700787" top="0.196850393700787" bottom="0.196850393700787" header="0.511811023622047" footer="0.511811023622047"/>
  <pageSetup paperSize="9" scale="4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2:JM202"/>
  <sheetViews>
    <sheetView rightToLeft="1" zoomScale="40" zoomScaleNormal="40" workbookViewId="0">
      <selection activeCell="J3" sqref="J3:M3"/>
    </sheetView>
  </sheetViews>
  <sheetFormatPr defaultColWidth="9.140625" defaultRowHeight="18.75"/>
  <cols>
    <col min="1" max="1" width="10.7109375" style="5" customWidth="1"/>
    <col min="2" max="2" width="20.7109375" style="47" customWidth="1"/>
    <col min="3" max="3" width="20.7109375" style="48" customWidth="1"/>
    <col min="4" max="7" width="15.7109375" style="47" customWidth="1"/>
    <col min="8" max="8" width="17.42578125" style="47" customWidth="1"/>
    <col min="9" max="9" width="4.5703125" style="5" customWidth="1"/>
    <col min="10" max="10" width="23.85546875" style="47" customWidth="1"/>
    <col min="11" max="11" width="20.7109375" style="48" customWidth="1"/>
    <col min="12" max="12" width="19.42578125" style="47" customWidth="1"/>
    <col min="13" max="13" width="17.7109375" style="47" customWidth="1"/>
    <col min="14" max="14" width="18.5703125" style="47" customWidth="1"/>
    <col min="15" max="15" width="3.7109375" style="5" customWidth="1"/>
    <col min="16" max="17" width="20.7109375" style="47" customWidth="1"/>
    <col min="18" max="21" width="15.7109375" style="47" customWidth="1"/>
    <col min="22" max="22" width="19.42578125" style="47" customWidth="1"/>
    <col min="23" max="23" width="20.85546875" style="47" customWidth="1"/>
    <col min="24" max="16384" width="9.140625" style="47"/>
  </cols>
  <sheetData>
    <row r="2" spans="1:273" ht="40.15" customHeight="1">
      <c r="B2" s="1406" t="s">
        <v>854</v>
      </c>
      <c r="C2" s="1406"/>
      <c r="D2" s="1406"/>
      <c r="V2" s="1406" t="s">
        <v>688</v>
      </c>
      <c r="W2" s="1406"/>
    </row>
    <row r="3" spans="1:273" s="9" customFormat="1" ht="40.15" customHeight="1">
      <c r="A3" s="95"/>
      <c r="B3" s="1715" t="s">
        <v>721</v>
      </c>
      <c r="C3" s="1715"/>
      <c r="D3" s="1715"/>
      <c r="E3" s="1715"/>
      <c r="F3" s="1715"/>
      <c r="G3" s="1715"/>
      <c r="H3" s="352"/>
      <c r="I3" s="87"/>
      <c r="J3" s="1715" t="s">
        <v>722</v>
      </c>
      <c r="K3" s="1715"/>
      <c r="L3" s="1715"/>
      <c r="M3" s="1715"/>
      <c r="N3" s="352"/>
      <c r="O3" s="1715" t="s">
        <v>751</v>
      </c>
      <c r="P3" s="1715"/>
      <c r="Q3" s="1715"/>
      <c r="R3" s="1715"/>
      <c r="S3" s="1715"/>
      <c r="T3" s="1715"/>
      <c r="U3" s="1715"/>
      <c r="V3" s="1715"/>
      <c r="W3" s="148"/>
    </row>
    <row r="4" spans="1:273" s="612" customFormat="1" ht="40.15" customHeight="1">
      <c r="A4" s="554"/>
      <c r="B4" s="1715" t="s">
        <v>983</v>
      </c>
      <c r="C4" s="1715"/>
      <c r="D4" s="1715"/>
      <c r="E4" s="1715"/>
      <c r="F4" s="1715"/>
      <c r="G4" s="1715"/>
      <c r="H4" s="352"/>
      <c r="I4" s="554"/>
      <c r="J4" s="1715" t="s">
        <v>982</v>
      </c>
      <c r="K4" s="1715"/>
      <c r="L4" s="1715"/>
      <c r="M4" s="1715"/>
      <c r="N4" s="352"/>
      <c r="O4" s="554"/>
      <c r="P4" s="1715" t="s">
        <v>683</v>
      </c>
      <c r="Q4" s="1715"/>
      <c r="R4" s="1715"/>
      <c r="S4" s="1715"/>
      <c r="T4" s="1715"/>
      <c r="U4" s="1715"/>
      <c r="V4" s="1715"/>
      <c r="W4" s="148"/>
    </row>
    <row r="5" spans="1:273" s="89" customFormat="1" ht="49.9" customHeight="1">
      <c r="A5" s="87"/>
      <c r="B5" s="1719" t="s">
        <v>980</v>
      </c>
      <c r="C5" s="1719"/>
      <c r="D5" s="1719"/>
      <c r="E5" s="1719"/>
      <c r="F5" s="1719"/>
      <c r="G5" s="1719"/>
      <c r="H5" s="1294" t="s">
        <v>24</v>
      </c>
      <c r="I5" s="87"/>
      <c r="J5" s="1719" t="s">
        <v>981</v>
      </c>
      <c r="K5" s="1719"/>
      <c r="L5" s="1719"/>
      <c r="M5" s="1719"/>
      <c r="N5" s="1294" t="s">
        <v>24</v>
      </c>
      <c r="O5" s="87"/>
      <c r="P5" s="1622" t="s">
        <v>752</v>
      </c>
      <c r="Q5" s="1622"/>
      <c r="R5" s="1622"/>
      <c r="S5" s="1622"/>
      <c r="T5" s="1622"/>
      <c r="U5" s="1622"/>
      <c r="V5" s="1622"/>
      <c r="W5" s="1294" t="s">
        <v>24</v>
      </c>
    </row>
    <row r="6" spans="1:273" s="89" customFormat="1" ht="10.15" customHeight="1">
      <c r="A6" s="87"/>
      <c r="B6" s="1301"/>
      <c r="C6" s="1301"/>
      <c r="D6" s="1301"/>
      <c r="E6" s="1301"/>
      <c r="F6" s="1301"/>
      <c r="G6" s="1301"/>
      <c r="H6" s="1294"/>
      <c r="I6" s="87"/>
      <c r="J6" s="1301"/>
      <c r="K6" s="1301"/>
      <c r="L6" s="1301"/>
      <c r="M6" s="1301"/>
      <c r="N6" s="1294"/>
      <c r="O6" s="87"/>
      <c r="P6" s="1280"/>
      <c r="Q6" s="1280"/>
      <c r="R6" s="1280"/>
      <c r="S6" s="1280"/>
      <c r="T6" s="1280"/>
      <c r="U6" s="1280"/>
      <c r="V6" s="1280"/>
      <c r="W6" s="1280"/>
    </row>
    <row r="7" spans="1:273" s="89" customFormat="1" ht="35.1" customHeight="1">
      <c r="A7" s="87"/>
      <c r="B7" s="1696"/>
      <c r="C7" s="1675" t="s">
        <v>317</v>
      </c>
      <c r="D7" s="1676"/>
      <c r="E7" s="1676"/>
      <c r="F7" s="1676"/>
      <c r="G7" s="1676"/>
      <c r="H7" s="1699"/>
      <c r="I7" s="5"/>
      <c r="J7" s="1696"/>
      <c r="K7" s="978"/>
      <c r="L7" s="1676" t="s">
        <v>312</v>
      </c>
      <c r="M7" s="1676"/>
      <c r="N7" s="1699"/>
      <c r="O7" s="5"/>
      <c r="P7" s="1696"/>
      <c r="Q7" s="1675" t="s">
        <v>684</v>
      </c>
      <c r="R7" s="1676"/>
      <c r="S7" s="1676"/>
      <c r="T7" s="1676"/>
      <c r="U7" s="1676"/>
      <c r="V7" s="1676"/>
      <c r="W7" s="1677"/>
    </row>
    <row r="8" spans="1:273" s="89" customFormat="1" ht="35.1" customHeight="1">
      <c r="A8" s="87"/>
      <c r="B8" s="1697"/>
      <c r="C8" s="1700" t="s">
        <v>320</v>
      </c>
      <c r="D8" s="1701"/>
      <c r="E8" s="1701"/>
      <c r="F8" s="1701"/>
      <c r="G8" s="1701"/>
      <c r="H8" s="1702"/>
      <c r="I8" s="5"/>
      <c r="J8" s="1697"/>
      <c r="K8" s="979"/>
      <c r="L8" s="1716" t="s">
        <v>319</v>
      </c>
      <c r="M8" s="1716"/>
      <c r="N8" s="1717"/>
      <c r="O8" s="5"/>
      <c r="P8" s="1697"/>
      <c r="Q8" s="1700" t="s">
        <v>405</v>
      </c>
      <c r="R8" s="1701"/>
      <c r="S8" s="1701"/>
      <c r="T8" s="1701"/>
      <c r="U8" s="1701"/>
      <c r="V8" s="1701"/>
      <c r="W8" s="1718"/>
    </row>
    <row r="9" spans="1:273" ht="90.75" customHeight="1">
      <c r="B9" s="1697"/>
      <c r="C9" s="970"/>
      <c r="D9" s="326" t="s">
        <v>316</v>
      </c>
      <c r="E9" s="326" t="s">
        <v>315</v>
      </c>
      <c r="F9" s="326" t="s">
        <v>314</v>
      </c>
      <c r="G9" s="326" t="s">
        <v>313</v>
      </c>
      <c r="H9" s="977" t="s">
        <v>1019</v>
      </c>
      <c r="J9" s="1697"/>
      <c r="K9" s="970"/>
      <c r="L9" s="326" t="s">
        <v>311</v>
      </c>
      <c r="M9" s="326" t="s">
        <v>310</v>
      </c>
      <c r="N9" s="972" t="s">
        <v>196</v>
      </c>
      <c r="P9" s="1697"/>
      <c r="Q9" s="980"/>
      <c r="R9" s="326" t="s">
        <v>309</v>
      </c>
      <c r="S9" s="326" t="s">
        <v>308</v>
      </c>
      <c r="T9" s="326" t="s">
        <v>307</v>
      </c>
      <c r="U9" s="326" t="s">
        <v>306</v>
      </c>
      <c r="V9" s="326" t="s">
        <v>305</v>
      </c>
      <c r="W9" s="972" t="s">
        <v>196</v>
      </c>
      <c r="X9" s="1007"/>
      <c r="Y9" s="1007"/>
      <c r="Z9" s="1007"/>
    </row>
    <row r="10" spans="1:273" ht="26.25" customHeight="1">
      <c r="B10" s="1697"/>
      <c r="C10" s="1267"/>
      <c r="D10" s="327"/>
      <c r="E10" s="327"/>
      <c r="F10" s="327"/>
      <c r="G10" s="327"/>
      <c r="H10" s="324"/>
      <c r="J10" s="1697"/>
      <c r="K10" s="360"/>
      <c r="L10" s="361"/>
      <c r="M10" s="361"/>
      <c r="N10" s="364"/>
      <c r="P10" s="1697"/>
      <c r="Q10" s="981"/>
      <c r="R10" s="361"/>
      <c r="S10" s="361"/>
      <c r="T10" s="361"/>
      <c r="U10" s="361"/>
      <c r="V10" s="361"/>
      <c r="W10" s="364"/>
      <c r="X10" s="1007"/>
      <c r="Y10" s="1007"/>
      <c r="Z10" s="1007"/>
    </row>
    <row r="11" spans="1:273" ht="79.5" customHeight="1">
      <c r="B11" s="1720"/>
      <c r="C11" s="365"/>
      <c r="D11" s="363" t="s">
        <v>394</v>
      </c>
      <c r="E11" s="363" t="s">
        <v>395</v>
      </c>
      <c r="F11" s="363" t="s">
        <v>396</v>
      </c>
      <c r="G11" s="363" t="s">
        <v>397</v>
      </c>
      <c r="H11" s="359" t="s">
        <v>997</v>
      </c>
      <c r="J11" s="1720"/>
      <c r="K11" s="365"/>
      <c r="L11" s="363" t="s">
        <v>398</v>
      </c>
      <c r="M11" s="363" t="s">
        <v>399</v>
      </c>
      <c r="N11" s="366" t="s">
        <v>36</v>
      </c>
      <c r="P11" s="1720"/>
      <c r="Q11" s="982"/>
      <c r="R11" s="363" t="s">
        <v>400</v>
      </c>
      <c r="S11" s="363" t="s">
        <v>401</v>
      </c>
      <c r="T11" s="363" t="s">
        <v>402</v>
      </c>
      <c r="U11" s="363" t="s">
        <v>403</v>
      </c>
      <c r="V11" s="363" t="s">
        <v>404</v>
      </c>
      <c r="W11" s="366" t="s">
        <v>36</v>
      </c>
      <c r="X11" s="1007"/>
      <c r="Y11" s="1007"/>
      <c r="Z11" s="1007"/>
    </row>
    <row r="12" spans="1:273" s="9" customFormat="1" ht="40.15" customHeight="1">
      <c r="A12" s="95"/>
      <c r="B12" s="78" t="s">
        <v>2</v>
      </c>
      <c r="C12" s="78"/>
      <c r="D12" s="78"/>
      <c r="E12" s="78"/>
      <c r="F12" s="78"/>
      <c r="G12" s="78"/>
      <c r="H12" s="78"/>
      <c r="I12" s="95"/>
      <c r="J12" s="78" t="s">
        <v>2</v>
      </c>
      <c r="K12" s="78"/>
      <c r="L12" s="78"/>
      <c r="M12" s="78"/>
      <c r="N12" s="78"/>
      <c r="O12" s="95"/>
      <c r="P12" s="78" t="s">
        <v>2</v>
      </c>
      <c r="Q12" s="78"/>
      <c r="R12" s="78"/>
      <c r="S12" s="78"/>
      <c r="T12" s="78"/>
      <c r="U12" s="78"/>
      <c r="V12" s="78"/>
      <c r="W12" s="78"/>
      <c r="X12" s="1008"/>
      <c r="Y12" s="1007"/>
      <c r="Z12" s="1007"/>
    </row>
    <row r="13" spans="1:273" s="512" customFormat="1" ht="30" hidden="1" customHeight="1">
      <c r="A13" s="224"/>
      <c r="B13" s="741">
        <v>2015</v>
      </c>
      <c r="C13" s="742">
        <v>3231.9949160000001</v>
      </c>
      <c r="D13" s="743">
        <v>2326.2854069999999</v>
      </c>
      <c r="E13" s="743">
        <v>136.91770299999999</v>
      </c>
      <c r="F13" s="743">
        <v>411.89389599999998</v>
      </c>
      <c r="G13" s="743">
        <v>1.7518941100000001</v>
      </c>
      <c r="H13" s="743">
        <v>355.14601599999997</v>
      </c>
      <c r="I13" s="76"/>
      <c r="J13" s="741">
        <v>2015</v>
      </c>
      <c r="K13" s="742">
        <v>442.01148899999998</v>
      </c>
      <c r="L13" s="743">
        <v>22.3015176</v>
      </c>
      <c r="M13" s="743">
        <v>34.939112999999999</v>
      </c>
      <c r="N13" s="743">
        <v>384.77085899999997</v>
      </c>
      <c r="O13" s="76"/>
      <c r="P13" s="741">
        <v>2015</v>
      </c>
      <c r="Q13" s="742">
        <v>5189.6825449999997</v>
      </c>
      <c r="R13" s="743">
        <v>178.50807900000001</v>
      </c>
      <c r="S13" s="743">
        <v>848.56355799999994</v>
      </c>
      <c r="T13" s="743">
        <v>593.54039599999999</v>
      </c>
      <c r="U13" s="743">
        <v>1736.5555199999999</v>
      </c>
      <c r="V13" s="743">
        <v>32.002178000000001</v>
      </c>
      <c r="W13" s="743">
        <v>1800.5128139999999</v>
      </c>
      <c r="X13" s="744"/>
      <c r="Y13" s="744"/>
      <c r="Z13" s="77"/>
      <c r="AA13" s="77"/>
      <c r="AB13" s="77"/>
      <c r="AC13" s="77"/>
      <c r="AD13" s="77"/>
      <c r="AE13" s="77"/>
      <c r="AF13" s="77"/>
      <c r="AG13" s="77"/>
      <c r="AH13" s="77"/>
      <c r="AI13" s="77"/>
      <c r="AJ13" s="77"/>
      <c r="AK13" s="77"/>
      <c r="AL13" s="77"/>
      <c r="AM13" s="77"/>
      <c r="AN13" s="77"/>
      <c r="AO13" s="77"/>
      <c r="AP13" s="77"/>
      <c r="AQ13" s="77"/>
      <c r="AR13" s="77"/>
      <c r="AS13" s="77"/>
      <c r="AT13" s="77"/>
      <c r="AU13" s="77"/>
      <c r="AV13" s="77"/>
      <c r="AW13" s="77"/>
      <c r="AX13" s="77"/>
      <c r="AY13" s="77"/>
      <c r="AZ13" s="77"/>
      <c r="BA13" s="77"/>
      <c r="BB13" s="77"/>
      <c r="BC13" s="77"/>
      <c r="BD13" s="77"/>
      <c r="BE13" s="77"/>
      <c r="BF13" s="77"/>
      <c r="BG13" s="77"/>
      <c r="BH13" s="77"/>
      <c r="BI13" s="77"/>
      <c r="BJ13" s="77"/>
      <c r="BK13" s="77"/>
      <c r="BL13" s="77"/>
      <c r="BM13" s="77"/>
      <c r="BN13" s="77"/>
      <c r="BO13" s="77"/>
      <c r="BP13" s="77"/>
      <c r="BQ13" s="77"/>
      <c r="BR13" s="77"/>
      <c r="BS13" s="77"/>
      <c r="BT13" s="77"/>
      <c r="BU13" s="77"/>
      <c r="BV13" s="77"/>
      <c r="BW13" s="77"/>
      <c r="BX13" s="77"/>
      <c r="BY13" s="77"/>
      <c r="BZ13" s="77"/>
      <c r="CA13" s="77"/>
      <c r="CB13" s="77"/>
      <c r="CC13" s="77"/>
      <c r="CD13" s="77"/>
      <c r="CE13" s="77"/>
      <c r="CF13" s="77"/>
      <c r="CG13" s="77"/>
      <c r="CH13" s="77"/>
      <c r="CI13" s="77"/>
      <c r="CJ13" s="77"/>
      <c r="CK13" s="77"/>
      <c r="CL13" s="77"/>
      <c r="CM13" s="77"/>
      <c r="CN13" s="77"/>
      <c r="CO13" s="77"/>
      <c r="CP13" s="77"/>
      <c r="CQ13" s="77"/>
      <c r="CR13" s="77"/>
      <c r="CS13" s="77"/>
      <c r="CT13" s="77"/>
      <c r="CU13" s="77"/>
      <c r="CV13" s="77"/>
      <c r="CW13" s="77"/>
      <c r="CX13" s="77"/>
      <c r="CY13" s="77"/>
      <c r="CZ13" s="77"/>
      <c r="DA13" s="77"/>
      <c r="DB13" s="77"/>
      <c r="DC13" s="77"/>
      <c r="DD13" s="77"/>
      <c r="DE13" s="77"/>
      <c r="DF13" s="77"/>
      <c r="DG13" s="77"/>
      <c r="DH13" s="77"/>
      <c r="DI13" s="77"/>
      <c r="DJ13" s="77"/>
      <c r="DK13" s="77"/>
      <c r="DL13" s="77"/>
      <c r="DM13" s="77"/>
      <c r="DN13" s="77"/>
      <c r="DO13" s="77"/>
      <c r="DP13" s="77"/>
      <c r="DQ13" s="77"/>
      <c r="DR13" s="77"/>
      <c r="DS13" s="77"/>
      <c r="DT13" s="77"/>
      <c r="DU13" s="77"/>
      <c r="DV13" s="77"/>
      <c r="DW13" s="77"/>
      <c r="DX13" s="77"/>
      <c r="DY13" s="77"/>
      <c r="DZ13" s="77"/>
      <c r="EA13" s="77"/>
      <c r="EB13" s="77"/>
      <c r="EC13" s="77"/>
      <c r="ED13" s="77"/>
      <c r="EE13" s="77"/>
      <c r="EF13" s="77"/>
      <c r="EG13" s="77"/>
      <c r="EH13" s="77"/>
      <c r="EI13" s="77"/>
      <c r="EJ13" s="77"/>
      <c r="EK13" s="77"/>
      <c r="EL13" s="77"/>
      <c r="EM13" s="77"/>
      <c r="EN13" s="77"/>
      <c r="EO13" s="77"/>
      <c r="EP13" s="77"/>
      <c r="EQ13" s="77"/>
      <c r="ER13" s="77"/>
      <c r="ES13" s="77"/>
      <c r="ET13" s="77"/>
      <c r="EU13" s="77"/>
      <c r="EV13" s="77"/>
      <c r="EW13" s="77"/>
      <c r="EX13" s="77"/>
      <c r="EY13" s="77"/>
      <c r="EZ13" s="77"/>
      <c r="FA13" s="77"/>
      <c r="FB13" s="77"/>
      <c r="FC13" s="77"/>
      <c r="FD13" s="77"/>
      <c r="FE13" s="77"/>
      <c r="FF13" s="77"/>
      <c r="FG13" s="77"/>
      <c r="FH13" s="77"/>
      <c r="FI13" s="77"/>
      <c r="FJ13" s="77"/>
      <c r="FK13" s="77"/>
      <c r="FL13" s="77"/>
      <c r="FM13" s="77"/>
      <c r="FN13" s="77"/>
      <c r="FO13" s="77"/>
      <c r="FP13" s="77"/>
      <c r="FQ13" s="77"/>
      <c r="FR13" s="77"/>
      <c r="FS13" s="77"/>
      <c r="FT13" s="77"/>
      <c r="FU13" s="77"/>
      <c r="FV13" s="77"/>
      <c r="FW13" s="77"/>
      <c r="FX13" s="77"/>
      <c r="FY13" s="77"/>
      <c r="FZ13" s="77"/>
      <c r="GA13" s="77"/>
      <c r="GB13" s="77"/>
      <c r="GC13" s="77"/>
      <c r="GD13" s="77"/>
      <c r="GE13" s="77"/>
      <c r="GF13" s="77"/>
      <c r="GG13" s="77"/>
      <c r="GH13" s="77"/>
      <c r="GI13" s="77"/>
      <c r="GJ13" s="77"/>
      <c r="GK13" s="77"/>
      <c r="GL13" s="77"/>
      <c r="GM13" s="77"/>
      <c r="GN13" s="77"/>
      <c r="GO13" s="77"/>
      <c r="GP13" s="77"/>
      <c r="GQ13" s="77"/>
      <c r="GR13" s="77"/>
      <c r="GS13" s="77"/>
      <c r="GT13" s="77"/>
      <c r="GU13" s="77"/>
      <c r="GV13" s="77"/>
      <c r="GW13" s="77"/>
      <c r="GX13" s="77"/>
      <c r="GY13" s="77"/>
      <c r="GZ13" s="77"/>
      <c r="HA13" s="77"/>
      <c r="HB13" s="77"/>
      <c r="HC13" s="77"/>
      <c r="HD13" s="77"/>
      <c r="HE13" s="77"/>
      <c r="HF13" s="77"/>
      <c r="HG13" s="77"/>
      <c r="HH13" s="77"/>
      <c r="HI13" s="77"/>
      <c r="HJ13" s="77"/>
      <c r="HK13" s="77"/>
      <c r="HL13" s="77"/>
      <c r="HM13" s="77"/>
      <c r="HN13" s="77"/>
      <c r="HO13" s="77"/>
      <c r="HP13" s="77"/>
      <c r="HQ13" s="77"/>
      <c r="HR13" s="77"/>
      <c r="HS13" s="77"/>
      <c r="HT13" s="77"/>
      <c r="HU13" s="77"/>
      <c r="HV13" s="77"/>
      <c r="HW13" s="77"/>
      <c r="HX13" s="77"/>
      <c r="HY13" s="77"/>
      <c r="HZ13" s="77"/>
      <c r="IA13" s="77"/>
      <c r="IB13" s="77"/>
      <c r="IC13" s="77"/>
      <c r="ID13" s="77"/>
      <c r="IE13" s="77"/>
      <c r="IF13" s="77"/>
      <c r="IG13" s="77"/>
      <c r="IH13" s="77"/>
      <c r="II13" s="77"/>
      <c r="IJ13" s="77"/>
      <c r="IK13" s="77"/>
      <c r="IL13" s="77"/>
      <c r="IM13" s="77"/>
      <c r="IN13" s="77"/>
      <c r="IO13" s="77"/>
      <c r="IP13" s="77"/>
      <c r="IQ13" s="77"/>
      <c r="IR13" s="77"/>
      <c r="IS13" s="77"/>
      <c r="IT13" s="77"/>
      <c r="IU13" s="77"/>
      <c r="IV13" s="77"/>
      <c r="IW13" s="77"/>
      <c r="IX13" s="77"/>
      <c r="IY13" s="77"/>
      <c r="IZ13" s="77"/>
      <c r="JA13" s="77"/>
      <c r="JB13" s="77"/>
      <c r="JC13" s="77"/>
      <c r="JD13" s="77"/>
      <c r="JE13" s="77"/>
      <c r="JF13" s="77"/>
      <c r="JG13" s="77"/>
      <c r="JH13" s="77"/>
      <c r="JI13" s="77"/>
      <c r="JJ13" s="77"/>
      <c r="JK13" s="77"/>
      <c r="JL13" s="77"/>
      <c r="JM13" s="77"/>
    </row>
    <row r="14" spans="1:273" s="513" customFormat="1" ht="30" hidden="1" customHeight="1">
      <c r="A14" s="224"/>
      <c r="B14" s="505">
        <v>2016</v>
      </c>
      <c r="C14" s="574">
        <v>3296.1869689999999</v>
      </c>
      <c r="D14" s="573">
        <v>2296.6705419999998</v>
      </c>
      <c r="E14" s="573">
        <v>171.25822400000001</v>
      </c>
      <c r="F14" s="573">
        <v>471.48890799999998</v>
      </c>
      <c r="G14" s="573">
        <v>4.16552451</v>
      </c>
      <c r="H14" s="573">
        <v>352.603769</v>
      </c>
      <c r="I14" s="76"/>
      <c r="J14" s="505">
        <v>2016</v>
      </c>
      <c r="K14" s="574">
        <v>503.97790600000002</v>
      </c>
      <c r="L14" s="573">
        <v>21.069176600000002</v>
      </c>
      <c r="M14" s="573">
        <v>41.606959000000003</v>
      </c>
      <c r="N14" s="573">
        <v>441.30176999999998</v>
      </c>
      <c r="O14" s="76"/>
      <c r="P14" s="505">
        <v>2016</v>
      </c>
      <c r="Q14" s="574">
        <v>5387.365288</v>
      </c>
      <c r="R14" s="573">
        <v>168.633793</v>
      </c>
      <c r="S14" s="573">
        <v>928.37121000000002</v>
      </c>
      <c r="T14" s="573">
        <v>270.77737500000001</v>
      </c>
      <c r="U14" s="573">
        <v>2274.0352800000001</v>
      </c>
      <c r="V14" s="573">
        <v>21.509160000000001</v>
      </c>
      <c r="W14" s="573">
        <v>1724.03847</v>
      </c>
      <c r="X14" s="744"/>
      <c r="Y14" s="744"/>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c r="BI14" s="77"/>
      <c r="BJ14" s="77"/>
      <c r="BK14" s="77"/>
      <c r="BL14" s="77"/>
      <c r="BM14" s="77"/>
      <c r="BN14" s="77"/>
      <c r="BO14" s="77"/>
      <c r="BP14" s="77"/>
      <c r="BQ14" s="77"/>
      <c r="BR14" s="77"/>
      <c r="BS14" s="77"/>
      <c r="BT14" s="77"/>
      <c r="BU14" s="77"/>
      <c r="BV14" s="77"/>
      <c r="BW14" s="77"/>
      <c r="BX14" s="77"/>
      <c r="BY14" s="77"/>
      <c r="BZ14" s="77"/>
      <c r="CA14" s="77"/>
      <c r="CB14" s="77"/>
      <c r="CC14" s="77"/>
      <c r="CD14" s="77"/>
      <c r="CE14" s="77"/>
      <c r="CF14" s="77"/>
      <c r="CG14" s="77"/>
      <c r="CH14" s="77"/>
      <c r="CI14" s="77"/>
      <c r="CJ14" s="77"/>
      <c r="CK14" s="77"/>
      <c r="CL14" s="77"/>
      <c r="CM14" s="77"/>
      <c r="CN14" s="77"/>
      <c r="CO14" s="77"/>
      <c r="CP14" s="77"/>
      <c r="CQ14" s="77"/>
      <c r="CR14" s="77"/>
      <c r="CS14" s="77"/>
      <c r="CT14" s="77"/>
      <c r="CU14" s="77"/>
      <c r="CV14" s="77"/>
      <c r="CW14" s="77"/>
      <c r="CX14" s="77"/>
      <c r="CY14" s="77"/>
      <c r="CZ14" s="77"/>
      <c r="DA14" s="77"/>
      <c r="DB14" s="77"/>
      <c r="DC14" s="77"/>
      <c r="DD14" s="77"/>
      <c r="DE14" s="77"/>
      <c r="DF14" s="77"/>
      <c r="DG14" s="77"/>
      <c r="DH14" s="77"/>
      <c r="DI14" s="77"/>
      <c r="DJ14" s="77"/>
      <c r="DK14" s="77"/>
      <c r="DL14" s="77"/>
      <c r="DM14" s="77"/>
      <c r="DN14" s="77"/>
      <c r="DO14" s="77"/>
      <c r="DP14" s="77"/>
      <c r="DQ14" s="77"/>
      <c r="DR14" s="77"/>
      <c r="DS14" s="77"/>
      <c r="DT14" s="77"/>
      <c r="DU14" s="77"/>
      <c r="DV14" s="77"/>
      <c r="DW14" s="77"/>
      <c r="DX14" s="77"/>
      <c r="DY14" s="77"/>
      <c r="DZ14" s="77"/>
      <c r="EA14" s="77"/>
      <c r="EB14" s="77"/>
      <c r="EC14" s="77"/>
      <c r="ED14" s="77"/>
      <c r="EE14" s="77"/>
      <c r="EF14" s="77"/>
      <c r="EG14" s="77"/>
      <c r="EH14" s="77"/>
      <c r="EI14" s="77"/>
      <c r="EJ14" s="77"/>
      <c r="EK14" s="77"/>
      <c r="EL14" s="77"/>
      <c r="EM14" s="77"/>
      <c r="EN14" s="77"/>
      <c r="EO14" s="77"/>
      <c r="EP14" s="77"/>
      <c r="EQ14" s="77"/>
      <c r="ER14" s="77"/>
      <c r="ES14" s="77"/>
      <c r="ET14" s="77"/>
      <c r="EU14" s="77"/>
      <c r="EV14" s="77"/>
      <c r="EW14" s="77"/>
      <c r="EX14" s="77"/>
      <c r="EY14" s="77"/>
      <c r="EZ14" s="77"/>
      <c r="FA14" s="77"/>
      <c r="FB14" s="77"/>
      <c r="FC14" s="77"/>
      <c r="FD14" s="77"/>
      <c r="FE14" s="77"/>
      <c r="FF14" s="77"/>
      <c r="FG14" s="77"/>
      <c r="FH14" s="77"/>
      <c r="FI14" s="77"/>
      <c r="FJ14" s="77"/>
      <c r="FK14" s="77"/>
      <c r="FL14" s="77"/>
      <c r="FM14" s="77"/>
      <c r="FN14" s="77"/>
      <c r="FO14" s="77"/>
      <c r="FP14" s="77"/>
      <c r="FQ14" s="77"/>
      <c r="FR14" s="77"/>
      <c r="FS14" s="77"/>
      <c r="FT14" s="77"/>
      <c r="FU14" s="77"/>
      <c r="FV14" s="77"/>
      <c r="FW14" s="77"/>
      <c r="FX14" s="77"/>
      <c r="FY14" s="77"/>
      <c r="FZ14" s="77"/>
      <c r="GA14" s="77"/>
      <c r="GB14" s="77"/>
      <c r="GC14" s="77"/>
      <c r="GD14" s="77"/>
      <c r="GE14" s="77"/>
      <c r="GF14" s="77"/>
      <c r="GG14" s="77"/>
      <c r="GH14" s="77"/>
      <c r="GI14" s="77"/>
      <c r="GJ14" s="77"/>
      <c r="GK14" s="77"/>
      <c r="GL14" s="77"/>
      <c r="GM14" s="77"/>
      <c r="GN14" s="77"/>
      <c r="GO14" s="77"/>
      <c r="GP14" s="77"/>
      <c r="GQ14" s="77"/>
      <c r="GR14" s="77"/>
      <c r="GS14" s="77"/>
      <c r="GT14" s="77"/>
      <c r="GU14" s="77"/>
      <c r="GV14" s="77"/>
      <c r="GW14" s="77"/>
      <c r="GX14" s="77"/>
      <c r="GY14" s="77"/>
      <c r="GZ14" s="77"/>
      <c r="HA14" s="77"/>
      <c r="HB14" s="77"/>
      <c r="HC14" s="77"/>
      <c r="HD14" s="77"/>
      <c r="HE14" s="77"/>
      <c r="HF14" s="77"/>
      <c r="HG14" s="77"/>
      <c r="HH14" s="77"/>
      <c r="HI14" s="77"/>
      <c r="HJ14" s="77"/>
      <c r="HK14" s="77"/>
      <c r="HL14" s="77"/>
      <c r="HM14" s="77"/>
      <c r="HN14" s="77"/>
      <c r="HO14" s="77"/>
      <c r="HP14" s="77"/>
      <c r="HQ14" s="77"/>
      <c r="HR14" s="77"/>
      <c r="HS14" s="77"/>
      <c r="HT14" s="77"/>
      <c r="HU14" s="77"/>
      <c r="HV14" s="77"/>
      <c r="HW14" s="77"/>
      <c r="HX14" s="77"/>
      <c r="HY14" s="77"/>
      <c r="HZ14" s="77"/>
      <c r="IA14" s="77"/>
      <c r="IB14" s="77"/>
      <c r="IC14" s="77"/>
      <c r="ID14" s="77"/>
      <c r="IE14" s="77"/>
      <c r="IF14" s="77"/>
      <c r="IG14" s="77"/>
      <c r="IH14" s="77"/>
      <c r="II14" s="77"/>
      <c r="IJ14" s="77"/>
      <c r="IK14" s="77"/>
      <c r="IL14" s="77"/>
      <c r="IM14" s="77"/>
      <c r="IN14" s="77"/>
      <c r="IO14" s="77"/>
      <c r="IP14" s="77"/>
      <c r="IQ14" s="77"/>
      <c r="IR14" s="77"/>
      <c r="IS14" s="77"/>
      <c r="IT14" s="77"/>
      <c r="IU14" s="77"/>
      <c r="IV14" s="77"/>
      <c r="IW14" s="77"/>
      <c r="IX14" s="77"/>
      <c r="IY14" s="77"/>
      <c r="IZ14" s="77"/>
      <c r="JA14" s="77"/>
      <c r="JB14" s="77"/>
      <c r="JC14" s="77"/>
      <c r="JD14" s="77"/>
      <c r="JE14" s="77"/>
      <c r="JF14" s="77"/>
      <c r="JG14" s="77"/>
      <c r="JH14" s="77"/>
      <c r="JI14" s="77"/>
      <c r="JJ14" s="77"/>
      <c r="JK14" s="77"/>
      <c r="JL14" s="77"/>
      <c r="JM14" s="77"/>
    </row>
    <row r="15" spans="1:273" s="512" customFormat="1" ht="30" hidden="1" customHeight="1">
      <c r="A15" s="224"/>
      <c r="B15" s="515">
        <v>2017</v>
      </c>
      <c r="C15" s="676">
        <v>3707.165602</v>
      </c>
      <c r="D15" s="638">
        <v>2500.5916040000002</v>
      </c>
      <c r="E15" s="638">
        <v>205.76956799999999</v>
      </c>
      <c r="F15" s="638">
        <v>629.51213099999995</v>
      </c>
      <c r="G15" s="638">
        <v>4.5693836799999996</v>
      </c>
      <c r="H15" s="638">
        <v>366.722915</v>
      </c>
      <c r="I15" s="76"/>
      <c r="J15" s="515">
        <v>2017</v>
      </c>
      <c r="K15" s="676">
        <v>559.34504100000004</v>
      </c>
      <c r="L15" s="638">
        <v>24.435878600000002</v>
      </c>
      <c r="M15" s="638">
        <v>27.7427502</v>
      </c>
      <c r="N15" s="638">
        <v>507.16641199999998</v>
      </c>
      <c r="O15" s="76"/>
      <c r="P15" s="515">
        <v>2017</v>
      </c>
      <c r="Q15" s="676">
        <v>5282.9462823000003</v>
      </c>
      <c r="R15" s="638">
        <v>158.01050499999999</v>
      </c>
      <c r="S15" s="638">
        <v>1151.7338810000001</v>
      </c>
      <c r="T15" s="638">
        <v>201.81309899999999</v>
      </c>
      <c r="U15" s="638">
        <v>3583.8615460000001</v>
      </c>
      <c r="V15" s="638">
        <v>11.765612300000001</v>
      </c>
      <c r="W15" s="638">
        <v>175.761639</v>
      </c>
      <c r="X15" s="744"/>
      <c r="Y15" s="744"/>
      <c r="Z15" s="77"/>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c r="BI15" s="77"/>
      <c r="BJ15" s="77"/>
      <c r="BK15" s="77"/>
      <c r="BL15" s="77"/>
      <c r="BM15" s="77"/>
      <c r="BN15" s="77"/>
      <c r="BO15" s="77"/>
      <c r="BP15" s="77"/>
      <c r="BQ15" s="77"/>
      <c r="BR15" s="77"/>
      <c r="BS15" s="77"/>
      <c r="BT15" s="77"/>
      <c r="BU15" s="77"/>
      <c r="BV15" s="77"/>
      <c r="BW15" s="77"/>
      <c r="BX15" s="77"/>
      <c r="BY15" s="77"/>
      <c r="BZ15" s="77"/>
      <c r="CA15" s="77"/>
      <c r="CB15" s="77"/>
      <c r="CC15" s="77"/>
      <c r="CD15" s="77"/>
      <c r="CE15" s="77"/>
      <c r="CF15" s="77"/>
      <c r="CG15" s="77"/>
      <c r="CH15" s="77"/>
      <c r="CI15" s="77"/>
      <c r="CJ15" s="77"/>
      <c r="CK15" s="77"/>
      <c r="CL15" s="77"/>
      <c r="CM15" s="77"/>
      <c r="CN15" s="77"/>
      <c r="CO15" s="77"/>
      <c r="CP15" s="77"/>
      <c r="CQ15" s="77"/>
      <c r="CR15" s="77"/>
      <c r="CS15" s="77"/>
      <c r="CT15" s="77"/>
      <c r="CU15" s="77"/>
      <c r="CV15" s="77"/>
      <c r="CW15" s="77"/>
      <c r="CX15" s="77"/>
      <c r="CY15" s="77"/>
      <c r="CZ15" s="77"/>
      <c r="DA15" s="77"/>
      <c r="DB15" s="77"/>
      <c r="DC15" s="77"/>
      <c r="DD15" s="77"/>
      <c r="DE15" s="77"/>
      <c r="DF15" s="77"/>
      <c r="DG15" s="77"/>
      <c r="DH15" s="77"/>
      <c r="DI15" s="77"/>
      <c r="DJ15" s="77"/>
      <c r="DK15" s="77"/>
      <c r="DL15" s="77"/>
      <c r="DM15" s="77"/>
      <c r="DN15" s="77"/>
      <c r="DO15" s="77"/>
      <c r="DP15" s="77"/>
      <c r="DQ15" s="77"/>
      <c r="DR15" s="77"/>
      <c r="DS15" s="77"/>
      <c r="DT15" s="77"/>
      <c r="DU15" s="77"/>
      <c r="DV15" s="77"/>
      <c r="DW15" s="77"/>
      <c r="DX15" s="77"/>
      <c r="DY15" s="77"/>
      <c r="DZ15" s="77"/>
      <c r="EA15" s="77"/>
      <c r="EB15" s="77"/>
      <c r="EC15" s="77"/>
      <c r="ED15" s="77"/>
      <c r="EE15" s="77"/>
      <c r="EF15" s="77"/>
      <c r="EG15" s="77"/>
      <c r="EH15" s="77"/>
      <c r="EI15" s="77"/>
      <c r="EJ15" s="77"/>
      <c r="EK15" s="77"/>
      <c r="EL15" s="77"/>
      <c r="EM15" s="77"/>
      <c r="EN15" s="77"/>
      <c r="EO15" s="77"/>
      <c r="EP15" s="77"/>
      <c r="EQ15" s="77"/>
      <c r="ER15" s="77"/>
      <c r="ES15" s="77"/>
      <c r="ET15" s="77"/>
      <c r="EU15" s="77"/>
      <c r="EV15" s="77"/>
      <c r="EW15" s="77"/>
      <c r="EX15" s="77"/>
      <c r="EY15" s="77"/>
      <c r="EZ15" s="77"/>
      <c r="FA15" s="77"/>
      <c r="FB15" s="77"/>
      <c r="FC15" s="77"/>
      <c r="FD15" s="77"/>
      <c r="FE15" s="77"/>
      <c r="FF15" s="77"/>
      <c r="FG15" s="77"/>
      <c r="FH15" s="77"/>
      <c r="FI15" s="77"/>
      <c r="FJ15" s="77"/>
      <c r="FK15" s="77"/>
      <c r="FL15" s="77"/>
      <c r="FM15" s="77"/>
      <c r="FN15" s="77"/>
      <c r="FO15" s="77"/>
      <c r="FP15" s="77"/>
      <c r="FQ15" s="77"/>
      <c r="FR15" s="77"/>
      <c r="FS15" s="77"/>
      <c r="FT15" s="77"/>
      <c r="FU15" s="77"/>
      <c r="FV15" s="77"/>
      <c r="FW15" s="77"/>
      <c r="FX15" s="77"/>
      <c r="FY15" s="77"/>
      <c r="FZ15" s="77"/>
      <c r="GA15" s="77"/>
      <c r="GB15" s="77"/>
      <c r="GC15" s="77"/>
      <c r="GD15" s="77"/>
      <c r="GE15" s="77"/>
      <c r="GF15" s="77"/>
      <c r="GG15" s="77"/>
      <c r="GH15" s="77"/>
      <c r="GI15" s="77"/>
      <c r="GJ15" s="77"/>
      <c r="GK15" s="77"/>
      <c r="GL15" s="77"/>
      <c r="GM15" s="77"/>
      <c r="GN15" s="77"/>
      <c r="GO15" s="77"/>
      <c r="GP15" s="77"/>
      <c r="GQ15" s="77"/>
      <c r="GR15" s="77"/>
      <c r="GS15" s="77"/>
      <c r="GT15" s="77"/>
      <c r="GU15" s="77"/>
      <c r="GV15" s="77"/>
      <c r="GW15" s="77"/>
      <c r="GX15" s="77"/>
      <c r="GY15" s="77"/>
      <c r="GZ15" s="77"/>
      <c r="HA15" s="77"/>
      <c r="HB15" s="77"/>
      <c r="HC15" s="77"/>
      <c r="HD15" s="77"/>
      <c r="HE15" s="77"/>
      <c r="HF15" s="77"/>
      <c r="HG15" s="77"/>
      <c r="HH15" s="77"/>
      <c r="HI15" s="77"/>
      <c r="HJ15" s="77"/>
      <c r="HK15" s="77"/>
      <c r="HL15" s="77"/>
      <c r="HM15" s="77"/>
      <c r="HN15" s="77"/>
      <c r="HO15" s="77"/>
      <c r="HP15" s="77"/>
      <c r="HQ15" s="77"/>
      <c r="HR15" s="77"/>
      <c r="HS15" s="77"/>
      <c r="HT15" s="77"/>
      <c r="HU15" s="77"/>
      <c r="HV15" s="77"/>
      <c r="HW15" s="77"/>
      <c r="HX15" s="77"/>
      <c r="HY15" s="77"/>
      <c r="HZ15" s="77"/>
      <c r="IA15" s="77"/>
      <c r="IB15" s="77"/>
      <c r="IC15" s="77"/>
      <c r="ID15" s="77"/>
      <c r="IE15" s="77"/>
      <c r="IF15" s="77"/>
      <c r="IG15" s="77"/>
      <c r="IH15" s="77"/>
      <c r="II15" s="77"/>
      <c r="IJ15" s="77"/>
      <c r="IK15" s="77"/>
      <c r="IL15" s="77"/>
      <c r="IM15" s="77"/>
      <c r="IN15" s="77"/>
      <c r="IO15" s="77"/>
      <c r="IP15" s="77"/>
      <c r="IQ15" s="77"/>
      <c r="IR15" s="77"/>
      <c r="IS15" s="77"/>
      <c r="IT15" s="77"/>
      <c r="IU15" s="77"/>
      <c r="IV15" s="77"/>
      <c r="IW15" s="77"/>
      <c r="IX15" s="77"/>
      <c r="IY15" s="77"/>
      <c r="IZ15" s="77"/>
      <c r="JA15" s="77"/>
      <c r="JB15" s="77"/>
      <c r="JC15" s="77"/>
      <c r="JD15" s="77"/>
      <c r="JE15" s="77"/>
      <c r="JF15" s="77"/>
      <c r="JG15" s="77"/>
      <c r="JH15" s="77"/>
      <c r="JI15" s="77"/>
      <c r="JJ15" s="77"/>
      <c r="JK15" s="77"/>
      <c r="JL15" s="77"/>
      <c r="JM15" s="77"/>
    </row>
    <row r="16" spans="1:273" s="513" customFormat="1" ht="30" hidden="1" customHeight="1">
      <c r="A16" s="224"/>
      <c r="B16" s="505">
        <v>2018</v>
      </c>
      <c r="C16" s="574">
        <v>3834.6707019999999</v>
      </c>
      <c r="D16" s="573">
        <v>2351.7866359999998</v>
      </c>
      <c r="E16" s="573">
        <v>216.14628300000001</v>
      </c>
      <c r="F16" s="573">
        <v>819.26481799999999</v>
      </c>
      <c r="G16" s="573">
        <v>4.5283012199999995</v>
      </c>
      <c r="H16" s="573">
        <v>442.94466199999999</v>
      </c>
      <c r="I16" s="76"/>
      <c r="J16" s="505">
        <v>2018</v>
      </c>
      <c r="K16" s="574">
        <v>604.091814</v>
      </c>
      <c r="L16" s="573">
        <v>37.312575899999999</v>
      </c>
      <c r="M16" s="573">
        <v>23.1521346</v>
      </c>
      <c r="N16" s="573">
        <v>543.62710500000003</v>
      </c>
      <c r="O16" s="76"/>
      <c r="P16" s="505">
        <v>2018</v>
      </c>
      <c r="Q16" s="574">
        <v>5471.5679189700004</v>
      </c>
      <c r="R16" s="573">
        <v>152.079373</v>
      </c>
      <c r="S16" s="573">
        <v>1190.4982010000001</v>
      </c>
      <c r="T16" s="573">
        <v>174.82817</v>
      </c>
      <c r="U16" s="573">
        <v>3793.1006940000002</v>
      </c>
      <c r="V16" s="573">
        <v>7.3310679699999994</v>
      </c>
      <c r="W16" s="573">
        <v>153.730413</v>
      </c>
      <c r="X16" s="744"/>
      <c r="Y16" s="744"/>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c r="BI16" s="77"/>
      <c r="BJ16" s="77"/>
      <c r="BK16" s="77"/>
      <c r="BL16" s="77"/>
      <c r="BM16" s="77"/>
      <c r="BN16" s="77"/>
      <c r="BO16" s="77"/>
      <c r="BP16" s="77"/>
      <c r="BQ16" s="77"/>
      <c r="BR16" s="77"/>
      <c r="BS16" s="77"/>
      <c r="BT16" s="77"/>
      <c r="BU16" s="77"/>
      <c r="BV16" s="77"/>
      <c r="BW16" s="77"/>
      <c r="BX16" s="77"/>
      <c r="BY16" s="77"/>
      <c r="BZ16" s="77"/>
      <c r="CA16" s="77"/>
      <c r="CB16" s="77"/>
      <c r="CC16" s="77"/>
      <c r="CD16" s="77"/>
      <c r="CE16" s="77"/>
      <c r="CF16" s="77"/>
      <c r="CG16" s="77"/>
      <c r="CH16" s="77"/>
      <c r="CI16" s="77"/>
      <c r="CJ16" s="77"/>
      <c r="CK16" s="77"/>
      <c r="CL16" s="77"/>
      <c r="CM16" s="77"/>
      <c r="CN16" s="77"/>
      <c r="CO16" s="77"/>
      <c r="CP16" s="77"/>
      <c r="CQ16" s="77"/>
      <c r="CR16" s="77"/>
      <c r="CS16" s="77"/>
      <c r="CT16" s="77"/>
      <c r="CU16" s="77"/>
      <c r="CV16" s="77"/>
      <c r="CW16" s="77"/>
      <c r="CX16" s="77"/>
      <c r="CY16" s="77"/>
      <c r="CZ16" s="77"/>
      <c r="DA16" s="77"/>
      <c r="DB16" s="77"/>
      <c r="DC16" s="77"/>
      <c r="DD16" s="77"/>
      <c r="DE16" s="77"/>
      <c r="DF16" s="77"/>
      <c r="DG16" s="77"/>
      <c r="DH16" s="77"/>
      <c r="DI16" s="77"/>
      <c r="DJ16" s="77"/>
      <c r="DK16" s="77"/>
      <c r="DL16" s="77"/>
      <c r="DM16" s="77"/>
      <c r="DN16" s="77"/>
      <c r="DO16" s="77"/>
      <c r="DP16" s="77"/>
      <c r="DQ16" s="77"/>
      <c r="DR16" s="77"/>
      <c r="DS16" s="77"/>
      <c r="DT16" s="77"/>
      <c r="DU16" s="77"/>
      <c r="DV16" s="77"/>
      <c r="DW16" s="77"/>
      <c r="DX16" s="77"/>
      <c r="DY16" s="77"/>
      <c r="DZ16" s="77"/>
      <c r="EA16" s="77"/>
      <c r="EB16" s="77"/>
      <c r="EC16" s="77"/>
      <c r="ED16" s="77"/>
      <c r="EE16" s="77"/>
      <c r="EF16" s="77"/>
      <c r="EG16" s="77"/>
      <c r="EH16" s="77"/>
      <c r="EI16" s="77"/>
      <c r="EJ16" s="77"/>
      <c r="EK16" s="77"/>
      <c r="EL16" s="77"/>
      <c r="EM16" s="77"/>
      <c r="EN16" s="77"/>
      <c r="EO16" s="77"/>
      <c r="EP16" s="77"/>
      <c r="EQ16" s="77"/>
      <c r="ER16" s="77"/>
      <c r="ES16" s="77"/>
      <c r="ET16" s="77"/>
      <c r="EU16" s="77"/>
      <c r="EV16" s="77"/>
      <c r="EW16" s="77"/>
      <c r="EX16" s="77"/>
      <c r="EY16" s="77"/>
      <c r="EZ16" s="77"/>
      <c r="FA16" s="77"/>
      <c r="FB16" s="77"/>
      <c r="FC16" s="77"/>
      <c r="FD16" s="77"/>
      <c r="FE16" s="77"/>
      <c r="FF16" s="77"/>
      <c r="FG16" s="77"/>
      <c r="FH16" s="77"/>
      <c r="FI16" s="77"/>
      <c r="FJ16" s="77"/>
      <c r="FK16" s="77"/>
      <c r="FL16" s="77"/>
      <c r="FM16" s="77"/>
      <c r="FN16" s="77"/>
      <c r="FO16" s="77"/>
      <c r="FP16" s="77"/>
      <c r="FQ16" s="77"/>
      <c r="FR16" s="77"/>
      <c r="FS16" s="77"/>
      <c r="FT16" s="77"/>
      <c r="FU16" s="77"/>
      <c r="FV16" s="77"/>
      <c r="FW16" s="77"/>
      <c r="FX16" s="77"/>
      <c r="FY16" s="77"/>
      <c r="FZ16" s="77"/>
      <c r="GA16" s="77"/>
      <c r="GB16" s="77"/>
      <c r="GC16" s="77"/>
      <c r="GD16" s="77"/>
      <c r="GE16" s="77"/>
      <c r="GF16" s="77"/>
      <c r="GG16" s="77"/>
      <c r="GH16" s="77"/>
      <c r="GI16" s="77"/>
      <c r="GJ16" s="77"/>
      <c r="GK16" s="77"/>
      <c r="GL16" s="77"/>
      <c r="GM16" s="77"/>
      <c r="GN16" s="77"/>
      <c r="GO16" s="77"/>
      <c r="GP16" s="77"/>
      <c r="GQ16" s="77"/>
      <c r="GR16" s="77"/>
      <c r="GS16" s="77"/>
      <c r="GT16" s="77"/>
      <c r="GU16" s="77"/>
      <c r="GV16" s="77"/>
      <c r="GW16" s="77"/>
      <c r="GX16" s="77"/>
      <c r="GY16" s="77"/>
      <c r="GZ16" s="77"/>
      <c r="HA16" s="77"/>
      <c r="HB16" s="77"/>
      <c r="HC16" s="77"/>
      <c r="HD16" s="77"/>
      <c r="HE16" s="77"/>
      <c r="HF16" s="77"/>
      <c r="HG16" s="77"/>
      <c r="HH16" s="77"/>
      <c r="HI16" s="77"/>
      <c r="HJ16" s="77"/>
      <c r="HK16" s="77"/>
      <c r="HL16" s="77"/>
      <c r="HM16" s="77"/>
      <c r="HN16" s="77"/>
      <c r="HO16" s="77"/>
      <c r="HP16" s="77"/>
      <c r="HQ16" s="77"/>
      <c r="HR16" s="77"/>
      <c r="HS16" s="77"/>
      <c r="HT16" s="77"/>
      <c r="HU16" s="77"/>
      <c r="HV16" s="77"/>
      <c r="HW16" s="77"/>
      <c r="HX16" s="77"/>
      <c r="HY16" s="77"/>
      <c r="HZ16" s="77"/>
      <c r="IA16" s="77"/>
      <c r="IB16" s="77"/>
      <c r="IC16" s="77"/>
      <c r="ID16" s="77"/>
      <c r="IE16" s="77"/>
      <c r="IF16" s="77"/>
      <c r="IG16" s="77"/>
      <c r="IH16" s="77"/>
      <c r="II16" s="77"/>
      <c r="IJ16" s="77"/>
      <c r="IK16" s="77"/>
      <c r="IL16" s="77"/>
      <c r="IM16" s="77"/>
      <c r="IN16" s="77"/>
      <c r="IO16" s="77"/>
      <c r="IP16" s="77"/>
      <c r="IQ16" s="77"/>
      <c r="IR16" s="77"/>
      <c r="IS16" s="77"/>
      <c r="IT16" s="77"/>
      <c r="IU16" s="77"/>
      <c r="IV16" s="77"/>
      <c r="IW16" s="77"/>
      <c r="IX16" s="77"/>
      <c r="IY16" s="77"/>
      <c r="IZ16" s="77"/>
      <c r="JA16" s="77"/>
      <c r="JB16" s="77"/>
      <c r="JC16" s="77"/>
      <c r="JD16" s="77"/>
      <c r="JE16" s="77"/>
      <c r="JF16" s="77"/>
      <c r="JG16" s="77"/>
      <c r="JH16" s="77"/>
      <c r="JI16" s="77"/>
      <c r="JJ16" s="77"/>
      <c r="JK16" s="77"/>
      <c r="JL16" s="77"/>
      <c r="JM16" s="77"/>
    </row>
    <row r="17" spans="1:273" s="512" customFormat="1" ht="30" hidden="1" customHeight="1">
      <c r="A17" s="224"/>
      <c r="B17" s="515">
        <v>2019</v>
      </c>
      <c r="C17" s="676">
        <v>3997.481675</v>
      </c>
      <c r="D17" s="638">
        <v>2288.1771079999999</v>
      </c>
      <c r="E17" s="638">
        <v>227.46400399999999</v>
      </c>
      <c r="F17" s="638">
        <v>920.88206200000002</v>
      </c>
      <c r="G17" s="638">
        <v>1.9080919199999999</v>
      </c>
      <c r="H17" s="638">
        <v>559.05041100000005</v>
      </c>
      <c r="I17" s="894"/>
      <c r="J17" s="515">
        <v>2019</v>
      </c>
      <c r="K17" s="676">
        <v>633.87502400000005</v>
      </c>
      <c r="L17" s="638">
        <v>33.278204299999999</v>
      </c>
      <c r="M17" s="638">
        <v>48.776966999999999</v>
      </c>
      <c r="N17" s="638">
        <v>551.81984999999997</v>
      </c>
      <c r="O17" s="894"/>
      <c r="P17" s="515">
        <v>2019</v>
      </c>
      <c r="Q17" s="676">
        <v>5911.9804826700001</v>
      </c>
      <c r="R17" s="638">
        <v>212.249032</v>
      </c>
      <c r="S17" s="638">
        <v>1190.019213</v>
      </c>
      <c r="T17" s="638">
        <v>142.17000200000001</v>
      </c>
      <c r="U17" s="638">
        <v>4300.77081</v>
      </c>
      <c r="V17" s="638">
        <v>7.1358824699999994</v>
      </c>
      <c r="W17" s="638">
        <v>59.635543200000001</v>
      </c>
      <c r="X17" s="744"/>
      <c r="Y17" s="744"/>
      <c r="Z17" s="77"/>
      <c r="AA17" s="77"/>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c r="BI17" s="77"/>
      <c r="BJ17" s="77"/>
      <c r="BK17" s="77"/>
      <c r="BL17" s="77"/>
      <c r="BM17" s="77"/>
      <c r="BN17" s="77"/>
      <c r="BO17" s="77"/>
      <c r="BP17" s="77"/>
      <c r="BQ17" s="77"/>
      <c r="BR17" s="77"/>
      <c r="BS17" s="77"/>
      <c r="BT17" s="77"/>
      <c r="BU17" s="77"/>
      <c r="BV17" s="77"/>
      <c r="BW17" s="77"/>
      <c r="BX17" s="77"/>
      <c r="BY17" s="77"/>
      <c r="BZ17" s="77"/>
      <c r="CA17" s="77"/>
      <c r="CB17" s="77"/>
      <c r="CC17" s="77"/>
      <c r="CD17" s="77"/>
      <c r="CE17" s="77"/>
      <c r="CF17" s="77"/>
      <c r="CG17" s="77"/>
      <c r="CH17" s="77"/>
      <c r="CI17" s="77"/>
      <c r="CJ17" s="77"/>
      <c r="CK17" s="77"/>
      <c r="CL17" s="77"/>
      <c r="CM17" s="77"/>
      <c r="CN17" s="77"/>
      <c r="CO17" s="77"/>
      <c r="CP17" s="77"/>
      <c r="CQ17" s="77"/>
      <c r="CR17" s="77"/>
      <c r="CS17" s="77"/>
      <c r="CT17" s="77"/>
      <c r="CU17" s="77"/>
      <c r="CV17" s="77"/>
      <c r="CW17" s="77"/>
      <c r="CX17" s="77"/>
      <c r="CY17" s="77"/>
      <c r="CZ17" s="77"/>
      <c r="DA17" s="77"/>
      <c r="DB17" s="77"/>
      <c r="DC17" s="77"/>
      <c r="DD17" s="77"/>
      <c r="DE17" s="77"/>
      <c r="DF17" s="77"/>
      <c r="DG17" s="77"/>
      <c r="DH17" s="77"/>
      <c r="DI17" s="77"/>
      <c r="DJ17" s="77"/>
      <c r="DK17" s="77"/>
      <c r="DL17" s="77"/>
      <c r="DM17" s="77"/>
      <c r="DN17" s="77"/>
      <c r="DO17" s="77"/>
      <c r="DP17" s="77"/>
      <c r="DQ17" s="77"/>
      <c r="DR17" s="77"/>
      <c r="DS17" s="77"/>
      <c r="DT17" s="77"/>
      <c r="DU17" s="77"/>
      <c r="DV17" s="77"/>
      <c r="DW17" s="77"/>
      <c r="DX17" s="77"/>
      <c r="DY17" s="77"/>
      <c r="DZ17" s="77"/>
      <c r="EA17" s="77"/>
      <c r="EB17" s="77"/>
      <c r="EC17" s="77"/>
      <c r="ED17" s="77"/>
      <c r="EE17" s="77"/>
      <c r="EF17" s="77"/>
      <c r="EG17" s="77"/>
      <c r="EH17" s="77"/>
      <c r="EI17" s="77"/>
      <c r="EJ17" s="77"/>
      <c r="EK17" s="77"/>
      <c r="EL17" s="77"/>
      <c r="EM17" s="77"/>
      <c r="EN17" s="77"/>
      <c r="EO17" s="77"/>
      <c r="EP17" s="77"/>
      <c r="EQ17" s="77"/>
      <c r="ER17" s="77"/>
      <c r="ES17" s="77"/>
      <c r="ET17" s="77"/>
      <c r="EU17" s="77"/>
      <c r="EV17" s="77"/>
      <c r="EW17" s="77"/>
      <c r="EX17" s="77"/>
      <c r="EY17" s="77"/>
      <c r="EZ17" s="77"/>
      <c r="FA17" s="77"/>
      <c r="FB17" s="77"/>
      <c r="FC17" s="77"/>
      <c r="FD17" s="77"/>
      <c r="FE17" s="77"/>
      <c r="FF17" s="77"/>
      <c r="FG17" s="77"/>
      <c r="FH17" s="77"/>
      <c r="FI17" s="77"/>
      <c r="FJ17" s="77"/>
      <c r="FK17" s="77"/>
      <c r="FL17" s="77"/>
      <c r="FM17" s="77"/>
      <c r="FN17" s="77"/>
      <c r="FO17" s="77"/>
      <c r="FP17" s="77"/>
      <c r="FQ17" s="77"/>
      <c r="FR17" s="77"/>
      <c r="FS17" s="77"/>
      <c r="FT17" s="77"/>
      <c r="FU17" s="77"/>
      <c r="FV17" s="77"/>
      <c r="FW17" s="77"/>
      <c r="FX17" s="77"/>
      <c r="FY17" s="77"/>
      <c r="FZ17" s="77"/>
      <c r="GA17" s="77"/>
      <c r="GB17" s="77"/>
      <c r="GC17" s="77"/>
      <c r="GD17" s="77"/>
      <c r="GE17" s="77"/>
      <c r="GF17" s="77"/>
      <c r="GG17" s="77"/>
      <c r="GH17" s="77"/>
      <c r="GI17" s="77"/>
      <c r="GJ17" s="77"/>
      <c r="GK17" s="77"/>
      <c r="GL17" s="77"/>
      <c r="GM17" s="77"/>
      <c r="GN17" s="77"/>
      <c r="GO17" s="77"/>
      <c r="GP17" s="77"/>
      <c r="GQ17" s="77"/>
      <c r="GR17" s="77"/>
      <c r="GS17" s="77"/>
      <c r="GT17" s="77"/>
      <c r="GU17" s="77"/>
      <c r="GV17" s="77"/>
      <c r="GW17" s="77"/>
      <c r="GX17" s="77"/>
      <c r="GY17" s="77"/>
      <c r="GZ17" s="77"/>
      <c r="HA17" s="77"/>
      <c r="HB17" s="77"/>
      <c r="HC17" s="77"/>
      <c r="HD17" s="77"/>
      <c r="HE17" s="77"/>
      <c r="HF17" s="77"/>
      <c r="HG17" s="77"/>
      <c r="HH17" s="77"/>
      <c r="HI17" s="77"/>
      <c r="HJ17" s="77"/>
      <c r="HK17" s="77"/>
      <c r="HL17" s="77"/>
      <c r="HM17" s="77"/>
      <c r="HN17" s="77"/>
      <c r="HO17" s="77"/>
      <c r="HP17" s="77"/>
      <c r="HQ17" s="77"/>
      <c r="HR17" s="77"/>
      <c r="HS17" s="77"/>
      <c r="HT17" s="77"/>
      <c r="HU17" s="77"/>
      <c r="HV17" s="77"/>
      <c r="HW17" s="77"/>
      <c r="HX17" s="77"/>
      <c r="HY17" s="77"/>
      <c r="HZ17" s="77"/>
      <c r="IA17" s="77"/>
      <c r="IB17" s="77"/>
      <c r="IC17" s="77"/>
      <c r="ID17" s="77"/>
      <c r="IE17" s="77"/>
      <c r="IF17" s="77"/>
      <c r="IG17" s="77"/>
      <c r="IH17" s="77"/>
      <c r="II17" s="77"/>
      <c r="IJ17" s="77"/>
      <c r="IK17" s="77"/>
      <c r="IL17" s="77"/>
      <c r="IM17" s="77"/>
      <c r="IN17" s="77"/>
      <c r="IO17" s="77"/>
      <c r="IP17" s="77"/>
      <c r="IQ17" s="77"/>
      <c r="IR17" s="77"/>
      <c r="IS17" s="77"/>
      <c r="IT17" s="77"/>
      <c r="IU17" s="77"/>
      <c r="IV17" s="77"/>
      <c r="IW17" s="77"/>
      <c r="IX17" s="77"/>
      <c r="IY17" s="77"/>
      <c r="IZ17" s="77"/>
      <c r="JA17" s="77"/>
      <c r="JB17" s="77"/>
      <c r="JC17" s="77"/>
      <c r="JD17" s="77"/>
      <c r="JE17" s="77"/>
      <c r="JF17" s="77"/>
      <c r="JG17" s="77"/>
      <c r="JH17" s="77"/>
      <c r="JI17" s="77"/>
      <c r="JJ17" s="77"/>
      <c r="JK17" s="77"/>
      <c r="JL17" s="77"/>
      <c r="JM17" s="77"/>
    </row>
    <row r="18" spans="1:273" s="513" customFormat="1" ht="35.1" hidden="1" customHeight="1">
      <c r="A18" s="224"/>
      <c r="B18" s="505">
        <v>2020</v>
      </c>
      <c r="C18" s="574">
        <v>4089.2418990000001</v>
      </c>
      <c r="D18" s="573">
        <v>2345.8628309999999</v>
      </c>
      <c r="E18" s="573">
        <v>188.766469</v>
      </c>
      <c r="F18" s="573">
        <v>939.58160699999996</v>
      </c>
      <c r="G18" s="573">
        <v>4.1623359500000001</v>
      </c>
      <c r="H18" s="573">
        <v>610.86865599999999</v>
      </c>
      <c r="I18" s="894"/>
      <c r="J18" s="505">
        <v>2020</v>
      </c>
      <c r="K18" s="574">
        <v>655.65324899999996</v>
      </c>
      <c r="L18" s="573">
        <v>26.134930799999999</v>
      </c>
      <c r="M18" s="573">
        <v>42.4217279</v>
      </c>
      <c r="N18" s="573">
        <v>587.09659099999999</v>
      </c>
      <c r="O18" s="894"/>
      <c r="P18" s="505">
        <v>2020</v>
      </c>
      <c r="Q18" s="574">
        <v>6457.3189295700004</v>
      </c>
      <c r="R18" s="573">
        <v>268.69248299999998</v>
      </c>
      <c r="S18" s="573">
        <v>1279.0163050000001</v>
      </c>
      <c r="T18" s="573">
        <v>161.17697699999999</v>
      </c>
      <c r="U18" s="573">
        <v>4711.8878720000002</v>
      </c>
      <c r="V18" s="573">
        <v>7.6124332699999995</v>
      </c>
      <c r="W18" s="573">
        <v>28.932859300000001</v>
      </c>
      <c r="X18" s="744"/>
      <c r="Y18" s="744"/>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c r="BI18" s="77"/>
      <c r="BJ18" s="77"/>
      <c r="BK18" s="77"/>
      <c r="BL18" s="77"/>
      <c r="BM18" s="77"/>
      <c r="BN18" s="77"/>
      <c r="BO18" s="77"/>
      <c r="BP18" s="77"/>
      <c r="BQ18" s="77"/>
      <c r="BR18" s="77"/>
      <c r="BS18" s="77"/>
      <c r="BT18" s="77"/>
      <c r="BU18" s="77"/>
      <c r="BV18" s="77"/>
      <c r="BW18" s="77"/>
      <c r="BX18" s="77"/>
      <c r="BY18" s="77"/>
      <c r="BZ18" s="77"/>
      <c r="CA18" s="77"/>
      <c r="CB18" s="77"/>
      <c r="CC18" s="77"/>
      <c r="CD18" s="77"/>
      <c r="CE18" s="77"/>
      <c r="CF18" s="77"/>
      <c r="CG18" s="77"/>
      <c r="CH18" s="77"/>
      <c r="CI18" s="77"/>
      <c r="CJ18" s="77"/>
      <c r="CK18" s="77"/>
      <c r="CL18" s="77"/>
      <c r="CM18" s="77"/>
      <c r="CN18" s="77"/>
      <c r="CO18" s="77"/>
      <c r="CP18" s="77"/>
      <c r="CQ18" s="77"/>
      <c r="CR18" s="77"/>
      <c r="CS18" s="77"/>
      <c r="CT18" s="77"/>
      <c r="CU18" s="77"/>
      <c r="CV18" s="77"/>
      <c r="CW18" s="77"/>
      <c r="CX18" s="77"/>
      <c r="CY18" s="77"/>
      <c r="CZ18" s="77"/>
      <c r="DA18" s="77"/>
      <c r="DB18" s="77"/>
      <c r="DC18" s="77"/>
      <c r="DD18" s="77"/>
      <c r="DE18" s="77"/>
      <c r="DF18" s="77"/>
      <c r="DG18" s="77"/>
      <c r="DH18" s="77"/>
      <c r="DI18" s="77"/>
      <c r="DJ18" s="77"/>
      <c r="DK18" s="77"/>
      <c r="DL18" s="77"/>
      <c r="DM18" s="77"/>
      <c r="DN18" s="77"/>
      <c r="DO18" s="77"/>
      <c r="DP18" s="77"/>
      <c r="DQ18" s="77"/>
      <c r="DR18" s="77"/>
      <c r="DS18" s="77"/>
      <c r="DT18" s="77"/>
      <c r="DU18" s="77"/>
      <c r="DV18" s="77"/>
      <c r="DW18" s="77"/>
      <c r="DX18" s="77"/>
      <c r="DY18" s="77"/>
      <c r="DZ18" s="77"/>
      <c r="EA18" s="77"/>
      <c r="EB18" s="77"/>
      <c r="EC18" s="77"/>
      <c r="ED18" s="77"/>
      <c r="EE18" s="77"/>
      <c r="EF18" s="77"/>
      <c r="EG18" s="77"/>
      <c r="EH18" s="77"/>
      <c r="EI18" s="77"/>
      <c r="EJ18" s="77"/>
      <c r="EK18" s="77"/>
      <c r="EL18" s="77"/>
      <c r="EM18" s="77"/>
      <c r="EN18" s="77"/>
      <c r="EO18" s="77"/>
      <c r="EP18" s="77"/>
      <c r="EQ18" s="77"/>
      <c r="ER18" s="77"/>
      <c r="ES18" s="77"/>
      <c r="ET18" s="77"/>
      <c r="EU18" s="77"/>
      <c r="EV18" s="77"/>
      <c r="EW18" s="77"/>
      <c r="EX18" s="77"/>
      <c r="EY18" s="77"/>
      <c r="EZ18" s="77"/>
      <c r="FA18" s="77"/>
      <c r="FB18" s="77"/>
      <c r="FC18" s="77"/>
      <c r="FD18" s="77"/>
      <c r="FE18" s="77"/>
      <c r="FF18" s="77"/>
      <c r="FG18" s="77"/>
      <c r="FH18" s="77"/>
      <c r="FI18" s="77"/>
      <c r="FJ18" s="77"/>
      <c r="FK18" s="77"/>
      <c r="FL18" s="77"/>
      <c r="FM18" s="77"/>
      <c r="FN18" s="77"/>
      <c r="FO18" s="77"/>
      <c r="FP18" s="77"/>
      <c r="FQ18" s="77"/>
      <c r="FR18" s="77"/>
      <c r="FS18" s="77"/>
      <c r="FT18" s="77"/>
      <c r="FU18" s="77"/>
      <c r="FV18" s="77"/>
      <c r="FW18" s="77"/>
      <c r="FX18" s="77"/>
      <c r="FY18" s="77"/>
      <c r="FZ18" s="77"/>
      <c r="GA18" s="77"/>
      <c r="GB18" s="77"/>
      <c r="GC18" s="77"/>
      <c r="GD18" s="77"/>
      <c r="GE18" s="77"/>
      <c r="GF18" s="77"/>
      <c r="GG18" s="77"/>
      <c r="GH18" s="77"/>
      <c r="GI18" s="77"/>
      <c r="GJ18" s="77"/>
      <c r="GK18" s="77"/>
      <c r="GL18" s="77"/>
      <c r="GM18" s="77"/>
      <c r="GN18" s="77"/>
      <c r="GO18" s="77"/>
      <c r="GP18" s="77"/>
      <c r="GQ18" s="77"/>
      <c r="GR18" s="77"/>
      <c r="GS18" s="77"/>
      <c r="GT18" s="77"/>
      <c r="GU18" s="77"/>
      <c r="GV18" s="77"/>
      <c r="GW18" s="77"/>
      <c r="GX18" s="77"/>
      <c r="GY18" s="77"/>
      <c r="GZ18" s="77"/>
      <c r="HA18" s="77"/>
      <c r="HB18" s="77"/>
      <c r="HC18" s="77"/>
      <c r="HD18" s="77"/>
      <c r="HE18" s="77"/>
      <c r="HF18" s="77"/>
      <c r="HG18" s="77"/>
      <c r="HH18" s="77"/>
      <c r="HI18" s="77"/>
      <c r="HJ18" s="77"/>
      <c r="HK18" s="77"/>
      <c r="HL18" s="77"/>
      <c r="HM18" s="77"/>
      <c r="HN18" s="77"/>
      <c r="HO18" s="77"/>
      <c r="HP18" s="77"/>
      <c r="HQ18" s="77"/>
      <c r="HR18" s="77"/>
      <c r="HS18" s="77"/>
      <c r="HT18" s="77"/>
      <c r="HU18" s="77"/>
      <c r="HV18" s="77"/>
      <c r="HW18" s="77"/>
      <c r="HX18" s="77"/>
      <c r="HY18" s="77"/>
      <c r="HZ18" s="77"/>
      <c r="IA18" s="77"/>
      <c r="IB18" s="77"/>
      <c r="IC18" s="77"/>
      <c r="ID18" s="77"/>
      <c r="IE18" s="77"/>
      <c r="IF18" s="77"/>
      <c r="IG18" s="77"/>
      <c r="IH18" s="77"/>
      <c r="II18" s="77"/>
      <c r="IJ18" s="77"/>
      <c r="IK18" s="77"/>
      <c r="IL18" s="77"/>
      <c r="IM18" s="77"/>
      <c r="IN18" s="77"/>
      <c r="IO18" s="77"/>
      <c r="IP18" s="77"/>
      <c r="IQ18" s="77"/>
      <c r="IR18" s="77"/>
      <c r="IS18" s="77"/>
      <c r="IT18" s="77"/>
      <c r="IU18" s="77"/>
      <c r="IV18" s="77"/>
      <c r="IW18" s="77"/>
      <c r="IX18" s="77"/>
      <c r="IY18" s="77"/>
      <c r="IZ18" s="77"/>
      <c r="JA18" s="77"/>
      <c r="JB18" s="77"/>
      <c r="JC18" s="77"/>
      <c r="JD18" s="77"/>
      <c r="JE18" s="77"/>
      <c r="JF18" s="77"/>
      <c r="JG18" s="77"/>
      <c r="JH18" s="77"/>
      <c r="JI18" s="77"/>
      <c r="JJ18" s="77"/>
      <c r="JK18" s="77"/>
      <c r="JL18" s="77"/>
      <c r="JM18" s="77"/>
    </row>
    <row r="19" spans="1:273" s="512" customFormat="1" ht="35.1" customHeight="1">
      <c r="A19" s="224"/>
      <c r="B19" s="515">
        <v>2021</v>
      </c>
      <c r="C19" s="676">
        <v>4337.1379390000002</v>
      </c>
      <c r="D19" s="638">
        <v>2343.5081030000001</v>
      </c>
      <c r="E19" s="638">
        <v>203.14330100000001</v>
      </c>
      <c r="F19" s="638">
        <v>981.76179000000002</v>
      </c>
      <c r="G19" s="638">
        <v>3.6733749100000002</v>
      </c>
      <c r="H19" s="638">
        <v>805.05136900000002</v>
      </c>
      <c r="I19" s="894"/>
      <c r="J19" s="515">
        <v>2021</v>
      </c>
      <c r="K19" s="676">
        <v>763.50641199999995</v>
      </c>
      <c r="L19" s="638">
        <v>38.0578456</v>
      </c>
      <c r="M19" s="638">
        <v>45.663399099999999</v>
      </c>
      <c r="N19" s="638">
        <v>679.785168</v>
      </c>
      <c r="O19" s="894"/>
      <c r="P19" s="515">
        <v>2021</v>
      </c>
      <c r="Q19" s="676">
        <v>7192.6377266499994</v>
      </c>
      <c r="R19" s="638">
        <v>346.83115600000002</v>
      </c>
      <c r="S19" s="638">
        <v>1373.9631670000001</v>
      </c>
      <c r="T19" s="638">
        <v>175.83396300000001</v>
      </c>
      <c r="U19" s="638">
        <v>5271.7831919999999</v>
      </c>
      <c r="V19" s="638">
        <v>8.4282460500000003</v>
      </c>
      <c r="W19" s="638">
        <v>15.7980026</v>
      </c>
      <c r="X19" s="744"/>
      <c r="Y19" s="744"/>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77"/>
      <c r="BH19" s="77"/>
      <c r="BI19" s="77"/>
      <c r="BJ19" s="77"/>
      <c r="BK19" s="77"/>
      <c r="BL19" s="77"/>
      <c r="BM19" s="77"/>
      <c r="BN19" s="77"/>
      <c r="BO19" s="77"/>
      <c r="BP19" s="77"/>
      <c r="BQ19" s="77"/>
      <c r="BR19" s="77"/>
      <c r="BS19" s="77"/>
      <c r="BT19" s="77"/>
      <c r="BU19" s="77"/>
      <c r="BV19" s="77"/>
      <c r="BW19" s="77"/>
      <c r="BX19" s="77"/>
      <c r="BY19" s="77"/>
      <c r="BZ19" s="77"/>
      <c r="CA19" s="77"/>
      <c r="CB19" s="77"/>
      <c r="CC19" s="77"/>
      <c r="CD19" s="77"/>
      <c r="CE19" s="77"/>
      <c r="CF19" s="77"/>
      <c r="CG19" s="77"/>
      <c r="CH19" s="77"/>
      <c r="CI19" s="77"/>
      <c r="CJ19" s="77"/>
      <c r="CK19" s="77"/>
      <c r="CL19" s="77"/>
      <c r="CM19" s="77"/>
      <c r="CN19" s="77"/>
      <c r="CO19" s="77"/>
      <c r="CP19" s="77"/>
      <c r="CQ19" s="77"/>
      <c r="CR19" s="77"/>
      <c r="CS19" s="77"/>
      <c r="CT19" s="77"/>
      <c r="CU19" s="77"/>
      <c r="CV19" s="77"/>
      <c r="CW19" s="77"/>
      <c r="CX19" s="77"/>
      <c r="CY19" s="77"/>
      <c r="CZ19" s="77"/>
      <c r="DA19" s="77"/>
      <c r="DB19" s="77"/>
      <c r="DC19" s="77"/>
      <c r="DD19" s="77"/>
      <c r="DE19" s="77"/>
      <c r="DF19" s="77"/>
      <c r="DG19" s="77"/>
      <c r="DH19" s="77"/>
      <c r="DI19" s="77"/>
      <c r="DJ19" s="77"/>
      <c r="DK19" s="77"/>
      <c r="DL19" s="77"/>
      <c r="DM19" s="77"/>
      <c r="DN19" s="77"/>
      <c r="DO19" s="77"/>
      <c r="DP19" s="77"/>
      <c r="DQ19" s="77"/>
      <c r="DR19" s="77"/>
      <c r="DS19" s="77"/>
      <c r="DT19" s="77"/>
      <c r="DU19" s="77"/>
      <c r="DV19" s="77"/>
      <c r="DW19" s="77"/>
      <c r="DX19" s="77"/>
      <c r="DY19" s="77"/>
      <c r="DZ19" s="77"/>
      <c r="EA19" s="77"/>
      <c r="EB19" s="77"/>
      <c r="EC19" s="77"/>
      <c r="ED19" s="77"/>
      <c r="EE19" s="77"/>
      <c r="EF19" s="77"/>
      <c r="EG19" s="77"/>
      <c r="EH19" s="77"/>
      <c r="EI19" s="77"/>
      <c r="EJ19" s="77"/>
      <c r="EK19" s="77"/>
      <c r="EL19" s="77"/>
      <c r="EM19" s="77"/>
      <c r="EN19" s="77"/>
      <c r="EO19" s="77"/>
      <c r="EP19" s="77"/>
      <c r="EQ19" s="77"/>
      <c r="ER19" s="77"/>
      <c r="ES19" s="77"/>
      <c r="ET19" s="77"/>
      <c r="EU19" s="77"/>
      <c r="EV19" s="77"/>
      <c r="EW19" s="77"/>
      <c r="EX19" s="77"/>
      <c r="EY19" s="77"/>
      <c r="EZ19" s="77"/>
      <c r="FA19" s="77"/>
      <c r="FB19" s="77"/>
      <c r="FC19" s="77"/>
      <c r="FD19" s="77"/>
      <c r="FE19" s="77"/>
      <c r="FF19" s="77"/>
      <c r="FG19" s="77"/>
      <c r="FH19" s="77"/>
      <c r="FI19" s="77"/>
      <c r="FJ19" s="77"/>
      <c r="FK19" s="77"/>
      <c r="FL19" s="77"/>
      <c r="FM19" s="77"/>
      <c r="FN19" s="77"/>
      <c r="FO19" s="77"/>
      <c r="FP19" s="77"/>
      <c r="FQ19" s="77"/>
      <c r="FR19" s="77"/>
      <c r="FS19" s="77"/>
      <c r="FT19" s="77"/>
      <c r="FU19" s="77"/>
      <c r="FV19" s="77"/>
      <c r="FW19" s="77"/>
      <c r="FX19" s="77"/>
      <c r="FY19" s="77"/>
      <c r="FZ19" s="77"/>
      <c r="GA19" s="77"/>
      <c r="GB19" s="77"/>
      <c r="GC19" s="77"/>
      <c r="GD19" s="77"/>
      <c r="GE19" s="77"/>
      <c r="GF19" s="77"/>
      <c r="GG19" s="77"/>
      <c r="GH19" s="77"/>
      <c r="GI19" s="77"/>
      <c r="GJ19" s="77"/>
      <c r="GK19" s="77"/>
      <c r="GL19" s="77"/>
      <c r="GM19" s="77"/>
      <c r="GN19" s="77"/>
      <c r="GO19" s="77"/>
      <c r="GP19" s="77"/>
      <c r="GQ19" s="77"/>
      <c r="GR19" s="77"/>
      <c r="GS19" s="77"/>
      <c r="GT19" s="77"/>
      <c r="GU19" s="77"/>
      <c r="GV19" s="77"/>
      <c r="GW19" s="77"/>
      <c r="GX19" s="77"/>
      <c r="GY19" s="77"/>
      <c r="GZ19" s="77"/>
      <c r="HA19" s="77"/>
      <c r="HB19" s="77"/>
      <c r="HC19" s="77"/>
      <c r="HD19" s="77"/>
      <c r="HE19" s="77"/>
      <c r="HF19" s="77"/>
      <c r="HG19" s="77"/>
      <c r="HH19" s="77"/>
      <c r="HI19" s="77"/>
      <c r="HJ19" s="77"/>
      <c r="HK19" s="77"/>
      <c r="HL19" s="77"/>
      <c r="HM19" s="77"/>
      <c r="HN19" s="77"/>
      <c r="HO19" s="77"/>
      <c r="HP19" s="77"/>
      <c r="HQ19" s="77"/>
      <c r="HR19" s="77"/>
      <c r="HS19" s="77"/>
      <c r="HT19" s="77"/>
      <c r="HU19" s="77"/>
      <c r="HV19" s="77"/>
      <c r="HW19" s="77"/>
      <c r="HX19" s="77"/>
      <c r="HY19" s="77"/>
      <c r="HZ19" s="77"/>
      <c r="IA19" s="77"/>
      <c r="IB19" s="77"/>
      <c r="IC19" s="77"/>
      <c r="ID19" s="77"/>
      <c r="IE19" s="77"/>
      <c r="IF19" s="77"/>
      <c r="IG19" s="77"/>
      <c r="IH19" s="77"/>
      <c r="II19" s="77"/>
      <c r="IJ19" s="77"/>
      <c r="IK19" s="77"/>
      <c r="IL19" s="77"/>
      <c r="IM19" s="77"/>
      <c r="IN19" s="77"/>
      <c r="IO19" s="77"/>
      <c r="IP19" s="77"/>
      <c r="IQ19" s="77"/>
      <c r="IR19" s="77"/>
      <c r="IS19" s="77"/>
      <c r="IT19" s="77"/>
      <c r="IU19" s="77"/>
      <c r="IV19" s="77"/>
      <c r="IW19" s="77"/>
      <c r="IX19" s="77"/>
      <c r="IY19" s="77"/>
      <c r="IZ19" s="77"/>
      <c r="JA19" s="77"/>
      <c r="JB19" s="77"/>
      <c r="JC19" s="77"/>
      <c r="JD19" s="77"/>
      <c r="JE19" s="77"/>
      <c r="JF19" s="77"/>
      <c r="JG19" s="77"/>
      <c r="JH19" s="77"/>
      <c r="JI19" s="77"/>
      <c r="JJ19" s="77"/>
      <c r="JK19" s="77"/>
      <c r="JL19" s="77"/>
      <c r="JM19" s="77"/>
    </row>
    <row r="20" spans="1:273" s="740" customFormat="1" ht="35.1" customHeight="1">
      <c r="A20" s="224"/>
      <c r="B20" s="505">
        <v>2022</v>
      </c>
      <c r="C20" s="574">
        <v>4996.738762</v>
      </c>
      <c r="D20" s="573">
        <v>2646.0233640000001</v>
      </c>
      <c r="E20" s="573">
        <v>212.703991</v>
      </c>
      <c r="F20" s="573">
        <v>1070.1842919999999</v>
      </c>
      <c r="G20" s="573">
        <v>4.3584735800000001</v>
      </c>
      <c r="H20" s="573">
        <v>1063.468642</v>
      </c>
      <c r="I20" s="894"/>
      <c r="J20" s="505">
        <v>2022</v>
      </c>
      <c r="K20" s="574">
        <v>791.94484399999999</v>
      </c>
      <c r="L20" s="573">
        <v>25.712298000000001</v>
      </c>
      <c r="M20" s="573">
        <v>72.762060599999998</v>
      </c>
      <c r="N20" s="573">
        <v>693.47048600000005</v>
      </c>
      <c r="O20" s="894"/>
      <c r="P20" s="505">
        <v>2022</v>
      </c>
      <c r="Q20" s="574">
        <v>8012.3639891000003</v>
      </c>
      <c r="R20" s="573">
        <v>466.204949</v>
      </c>
      <c r="S20" s="573">
        <v>1563.686138</v>
      </c>
      <c r="T20" s="573">
        <v>211.836454</v>
      </c>
      <c r="U20" s="573">
        <v>5714.3869430000004</v>
      </c>
      <c r="V20" s="573">
        <v>10.7611411</v>
      </c>
      <c r="W20" s="573">
        <v>45.488363999999997</v>
      </c>
      <c r="X20" s="744"/>
      <c r="Y20" s="744"/>
      <c r="Z20" s="77"/>
      <c r="AA20" s="77"/>
      <c r="AB20" s="77"/>
      <c r="AC20" s="77"/>
      <c r="AD20" s="77"/>
      <c r="AE20" s="77"/>
      <c r="AF20" s="77"/>
      <c r="AG20" s="77"/>
      <c r="AH20" s="77"/>
      <c r="AI20" s="77"/>
      <c r="AJ20" s="77"/>
      <c r="AK20" s="77"/>
      <c r="AL20" s="77"/>
      <c r="AM20" s="77"/>
      <c r="AN20" s="77"/>
      <c r="AO20" s="77"/>
      <c r="AP20" s="77"/>
      <c r="AQ20" s="77"/>
      <c r="AR20" s="77"/>
      <c r="AS20" s="77"/>
      <c r="AT20" s="77"/>
      <c r="AU20" s="77"/>
      <c r="AV20" s="77"/>
      <c r="AW20" s="77"/>
      <c r="AX20" s="77"/>
      <c r="AY20" s="77"/>
      <c r="AZ20" s="77"/>
      <c r="BA20" s="77"/>
      <c r="BB20" s="77"/>
      <c r="BC20" s="77"/>
      <c r="BD20" s="77"/>
      <c r="BE20" s="77"/>
      <c r="BF20" s="77"/>
      <c r="BG20" s="77"/>
      <c r="BH20" s="77"/>
      <c r="BI20" s="77"/>
      <c r="BJ20" s="77"/>
      <c r="BK20" s="77"/>
      <c r="BL20" s="77"/>
      <c r="BM20" s="77"/>
      <c r="BN20" s="77"/>
      <c r="BO20" s="77"/>
      <c r="BP20" s="77"/>
      <c r="BQ20" s="77"/>
      <c r="BR20" s="77"/>
      <c r="BS20" s="77"/>
      <c r="BT20" s="77"/>
      <c r="BU20" s="77"/>
      <c r="BV20" s="77"/>
      <c r="BW20" s="77"/>
      <c r="BX20" s="77"/>
      <c r="BY20" s="77"/>
      <c r="BZ20" s="77"/>
      <c r="CA20" s="77"/>
      <c r="CB20" s="77"/>
      <c r="CC20" s="77"/>
      <c r="CD20" s="77"/>
      <c r="CE20" s="77"/>
      <c r="CF20" s="77"/>
      <c r="CG20" s="77"/>
      <c r="CH20" s="77"/>
      <c r="CI20" s="77"/>
      <c r="CJ20" s="77"/>
      <c r="CK20" s="77"/>
      <c r="CL20" s="77"/>
      <c r="CM20" s="77"/>
      <c r="CN20" s="77"/>
      <c r="CO20" s="77"/>
      <c r="CP20" s="77"/>
      <c r="CQ20" s="77"/>
      <c r="CR20" s="77"/>
      <c r="CS20" s="77"/>
      <c r="CT20" s="77"/>
      <c r="CU20" s="77"/>
      <c r="CV20" s="77"/>
      <c r="CW20" s="77"/>
      <c r="CX20" s="77"/>
      <c r="CY20" s="77"/>
      <c r="CZ20" s="77"/>
      <c r="DA20" s="77"/>
      <c r="DB20" s="77"/>
      <c r="DC20" s="77"/>
      <c r="DD20" s="77"/>
      <c r="DE20" s="77"/>
      <c r="DF20" s="77"/>
      <c r="DG20" s="77"/>
      <c r="DH20" s="77"/>
      <c r="DI20" s="77"/>
      <c r="DJ20" s="77"/>
      <c r="DK20" s="77"/>
      <c r="DL20" s="77"/>
      <c r="DM20" s="77"/>
      <c r="DN20" s="77"/>
      <c r="DO20" s="77"/>
      <c r="DP20" s="77"/>
      <c r="DQ20" s="77"/>
      <c r="DR20" s="77"/>
      <c r="DS20" s="77"/>
      <c r="DT20" s="77"/>
      <c r="DU20" s="77"/>
      <c r="DV20" s="77"/>
      <c r="DW20" s="77"/>
      <c r="DX20" s="77"/>
      <c r="DY20" s="77"/>
      <c r="DZ20" s="77"/>
      <c r="EA20" s="77"/>
      <c r="EB20" s="77"/>
      <c r="EC20" s="77"/>
      <c r="ED20" s="77"/>
      <c r="EE20" s="77"/>
      <c r="EF20" s="77"/>
      <c r="EG20" s="77"/>
      <c r="EH20" s="77"/>
      <c r="EI20" s="77"/>
      <c r="EJ20" s="77"/>
      <c r="EK20" s="77"/>
      <c r="EL20" s="77"/>
      <c r="EM20" s="77"/>
      <c r="EN20" s="77"/>
      <c r="EO20" s="77"/>
      <c r="EP20" s="77"/>
      <c r="EQ20" s="77"/>
      <c r="ER20" s="77"/>
      <c r="ES20" s="77"/>
      <c r="ET20" s="77"/>
      <c r="EU20" s="77"/>
      <c r="EV20" s="77"/>
      <c r="EW20" s="77"/>
      <c r="EX20" s="77"/>
      <c r="EY20" s="77"/>
      <c r="EZ20" s="77"/>
      <c r="FA20" s="77"/>
      <c r="FB20" s="77"/>
      <c r="FC20" s="77"/>
      <c r="FD20" s="77"/>
      <c r="FE20" s="77"/>
      <c r="FF20" s="77"/>
      <c r="FG20" s="77"/>
      <c r="FH20" s="77"/>
      <c r="FI20" s="77"/>
      <c r="FJ20" s="77"/>
      <c r="FK20" s="77"/>
      <c r="FL20" s="77"/>
      <c r="FM20" s="77"/>
      <c r="FN20" s="77"/>
      <c r="FO20" s="77"/>
      <c r="FP20" s="77"/>
      <c r="FQ20" s="77"/>
      <c r="FR20" s="77"/>
      <c r="FS20" s="77"/>
      <c r="FT20" s="77"/>
      <c r="FU20" s="77"/>
      <c r="FV20" s="77"/>
      <c r="FW20" s="77"/>
      <c r="FX20" s="77"/>
      <c r="FY20" s="77"/>
      <c r="FZ20" s="77"/>
      <c r="GA20" s="77"/>
      <c r="GB20" s="77"/>
      <c r="GC20" s="77"/>
      <c r="GD20" s="77"/>
      <c r="GE20" s="77"/>
      <c r="GF20" s="77"/>
      <c r="GG20" s="77"/>
      <c r="GH20" s="77"/>
      <c r="GI20" s="77"/>
      <c r="GJ20" s="77"/>
      <c r="GK20" s="77"/>
      <c r="GL20" s="77"/>
      <c r="GM20" s="77"/>
      <c r="GN20" s="77"/>
      <c r="GO20" s="77"/>
      <c r="GP20" s="77"/>
      <c r="GQ20" s="77"/>
      <c r="GR20" s="77"/>
      <c r="GS20" s="77"/>
      <c r="GT20" s="77"/>
      <c r="GU20" s="77"/>
      <c r="GV20" s="77"/>
      <c r="GW20" s="77"/>
      <c r="GX20" s="77"/>
      <c r="GY20" s="77"/>
      <c r="GZ20" s="77"/>
      <c r="HA20" s="77"/>
      <c r="HB20" s="77"/>
      <c r="HC20" s="77"/>
      <c r="HD20" s="77"/>
      <c r="HE20" s="77"/>
      <c r="HF20" s="77"/>
      <c r="HG20" s="77"/>
      <c r="HH20" s="77"/>
      <c r="HI20" s="77"/>
      <c r="HJ20" s="77"/>
      <c r="HK20" s="77"/>
      <c r="HL20" s="77"/>
      <c r="HM20" s="77"/>
      <c r="HN20" s="77"/>
      <c r="HO20" s="77"/>
      <c r="HP20" s="77"/>
      <c r="HQ20" s="77"/>
      <c r="HR20" s="77"/>
      <c r="HS20" s="77"/>
      <c r="HT20" s="77"/>
      <c r="HU20" s="77"/>
      <c r="HV20" s="77"/>
      <c r="HW20" s="77"/>
      <c r="HX20" s="77"/>
      <c r="HY20" s="77"/>
      <c r="HZ20" s="77"/>
      <c r="IA20" s="77"/>
      <c r="IB20" s="77"/>
      <c r="IC20" s="77"/>
      <c r="ID20" s="77"/>
      <c r="IE20" s="77"/>
      <c r="IF20" s="77"/>
      <c r="IG20" s="77"/>
      <c r="IH20" s="77"/>
      <c r="II20" s="77"/>
      <c r="IJ20" s="77"/>
      <c r="IK20" s="77"/>
      <c r="IL20" s="77"/>
      <c r="IM20" s="77"/>
      <c r="IN20" s="77"/>
      <c r="IO20" s="77"/>
      <c r="IP20" s="77"/>
      <c r="IQ20" s="77"/>
      <c r="IR20" s="77"/>
      <c r="IS20" s="77"/>
      <c r="IT20" s="77"/>
      <c r="IU20" s="77"/>
      <c r="IV20" s="77"/>
      <c r="IW20" s="77"/>
      <c r="IX20" s="77"/>
      <c r="IY20" s="77"/>
      <c r="IZ20" s="77"/>
      <c r="JA20" s="77"/>
      <c r="JB20" s="77"/>
      <c r="JC20" s="77"/>
      <c r="JD20" s="77"/>
      <c r="JE20" s="77"/>
      <c r="JF20" s="77"/>
      <c r="JG20" s="77"/>
      <c r="JH20" s="77"/>
      <c r="JI20" s="77"/>
      <c r="JJ20" s="77"/>
      <c r="JK20" s="77"/>
      <c r="JL20" s="77"/>
      <c r="JM20" s="77"/>
    </row>
    <row r="21" spans="1:273" s="512" customFormat="1" ht="35.1" customHeight="1">
      <c r="A21" s="224"/>
      <c r="B21" s="723">
        <v>2023</v>
      </c>
      <c r="C21" s="676">
        <v>5210.0261184150004</v>
      </c>
      <c r="D21" s="638">
        <v>2671.3373962370001</v>
      </c>
      <c r="E21" s="638">
        <v>240.604406364</v>
      </c>
      <c r="F21" s="638">
        <v>1177.4242176119999</v>
      </c>
      <c r="G21" s="638">
        <v>5.4079255880000003</v>
      </c>
      <c r="H21" s="638">
        <v>1115.2521735299999</v>
      </c>
      <c r="I21" s="894"/>
      <c r="J21" s="515">
        <f>B21</f>
        <v>2023</v>
      </c>
      <c r="K21" s="676">
        <v>963.60183255799996</v>
      </c>
      <c r="L21" s="638">
        <v>22.424063829999998</v>
      </c>
      <c r="M21" s="638">
        <v>143.83882750000001</v>
      </c>
      <c r="N21" s="638">
        <v>797.338941224</v>
      </c>
      <c r="O21" s="894"/>
      <c r="P21" s="515">
        <f>J21</f>
        <v>2023</v>
      </c>
      <c r="Q21" s="676">
        <v>8348.5318655640003</v>
      </c>
      <c r="R21" s="638">
        <v>517.71544499900006</v>
      </c>
      <c r="S21" s="638">
        <v>1731.1899361640001</v>
      </c>
      <c r="T21" s="638">
        <v>209.19449700499999</v>
      </c>
      <c r="U21" s="638">
        <v>5801.9772056599995</v>
      </c>
      <c r="V21" s="638">
        <v>18.51296305</v>
      </c>
      <c r="W21" s="638">
        <v>69.941818686000005</v>
      </c>
      <c r="X21" s="744"/>
      <c r="Y21" s="744"/>
      <c r="Z21" s="77"/>
      <c r="AA21" s="77"/>
      <c r="AB21" s="77"/>
      <c r="AC21" s="77"/>
      <c r="AD21" s="77"/>
      <c r="AE21" s="77"/>
      <c r="AF21" s="77"/>
      <c r="AG21" s="77"/>
      <c r="AH21" s="77"/>
      <c r="AI21" s="77"/>
      <c r="AJ21" s="77"/>
      <c r="AK21" s="77"/>
      <c r="AL21" s="77"/>
      <c r="AM21" s="77"/>
      <c r="AN21" s="77"/>
      <c r="AO21" s="77"/>
      <c r="AP21" s="77"/>
      <c r="AQ21" s="77"/>
      <c r="AR21" s="77"/>
      <c r="AS21" s="77"/>
      <c r="AT21" s="77"/>
      <c r="AU21" s="77"/>
      <c r="AV21" s="77"/>
      <c r="AW21" s="77"/>
      <c r="AX21" s="77"/>
      <c r="AY21" s="77"/>
      <c r="AZ21" s="77"/>
      <c r="BA21" s="77"/>
      <c r="BB21" s="77"/>
      <c r="BC21" s="77"/>
      <c r="BD21" s="77"/>
      <c r="BE21" s="77"/>
      <c r="BF21" s="77"/>
      <c r="BG21" s="77"/>
      <c r="BH21" s="77"/>
      <c r="BI21" s="77"/>
      <c r="BJ21" s="77"/>
      <c r="BK21" s="77"/>
      <c r="BL21" s="77"/>
      <c r="BM21" s="77"/>
      <c r="BN21" s="77"/>
      <c r="BO21" s="77"/>
      <c r="BP21" s="77"/>
      <c r="BQ21" s="77"/>
      <c r="BR21" s="77"/>
      <c r="BS21" s="77"/>
      <c r="BT21" s="77"/>
      <c r="BU21" s="77"/>
      <c r="BV21" s="77"/>
      <c r="BW21" s="77"/>
      <c r="BX21" s="77"/>
      <c r="BY21" s="77"/>
      <c r="BZ21" s="77"/>
      <c r="CA21" s="77"/>
      <c r="CB21" s="77"/>
      <c r="CC21" s="77"/>
      <c r="CD21" s="77"/>
      <c r="CE21" s="77"/>
      <c r="CF21" s="77"/>
      <c r="CG21" s="77"/>
      <c r="CH21" s="77"/>
      <c r="CI21" s="77"/>
      <c r="CJ21" s="77"/>
      <c r="CK21" s="77"/>
      <c r="CL21" s="77"/>
      <c r="CM21" s="77"/>
      <c r="CN21" s="77"/>
      <c r="CO21" s="77"/>
      <c r="CP21" s="77"/>
      <c r="CQ21" s="77"/>
      <c r="CR21" s="77"/>
      <c r="CS21" s="77"/>
      <c r="CT21" s="77"/>
      <c r="CU21" s="77"/>
      <c r="CV21" s="77"/>
      <c r="CW21" s="77"/>
      <c r="CX21" s="77"/>
      <c r="CY21" s="77"/>
      <c r="CZ21" s="77"/>
      <c r="DA21" s="77"/>
      <c r="DB21" s="77"/>
      <c r="DC21" s="77"/>
      <c r="DD21" s="77"/>
      <c r="DE21" s="77"/>
      <c r="DF21" s="77"/>
      <c r="DG21" s="77"/>
      <c r="DH21" s="77"/>
      <c r="DI21" s="77"/>
      <c r="DJ21" s="77"/>
      <c r="DK21" s="77"/>
      <c r="DL21" s="77"/>
      <c r="DM21" s="77"/>
      <c r="DN21" s="77"/>
      <c r="DO21" s="77"/>
      <c r="DP21" s="77"/>
      <c r="DQ21" s="77"/>
      <c r="DR21" s="77"/>
      <c r="DS21" s="77"/>
      <c r="DT21" s="77"/>
      <c r="DU21" s="77"/>
      <c r="DV21" s="77"/>
      <c r="DW21" s="77"/>
      <c r="DX21" s="77"/>
      <c r="DY21" s="77"/>
      <c r="DZ21" s="77"/>
      <c r="EA21" s="77"/>
      <c r="EB21" s="77"/>
      <c r="EC21" s="77"/>
      <c r="ED21" s="77"/>
      <c r="EE21" s="77"/>
      <c r="EF21" s="77"/>
      <c r="EG21" s="77"/>
      <c r="EH21" s="77"/>
      <c r="EI21" s="77"/>
      <c r="EJ21" s="77"/>
      <c r="EK21" s="77"/>
      <c r="EL21" s="77"/>
      <c r="EM21" s="77"/>
      <c r="EN21" s="77"/>
      <c r="EO21" s="77"/>
      <c r="EP21" s="77"/>
      <c r="EQ21" s="77"/>
      <c r="ER21" s="77"/>
      <c r="ES21" s="77"/>
      <c r="ET21" s="77"/>
      <c r="EU21" s="77"/>
      <c r="EV21" s="77"/>
      <c r="EW21" s="77"/>
      <c r="EX21" s="77"/>
      <c r="EY21" s="77"/>
      <c r="EZ21" s="77"/>
      <c r="FA21" s="77"/>
      <c r="FB21" s="77"/>
      <c r="FC21" s="77"/>
      <c r="FD21" s="77"/>
      <c r="FE21" s="77"/>
      <c r="FF21" s="77"/>
      <c r="FG21" s="77"/>
      <c r="FH21" s="77"/>
      <c r="FI21" s="77"/>
      <c r="FJ21" s="77"/>
      <c r="FK21" s="77"/>
      <c r="FL21" s="77"/>
      <c r="FM21" s="77"/>
      <c r="FN21" s="77"/>
      <c r="FO21" s="77"/>
      <c r="FP21" s="77"/>
      <c r="FQ21" s="77"/>
      <c r="FR21" s="77"/>
      <c r="FS21" s="77"/>
      <c r="FT21" s="77"/>
      <c r="FU21" s="77"/>
      <c r="FV21" s="77"/>
      <c r="FW21" s="77"/>
      <c r="FX21" s="77"/>
      <c r="FY21" s="77"/>
      <c r="FZ21" s="77"/>
      <c r="GA21" s="77"/>
      <c r="GB21" s="77"/>
      <c r="GC21" s="77"/>
      <c r="GD21" s="77"/>
      <c r="GE21" s="77"/>
      <c r="GF21" s="77"/>
      <c r="GG21" s="77"/>
      <c r="GH21" s="77"/>
      <c r="GI21" s="77"/>
      <c r="GJ21" s="77"/>
      <c r="GK21" s="77"/>
      <c r="GL21" s="77"/>
      <c r="GM21" s="77"/>
      <c r="GN21" s="77"/>
      <c r="GO21" s="77"/>
      <c r="GP21" s="77"/>
      <c r="GQ21" s="77"/>
      <c r="GR21" s="77"/>
      <c r="GS21" s="77"/>
      <c r="GT21" s="77"/>
      <c r="GU21" s="77"/>
      <c r="GV21" s="77"/>
      <c r="GW21" s="77"/>
      <c r="GX21" s="77"/>
      <c r="GY21" s="77"/>
      <c r="GZ21" s="77"/>
      <c r="HA21" s="77"/>
      <c r="HB21" s="77"/>
      <c r="HC21" s="77"/>
      <c r="HD21" s="77"/>
      <c r="HE21" s="77"/>
      <c r="HF21" s="77"/>
      <c r="HG21" s="77"/>
      <c r="HH21" s="77"/>
      <c r="HI21" s="77"/>
      <c r="HJ21" s="77"/>
      <c r="HK21" s="77"/>
      <c r="HL21" s="77"/>
      <c r="HM21" s="77"/>
      <c r="HN21" s="77"/>
      <c r="HO21" s="77"/>
      <c r="HP21" s="77"/>
      <c r="HQ21" s="77"/>
      <c r="HR21" s="77"/>
      <c r="HS21" s="77"/>
      <c r="HT21" s="77"/>
      <c r="HU21" s="77"/>
      <c r="HV21" s="77"/>
      <c r="HW21" s="77"/>
      <c r="HX21" s="77"/>
      <c r="HY21" s="77"/>
      <c r="HZ21" s="77"/>
      <c r="IA21" s="77"/>
      <c r="IB21" s="77"/>
      <c r="IC21" s="77"/>
      <c r="ID21" s="77"/>
      <c r="IE21" s="77"/>
      <c r="IF21" s="77"/>
      <c r="IG21" s="77"/>
      <c r="IH21" s="77"/>
      <c r="II21" s="77"/>
      <c r="IJ21" s="77"/>
      <c r="IK21" s="77"/>
      <c r="IL21" s="77"/>
      <c r="IM21" s="77"/>
      <c r="IN21" s="77"/>
      <c r="IO21" s="77"/>
      <c r="IP21" s="77"/>
      <c r="IQ21" s="77"/>
      <c r="IR21" s="77"/>
      <c r="IS21" s="77"/>
      <c r="IT21" s="77"/>
      <c r="IU21" s="77"/>
      <c r="IV21" s="77"/>
      <c r="IW21" s="77"/>
      <c r="IX21" s="77"/>
      <c r="IY21" s="77"/>
      <c r="IZ21" s="77"/>
      <c r="JA21" s="77"/>
      <c r="JB21" s="77"/>
      <c r="JC21" s="77"/>
      <c r="JD21" s="77"/>
      <c r="JE21" s="77"/>
      <c r="JF21" s="77"/>
      <c r="JG21" s="77"/>
      <c r="JH21" s="77"/>
      <c r="JI21" s="77"/>
      <c r="JJ21" s="77"/>
      <c r="JK21" s="77"/>
      <c r="JL21" s="77"/>
      <c r="JM21" s="77"/>
    </row>
    <row r="22" spans="1:273" s="740" customFormat="1" ht="35.1" customHeight="1">
      <c r="A22" s="224"/>
      <c r="B22" s="505">
        <v>2024</v>
      </c>
      <c r="C22" s="574">
        <v>5716.2820000000002</v>
      </c>
      <c r="D22" s="573">
        <v>2747.7759999999998</v>
      </c>
      <c r="E22" s="573">
        <v>266.11599999999999</v>
      </c>
      <c r="F22" s="573">
        <v>1369.6420000000001</v>
      </c>
      <c r="G22" s="573">
        <v>4.4420000000000002</v>
      </c>
      <c r="H22" s="573">
        <v>1328.306</v>
      </c>
      <c r="I22" s="894"/>
      <c r="J22" s="505">
        <v>2024</v>
      </c>
      <c r="K22" s="574">
        <v>873.399</v>
      </c>
      <c r="L22" s="573">
        <v>25.128</v>
      </c>
      <c r="M22" s="573">
        <v>121.55</v>
      </c>
      <c r="N22" s="573">
        <v>726.721</v>
      </c>
      <c r="O22" s="894"/>
      <c r="P22" s="505">
        <v>2024</v>
      </c>
      <c r="Q22" s="574">
        <v>8506.48</v>
      </c>
      <c r="R22" s="573">
        <v>624.08900000000006</v>
      </c>
      <c r="S22" s="573">
        <v>1820.3409999999999</v>
      </c>
      <c r="T22" s="573">
        <v>213.28100000000001</v>
      </c>
      <c r="U22" s="573">
        <v>5767.7730000000001</v>
      </c>
      <c r="V22" s="573">
        <v>18.244</v>
      </c>
      <c r="W22" s="573">
        <v>62.752000000000002</v>
      </c>
      <c r="X22" s="744"/>
      <c r="Y22" s="744"/>
      <c r="Z22" s="77"/>
      <c r="AA22" s="77"/>
      <c r="AB22" s="77"/>
      <c r="AC22" s="77"/>
      <c r="AD22" s="77"/>
      <c r="AE22" s="77"/>
      <c r="AF22" s="77"/>
      <c r="AG22" s="77"/>
      <c r="AH22" s="77"/>
      <c r="AI22" s="77"/>
      <c r="AJ22" s="77"/>
      <c r="AK22" s="77"/>
      <c r="AL22" s="77"/>
      <c r="AM22" s="77"/>
      <c r="AN22" s="77"/>
      <c r="AO22" s="77"/>
      <c r="AP22" s="77"/>
      <c r="AQ22" s="77"/>
      <c r="AR22" s="77"/>
      <c r="AS22" s="77"/>
      <c r="AT22" s="77"/>
      <c r="AU22" s="77"/>
      <c r="AV22" s="77"/>
      <c r="AW22" s="77"/>
      <c r="AX22" s="77"/>
      <c r="AY22" s="77"/>
      <c r="AZ22" s="77"/>
      <c r="BA22" s="77"/>
      <c r="BB22" s="77"/>
      <c r="BC22" s="77"/>
      <c r="BD22" s="77"/>
      <c r="BE22" s="77"/>
      <c r="BF22" s="77"/>
      <c r="BG22" s="77"/>
      <c r="BH22" s="77"/>
      <c r="BI22" s="77"/>
      <c r="BJ22" s="77"/>
      <c r="BK22" s="77"/>
      <c r="BL22" s="77"/>
      <c r="BM22" s="77"/>
      <c r="BN22" s="77"/>
      <c r="BO22" s="77"/>
      <c r="BP22" s="77"/>
      <c r="BQ22" s="77"/>
      <c r="BR22" s="77"/>
      <c r="BS22" s="77"/>
      <c r="BT22" s="77"/>
      <c r="BU22" s="77"/>
      <c r="BV22" s="77"/>
      <c r="BW22" s="77"/>
      <c r="BX22" s="77"/>
      <c r="BY22" s="77"/>
      <c r="BZ22" s="77"/>
      <c r="CA22" s="77"/>
      <c r="CB22" s="77"/>
      <c r="CC22" s="77"/>
      <c r="CD22" s="77"/>
      <c r="CE22" s="77"/>
      <c r="CF22" s="77"/>
      <c r="CG22" s="77"/>
      <c r="CH22" s="77"/>
      <c r="CI22" s="77"/>
      <c r="CJ22" s="77"/>
      <c r="CK22" s="77"/>
      <c r="CL22" s="77"/>
      <c r="CM22" s="77"/>
      <c r="CN22" s="77"/>
      <c r="CO22" s="77"/>
      <c r="CP22" s="77"/>
      <c r="CQ22" s="77"/>
      <c r="CR22" s="77"/>
      <c r="CS22" s="77"/>
      <c r="CT22" s="77"/>
      <c r="CU22" s="77"/>
      <c r="CV22" s="77"/>
      <c r="CW22" s="77"/>
      <c r="CX22" s="77"/>
      <c r="CY22" s="77"/>
      <c r="CZ22" s="77"/>
      <c r="DA22" s="77"/>
      <c r="DB22" s="77"/>
      <c r="DC22" s="77"/>
      <c r="DD22" s="77"/>
      <c r="DE22" s="77"/>
      <c r="DF22" s="77"/>
      <c r="DG22" s="77"/>
      <c r="DH22" s="77"/>
      <c r="DI22" s="77"/>
      <c r="DJ22" s="77"/>
      <c r="DK22" s="77"/>
      <c r="DL22" s="77"/>
      <c r="DM22" s="77"/>
      <c r="DN22" s="77"/>
      <c r="DO22" s="77"/>
      <c r="DP22" s="77"/>
      <c r="DQ22" s="77"/>
      <c r="DR22" s="77"/>
      <c r="DS22" s="77"/>
      <c r="DT22" s="77"/>
      <c r="DU22" s="77"/>
      <c r="DV22" s="77"/>
      <c r="DW22" s="77"/>
      <c r="DX22" s="77"/>
      <c r="DY22" s="77"/>
      <c r="DZ22" s="77"/>
      <c r="EA22" s="77"/>
      <c r="EB22" s="77"/>
      <c r="EC22" s="77"/>
      <c r="ED22" s="77"/>
      <c r="EE22" s="77"/>
      <c r="EF22" s="77"/>
      <c r="EG22" s="77"/>
      <c r="EH22" s="77"/>
      <c r="EI22" s="77"/>
      <c r="EJ22" s="77"/>
      <c r="EK22" s="77"/>
      <c r="EL22" s="77"/>
      <c r="EM22" s="77"/>
      <c r="EN22" s="77"/>
      <c r="EO22" s="77"/>
      <c r="EP22" s="77"/>
      <c r="EQ22" s="77"/>
      <c r="ER22" s="77"/>
      <c r="ES22" s="77"/>
      <c r="ET22" s="77"/>
      <c r="EU22" s="77"/>
      <c r="EV22" s="77"/>
      <c r="EW22" s="77"/>
      <c r="EX22" s="77"/>
      <c r="EY22" s="77"/>
      <c r="EZ22" s="77"/>
      <c r="FA22" s="77"/>
      <c r="FB22" s="77"/>
      <c r="FC22" s="77"/>
      <c r="FD22" s="77"/>
      <c r="FE22" s="77"/>
      <c r="FF22" s="77"/>
      <c r="FG22" s="77"/>
      <c r="FH22" s="77"/>
      <c r="FI22" s="77"/>
      <c r="FJ22" s="77"/>
      <c r="FK22" s="77"/>
      <c r="FL22" s="77"/>
      <c r="FM22" s="77"/>
      <c r="FN22" s="77"/>
      <c r="FO22" s="77"/>
      <c r="FP22" s="77"/>
      <c r="FQ22" s="77"/>
      <c r="FR22" s="77"/>
      <c r="FS22" s="77"/>
      <c r="FT22" s="77"/>
      <c r="FU22" s="77"/>
      <c r="FV22" s="77"/>
      <c r="FW22" s="77"/>
      <c r="FX22" s="77"/>
      <c r="FY22" s="77"/>
      <c r="FZ22" s="77"/>
      <c r="GA22" s="77"/>
      <c r="GB22" s="77"/>
      <c r="GC22" s="77"/>
      <c r="GD22" s="77"/>
      <c r="GE22" s="77"/>
      <c r="GF22" s="77"/>
      <c r="GG22" s="77"/>
      <c r="GH22" s="77"/>
      <c r="GI22" s="77"/>
      <c r="GJ22" s="77"/>
      <c r="GK22" s="77"/>
      <c r="GL22" s="77"/>
      <c r="GM22" s="77"/>
      <c r="GN22" s="77"/>
      <c r="GO22" s="77"/>
      <c r="GP22" s="77"/>
      <c r="GQ22" s="77"/>
      <c r="GR22" s="77"/>
      <c r="GS22" s="77"/>
      <c r="GT22" s="77"/>
      <c r="GU22" s="77"/>
      <c r="GV22" s="77"/>
      <c r="GW22" s="77"/>
      <c r="GX22" s="77"/>
      <c r="GY22" s="77"/>
      <c r="GZ22" s="77"/>
      <c r="HA22" s="77"/>
      <c r="HB22" s="77"/>
      <c r="HC22" s="77"/>
      <c r="HD22" s="77"/>
      <c r="HE22" s="77"/>
      <c r="HF22" s="77"/>
      <c r="HG22" s="77"/>
      <c r="HH22" s="77"/>
      <c r="HI22" s="77"/>
      <c r="HJ22" s="77"/>
      <c r="HK22" s="77"/>
      <c r="HL22" s="77"/>
      <c r="HM22" s="77"/>
      <c r="HN22" s="77"/>
      <c r="HO22" s="77"/>
      <c r="HP22" s="77"/>
      <c r="HQ22" s="77"/>
      <c r="HR22" s="77"/>
      <c r="HS22" s="77"/>
      <c r="HT22" s="77"/>
      <c r="HU22" s="77"/>
      <c r="HV22" s="77"/>
      <c r="HW22" s="77"/>
      <c r="HX22" s="77"/>
      <c r="HY22" s="77"/>
      <c r="HZ22" s="77"/>
      <c r="IA22" s="77"/>
      <c r="IB22" s="77"/>
      <c r="IC22" s="77"/>
      <c r="ID22" s="77"/>
      <c r="IE22" s="77"/>
      <c r="IF22" s="77"/>
      <c r="IG22" s="77"/>
      <c r="IH22" s="77"/>
      <c r="II22" s="77"/>
      <c r="IJ22" s="77"/>
      <c r="IK22" s="77"/>
      <c r="IL22" s="77"/>
      <c r="IM22" s="77"/>
      <c r="IN22" s="77"/>
      <c r="IO22" s="77"/>
      <c r="IP22" s="77"/>
      <c r="IQ22" s="77"/>
      <c r="IR22" s="77"/>
      <c r="IS22" s="77"/>
      <c r="IT22" s="77"/>
      <c r="IU22" s="77"/>
      <c r="IV22" s="77"/>
      <c r="IW22" s="77"/>
      <c r="IX22" s="77"/>
      <c r="IY22" s="77"/>
      <c r="IZ22" s="77"/>
      <c r="JA22" s="77"/>
      <c r="JB22" s="77"/>
      <c r="JC22" s="77"/>
      <c r="JD22" s="77"/>
      <c r="JE22" s="77"/>
      <c r="JF22" s="77"/>
      <c r="JG22" s="77"/>
      <c r="JH22" s="77"/>
      <c r="JI22" s="77"/>
      <c r="JJ22" s="77"/>
      <c r="JK22" s="77"/>
      <c r="JL22" s="77"/>
      <c r="JM22" s="77"/>
    </row>
    <row r="23" spans="1:273" s="512" customFormat="1" ht="35.1" customHeight="1">
      <c r="A23" s="224"/>
      <c r="B23" s="723">
        <v>2025</v>
      </c>
      <c r="C23" s="676">
        <f t="shared" ref="C23:H23" si="0">C78</f>
        <v>6469.1329999999998</v>
      </c>
      <c r="D23" s="638">
        <f t="shared" si="0"/>
        <v>2962.1350000000002</v>
      </c>
      <c r="E23" s="638">
        <f t="shared" si="0"/>
        <v>332.54899999999998</v>
      </c>
      <c r="F23" s="638">
        <f t="shared" si="0"/>
        <v>1374.519</v>
      </c>
      <c r="G23" s="638">
        <f t="shared" si="0"/>
        <v>13.866</v>
      </c>
      <c r="H23" s="638">
        <f t="shared" si="0"/>
        <v>1786.0650000000001</v>
      </c>
      <c r="I23" s="894"/>
      <c r="J23" s="515">
        <v>2025</v>
      </c>
      <c r="K23" s="676">
        <f>K78</f>
        <v>971.02</v>
      </c>
      <c r="L23" s="638">
        <f>L78</f>
        <v>22.9</v>
      </c>
      <c r="M23" s="638">
        <f>M78</f>
        <v>37.402000000000001</v>
      </c>
      <c r="N23" s="638">
        <f>N78</f>
        <v>910.71799999999996</v>
      </c>
      <c r="O23" s="894"/>
      <c r="P23" s="515">
        <v>2025</v>
      </c>
      <c r="Q23" s="676">
        <f t="shared" ref="Q23:W23" si="1">Q78</f>
        <v>8614.6689999999999</v>
      </c>
      <c r="R23" s="638">
        <f t="shared" si="1"/>
        <v>1003.106</v>
      </c>
      <c r="S23" s="638">
        <f t="shared" si="1"/>
        <v>1828.5340000000001</v>
      </c>
      <c r="T23" s="638">
        <f t="shared" si="1"/>
        <v>239.11</v>
      </c>
      <c r="U23" s="638">
        <f t="shared" si="1"/>
        <v>5480.6610000000001</v>
      </c>
      <c r="V23" s="638">
        <f t="shared" si="1"/>
        <v>17.282</v>
      </c>
      <c r="W23" s="638">
        <f t="shared" si="1"/>
        <v>45.975999999999999</v>
      </c>
      <c r="X23" s="744"/>
      <c r="Y23" s="744"/>
      <c r="Z23" s="77"/>
      <c r="AA23" s="77"/>
      <c r="AB23" s="77"/>
      <c r="AC23" s="77"/>
      <c r="AD23" s="77"/>
      <c r="AE23" s="77"/>
      <c r="AF23" s="77"/>
      <c r="AG23" s="77"/>
      <c r="AH23" s="77"/>
      <c r="AI23" s="77"/>
      <c r="AJ23" s="77"/>
      <c r="AK23" s="77"/>
      <c r="AL23" s="77"/>
      <c r="AM23" s="77"/>
      <c r="AN23" s="77"/>
      <c r="AO23" s="77"/>
      <c r="AP23" s="77"/>
      <c r="AQ23" s="77"/>
      <c r="AR23" s="77"/>
      <c r="AS23" s="77"/>
      <c r="AT23" s="77"/>
      <c r="AU23" s="77"/>
      <c r="AV23" s="77"/>
      <c r="AW23" s="77"/>
      <c r="AX23" s="77"/>
      <c r="AY23" s="77"/>
      <c r="AZ23" s="77"/>
      <c r="BA23" s="77"/>
      <c r="BB23" s="77"/>
      <c r="BC23" s="77"/>
      <c r="BD23" s="77"/>
      <c r="BE23" s="77"/>
      <c r="BF23" s="77"/>
      <c r="BG23" s="77"/>
      <c r="BH23" s="77"/>
      <c r="BI23" s="77"/>
      <c r="BJ23" s="77"/>
      <c r="BK23" s="77"/>
      <c r="BL23" s="77"/>
      <c r="BM23" s="77"/>
      <c r="BN23" s="77"/>
      <c r="BO23" s="77"/>
      <c r="BP23" s="77"/>
      <c r="BQ23" s="77"/>
      <c r="BR23" s="77"/>
      <c r="BS23" s="77"/>
      <c r="BT23" s="77"/>
      <c r="BU23" s="77"/>
      <c r="BV23" s="77"/>
      <c r="BW23" s="77"/>
      <c r="BX23" s="77"/>
      <c r="BY23" s="77"/>
      <c r="BZ23" s="77"/>
      <c r="CA23" s="77"/>
      <c r="CB23" s="77"/>
      <c r="CC23" s="77"/>
      <c r="CD23" s="77"/>
      <c r="CE23" s="77"/>
      <c r="CF23" s="77"/>
      <c r="CG23" s="77"/>
      <c r="CH23" s="77"/>
      <c r="CI23" s="77"/>
      <c r="CJ23" s="77"/>
      <c r="CK23" s="77"/>
      <c r="CL23" s="77"/>
      <c r="CM23" s="77"/>
      <c r="CN23" s="77"/>
      <c r="CO23" s="77"/>
      <c r="CP23" s="77"/>
      <c r="CQ23" s="77"/>
      <c r="CR23" s="77"/>
      <c r="CS23" s="77"/>
      <c r="CT23" s="77"/>
      <c r="CU23" s="77"/>
      <c r="CV23" s="77"/>
      <c r="CW23" s="77"/>
      <c r="CX23" s="77"/>
      <c r="CY23" s="77"/>
      <c r="CZ23" s="77"/>
      <c r="DA23" s="77"/>
      <c r="DB23" s="77"/>
      <c r="DC23" s="77"/>
      <c r="DD23" s="77"/>
      <c r="DE23" s="77"/>
      <c r="DF23" s="77"/>
      <c r="DG23" s="77"/>
      <c r="DH23" s="77"/>
      <c r="DI23" s="77"/>
      <c r="DJ23" s="77"/>
      <c r="DK23" s="77"/>
      <c r="DL23" s="77"/>
      <c r="DM23" s="77"/>
      <c r="DN23" s="77"/>
      <c r="DO23" s="77"/>
      <c r="DP23" s="77"/>
      <c r="DQ23" s="77"/>
      <c r="DR23" s="77"/>
      <c r="DS23" s="77"/>
      <c r="DT23" s="77"/>
      <c r="DU23" s="77"/>
      <c r="DV23" s="77"/>
      <c r="DW23" s="77"/>
      <c r="DX23" s="77"/>
      <c r="DY23" s="77"/>
      <c r="DZ23" s="77"/>
      <c r="EA23" s="77"/>
      <c r="EB23" s="77"/>
      <c r="EC23" s="77"/>
      <c r="ED23" s="77"/>
      <c r="EE23" s="77"/>
      <c r="EF23" s="77"/>
      <c r="EG23" s="77"/>
      <c r="EH23" s="77"/>
      <c r="EI23" s="77"/>
      <c r="EJ23" s="77"/>
      <c r="EK23" s="77"/>
      <c r="EL23" s="77"/>
      <c r="EM23" s="77"/>
      <c r="EN23" s="77"/>
      <c r="EO23" s="77"/>
      <c r="EP23" s="77"/>
      <c r="EQ23" s="77"/>
      <c r="ER23" s="77"/>
      <c r="ES23" s="77"/>
      <c r="ET23" s="77"/>
      <c r="EU23" s="77"/>
      <c r="EV23" s="77"/>
      <c r="EW23" s="77"/>
      <c r="EX23" s="77"/>
      <c r="EY23" s="77"/>
      <c r="EZ23" s="77"/>
      <c r="FA23" s="77"/>
      <c r="FB23" s="77"/>
      <c r="FC23" s="77"/>
      <c r="FD23" s="77"/>
      <c r="FE23" s="77"/>
      <c r="FF23" s="77"/>
      <c r="FG23" s="77"/>
      <c r="FH23" s="77"/>
      <c r="FI23" s="77"/>
      <c r="FJ23" s="77"/>
      <c r="FK23" s="77"/>
      <c r="FL23" s="77"/>
      <c r="FM23" s="77"/>
      <c r="FN23" s="77"/>
      <c r="FO23" s="77"/>
      <c r="FP23" s="77"/>
      <c r="FQ23" s="77"/>
      <c r="FR23" s="77"/>
      <c r="FS23" s="77"/>
      <c r="FT23" s="77"/>
      <c r="FU23" s="77"/>
      <c r="FV23" s="77"/>
      <c r="FW23" s="77"/>
      <c r="FX23" s="77"/>
      <c r="FY23" s="77"/>
      <c r="FZ23" s="77"/>
      <c r="GA23" s="77"/>
      <c r="GB23" s="77"/>
      <c r="GC23" s="77"/>
      <c r="GD23" s="77"/>
      <c r="GE23" s="77"/>
      <c r="GF23" s="77"/>
      <c r="GG23" s="77"/>
      <c r="GH23" s="77"/>
      <c r="GI23" s="77"/>
      <c r="GJ23" s="77"/>
      <c r="GK23" s="77"/>
      <c r="GL23" s="77"/>
      <c r="GM23" s="77"/>
      <c r="GN23" s="77"/>
      <c r="GO23" s="77"/>
      <c r="GP23" s="77"/>
      <c r="GQ23" s="77"/>
      <c r="GR23" s="77"/>
      <c r="GS23" s="77"/>
      <c r="GT23" s="77"/>
      <c r="GU23" s="77"/>
      <c r="GV23" s="77"/>
      <c r="GW23" s="77"/>
      <c r="GX23" s="77"/>
      <c r="GY23" s="77"/>
      <c r="GZ23" s="77"/>
      <c r="HA23" s="77"/>
      <c r="HB23" s="77"/>
      <c r="HC23" s="77"/>
      <c r="HD23" s="77"/>
      <c r="HE23" s="77"/>
      <c r="HF23" s="77"/>
      <c r="HG23" s="77"/>
      <c r="HH23" s="77"/>
      <c r="HI23" s="77"/>
      <c r="HJ23" s="77"/>
      <c r="HK23" s="77"/>
      <c r="HL23" s="77"/>
      <c r="HM23" s="77"/>
      <c r="HN23" s="77"/>
      <c r="HO23" s="77"/>
      <c r="HP23" s="77"/>
      <c r="HQ23" s="77"/>
      <c r="HR23" s="77"/>
      <c r="HS23" s="77"/>
      <c r="HT23" s="77"/>
      <c r="HU23" s="77"/>
      <c r="HV23" s="77"/>
      <c r="HW23" s="77"/>
      <c r="HX23" s="77"/>
      <c r="HY23" s="77"/>
      <c r="HZ23" s="77"/>
      <c r="IA23" s="77"/>
      <c r="IB23" s="77"/>
      <c r="IC23" s="77"/>
      <c r="ID23" s="77"/>
      <c r="IE23" s="77"/>
      <c r="IF23" s="77"/>
      <c r="IG23" s="77"/>
      <c r="IH23" s="77"/>
      <c r="II23" s="77"/>
      <c r="IJ23" s="77"/>
      <c r="IK23" s="77"/>
      <c r="IL23" s="77"/>
      <c r="IM23" s="77"/>
      <c r="IN23" s="77"/>
      <c r="IO23" s="77"/>
      <c r="IP23" s="77"/>
      <c r="IQ23" s="77"/>
      <c r="IR23" s="77"/>
      <c r="IS23" s="77"/>
      <c r="IT23" s="77"/>
      <c r="IU23" s="77"/>
      <c r="IV23" s="77"/>
      <c r="IW23" s="77"/>
      <c r="IX23" s="77"/>
      <c r="IY23" s="77"/>
      <c r="IZ23" s="77"/>
      <c r="JA23" s="77"/>
      <c r="JB23" s="77"/>
      <c r="JC23" s="77"/>
      <c r="JD23" s="77"/>
      <c r="JE23" s="77"/>
      <c r="JF23" s="77"/>
      <c r="JG23" s="77"/>
      <c r="JH23" s="77"/>
      <c r="JI23" s="77"/>
      <c r="JJ23" s="77"/>
      <c r="JK23" s="77"/>
      <c r="JL23" s="77"/>
      <c r="JM23" s="77"/>
    </row>
    <row r="24" spans="1:273" s="745" customFormat="1" ht="26.25" hidden="1">
      <c r="A24" s="224"/>
      <c r="B24" s="721">
        <v>2015</v>
      </c>
      <c r="C24" s="734"/>
      <c r="D24" s="735"/>
      <c r="E24" s="735"/>
      <c r="F24" s="735"/>
      <c r="G24" s="735"/>
      <c r="H24" s="735"/>
      <c r="I24" s="894"/>
      <c r="J24" s="721">
        <v>2015</v>
      </c>
      <c r="K24" s="734"/>
      <c r="L24" s="735"/>
      <c r="M24" s="735"/>
      <c r="N24" s="735"/>
      <c r="O24" s="894"/>
      <c r="P24" s="721">
        <v>2015</v>
      </c>
      <c r="Q24" s="734"/>
      <c r="R24" s="735"/>
      <c r="S24" s="735"/>
      <c r="T24" s="735"/>
      <c r="U24" s="735"/>
      <c r="V24" s="735"/>
      <c r="W24" s="735"/>
      <c r="X24" s="744"/>
      <c r="Y24" s="744"/>
      <c r="Z24" s="77"/>
      <c r="AA24" s="77"/>
      <c r="AB24" s="77"/>
      <c r="AC24" s="77"/>
      <c r="AD24" s="77"/>
      <c r="AE24" s="77"/>
      <c r="AF24" s="77"/>
      <c r="AG24" s="77"/>
      <c r="AH24" s="77"/>
      <c r="AI24" s="77"/>
      <c r="AJ24" s="77"/>
      <c r="AK24" s="77"/>
      <c r="AL24" s="77"/>
      <c r="AM24" s="77"/>
      <c r="AN24" s="77"/>
      <c r="AO24" s="77"/>
      <c r="AP24" s="77"/>
      <c r="AQ24" s="77"/>
      <c r="AR24" s="77"/>
      <c r="AS24" s="77"/>
      <c r="AT24" s="77"/>
      <c r="AU24" s="77"/>
      <c r="AV24" s="77"/>
      <c r="AW24" s="77"/>
      <c r="AX24" s="77"/>
      <c r="AY24" s="77"/>
      <c r="AZ24" s="77"/>
      <c r="BA24" s="77"/>
      <c r="BB24" s="77"/>
      <c r="BC24" s="77"/>
      <c r="BD24" s="77"/>
      <c r="BE24" s="77"/>
      <c r="BF24" s="77"/>
      <c r="BG24" s="77"/>
      <c r="BH24" s="77"/>
      <c r="BI24" s="77"/>
      <c r="BJ24" s="77"/>
      <c r="BK24" s="77"/>
      <c r="BL24" s="77"/>
      <c r="BM24" s="77"/>
      <c r="BN24" s="77"/>
      <c r="BO24" s="77"/>
      <c r="BP24" s="77"/>
      <c r="BQ24" s="77"/>
      <c r="BR24" s="77"/>
      <c r="BS24" s="77"/>
      <c r="BT24" s="77"/>
      <c r="BU24" s="77"/>
      <c r="BV24" s="77"/>
      <c r="BW24" s="77"/>
      <c r="BX24" s="77"/>
      <c r="BY24" s="77"/>
      <c r="BZ24" s="77"/>
      <c r="CA24" s="77"/>
      <c r="CB24" s="77"/>
      <c r="CC24" s="77"/>
      <c r="CD24" s="77"/>
      <c r="CE24" s="77"/>
      <c r="CF24" s="77"/>
      <c r="CG24" s="77"/>
      <c r="CH24" s="77"/>
      <c r="CI24" s="77"/>
      <c r="CJ24" s="77"/>
      <c r="CK24" s="77"/>
      <c r="CL24" s="77"/>
      <c r="CM24" s="77"/>
      <c r="CN24" s="77"/>
      <c r="CO24" s="77"/>
      <c r="CP24" s="77"/>
      <c r="CQ24" s="77"/>
      <c r="CR24" s="77"/>
      <c r="CS24" s="77"/>
      <c r="CT24" s="77"/>
      <c r="CU24" s="77"/>
      <c r="CV24" s="77"/>
      <c r="CW24" s="77"/>
      <c r="CX24" s="77"/>
      <c r="CY24" s="77"/>
      <c r="CZ24" s="77"/>
      <c r="DA24" s="77"/>
      <c r="DB24" s="77"/>
      <c r="DC24" s="77"/>
      <c r="DD24" s="77"/>
      <c r="DE24" s="77"/>
      <c r="DF24" s="77"/>
      <c r="DG24" s="77"/>
      <c r="DH24" s="77"/>
      <c r="DI24" s="77"/>
      <c r="DJ24" s="77"/>
      <c r="DK24" s="77"/>
      <c r="DL24" s="77"/>
      <c r="DM24" s="77"/>
      <c r="DN24" s="77"/>
      <c r="DO24" s="77"/>
      <c r="DP24" s="77"/>
      <c r="DQ24" s="77"/>
      <c r="DR24" s="77"/>
      <c r="DS24" s="77"/>
      <c r="DT24" s="77"/>
      <c r="DU24" s="77"/>
      <c r="DV24" s="77"/>
      <c r="DW24" s="77"/>
      <c r="DX24" s="77"/>
      <c r="DY24" s="77"/>
      <c r="DZ24" s="77"/>
      <c r="EA24" s="77"/>
      <c r="EB24" s="77"/>
      <c r="EC24" s="77"/>
      <c r="ED24" s="77"/>
      <c r="EE24" s="77"/>
      <c r="EF24" s="77"/>
      <c r="EG24" s="77"/>
      <c r="EH24" s="77"/>
      <c r="EI24" s="77"/>
      <c r="EJ24" s="77"/>
      <c r="EK24" s="77"/>
      <c r="EL24" s="77"/>
      <c r="EM24" s="77"/>
      <c r="EN24" s="77"/>
      <c r="EO24" s="77"/>
      <c r="EP24" s="77"/>
      <c r="EQ24" s="77"/>
      <c r="ER24" s="77"/>
      <c r="ES24" s="77"/>
      <c r="ET24" s="77"/>
      <c r="EU24" s="77"/>
      <c r="EV24" s="77"/>
      <c r="EW24" s="77"/>
      <c r="EX24" s="77"/>
      <c r="EY24" s="77"/>
      <c r="EZ24" s="77"/>
      <c r="FA24" s="77"/>
      <c r="FB24" s="77"/>
      <c r="FC24" s="77"/>
      <c r="FD24" s="77"/>
      <c r="FE24" s="77"/>
      <c r="FF24" s="77"/>
      <c r="FG24" s="77"/>
      <c r="FH24" s="77"/>
      <c r="FI24" s="77"/>
      <c r="FJ24" s="77"/>
      <c r="FK24" s="77"/>
      <c r="FL24" s="77"/>
      <c r="FM24" s="77"/>
      <c r="FN24" s="77"/>
      <c r="FO24" s="77"/>
      <c r="FP24" s="77"/>
      <c r="FQ24" s="77"/>
      <c r="FR24" s="77"/>
      <c r="FS24" s="77"/>
      <c r="FT24" s="77"/>
      <c r="FU24" s="77"/>
      <c r="FV24" s="77"/>
      <c r="FW24" s="77"/>
      <c r="FX24" s="77"/>
      <c r="FY24" s="77"/>
      <c r="FZ24" s="77"/>
      <c r="GA24" s="77"/>
      <c r="GB24" s="77"/>
      <c r="GC24" s="77"/>
      <c r="GD24" s="77"/>
      <c r="GE24" s="77"/>
      <c r="GF24" s="77"/>
      <c r="GG24" s="77"/>
      <c r="GH24" s="77"/>
      <c r="GI24" s="77"/>
      <c r="GJ24" s="77"/>
      <c r="GK24" s="77"/>
      <c r="GL24" s="77"/>
      <c r="GM24" s="77"/>
      <c r="GN24" s="77"/>
      <c r="GO24" s="77"/>
      <c r="GP24" s="77"/>
      <c r="GQ24" s="77"/>
      <c r="GR24" s="77"/>
      <c r="GS24" s="77"/>
      <c r="GT24" s="77"/>
      <c r="GU24" s="77"/>
      <c r="GV24" s="77"/>
      <c r="GW24" s="77"/>
      <c r="GX24" s="77"/>
      <c r="GY24" s="77"/>
      <c r="GZ24" s="77"/>
      <c r="HA24" s="77"/>
      <c r="HB24" s="77"/>
      <c r="HC24" s="77"/>
      <c r="HD24" s="77"/>
      <c r="HE24" s="77"/>
      <c r="HF24" s="77"/>
      <c r="HG24" s="77"/>
      <c r="HH24" s="77"/>
      <c r="HI24" s="77"/>
      <c r="HJ24" s="77"/>
      <c r="HK24" s="77"/>
      <c r="HL24" s="77"/>
      <c r="HM24" s="77"/>
      <c r="HN24" s="77"/>
      <c r="HO24" s="77"/>
      <c r="HP24" s="77"/>
      <c r="HQ24" s="77"/>
      <c r="HR24" s="77"/>
      <c r="HS24" s="77"/>
      <c r="HT24" s="77"/>
      <c r="HU24" s="77"/>
      <c r="HV24" s="77"/>
      <c r="HW24" s="77"/>
      <c r="HX24" s="77"/>
      <c r="HY24" s="77"/>
      <c r="HZ24" s="77"/>
      <c r="IA24" s="77"/>
      <c r="IB24" s="77"/>
      <c r="IC24" s="77"/>
      <c r="ID24" s="77"/>
      <c r="IE24" s="77"/>
      <c r="IF24" s="77"/>
      <c r="IG24" s="77"/>
      <c r="IH24" s="77"/>
      <c r="II24" s="77"/>
      <c r="IJ24" s="77"/>
      <c r="IK24" s="77"/>
      <c r="IL24" s="77"/>
      <c r="IM24" s="77"/>
      <c r="IN24" s="77"/>
      <c r="IO24" s="77"/>
      <c r="IP24" s="77"/>
      <c r="IQ24" s="77"/>
      <c r="IR24" s="77"/>
      <c r="IS24" s="77"/>
      <c r="IT24" s="77"/>
      <c r="IU24" s="77"/>
      <c r="IV24" s="77"/>
      <c r="IW24" s="77"/>
      <c r="IX24" s="77"/>
      <c r="IY24" s="77"/>
      <c r="IZ24" s="77"/>
      <c r="JA24" s="77"/>
      <c r="JB24" s="77"/>
      <c r="JC24" s="77"/>
      <c r="JD24" s="77"/>
      <c r="JE24" s="77"/>
      <c r="JF24" s="77"/>
      <c r="JG24" s="77"/>
      <c r="JH24" s="77"/>
      <c r="JI24" s="77"/>
      <c r="JJ24" s="77"/>
      <c r="JK24" s="77"/>
      <c r="JL24" s="77"/>
      <c r="JM24" s="77"/>
    </row>
    <row r="25" spans="1:273" s="513" customFormat="1" ht="26.25" hidden="1">
      <c r="A25" s="224"/>
      <c r="B25" s="722" t="s">
        <v>254</v>
      </c>
      <c r="C25" s="574">
        <v>2612.145121</v>
      </c>
      <c r="D25" s="573">
        <v>1845.3152970000001</v>
      </c>
      <c r="E25" s="573">
        <v>89.399421000000004</v>
      </c>
      <c r="F25" s="573">
        <v>393.12212499999998</v>
      </c>
      <c r="G25" s="573">
        <v>0.87683800000000001</v>
      </c>
      <c r="H25" s="573">
        <v>283.43144100000001</v>
      </c>
      <c r="I25" s="894"/>
      <c r="J25" s="722" t="s">
        <v>254</v>
      </c>
      <c r="K25" s="574">
        <v>470.09438599999999</v>
      </c>
      <c r="L25" s="573">
        <v>20.677572999999999</v>
      </c>
      <c r="M25" s="573">
        <v>42.684426999999999</v>
      </c>
      <c r="N25" s="573">
        <v>406.73238600000002</v>
      </c>
      <c r="O25" s="894"/>
      <c r="P25" s="722" t="s">
        <v>254</v>
      </c>
      <c r="Q25" s="574">
        <v>4687.5845200000003</v>
      </c>
      <c r="R25" s="573">
        <v>184.03906499999999</v>
      </c>
      <c r="S25" s="573">
        <v>690.41091500000005</v>
      </c>
      <c r="T25" s="573">
        <v>670.54071699999997</v>
      </c>
      <c r="U25" s="573">
        <v>1586.612807</v>
      </c>
      <c r="V25" s="573">
        <v>29.554544</v>
      </c>
      <c r="W25" s="573">
        <v>1526.4264720000001</v>
      </c>
      <c r="X25" s="744"/>
      <c r="Y25" s="744"/>
      <c r="Z25" s="77"/>
      <c r="AA25" s="77"/>
      <c r="AB25" s="77"/>
      <c r="AC25" s="77"/>
      <c r="AD25" s="77"/>
      <c r="AE25" s="77"/>
      <c r="AF25" s="77"/>
      <c r="AG25" s="77"/>
      <c r="AH25" s="77"/>
      <c r="AI25" s="77"/>
      <c r="AJ25" s="77"/>
      <c r="AK25" s="77"/>
      <c r="AL25" s="77"/>
      <c r="AM25" s="77"/>
      <c r="AN25" s="77"/>
      <c r="AO25" s="77"/>
      <c r="AP25" s="77"/>
      <c r="AQ25" s="77"/>
      <c r="AR25" s="77"/>
      <c r="AS25" s="77"/>
      <c r="AT25" s="77"/>
      <c r="AU25" s="77"/>
      <c r="AV25" s="77"/>
      <c r="AW25" s="77"/>
      <c r="AX25" s="77"/>
      <c r="AY25" s="77"/>
      <c r="AZ25" s="77"/>
      <c r="BA25" s="77"/>
      <c r="BB25" s="77"/>
      <c r="BC25" s="77"/>
      <c r="BD25" s="77"/>
      <c r="BE25" s="77"/>
      <c r="BF25" s="77"/>
      <c r="BG25" s="77"/>
      <c r="BH25" s="77"/>
      <c r="BI25" s="77"/>
      <c r="BJ25" s="77"/>
      <c r="BK25" s="77"/>
      <c r="BL25" s="77"/>
      <c r="BM25" s="77"/>
      <c r="BN25" s="77"/>
      <c r="BO25" s="77"/>
      <c r="BP25" s="77"/>
      <c r="BQ25" s="77"/>
      <c r="BR25" s="77"/>
      <c r="BS25" s="77"/>
      <c r="BT25" s="77"/>
      <c r="BU25" s="77"/>
      <c r="BV25" s="77"/>
      <c r="BW25" s="77"/>
      <c r="BX25" s="77"/>
      <c r="BY25" s="77"/>
      <c r="BZ25" s="77"/>
      <c r="CA25" s="77"/>
      <c r="CB25" s="77"/>
      <c r="CC25" s="77"/>
      <c r="CD25" s="77"/>
      <c r="CE25" s="77"/>
      <c r="CF25" s="77"/>
      <c r="CG25" s="77"/>
      <c r="CH25" s="77"/>
      <c r="CI25" s="77"/>
      <c r="CJ25" s="77"/>
      <c r="CK25" s="77"/>
      <c r="CL25" s="77"/>
      <c r="CM25" s="77"/>
      <c r="CN25" s="77"/>
      <c r="CO25" s="77"/>
      <c r="CP25" s="77"/>
      <c r="CQ25" s="77"/>
      <c r="CR25" s="77"/>
      <c r="CS25" s="77"/>
      <c r="CT25" s="77"/>
      <c r="CU25" s="77"/>
      <c r="CV25" s="77"/>
      <c r="CW25" s="77"/>
      <c r="CX25" s="77"/>
      <c r="CY25" s="77"/>
      <c r="CZ25" s="77"/>
      <c r="DA25" s="77"/>
      <c r="DB25" s="77"/>
      <c r="DC25" s="77"/>
      <c r="DD25" s="77"/>
      <c r="DE25" s="77"/>
      <c r="DF25" s="77"/>
      <c r="DG25" s="77"/>
      <c r="DH25" s="77"/>
      <c r="DI25" s="77"/>
      <c r="DJ25" s="77"/>
      <c r="DK25" s="77"/>
      <c r="DL25" s="77"/>
      <c r="DM25" s="77"/>
      <c r="DN25" s="77"/>
      <c r="DO25" s="77"/>
      <c r="DP25" s="77"/>
      <c r="DQ25" s="77"/>
      <c r="DR25" s="77"/>
      <c r="DS25" s="77"/>
      <c r="DT25" s="77"/>
      <c r="DU25" s="77"/>
      <c r="DV25" s="77"/>
      <c r="DW25" s="77"/>
      <c r="DX25" s="77"/>
      <c r="DY25" s="77"/>
      <c r="DZ25" s="77"/>
      <c r="EA25" s="77"/>
      <c r="EB25" s="77"/>
      <c r="EC25" s="77"/>
      <c r="ED25" s="77"/>
      <c r="EE25" s="77"/>
      <c r="EF25" s="77"/>
      <c r="EG25" s="77"/>
      <c r="EH25" s="77"/>
      <c r="EI25" s="77"/>
      <c r="EJ25" s="77"/>
      <c r="EK25" s="77"/>
      <c r="EL25" s="77"/>
      <c r="EM25" s="77"/>
      <c r="EN25" s="77"/>
      <c r="EO25" s="77"/>
      <c r="EP25" s="77"/>
      <c r="EQ25" s="77"/>
      <c r="ER25" s="77"/>
      <c r="ES25" s="77"/>
      <c r="ET25" s="77"/>
      <c r="EU25" s="77"/>
      <c r="EV25" s="77"/>
      <c r="EW25" s="77"/>
      <c r="EX25" s="77"/>
      <c r="EY25" s="77"/>
      <c r="EZ25" s="77"/>
      <c r="FA25" s="77"/>
      <c r="FB25" s="77"/>
      <c r="FC25" s="77"/>
      <c r="FD25" s="77"/>
      <c r="FE25" s="77"/>
      <c r="FF25" s="77"/>
      <c r="FG25" s="77"/>
      <c r="FH25" s="77"/>
      <c r="FI25" s="77"/>
      <c r="FJ25" s="77"/>
      <c r="FK25" s="77"/>
      <c r="FL25" s="77"/>
      <c r="FM25" s="77"/>
      <c r="FN25" s="77"/>
      <c r="FO25" s="77"/>
      <c r="FP25" s="77"/>
      <c r="FQ25" s="77"/>
      <c r="FR25" s="77"/>
      <c r="FS25" s="77"/>
      <c r="FT25" s="77"/>
      <c r="FU25" s="77"/>
      <c r="FV25" s="77"/>
      <c r="FW25" s="77"/>
      <c r="FX25" s="77"/>
      <c r="FY25" s="77"/>
      <c r="FZ25" s="77"/>
      <c r="GA25" s="77"/>
      <c r="GB25" s="77"/>
      <c r="GC25" s="77"/>
      <c r="GD25" s="77"/>
      <c r="GE25" s="77"/>
      <c r="GF25" s="77"/>
      <c r="GG25" s="77"/>
      <c r="GH25" s="77"/>
      <c r="GI25" s="77"/>
      <c r="GJ25" s="77"/>
      <c r="GK25" s="77"/>
      <c r="GL25" s="77"/>
      <c r="GM25" s="77"/>
      <c r="GN25" s="77"/>
      <c r="GO25" s="77"/>
      <c r="GP25" s="77"/>
      <c r="GQ25" s="77"/>
      <c r="GR25" s="77"/>
      <c r="GS25" s="77"/>
      <c r="GT25" s="77"/>
      <c r="GU25" s="77"/>
      <c r="GV25" s="77"/>
      <c r="GW25" s="77"/>
      <c r="GX25" s="77"/>
      <c r="GY25" s="77"/>
      <c r="GZ25" s="77"/>
      <c r="HA25" s="77"/>
      <c r="HB25" s="77"/>
      <c r="HC25" s="77"/>
      <c r="HD25" s="77"/>
      <c r="HE25" s="77"/>
      <c r="HF25" s="77"/>
      <c r="HG25" s="77"/>
      <c r="HH25" s="77"/>
      <c r="HI25" s="77"/>
      <c r="HJ25" s="77"/>
      <c r="HK25" s="77"/>
      <c r="HL25" s="77"/>
      <c r="HM25" s="77"/>
      <c r="HN25" s="77"/>
      <c r="HO25" s="77"/>
      <c r="HP25" s="77"/>
      <c r="HQ25" s="77"/>
      <c r="HR25" s="77"/>
      <c r="HS25" s="77"/>
      <c r="HT25" s="77"/>
      <c r="HU25" s="77"/>
      <c r="HV25" s="77"/>
      <c r="HW25" s="77"/>
      <c r="HX25" s="77"/>
      <c r="HY25" s="77"/>
      <c r="HZ25" s="77"/>
      <c r="IA25" s="77"/>
      <c r="IB25" s="77"/>
      <c r="IC25" s="77"/>
      <c r="ID25" s="77"/>
      <c r="IE25" s="77"/>
      <c r="IF25" s="77"/>
      <c r="IG25" s="77"/>
      <c r="IH25" s="77"/>
      <c r="II25" s="77"/>
      <c r="IJ25" s="77"/>
      <c r="IK25" s="77"/>
      <c r="IL25" s="77"/>
      <c r="IM25" s="77"/>
      <c r="IN25" s="77"/>
      <c r="IO25" s="77"/>
      <c r="IP25" s="77"/>
      <c r="IQ25" s="77"/>
      <c r="IR25" s="77"/>
      <c r="IS25" s="77"/>
      <c r="IT25" s="77"/>
      <c r="IU25" s="77"/>
      <c r="IV25" s="77"/>
      <c r="IW25" s="77"/>
      <c r="IX25" s="77"/>
      <c r="IY25" s="77"/>
      <c r="IZ25" s="77"/>
      <c r="JA25" s="77"/>
      <c r="JB25" s="77"/>
      <c r="JC25" s="77"/>
      <c r="JD25" s="77"/>
      <c r="JE25" s="77"/>
      <c r="JF25" s="77"/>
      <c r="JG25" s="77"/>
      <c r="JH25" s="77"/>
      <c r="JI25" s="77"/>
      <c r="JJ25" s="77"/>
      <c r="JK25" s="77"/>
      <c r="JL25" s="77"/>
      <c r="JM25" s="77"/>
    </row>
    <row r="26" spans="1:273" s="512" customFormat="1" ht="26.25" hidden="1">
      <c r="A26" s="224"/>
      <c r="B26" s="723" t="s">
        <v>255</v>
      </c>
      <c r="C26" s="676">
        <v>2998.3711389999999</v>
      </c>
      <c r="D26" s="638">
        <v>2148.162969</v>
      </c>
      <c r="E26" s="638">
        <v>118.98111400000001</v>
      </c>
      <c r="F26" s="638">
        <v>424.31534599999998</v>
      </c>
      <c r="G26" s="638">
        <v>2.08957243</v>
      </c>
      <c r="H26" s="638">
        <v>304.822138</v>
      </c>
      <c r="I26" s="894"/>
      <c r="J26" s="723" t="s">
        <v>255</v>
      </c>
      <c r="K26" s="676">
        <v>441.03635400000002</v>
      </c>
      <c r="L26" s="638">
        <v>23.457794100000001</v>
      </c>
      <c r="M26" s="638">
        <v>35.7997382</v>
      </c>
      <c r="N26" s="638">
        <v>381.77882199999999</v>
      </c>
      <c r="O26" s="894"/>
      <c r="P26" s="723" t="s">
        <v>255</v>
      </c>
      <c r="Q26" s="676">
        <v>4944.4813389999999</v>
      </c>
      <c r="R26" s="638">
        <v>161.41895400000001</v>
      </c>
      <c r="S26" s="638">
        <v>726.49156100000005</v>
      </c>
      <c r="T26" s="638">
        <v>636.59554200000002</v>
      </c>
      <c r="U26" s="638">
        <v>1701.4847629999999</v>
      </c>
      <c r="V26" s="638">
        <v>32.990349999999999</v>
      </c>
      <c r="W26" s="638">
        <v>1685.5001689999999</v>
      </c>
      <c r="X26" s="744"/>
      <c r="Y26" s="744"/>
      <c r="Z26" s="77"/>
      <c r="AA26" s="77"/>
      <c r="AB26" s="77"/>
      <c r="AC26" s="77"/>
      <c r="AD26" s="77"/>
      <c r="AE26" s="77"/>
      <c r="AF26" s="77"/>
      <c r="AG26" s="77"/>
      <c r="AH26" s="77"/>
      <c r="AI26" s="77"/>
      <c r="AJ26" s="77"/>
      <c r="AK26" s="77"/>
      <c r="AL26" s="77"/>
      <c r="AM26" s="77"/>
      <c r="AN26" s="77"/>
      <c r="AO26" s="77"/>
      <c r="AP26" s="77"/>
      <c r="AQ26" s="77"/>
      <c r="AR26" s="77"/>
      <c r="AS26" s="77"/>
      <c r="AT26" s="77"/>
      <c r="AU26" s="77"/>
      <c r="AV26" s="77"/>
      <c r="AW26" s="77"/>
      <c r="AX26" s="77"/>
      <c r="AY26" s="77"/>
      <c r="AZ26" s="77"/>
      <c r="BA26" s="77"/>
      <c r="BB26" s="77"/>
      <c r="BC26" s="77"/>
      <c r="BD26" s="77"/>
      <c r="BE26" s="77"/>
      <c r="BF26" s="77"/>
      <c r="BG26" s="77"/>
      <c r="BH26" s="77"/>
      <c r="BI26" s="77"/>
      <c r="BJ26" s="77"/>
      <c r="BK26" s="77"/>
      <c r="BL26" s="77"/>
      <c r="BM26" s="77"/>
      <c r="BN26" s="77"/>
      <c r="BO26" s="77"/>
      <c r="BP26" s="77"/>
      <c r="BQ26" s="77"/>
      <c r="BR26" s="77"/>
      <c r="BS26" s="77"/>
      <c r="BT26" s="77"/>
      <c r="BU26" s="77"/>
      <c r="BV26" s="77"/>
      <c r="BW26" s="77"/>
      <c r="BX26" s="77"/>
      <c r="BY26" s="77"/>
      <c r="BZ26" s="77"/>
      <c r="CA26" s="77"/>
      <c r="CB26" s="77"/>
      <c r="CC26" s="77"/>
      <c r="CD26" s="77"/>
      <c r="CE26" s="77"/>
      <c r="CF26" s="77"/>
      <c r="CG26" s="77"/>
      <c r="CH26" s="77"/>
      <c r="CI26" s="77"/>
      <c r="CJ26" s="77"/>
      <c r="CK26" s="77"/>
      <c r="CL26" s="77"/>
      <c r="CM26" s="77"/>
      <c r="CN26" s="77"/>
      <c r="CO26" s="77"/>
      <c r="CP26" s="77"/>
      <c r="CQ26" s="77"/>
      <c r="CR26" s="77"/>
      <c r="CS26" s="77"/>
      <c r="CT26" s="77"/>
      <c r="CU26" s="77"/>
      <c r="CV26" s="77"/>
      <c r="CW26" s="77"/>
      <c r="CX26" s="77"/>
      <c r="CY26" s="77"/>
      <c r="CZ26" s="77"/>
      <c r="DA26" s="77"/>
      <c r="DB26" s="77"/>
      <c r="DC26" s="77"/>
      <c r="DD26" s="77"/>
      <c r="DE26" s="77"/>
      <c r="DF26" s="77"/>
      <c r="DG26" s="77"/>
      <c r="DH26" s="77"/>
      <c r="DI26" s="77"/>
      <c r="DJ26" s="77"/>
      <c r="DK26" s="77"/>
      <c r="DL26" s="77"/>
      <c r="DM26" s="77"/>
      <c r="DN26" s="77"/>
      <c r="DO26" s="77"/>
      <c r="DP26" s="77"/>
      <c r="DQ26" s="77"/>
      <c r="DR26" s="77"/>
      <c r="DS26" s="77"/>
      <c r="DT26" s="77"/>
      <c r="DU26" s="77"/>
      <c r="DV26" s="77"/>
      <c r="DW26" s="77"/>
      <c r="DX26" s="77"/>
      <c r="DY26" s="77"/>
      <c r="DZ26" s="77"/>
      <c r="EA26" s="77"/>
      <c r="EB26" s="77"/>
      <c r="EC26" s="77"/>
      <c r="ED26" s="77"/>
      <c r="EE26" s="77"/>
      <c r="EF26" s="77"/>
      <c r="EG26" s="77"/>
      <c r="EH26" s="77"/>
      <c r="EI26" s="77"/>
      <c r="EJ26" s="77"/>
      <c r="EK26" s="77"/>
      <c r="EL26" s="77"/>
      <c r="EM26" s="77"/>
      <c r="EN26" s="77"/>
      <c r="EO26" s="77"/>
      <c r="EP26" s="77"/>
      <c r="EQ26" s="77"/>
      <c r="ER26" s="77"/>
      <c r="ES26" s="77"/>
      <c r="ET26" s="77"/>
      <c r="EU26" s="77"/>
      <c r="EV26" s="77"/>
      <c r="EW26" s="77"/>
      <c r="EX26" s="77"/>
      <c r="EY26" s="77"/>
      <c r="EZ26" s="77"/>
      <c r="FA26" s="77"/>
      <c r="FB26" s="77"/>
      <c r="FC26" s="77"/>
      <c r="FD26" s="77"/>
      <c r="FE26" s="77"/>
      <c r="FF26" s="77"/>
      <c r="FG26" s="77"/>
      <c r="FH26" s="77"/>
      <c r="FI26" s="77"/>
      <c r="FJ26" s="77"/>
      <c r="FK26" s="77"/>
      <c r="FL26" s="77"/>
      <c r="FM26" s="77"/>
      <c r="FN26" s="77"/>
      <c r="FO26" s="77"/>
      <c r="FP26" s="77"/>
      <c r="FQ26" s="77"/>
      <c r="FR26" s="77"/>
      <c r="FS26" s="77"/>
      <c r="FT26" s="77"/>
      <c r="FU26" s="77"/>
      <c r="FV26" s="77"/>
      <c r="FW26" s="77"/>
      <c r="FX26" s="77"/>
      <c r="FY26" s="77"/>
      <c r="FZ26" s="77"/>
      <c r="GA26" s="77"/>
      <c r="GB26" s="77"/>
      <c r="GC26" s="77"/>
      <c r="GD26" s="77"/>
      <c r="GE26" s="77"/>
      <c r="GF26" s="77"/>
      <c r="GG26" s="77"/>
      <c r="GH26" s="77"/>
      <c r="GI26" s="77"/>
      <c r="GJ26" s="77"/>
      <c r="GK26" s="77"/>
      <c r="GL26" s="77"/>
      <c r="GM26" s="77"/>
      <c r="GN26" s="77"/>
      <c r="GO26" s="77"/>
      <c r="GP26" s="77"/>
      <c r="GQ26" s="77"/>
      <c r="GR26" s="77"/>
      <c r="GS26" s="77"/>
      <c r="GT26" s="77"/>
      <c r="GU26" s="77"/>
      <c r="GV26" s="77"/>
      <c r="GW26" s="77"/>
      <c r="GX26" s="77"/>
      <c r="GY26" s="77"/>
      <c r="GZ26" s="77"/>
      <c r="HA26" s="77"/>
      <c r="HB26" s="77"/>
      <c r="HC26" s="77"/>
      <c r="HD26" s="77"/>
      <c r="HE26" s="77"/>
      <c r="HF26" s="77"/>
      <c r="HG26" s="77"/>
      <c r="HH26" s="77"/>
      <c r="HI26" s="77"/>
      <c r="HJ26" s="77"/>
      <c r="HK26" s="77"/>
      <c r="HL26" s="77"/>
      <c r="HM26" s="77"/>
      <c r="HN26" s="77"/>
      <c r="HO26" s="77"/>
      <c r="HP26" s="77"/>
      <c r="HQ26" s="77"/>
      <c r="HR26" s="77"/>
      <c r="HS26" s="77"/>
      <c r="HT26" s="77"/>
      <c r="HU26" s="77"/>
      <c r="HV26" s="77"/>
      <c r="HW26" s="77"/>
      <c r="HX26" s="77"/>
      <c r="HY26" s="77"/>
      <c r="HZ26" s="77"/>
      <c r="IA26" s="77"/>
      <c r="IB26" s="77"/>
      <c r="IC26" s="77"/>
      <c r="ID26" s="77"/>
      <c r="IE26" s="77"/>
      <c r="IF26" s="77"/>
      <c r="IG26" s="77"/>
      <c r="IH26" s="77"/>
      <c r="II26" s="77"/>
      <c r="IJ26" s="77"/>
      <c r="IK26" s="77"/>
      <c r="IL26" s="77"/>
      <c r="IM26" s="77"/>
      <c r="IN26" s="77"/>
      <c r="IO26" s="77"/>
      <c r="IP26" s="77"/>
      <c r="IQ26" s="77"/>
      <c r="IR26" s="77"/>
      <c r="IS26" s="77"/>
      <c r="IT26" s="77"/>
      <c r="IU26" s="77"/>
      <c r="IV26" s="77"/>
      <c r="IW26" s="77"/>
      <c r="IX26" s="77"/>
      <c r="IY26" s="77"/>
      <c r="IZ26" s="77"/>
      <c r="JA26" s="77"/>
      <c r="JB26" s="77"/>
      <c r="JC26" s="77"/>
      <c r="JD26" s="77"/>
      <c r="JE26" s="77"/>
      <c r="JF26" s="77"/>
      <c r="JG26" s="77"/>
      <c r="JH26" s="77"/>
      <c r="JI26" s="77"/>
      <c r="JJ26" s="77"/>
      <c r="JK26" s="77"/>
      <c r="JL26" s="77"/>
      <c r="JM26" s="77"/>
    </row>
    <row r="27" spans="1:273" s="513" customFormat="1" ht="26.25" hidden="1">
      <c r="A27" s="224"/>
      <c r="B27" s="722" t="s">
        <v>256</v>
      </c>
      <c r="C27" s="574">
        <v>3164.5321009999998</v>
      </c>
      <c r="D27" s="573">
        <v>2271.3251850000001</v>
      </c>
      <c r="E27" s="573">
        <v>128.567982</v>
      </c>
      <c r="F27" s="573">
        <v>413.629322</v>
      </c>
      <c r="G27" s="573">
        <v>0.76062608999999992</v>
      </c>
      <c r="H27" s="573">
        <v>350.248985</v>
      </c>
      <c r="I27" s="894"/>
      <c r="J27" s="722" t="s">
        <v>256</v>
      </c>
      <c r="K27" s="574">
        <v>460.47790400000002</v>
      </c>
      <c r="L27" s="573">
        <v>22.9353044</v>
      </c>
      <c r="M27" s="573">
        <v>43.658491700000006</v>
      </c>
      <c r="N27" s="573">
        <v>393.88410800000003</v>
      </c>
      <c r="O27" s="894"/>
      <c r="P27" s="722" t="s">
        <v>256</v>
      </c>
      <c r="Q27" s="574">
        <v>5004.3294700000006</v>
      </c>
      <c r="R27" s="573">
        <v>169.588514</v>
      </c>
      <c r="S27" s="573">
        <v>792.03468999999996</v>
      </c>
      <c r="T27" s="573">
        <v>608.28944999999999</v>
      </c>
      <c r="U27" s="573">
        <v>1688.885301</v>
      </c>
      <c r="V27" s="573">
        <v>33.113863000000002</v>
      </c>
      <c r="W27" s="573">
        <v>1712.4176520000001</v>
      </c>
      <c r="X27" s="744"/>
      <c r="Y27" s="744"/>
      <c r="Z27" s="77"/>
      <c r="AA27" s="77"/>
      <c r="AB27" s="77"/>
      <c r="AC27" s="77"/>
      <c r="AD27" s="77"/>
      <c r="AE27" s="77"/>
      <c r="AF27" s="77"/>
      <c r="AG27" s="77"/>
      <c r="AH27" s="77"/>
      <c r="AI27" s="77"/>
      <c r="AJ27" s="77"/>
      <c r="AK27" s="77"/>
      <c r="AL27" s="77"/>
      <c r="AM27" s="77"/>
      <c r="AN27" s="77"/>
      <c r="AO27" s="77"/>
      <c r="AP27" s="77"/>
      <c r="AQ27" s="77"/>
      <c r="AR27" s="77"/>
      <c r="AS27" s="77"/>
      <c r="AT27" s="77"/>
      <c r="AU27" s="77"/>
      <c r="AV27" s="77"/>
      <c r="AW27" s="77"/>
      <c r="AX27" s="77"/>
      <c r="AY27" s="77"/>
      <c r="AZ27" s="77"/>
      <c r="BA27" s="77"/>
      <c r="BB27" s="77"/>
      <c r="BC27" s="77"/>
      <c r="BD27" s="77"/>
      <c r="BE27" s="77"/>
      <c r="BF27" s="77"/>
      <c r="BG27" s="77"/>
      <c r="BH27" s="77"/>
      <c r="BI27" s="77"/>
      <c r="BJ27" s="77"/>
      <c r="BK27" s="77"/>
      <c r="BL27" s="77"/>
      <c r="BM27" s="77"/>
      <c r="BN27" s="77"/>
      <c r="BO27" s="77"/>
      <c r="BP27" s="77"/>
      <c r="BQ27" s="77"/>
      <c r="BR27" s="77"/>
      <c r="BS27" s="77"/>
      <c r="BT27" s="77"/>
      <c r="BU27" s="77"/>
      <c r="BV27" s="77"/>
      <c r="BW27" s="77"/>
      <c r="BX27" s="77"/>
      <c r="BY27" s="77"/>
      <c r="BZ27" s="77"/>
      <c r="CA27" s="77"/>
      <c r="CB27" s="77"/>
      <c r="CC27" s="77"/>
      <c r="CD27" s="77"/>
      <c r="CE27" s="77"/>
      <c r="CF27" s="77"/>
      <c r="CG27" s="77"/>
      <c r="CH27" s="77"/>
      <c r="CI27" s="77"/>
      <c r="CJ27" s="77"/>
      <c r="CK27" s="77"/>
      <c r="CL27" s="77"/>
      <c r="CM27" s="77"/>
      <c r="CN27" s="77"/>
      <c r="CO27" s="77"/>
      <c r="CP27" s="77"/>
      <c r="CQ27" s="77"/>
      <c r="CR27" s="77"/>
      <c r="CS27" s="77"/>
      <c r="CT27" s="77"/>
      <c r="CU27" s="77"/>
      <c r="CV27" s="77"/>
      <c r="CW27" s="77"/>
      <c r="CX27" s="77"/>
      <c r="CY27" s="77"/>
      <c r="CZ27" s="77"/>
      <c r="DA27" s="77"/>
      <c r="DB27" s="77"/>
      <c r="DC27" s="77"/>
      <c r="DD27" s="77"/>
      <c r="DE27" s="77"/>
      <c r="DF27" s="77"/>
      <c r="DG27" s="77"/>
      <c r="DH27" s="77"/>
      <c r="DI27" s="77"/>
      <c r="DJ27" s="77"/>
      <c r="DK27" s="77"/>
      <c r="DL27" s="77"/>
      <c r="DM27" s="77"/>
      <c r="DN27" s="77"/>
      <c r="DO27" s="77"/>
      <c r="DP27" s="77"/>
      <c r="DQ27" s="77"/>
      <c r="DR27" s="77"/>
      <c r="DS27" s="77"/>
      <c r="DT27" s="77"/>
      <c r="DU27" s="77"/>
      <c r="DV27" s="77"/>
      <c r="DW27" s="77"/>
      <c r="DX27" s="77"/>
      <c r="DY27" s="77"/>
      <c r="DZ27" s="77"/>
      <c r="EA27" s="77"/>
      <c r="EB27" s="77"/>
      <c r="EC27" s="77"/>
      <c r="ED27" s="77"/>
      <c r="EE27" s="77"/>
      <c r="EF27" s="77"/>
      <c r="EG27" s="77"/>
      <c r="EH27" s="77"/>
      <c r="EI27" s="77"/>
      <c r="EJ27" s="77"/>
      <c r="EK27" s="77"/>
      <c r="EL27" s="77"/>
      <c r="EM27" s="77"/>
      <c r="EN27" s="77"/>
      <c r="EO27" s="77"/>
      <c r="EP27" s="77"/>
      <c r="EQ27" s="77"/>
      <c r="ER27" s="77"/>
      <c r="ES27" s="77"/>
      <c r="ET27" s="77"/>
      <c r="EU27" s="77"/>
      <c r="EV27" s="77"/>
      <c r="EW27" s="77"/>
      <c r="EX27" s="77"/>
      <c r="EY27" s="77"/>
      <c r="EZ27" s="77"/>
      <c r="FA27" s="77"/>
      <c r="FB27" s="77"/>
      <c r="FC27" s="77"/>
      <c r="FD27" s="77"/>
      <c r="FE27" s="77"/>
      <c r="FF27" s="77"/>
      <c r="FG27" s="77"/>
      <c r="FH27" s="77"/>
      <c r="FI27" s="77"/>
      <c r="FJ27" s="77"/>
      <c r="FK27" s="77"/>
      <c r="FL27" s="77"/>
      <c r="FM27" s="77"/>
      <c r="FN27" s="77"/>
      <c r="FO27" s="77"/>
      <c r="FP27" s="77"/>
      <c r="FQ27" s="77"/>
      <c r="FR27" s="77"/>
      <c r="FS27" s="77"/>
      <c r="FT27" s="77"/>
      <c r="FU27" s="77"/>
      <c r="FV27" s="77"/>
      <c r="FW27" s="77"/>
      <c r="FX27" s="77"/>
      <c r="FY27" s="77"/>
      <c r="FZ27" s="77"/>
      <c r="GA27" s="77"/>
      <c r="GB27" s="77"/>
      <c r="GC27" s="77"/>
      <c r="GD27" s="77"/>
      <c r="GE27" s="77"/>
      <c r="GF27" s="77"/>
      <c r="GG27" s="77"/>
      <c r="GH27" s="77"/>
      <c r="GI27" s="77"/>
      <c r="GJ27" s="77"/>
      <c r="GK27" s="77"/>
      <c r="GL27" s="77"/>
      <c r="GM27" s="77"/>
      <c r="GN27" s="77"/>
      <c r="GO27" s="77"/>
      <c r="GP27" s="77"/>
      <c r="GQ27" s="77"/>
      <c r="GR27" s="77"/>
      <c r="GS27" s="77"/>
      <c r="GT27" s="77"/>
      <c r="GU27" s="77"/>
      <c r="GV27" s="77"/>
      <c r="GW27" s="77"/>
      <c r="GX27" s="77"/>
      <c r="GY27" s="77"/>
      <c r="GZ27" s="77"/>
      <c r="HA27" s="77"/>
      <c r="HB27" s="77"/>
      <c r="HC27" s="77"/>
      <c r="HD27" s="77"/>
      <c r="HE27" s="77"/>
      <c r="HF27" s="77"/>
      <c r="HG27" s="77"/>
      <c r="HH27" s="77"/>
      <c r="HI27" s="77"/>
      <c r="HJ27" s="77"/>
      <c r="HK27" s="77"/>
      <c r="HL27" s="77"/>
      <c r="HM27" s="77"/>
      <c r="HN27" s="77"/>
      <c r="HO27" s="77"/>
      <c r="HP27" s="77"/>
      <c r="HQ27" s="77"/>
      <c r="HR27" s="77"/>
      <c r="HS27" s="77"/>
      <c r="HT27" s="77"/>
      <c r="HU27" s="77"/>
      <c r="HV27" s="77"/>
      <c r="HW27" s="77"/>
      <c r="HX27" s="77"/>
      <c r="HY27" s="77"/>
      <c r="HZ27" s="77"/>
      <c r="IA27" s="77"/>
      <c r="IB27" s="77"/>
      <c r="IC27" s="77"/>
      <c r="ID27" s="77"/>
      <c r="IE27" s="77"/>
      <c r="IF27" s="77"/>
      <c r="IG27" s="77"/>
      <c r="IH27" s="77"/>
      <c r="II27" s="77"/>
      <c r="IJ27" s="77"/>
      <c r="IK27" s="77"/>
      <c r="IL27" s="77"/>
      <c r="IM27" s="77"/>
      <c r="IN27" s="77"/>
      <c r="IO27" s="77"/>
      <c r="IP27" s="77"/>
      <c r="IQ27" s="77"/>
      <c r="IR27" s="77"/>
      <c r="IS27" s="77"/>
      <c r="IT27" s="77"/>
      <c r="IU27" s="77"/>
      <c r="IV27" s="77"/>
      <c r="IW27" s="77"/>
      <c r="IX27" s="77"/>
      <c r="IY27" s="77"/>
      <c r="IZ27" s="77"/>
      <c r="JA27" s="77"/>
      <c r="JB27" s="77"/>
      <c r="JC27" s="77"/>
      <c r="JD27" s="77"/>
      <c r="JE27" s="77"/>
      <c r="JF27" s="77"/>
      <c r="JG27" s="77"/>
      <c r="JH27" s="77"/>
      <c r="JI27" s="77"/>
      <c r="JJ27" s="77"/>
      <c r="JK27" s="77"/>
      <c r="JL27" s="77"/>
      <c r="JM27" s="77"/>
    </row>
    <row r="28" spans="1:273" s="512" customFormat="1" ht="26.25" hidden="1">
      <c r="A28" s="224"/>
      <c r="B28" s="723" t="s">
        <v>257</v>
      </c>
      <c r="C28" s="676">
        <v>3231.9949160000001</v>
      </c>
      <c r="D28" s="638">
        <v>2326.2854069999999</v>
      </c>
      <c r="E28" s="638">
        <v>136.91770299999999</v>
      </c>
      <c r="F28" s="638">
        <v>411.89389599999998</v>
      </c>
      <c r="G28" s="638">
        <v>1.7518941100000001</v>
      </c>
      <c r="H28" s="638">
        <v>355.14601599999997</v>
      </c>
      <c r="I28" s="894"/>
      <c r="J28" s="723" t="s">
        <v>257</v>
      </c>
      <c r="K28" s="676">
        <v>442.01148899999998</v>
      </c>
      <c r="L28" s="638">
        <v>22.3015176</v>
      </c>
      <c r="M28" s="638">
        <v>34.939112999999999</v>
      </c>
      <c r="N28" s="638">
        <v>384.77085899999997</v>
      </c>
      <c r="O28" s="894"/>
      <c r="P28" s="723" t="s">
        <v>257</v>
      </c>
      <c r="Q28" s="676">
        <v>5189.6825449999997</v>
      </c>
      <c r="R28" s="638">
        <v>178.50807900000001</v>
      </c>
      <c r="S28" s="638">
        <v>848.56355799999994</v>
      </c>
      <c r="T28" s="638">
        <v>593.54039599999999</v>
      </c>
      <c r="U28" s="638">
        <v>1736.5555199999999</v>
      </c>
      <c r="V28" s="638">
        <v>32.002178000000001</v>
      </c>
      <c r="W28" s="638">
        <v>1800.5128139999999</v>
      </c>
      <c r="X28" s="744"/>
      <c r="Y28" s="744"/>
      <c r="Z28" s="77"/>
      <c r="AA28" s="77"/>
      <c r="AB28" s="77"/>
      <c r="AC28" s="77"/>
      <c r="AD28" s="77"/>
      <c r="AE28" s="77"/>
      <c r="AF28" s="77"/>
      <c r="AG28" s="77"/>
      <c r="AH28" s="77"/>
      <c r="AI28" s="77"/>
      <c r="AJ28" s="77"/>
      <c r="AK28" s="77"/>
      <c r="AL28" s="77"/>
      <c r="AM28" s="77"/>
      <c r="AN28" s="77"/>
      <c r="AO28" s="77"/>
      <c r="AP28" s="77"/>
      <c r="AQ28" s="77"/>
      <c r="AR28" s="77"/>
      <c r="AS28" s="77"/>
      <c r="AT28" s="77"/>
      <c r="AU28" s="77"/>
      <c r="AV28" s="77"/>
      <c r="AW28" s="77"/>
      <c r="AX28" s="77"/>
      <c r="AY28" s="77"/>
      <c r="AZ28" s="77"/>
      <c r="BA28" s="77"/>
      <c r="BB28" s="77"/>
      <c r="BC28" s="77"/>
      <c r="BD28" s="77"/>
      <c r="BE28" s="77"/>
      <c r="BF28" s="77"/>
      <c r="BG28" s="77"/>
      <c r="BH28" s="77"/>
      <c r="BI28" s="77"/>
      <c r="BJ28" s="77"/>
      <c r="BK28" s="77"/>
      <c r="BL28" s="77"/>
      <c r="BM28" s="77"/>
      <c r="BN28" s="77"/>
      <c r="BO28" s="77"/>
      <c r="BP28" s="77"/>
      <c r="BQ28" s="77"/>
      <c r="BR28" s="77"/>
      <c r="BS28" s="77"/>
      <c r="BT28" s="77"/>
      <c r="BU28" s="77"/>
      <c r="BV28" s="77"/>
      <c r="BW28" s="77"/>
      <c r="BX28" s="77"/>
      <c r="BY28" s="77"/>
      <c r="BZ28" s="77"/>
      <c r="CA28" s="77"/>
      <c r="CB28" s="77"/>
      <c r="CC28" s="77"/>
      <c r="CD28" s="77"/>
      <c r="CE28" s="77"/>
      <c r="CF28" s="77"/>
      <c r="CG28" s="77"/>
      <c r="CH28" s="77"/>
      <c r="CI28" s="77"/>
      <c r="CJ28" s="77"/>
      <c r="CK28" s="77"/>
      <c r="CL28" s="77"/>
      <c r="CM28" s="77"/>
      <c r="CN28" s="77"/>
      <c r="CO28" s="77"/>
      <c r="CP28" s="77"/>
      <c r="CQ28" s="77"/>
      <c r="CR28" s="77"/>
      <c r="CS28" s="77"/>
      <c r="CT28" s="77"/>
      <c r="CU28" s="77"/>
      <c r="CV28" s="77"/>
      <c r="CW28" s="77"/>
      <c r="CX28" s="77"/>
      <c r="CY28" s="77"/>
      <c r="CZ28" s="77"/>
      <c r="DA28" s="77"/>
      <c r="DB28" s="77"/>
      <c r="DC28" s="77"/>
      <c r="DD28" s="77"/>
      <c r="DE28" s="77"/>
      <c r="DF28" s="77"/>
      <c r="DG28" s="77"/>
      <c r="DH28" s="77"/>
      <c r="DI28" s="77"/>
      <c r="DJ28" s="77"/>
      <c r="DK28" s="77"/>
      <c r="DL28" s="77"/>
      <c r="DM28" s="77"/>
      <c r="DN28" s="77"/>
      <c r="DO28" s="77"/>
      <c r="DP28" s="77"/>
      <c r="DQ28" s="77"/>
      <c r="DR28" s="77"/>
      <c r="DS28" s="77"/>
      <c r="DT28" s="77"/>
      <c r="DU28" s="77"/>
      <c r="DV28" s="77"/>
      <c r="DW28" s="77"/>
      <c r="DX28" s="77"/>
      <c r="DY28" s="77"/>
      <c r="DZ28" s="77"/>
      <c r="EA28" s="77"/>
      <c r="EB28" s="77"/>
      <c r="EC28" s="77"/>
      <c r="ED28" s="77"/>
      <c r="EE28" s="77"/>
      <c r="EF28" s="77"/>
      <c r="EG28" s="77"/>
      <c r="EH28" s="77"/>
      <c r="EI28" s="77"/>
      <c r="EJ28" s="77"/>
      <c r="EK28" s="77"/>
      <c r="EL28" s="77"/>
      <c r="EM28" s="77"/>
      <c r="EN28" s="77"/>
      <c r="EO28" s="77"/>
      <c r="EP28" s="77"/>
      <c r="EQ28" s="77"/>
      <c r="ER28" s="77"/>
      <c r="ES28" s="77"/>
      <c r="ET28" s="77"/>
      <c r="EU28" s="77"/>
      <c r="EV28" s="77"/>
      <c r="EW28" s="77"/>
      <c r="EX28" s="77"/>
      <c r="EY28" s="77"/>
      <c r="EZ28" s="77"/>
      <c r="FA28" s="77"/>
      <c r="FB28" s="77"/>
      <c r="FC28" s="77"/>
      <c r="FD28" s="77"/>
      <c r="FE28" s="77"/>
      <c r="FF28" s="77"/>
      <c r="FG28" s="77"/>
      <c r="FH28" s="77"/>
      <c r="FI28" s="77"/>
      <c r="FJ28" s="77"/>
      <c r="FK28" s="77"/>
      <c r="FL28" s="77"/>
      <c r="FM28" s="77"/>
      <c r="FN28" s="77"/>
      <c r="FO28" s="77"/>
      <c r="FP28" s="77"/>
      <c r="FQ28" s="77"/>
      <c r="FR28" s="77"/>
      <c r="FS28" s="77"/>
      <c r="FT28" s="77"/>
      <c r="FU28" s="77"/>
      <c r="FV28" s="77"/>
      <c r="FW28" s="77"/>
      <c r="FX28" s="77"/>
      <c r="FY28" s="77"/>
      <c r="FZ28" s="77"/>
      <c r="GA28" s="77"/>
      <c r="GB28" s="77"/>
      <c r="GC28" s="77"/>
      <c r="GD28" s="77"/>
      <c r="GE28" s="77"/>
      <c r="GF28" s="77"/>
      <c r="GG28" s="77"/>
      <c r="GH28" s="77"/>
      <c r="GI28" s="77"/>
      <c r="GJ28" s="77"/>
      <c r="GK28" s="77"/>
      <c r="GL28" s="77"/>
      <c r="GM28" s="77"/>
      <c r="GN28" s="77"/>
      <c r="GO28" s="77"/>
      <c r="GP28" s="77"/>
      <c r="GQ28" s="77"/>
      <c r="GR28" s="77"/>
      <c r="GS28" s="77"/>
      <c r="GT28" s="77"/>
      <c r="GU28" s="77"/>
      <c r="GV28" s="77"/>
      <c r="GW28" s="77"/>
      <c r="GX28" s="77"/>
      <c r="GY28" s="77"/>
      <c r="GZ28" s="77"/>
      <c r="HA28" s="77"/>
      <c r="HB28" s="77"/>
      <c r="HC28" s="77"/>
      <c r="HD28" s="77"/>
      <c r="HE28" s="77"/>
      <c r="HF28" s="77"/>
      <c r="HG28" s="77"/>
      <c r="HH28" s="77"/>
      <c r="HI28" s="77"/>
      <c r="HJ28" s="77"/>
      <c r="HK28" s="77"/>
      <c r="HL28" s="77"/>
      <c r="HM28" s="77"/>
      <c r="HN28" s="77"/>
      <c r="HO28" s="77"/>
      <c r="HP28" s="77"/>
      <c r="HQ28" s="77"/>
      <c r="HR28" s="77"/>
      <c r="HS28" s="77"/>
      <c r="HT28" s="77"/>
      <c r="HU28" s="77"/>
      <c r="HV28" s="77"/>
      <c r="HW28" s="77"/>
      <c r="HX28" s="77"/>
      <c r="HY28" s="77"/>
      <c r="HZ28" s="77"/>
      <c r="IA28" s="77"/>
      <c r="IB28" s="77"/>
      <c r="IC28" s="77"/>
      <c r="ID28" s="77"/>
      <c r="IE28" s="77"/>
      <c r="IF28" s="77"/>
      <c r="IG28" s="77"/>
      <c r="IH28" s="77"/>
      <c r="II28" s="77"/>
      <c r="IJ28" s="77"/>
      <c r="IK28" s="77"/>
      <c r="IL28" s="77"/>
      <c r="IM28" s="77"/>
      <c r="IN28" s="77"/>
      <c r="IO28" s="77"/>
      <c r="IP28" s="77"/>
      <c r="IQ28" s="77"/>
      <c r="IR28" s="77"/>
      <c r="IS28" s="77"/>
      <c r="IT28" s="77"/>
      <c r="IU28" s="77"/>
      <c r="IV28" s="77"/>
      <c r="IW28" s="77"/>
      <c r="IX28" s="77"/>
      <c r="IY28" s="77"/>
      <c r="IZ28" s="77"/>
      <c r="JA28" s="77"/>
      <c r="JB28" s="77"/>
      <c r="JC28" s="77"/>
      <c r="JD28" s="77"/>
      <c r="JE28" s="77"/>
      <c r="JF28" s="77"/>
      <c r="JG28" s="77"/>
      <c r="JH28" s="77"/>
      <c r="JI28" s="77"/>
      <c r="JJ28" s="77"/>
      <c r="JK28" s="77"/>
      <c r="JL28" s="77"/>
      <c r="JM28" s="77"/>
    </row>
    <row r="29" spans="1:273" s="745" customFormat="1" ht="26.25" hidden="1">
      <c r="A29" s="224"/>
      <c r="B29" s="721">
        <v>2016</v>
      </c>
      <c r="C29" s="734"/>
      <c r="D29" s="735"/>
      <c r="E29" s="735"/>
      <c r="F29" s="735"/>
      <c r="G29" s="735"/>
      <c r="H29" s="735"/>
      <c r="I29" s="894"/>
      <c r="J29" s="721">
        <v>2016</v>
      </c>
      <c r="K29" s="734"/>
      <c r="L29" s="735"/>
      <c r="M29" s="735"/>
      <c r="N29" s="735"/>
      <c r="O29" s="894"/>
      <c r="P29" s="721">
        <v>2016</v>
      </c>
      <c r="Q29" s="734"/>
      <c r="R29" s="735"/>
      <c r="S29" s="735"/>
      <c r="T29" s="735"/>
      <c r="U29" s="735"/>
      <c r="V29" s="735"/>
      <c r="W29" s="735"/>
      <c r="X29" s="744"/>
      <c r="Y29" s="744"/>
      <c r="Z29" s="77"/>
      <c r="AA29" s="77"/>
      <c r="AB29" s="77"/>
      <c r="AC29" s="77"/>
      <c r="AD29" s="77"/>
      <c r="AE29" s="77"/>
      <c r="AF29" s="77"/>
      <c r="AG29" s="77"/>
      <c r="AH29" s="77"/>
      <c r="AI29" s="77"/>
      <c r="AJ29" s="77"/>
      <c r="AK29" s="77"/>
      <c r="AL29" s="77"/>
      <c r="AM29" s="77"/>
      <c r="AN29" s="77"/>
      <c r="AO29" s="77"/>
      <c r="AP29" s="77"/>
      <c r="AQ29" s="77"/>
      <c r="AR29" s="77"/>
      <c r="AS29" s="77"/>
      <c r="AT29" s="77"/>
      <c r="AU29" s="77"/>
      <c r="AV29" s="77"/>
      <c r="AW29" s="77"/>
      <c r="AX29" s="77"/>
      <c r="AY29" s="77"/>
      <c r="AZ29" s="77"/>
      <c r="BA29" s="77"/>
      <c r="BB29" s="77"/>
      <c r="BC29" s="77"/>
      <c r="BD29" s="77"/>
      <c r="BE29" s="77"/>
      <c r="BF29" s="77"/>
      <c r="BG29" s="77"/>
      <c r="BH29" s="77"/>
      <c r="BI29" s="77"/>
      <c r="BJ29" s="77"/>
      <c r="BK29" s="77"/>
      <c r="BL29" s="77"/>
      <c r="BM29" s="77"/>
      <c r="BN29" s="77"/>
      <c r="BO29" s="77"/>
      <c r="BP29" s="77"/>
      <c r="BQ29" s="77"/>
      <c r="BR29" s="77"/>
      <c r="BS29" s="77"/>
      <c r="BT29" s="77"/>
      <c r="BU29" s="77"/>
      <c r="BV29" s="77"/>
      <c r="BW29" s="77"/>
      <c r="BX29" s="77"/>
      <c r="BY29" s="77"/>
      <c r="BZ29" s="77"/>
      <c r="CA29" s="77"/>
      <c r="CB29" s="77"/>
      <c r="CC29" s="77"/>
      <c r="CD29" s="77"/>
      <c r="CE29" s="77"/>
      <c r="CF29" s="77"/>
      <c r="CG29" s="77"/>
      <c r="CH29" s="77"/>
      <c r="CI29" s="77"/>
      <c r="CJ29" s="77"/>
      <c r="CK29" s="77"/>
      <c r="CL29" s="77"/>
      <c r="CM29" s="77"/>
      <c r="CN29" s="77"/>
      <c r="CO29" s="77"/>
      <c r="CP29" s="77"/>
      <c r="CQ29" s="77"/>
      <c r="CR29" s="77"/>
      <c r="CS29" s="77"/>
      <c r="CT29" s="77"/>
      <c r="CU29" s="77"/>
      <c r="CV29" s="77"/>
      <c r="CW29" s="77"/>
      <c r="CX29" s="77"/>
      <c r="CY29" s="77"/>
      <c r="CZ29" s="77"/>
      <c r="DA29" s="77"/>
      <c r="DB29" s="77"/>
      <c r="DC29" s="77"/>
      <c r="DD29" s="77"/>
      <c r="DE29" s="77"/>
      <c r="DF29" s="77"/>
      <c r="DG29" s="77"/>
      <c r="DH29" s="77"/>
      <c r="DI29" s="77"/>
      <c r="DJ29" s="77"/>
      <c r="DK29" s="77"/>
      <c r="DL29" s="77"/>
      <c r="DM29" s="77"/>
      <c r="DN29" s="77"/>
      <c r="DO29" s="77"/>
      <c r="DP29" s="77"/>
      <c r="DQ29" s="77"/>
      <c r="DR29" s="77"/>
      <c r="DS29" s="77"/>
      <c r="DT29" s="77"/>
      <c r="DU29" s="77"/>
      <c r="DV29" s="77"/>
      <c r="DW29" s="77"/>
      <c r="DX29" s="77"/>
      <c r="DY29" s="77"/>
      <c r="DZ29" s="77"/>
      <c r="EA29" s="77"/>
      <c r="EB29" s="77"/>
      <c r="EC29" s="77"/>
      <c r="ED29" s="77"/>
      <c r="EE29" s="77"/>
      <c r="EF29" s="77"/>
      <c r="EG29" s="77"/>
      <c r="EH29" s="77"/>
      <c r="EI29" s="77"/>
      <c r="EJ29" s="77"/>
      <c r="EK29" s="77"/>
      <c r="EL29" s="77"/>
      <c r="EM29" s="77"/>
      <c r="EN29" s="77"/>
      <c r="EO29" s="77"/>
      <c r="EP29" s="77"/>
      <c r="EQ29" s="77"/>
      <c r="ER29" s="77"/>
      <c r="ES29" s="77"/>
      <c r="ET29" s="77"/>
      <c r="EU29" s="77"/>
      <c r="EV29" s="77"/>
      <c r="EW29" s="77"/>
      <c r="EX29" s="77"/>
      <c r="EY29" s="77"/>
      <c r="EZ29" s="77"/>
      <c r="FA29" s="77"/>
      <c r="FB29" s="77"/>
      <c r="FC29" s="77"/>
      <c r="FD29" s="77"/>
      <c r="FE29" s="77"/>
      <c r="FF29" s="77"/>
      <c r="FG29" s="77"/>
      <c r="FH29" s="77"/>
      <c r="FI29" s="77"/>
      <c r="FJ29" s="77"/>
      <c r="FK29" s="77"/>
      <c r="FL29" s="77"/>
      <c r="FM29" s="77"/>
      <c r="FN29" s="77"/>
      <c r="FO29" s="77"/>
      <c r="FP29" s="77"/>
      <c r="FQ29" s="77"/>
      <c r="FR29" s="77"/>
      <c r="FS29" s="77"/>
      <c r="FT29" s="77"/>
      <c r="FU29" s="77"/>
      <c r="FV29" s="77"/>
      <c r="FW29" s="77"/>
      <c r="FX29" s="77"/>
      <c r="FY29" s="77"/>
      <c r="FZ29" s="77"/>
      <c r="GA29" s="77"/>
      <c r="GB29" s="77"/>
      <c r="GC29" s="77"/>
      <c r="GD29" s="77"/>
      <c r="GE29" s="77"/>
      <c r="GF29" s="77"/>
      <c r="GG29" s="77"/>
      <c r="GH29" s="77"/>
      <c r="GI29" s="77"/>
      <c r="GJ29" s="77"/>
      <c r="GK29" s="77"/>
      <c r="GL29" s="77"/>
      <c r="GM29" s="77"/>
      <c r="GN29" s="77"/>
      <c r="GO29" s="77"/>
      <c r="GP29" s="77"/>
      <c r="GQ29" s="77"/>
      <c r="GR29" s="77"/>
      <c r="GS29" s="77"/>
      <c r="GT29" s="77"/>
      <c r="GU29" s="77"/>
      <c r="GV29" s="77"/>
      <c r="GW29" s="77"/>
      <c r="GX29" s="77"/>
      <c r="GY29" s="77"/>
      <c r="GZ29" s="77"/>
      <c r="HA29" s="77"/>
      <c r="HB29" s="77"/>
      <c r="HC29" s="77"/>
      <c r="HD29" s="77"/>
      <c r="HE29" s="77"/>
      <c r="HF29" s="77"/>
      <c r="HG29" s="77"/>
      <c r="HH29" s="77"/>
      <c r="HI29" s="77"/>
      <c r="HJ29" s="77"/>
      <c r="HK29" s="77"/>
      <c r="HL29" s="77"/>
      <c r="HM29" s="77"/>
      <c r="HN29" s="77"/>
      <c r="HO29" s="77"/>
      <c r="HP29" s="77"/>
      <c r="HQ29" s="77"/>
      <c r="HR29" s="77"/>
      <c r="HS29" s="77"/>
      <c r="HT29" s="77"/>
      <c r="HU29" s="77"/>
      <c r="HV29" s="77"/>
      <c r="HW29" s="77"/>
      <c r="HX29" s="77"/>
      <c r="HY29" s="77"/>
      <c r="HZ29" s="77"/>
      <c r="IA29" s="77"/>
      <c r="IB29" s="77"/>
      <c r="IC29" s="77"/>
      <c r="ID29" s="77"/>
      <c r="IE29" s="77"/>
      <c r="IF29" s="77"/>
      <c r="IG29" s="77"/>
      <c r="IH29" s="77"/>
      <c r="II29" s="77"/>
      <c r="IJ29" s="77"/>
      <c r="IK29" s="77"/>
      <c r="IL29" s="77"/>
      <c r="IM29" s="77"/>
      <c r="IN29" s="77"/>
      <c r="IO29" s="77"/>
      <c r="IP29" s="77"/>
      <c r="IQ29" s="77"/>
      <c r="IR29" s="77"/>
      <c r="IS29" s="77"/>
      <c r="IT29" s="77"/>
      <c r="IU29" s="77"/>
      <c r="IV29" s="77"/>
      <c r="IW29" s="77"/>
      <c r="IX29" s="77"/>
      <c r="IY29" s="77"/>
      <c r="IZ29" s="77"/>
      <c r="JA29" s="77"/>
      <c r="JB29" s="77"/>
      <c r="JC29" s="77"/>
      <c r="JD29" s="77"/>
      <c r="JE29" s="77"/>
      <c r="JF29" s="77"/>
      <c r="JG29" s="77"/>
      <c r="JH29" s="77"/>
      <c r="JI29" s="77"/>
      <c r="JJ29" s="77"/>
      <c r="JK29" s="77"/>
      <c r="JL29" s="77"/>
      <c r="JM29" s="77"/>
    </row>
    <row r="30" spans="1:273" s="513" customFormat="1" ht="26.25" hidden="1">
      <c r="A30" s="224"/>
      <c r="B30" s="722" t="s">
        <v>203</v>
      </c>
      <c r="C30" s="574">
        <v>3161.819301</v>
      </c>
      <c r="D30" s="573">
        <v>2206.3989190000002</v>
      </c>
      <c r="E30" s="573">
        <v>131.827755</v>
      </c>
      <c r="F30" s="573">
        <v>432.70616899999999</v>
      </c>
      <c r="G30" s="573">
        <v>3.56725884</v>
      </c>
      <c r="H30" s="573">
        <v>387.31920000000002</v>
      </c>
      <c r="I30" s="894"/>
      <c r="J30" s="722" t="s">
        <v>203</v>
      </c>
      <c r="K30" s="574">
        <v>414.49995899999999</v>
      </c>
      <c r="L30" s="573">
        <v>15.0647082</v>
      </c>
      <c r="M30" s="573">
        <v>33.085926999999998</v>
      </c>
      <c r="N30" s="573">
        <v>366.34932400000002</v>
      </c>
      <c r="O30" s="894"/>
      <c r="P30" s="722" t="s">
        <v>203</v>
      </c>
      <c r="Q30" s="574">
        <v>5076.5645039999999</v>
      </c>
      <c r="R30" s="573">
        <v>180.2953</v>
      </c>
      <c r="S30" s="573">
        <v>870.80017099999998</v>
      </c>
      <c r="T30" s="573">
        <v>553.70145400000001</v>
      </c>
      <c r="U30" s="573">
        <v>1755.2015389999999</v>
      </c>
      <c r="V30" s="573">
        <v>32.889789</v>
      </c>
      <c r="W30" s="573">
        <v>1683.6762510000001</v>
      </c>
      <c r="X30" s="744"/>
      <c r="Y30" s="744"/>
      <c r="Z30" s="77"/>
      <c r="AA30" s="77"/>
      <c r="AB30" s="77"/>
      <c r="AC30" s="77"/>
      <c r="AD30" s="77"/>
      <c r="AE30" s="77"/>
      <c r="AF30" s="77"/>
      <c r="AG30" s="77"/>
      <c r="AH30" s="77"/>
      <c r="AI30" s="77"/>
      <c r="AJ30" s="77"/>
      <c r="AK30" s="77"/>
      <c r="AL30" s="77"/>
      <c r="AM30" s="77"/>
      <c r="AN30" s="77"/>
      <c r="AO30" s="77"/>
      <c r="AP30" s="77"/>
      <c r="AQ30" s="77"/>
      <c r="AR30" s="77"/>
      <c r="AS30" s="77"/>
      <c r="AT30" s="77"/>
      <c r="AU30" s="77"/>
      <c r="AV30" s="77"/>
      <c r="AW30" s="77"/>
      <c r="AX30" s="77"/>
      <c r="AY30" s="77"/>
      <c r="AZ30" s="77"/>
      <c r="BA30" s="77"/>
      <c r="BB30" s="77"/>
      <c r="BC30" s="77"/>
      <c r="BD30" s="77"/>
      <c r="BE30" s="77"/>
      <c r="BF30" s="77"/>
      <c r="BG30" s="77"/>
      <c r="BH30" s="77"/>
      <c r="BI30" s="77"/>
      <c r="BJ30" s="77"/>
      <c r="BK30" s="77"/>
      <c r="BL30" s="77"/>
      <c r="BM30" s="77"/>
      <c r="BN30" s="77"/>
      <c r="BO30" s="77"/>
      <c r="BP30" s="77"/>
      <c r="BQ30" s="77"/>
      <c r="BR30" s="77"/>
      <c r="BS30" s="77"/>
      <c r="BT30" s="77"/>
      <c r="BU30" s="77"/>
      <c r="BV30" s="77"/>
      <c r="BW30" s="77"/>
      <c r="BX30" s="77"/>
      <c r="BY30" s="77"/>
      <c r="BZ30" s="77"/>
      <c r="CA30" s="77"/>
      <c r="CB30" s="77"/>
      <c r="CC30" s="77"/>
      <c r="CD30" s="77"/>
      <c r="CE30" s="77"/>
      <c r="CF30" s="77"/>
      <c r="CG30" s="77"/>
      <c r="CH30" s="77"/>
      <c r="CI30" s="77"/>
      <c r="CJ30" s="77"/>
      <c r="CK30" s="77"/>
      <c r="CL30" s="77"/>
      <c r="CM30" s="77"/>
      <c r="CN30" s="77"/>
      <c r="CO30" s="77"/>
      <c r="CP30" s="77"/>
      <c r="CQ30" s="77"/>
      <c r="CR30" s="77"/>
      <c r="CS30" s="77"/>
      <c r="CT30" s="77"/>
      <c r="CU30" s="77"/>
      <c r="CV30" s="77"/>
      <c r="CW30" s="77"/>
      <c r="CX30" s="77"/>
      <c r="CY30" s="77"/>
      <c r="CZ30" s="77"/>
      <c r="DA30" s="77"/>
      <c r="DB30" s="77"/>
      <c r="DC30" s="77"/>
      <c r="DD30" s="77"/>
      <c r="DE30" s="77"/>
      <c r="DF30" s="77"/>
      <c r="DG30" s="77"/>
      <c r="DH30" s="77"/>
      <c r="DI30" s="77"/>
      <c r="DJ30" s="77"/>
      <c r="DK30" s="77"/>
      <c r="DL30" s="77"/>
      <c r="DM30" s="77"/>
      <c r="DN30" s="77"/>
      <c r="DO30" s="77"/>
      <c r="DP30" s="77"/>
      <c r="DQ30" s="77"/>
      <c r="DR30" s="77"/>
      <c r="DS30" s="77"/>
      <c r="DT30" s="77"/>
      <c r="DU30" s="77"/>
      <c r="DV30" s="77"/>
      <c r="DW30" s="77"/>
      <c r="DX30" s="77"/>
      <c r="DY30" s="77"/>
      <c r="DZ30" s="77"/>
      <c r="EA30" s="77"/>
      <c r="EB30" s="77"/>
      <c r="EC30" s="77"/>
      <c r="ED30" s="77"/>
      <c r="EE30" s="77"/>
      <c r="EF30" s="77"/>
      <c r="EG30" s="77"/>
      <c r="EH30" s="77"/>
      <c r="EI30" s="77"/>
      <c r="EJ30" s="77"/>
      <c r="EK30" s="77"/>
      <c r="EL30" s="77"/>
      <c r="EM30" s="77"/>
      <c r="EN30" s="77"/>
      <c r="EO30" s="77"/>
      <c r="EP30" s="77"/>
      <c r="EQ30" s="77"/>
      <c r="ER30" s="77"/>
      <c r="ES30" s="77"/>
      <c r="ET30" s="77"/>
      <c r="EU30" s="77"/>
      <c r="EV30" s="77"/>
      <c r="EW30" s="77"/>
      <c r="EX30" s="77"/>
      <c r="EY30" s="77"/>
      <c r="EZ30" s="77"/>
      <c r="FA30" s="77"/>
      <c r="FB30" s="77"/>
      <c r="FC30" s="77"/>
      <c r="FD30" s="77"/>
      <c r="FE30" s="77"/>
      <c r="FF30" s="77"/>
      <c r="FG30" s="77"/>
      <c r="FH30" s="77"/>
      <c r="FI30" s="77"/>
      <c r="FJ30" s="77"/>
      <c r="FK30" s="77"/>
      <c r="FL30" s="77"/>
      <c r="FM30" s="77"/>
      <c r="FN30" s="77"/>
      <c r="FO30" s="77"/>
      <c r="FP30" s="77"/>
      <c r="FQ30" s="77"/>
      <c r="FR30" s="77"/>
      <c r="FS30" s="77"/>
      <c r="FT30" s="77"/>
      <c r="FU30" s="77"/>
      <c r="FV30" s="77"/>
      <c r="FW30" s="77"/>
      <c r="FX30" s="77"/>
      <c r="FY30" s="77"/>
      <c r="FZ30" s="77"/>
      <c r="GA30" s="77"/>
      <c r="GB30" s="77"/>
      <c r="GC30" s="77"/>
      <c r="GD30" s="77"/>
      <c r="GE30" s="77"/>
      <c r="GF30" s="77"/>
      <c r="GG30" s="77"/>
      <c r="GH30" s="77"/>
      <c r="GI30" s="77"/>
      <c r="GJ30" s="77"/>
      <c r="GK30" s="77"/>
      <c r="GL30" s="77"/>
      <c r="GM30" s="77"/>
      <c r="GN30" s="77"/>
      <c r="GO30" s="77"/>
      <c r="GP30" s="77"/>
      <c r="GQ30" s="77"/>
      <c r="GR30" s="77"/>
      <c r="GS30" s="77"/>
      <c r="GT30" s="77"/>
      <c r="GU30" s="77"/>
      <c r="GV30" s="77"/>
      <c r="GW30" s="77"/>
      <c r="GX30" s="77"/>
      <c r="GY30" s="77"/>
      <c r="GZ30" s="77"/>
      <c r="HA30" s="77"/>
      <c r="HB30" s="77"/>
      <c r="HC30" s="77"/>
      <c r="HD30" s="77"/>
      <c r="HE30" s="77"/>
      <c r="HF30" s="77"/>
      <c r="HG30" s="77"/>
      <c r="HH30" s="77"/>
      <c r="HI30" s="77"/>
      <c r="HJ30" s="77"/>
      <c r="HK30" s="77"/>
      <c r="HL30" s="77"/>
      <c r="HM30" s="77"/>
      <c r="HN30" s="77"/>
      <c r="HO30" s="77"/>
      <c r="HP30" s="77"/>
      <c r="HQ30" s="77"/>
      <c r="HR30" s="77"/>
      <c r="HS30" s="77"/>
      <c r="HT30" s="77"/>
      <c r="HU30" s="77"/>
      <c r="HV30" s="77"/>
      <c r="HW30" s="77"/>
      <c r="HX30" s="77"/>
      <c r="HY30" s="77"/>
      <c r="HZ30" s="77"/>
      <c r="IA30" s="77"/>
      <c r="IB30" s="77"/>
      <c r="IC30" s="77"/>
      <c r="ID30" s="77"/>
      <c r="IE30" s="77"/>
      <c r="IF30" s="77"/>
      <c r="IG30" s="77"/>
      <c r="IH30" s="77"/>
      <c r="II30" s="77"/>
      <c r="IJ30" s="77"/>
      <c r="IK30" s="77"/>
      <c r="IL30" s="77"/>
      <c r="IM30" s="77"/>
      <c r="IN30" s="77"/>
      <c r="IO30" s="77"/>
      <c r="IP30" s="77"/>
      <c r="IQ30" s="77"/>
      <c r="IR30" s="77"/>
      <c r="IS30" s="77"/>
      <c r="IT30" s="77"/>
      <c r="IU30" s="77"/>
      <c r="IV30" s="77"/>
      <c r="IW30" s="77"/>
      <c r="IX30" s="77"/>
      <c r="IY30" s="77"/>
      <c r="IZ30" s="77"/>
      <c r="JA30" s="77"/>
      <c r="JB30" s="77"/>
      <c r="JC30" s="77"/>
      <c r="JD30" s="77"/>
      <c r="JE30" s="77"/>
      <c r="JF30" s="77"/>
      <c r="JG30" s="77"/>
      <c r="JH30" s="77"/>
      <c r="JI30" s="77"/>
      <c r="JJ30" s="77"/>
      <c r="JK30" s="77"/>
      <c r="JL30" s="77"/>
      <c r="JM30" s="77"/>
    </row>
    <row r="31" spans="1:273" s="512" customFormat="1" ht="26.25" hidden="1">
      <c r="A31" s="224"/>
      <c r="B31" s="723" t="s">
        <v>204</v>
      </c>
      <c r="C31" s="676">
        <v>3302.2607640000001</v>
      </c>
      <c r="D31" s="638">
        <v>2316.2121809999999</v>
      </c>
      <c r="E31" s="638">
        <v>166.00026600000001</v>
      </c>
      <c r="F31" s="638">
        <v>456.90287899999998</v>
      </c>
      <c r="G31" s="638">
        <v>3.4149484700000001</v>
      </c>
      <c r="H31" s="638">
        <v>359.73048699999998</v>
      </c>
      <c r="I31" s="894"/>
      <c r="J31" s="723" t="s">
        <v>204</v>
      </c>
      <c r="K31" s="676">
        <v>466.60519299999999</v>
      </c>
      <c r="L31" s="638">
        <v>23.5333121</v>
      </c>
      <c r="M31" s="638">
        <v>57.890798799999999</v>
      </c>
      <c r="N31" s="638">
        <v>385.181082</v>
      </c>
      <c r="O31" s="894"/>
      <c r="P31" s="723" t="s">
        <v>204</v>
      </c>
      <c r="Q31" s="676">
        <v>5358.1743829999996</v>
      </c>
      <c r="R31" s="638">
        <v>167.88092800000001</v>
      </c>
      <c r="S31" s="638">
        <v>890.94418900000005</v>
      </c>
      <c r="T31" s="638">
        <v>470.825602</v>
      </c>
      <c r="U31" s="638">
        <v>1807.1049889999999</v>
      </c>
      <c r="V31" s="638">
        <v>32.682288</v>
      </c>
      <c r="W31" s="638">
        <v>1988.7363869999999</v>
      </c>
      <c r="X31" s="744"/>
      <c r="Y31" s="744"/>
      <c r="Z31" s="77"/>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c r="BE31" s="77"/>
      <c r="BF31" s="77"/>
      <c r="BG31" s="77"/>
      <c r="BH31" s="77"/>
      <c r="BI31" s="77"/>
      <c r="BJ31" s="77"/>
      <c r="BK31" s="77"/>
      <c r="BL31" s="77"/>
      <c r="BM31" s="77"/>
      <c r="BN31" s="77"/>
      <c r="BO31" s="77"/>
      <c r="BP31" s="77"/>
      <c r="BQ31" s="77"/>
      <c r="BR31" s="77"/>
      <c r="BS31" s="77"/>
      <c r="BT31" s="77"/>
      <c r="BU31" s="77"/>
      <c r="BV31" s="77"/>
      <c r="BW31" s="77"/>
      <c r="BX31" s="77"/>
      <c r="BY31" s="77"/>
      <c r="BZ31" s="77"/>
      <c r="CA31" s="77"/>
      <c r="CB31" s="77"/>
      <c r="CC31" s="77"/>
      <c r="CD31" s="77"/>
      <c r="CE31" s="77"/>
      <c r="CF31" s="77"/>
      <c r="CG31" s="77"/>
      <c r="CH31" s="77"/>
      <c r="CI31" s="77"/>
      <c r="CJ31" s="77"/>
      <c r="CK31" s="77"/>
      <c r="CL31" s="77"/>
      <c r="CM31" s="77"/>
      <c r="CN31" s="77"/>
      <c r="CO31" s="77"/>
      <c r="CP31" s="77"/>
      <c r="CQ31" s="77"/>
      <c r="CR31" s="77"/>
      <c r="CS31" s="77"/>
      <c r="CT31" s="77"/>
      <c r="CU31" s="77"/>
      <c r="CV31" s="77"/>
      <c r="CW31" s="77"/>
      <c r="CX31" s="77"/>
      <c r="CY31" s="77"/>
      <c r="CZ31" s="77"/>
      <c r="DA31" s="77"/>
      <c r="DB31" s="77"/>
      <c r="DC31" s="77"/>
      <c r="DD31" s="77"/>
      <c r="DE31" s="77"/>
      <c r="DF31" s="77"/>
      <c r="DG31" s="77"/>
      <c r="DH31" s="77"/>
      <c r="DI31" s="77"/>
      <c r="DJ31" s="77"/>
      <c r="DK31" s="77"/>
      <c r="DL31" s="77"/>
      <c r="DM31" s="77"/>
      <c r="DN31" s="77"/>
      <c r="DO31" s="77"/>
      <c r="DP31" s="77"/>
      <c r="DQ31" s="77"/>
      <c r="DR31" s="77"/>
      <c r="DS31" s="77"/>
      <c r="DT31" s="77"/>
      <c r="DU31" s="77"/>
      <c r="DV31" s="77"/>
      <c r="DW31" s="77"/>
      <c r="DX31" s="77"/>
      <c r="DY31" s="77"/>
      <c r="DZ31" s="77"/>
      <c r="EA31" s="77"/>
      <c r="EB31" s="77"/>
      <c r="EC31" s="77"/>
      <c r="ED31" s="77"/>
      <c r="EE31" s="77"/>
      <c r="EF31" s="77"/>
      <c r="EG31" s="77"/>
      <c r="EH31" s="77"/>
      <c r="EI31" s="77"/>
      <c r="EJ31" s="77"/>
      <c r="EK31" s="77"/>
      <c r="EL31" s="77"/>
      <c r="EM31" s="77"/>
      <c r="EN31" s="77"/>
      <c r="EO31" s="77"/>
      <c r="EP31" s="77"/>
      <c r="EQ31" s="77"/>
      <c r="ER31" s="77"/>
      <c r="ES31" s="77"/>
      <c r="ET31" s="77"/>
      <c r="EU31" s="77"/>
      <c r="EV31" s="77"/>
      <c r="EW31" s="77"/>
      <c r="EX31" s="77"/>
      <c r="EY31" s="77"/>
      <c r="EZ31" s="77"/>
      <c r="FA31" s="77"/>
      <c r="FB31" s="77"/>
      <c r="FC31" s="77"/>
      <c r="FD31" s="77"/>
      <c r="FE31" s="77"/>
      <c r="FF31" s="77"/>
      <c r="FG31" s="77"/>
      <c r="FH31" s="77"/>
      <c r="FI31" s="77"/>
      <c r="FJ31" s="77"/>
      <c r="FK31" s="77"/>
      <c r="FL31" s="77"/>
      <c r="FM31" s="77"/>
      <c r="FN31" s="77"/>
      <c r="FO31" s="77"/>
      <c r="FP31" s="77"/>
      <c r="FQ31" s="77"/>
      <c r="FR31" s="77"/>
      <c r="FS31" s="77"/>
      <c r="FT31" s="77"/>
      <c r="FU31" s="77"/>
      <c r="FV31" s="77"/>
      <c r="FW31" s="77"/>
      <c r="FX31" s="77"/>
      <c r="FY31" s="77"/>
      <c r="FZ31" s="77"/>
      <c r="GA31" s="77"/>
      <c r="GB31" s="77"/>
      <c r="GC31" s="77"/>
      <c r="GD31" s="77"/>
      <c r="GE31" s="77"/>
      <c r="GF31" s="77"/>
      <c r="GG31" s="77"/>
      <c r="GH31" s="77"/>
      <c r="GI31" s="77"/>
      <c r="GJ31" s="77"/>
      <c r="GK31" s="77"/>
      <c r="GL31" s="77"/>
      <c r="GM31" s="77"/>
      <c r="GN31" s="77"/>
      <c r="GO31" s="77"/>
      <c r="GP31" s="77"/>
      <c r="GQ31" s="77"/>
      <c r="GR31" s="77"/>
      <c r="GS31" s="77"/>
      <c r="GT31" s="77"/>
      <c r="GU31" s="77"/>
      <c r="GV31" s="77"/>
      <c r="GW31" s="77"/>
      <c r="GX31" s="77"/>
      <c r="GY31" s="77"/>
      <c r="GZ31" s="77"/>
      <c r="HA31" s="77"/>
      <c r="HB31" s="77"/>
      <c r="HC31" s="77"/>
      <c r="HD31" s="77"/>
      <c r="HE31" s="77"/>
      <c r="HF31" s="77"/>
      <c r="HG31" s="77"/>
      <c r="HH31" s="77"/>
      <c r="HI31" s="77"/>
      <c r="HJ31" s="77"/>
      <c r="HK31" s="77"/>
      <c r="HL31" s="77"/>
      <c r="HM31" s="77"/>
      <c r="HN31" s="77"/>
      <c r="HO31" s="77"/>
      <c r="HP31" s="77"/>
      <c r="HQ31" s="77"/>
      <c r="HR31" s="77"/>
      <c r="HS31" s="77"/>
      <c r="HT31" s="77"/>
      <c r="HU31" s="77"/>
      <c r="HV31" s="77"/>
      <c r="HW31" s="77"/>
      <c r="HX31" s="77"/>
      <c r="HY31" s="77"/>
      <c r="HZ31" s="77"/>
      <c r="IA31" s="77"/>
      <c r="IB31" s="77"/>
      <c r="IC31" s="77"/>
      <c r="ID31" s="77"/>
      <c r="IE31" s="77"/>
      <c r="IF31" s="77"/>
      <c r="IG31" s="77"/>
      <c r="IH31" s="77"/>
      <c r="II31" s="77"/>
      <c r="IJ31" s="77"/>
      <c r="IK31" s="77"/>
      <c r="IL31" s="77"/>
      <c r="IM31" s="77"/>
      <c r="IN31" s="77"/>
      <c r="IO31" s="77"/>
      <c r="IP31" s="77"/>
      <c r="IQ31" s="77"/>
      <c r="IR31" s="77"/>
      <c r="IS31" s="77"/>
      <c r="IT31" s="77"/>
      <c r="IU31" s="77"/>
      <c r="IV31" s="77"/>
      <c r="IW31" s="77"/>
      <c r="IX31" s="77"/>
      <c r="IY31" s="77"/>
      <c r="IZ31" s="77"/>
      <c r="JA31" s="77"/>
      <c r="JB31" s="77"/>
      <c r="JC31" s="77"/>
      <c r="JD31" s="77"/>
      <c r="JE31" s="77"/>
      <c r="JF31" s="77"/>
      <c r="JG31" s="77"/>
      <c r="JH31" s="77"/>
      <c r="JI31" s="77"/>
      <c r="JJ31" s="77"/>
      <c r="JK31" s="77"/>
      <c r="JL31" s="77"/>
      <c r="JM31" s="77"/>
    </row>
    <row r="32" spans="1:273" s="513" customFormat="1" ht="26.25" hidden="1">
      <c r="A32" s="224"/>
      <c r="B32" s="722" t="s">
        <v>205</v>
      </c>
      <c r="C32" s="574">
        <v>3344.6739339999999</v>
      </c>
      <c r="D32" s="573">
        <v>2331.4516469999999</v>
      </c>
      <c r="E32" s="573">
        <v>177.376497</v>
      </c>
      <c r="F32" s="573">
        <v>462.45182899999998</v>
      </c>
      <c r="G32" s="573">
        <v>3.49560812</v>
      </c>
      <c r="H32" s="573">
        <v>369.89835399999998</v>
      </c>
      <c r="I32" s="894"/>
      <c r="J32" s="722" t="s">
        <v>205</v>
      </c>
      <c r="K32" s="574">
        <v>476.95765</v>
      </c>
      <c r="L32" s="573">
        <v>22.481002800000002</v>
      </c>
      <c r="M32" s="573">
        <v>26.3448879</v>
      </c>
      <c r="N32" s="573">
        <v>428.13175999999999</v>
      </c>
      <c r="O32" s="894"/>
      <c r="P32" s="722" t="s">
        <v>205</v>
      </c>
      <c r="Q32" s="574">
        <v>5482.3546759999999</v>
      </c>
      <c r="R32" s="573">
        <v>164.074208</v>
      </c>
      <c r="S32" s="573">
        <v>906.04154800000003</v>
      </c>
      <c r="T32" s="573">
        <v>421.58989800000001</v>
      </c>
      <c r="U32" s="573">
        <v>1809.387115</v>
      </c>
      <c r="V32" s="573">
        <v>36.147137000000001</v>
      </c>
      <c r="W32" s="573">
        <v>2145.1147700000001</v>
      </c>
      <c r="X32" s="744"/>
      <c r="Y32" s="744"/>
      <c r="Z32" s="77"/>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I32" s="77"/>
      <c r="BJ32" s="77"/>
      <c r="BK32" s="77"/>
      <c r="BL32" s="77"/>
      <c r="BM32" s="77"/>
      <c r="BN32" s="77"/>
      <c r="BO32" s="77"/>
      <c r="BP32" s="77"/>
      <c r="BQ32" s="77"/>
      <c r="BR32" s="77"/>
      <c r="BS32" s="77"/>
      <c r="BT32" s="77"/>
      <c r="BU32" s="77"/>
      <c r="BV32" s="77"/>
      <c r="BW32" s="77"/>
      <c r="BX32" s="77"/>
      <c r="BY32" s="77"/>
      <c r="BZ32" s="77"/>
      <c r="CA32" s="77"/>
      <c r="CB32" s="77"/>
      <c r="CC32" s="77"/>
      <c r="CD32" s="77"/>
      <c r="CE32" s="77"/>
      <c r="CF32" s="77"/>
      <c r="CG32" s="77"/>
      <c r="CH32" s="77"/>
      <c r="CI32" s="77"/>
      <c r="CJ32" s="77"/>
      <c r="CK32" s="77"/>
      <c r="CL32" s="77"/>
      <c r="CM32" s="77"/>
      <c r="CN32" s="77"/>
      <c r="CO32" s="77"/>
      <c r="CP32" s="77"/>
      <c r="CQ32" s="77"/>
      <c r="CR32" s="77"/>
      <c r="CS32" s="77"/>
      <c r="CT32" s="77"/>
      <c r="CU32" s="77"/>
      <c r="CV32" s="77"/>
      <c r="CW32" s="77"/>
      <c r="CX32" s="77"/>
      <c r="CY32" s="77"/>
      <c r="CZ32" s="77"/>
      <c r="DA32" s="77"/>
      <c r="DB32" s="77"/>
      <c r="DC32" s="77"/>
      <c r="DD32" s="77"/>
      <c r="DE32" s="77"/>
      <c r="DF32" s="77"/>
      <c r="DG32" s="77"/>
      <c r="DH32" s="77"/>
      <c r="DI32" s="77"/>
      <c r="DJ32" s="77"/>
      <c r="DK32" s="77"/>
      <c r="DL32" s="77"/>
      <c r="DM32" s="77"/>
      <c r="DN32" s="77"/>
      <c r="DO32" s="77"/>
      <c r="DP32" s="77"/>
      <c r="DQ32" s="77"/>
      <c r="DR32" s="77"/>
      <c r="DS32" s="77"/>
      <c r="DT32" s="77"/>
      <c r="DU32" s="77"/>
      <c r="DV32" s="77"/>
      <c r="DW32" s="77"/>
      <c r="DX32" s="77"/>
      <c r="DY32" s="77"/>
      <c r="DZ32" s="77"/>
      <c r="EA32" s="77"/>
      <c r="EB32" s="77"/>
      <c r="EC32" s="77"/>
      <c r="ED32" s="77"/>
      <c r="EE32" s="77"/>
      <c r="EF32" s="77"/>
      <c r="EG32" s="77"/>
      <c r="EH32" s="77"/>
      <c r="EI32" s="77"/>
      <c r="EJ32" s="77"/>
      <c r="EK32" s="77"/>
      <c r="EL32" s="77"/>
      <c r="EM32" s="77"/>
      <c r="EN32" s="77"/>
      <c r="EO32" s="77"/>
      <c r="EP32" s="77"/>
      <c r="EQ32" s="77"/>
      <c r="ER32" s="77"/>
      <c r="ES32" s="77"/>
      <c r="ET32" s="77"/>
      <c r="EU32" s="77"/>
      <c r="EV32" s="77"/>
      <c r="EW32" s="77"/>
      <c r="EX32" s="77"/>
      <c r="EY32" s="77"/>
      <c r="EZ32" s="77"/>
      <c r="FA32" s="77"/>
      <c r="FB32" s="77"/>
      <c r="FC32" s="77"/>
      <c r="FD32" s="77"/>
      <c r="FE32" s="77"/>
      <c r="FF32" s="77"/>
      <c r="FG32" s="77"/>
      <c r="FH32" s="77"/>
      <c r="FI32" s="77"/>
      <c r="FJ32" s="77"/>
      <c r="FK32" s="77"/>
      <c r="FL32" s="77"/>
      <c r="FM32" s="77"/>
      <c r="FN32" s="77"/>
      <c r="FO32" s="77"/>
      <c r="FP32" s="77"/>
      <c r="FQ32" s="77"/>
      <c r="FR32" s="77"/>
      <c r="FS32" s="77"/>
      <c r="FT32" s="77"/>
      <c r="FU32" s="77"/>
      <c r="FV32" s="77"/>
      <c r="FW32" s="77"/>
      <c r="FX32" s="77"/>
      <c r="FY32" s="77"/>
      <c r="FZ32" s="77"/>
      <c r="GA32" s="77"/>
      <c r="GB32" s="77"/>
      <c r="GC32" s="77"/>
      <c r="GD32" s="77"/>
      <c r="GE32" s="77"/>
      <c r="GF32" s="77"/>
      <c r="GG32" s="77"/>
      <c r="GH32" s="77"/>
      <c r="GI32" s="77"/>
      <c r="GJ32" s="77"/>
      <c r="GK32" s="77"/>
      <c r="GL32" s="77"/>
      <c r="GM32" s="77"/>
      <c r="GN32" s="77"/>
      <c r="GO32" s="77"/>
      <c r="GP32" s="77"/>
      <c r="GQ32" s="77"/>
      <c r="GR32" s="77"/>
      <c r="GS32" s="77"/>
      <c r="GT32" s="77"/>
      <c r="GU32" s="77"/>
      <c r="GV32" s="77"/>
      <c r="GW32" s="77"/>
      <c r="GX32" s="77"/>
      <c r="GY32" s="77"/>
      <c r="GZ32" s="77"/>
      <c r="HA32" s="77"/>
      <c r="HB32" s="77"/>
      <c r="HC32" s="77"/>
      <c r="HD32" s="77"/>
      <c r="HE32" s="77"/>
      <c r="HF32" s="77"/>
      <c r="HG32" s="77"/>
      <c r="HH32" s="77"/>
      <c r="HI32" s="77"/>
      <c r="HJ32" s="77"/>
      <c r="HK32" s="77"/>
      <c r="HL32" s="77"/>
      <c r="HM32" s="77"/>
      <c r="HN32" s="77"/>
      <c r="HO32" s="77"/>
      <c r="HP32" s="77"/>
      <c r="HQ32" s="77"/>
      <c r="HR32" s="77"/>
      <c r="HS32" s="77"/>
      <c r="HT32" s="77"/>
      <c r="HU32" s="77"/>
      <c r="HV32" s="77"/>
      <c r="HW32" s="77"/>
      <c r="HX32" s="77"/>
      <c r="HY32" s="77"/>
      <c r="HZ32" s="77"/>
      <c r="IA32" s="77"/>
      <c r="IB32" s="77"/>
      <c r="IC32" s="77"/>
      <c r="ID32" s="77"/>
      <c r="IE32" s="77"/>
      <c r="IF32" s="77"/>
      <c r="IG32" s="77"/>
      <c r="IH32" s="77"/>
      <c r="II32" s="77"/>
      <c r="IJ32" s="77"/>
      <c r="IK32" s="77"/>
      <c r="IL32" s="77"/>
      <c r="IM32" s="77"/>
      <c r="IN32" s="77"/>
      <c r="IO32" s="77"/>
      <c r="IP32" s="77"/>
      <c r="IQ32" s="77"/>
      <c r="IR32" s="77"/>
      <c r="IS32" s="77"/>
      <c r="IT32" s="77"/>
      <c r="IU32" s="77"/>
      <c r="IV32" s="77"/>
      <c r="IW32" s="77"/>
      <c r="IX32" s="77"/>
      <c r="IY32" s="77"/>
      <c r="IZ32" s="77"/>
      <c r="JA32" s="77"/>
      <c r="JB32" s="77"/>
      <c r="JC32" s="77"/>
      <c r="JD32" s="77"/>
      <c r="JE32" s="77"/>
      <c r="JF32" s="77"/>
      <c r="JG32" s="77"/>
      <c r="JH32" s="77"/>
      <c r="JI32" s="77"/>
      <c r="JJ32" s="77"/>
      <c r="JK32" s="77"/>
      <c r="JL32" s="77"/>
      <c r="JM32" s="77"/>
    </row>
    <row r="33" spans="1:273" s="512" customFormat="1" ht="26.25" hidden="1">
      <c r="A33" s="224"/>
      <c r="B33" s="723" t="s">
        <v>206</v>
      </c>
      <c r="C33" s="676">
        <v>3296.1869689999999</v>
      </c>
      <c r="D33" s="638">
        <v>2296.6705419999998</v>
      </c>
      <c r="E33" s="638">
        <v>171.25822400000001</v>
      </c>
      <c r="F33" s="638">
        <v>471.48890799999998</v>
      </c>
      <c r="G33" s="638">
        <v>4.16552451</v>
      </c>
      <c r="H33" s="638">
        <v>352.603769</v>
      </c>
      <c r="I33" s="894"/>
      <c r="J33" s="723" t="s">
        <v>206</v>
      </c>
      <c r="K33" s="676">
        <v>503.97790600000002</v>
      </c>
      <c r="L33" s="638">
        <v>21.069176600000002</v>
      </c>
      <c r="M33" s="638">
        <v>41.606959000000003</v>
      </c>
      <c r="N33" s="638">
        <v>441.30176999999998</v>
      </c>
      <c r="O33" s="894"/>
      <c r="P33" s="723" t="s">
        <v>206</v>
      </c>
      <c r="Q33" s="676">
        <v>5387.365288</v>
      </c>
      <c r="R33" s="638">
        <v>168.633793</v>
      </c>
      <c r="S33" s="638">
        <v>928.37121000000002</v>
      </c>
      <c r="T33" s="638">
        <v>270.77737500000001</v>
      </c>
      <c r="U33" s="638">
        <v>2274.0352800000001</v>
      </c>
      <c r="V33" s="638">
        <v>21.509160000000001</v>
      </c>
      <c r="W33" s="638">
        <v>1724.03847</v>
      </c>
      <c r="X33" s="744"/>
      <c r="Y33" s="744"/>
      <c r="Z33" s="77"/>
      <c r="AA33" s="77"/>
      <c r="AB33" s="77"/>
      <c r="AC33" s="77"/>
      <c r="AD33" s="77"/>
      <c r="AE33" s="77"/>
      <c r="AF33" s="77"/>
      <c r="AG33" s="77"/>
      <c r="AH33" s="77"/>
      <c r="AI33" s="77"/>
      <c r="AJ33" s="77"/>
      <c r="AK33" s="77"/>
      <c r="AL33" s="77"/>
      <c r="AM33" s="77"/>
      <c r="AN33" s="77"/>
      <c r="AO33" s="77"/>
      <c r="AP33" s="77"/>
      <c r="AQ33" s="77"/>
      <c r="AR33" s="77"/>
      <c r="AS33" s="77"/>
      <c r="AT33" s="77"/>
      <c r="AU33" s="77"/>
      <c r="AV33" s="77"/>
      <c r="AW33" s="77"/>
      <c r="AX33" s="77"/>
      <c r="AY33" s="77"/>
      <c r="AZ33" s="77"/>
      <c r="BA33" s="77"/>
      <c r="BB33" s="77"/>
      <c r="BC33" s="77"/>
      <c r="BD33" s="77"/>
      <c r="BE33" s="77"/>
      <c r="BF33" s="77"/>
      <c r="BG33" s="77"/>
      <c r="BH33" s="77"/>
      <c r="BI33" s="77"/>
      <c r="BJ33" s="77"/>
      <c r="BK33" s="77"/>
      <c r="BL33" s="77"/>
      <c r="BM33" s="77"/>
      <c r="BN33" s="77"/>
      <c r="BO33" s="77"/>
      <c r="BP33" s="77"/>
      <c r="BQ33" s="77"/>
      <c r="BR33" s="77"/>
      <c r="BS33" s="77"/>
      <c r="BT33" s="77"/>
      <c r="BU33" s="77"/>
      <c r="BV33" s="77"/>
      <c r="BW33" s="77"/>
      <c r="BX33" s="77"/>
      <c r="BY33" s="77"/>
      <c r="BZ33" s="77"/>
      <c r="CA33" s="77"/>
      <c r="CB33" s="77"/>
      <c r="CC33" s="77"/>
      <c r="CD33" s="77"/>
      <c r="CE33" s="77"/>
      <c r="CF33" s="77"/>
      <c r="CG33" s="77"/>
      <c r="CH33" s="77"/>
      <c r="CI33" s="77"/>
      <c r="CJ33" s="77"/>
      <c r="CK33" s="77"/>
      <c r="CL33" s="77"/>
      <c r="CM33" s="77"/>
      <c r="CN33" s="77"/>
      <c r="CO33" s="77"/>
      <c r="CP33" s="77"/>
      <c r="CQ33" s="77"/>
      <c r="CR33" s="77"/>
      <c r="CS33" s="77"/>
      <c r="CT33" s="77"/>
      <c r="CU33" s="77"/>
      <c r="CV33" s="77"/>
      <c r="CW33" s="77"/>
      <c r="CX33" s="77"/>
      <c r="CY33" s="77"/>
      <c r="CZ33" s="77"/>
      <c r="DA33" s="77"/>
      <c r="DB33" s="77"/>
      <c r="DC33" s="77"/>
      <c r="DD33" s="77"/>
      <c r="DE33" s="77"/>
      <c r="DF33" s="77"/>
      <c r="DG33" s="77"/>
      <c r="DH33" s="77"/>
      <c r="DI33" s="77"/>
      <c r="DJ33" s="77"/>
      <c r="DK33" s="77"/>
      <c r="DL33" s="77"/>
      <c r="DM33" s="77"/>
      <c r="DN33" s="77"/>
      <c r="DO33" s="77"/>
      <c r="DP33" s="77"/>
      <c r="DQ33" s="77"/>
      <c r="DR33" s="77"/>
      <c r="DS33" s="77"/>
      <c r="DT33" s="77"/>
      <c r="DU33" s="77"/>
      <c r="DV33" s="77"/>
      <c r="DW33" s="77"/>
      <c r="DX33" s="77"/>
      <c r="DY33" s="77"/>
      <c r="DZ33" s="77"/>
      <c r="EA33" s="77"/>
      <c r="EB33" s="77"/>
      <c r="EC33" s="77"/>
      <c r="ED33" s="77"/>
      <c r="EE33" s="77"/>
      <c r="EF33" s="77"/>
      <c r="EG33" s="77"/>
      <c r="EH33" s="77"/>
      <c r="EI33" s="77"/>
      <c r="EJ33" s="77"/>
      <c r="EK33" s="77"/>
      <c r="EL33" s="77"/>
      <c r="EM33" s="77"/>
      <c r="EN33" s="77"/>
      <c r="EO33" s="77"/>
      <c r="EP33" s="77"/>
      <c r="EQ33" s="77"/>
      <c r="ER33" s="77"/>
      <c r="ES33" s="77"/>
      <c r="ET33" s="77"/>
      <c r="EU33" s="77"/>
      <c r="EV33" s="77"/>
      <c r="EW33" s="77"/>
      <c r="EX33" s="77"/>
      <c r="EY33" s="77"/>
      <c r="EZ33" s="77"/>
      <c r="FA33" s="77"/>
      <c r="FB33" s="77"/>
      <c r="FC33" s="77"/>
      <c r="FD33" s="77"/>
      <c r="FE33" s="77"/>
      <c r="FF33" s="77"/>
      <c r="FG33" s="77"/>
      <c r="FH33" s="77"/>
      <c r="FI33" s="77"/>
      <c r="FJ33" s="77"/>
      <c r="FK33" s="77"/>
      <c r="FL33" s="77"/>
      <c r="FM33" s="77"/>
      <c r="FN33" s="77"/>
      <c r="FO33" s="77"/>
      <c r="FP33" s="77"/>
      <c r="FQ33" s="77"/>
      <c r="FR33" s="77"/>
      <c r="FS33" s="77"/>
      <c r="FT33" s="77"/>
      <c r="FU33" s="77"/>
      <c r="FV33" s="77"/>
      <c r="FW33" s="77"/>
      <c r="FX33" s="77"/>
      <c r="FY33" s="77"/>
      <c r="FZ33" s="77"/>
      <c r="GA33" s="77"/>
      <c r="GB33" s="77"/>
      <c r="GC33" s="77"/>
      <c r="GD33" s="77"/>
      <c r="GE33" s="77"/>
      <c r="GF33" s="77"/>
      <c r="GG33" s="77"/>
      <c r="GH33" s="77"/>
      <c r="GI33" s="77"/>
      <c r="GJ33" s="77"/>
      <c r="GK33" s="77"/>
      <c r="GL33" s="77"/>
      <c r="GM33" s="77"/>
      <c r="GN33" s="77"/>
      <c r="GO33" s="77"/>
      <c r="GP33" s="77"/>
      <c r="GQ33" s="77"/>
      <c r="GR33" s="77"/>
      <c r="GS33" s="77"/>
      <c r="GT33" s="77"/>
      <c r="GU33" s="77"/>
      <c r="GV33" s="77"/>
      <c r="GW33" s="77"/>
      <c r="GX33" s="77"/>
      <c r="GY33" s="77"/>
      <c r="GZ33" s="77"/>
      <c r="HA33" s="77"/>
      <c r="HB33" s="77"/>
      <c r="HC33" s="77"/>
      <c r="HD33" s="77"/>
      <c r="HE33" s="77"/>
      <c r="HF33" s="77"/>
      <c r="HG33" s="77"/>
      <c r="HH33" s="77"/>
      <c r="HI33" s="77"/>
      <c r="HJ33" s="77"/>
      <c r="HK33" s="77"/>
      <c r="HL33" s="77"/>
      <c r="HM33" s="77"/>
      <c r="HN33" s="77"/>
      <c r="HO33" s="77"/>
      <c r="HP33" s="77"/>
      <c r="HQ33" s="77"/>
      <c r="HR33" s="77"/>
      <c r="HS33" s="77"/>
      <c r="HT33" s="77"/>
      <c r="HU33" s="77"/>
      <c r="HV33" s="77"/>
      <c r="HW33" s="77"/>
      <c r="HX33" s="77"/>
      <c r="HY33" s="77"/>
      <c r="HZ33" s="77"/>
      <c r="IA33" s="77"/>
      <c r="IB33" s="77"/>
      <c r="IC33" s="77"/>
      <c r="ID33" s="77"/>
      <c r="IE33" s="77"/>
      <c r="IF33" s="77"/>
      <c r="IG33" s="77"/>
      <c r="IH33" s="77"/>
      <c r="II33" s="77"/>
      <c r="IJ33" s="77"/>
      <c r="IK33" s="77"/>
      <c r="IL33" s="77"/>
      <c r="IM33" s="77"/>
      <c r="IN33" s="77"/>
      <c r="IO33" s="77"/>
      <c r="IP33" s="77"/>
      <c r="IQ33" s="77"/>
      <c r="IR33" s="77"/>
      <c r="IS33" s="77"/>
      <c r="IT33" s="77"/>
      <c r="IU33" s="77"/>
      <c r="IV33" s="77"/>
      <c r="IW33" s="77"/>
      <c r="IX33" s="77"/>
      <c r="IY33" s="77"/>
      <c r="IZ33" s="77"/>
      <c r="JA33" s="77"/>
      <c r="JB33" s="77"/>
      <c r="JC33" s="77"/>
      <c r="JD33" s="77"/>
      <c r="JE33" s="77"/>
      <c r="JF33" s="77"/>
      <c r="JG33" s="77"/>
      <c r="JH33" s="77"/>
      <c r="JI33" s="77"/>
      <c r="JJ33" s="77"/>
      <c r="JK33" s="77"/>
      <c r="JL33" s="77"/>
      <c r="JM33" s="77"/>
    </row>
    <row r="34" spans="1:273" s="745" customFormat="1" ht="26.25" hidden="1">
      <c r="A34" s="224"/>
      <c r="B34" s="721">
        <v>2017</v>
      </c>
      <c r="C34" s="734"/>
      <c r="D34" s="735"/>
      <c r="E34" s="735"/>
      <c r="F34" s="735"/>
      <c r="G34" s="735"/>
      <c r="H34" s="735"/>
      <c r="I34" s="894"/>
      <c r="J34" s="721">
        <v>2017</v>
      </c>
      <c r="K34" s="734"/>
      <c r="L34" s="735"/>
      <c r="M34" s="735"/>
      <c r="N34" s="735"/>
      <c r="O34" s="894"/>
      <c r="P34" s="721">
        <v>2017</v>
      </c>
      <c r="Q34" s="734"/>
      <c r="R34" s="735"/>
      <c r="S34" s="735"/>
      <c r="T34" s="735"/>
      <c r="U34" s="735"/>
      <c r="V34" s="735"/>
      <c r="W34" s="735"/>
      <c r="X34" s="744"/>
      <c r="Y34" s="744"/>
      <c r="Z34" s="77"/>
      <c r="AA34" s="77"/>
      <c r="AB34" s="77"/>
      <c r="AC34" s="77"/>
      <c r="AD34" s="77"/>
      <c r="AE34" s="77"/>
      <c r="AF34" s="77"/>
      <c r="AG34" s="77"/>
      <c r="AH34" s="77"/>
      <c r="AI34" s="77"/>
      <c r="AJ34" s="77"/>
      <c r="AK34" s="77"/>
      <c r="AL34" s="77"/>
      <c r="AM34" s="77"/>
      <c r="AN34" s="77"/>
      <c r="AO34" s="77"/>
      <c r="AP34" s="77"/>
      <c r="AQ34" s="77"/>
      <c r="AR34" s="77"/>
      <c r="AS34" s="77"/>
      <c r="AT34" s="77"/>
      <c r="AU34" s="77"/>
      <c r="AV34" s="77"/>
      <c r="AW34" s="77"/>
      <c r="AX34" s="77"/>
      <c r="AY34" s="77"/>
      <c r="AZ34" s="77"/>
      <c r="BA34" s="77"/>
      <c r="BB34" s="77"/>
      <c r="BC34" s="77"/>
      <c r="BD34" s="77"/>
      <c r="BE34" s="77"/>
      <c r="BF34" s="77"/>
      <c r="BG34" s="77"/>
      <c r="BH34" s="77"/>
      <c r="BI34" s="77"/>
      <c r="BJ34" s="77"/>
      <c r="BK34" s="77"/>
      <c r="BL34" s="77"/>
      <c r="BM34" s="77"/>
      <c r="BN34" s="77"/>
      <c r="BO34" s="77"/>
      <c r="BP34" s="77"/>
      <c r="BQ34" s="77"/>
      <c r="BR34" s="77"/>
      <c r="BS34" s="77"/>
      <c r="BT34" s="77"/>
      <c r="BU34" s="77"/>
      <c r="BV34" s="77"/>
      <c r="BW34" s="77"/>
      <c r="BX34" s="77"/>
      <c r="BY34" s="77"/>
      <c r="BZ34" s="77"/>
      <c r="CA34" s="77"/>
      <c r="CB34" s="77"/>
      <c r="CC34" s="77"/>
      <c r="CD34" s="77"/>
      <c r="CE34" s="77"/>
      <c r="CF34" s="77"/>
      <c r="CG34" s="77"/>
      <c r="CH34" s="77"/>
      <c r="CI34" s="77"/>
      <c r="CJ34" s="77"/>
      <c r="CK34" s="77"/>
      <c r="CL34" s="77"/>
      <c r="CM34" s="77"/>
      <c r="CN34" s="77"/>
      <c r="CO34" s="77"/>
      <c r="CP34" s="77"/>
      <c r="CQ34" s="77"/>
      <c r="CR34" s="77"/>
      <c r="CS34" s="77"/>
      <c r="CT34" s="77"/>
      <c r="CU34" s="77"/>
      <c r="CV34" s="77"/>
      <c r="CW34" s="77"/>
      <c r="CX34" s="77"/>
      <c r="CY34" s="77"/>
      <c r="CZ34" s="77"/>
      <c r="DA34" s="77"/>
      <c r="DB34" s="77"/>
      <c r="DC34" s="77"/>
      <c r="DD34" s="77"/>
      <c r="DE34" s="77"/>
      <c r="DF34" s="77"/>
      <c r="DG34" s="77"/>
      <c r="DH34" s="77"/>
      <c r="DI34" s="77"/>
      <c r="DJ34" s="77"/>
      <c r="DK34" s="77"/>
      <c r="DL34" s="77"/>
      <c r="DM34" s="77"/>
      <c r="DN34" s="77"/>
      <c r="DO34" s="77"/>
      <c r="DP34" s="77"/>
      <c r="DQ34" s="77"/>
      <c r="DR34" s="77"/>
      <c r="DS34" s="77"/>
      <c r="DT34" s="77"/>
      <c r="DU34" s="77"/>
      <c r="DV34" s="77"/>
      <c r="DW34" s="77"/>
      <c r="DX34" s="77"/>
      <c r="DY34" s="77"/>
      <c r="DZ34" s="77"/>
      <c r="EA34" s="77"/>
      <c r="EB34" s="77"/>
      <c r="EC34" s="77"/>
      <c r="ED34" s="77"/>
      <c r="EE34" s="77"/>
      <c r="EF34" s="77"/>
      <c r="EG34" s="77"/>
      <c r="EH34" s="77"/>
      <c r="EI34" s="77"/>
      <c r="EJ34" s="77"/>
      <c r="EK34" s="77"/>
      <c r="EL34" s="77"/>
      <c r="EM34" s="77"/>
      <c r="EN34" s="77"/>
      <c r="EO34" s="77"/>
      <c r="EP34" s="77"/>
      <c r="EQ34" s="77"/>
      <c r="ER34" s="77"/>
      <c r="ES34" s="77"/>
      <c r="ET34" s="77"/>
      <c r="EU34" s="77"/>
      <c r="EV34" s="77"/>
      <c r="EW34" s="77"/>
      <c r="EX34" s="77"/>
      <c r="EY34" s="77"/>
      <c r="EZ34" s="77"/>
      <c r="FA34" s="77"/>
      <c r="FB34" s="77"/>
      <c r="FC34" s="77"/>
      <c r="FD34" s="77"/>
      <c r="FE34" s="77"/>
      <c r="FF34" s="77"/>
      <c r="FG34" s="77"/>
      <c r="FH34" s="77"/>
      <c r="FI34" s="77"/>
      <c r="FJ34" s="77"/>
      <c r="FK34" s="77"/>
      <c r="FL34" s="77"/>
      <c r="FM34" s="77"/>
      <c r="FN34" s="77"/>
      <c r="FO34" s="77"/>
      <c r="FP34" s="77"/>
      <c r="FQ34" s="77"/>
      <c r="FR34" s="77"/>
      <c r="FS34" s="77"/>
      <c r="FT34" s="77"/>
      <c r="FU34" s="77"/>
      <c r="FV34" s="77"/>
      <c r="FW34" s="77"/>
      <c r="FX34" s="77"/>
      <c r="FY34" s="77"/>
      <c r="FZ34" s="77"/>
      <c r="GA34" s="77"/>
      <c r="GB34" s="77"/>
      <c r="GC34" s="77"/>
      <c r="GD34" s="77"/>
      <c r="GE34" s="77"/>
      <c r="GF34" s="77"/>
      <c r="GG34" s="77"/>
      <c r="GH34" s="77"/>
      <c r="GI34" s="77"/>
      <c r="GJ34" s="77"/>
      <c r="GK34" s="77"/>
      <c r="GL34" s="77"/>
      <c r="GM34" s="77"/>
      <c r="GN34" s="77"/>
      <c r="GO34" s="77"/>
      <c r="GP34" s="77"/>
      <c r="GQ34" s="77"/>
      <c r="GR34" s="77"/>
      <c r="GS34" s="77"/>
      <c r="GT34" s="77"/>
      <c r="GU34" s="77"/>
      <c r="GV34" s="77"/>
      <c r="GW34" s="77"/>
      <c r="GX34" s="77"/>
      <c r="GY34" s="77"/>
      <c r="GZ34" s="77"/>
      <c r="HA34" s="77"/>
      <c r="HB34" s="77"/>
      <c r="HC34" s="77"/>
      <c r="HD34" s="77"/>
      <c r="HE34" s="77"/>
      <c r="HF34" s="77"/>
      <c r="HG34" s="77"/>
      <c r="HH34" s="77"/>
      <c r="HI34" s="77"/>
      <c r="HJ34" s="77"/>
      <c r="HK34" s="77"/>
      <c r="HL34" s="77"/>
      <c r="HM34" s="77"/>
      <c r="HN34" s="77"/>
      <c r="HO34" s="77"/>
      <c r="HP34" s="77"/>
      <c r="HQ34" s="77"/>
      <c r="HR34" s="77"/>
      <c r="HS34" s="77"/>
      <c r="HT34" s="77"/>
      <c r="HU34" s="77"/>
      <c r="HV34" s="77"/>
      <c r="HW34" s="77"/>
      <c r="HX34" s="77"/>
      <c r="HY34" s="77"/>
      <c r="HZ34" s="77"/>
      <c r="IA34" s="77"/>
      <c r="IB34" s="77"/>
      <c r="IC34" s="77"/>
      <c r="ID34" s="77"/>
      <c r="IE34" s="77"/>
      <c r="IF34" s="77"/>
      <c r="IG34" s="77"/>
      <c r="IH34" s="77"/>
      <c r="II34" s="77"/>
      <c r="IJ34" s="77"/>
      <c r="IK34" s="77"/>
      <c r="IL34" s="77"/>
      <c r="IM34" s="77"/>
      <c r="IN34" s="77"/>
      <c r="IO34" s="77"/>
      <c r="IP34" s="77"/>
      <c r="IQ34" s="77"/>
      <c r="IR34" s="77"/>
      <c r="IS34" s="77"/>
      <c r="IT34" s="77"/>
      <c r="IU34" s="77"/>
      <c r="IV34" s="77"/>
      <c r="IW34" s="77"/>
      <c r="IX34" s="77"/>
      <c r="IY34" s="77"/>
      <c r="IZ34" s="77"/>
      <c r="JA34" s="77"/>
      <c r="JB34" s="77"/>
      <c r="JC34" s="77"/>
      <c r="JD34" s="77"/>
      <c r="JE34" s="77"/>
      <c r="JF34" s="77"/>
      <c r="JG34" s="77"/>
      <c r="JH34" s="77"/>
      <c r="JI34" s="77"/>
      <c r="JJ34" s="77"/>
      <c r="JK34" s="77"/>
      <c r="JL34" s="77"/>
      <c r="JM34" s="77"/>
    </row>
    <row r="35" spans="1:273" s="513" customFormat="1" ht="26.25" hidden="1">
      <c r="A35" s="224"/>
      <c r="B35" s="722" t="s">
        <v>276</v>
      </c>
      <c r="C35" s="574">
        <v>3342.340197</v>
      </c>
      <c r="D35" s="573">
        <v>2313.1327649999998</v>
      </c>
      <c r="E35" s="573">
        <v>173.07623599999999</v>
      </c>
      <c r="F35" s="573">
        <v>531.82075699999996</v>
      </c>
      <c r="G35" s="573">
        <v>3.1167965</v>
      </c>
      <c r="H35" s="573">
        <v>321.19364300000001</v>
      </c>
      <c r="I35" s="894"/>
      <c r="J35" s="722" t="s">
        <v>276</v>
      </c>
      <c r="K35" s="574">
        <v>512.43477499999995</v>
      </c>
      <c r="L35" s="573">
        <v>18.081002399999999</v>
      </c>
      <c r="M35" s="573">
        <v>41.903964200000004</v>
      </c>
      <c r="N35" s="573">
        <v>452.44980800000002</v>
      </c>
      <c r="O35" s="894"/>
      <c r="P35" s="722" t="s">
        <v>276</v>
      </c>
      <c r="Q35" s="574">
        <v>5367.9410689999995</v>
      </c>
      <c r="R35" s="573">
        <v>132.68436600000001</v>
      </c>
      <c r="S35" s="573">
        <v>991.88657699999999</v>
      </c>
      <c r="T35" s="573">
        <v>258.06109199999997</v>
      </c>
      <c r="U35" s="573">
        <v>3074.7272589999998</v>
      </c>
      <c r="V35" s="573">
        <v>21.328403999999999</v>
      </c>
      <c r="W35" s="573">
        <v>889.25337100000002</v>
      </c>
      <c r="X35" s="744"/>
      <c r="Y35" s="744"/>
      <c r="Z35" s="77"/>
      <c r="AA35" s="77"/>
      <c r="AB35" s="77"/>
      <c r="AC35" s="77"/>
      <c r="AD35" s="77"/>
      <c r="AE35" s="77"/>
      <c r="AF35" s="77"/>
      <c r="AG35" s="77"/>
      <c r="AH35" s="77"/>
      <c r="AI35" s="77"/>
      <c r="AJ35" s="77"/>
      <c r="AK35" s="77"/>
      <c r="AL35" s="77"/>
      <c r="AM35" s="77"/>
      <c r="AN35" s="77"/>
      <c r="AO35" s="77"/>
      <c r="AP35" s="77"/>
      <c r="AQ35" s="77"/>
      <c r="AR35" s="77"/>
      <c r="AS35" s="77"/>
      <c r="AT35" s="77"/>
      <c r="AU35" s="77"/>
      <c r="AV35" s="77"/>
      <c r="AW35" s="77"/>
      <c r="AX35" s="77"/>
      <c r="AY35" s="77"/>
      <c r="AZ35" s="77"/>
      <c r="BA35" s="77"/>
      <c r="BB35" s="77"/>
      <c r="BC35" s="77"/>
      <c r="BD35" s="77"/>
      <c r="BE35" s="77"/>
      <c r="BF35" s="77"/>
      <c r="BG35" s="77"/>
      <c r="BH35" s="77"/>
      <c r="BI35" s="77"/>
      <c r="BJ35" s="77"/>
      <c r="BK35" s="77"/>
      <c r="BL35" s="77"/>
      <c r="BM35" s="77"/>
      <c r="BN35" s="77"/>
      <c r="BO35" s="77"/>
      <c r="BP35" s="77"/>
      <c r="BQ35" s="77"/>
      <c r="BR35" s="77"/>
      <c r="BS35" s="77"/>
      <c r="BT35" s="77"/>
      <c r="BU35" s="77"/>
      <c r="BV35" s="77"/>
      <c r="BW35" s="77"/>
      <c r="BX35" s="77"/>
      <c r="BY35" s="77"/>
      <c r="BZ35" s="77"/>
      <c r="CA35" s="77"/>
      <c r="CB35" s="77"/>
      <c r="CC35" s="77"/>
      <c r="CD35" s="77"/>
      <c r="CE35" s="77"/>
      <c r="CF35" s="77"/>
      <c r="CG35" s="77"/>
      <c r="CH35" s="77"/>
      <c r="CI35" s="77"/>
      <c r="CJ35" s="77"/>
      <c r="CK35" s="77"/>
      <c r="CL35" s="77"/>
      <c r="CM35" s="77"/>
      <c r="CN35" s="77"/>
      <c r="CO35" s="77"/>
      <c r="CP35" s="77"/>
      <c r="CQ35" s="77"/>
      <c r="CR35" s="77"/>
      <c r="CS35" s="77"/>
      <c r="CT35" s="77"/>
      <c r="CU35" s="77"/>
      <c r="CV35" s="77"/>
      <c r="CW35" s="77"/>
      <c r="CX35" s="77"/>
      <c r="CY35" s="77"/>
      <c r="CZ35" s="77"/>
      <c r="DA35" s="77"/>
      <c r="DB35" s="77"/>
      <c r="DC35" s="77"/>
      <c r="DD35" s="77"/>
      <c r="DE35" s="77"/>
      <c r="DF35" s="77"/>
      <c r="DG35" s="77"/>
      <c r="DH35" s="77"/>
      <c r="DI35" s="77"/>
      <c r="DJ35" s="77"/>
      <c r="DK35" s="77"/>
      <c r="DL35" s="77"/>
      <c r="DM35" s="77"/>
      <c r="DN35" s="77"/>
      <c r="DO35" s="77"/>
      <c r="DP35" s="77"/>
      <c r="DQ35" s="77"/>
      <c r="DR35" s="77"/>
      <c r="DS35" s="77"/>
      <c r="DT35" s="77"/>
      <c r="DU35" s="77"/>
      <c r="DV35" s="77"/>
      <c r="DW35" s="77"/>
      <c r="DX35" s="77"/>
      <c r="DY35" s="77"/>
      <c r="DZ35" s="77"/>
      <c r="EA35" s="77"/>
      <c r="EB35" s="77"/>
      <c r="EC35" s="77"/>
      <c r="ED35" s="77"/>
      <c r="EE35" s="77"/>
      <c r="EF35" s="77"/>
      <c r="EG35" s="77"/>
      <c r="EH35" s="77"/>
      <c r="EI35" s="77"/>
      <c r="EJ35" s="77"/>
      <c r="EK35" s="77"/>
      <c r="EL35" s="77"/>
      <c r="EM35" s="77"/>
      <c r="EN35" s="77"/>
      <c r="EO35" s="77"/>
      <c r="EP35" s="77"/>
      <c r="EQ35" s="77"/>
      <c r="ER35" s="77"/>
      <c r="ES35" s="77"/>
      <c r="ET35" s="77"/>
      <c r="EU35" s="77"/>
      <c r="EV35" s="77"/>
      <c r="EW35" s="77"/>
      <c r="EX35" s="77"/>
      <c r="EY35" s="77"/>
      <c r="EZ35" s="77"/>
      <c r="FA35" s="77"/>
      <c r="FB35" s="77"/>
      <c r="FC35" s="77"/>
      <c r="FD35" s="77"/>
      <c r="FE35" s="77"/>
      <c r="FF35" s="77"/>
      <c r="FG35" s="77"/>
      <c r="FH35" s="77"/>
      <c r="FI35" s="77"/>
      <c r="FJ35" s="77"/>
      <c r="FK35" s="77"/>
      <c r="FL35" s="77"/>
      <c r="FM35" s="77"/>
      <c r="FN35" s="77"/>
      <c r="FO35" s="77"/>
      <c r="FP35" s="77"/>
      <c r="FQ35" s="77"/>
      <c r="FR35" s="77"/>
      <c r="FS35" s="77"/>
      <c r="FT35" s="77"/>
      <c r="FU35" s="77"/>
      <c r="FV35" s="77"/>
      <c r="FW35" s="77"/>
      <c r="FX35" s="77"/>
      <c r="FY35" s="77"/>
      <c r="FZ35" s="77"/>
      <c r="GA35" s="77"/>
      <c r="GB35" s="77"/>
      <c r="GC35" s="77"/>
      <c r="GD35" s="77"/>
      <c r="GE35" s="77"/>
      <c r="GF35" s="77"/>
      <c r="GG35" s="77"/>
      <c r="GH35" s="77"/>
      <c r="GI35" s="77"/>
      <c r="GJ35" s="77"/>
      <c r="GK35" s="77"/>
      <c r="GL35" s="77"/>
      <c r="GM35" s="77"/>
      <c r="GN35" s="77"/>
      <c r="GO35" s="77"/>
      <c r="GP35" s="77"/>
      <c r="GQ35" s="77"/>
      <c r="GR35" s="77"/>
      <c r="GS35" s="77"/>
      <c r="GT35" s="77"/>
      <c r="GU35" s="77"/>
      <c r="GV35" s="77"/>
      <c r="GW35" s="77"/>
      <c r="GX35" s="77"/>
      <c r="GY35" s="77"/>
      <c r="GZ35" s="77"/>
      <c r="HA35" s="77"/>
      <c r="HB35" s="77"/>
      <c r="HC35" s="77"/>
      <c r="HD35" s="77"/>
      <c r="HE35" s="77"/>
      <c r="HF35" s="77"/>
      <c r="HG35" s="77"/>
      <c r="HH35" s="77"/>
      <c r="HI35" s="77"/>
      <c r="HJ35" s="77"/>
      <c r="HK35" s="77"/>
      <c r="HL35" s="77"/>
      <c r="HM35" s="77"/>
      <c r="HN35" s="77"/>
      <c r="HO35" s="77"/>
      <c r="HP35" s="77"/>
      <c r="HQ35" s="77"/>
      <c r="HR35" s="77"/>
      <c r="HS35" s="77"/>
      <c r="HT35" s="77"/>
      <c r="HU35" s="77"/>
      <c r="HV35" s="77"/>
      <c r="HW35" s="77"/>
      <c r="HX35" s="77"/>
      <c r="HY35" s="77"/>
      <c r="HZ35" s="77"/>
      <c r="IA35" s="77"/>
      <c r="IB35" s="77"/>
      <c r="IC35" s="77"/>
      <c r="ID35" s="77"/>
      <c r="IE35" s="77"/>
      <c r="IF35" s="77"/>
      <c r="IG35" s="77"/>
      <c r="IH35" s="77"/>
      <c r="II35" s="77"/>
      <c r="IJ35" s="77"/>
      <c r="IK35" s="77"/>
      <c r="IL35" s="77"/>
      <c r="IM35" s="77"/>
      <c r="IN35" s="77"/>
      <c r="IO35" s="77"/>
      <c r="IP35" s="77"/>
      <c r="IQ35" s="77"/>
      <c r="IR35" s="77"/>
      <c r="IS35" s="77"/>
      <c r="IT35" s="77"/>
      <c r="IU35" s="77"/>
      <c r="IV35" s="77"/>
      <c r="IW35" s="77"/>
      <c r="IX35" s="77"/>
      <c r="IY35" s="77"/>
      <c r="IZ35" s="77"/>
      <c r="JA35" s="77"/>
      <c r="JB35" s="77"/>
      <c r="JC35" s="77"/>
      <c r="JD35" s="77"/>
      <c r="JE35" s="77"/>
      <c r="JF35" s="77"/>
      <c r="JG35" s="77"/>
      <c r="JH35" s="77"/>
      <c r="JI35" s="77"/>
      <c r="JJ35" s="77"/>
      <c r="JK35" s="77"/>
      <c r="JL35" s="77"/>
      <c r="JM35" s="77"/>
    </row>
    <row r="36" spans="1:273" s="512" customFormat="1" ht="26.25" hidden="1">
      <c r="A36" s="224"/>
      <c r="B36" s="723" t="s">
        <v>275</v>
      </c>
      <c r="C36" s="676">
        <v>3640.8750359999999</v>
      </c>
      <c r="D36" s="638">
        <v>2592.1432070000001</v>
      </c>
      <c r="E36" s="638">
        <v>163.410777</v>
      </c>
      <c r="F36" s="638">
        <v>533.86101599999995</v>
      </c>
      <c r="G36" s="638">
        <v>3.5141972699999999</v>
      </c>
      <c r="H36" s="638">
        <v>347.94583799999998</v>
      </c>
      <c r="I36" s="894"/>
      <c r="J36" s="723" t="s">
        <v>275</v>
      </c>
      <c r="K36" s="676">
        <v>520.96912399999997</v>
      </c>
      <c r="L36" s="638">
        <v>21.539178199999998</v>
      </c>
      <c r="M36" s="638">
        <v>20.660801800000002</v>
      </c>
      <c r="N36" s="638">
        <v>478.76914399999998</v>
      </c>
      <c r="O36" s="894"/>
      <c r="P36" s="723" t="s">
        <v>275</v>
      </c>
      <c r="Q36" s="676">
        <v>5178.6298979999992</v>
      </c>
      <c r="R36" s="638">
        <v>141.85781</v>
      </c>
      <c r="S36" s="638">
        <v>1094.92689</v>
      </c>
      <c r="T36" s="638">
        <v>238.27277100000001</v>
      </c>
      <c r="U36" s="638">
        <v>3447.16293</v>
      </c>
      <c r="V36" s="638">
        <v>4.9132689999999997</v>
      </c>
      <c r="W36" s="638">
        <v>251.496228</v>
      </c>
      <c r="X36" s="744"/>
      <c r="Y36" s="744"/>
      <c r="Z36" s="77"/>
      <c r="AA36" s="77"/>
      <c r="AB36" s="77"/>
      <c r="AC36" s="77"/>
      <c r="AD36" s="77"/>
      <c r="AE36" s="77"/>
      <c r="AF36" s="77"/>
      <c r="AG36" s="77"/>
      <c r="AH36" s="77"/>
      <c r="AI36" s="77"/>
      <c r="AJ36" s="77"/>
      <c r="AK36" s="77"/>
      <c r="AL36" s="77"/>
      <c r="AM36" s="77"/>
      <c r="AN36" s="77"/>
      <c r="AO36" s="77"/>
      <c r="AP36" s="77"/>
      <c r="AQ36" s="77"/>
      <c r="AR36" s="77"/>
      <c r="AS36" s="77"/>
      <c r="AT36" s="77"/>
      <c r="AU36" s="77"/>
      <c r="AV36" s="77"/>
      <c r="AW36" s="77"/>
      <c r="AX36" s="77"/>
      <c r="AY36" s="77"/>
      <c r="AZ36" s="77"/>
      <c r="BA36" s="77"/>
      <c r="BB36" s="77"/>
      <c r="BC36" s="77"/>
      <c r="BD36" s="77"/>
      <c r="BE36" s="77"/>
      <c r="BF36" s="77"/>
      <c r="BG36" s="77"/>
      <c r="BH36" s="77"/>
      <c r="BI36" s="77"/>
      <c r="BJ36" s="77"/>
      <c r="BK36" s="77"/>
      <c r="BL36" s="77"/>
      <c r="BM36" s="77"/>
      <c r="BN36" s="77"/>
      <c r="BO36" s="77"/>
      <c r="BP36" s="77"/>
      <c r="BQ36" s="77"/>
      <c r="BR36" s="77"/>
      <c r="BS36" s="77"/>
      <c r="BT36" s="77"/>
      <c r="BU36" s="77"/>
      <c r="BV36" s="77"/>
      <c r="BW36" s="77"/>
      <c r="BX36" s="77"/>
      <c r="BY36" s="77"/>
      <c r="BZ36" s="77"/>
      <c r="CA36" s="77"/>
      <c r="CB36" s="77"/>
      <c r="CC36" s="77"/>
      <c r="CD36" s="77"/>
      <c r="CE36" s="77"/>
      <c r="CF36" s="77"/>
      <c r="CG36" s="77"/>
      <c r="CH36" s="77"/>
      <c r="CI36" s="77"/>
      <c r="CJ36" s="77"/>
      <c r="CK36" s="77"/>
      <c r="CL36" s="77"/>
      <c r="CM36" s="77"/>
      <c r="CN36" s="77"/>
      <c r="CO36" s="77"/>
      <c r="CP36" s="77"/>
      <c r="CQ36" s="77"/>
      <c r="CR36" s="77"/>
      <c r="CS36" s="77"/>
      <c r="CT36" s="77"/>
      <c r="CU36" s="77"/>
      <c r="CV36" s="77"/>
      <c r="CW36" s="77"/>
      <c r="CX36" s="77"/>
      <c r="CY36" s="77"/>
      <c r="CZ36" s="77"/>
      <c r="DA36" s="77"/>
      <c r="DB36" s="77"/>
      <c r="DC36" s="77"/>
      <c r="DD36" s="77"/>
      <c r="DE36" s="77"/>
      <c r="DF36" s="77"/>
      <c r="DG36" s="77"/>
      <c r="DH36" s="77"/>
      <c r="DI36" s="77"/>
      <c r="DJ36" s="77"/>
      <c r="DK36" s="77"/>
      <c r="DL36" s="77"/>
      <c r="DM36" s="77"/>
      <c r="DN36" s="77"/>
      <c r="DO36" s="77"/>
      <c r="DP36" s="77"/>
      <c r="DQ36" s="77"/>
      <c r="DR36" s="77"/>
      <c r="DS36" s="77"/>
      <c r="DT36" s="77"/>
      <c r="DU36" s="77"/>
      <c r="DV36" s="77"/>
      <c r="DW36" s="77"/>
      <c r="DX36" s="77"/>
      <c r="DY36" s="77"/>
      <c r="DZ36" s="77"/>
      <c r="EA36" s="77"/>
      <c r="EB36" s="77"/>
      <c r="EC36" s="77"/>
      <c r="ED36" s="77"/>
      <c r="EE36" s="77"/>
      <c r="EF36" s="77"/>
      <c r="EG36" s="77"/>
      <c r="EH36" s="77"/>
      <c r="EI36" s="77"/>
      <c r="EJ36" s="77"/>
      <c r="EK36" s="77"/>
      <c r="EL36" s="77"/>
      <c r="EM36" s="77"/>
      <c r="EN36" s="77"/>
      <c r="EO36" s="77"/>
      <c r="EP36" s="77"/>
      <c r="EQ36" s="77"/>
      <c r="ER36" s="77"/>
      <c r="ES36" s="77"/>
      <c r="ET36" s="77"/>
      <c r="EU36" s="77"/>
      <c r="EV36" s="77"/>
      <c r="EW36" s="77"/>
      <c r="EX36" s="77"/>
      <c r="EY36" s="77"/>
      <c r="EZ36" s="77"/>
      <c r="FA36" s="77"/>
      <c r="FB36" s="77"/>
      <c r="FC36" s="77"/>
      <c r="FD36" s="77"/>
      <c r="FE36" s="77"/>
      <c r="FF36" s="77"/>
      <c r="FG36" s="77"/>
      <c r="FH36" s="77"/>
      <c r="FI36" s="77"/>
      <c r="FJ36" s="77"/>
      <c r="FK36" s="77"/>
      <c r="FL36" s="77"/>
      <c r="FM36" s="77"/>
      <c r="FN36" s="77"/>
      <c r="FO36" s="77"/>
      <c r="FP36" s="77"/>
      <c r="FQ36" s="77"/>
      <c r="FR36" s="77"/>
      <c r="FS36" s="77"/>
      <c r="FT36" s="77"/>
      <c r="FU36" s="77"/>
      <c r="FV36" s="77"/>
      <c r="FW36" s="77"/>
      <c r="FX36" s="77"/>
      <c r="FY36" s="77"/>
      <c r="FZ36" s="77"/>
      <c r="GA36" s="77"/>
      <c r="GB36" s="77"/>
      <c r="GC36" s="77"/>
      <c r="GD36" s="77"/>
      <c r="GE36" s="77"/>
      <c r="GF36" s="77"/>
      <c r="GG36" s="77"/>
      <c r="GH36" s="77"/>
      <c r="GI36" s="77"/>
      <c r="GJ36" s="77"/>
      <c r="GK36" s="77"/>
      <c r="GL36" s="77"/>
      <c r="GM36" s="77"/>
      <c r="GN36" s="77"/>
      <c r="GO36" s="77"/>
      <c r="GP36" s="77"/>
      <c r="GQ36" s="77"/>
      <c r="GR36" s="77"/>
      <c r="GS36" s="77"/>
      <c r="GT36" s="77"/>
      <c r="GU36" s="77"/>
      <c r="GV36" s="77"/>
      <c r="GW36" s="77"/>
      <c r="GX36" s="77"/>
      <c r="GY36" s="77"/>
      <c r="GZ36" s="77"/>
      <c r="HA36" s="77"/>
      <c r="HB36" s="77"/>
      <c r="HC36" s="77"/>
      <c r="HD36" s="77"/>
      <c r="HE36" s="77"/>
      <c r="HF36" s="77"/>
      <c r="HG36" s="77"/>
      <c r="HH36" s="77"/>
      <c r="HI36" s="77"/>
      <c r="HJ36" s="77"/>
      <c r="HK36" s="77"/>
      <c r="HL36" s="77"/>
      <c r="HM36" s="77"/>
      <c r="HN36" s="77"/>
      <c r="HO36" s="77"/>
      <c r="HP36" s="77"/>
      <c r="HQ36" s="77"/>
      <c r="HR36" s="77"/>
      <c r="HS36" s="77"/>
      <c r="HT36" s="77"/>
      <c r="HU36" s="77"/>
      <c r="HV36" s="77"/>
      <c r="HW36" s="77"/>
      <c r="HX36" s="77"/>
      <c r="HY36" s="77"/>
      <c r="HZ36" s="77"/>
      <c r="IA36" s="77"/>
      <c r="IB36" s="77"/>
      <c r="IC36" s="77"/>
      <c r="ID36" s="77"/>
      <c r="IE36" s="77"/>
      <c r="IF36" s="77"/>
      <c r="IG36" s="77"/>
      <c r="IH36" s="77"/>
      <c r="II36" s="77"/>
      <c r="IJ36" s="77"/>
      <c r="IK36" s="77"/>
      <c r="IL36" s="77"/>
      <c r="IM36" s="77"/>
      <c r="IN36" s="77"/>
      <c r="IO36" s="77"/>
      <c r="IP36" s="77"/>
      <c r="IQ36" s="77"/>
      <c r="IR36" s="77"/>
      <c r="IS36" s="77"/>
      <c r="IT36" s="77"/>
      <c r="IU36" s="77"/>
      <c r="IV36" s="77"/>
      <c r="IW36" s="77"/>
      <c r="IX36" s="77"/>
      <c r="IY36" s="77"/>
      <c r="IZ36" s="77"/>
      <c r="JA36" s="77"/>
      <c r="JB36" s="77"/>
      <c r="JC36" s="77"/>
      <c r="JD36" s="77"/>
      <c r="JE36" s="77"/>
      <c r="JF36" s="77"/>
      <c r="JG36" s="77"/>
      <c r="JH36" s="77"/>
      <c r="JI36" s="77"/>
      <c r="JJ36" s="77"/>
      <c r="JK36" s="77"/>
      <c r="JL36" s="77"/>
      <c r="JM36" s="77"/>
    </row>
    <row r="37" spans="1:273" s="513" customFormat="1" ht="26.25" hidden="1">
      <c r="A37" s="224"/>
      <c r="B37" s="722" t="s">
        <v>274</v>
      </c>
      <c r="C37" s="574">
        <v>3686.4455899999998</v>
      </c>
      <c r="D37" s="573">
        <v>2551.9289690000001</v>
      </c>
      <c r="E37" s="573">
        <v>165.36947799999999</v>
      </c>
      <c r="F37" s="573">
        <v>535.848569</v>
      </c>
      <c r="G37" s="573">
        <v>5.12106657</v>
      </c>
      <c r="H37" s="573">
        <v>428.177505</v>
      </c>
      <c r="I37" s="894"/>
      <c r="J37" s="722" t="s">
        <v>274</v>
      </c>
      <c r="K37" s="574">
        <v>539.33130500000004</v>
      </c>
      <c r="L37" s="573">
        <v>22.595713199999999</v>
      </c>
      <c r="M37" s="573">
        <v>28.699192</v>
      </c>
      <c r="N37" s="573">
        <v>488.03640000000001</v>
      </c>
      <c r="O37" s="894"/>
      <c r="P37" s="722" t="s">
        <v>274</v>
      </c>
      <c r="Q37" s="574">
        <v>5229.2588881699994</v>
      </c>
      <c r="R37" s="573">
        <v>154.32799</v>
      </c>
      <c r="S37" s="573">
        <v>1122.95099</v>
      </c>
      <c r="T37" s="573">
        <v>202.35011900000001</v>
      </c>
      <c r="U37" s="573">
        <v>3570.4850379999998</v>
      </c>
      <c r="V37" s="573">
        <v>5.29038217</v>
      </c>
      <c r="W37" s="573">
        <v>173.85436899999999</v>
      </c>
      <c r="X37" s="744"/>
      <c r="Y37" s="744"/>
      <c r="Z37" s="77"/>
      <c r="AA37" s="77"/>
      <c r="AB37" s="77"/>
      <c r="AC37" s="77"/>
      <c r="AD37" s="77"/>
      <c r="AE37" s="77"/>
      <c r="AF37" s="77"/>
      <c r="AG37" s="77"/>
      <c r="AH37" s="77"/>
      <c r="AI37" s="77"/>
      <c r="AJ37" s="77"/>
      <c r="AK37" s="77"/>
      <c r="AL37" s="77"/>
      <c r="AM37" s="77"/>
      <c r="AN37" s="77"/>
      <c r="AO37" s="77"/>
      <c r="AP37" s="77"/>
      <c r="AQ37" s="77"/>
      <c r="AR37" s="77"/>
      <c r="AS37" s="77"/>
      <c r="AT37" s="77"/>
      <c r="AU37" s="77"/>
      <c r="AV37" s="77"/>
      <c r="AW37" s="77"/>
      <c r="AX37" s="77"/>
      <c r="AY37" s="77"/>
      <c r="AZ37" s="77"/>
      <c r="BA37" s="77"/>
      <c r="BB37" s="77"/>
      <c r="BC37" s="77"/>
      <c r="BD37" s="77"/>
      <c r="BE37" s="77"/>
      <c r="BF37" s="77"/>
      <c r="BG37" s="77"/>
      <c r="BH37" s="77"/>
      <c r="BI37" s="77"/>
      <c r="BJ37" s="77"/>
      <c r="BK37" s="77"/>
      <c r="BL37" s="77"/>
      <c r="BM37" s="77"/>
      <c r="BN37" s="77"/>
      <c r="BO37" s="77"/>
      <c r="BP37" s="77"/>
      <c r="BQ37" s="77"/>
      <c r="BR37" s="77"/>
      <c r="BS37" s="77"/>
      <c r="BT37" s="77"/>
      <c r="BU37" s="77"/>
      <c r="BV37" s="77"/>
      <c r="BW37" s="77"/>
      <c r="BX37" s="77"/>
      <c r="BY37" s="77"/>
      <c r="BZ37" s="77"/>
      <c r="CA37" s="77"/>
      <c r="CB37" s="77"/>
      <c r="CC37" s="77"/>
      <c r="CD37" s="77"/>
      <c r="CE37" s="77"/>
      <c r="CF37" s="77"/>
      <c r="CG37" s="77"/>
      <c r="CH37" s="77"/>
      <c r="CI37" s="77"/>
      <c r="CJ37" s="77"/>
      <c r="CK37" s="77"/>
      <c r="CL37" s="77"/>
      <c r="CM37" s="77"/>
      <c r="CN37" s="77"/>
      <c r="CO37" s="77"/>
      <c r="CP37" s="77"/>
      <c r="CQ37" s="77"/>
      <c r="CR37" s="77"/>
      <c r="CS37" s="77"/>
      <c r="CT37" s="77"/>
      <c r="CU37" s="77"/>
      <c r="CV37" s="77"/>
      <c r="CW37" s="77"/>
      <c r="CX37" s="77"/>
      <c r="CY37" s="77"/>
      <c r="CZ37" s="77"/>
      <c r="DA37" s="77"/>
      <c r="DB37" s="77"/>
      <c r="DC37" s="77"/>
      <c r="DD37" s="77"/>
      <c r="DE37" s="77"/>
      <c r="DF37" s="77"/>
      <c r="DG37" s="77"/>
      <c r="DH37" s="77"/>
      <c r="DI37" s="77"/>
      <c r="DJ37" s="77"/>
      <c r="DK37" s="77"/>
      <c r="DL37" s="77"/>
      <c r="DM37" s="77"/>
      <c r="DN37" s="77"/>
      <c r="DO37" s="77"/>
      <c r="DP37" s="77"/>
      <c r="DQ37" s="77"/>
      <c r="DR37" s="77"/>
      <c r="DS37" s="77"/>
      <c r="DT37" s="77"/>
      <c r="DU37" s="77"/>
      <c r="DV37" s="77"/>
      <c r="DW37" s="77"/>
      <c r="DX37" s="77"/>
      <c r="DY37" s="77"/>
      <c r="DZ37" s="77"/>
      <c r="EA37" s="77"/>
      <c r="EB37" s="77"/>
      <c r="EC37" s="77"/>
      <c r="ED37" s="77"/>
      <c r="EE37" s="77"/>
      <c r="EF37" s="77"/>
      <c r="EG37" s="77"/>
      <c r="EH37" s="77"/>
      <c r="EI37" s="77"/>
      <c r="EJ37" s="77"/>
      <c r="EK37" s="77"/>
      <c r="EL37" s="77"/>
      <c r="EM37" s="77"/>
      <c r="EN37" s="77"/>
      <c r="EO37" s="77"/>
      <c r="EP37" s="77"/>
      <c r="EQ37" s="77"/>
      <c r="ER37" s="77"/>
      <c r="ES37" s="77"/>
      <c r="ET37" s="77"/>
      <c r="EU37" s="77"/>
      <c r="EV37" s="77"/>
      <c r="EW37" s="77"/>
      <c r="EX37" s="77"/>
      <c r="EY37" s="77"/>
      <c r="EZ37" s="77"/>
      <c r="FA37" s="77"/>
      <c r="FB37" s="77"/>
      <c r="FC37" s="77"/>
      <c r="FD37" s="77"/>
      <c r="FE37" s="77"/>
      <c r="FF37" s="77"/>
      <c r="FG37" s="77"/>
      <c r="FH37" s="77"/>
      <c r="FI37" s="77"/>
      <c r="FJ37" s="77"/>
      <c r="FK37" s="77"/>
      <c r="FL37" s="77"/>
      <c r="FM37" s="77"/>
      <c r="FN37" s="77"/>
      <c r="FO37" s="77"/>
      <c r="FP37" s="77"/>
      <c r="FQ37" s="77"/>
      <c r="FR37" s="77"/>
      <c r="FS37" s="77"/>
      <c r="FT37" s="77"/>
      <c r="FU37" s="77"/>
      <c r="FV37" s="77"/>
      <c r="FW37" s="77"/>
      <c r="FX37" s="77"/>
      <c r="FY37" s="77"/>
      <c r="FZ37" s="77"/>
      <c r="GA37" s="77"/>
      <c r="GB37" s="77"/>
      <c r="GC37" s="77"/>
      <c r="GD37" s="77"/>
      <c r="GE37" s="77"/>
      <c r="GF37" s="77"/>
      <c r="GG37" s="77"/>
      <c r="GH37" s="77"/>
      <c r="GI37" s="77"/>
      <c r="GJ37" s="77"/>
      <c r="GK37" s="77"/>
      <c r="GL37" s="77"/>
      <c r="GM37" s="77"/>
      <c r="GN37" s="77"/>
      <c r="GO37" s="77"/>
      <c r="GP37" s="77"/>
      <c r="GQ37" s="77"/>
      <c r="GR37" s="77"/>
      <c r="GS37" s="77"/>
      <c r="GT37" s="77"/>
      <c r="GU37" s="77"/>
      <c r="GV37" s="77"/>
      <c r="GW37" s="77"/>
      <c r="GX37" s="77"/>
      <c r="GY37" s="77"/>
      <c r="GZ37" s="77"/>
      <c r="HA37" s="77"/>
      <c r="HB37" s="77"/>
      <c r="HC37" s="77"/>
      <c r="HD37" s="77"/>
      <c r="HE37" s="77"/>
      <c r="HF37" s="77"/>
      <c r="HG37" s="77"/>
      <c r="HH37" s="77"/>
      <c r="HI37" s="77"/>
      <c r="HJ37" s="77"/>
      <c r="HK37" s="77"/>
      <c r="HL37" s="77"/>
      <c r="HM37" s="77"/>
      <c r="HN37" s="77"/>
      <c r="HO37" s="77"/>
      <c r="HP37" s="77"/>
      <c r="HQ37" s="77"/>
      <c r="HR37" s="77"/>
      <c r="HS37" s="77"/>
      <c r="HT37" s="77"/>
      <c r="HU37" s="77"/>
      <c r="HV37" s="77"/>
      <c r="HW37" s="77"/>
      <c r="HX37" s="77"/>
      <c r="HY37" s="77"/>
      <c r="HZ37" s="77"/>
      <c r="IA37" s="77"/>
      <c r="IB37" s="77"/>
      <c r="IC37" s="77"/>
      <c r="ID37" s="77"/>
      <c r="IE37" s="77"/>
      <c r="IF37" s="77"/>
      <c r="IG37" s="77"/>
      <c r="IH37" s="77"/>
      <c r="II37" s="77"/>
      <c r="IJ37" s="77"/>
      <c r="IK37" s="77"/>
      <c r="IL37" s="77"/>
      <c r="IM37" s="77"/>
      <c r="IN37" s="77"/>
      <c r="IO37" s="77"/>
      <c r="IP37" s="77"/>
      <c r="IQ37" s="77"/>
      <c r="IR37" s="77"/>
      <c r="IS37" s="77"/>
      <c r="IT37" s="77"/>
      <c r="IU37" s="77"/>
      <c r="IV37" s="77"/>
      <c r="IW37" s="77"/>
      <c r="IX37" s="77"/>
      <c r="IY37" s="77"/>
      <c r="IZ37" s="77"/>
      <c r="JA37" s="77"/>
      <c r="JB37" s="77"/>
      <c r="JC37" s="77"/>
      <c r="JD37" s="77"/>
      <c r="JE37" s="77"/>
      <c r="JF37" s="77"/>
      <c r="JG37" s="77"/>
      <c r="JH37" s="77"/>
      <c r="JI37" s="77"/>
      <c r="JJ37" s="77"/>
      <c r="JK37" s="77"/>
      <c r="JL37" s="77"/>
      <c r="JM37" s="77"/>
    </row>
    <row r="38" spans="1:273" s="512" customFormat="1" ht="26.25" hidden="1">
      <c r="A38" s="224"/>
      <c r="B38" s="723" t="s">
        <v>273</v>
      </c>
      <c r="C38" s="676">
        <v>3707.165602</v>
      </c>
      <c r="D38" s="638">
        <v>2500.5916040000002</v>
      </c>
      <c r="E38" s="638">
        <v>205.76956799999999</v>
      </c>
      <c r="F38" s="638">
        <v>629.51213099999995</v>
      </c>
      <c r="G38" s="638">
        <v>4.5693836799999996</v>
      </c>
      <c r="H38" s="638">
        <v>366.722915</v>
      </c>
      <c r="I38" s="894"/>
      <c r="J38" s="723" t="s">
        <v>273</v>
      </c>
      <c r="K38" s="676">
        <v>559.34504100000004</v>
      </c>
      <c r="L38" s="638">
        <v>24.435878600000002</v>
      </c>
      <c r="M38" s="638">
        <v>27.7427502</v>
      </c>
      <c r="N38" s="638">
        <v>507.16641199999998</v>
      </c>
      <c r="O38" s="894"/>
      <c r="P38" s="723" t="s">
        <v>273</v>
      </c>
      <c r="Q38" s="676">
        <v>5282.9462823000003</v>
      </c>
      <c r="R38" s="638">
        <v>158.01050499999999</v>
      </c>
      <c r="S38" s="638">
        <v>1151.7338810000001</v>
      </c>
      <c r="T38" s="638">
        <v>201.81309899999999</v>
      </c>
      <c r="U38" s="638">
        <v>3583.8615460000001</v>
      </c>
      <c r="V38" s="638">
        <v>11.765612300000001</v>
      </c>
      <c r="W38" s="638">
        <v>175.761639</v>
      </c>
      <c r="X38" s="744"/>
      <c r="Y38" s="744"/>
      <c r="Z38" s="77"/>
      <c r="AA38" s="77"/>
      <c r="AB38" s="77"/>
      <c r="AC38" s="77"/>
      <c r="AD38" s="77"/>
      <c r="AE38" s="77"/>
      <c r="AF38" s="77"/>
      <c r="AG38" s="77"/>
      <c r="AH38" s="77"/>
      <c r="AI38" s="77"/>
      <c r="AJ38" s="77"/>
      <c r="AK38" s="77"/>
      <c r="AL38" s="77"/>
      <c r="AM38" s="77"/>
      <c r="AN38" s="77"/>
      <c r="AO38" s="77"/>
      <c r="AP38" s="77"/>
      <c r="AQ38" s="77"/>
      <c r="AR38" s="77"/>
      <c r="AS38" s="77"/>
      <c r="AT38" s="77"/>
      <c r="AU38" s="77"/>
      <c r="AV38" s="77"/>
      <c r="AW38" s="77"/>
      <c r="AX38" s="77"/>
      <c r="AY38" s="77"/>
      <c r="AZ38" s="77"/>
      <c r="BA38" s="77"/>
      <c r="BB38" s="77"/>
      <c r="BC38" s="77"/>
      <c r="BD38" s="77"/>
      <c r="BE38" s="77"/>
      <c r="BF38" s="77"/>
      <c r="BG38" s="77"/>
      <c r="BH38" s="77"/>
      <c r="BI38" s="77"/>
      <c r="BJ38" s="77"/>
      <c r="BK38" s="77"/>
      <c r="BL38" s="77"/>
      <c r="BM38" s="77"/>
      <c r="BN38" s="77"/>
      <c r="BO38" s="77"/>
      <c r="BP38" s="77"/>
      <c r="BQ38" s="77"/>
      <c r="BR38" s="77"/>
      <c r="BS38" s="77"/>
      <c r="BT38" s="77"/>
      <c r="BU38" s="77"/>
      <c r="BV38" s="77"/>
      <c r="BW38" s="77"/>
      <c r="BX38" s="77"/>
      <c r="BY38" s="77"/>
      <c r="BZ38" s="77"/>
      <c r="CA38" s="77"/>
      <c r="CB38" s="77"/>
      <c r="CC38" s="77"/>
      <c r="CD38" s="77"/>
      <c r="CE38" s="77"/>
      <c r="CF38" s="77"/>
      <c r="CG38" s="77"/>
      <c r="CH38" s="77"/>
      <c r="CI38" s="77"/>
      <c r="CJ38" s="77"/>
      <c r="CK38" s="77"/>
      <c r="CL38" s="77"/>
      <c r="CM38" s="77"/>
      <c r="CN38" s="77"/>
      <c r="CO38" s="77"/>
      <c r="CP38" s="77"/>
      <c r="CQ38" s="77"/>
      <c r="CR38" s="77"/>
      <c r="CS38" s="77"/>
      <c r="CT38" s="77"/>
      <c r="CU38" s="77"/>
      <c r="CV38" s="77"/>
      <c r="CW38" s="77"/>
      <c r="CX38" s="77"/>
      <c r="CY38" s="77"/>
      <c r="CZ38" s="77"/>
      <c r="DA38" s="77"/>
      <c r="DB38" s="77"/>
      <c r="DC38" s="77"/>
      <c r="DD38" s="77"/>
      <c r="DE38" s="77"/>
      <c r="DF38" s="77"/>
      <c r="DG38" s="77"/>
      <c r="DH38" s="77"/>
      <c r="DI38" s="77"/>
      <c r="DJ38" s="77"/>
      <c r="DK38" s="77"/>
      <c r="DL38" s="77"/>
      <c r="DM38" s="77"/>
      <c r="DN38" s="77"/>
      <c r="DO38" s="77"/>
      <c r="DP38" s="77"/>
      <c r="DQ38" s="77"/>
      <c r="DR38" s="77"/>
      <c r="DS38" s="77"/>
      <c r="DT38" s="77"/>
      <c r="DU38" s="77"/>
      <c r="DV38" s="77"/>
      <c r="DW38" s="77"/>
      <c r="DX38" s="77"/>
      <c r="DY38" s="77"/>
      <c r="DZ38" s="77"/>
      <c r="EA38" s="77"/>
      <c r="EB38" s="77"/>
      <c r="EC38" s="77"/>
      <c r="ED38" s="77"/>
      <c r="EE38" s="77"/>
      <c r="EF38" s="77"/>
      <c r="EG38" s="77"/>
      <c r="EH38" s="77"/>
      <c r="EI38" s="77"/>
      <c r="EJ38" s="77"/>
      <c r="EK38" s="77"/>
      <c r="EL38" s="77"/>
      <c r="EM38" s="77"/>
      <c r="EN38" s="77"/>
      <c r="EO38" s="77"/>
      <c r="EP38" s="77"/>
      <c r="EQ38" s="77"/>
      <c r="ER38" s="77"/>
      <c r="ES38" s="77"/>
      <c r="ET38" s="77"/>
      <c r="EU38" s="77"/>
      <c r="EV38" s="77"/>
      <c r="EW38" s="77"/>
      <c r="EX38" s="77"/>
      <c r="EY38" s="77"/>
      <c r="EZ38" s="77"/>
      <c r="FA38" s="77"/>
      <c r="FB38" s="77"/>
      <c r="FC38" s="77"/>
      <c r="FD38" s="77"/>
      <c r="FE38" s="77"/>
      <c r="FF38" s="77"/>
      <c r="FG38" s="77"/>
      <c r="FH38" s="77"/>
      <c r="FI38" s="77"/>
      <c r="FJ38" s="77"/>
      <c r="FK38" s="77"/>
      <c r="FL38" s="77"/>
      <c r="FM38" s="77"/>
      <c r="FN38" s="77"/>
      <c r="FO38" s="77"/>
      <c r="FP38" s="77"/>
      <c r="FQ38" s="77"/>
      <c r="FR38" s="77"/>
      <c r="FS38" s="77"/>
      <c r="FT38" s="77"/>
      <c r="FU38" s="77"/>
      <c r="FV38" s="77"/>
      <c r="FW38" s="77"/>
      <c r="FX38" s="77"/>
      <c r="FY38" s="77"/>
      <c r="FZ38" s="77"/>
      <c r="GA38" s="77"/>
      <c r="GB38" s="77"/>
      <c r="GC38" s="77"/>
      <c r="GD38" s="77"/>
      <c r="GE38" s="77"/>
      <c r="GF38" s="77"/>
      <c r="GG38" s="77"/>
      <c r="GH38" s="77"/>
      <c r="GI38" s="77"/>
      <c r="GJ38" s="77"/>
      <c r="GK38" s="77"/>
      <c r="GL38" s="77"/>
      <c r="GM38" s="77"/>
      <c r="GN38" s="77"/>
      <c r="GO38" s="77"/>
      <c r="GP38" s="77"/>
      <c r="GQ38" s="77"/>
      <c r="GR38" s="77"/>
      <c r="GS38" s="77"/>
      <c r="GT38" s="77"/>
      <c r="GU38" s="77"/>
      <c r="GV38" s="77"/>
      <c r="GW38" s="77"/>
      <c r="GX38" s="77"/>
      <c r="GY38" s="77"/>
      <c r="GZ38" s="77"/>
      <c r="HA38" s="77"/>
      <c r="HB38" s="77"/>
      <c r="HC38" s="77"/>
      <c r="HD38" s="77"/>
      <c r="HE38" s="77"/>
      <c r="HF38" s="77"/>
      <c r="HG38" s="77"/>
      <c r="HH38" s="77"/>
      <c r="HI38" s="77"/>
      <c r="HJ38" s="77"/>
      <c r="HK38" s="77"/>
      <c r="HL38" s="77"/>
      <c r="HM38" s="77"/>
      <c r="HN38" s="77"/>
      <c r="HO38" s="77"/>
      <c r="HP38" s="77"/>
      <c r="HQ38" s="77"/>
      <c r="HR38" s="77"/>
      <c r="HS38" s="77"/>
      <c r="HT38" s="77"/>
      <c r="HU38" s="77"/>
      <c r="HV38" s="77"/>
      <c r="HW38" s="77"/>
      <c r="HX38" s="77"/>
      <c r="HY38" s="77"/>
      <c r="HZ38" s="77"/>
      <c r="IA38" s="77"/>
      <c r="IB38" s="77"/>
      <c r="IC38" s="77"/>
      <c r="ID38" s="77"/>
      <c r="IE38" s="77"/>
      <c r="IF38" s="77"/>
      <c r="IG38" s="77"/>
      <c r="IH38" s="77"/>
      <c r="II38" s="77"/>
      <c r="IJ38" s="77"/>
      <c r="IK38" s="77"/>
      <c r="IL38" s="77"/>
      <c r="IM38" s="77"/>
      <c r="IN38" s="77"/>
      <c r="IO38" s="77"/>
      <c r="IP38" s="77"/>
      <c r="IQ38" s="77"/>
      <c r="IR38" s="77"/>
      <c r="IS38" s="77"/>
      <c r="IT38" s="77"/>
      <c r="IU38" s="77"/>
      <c r="IV38" s="77"/>
      <c r="IW38" s="77"/>
      <c r="IX38" s="77"/>
      <c r="IY38" s="77"/>
      <c r="IZ38" s="77"/>
      <c r="JA38" s="77"/>
      <c r="JB38" s="77"/>
      <c r="JC38" s="77"/>
      <c r="JD38" s="77"/>
      <c r="JE38" s="77"/>
      <c r="JF38" s="77"/>
      <c r="JG38" s="77"/>
      <c r="JH38" s="77"/>
      <c r="JI38" s="77"/>
      <c r="JJ38" s="77"/>
      <c r="JK38" s="77"/>
      <c r="JL38" s="77"/>
      <c r="JM38" s="77"/>
    </row>
    <row r="39" spans="1:273" s="745" customFormat="1" ht="26.25" hidden="1">
      <c r="A39" s="224"/>
      <c r="B39" s="721">
        <v>2018</v>
      </c>
      <c r="C39" s="734"/>
      <c r="D39" s="735"/>
      <c r="E39" s="735"/>
      <c r="F39" s="735"/>
      <c r="G39" s="735"/>
      <c r="H39" s="735"/>
      <c r="I39" s="894"/>
      <c r="J39" s="721">
        <v>2018</v>
      </c>
      <c r="K39" s="734"/>
      <c r="L39" s="735"/>
      <c r="M39" s="735"/>
      <c r="N39" s="735"/>
      <c r="O39" s="894"/>
      <c r="P39" s="721">
        <v>2018</v>
      </c>
      <c r="Q39" s="734"/>
      <c r="R39" s="735"/>
      <c r="S39" s="735"/>
      <c r="T39" s="735"/>
      <c r="U39" s="735"/>
      <c r="V39" s="735"/>
      <c r="W39" s="735"/>
      <c r="X39" s="744"/>
      <c r="Y39" s="744"/>
      <c r="Z39" s="77"/>
      <c r="AA39" s="77"/>
      <c r="AB39" s="77"/>
      <c r="AC39" s="77"/>
      <c r="AD39" s="77"/>
      <c r="AE39" s="77"/>
      <c r="AF39" s="77"/>
      <c r="AG39" s="77"/>
      <c r="AH39" s="77"/>
      <c r="AI39" s="77"/>
      <c r="AJ39" s="77"/>
      <c r="AK39" s="77"/>
      <c r="AL39" s="77"/>
      <c r="AM39" s="77"/>
      <c r="AN39" s="77"/>
      <c r="AO39" s="77"/>
      <c r="AP39" s="77"/>
      <c r="AQ39" s="77"/>
      <c r="AR39" s="77"/>
      <c r="AS39" s="77"/>
      <c r="AT39" s="77"/>
      <c r="AU39" s="77"/>
      <c r="AV39" s="77"/>
      <c r="AW39" s="77"/>
      <c r="AX39" s="77"/>
      <c r="AY39" s="77"/>
      <c r="AZ39" s="77"/>
      <c r="BA39" s="77"/>
      <c r="BB39" s="77"/>
      <c r="BC39" s="77"/>
      <c r="BD39" s="77"/>
      <c r="BE39" s="77"/>
      <c r="BF39" s="77"/>
      <c r="BG39" s="77"/>
      <c r="BH39" s="77"/>
      <c r="BI39" s="77"/>
      <c r="BJ39" s="77"/>
      <c r="BK39" s="77"/>
      <c r="BL39" s="77"/>
      <c r="BM39" s="77"/>
      <c r="BN39" s="77"/>
      <c r="BO39" s="77"/>
      <c r="BP39" s="77"/>
      <c r="BQ39" s="77"/>
      <c r="BR39" s="77"/>
      <c r="BS39" s="77"/>
      <c r="BT39" s="77"/>
      <c r="BU39" s="77"/>
      <c r="BV39" s="77"/>
      <c r="BW39" s="77"/>
      <c r="BX39" s="77"/>
      <c r="BY39" s="77"/>
      <c r="BZ39" s="77"/>
      <c r="CA39" s="77"/>
      <c r="CB39" s="77"/>
      <c r="CC39" s="77"/>
      <c r="CD39" s="77"/>
      <c r="CE39" s="77"/>
      <c r="CF39" s="77"/>
      <c r="CG39" s="77"/>
      <c r="CH39" s="77"/>
      <c r="CI39" s="77"/>
      <c r="CJ39" s="77"/>
      <c r="CK39" s="77"/>
      <c r="CL39" s="77"/>
      <c r="CM39" s="77"/>
      <c r="CN39" s="77"/>
      <c r="CO39" s="77"/>
      <c r="CP39" s="77"/>
      <c r="CQ39" s="77"/>
      <c r="CR39" s="77"/>
      <c r="CS39" s="77"/>
      <c r="CT39" s="77"/>
      <c r="CU39" s="77"/>
      <c r="CV39" s="77"/>
      <c r="CW39" s="77"/>
      <c r="CX39" s="77"/>
      <c r="CY39" s="77"/>
      <c r="CZ39" s="77"/>
      <c r="DA39" s="77"/>
      <c r="DB39" s="77"/>
      <c r="DC39" s="77"/>
      <c r="DD39" s="77"/>
      <c r="DE39" s="77"/>
      <c r="DF39" s="77"/>
      <c r="DG39" s="77"/>
      <c r="DH39" s="77"/>
      <c r="DI39" s="77"/>
      <c r="DJ39" s="77"/>
      <c r="DK39" s="77"/>
      <c r="DL39" s="77"/>
      <c r="DM39" s="77"/>
      <c r="DN39" s="77"/>
      <c r="DO39" s="77"/>
      <c r="DP39" s="77"/>
      <c r="DQ39" s="77"/>
      <c r="DR39" s="77"/>
      <c r="DS39" s="77"/>
      <c r="DT39" s="77"/>
      <c r="DU39" s="77"/>
      <c r="DV39" s="77"/>
      <c r="DW39" s="77"/>
      <c r="DX39" s="77"/>
      <c r="DY39" s="77"/>
      <c r="DZ39" s="77"/>
      <c r="EA39" s="77"/>
      <c r="EB39" s="77"/>
      <c r="EC39" s="77"/>
      <c r="ED39" s="77"/>
      <c r="EE39" s="77"/>
      <c r="EF39" s="77"/>
      <c r="EG39" s="77"/>
      <c r="EH39" s="77"/>
      <c r="EI39" s="77"/>
      <c r="EJ39" s="77"/>
      <c r="EK39" s="77"/>
      <c r="EL39" s="77"/>
      <c r="EM39" s="77"/>
      <c r="EN39" s="77"/>
      <c r="EO39" s="77"/>
      <c r="EP39" s="77"/>
      <c r="EQ39" s="77"/>
      <c r="ER39" s="77"/>
      <c r="ES39" s="77"/>
      <c r="ET39" s="77"/>
      <c r="EU39" s="77"/>
      <c r="EV39" s="77"/>
      <c r="EW39" s="77"/>
      <c r="EX39" s="77"/>
      <c r="EY39" s="77"/>
      <c r="EZ39" s="77"/>
      <c r="FA39" s="77"/>
      <c r="FB39" s="77"/>
      <c r="FC39" s="77"/>
      <c r="FD39" s="77"/>
      <c r="FE39" s="77"/>
      <c r="FF39" s="77"/>
      <c r="FG39" s="77"/>
      <c r="FH39" s="77"/>
      <c r="FI39" s="77"/>
      <c r="FJ39" s="77"/>
      <c r="FK39" s="77"/>
      <c r="FL39" s="77"/>
      <c r="FM39" s="77"/>
      <c r="FN39" s="77"/>
      <c r="FO39" s="77"/>
      <c r="FP39" s="77"/>
      <c r="FQ39" s="77"/>
      <c r="FR39" s="77"/>
      <c r="FS39" s="77"/>
      <c r="FT39" s="77"/>
      <c r="FU39" s="77"/>
      <c r="FV39" s="77"/>
      <c r="FW39" s="77"/>
      <c r="FX39" s="77"/>
      <c r="FY39" s="77"/>
      <c r="FZ39" s="77"/>
      <c r="GA39" s="77"/>
      <c r="GB39" s="77"/>
      <c r="GC39" s="77"/>
      <c r="GD39" s="77"/>
      <c r="GE39" s="77"/>
      <c r="GF39" s="77"/>
      <c r="GG39" s="77"/>
      <c r="GH39" s="77"/>
      <c r="GI39" s="77"/>
      <c r="GJ39" s="77"/>
      <c r="GK39" s="77"/>
      <c r="GL39" s="77"/>
      <c r="GM39" s="77"/>
      <c r="GN39" s="77"/>
      <c r="GO39" s="77"/>
      <c r="GP39" s="77"/>
      <c r="GQ39" s="77"/>
      <c r="GR39" s="77"/>
      <c r="GS39" s="77"/>
      <c r="GT39" s="77"/>
      <c r="GU39" s="77"/>
      <c r="GV39" s="77"/>
      <c r="GW39" s="77"/>
      <c r="GX39" s="77"/>
      <c r="GY39" s="77"/>
      <c r="GZ39" s="77"/>
      <c r="HA39" s="77"/>
      <c r="HB39" s="77"/>
      <c r="HC39" s="77"/>
      <c r="HD39" s="77"/>
      <c r="HE39" s="77"/>
      <c r="HF39" s="77"/>
      <c r="HG39" s="77"/>
      <c r="HH39" s="77"/>
      <c r="HI39" s="77"/>
      <c r="HJ39" s="77"/>
      <c r="HK39" s="77"/>
      <c r="HL39" s="77"/>
      <c r="HM39" s="77"/>
      <c r="HN39" s="77"/>
      <c r="HO39" s="77"/>
      <c r="HP39" s="77"/>
      <c r="HQ39" s="77"/>
      <c r="HR39" s="77"/>
      <c r="HS39" s="77"/>
      <c r="HT39" s="77"/>
      <c r="HU39" s="77"/>
      <c r="HV39" s="77"/>
      <c r="HW39" s="77"/>
      <c r="HX39" s="77"/>
      <c r="HY39" s="77"/>
      <c r="HZ39" s="77"/>
      <c r="IA39" s="77"/>
      <c r="IB39" s="77"/>
      <c r="IC39" s="77"/>
      <c r="ID39" s="77"/>
      <c r="IE39" s="77"/>
      <c r="IF39" s="77"/>
      <c r="IG39" s="77"/>
      <c r="IH39" s="77"/>
      <c r="II39" s="77"/>
      <c r="IJ39" s="77"/>
      <c r="IK39" s="77"/>
      <c r="IL39" s="77"/>
      <c r="IM39" s="77"/>
      <c r="IN39" s="77"/>
      <c r="IO39" s="77"/>
      <c r="IP39" s="77"/>
      <c r="IQ39" s="77"/>
      <c r="IR39" s="77"/>
      <c r="IS39" s="77"/>
      <c r="IT39" s="77"/>
      <c r="IU39" s="77"/>
      <c r="IV39" s="77"/>
      <c r="IW39" s="77"/>
      <c r="IX39" s="77"/>
      <c r="IY39" s="77"/>
      <c r="IZ39" s="77"/>
      <c r="JA39" s="77"/>
      <c r="JB39" s="77"/>
      <c r="JC39" s="77"/>
      <c r="JD39" s="77"/>
      <c r="JE39" s="77"/>
      <c r="JF39" s="77"/>
      <c r="JG39" s="77"/>
      <c r="JH39" s="77"/>
      <c r="JI39" s="77"/>
      <c r="JJ39" s="77"/>
      <c r="JK39" s="77"/>
      <c r="JL39" s="77"/>
      <c r="JM39" s="77"/>
    </row>
    <row r="40" spans="1:273" s="513" customFormat="1" ht="26.25" hidden="1">
      <c r="A40" s="224"/>
      <c r="B40" s="722" t="s">
        <v>272</v>
      </c>
      <c r="C40" s="574">
        <v>3688.8362769999999</v>
      </c>
      <c r="D40" s="573">
        <v>2506.8281959999999</v>
      </c>
      <c r="E40" s="573">
        <v>200.30869300000001</v>
      </c>
      <c r="F40" s="573">
        <v>604.47895700000004</v>
      </c>
      <c r="G40" s="573">
        <v>4.6570568400000001</v>
      </c>
      <c r="H40" s="573">
        <v>372.56337500000001</v>
      </c>
      <c r="I40" s="894"/>
      <c r="J40" s="722" t="s">
        <v>272</v>
      </c>
      <c r="K40" s="574">
        <v>573.72110199999997</v>
      </c>
      <c r="L40" s="573">
        <v>32.461992299999999</v>
      </c>
      <c r="M40" s="573">
        <v>27.059557100000003</v>
      </c>
      <c r="N40" s="573">
        <v>514.19955300000004</v>
      </c>
      <c r="O40" s="894"/>
      <c r="P40" s="722" t="s">
        <v>272</v>
      </c>
      <c r="Q40" s="574">
        <v>5362.6737432499995</v>
      </c>
      <c r="R40" s="573">
        <v>156.35415399999999</v>
      </c>
      <c r="S40" s="573">
        <v>1159.551158</v>
      </c>
      <c r="T40" s="573">
        <v>194.05157299999999</v>
      </c>
      <c r="U40" s="573">
        <v>3689.519722</v>
      </c>
      <c r="V40" s="573">
        <v>5.2968982499999999</v>
      </c>
      <c r="W40" s="573">
        <v>157.900238</v>
      </c>
      <c r="X40" s="744"/>
      <c r="Y40" s="744"/>
      <c r="Z40" s="77"/>
      <c r="AA40" s="77"/>
      <c r="AB40" s="77"/>
      <c r="AC40" s="77"/>
      <c r="AD40" s="77"/>
      <c r="AE40" s="77"/>
      <c r="AF40" s="77"/>
      <c r="AG40" s="77"/>
      <c r="AH40" s="77"/>
      <c r="AI40" s="77"/>
      <c r="AJ40" s="77"/>
      <c r="AK40" s="77"/>
      <c r="AL40" s="77"/>
      <c r="AM40" s="77"/>
      <c r="AN40" s="77"/>
      <c r="AO40" s="77"/>
      <c r="AP40" s="77"/>
      <c r="AQ40" s="77"/>
      <c r="AR40" s="77"/>
      <c r="AS40" s="77"/>
      <c r="AT40" s="77"/>
      <c r="AU40" s="77"/>
      <c r="AV40" s="77"/>
      <c r="AW40" s="77"/>
      <c r="AX40" s="77"/>
      <c r="AY40" s="77"/>
      <c r="AZ40" s="77"/>
      <c r="BA40" s="77"/>
      <c r="BB40" s="77"/>
      <c r="BC40" s="77"/>
      <c r="BD40" s="77"/>
      <c r="BE40" s="77"/>
      <c r="BF40" s="77"/>
      <c r="BG40" s="77"/>
      <c r="BH40" s="77"/>
      <c r="BI40" s="77"/>
      <c r="BJ40" s="77"/>
      <c r="BK40" s="77"/>
      <c r="BL40" s="77"/>
      <c r="BM40" s="77"/>
      <c r="BN40" s="77"/>
      <c r="BO40" s="77"/>
      <c r="BP40" s="77"/>
      <c r="BQ40" s="77"/>
      <c r="BR40" s="77"/>
      <c r="BS40" s="77"/>
      <c r="BT40" s="77"/>
      <c r="BU40" s="77"/>
      <c r="BV40" s="77"/>
      <c r="BW40" s="77"/>
      <c r="BX40" s="77"/>
      <c r="BY40" s="77"/>
      <c r="BZ40" s="77"/>
      <c r="CA40" s="77"/>
      <c r="CB40" s="77"/>
      <c r="CC40" s="77"/>
      <c r="CD40" s="77"/>
      <c r="CE40" s="77"/>
      <c r="CF40" s="77"/>
      <c r="CG40" s="77"/>
      <c r="CH40" s="77"/>
      <c r="CI40" s="77"/>
      <c r="CJ40" s="77"/>
      <c r="CK40" s="77"/>
      <c r="CL40" s="77"/>
      <c r="CM40" s="77"/>
      <c r="CN40" s="77"/>
      <c r="CO40" s="77"/>
      <c r="CP40" s="77"/>
      <c r="CQ40" s="77"/>
      <c r="CR40" s="77"/>
      <c r="CS40" s="77"/>
      <c r="CT40" s="77"/>
      <c r="CU40" s="77"/>
      <c r="CV40" s="77"/>
      <c r="CW40" s="77"/>
      <c r="CX40" s="77"/>
      <c r="CY40" s="77"/>
      <c r="CZ40" s="77"/>
      <c r="DA40" s="77"/>
      <c r="DB40" s="77"/>
      <c r="DC40" s="77"/>
      <c r="DD40" s="77"/>
      <c r="DE40" s="77"/>
      <c r="DF40" s="77"/>
      <c r="DG40" s="77"/>
      <c r="DH40" s="77"/>
      <c r="DI40" s="77"/>
      <c r="DJ40" s="77"/>
      <c r="DK40" s="77"/>
      <c r="DL40" s="77"/>
      <c r="DM40" s="77"/>
      <c r="DN40" s="77"/>
      <c r="DO40" s="77"/>
      <c r="DP40" s="77"/>
      <c r="DQ40" s="77"/>
      <c r="DR40" s="77"/>
      <c r="DS40" s="77"/>
      <c r="DT40" s="77"/>
      <c r="DU40" s="77"/>
      <c r="DV40" s="77"/>
      <c r="DW40" s="77"/>
      <c r="DX40" s="77"/>
      <c r="DY40" s="77"/>
      <c r="DZ40" s="77"/>
      <c r="EA40" s="77"/>
      <c r="EB40" s="77"/>
      <c r="EC40" s="77"/>
      <c r="ED40" s="77"/>
      <c r="EE40" s="77"/>
      <c r="EF40" s="77"/>
      <c r="EG40" s="77"/>
      <c r="EH40" s="77"/>
      <c r="EI40" s="77"/>
      <c r="EJ40" s="77"/>
      <c r="EK40" s="77"/>
      <c r="EL40" s="77"/>
      <c r="EM40" s="77"/>
      <c r="EN40" s="77"/>
      <c r="EO40" s="77"/>
      <c r="EP40" s="77"/>
      <c r="EQ40" s="77"/>
      <c r="ER40" s="77"/>
      <c r="ES40" s="77"/>
      <c r="ET40" s="77"/>
      <c r="EU40" s="77"/>
      <c r="EV40" s="77"/>
      <c r="EW40" s="77"/>
      <c r="EX40" s="77"/>
      <c r="EY40" s="77"/>
      <c r="EZ40" s="77"/>
      <c r="FA40" s="77"/>
      <c r="FB40" s="77"/>
      <c r="FC40" s="77"/>
      <c r="FD40" s="77"/>
      <c r="FE40" s="77"/>
      <c r="FF40" s="77"/>
      <c r="FG40" s="77"/>
      <c r="FH40" s="77"/>
      <c r="FI40" s="77"/>
      <c r="FJ40" s="77"/>
      <c r="FK40" s="77"/>
      <c r="FL40" s="77"/>
      <c r="FM40" s="77"/>
      <c r="FN40" s="77"/>
      <c r="FO40" s="77"/>
      <c r="FP40" s="77"/>
      <c r="FQ40" s="77"/>
      <c r="FR40" s="77"/>
      <c r="FS40" s="77"/>
      <c r="FT40" s="77"/>
      <c r="FU40" s="77"/>
      <c r="FV40" s="77"/>
      <c r="FW40" s="77"/>
      <c r="FX40" s="77"/>
      <c r="FY40" s="77"/>
      <c r="FZ40" s="77"/>
      <c r="GA40" s="77"/>
      <c r="GB40" s="77"/>
      <c r="GC40" s="77"/>
      <c r="GD40" s="77"/>
      <c r="GE40" s="77"/>
      <c r="GF40" s="77"/>
      <c r="GG40" s="77"/>
      <c r="GH40" s="77"/>
      <c r="GI40" s="77"/>
      <c r="GJ40" s="77"/>
      <c r="GK40" s="77"/>
      <c r="GL40" s="77"/>
      <c r="GM40" s="77"/>
      <c r="GN40" s="77"/>
      <c r="GO40" s="77"/>
      <c r="GP40" s="77"/>
      <c r="GQ40" s="77"/>
      <c r="GR40" s="77"/>
      <c r="GS40" s="77"/>
      <c r="GT40" s="77"/>
      <c r="GU40" s="77"/>
      <c r="GV40" s="77"/>
      <c r="GW40" s="77"/>
      <c r="GX40" s="77"/>
      <c r="GY40" s="77"/>
      <c r="GZ40" s="77"/>
      <c r="HA40" s="77"/>
      <c r="HB40" s="77"/>
      <c r="HC40" s="77"/>
      <c r="HD40" s="77"/>
      <c r="HE40" s="77"/>
      <c r="HF40" s="77"/>
      <c r="HG40" s="77"/>
      <c r="HH40" s="77"/>
      <c r="HI40" s="77"/>
      <c r="HJ40" s="77"/>
      <c r="HK40" s="77"/>
      <c r="HL40" s="77"/>
      <c r="HM40" s="77"/>
      <c r="HN40" s="77"/>
      <c r="HO40" s="77"/>
      <c r="HP40" s="77"/>
      <c r="HQ40" s="77"/>
      <c r="HR40" s="77"/>
      <c r="HS40" s="77"/>
      <c r="HT40" s="77"/>
      <c r="HU40" s="77"/>
      <c r="HV40" s="77"/>
      <c r="HW40" s="77"/>
      <c r="HX40" s="77"/>
      <c r="HY40" s="77"/>
      <c r="HZ40" s="77"/>
      <c r="IA40" s="77"/>
      <c r="IB40" s="77"/>
      <c r="IC40" s="77"/>
      <c r="ID40" s="77"/>
      <c r="IE40" s="77"/>
      <c r="IF40" s="77"/>
      <c r="IG40" s="77"/>
      <c r="IH40" s="77"/>
      <c r="II40" s="77"/>
      <c r="IJ40" s="77"/>
      <c r="IK40" s="77"/>
      <c r="IL40" s="77"/>
      <c r="IM40" s="77"/>
      <c r="IN40" s="77"/>
      <c r="IO40" s="77"/>
      <c r="IP40" s="77"/>
      <c r="IQ40" s="77"/>
      <c r="IR40" s="77"/>
      <c r="IS40" s="77"/>
      <c r="IT40" s="77"/>
      <c r="IU40" s="77"/>
      <c r="IV40" s="77"/>
      <c r="IW40" s="77"/>
      <c r="IX40" s="77"/>
      <c r="IY40" s="77"/>
      <c r="IZ40" s="77"/>
      <c r="JA40" s="77"/>
      <c r="JB40" s="77"/>
      <c r="JC40" s="77"/>
      <c r="JD40" s="77"/>
      <c r="JE40" s="77"/>
      <c r="JF40" s="77"/>
      <c r="JG40" s="77"/>
      <c r="JH40" s="77"/>
      <c r="JI40" s="77"/>
      <c r="JJ40" s="77"/>
      <c r="JK40" s="77"/>
      <c r="JL40" s="77"/>
      <c r="JM40" s="77"/>
    </row>
    <row r="41" spans="1:273" s="512" customFormat="1" ht="26.25" hidden="1">
      <c r="A41" s="224"/>
      <c r="B41" s="723" t="s">
        <v>271</v>
      </c>
      <c r="C41" s="676">
        <v>3859.6186050000001</v>
      </c>
      <c r="D41" s="638">
        <v>2612.642116</v>
      </c>
      <c r="E41" s="638">
        <v>206.29144500000001</v>
      </c>
      <c r="F41" s="638">
        <v>635.87334499999997</v>
      </c>
      <c r="G41" s="638">
        <v>5.8382737499999999</v>
      </c>
      <c r="H41" s="638">
        <v>398.97342300000003</v>
      </c>
      <c r="I41" s="894"/>
      <c r="J41" s="723" t="s">
        <v>271</v>
      </c>
      <c r="K41" s="676">
        <v>604.73298699999998</v>
      </c>
      <c r="L41" s="638">
        <v>34.975384499999997</v>
      </c>
      <c r="M41" s="638">
        <v>30.253208100000002</v>
      </c>
      <c r="N41" s="638">
        <v>539.50439400000005</v>
      </c>
      <c r="O41" s="894"/>
      <c r="P41" s="723" t="s">
        <v>271</v>
      </c>
      <c r="Q41" s="676">
        <v>5426.60967325</v>
      </c>
      <c r="R41" s="638">
        <v>152.94136800000001</v>
      </c>
      <c r="S41" s="638">
        <v>1155.7095179999999</v>
      </c>
      <c r="T41" s="638">
        <v>195.24445299999999</v>
      </c>
      <c r="U41" s="638">
        <v>3763.2963530000002</v>
      </c>
      <c r="V41" s="638">
        <v>5.3840312499999996</v>
      </c>
      <c r="W41" s="638">
        <v>154.03395</v>
      </c>
      <c r="X41" s="744"/>
      <c r="Y41" s="744"/>
      <c r="Z41" s="77"/>
      <c r="AA41" s="77"/>
      <c r="AB41" s="77"/>
      <c r="AC41" s="77"/>
      <c r="AD41" s="77"/>
      <c r="AE41" s="77"/>
      <c r="AF41" s="77"/>
      <c r="AG41" s="77"/>
      <c r="AH41" s="77"/>
      <c r="AI41" s="77"/>
      <c r="AJ41" s="77"/>
      <c r="AK41" s="77"/>
      <c r="AL41" s="77"/>
      <c r="AM41" s="77"/>
      <c r="AN41" s="77"/>
      <c r="AO41" s="77"/>
      <c r="AP41" s="77"/>
      <c r="AQ41" s="77"/>
      <c r="AR41" s="77"/>
      <c r="AS41" s="77"/>
      <c r="AT41" s="77"/>
      <c r="AU41" s="77"/>
      <c r="AV41" s="77"/>
      <c r="AW41" s="77"/>
      <c r="AX41" s="77"/>
      <c r="AY41" s="77"/>
      <c r="AZ41" s="77"/>
      <c r="BA41" s="77"/>
      <c r="BB41" s="77"/>
      <c r="BC41" s="77"/>
      <c r="BD41" s="77"/>
      <c r="BE41" s="77"/>
      <c r="BF41" s="77"/>
      <c r="BG41" s="77"/>
      <c r="BH41" s="77"/>
      <c r="BI41" s="77"/>
      <c r="BJ41" s="77"/>
      <c r="BK41" s="77"/>
      <c r="BL41" s="77"/>
      <c r="BM41" s="77"/>
      <c r="BN41" s="77"/>
      <c r="BO41" s="77"/>
      <c r="BP41" s="77"/>
      <c r="BQ41" s="77"/>
      <c r="BR41" s="77"/>
      <c r="BS41" s="77"/>
      <c r="BT41" s="77"/>
      <c r="BU41" s="77"/>
      <c r="BV41" s="77"/>
      <c r="BW41" s="77"/>
      <c r="BX41" s="77"/>
      <c r="BY41" s="77"/>
      <c r="BZ41" s="77"/>
      <c r="CA41" s="77"/>
      <c r="CB41" s="77"/>
      <c r="CC41" s="77"/>
      <c r="CD41" s="77"/>
      <c r="CE41" s="77"/>
      <c r="CF41" s="77"/>
      <c r="CG41" s="77"/>
      <c r="CH41" s="77"/>
      <c r="CI41" s="77"/>
      <c r="CJ41" s="77"/>
      <c r="CK41" s="77"/>
      <c r="CL41" s="77"/>
      <c r="CM41" s="77"/>
      <c r="CN41" s="77"/>
      <c r="CO41" s="77"/>
      <c r="CP41" s="77"/>
      <c r="CQ41" s="77"/>
      <c r="CR41" s="77"/>
      <c r="CS41" s="77"/>
      <c r="CT41" s="77"/>
      <c r="CU41" s="77"/>
      <c r="CV41" s="77"/>
      <c r="CW41" s="77"/>
      <c r="CX41" s="77"/>
      <c r="CY41" s="77"/>
      <c r="CZ41" s="77"/>
      <c r="DA41" s="77"/>
      <c r="DB41" s="77"/>
      <c r="DC41" s="77"/>
      <c r="DD41" s="77"/>
      <c r="DE41" s="77"/>
      <c r="DF41" s="77"/>
      <c r="DG41" s="77"/>
      <c r="DH41" s="77"/>
      <c r="DI41" s="77"/>
      <c r="DJ41" s="77"/>
      <c r="DK41" s="77"/>
      <c r="DL41" s="77"/>
      <c r="DM41" s="77"/>
      <c r="DN41" s="77"/>
      <c r="DO41" s="77"/>
      <c r="DP41" s="77"/>
      <c r="DQ41" s="77"/>
      <c r="DR41" s="77"/>
      <c r="DS41" s="77"/>
      <c r="DT41" s="77"/>
      <c r="DU41" s="77"/>
      <c r="DV41" s="77"/>
      <c r="DW41" s="77"/>
      <c r="DX41" s="77"/>
      <c r="DY41" s="77"/>
      <c r="DZ41" s="77"/>
      <c r="EA41" s="77"/>
      <c r="EB41" s="77"/>
      <c r="EC41" s="77"/>
      <c r="ED41" s="77"/>
      <c r="EE41" s="77"/>
      <c r="EF41" s="77"/>
      <c r="EG41" s="77"/>
      <c r="EH41" s="77"/>
      <c r="EI41" s="77"/>
      <c r="EJ41" s="77"/>
      <c r="EK41" s="77"/>
      <c r="EL41" s="77"/>
      <c r="EM41" s="77"/>
      <c r="EN41" s="77"/>
      <c r="EO41" s="77"/>
      <c r="EP41" s="77"/>
      <c r="EQ41" s="77"/>
      <c r="ER41" s="77"/>
      <c r="ES41" s="77"/>
      <c r="ET41" s="77"/>
      <c r="EU41" s="77"/>
      <c r="EV41" s="77"/>
      <c r="EW41" s="77"/>
      <c r="EX41" s="77"/>
      <c r="EY41" s="77"/>
      <c r="EZ41" s="77"/>
      <c r="FA41" s="77"/>
      <c r="FB41" s="77"/>
      <c r="FC41" s="77"/>
      <c r="FD41" s="77"/>
      <c r="FE41" s="77"/>
      <c r="FF41" s="77"/>
      <c r="FG41" s="77"/>
      <c r="FH41" s="77"/>
      <c r="FI41" s="77"/>
      <c r="FJ41" s="77"/>
      <c r="FK41" s="77"/>
      <c r="FL41" s="77"/>
      <c r="FM41" s="77"/>
      <c r="FN41" s="77"/>
      <c r="FO41" s="77"/>
      <c r="FP41" s="77"/>
      <c r="FQ41" s="77"/>
      <c r="FR41" s="77"/>
      <c r="FS41" s="77"/>
      <c r="FT41" s="77"/>
      <c r="FU41" s="77"/>
      <c r="FV41" s="77"/>
      <c r="FW41" s="77"/>
      <c r="FX41" s="77"/>
      <c r="FY41" s="77"/>
      <c r="FZ41" s="77"/>
      <c r="GA41" s="77"/>
      <c r="GB41" s="77"/>
      <c r="GC41" s="77"/>
      <c r="GD41" s="77"/>
      <c r="GE41" s="77"/>
      <c r="GF41" s="77"/>
      <c r="GG41" s="77"/>
      <c r="GH41" s="77"/>
      <c r="GI41" s="77"/>
      <c r="GJ41" s="77"/>
      <c r="GK41" s="77"/>
      <c r="GL41" s="77"/>
      <c r="GM41" s="77"/>
      <c r="GN41" s="77"/>
      <c r="GO41" s="77"/>
      <c r="GP41" s="77"/>
      <c r="GQ41" s="77"/>
      <c r="GR41" s="77"/>
      <c r="GS41" s="77"/>
      <c r="GT41" s="77"/>
      <c r="GU41" s="77"/>
      <c r="GV41" s="77"/>
      <c r="GW41" s="77"/>
      <c r="GX41" s="77"/>
      <c r="GY41" s="77"/>
      <c r="GZ41" s="77"/>
      <c r="HA41" s="77"/>
      <c r="HB41" s="77"/>
      <c r="HC41" s="77"/>
      <c r="HD41" s="77"/>
      <c r="HE41" s="77"/>
      <c r="HF41" s="77"/>
      <c r="HG41" s="77"/>
      <c r="HH41" s="77"/>
      <c r="HI41" s="77"/>
      <c r="HJ41" s="77"/>
      <c r="HK41" s="77"/>
      <c r="HL41" s="77"/>
      <c r="HM41" s="77"/>
      <c r="HN41" s="77"/>
      <c r="HO41" s="77"/>
      <c r="HP41" s="77"/>
      <c r="HQ41" s="77"/>
      <c r="HR41" s="77"/>
      <c r="HS41" s="77"/>
      <c r="HT41" s="77"/>
      <c r="HU41" s="77"/>
      <c r="HV41" s="77"/>
      <c r="HW41" s="77"/>
      <c r="HX41" s="77"/>
      <c r="HY41" s="77"/>
      <c r="HZ41" s="77"/>
      <c r="IA41" s="77"/>
      <c r="IB41" s="77"/>
      <c r="IC41" s="77"/>
      <c r="ID41" s="77"/>
      <c r="IE41" s="77"/>
      <c r="IF41" s="77"/>
      <c r="IG41" s="77"/>
      <c r="IH41" s="77"/>
      <c r="II41" s="77"/>
      <c r="IJ41" s="77"/>
      <c r="IK41" s="77"/>
      <c r="IL41" s="77"/>
      <c r="IM41" s="77"/>
      <c r="IN41" s="77"/>
      <c r="IO41" s="77"/>
      <c r="IP41" s="77"/>
      <c r="IQ41" s="77"/>
      <c r="IR41" s="77"/>
      <c r="IS41" s="77"/>
      <c r="IT41" s="77"/>
      <c r="IU41" s="77"/>
      <c r="IV41" s="77"/>
      <c r="IW41" s="77"/>
      <c r="IX41" s="77"/>
      <c r="IY41" s="77"/>
      <c r="IZ41" s="77"/>
      <c r="JA41" s="77"/>
      <c r="JB41" s="77"/>
      <c r="JC41" s="77"/>
      <c r="JD41" s="77"/>
      <c r="JE41" s="77"/>
      <c r="JF41" s="77"/>
      <c r="JG41" s="77"/>
      <c r="JH41" s="77"/>
      <c r="JI41" s="77"/>
      <c r="JJ41" s="77"/>
      <c r="JK41" s="77"/>
      <c r="JL41" s="77"/>
      <c r="JM41" s="77"/>
    </row>
    <row r="42" spans="1:273" s="513" customFormat="1" ht="26.25" hidden="1">
      <c r="A42" s="224"/>
      <c r="B42" s="722" t="s">
        <v>270</v>
      </c>
      <c r="C42" s="574">
        <v>3793.1412019999998</v>
      </c>
      <c r="D42" s="573">
        <v>2389.6105670000002</v>
      </c>
      <c r="E42" s="573">
        <v>196.729794</v>
      </c>
      <c r="F42" s="573">
        <v>798.54209000000003</v>
      </c>
      <c r="G42" s="573">
        <v>4.6407963700000003</v>
      </c>
      <c r="H42" s="573">
        <v>403.61795499999999</v>
      </c>
      <c r="I42" s="894"/>
      <c r="J42" s="722" t="s">
        <v>270</v>
      </c>
      <c r="K42" s="574">
        <v>603.51031699999999</v>
      </c>
      <c r="L42" s="573">
        <v>35.153087299999996</v>
      </c>
      <c r="M42" s="573">
        <v>21.830216</v>
      </c>
      <c r="N42" s="573">
        <v>546.52700500000003</v>
      </c>
      <c r="O42" s="894"/>
      <c r="P42" s="722" t="s">
        <v>270</v>
      </c>
      <c r="Q42" s="574">
        <v>5514.4300062499997</v>
      </c>
      <c r="R42" s="573">
        <v>155.241086</v>
      </c>
      <c r="S42" s="573">
        <v>1173.600083</v>
      </c>
      <c r="T42" s="573">
        <v>184.88614100000001</v>
      </c>
      <c r="U42" s="573">
        <v>3837.1102799999999</v>
      </c>
      <c r="V42" s="573">
        <v>7.1996582499999997</v>
      </c>
      <c r="W42" s="573">
        <v>156.39275799999999</v>
      </c>
      <c r="X42" s="744"/>
      <c r="Y42" s="744"/>
      <c r="Z42" s="77"/>
      <c r="AA42" s="77"/>
      <c r="AB42" s="77"/>
      <c r="AC42" s="77"/>
      <c r="AD42" s="77"/>
      <c r="AE42" s="77"/>
      <c r="AF42" s="77"/>
      <c r="AG42" s="77"/>
      <c r="AH42" s="77"/>
      <c r="AI42" s="77"/>
      <c r="AJ42" s="77"/>
      <c r="AK42" s="77"/>
      <c r="AL42" s="77"/>
      <c r="AM42" s="77"/>
      <c r="AN42" s="77"/>
      <c r="AO42" s="77"/>
      <c r="AP42" s="77"/>
      <c r="AQ42" s="77"/>
      <c r="AR42" s="77"/>
      <c r="AS42" s="77"/>
      <c r="AT42" s="77"/>
      <c r="AU42" s="77"/>
      <c r="AV42" s="77"/>
      <c r="AW42" s="77"/>
      <c r="AX42" s="77"/>
      <c r="AY42" s="77"/>
      <c r="AZ42" s="77"/>
      <c r="BA42" s="77"/>
      <c r="BB42" s="77"/>
      <c r="BC42" s="77"/>
      <c r="BD42" s="77"/>
      <c r="BE42" s="77"/>
      <c r="BF42" s="77"/>
      <c r="BG42" s="77"/>
      <c r="BH42" s="77"/>
      <c r="BI42" s="77"/>
      <c r="BJ42" s="77"/>
      <c r="BK42" s="77"/>
      <c r="BL42" s="77"/>
      <c r="BM42" s="77"/>
      <c r="BN42" s="77"/>
      <c r="BO42" s="77"/>
      <c r="BP42" s="77"/>
      <c r="BQ42" s="77"/>
      <c r="BR42" s="77"/>
      <c r="BS42" s="77"/>
      <c r="BT42" s="77"/>
      <c r="BU42" s="77"/>
      <c r="BV42" s="77"/>
      <c r="BW42" s="77"/>
      <c r="BX42" s="77"/>
      <c r="BY42" s="77"/>
      <c r="BZ42" s="77"/>
      <c r="CA42" s="77"/>
      <c r="CB42" s="77"/>
      <c r="CC42" s="77"/>
      <c r="CD42" s="77"/>
      <c r="CE42" s="77"/>
      <c r="CF42" s="77"/>
      <c r="CG42" s="77"/>
      <c r="CH42" s="77"/>
      <c r="CI42" s="77"/>
      <c r="CJ42" s="77"/>
      <c r="CK42" s="77"/>
      <c r="CL42" s="77"/>
      <c r="CM42" s="77"/>
      <c r="CN42" s="77"/>
      <c r="CO42" s="77"/>
      <c r="CP42" s="77"/>
      <c r="CQ42" s="77"/>
      <c r="CR42" s="77"/>
      <c r="CS42" s="77"/>
      <c r="CT42" s="77"/>
      <c r="CU42" s="77"/>
      <c r="CV42" s="77"/>
      <c r="CW42" s="77"/>
      <c r="CX42" s="77"/>
      <c r="CY42" s="77"/>
      <c r="CZ42" s="77"/>
      <c r="DA42" s="77"/>
      <c r="DB42" s="77"/>
      <c r="DC42" s="77"/>
      <c r="DD42" s="77"/>
      <c r="DE42" s="77"/>
      <c r="DF42" s="77"/>
      <c r="DG42" s="77"/>
      <c r="DH42" s="77"/>
      <c r="DI42" s="77"/>
      <c r="DJ42" s="77"/>
      <c r="DK42" s="77"/>
      <c r="DL42" s="77"/>
      <c r="DM42" s="77"/>
      <c r="DN42" s="77"/>
      <c r="DO42" s="77"/>
      <c r="DP42" s="77"/>
      <c r="DQ42" s="77"/>
      <c r="DR42" s="77"/>
      <c r="DS42" s="77"/>
      <c r="DT42" s="77"/>
      <c r="DU42" s="77"/>
      <c r="DV42" s="77"/>
      <c r="DW42" s="77"/>
      <c r="DX42" s="77"/>
      <c r="DY42" s="77"/>
      <c r="DZ42" s="77"/>
      <c r="EA42" s="77"/>
      <c r="EB42" s="77"/>
      <c r="EC42" s="77"/>
      <c r="ED42" s="77"/>
      <c r="EE42" s="77"/>
      <c r="EF42" s="77"/>
      <c r="EG42" s="77"/>
      <c r="EH42" s="77"/>
      <c r="EI42" s="77"/>
      <c r="EJ42" s="77"/>
      <c r="EK42" s="77"/>
      <c r="EL42" s="77"/>
      <c r="EM42" s="77"/>
      <c r="EN42" s="77"/>
      <c r="EO42" s="77"/>
      <c r="EP42" s="77"/>
      <c r="EQ42" s="77"/>
      <c r="ER42" s="77"/>
      <c r="ES42" s="77"/>
      <c r="ET42" s="77"/>
      <c r="EU42" s="77"/>
      <c r="EV42" s="77"/>
      <c r="EW42" s="77"/>
      <c r="EX42" s="77"/>
      <c r="EY42" s="77"/>
      <c r="EZ42" s="77"/>
      <c r="FA42" s="77"/>
      <c r="FB42" s="77"/>
      <c r="FC42" s="77"/>
      <c r="FD42" s="77"/>
      <c r="FE42" s="77"/>
      <c r="FF42" s="77"/>
      <c r="FG42" s="77"/>
      <c r="FH42" s="77"/>
      <c r="FI42" s="77"/>
      <c r="FJ42" s="77"/>
      <c r="FK42" s="77"/>
      <c r="FL42" s="77"/>
      <c r="FM42" s="77"/>
      <c r="FN42" s="77"/>
      <c r="FO42" s="77"/>
      <c r="FP42" s="77"/>
      <c r="FQ42" s="77"/>
      <c r="FR42" s="77"/>
      <c r="FS42" s="77"/>
      <c r="FT42" s="77"/>
      <c r="FU42" s="77"/>
      <c r="FV42" s="77"/>
      <c r="FW42" s="77"/>
      <c r="FX42" s="77"/>
      <c r="FY42" s="77"/>
      <c r="FZ42" s="77"/>
      <c r="GA42" s="77"/>
      <c r="GB42" s="77"/>
      <c r="GC42" s="77"/>
      <c r="GD42" s="77"/>
      <c r="GE42" s="77"/>
      <c r="GF42" s="77"/>
      <c r="GG42" s="77"/>
      <c r="GH42" s="77"/>
      <c r="GI42" s="77"/>
      <c r="GJ42" s="77"/>
      <c r="GK42" s="77"/>
      <c r="GL42" s="77"/>
      <c r="GM42" s="77"/>
      <c r="GN42" s="77"/>
      <c r="GO42" s="77"/>
      <c r="GP42" s="77"/>
      <c r="GQ42" s="77"/>
      <c r="GR42" s="77"/>
      <c r="GS42" s="77"/>
      <c r="GT42" s="77"/>
      <c r="GU42" s="77"/>
      <c r="GV42" s="77"/>
      <c r="GW42" s="77"/>
      <c r="GX42" s="77"/>
      <c r="GY42" s="77"/>
      <c r="GZ42" s="77"/>
      <c r="HA42" s="77"/>
      <c r="HB42" s="77"/>
      <c r="HC42" s="77"/>
      <c r="HD42" s="77"/>
      <c r="HE42" s="77"/>
      <c r="HF42" s="77"/>
      <c r="HG42" s="77"/>
      <c r="HH42" s="77"/>
      <c r="HI42" s="77"/>
      <c r="HJ42" s="77"/>
      <c r="HK42" s="77"/>
      <c r="HL42" s="77"/>
      <c r="HM42" s="77"/>
      <c r="HN42" s="77"/>
      <c r="HO42" s="77"/>
      <c r="HP42" s="77"/>
      <c r="HQ42" s="77"/>
      <c r="HR42" s="77"/>
      <c r="HS42" s="77"/>
      <c r="HT42" s="77"/>
      <c r="HU42" s="77"/>
      <c r="HV42" s="77"/>
      <c r="HW42" s="77"/>
      <c r="HX42" s="77"/>
      <c r="HY42" s="77"/>
      <c r="HZ42" s="77"/>
      <c r="IA42" s="77"/>
      <c r="IB42" s="77"/>
      <c r="IC42" s="77"/>
      <c r="ID42" s="77"/>
      <c r="IE42" s="77"/>
      <c r="IF42" s="77"/>
      <c r="IG42" s="77"/>
      <c r="IH42" s="77"/>
      <c r="II42" s="77"/>
      <c r="IJ42" s="77"/>
      <c r="IK42" s="77"/>
      <c r="IL42" s="77"/>
      <c r="IM42" s="77"/>
      <c r="IN42" s="77"/>
      <c r="IO42" s="77"/>
      <c r="IP42" s="77"/>
      <c r="IQ42" s="77"/>
      <c r="IR42" s="77"/>
      <c r="IS42" s="77"/>
      <c r="IT42" s="77"/>
      <c r="IU42" s="77"/>
      <c r="IV42" s="77"/>
      <c r="IW42" s="77"/>
      <c r="IX42" s="77"/>
      <c r="IY42" s="77"/>
      <c r="IZ42" s="77"/>
      <c r="JA42" s="77"/>
      <c r="JB42" s="77"/>
      <c r="JC42" s="77"/>
      <c r="JD42" s="77"/>
      <c r="JE42" s="77"/>
      <c r="JF42" s="77"/>
      <c r="JG42" s="77"/>
      <c r="JH42" s="77"/>
      <c r="JI42" s="77"/>
      <c r="JJ42" s="77"/>
      <c r="JK42" s="77"/>
      <c r="JL42" s="77"/>
      <c r="JM42" s="77"/>
    </row>
    <row r="43" spans="1:273" s="512" customFormat="1" ht="26.25" hidden="1">
      <c r="A43" s="224"/>
      <c r="B43" s="723" t="s">
        <v>269</v>
      </c>
      <c r="C43" s="676">
        <v>3834.6707019999999</v>
      </c>
      <c r="D43" s="638">
        <v>2351.7866359999998</v>
      </c>
      <c r="E43" s="638">
        <v>216.14628300000001</v>
      </c>
      <c r="F43" s="638">
        <v>819.26481799999999</v>
      </c>
      <c r="G43" s="638">
        <v>4.5283012199999995</v>
      </c>
      <c r="H43" s="638">
        <v>442.94466199999999</v>
      </c>
      <c r="I43" s="894"/>
      <c r="J43" s="723" t="s">
        <v>269</v>
      </c>
      <c r="K43" s="676">
        <v>604.091814</v>
      </c>
      <c r="L43" s="638">
        <v>37.312575899999999</v>
      </c>
      <c r="M43" s="638">
        <v>23.1521346</v>
      </c>
      <c r="N43" s="638">
        <v>543.62710500000003</v>
      </c>
      <c r="O43" s="894"/>
      <c r="P43" s="723" t="s">
        <v>269</v>
      </c>
      <c r="Q43" s="676">
        <v>5471.5679189700004</v>
      </c>
      <c r="R43" s="638">
        <v>152.079373</v>
      </c>
      <c r="S43" s="638">
        <v>1190.4982010000001</v>
      </c>
      <c r="T43" s="638">
        <v>174.82817</v>
      </c>
      <c r="U43" s="638">
        <v>3793.1006940000002</v>
      </c>
      <c r="V43" s="638">
        <v>7.3310679699999994</v>
      </c>
      <c r="W43" s="638">
        <v>153.730413</v>
      </c>
      <c r="X43" s="744"/>
      <c r="Y43" s="744"/>
      <c r="Z43" s="77"/>
      <c r="AA43" s="77"/>
      <c r="AB43" s="77"/>
      <c r="AC43" s="77"/>
      <c r="AD43" s="77"/>
      <c r="AE43" s="77"/>
      <c r="AF43" s="77"/>
      <c r="AG43" s="77"/>
      <c r="AH43" s="77"/>
      <c r="AI43" s="77"/>
      <c r="AJ43" s="77"/>
      <c r="AK43" s="77"/>
      <c r="AL43" s="77"/>
      <c r="AM43" s="77"/>
      <c r="AN43" s="77"/>
      <c r="AO43" s="77"/>
      <c r="AP43" s="77"/>
      <c r="AQ43" s="77"/>
      <c r="AR43" s="77"/>
      <c r="AS43" s="77"/>
      <c r="AT43" s="77"/>
      <c r="AU43" s="77"/>
      <c r="AV43" s="77"/>
      <c r="AW43" s="77"/>
      <c r="AX43" s="77"/>
      <c r="AY43" s="77"/>
      <c r="AZ43" s="77"/>
      <c r="BA43" s="77"/>
      <c r="BB43" s="77"/>
      <c r="BC43" s="77"/>
      <c r="BD43" s="77"/>
      <c r="BE43" s="77"/>
      <c r="BF43" s="77"/>
      <c r="BG43" s="77"/>
      <c r="BH43" s="77"/>
      <c r="BI43" s="77"/>
      <c r="BJ43" s="77"/>
      <c r="BK43" s="77"/>
      <c r="BL43" s="77"/>
      <c r="BM43" s="77"/>
      <c r="BN43" s="77"/>
      <c r="BO43" s="77"/>
      <c r="BP43" s="77"/>
      <c r="BQ43" s="77"/>
      <c r="BR43" s="77"/>
      <c r="BS43" s="77"/>
      <c r="BT43" s="77"/>
      <c r="BU43" s="77"/>
      <c r="BV43" s="77"/>
      <c r="BW43" s="77"/>
      <c r="BX43" s="77"/>
      <c r="BY43" s="77"/>
      <c r="BZ43" s="77"/>
      <c r="CA43" s="77"/>
      <c r="CB43" s="77"/>
      <c r="CC43" s="77"/>
      <c r="CD43" s="77"/>
      <c r="CE43" s="77"/>
      <c r="CF43" s="77"/>
      <c r="CG43" s="77"/>
      <c r="CH43" s="77"/>
      <c r="CI43" s="77"/>
      <c r="CJ43" s="77"/>
      <c r="CK43" s="77"/>
      <c r="CL43" s="77"/>
      <c r="CM43" s="77"/>
      <c r="CN43" s="77"/>
      <c r="CO43" s="77"/>
      <c r="CP43" s="77"/>
      <c r="CQ43" s="77"/>
      <c r="CR43" s="77"/>
      <c r="CS43" s="77"/>
      <c r="CT43" s="77"/>
      <c r="CU43" s="77"/>
      <c r="CV43" s="77"/>
      <c r="CW43" s="77"/>
      <c r="CX43" s="77"/>
      <c r="CY43" s="77"/>
      <c r="CZ43" s="77"/>
      <c r="DA43" s="77"/>
      <c r="DB43" s="77"/>
      <c r="DC43" s="77"/>
      <c r="DD43" s="77"/>
      <c r="DE43" s="77"/>
      <c r="DF43" s="77"/>
      <c r="DG43" s="77"/>
      <c r="DH43" s="77"/>
      <c r="DI43" s="77"/>
      <c r="DJ43" s="77"/>
      <c r="DK43" s="77"/>
      <c r="DL43" s="77"/>
      <c r="DM43" s="77"/>
      <c r="DN43" s="77"/>
      <c r="DO43" s="77"/>
      <c r="DP43" s="77"/>
      <c r="DQ43" s="77"/>
      <c r="DR43" s="77"/>
      <c r="DS43" s="77"/>
      <c r="DT43" s="77"/>
      <c r="DU43" s="77"/>
      <c r="DV43" s="77"/>
      <c r="DW43" s="77"/>
      <c r="DX43" s="77"/>
      <c r="DY43" s="77"/>
      <c r="DZ43" s="77"/>
      <c r="EA43" s="77"/>
      <c r="EB43" s="77"/>
      <c r="EC43" s="77"/>
      <c r="ED43" s="77"/>
      <c r="EE43" s="77"/>
      <c r="EF43" s="77"/>
      <c r="EG43" s="77"/>
      <c r="EH43" s="77"/>
      <c r="EI43" s="77"/>
      <c r="EJ43" s="77"/>
      <c r="EK43" s="77"/>
      <c r="EL43" s="77"/>
      <c r="EM43" s="77"/>
      <c r="EN43" s="77"/>
      <c r="EO43" s="77"/>
      <c r="EP43" s="77"/>
      <c r="EQ43" s="77"/>
      <c r="ER43" s="77"/>
      <c r="ES43" s="77"/>
      <c r="ET43" s="77"/>
      <c r="EU43" s="77"/>
      <c r="EV43" s="77"/>
      <c r="EW43" s="77"/>
      <c r="EX43" s="77"/>
      <c r="EY43" s="77"/>
      <c r="EZ43" s="77"/>
      <c r="FA43" s="77"/>
      <c r="FB43" s="77"/>
      <c r="FC43" s="77"/>
      <c r="FD43" s="77"/>
      <c r="FE43" s="77"/>
      <c r="FF43" s="77"/>
      <c r="FG43" s="77"/>
      <c r="FH43" s="77"/>
      <c r="FI43" s="77"/>
      <c r="FJ43" s="77"/>
      <c r="FK43" s="77"/>
      <c r="FL43" s="77"/>
      <c r="FM43" s="77"/>
      <c r="FN43" s="77"/>
      <c r="FO43" s="77"/>
      <c r="FP43" s="77"/>
      <c r="FQ43" s="77"/>
      <c r="FR43" s="77"/>
      <c r="FS43" s="77"/>
      <c r="FT43" s="77"/>
      <c r="FU43" s="77"/>
      <c r="FV43" s="77"/>
      <c r="FW43" s="77"/>
      <c r="FX43" s="77"/>
      <c r="FY43" s="77"/>
      <c r="FZ43" s="77"/>
      <c r="GA43" s="77"/>
      <c r="GB43" s="77"/>
      <c r="GC43" s="77"/>
      <c r="GD43" s="77"/>
      <c r="GE43" s="77"/>
      <c r="GF43" s="77"/>
      <c r="GG43" s="77"/>
      <c r="GH43" s="77"/>
      <c r="GI43" s="77"/>
      <c r="GJ43" s="77"/>
      <c r="GK43" s="77"/>
      <c r="GL43" s="77"/>
      <c r="GM43" s="77"/>
      <c r="GN43" s="77"/>
      <c r="GO43" s="77"/>
      <c r="GP43" s="77"/>
      <c r="GQ43" s="77"/>
      <c r="GR43" s="77"/>
      <c r="GS43" s="77"/>
      <c r="GT43" s="77"/>
      <c r="GU43" s="77"/>
      <c r="GV43" s="77"/>
      <c r="GW43" s="77"/>
      <c r="GX43" s="77"/>
      <c r="GY43" s="77"/>
      <c r="GZ43" s="77"/>
      <c r="HA43" s="77"/>
      <c r="HB43" s="77"/>
      <c r="HC43" s="77"/>
      <c r="HD43" s="77"/>
      <c r="HE43" s="77"/>
      <c r="HF43" s="77"/>
      <c r="HG43" s="77"/>
      <c r="HH43" s="77"/>
      <c r="HI43" s="77"/>
      <c r="HJ43" s="77"/>
      <c r="HK43" s="77"/>
      <c r="HL43" s="77"/>
      <c r="HM43" s="77"/>
      <c r="HN43" s="77"/>
      <c r="HO43" s="77"/>
      <c r="HP43" s="77"/>
      <c r="HQ43" s="77"/>
      <c r="HR43" s="77"/>
      <c r="HS43" s="77"/>
      <c r="HT43" s="77"/>
      <c r="HU43" s="77"/>
      <c r="HV43" s="77"/>
      <c r="HW43" s="77"/>
      <c r="HX43" s="77"/>
      <c r="HY43" s="77"/>
      <c r="HZ43" s="77"/>
      <c r="IA43" s="77"/>
      <c r="IB43" s="77"/>
      <c r="IC43" s="77"/>
      <c r="ID43" s="77"/>
      <c r="IE43" s="77"/>
      <c r="IF43" s="77"/>
      <c r="IG43" s="77"/>
      <c r="IH43" s="77"/>
      <c r="II43" s="77"/>
      <c r="IJ43" s="77"/>
      <c r="IK43" s="77"/>
      <c r="IL43" s="77"/>
      <c r="IM43" s="77"/>
      <c r="IN43" s="77"/>
      <c r="IO43" s="77"/>
      <c r="IP43" s="77"/>
      <c r="IQ43" s="77"/>
      <c r="IR43" s="77"/>
      <c r="IS43" s="77"/>
      <c r="IT43" s="77"/>
      <c r="IU43" s="77"/>
      <c r="IV43" s="77"/>
      <c r="IW43" s="77"/>
      <c r="IX43" s="77"/>
      <c r="IY43" s="77"/>
      <c r="IZ43" s="77"/>
      <c r="JA43" s="77"/>
      <c r="JB43" s="77"/>
      <c r="JC43" s="77"/>
      <c r="JD43" s="77"/>
      <c r="JE43" s="77"/>
      <c r="JF43" s="77"/>
      <c r="JG43" s="77"/>
      <c r="JH43" s="77"/>
      <c r="JI43" s="77"/>
      <c r="JJ43" s="77"/>
      <c r="JK43" s="77"/>
      <c r="JL43" s="77"/>
      <c r="JM43" s="77"/>
    </row>
    <row r="44" spans="1:273" s="745" customFormat="1" ht="26.25" hidden="1">
      <c r="A44" s="224"/>
      <c r="B44" s="721">
        <v>2019</v>
      </c>
      <c r="C44" s="734"/>
      <c r="D44" s="735"/>
      <c r="E44" s="735"/>
      <c r="F44" s="735"/>
      <c r="G44" s="735"/>
      <c r="H44" s="735"/>
      <c r="I44" s="894"/>
      <c r="J44" s="721">
        <v>2019</v>
      </c>
      <c r="K44" s="734"/>
      <c r="L44" s="735"/>
      <c r="M44" s="735"/>
      <c r="N44" s="735"/>
      <c r="O44" s="894"/>
      <c r="P44" s="721">
        <v>2019</v>
      </c>
      <c r="Q44" s="734"/>
      <c r="R44" s="735"/>
      <c r="S44" s="735"/>
      <c r="T44" s="735"/>
      <c r="U44" s="735"/>
      <c r="V44" s="735"/>
      <c r="W44" s="735"/>
      <c r="X44" s="744"/>
      <c r="Y44" s="744"/>
      <c r="Z44" s="77"/>
      <c r="AA44" s="77"/>
      <c r="AB44" s="77"/>
      <c r="AC44" s="77"/>
      <c r="AD44" s="77"/>
      <c r="AE44" s="77"/>
      <c r="AF44" s="77"/>
      <c r="AG44" s="77"/>
      <c r="AH44" s="77"/>
      <c r="AI44" s="77"/>
      <c r="AJ44" s="77"/>
      <c r="AK44" s="77"/>
      <c r="AL44" s="77"/>
      <c r="AM44" s="77"/>
      <c r="AN44" s="77"/>
      <c r="AO44" s="77"/>
      <c r="AP44" s="77"/>
      <c r="AQ44" s="77"/>
      <c r="AR44" s="77"/>
      <c r="AS44" s="77"/>
      <c r="AT44" s="77"/>
      <c r="AU44" s="77"/>
      <c r="AV44" s="77"/>
      <c r="AW44" s="77"/>
      <c r="AX44" s="77"/>
      <c r="AY44" s="77"/>
      <c r="AZ44" s="77"/>
      <c r="BA44" s="77"/>
      <c r="BB44" s="77"/>
      <c r="BC44" s="77"/>
      <c r="BD44" s="77"/>
      <c r="BE44" s="77"/>
      <c r="BF44" s="77"/>
      <c r="BG44" s="77"/>
      <c r="BH44" s="77"/>
      <c r="BI44" s="77"/>
      <c r="BJ44" s="77"/>
      <c r="BK44" s="77"/>
      <c r="BL44" s="77"/>
      <c r="BM44" s="77"/>
      <c r="BN44" s="77"/>
      <c r="BO44" s="77"/>
      <c r="BP44" s="77"/>
      <c r="BQ44" s="77"/>
      <c r="BR44" s="77"/>
      <c r="BS44" s="77"/>
      <c r="BT44" s="77"/>
      <c r="BU44" s="77"/>
      <c r="BV44" s="77"/>
      <c r="BW44" s="77"/>
      <c r="BX44" s="77"/>
      <c r="BY44" s="77"/>
      <c r="BZ44" s="77"/>
      <c r="CA44" s="77"/>
      <c r="CB44" s="77"/>
      <c r="CC44" s="77"/>
      <c r="CD44" s="77"/>
      <c r="CE44" s="77"/>
      <c r="CF44" s="77"/>
      <c r="CG44" s="77"/>
      <c r="CH44" s="77"/>
      <c r="CI44" s="77"/>
      <c r="CJ44" s="77"/>
      <c r="CK44" s="77"/>
      <c r="CL44" s="77"/>
      <c r="CM44" s="77"/>
      <c r="CN44" s="77"/>
      <c r="CO44" s="77"/>
      <c r="CP44" s="77"/>
      <c r="CQ44" s="77"/>
      <c r="CR44" s="77"/>
      <c r="CS44" s="77"/>
      <c r="CT44" s="77"/>
      <c r="CU44" s="77"/>
      <c r="CV44" s="77"/>
      <c r="CW44" s="77"/>
      <c r="CX44" s="77"/>
      <c r="CY44" s="77"/>
      <c r="CZ44" s="77"/>
      <c r="DA44" s="77"/>
      <c r="DB44" s="77"/>
      <c r="DC44" s="77"/>
      <c r="DD44" s="77"/>
      <c r="DE44" s="77"/>
      <c r="DF44" s="77"/>
      <c r="DG44" s="77"/>
      <c r="DH44" s="77"/>
      <c r="DI44" s="77"/>
      <c r="DJ44" s="77"/>
      <c r="DK44" s="77"/>
      <c r="DL44" s="77"/>
      <c r="DM44" s="77"/>
      <c r="DN44" s="77"/>
      <c r="DO44" s="77"/>
      <c r="DP44" s="77"/>
      <c r="DQ44" s="77"/>
      <c r="DR44" s="77"/>
      <c r="DS44" s="77"/>
      <c r="DT44" s="77"/>
      <c r="DU44" s="77"/>
      <c r="DV44" s="77"/>
      <c r="DW44" s="77"/>
      <c r="DX44" s="77"/>
      <c r="DY44" s="77"/>
      <c r="DZ44" s="77"/>
      <c r="EA44" s="77"/>
      <c r="EB44" s="77"/>
      <c r="EC44" s="77"/>
      <c r="ED44" s="77"/>
      <c r="EE44" s="77"/>
      <c r="EF44" s="77"/>
      <c r="EG44" s="77"/>
      <c r="EH44" s="77"/>
      <c r="EI44" s="77"/>
      <c r="EJ44" s="77"/>
      <c r="EK44" s="77"/>
      <c r="EL44" s="77"/>
      <c r="EM44" s="77"/>
      <c r="EN44" s="77"/>
      <c r="EO44" s="77"/>
      <c r="EP44" s="77"/>
      <c r="EQ44" s="77"/>
      <c r="ER44" s="77"/>
      <c r="ES44" s="77"/>
      <c r="ET44" s="77"/>
      <c r="EU44" s="77"/>
      <c r="EV44" s="77"/>
      <c r="EW44" s="77"/>
      <c r="EX44" s="77"/>
      <c r="EY44" s="77"/>
      <c r="EZ44" s="77"/>
      <c r="FA44" s="77"/>
      <c r="FB44" s="77"/>
      <c r="FC44" s="77"/>
      <c r="FD44" s="77"/>
      <c r="FE44" s="77"/>
      <c r="FF44" s="77"/>
      <c r="FG44" s="77"/>
      <c r="FH44" s="77"/>
      <c r="FI44" s="77"/>
      <c r="FJ44" s="77"/>
      <c r="FK44" s="77"/>
      <c r="FL44" s="77"/>
      <c r="FM44" s="77"/>
      <c r="FN44" s="77"/>
      <c r="FO44" s="77"/>
      <c r="FP44" s="77"/>
      <c r="FQ44" s="77"/>
      <c r="FR44" s="77"/>
      <c r="FS44" s="77"/>
      <c r="FT44" s="77"/>
      <c r="FU44" s="77"/>
      <c r="FV44" s="77"/>
      <c r="FW44" s="77"/>
      <c r="FX44" s="77"/>
      <c r="FY44" s="77"/>
      <c r="FZ44" s="77"/>
      <c r="GA44" s="77"/>
      <c r="GB44" s="77"/>
      <c r="GC44" s="77"/>
      <c r="GD44" s="77"/>
      <c r="GE44" s="77"/>
      <c r="GF44" s="77"/>
      <c r="GG44" s="77"/>
      <c r="GH44" s="77"/>
      <c r="GI44" s="77"/>
      <c r="GJ44" s="77"/>
      <c r="GK44" s="77"/>
      <c r="GL44" s="77"/>
      <c r="GM44" s="77"/>
      <c r="GN44" s="77"/>
      <c r="GO44" s="77"/>
      <c r="GP44" s="77"/>
      <c r="GQ44" s="77"/>
      <c r="GR44" s="77"/>
      <c r="GS44" s="77"/>
      <c r="GT44" s="77"/>
      <c r="GU44" s="77"/>
      <c r="GV44" s="77"/>
      <c r="GW44" s="77"/>
      <c r="GX44" s="77"/>
      <c r="GY44" s="77"/>
      <c r="GZ44" s="77"/>
      <c r="HA44" s="77"/>
      <c r="HB44" s="77"/>
      <c r="HC44" s="77"/>
      <c r="HD44" s="77"/>
      <c r="HE44" s="77"/>
      <c r="HF44" s="77"/>
      <c r="HG44" s="77"/>
      <c r="HH44" s="77"/>
      <c r="HI44" s="77"/>
      <c r="HJ44" s="77"/>
      <c r="HK44" s="77"/>
      <c r="HL44" s="77"/>
      <c r="HM44" s="77"/>
      <c r="HN44" s="77"/>
      <c r="HO44" s="77"/>
      <c r="HP44" s="77"/>
      <c r="HQ44" s="77"/>
      <c r="HR44" s="77"/>
      <c r="HS44" s="77"/>
      <c r="HT44" s="77"/>
      <c r="HU44" s="77"/>
      <c r="HV44" s="77"/>
      <c r="HW44" s="77"/>
      <c r="HX44" s="77"/>
      <c r="HY44" s="77"/>
      <c r="HZ44" s="77"/>
      <c r="IA44" s="77"/>
      <c r="IB44" s="77"/>
      <c r="IC44" s="77"/>
      <c r="ID44" s="77"/>
      <c r="IE44" s="77"/>
      <c r="IF44" s="77"/>
      <c r="IG44" s="77"/>
      <c r="IH44" s="77"/>
      <c r="II44" s="77"/>
      <c r="IJ44" s="77"/>
      <c r="IK44" s="77"/>
      <c r="IL44" s="77"/>
      <c r="IM44" s="77"/>
      <c r="IN44" s="77"/>
      <c r="IO44" s="77"/>
      <c r="IP44" s="77"/>
      <c r="IQ44" s="77"/>
      <c r="IR44" s="77"/>
      <c r="IS44" s="77"/>
      <c r="IT44" s="77"/>
      <c r="IU44" s="77"/>
      <c r="IV44" s="77"/>
      <c r="IW44" s="77"/>
      <c r="IX44" s="77"/>
      <c r="IY44" s="77"/>
      <c r="IZ44" s="77"/>
      <c r="JA44" s="77"/>
      <c r="JB44" s="77"/>
      <c r="JC44" s="77"/>
      <c r="JD44" s="77"/>
      <c r="JE44" s="77"/>
      <c r="JF44" s="77"/>
      <c r="JG44" s="77"/>
      <c r="JH44" s="77"/>
      <c r="JI44" s="77"/>
      <c r="JJ44" s="77"/>
      <c r="JK44" s="77"/>
      <c r="JL44" s="77"/>
      <c r="JM44" s="77"/>
    </row>
    <row r="45" spans="1:273" s="513" customFormat="1" ht="26.25" hidden="1">
      <c r="A45" s="224"/>
      <c r="B45" s="722" t="s">
        <v>268</v>
      </c>
      <c r="C45" s="574">
        <v>3807.9545119999998</v>
      </c>
      <c r="D45" s="573">
        <v>2308.4564989999999</v>
      </c>
      <c r="E45" s="573">
        <v>195.022963</v>
      </c>
      <c r="F45" s="573">
        <v>835.41752399999996</v>
      </c>
      <c r="G45" s="573">
        <v>4.1571404300000001</v>
      </c>
      <c r="H45" s="573">
        <v>464.90038700000002</v>
      </c>
      <c r="I45" s="894"/>
      <c r="J45" s="722" t="s">
        <v>268</v>
      </c>
      <c r="K45" s="574">
        <v>618.69511499999999</v>
      </c>
      <c r="L45" s="573">
        <v>35.723426200000006</v>
      </c>
      <c r="M45" s="573">
        <v>34.293663500000001</v>
      </c>
      <c r="N45" s="573">
        <v>548.67802600000005</v>
      </c>
      <c r="O45" s="894"/>
      <c r="P45" s="722" t="s">
        <v>268</v>
      </c>
      <c r="Q45" s="574">
        <v>5546.3695422500004</v>
      </c>
      <c r="R45" s="573">
        <v>161.45895100000001</v>
      </c>
      <c r="S45" s="573">
        <v>1187.559227</v>
      </c>
      <c r="T45" s="573">
        <v>165.800524</v>
      </c>
      <c r="U45" s="573">
        <v>3880.891216</v>
      </c>
      <c r="V45" s="573">
        <v>7.0340002500000001</v>
      </c>
      <c r="W45" s="573">
        <v>143.62562399999999</v>
      </c>
      <c r="X45" s="744"/>
      <c r="Y45" s="744"/>
      <c r="Z45" s="77"/>
      <c r="AA45" s="77"/>
      <c r="AB45" s="77"/>
      <c r="AC45" s="77"/>
      <c r="AD45" s="77"/>
      <c r="AE45" s="77"/>
      <c r="AF45" s="77"/>
      <c r="AG45" s="77"/>
      <c r="AH45" s="77"/>
      <c r="AI45" s="77"/>
      <c r="AJ45" s="77"/>
      <c r="AK45" s="77"/>
      <c r="AL45" s="77"/>
      <c r="AM45" s="77"/>
      <c r="AN45" s="77"/>
      <c r="AO45" s="77"/>
      <c r="AP45" s="77"/>
      <c r="AQ45" s="77"/>
      <c r="AR45" s="77"/>
      <c r="AS45" s="77"/>
      <c r="AT45" s="77"/>
      <c r="AU45" s="77"/>
      <c r="AV45" s="77"/>
      <c r="AW45" s="77"/>
      <c r="AX45" s="77"/>
      <c r="AY45" s="77"/>
      <c r="AZ45" s="77"/>
      <c r="BA45" s="77"/>
      <c r="BB45" s="77"/>
      <c r="BC45" s="77"/>
      <c r="BD45" s="77"/>
      <c r="BE45" s="77"/>
      <c r="BF45" s="77"/>
      <c r="BG45" s="77"/>
      <c r="BH45" s="77"/>
      <c r="BI45" s="77"/>
      <c r="BJ45" s="77"/>
      <c r="BK45" s="77"/>
      <c r="BL45" s="77"/>
      <c r="BM45" s="77"/>
      <c r="BN45" s="77"/>
      <c r="BO45" s="77"/>
      <c r="BP45" s="77"/>
      <c r="BQ45" s="77"/>
      <c r="BR45" s="77"/>
      <c r="BS45" s="77"/>
      <c r="BT45" s="77"/>
      <c r="BU45" s="77"/>
      <c r="BV45" s="77"/>
      <c r="BW45" s="77"/>
      <c r="BX45" s="77"/>
      <c r="BY45" s="77"/>
      <c r="BZ45" s="77"/>
      <c r="CA45" s="77"/>
      <c r="CB45" s="77"/>
      <c r="CC45" s="77"/>
      <c r="CD45" s="77"/>
      <c r="CE45" s="77"/>
      <c r="CF45" s="77"/>
      <c r="CG45" s="77"/>
      <c r="CH45" s="77"/>
      <c r="CI45" s="77"/>
      <c r="CJ45" s="77"/>
      <c r="CK45" s="77"/>
      <c r="CL45" s="77"/>
      <c r="CM45" s="77"/>
      <c r="CN45" s="77"/>
      <c r="CO45" s="77"/>
      <c r="CP45" s="77"/>
      <c r="CQ45" s="77"/>
      <c r="CR45" s="77"/>
      <c r="CS45" s="77"/>
      <c r="CT45" s="77"/>
      <c r="CU45" s="77"/>
      <c r="CV45" s="77"/>
      <c r="CW45" s="77"/>
      <c r="CX45" s="77"/>
      <c r="CY45" s="77"/>
      <c r="CZ45" s="77"/>
      <c r="DA45" s="77"/>
      <c r="DB45" s="77"/>
      <c r="DC45" s="77"/>
      <c r="DD45" s="77"/>
      <c r="DE45" s="77"/>
      <c r="DF45" s="77"/>
      <c r="DG45" s="77"/>
      <c r="DH45" s="77"/>
      <c r="DI45" s="77"/>
      <c r="DJ45" s="77"/>
      <c r="DK45" s="77"/>
      <c r="DL45" s="77"/>
      <c r="DM45" s="77"/>
      <c r="DN45" s="77"/>
      <c r="DO45" s="77"/>
      <c r="DP45" s="77"/>
      <c r="DQ45" s="77"/>
      <c r="DR45" s="77"/>
      <c r="DS45" s="77"/>
      <c r="DT45" s="77"/>
      <c r="DU45" s="77"/>
      <c r="DV45" s="77"/>
      <c r="DW45" s="77"/>
      <c r="DX45" s="77"/>
      <c r="DY45" s="77"/>
      <c r="DZ45" s="77"/>
      <c r="EA45" s="77"/>
      <c r="EB45" s="77"/>
      <c r="EC45" s="77"/>
      <c r="ED45" s="77"/>
      <c r="EE45" s="77"/>
      <c r="EF45" s="77"/>
      <c r="EG45" s="77"/>
      <c r="EH45" s="77"/>
      <c r="EI45" s="77"/>
      <c r="EJ45" s="77"/>
      <c r="EK45" s="77"/>
      <c r="EL45" s="77"/>
      <c r="EM45" s="77"/>
      <c r="EN45" s="77"/>
      <c r="EO45" s="77"/>
      <c r="EP45" s="77"/>
      <c r="EQ45" s="77"/>
      <c r="ER45" s="77"/>
      <c r="ES45" s="77"/>
      <c r="ET45" s="77"/>
      <c r="EU45" s="77"/>
      <c r="EV45" s="77"/>
      <c r="EW45" s="77"/>
      <c r="EX45" s="77"/>
      <c r="EY45" s="77"/>
      <c r="EZ45" s="77"/>
      <c r="FA45" s="77"/>
      <c r="FB45" s="77"/>
      <c r="FC45" s="77"/>
      <c r="FD45" s="77"/>
      <c r="FE45" s="77"/>
      <c r="FF45" s="77"/>
      <c r="FG45" s="77"/>
      <c r="FH45" s="77"/>
      <c r="FI45" s="77"/>
      <c r="FJ45" s="77"/>
      <c r="FK45" s="77"/>
      <c r="FL45" s="77"/>
      <c r="FM45" s="77"/>
      <c r="FN45" s="77"/>
      <c r="FO45" s="77"/>
      <c r="FP45" s="77"/>
      <c r="FQ45" s="77"/>
      <c r="FR45" s="77"/>
      <c r="FS45" s="77"/>
      <c r="FT45" s="77"/>
      <c r="FU45" s="77"/>
      <c r="FV45" s="77"/>
      <c r="FW45" s="77"/>
      <c r="FX45" s="77"/>
      <c r="FY45" s="77"/>
      <c r="FZ45" s="77"/>
      <c r="GA45" s="77"/>
      <c r="GB45" s="77"/>
      <c r="GC45" s="77"/>
      <c r="GD45" s="77"/>
      <c r="GE45" s="77"/>
      <c r="GF45" s="77"/>
      <c r="GG45" s="77"/>
      <c r="GH45" s="77"/>
      <c r="GI45" s="77"/>
      <c r="GJ45" s="77"/>
      <c r="GK45" s="77"/>
      <c r="GL45" s="77"/>
      <c r="GM45" s="77"/>
      <c r="GN45" s="77"/>
      <c r="GO45" s="77"/>
      <c r="GP45" s="77"/>
      <c r="GQ45" s="77"/>
      <c r="GR45" s="77"/>
      <c r="GS45" s="77"/>
      <c r="GT45" s="77"/>
      <c r="GU45" s="77"/>
      <c r="GV45" s="77"/>
      <c r="GW45" s="77"/>
      <c r="GX45" s="77"/>
      <c r="GY45" s="77"/>
      <c r="GZ45" s="77"/>
      <c r="HA45" s="77"/>
      <c r="HB45" s="77"/>
      <c r="HC45" s="77"/>
      <c r="HD45" s="77"/>
      <c r="HE45" s="77"/>
      <c r="HF45" s="77"/>
      <c r="HG45" s="77"/>
      <c r="HH45" s="77"/>
      <c r="HI45" s="77"/>
      <c r="HJ45" s="77"/>
      <c r="HK45" s="77"/>
      <c r="HL45" s="77"/>
      <c r="HM45" s="77"/>
      <c r="HN45" s="77"/>
      <c r="HO45" s="77"/>
      <c r="HP45" s="77"/>
      <c r="HQ45" s="77"/>
      <c r="HR45" s="77"/>
      <c r="HS45" s="77"/>
      <c r="HT45" s="77"/>
      <c r="HU45" s="77"/>
      <c r="HV45" s="77"/>
      <c r="HW45" s="77"/>
      <c r="HX45" s="77"/>
      <c r="HY45" s="77"/>
      <c r="HZ45" s="77"/>
      <c r="IA45" s="77"/>
      <c r="IB45" s="77"/>
      <c r="IC45" s="77"/>
      <c r="ID45" s="77"/>
      <c r="IE45" s="77"/>
      <c r="IF45" s="77"/>
      <c r="IG45" s="77"/>
      <c r="IH45" s="77"/>
      <c r="II45" s="77"/>
      <c r="IJ45" s="77"/>
      <c r="IK45" s="77"/>
      <c r="IL45" s="77"/>
      <c r="IM45" s="77"/>
      <c r="IN45" s="77"/>
      <c r="IO45" s="77"/>
      <c r="IP45" s="77"/>
      <c r="IQ45" s="77"/>
      <c r="IR45" s="77"/>
      <c r="IS45" s="77"/>
      <c r="IT45" s="77"/>
      <c r="IU45" s="77"/>
      <c r="IV45" s="77"/>
      <c r="IW45" s="77"/>
      <c r="IX45" s="77"/>
      <c r="IY45" s="77"/>
      <c r="IZ45" s="77"/>
      <c r="JA45" s="77"/>
      <c r="JB45" s="77"/>
      <c r="JC45" s="77"/>
      <c r="JD45" s="77"/>
      <c r="JE45" s="77"/>
      <c r="JF45" s="77"/>
      <c r="JG45" s="77"/>
      <c r="JH45" s="77"/>
      <c r="JI45" s="77"/>
      <c r="JJ45" s="77"/>
      <c r="JK45" s="77"/>
      <c r="JL45" s="77"/>
      <c r="JM45" s="77"/>
    </row>
    <row r="46" spans="1:273" s="512" customFormat="1" ht="26.25" hidden="1">
      <c r="A46" s="224"/>
      <c r="B46" s="723" t="s">
        <v>267</v>
      </c>
      <c r="C46" s="676">
        <v>4022.4580259999998</v>
      </c>
      <c r="D46" s="638">
        <v>2412.8707869999998</v>
      </c>
      <c r="E46" s="638">
        <v>241.76177899999999</v>
      </c>
      <c r="F46" s="638">
        <v>862.65275499999996</v>
      </c>
      <c r="G46" s="638">
        <v>4.3863694000000004</v>
      </c>
      <c r="H46" s="638">
        <v>500.78633500000001</v>
      </c>
      <c r="I46" s="894"/>
      <c r="J46" s="723" t="s">
        <v>267</v>
      </c>
      <c r="K46" s="676">
        <v>619.54877799999997</v>
      </c>
      <c r="L46" s="638">
        <v>35.760802299999995</v>
      </c>
      <c r="M46" s="638">
        <v>48.314763299999996</v>
      </c>
      <c r="N46" s="638">
        <v>535.47321299999999</v>
      </c>
      <c r="O46" s="894"/>
      <c r="P46" s="723" t="s">
        <v>267</v>
      </c>
      <c r="Q46" s="676">
        <v>5630.2693929699999</v>
      </c>
      <c r="R46" s="638">
        <v>162.175613</v>
      </c>
      <c r="S46" s="638">
        <v>1179.9875790000001</v>
      </c>
      <c r="T46" s="638">
        <v>161.663117</v>
      </c>
      <c r="U46" s="638">
        <v>3956.939284</v>
      </c>
      <c r="V46" s="638">
        <v>7.2308919700000001</v>
      </c>
      <c r="W46" s="638">
        <v>162.272908</v>
      </c>
      <c r="X46" s="744"/>
      <c r="Y46" s="744"/>
      <c r="Z46" s="77"/>
      <c r="AA46" s="77"/>
      <c r="AB46" s="77"/>
      <c r="AC46" s="77"/>
      <c r="AD46" s="77"/>
      <c r="AE46" s="77"/>
      <c r="AF46" s="77"/>
      <c r="AG46" s="77"/>
      <c r="AH46" s="77"/>
      <c r="AI46" s="77"/>
      <c r="AJ46" s="77"/>
      <c r="AK46" s="77"/>
      <c r="AL46" s="77"/>
      <c r="AM46" s="77"/>
      <c r="AN46" s="77"/>
      <c r="AO46" s="77"/>
      <c r="AP46" s="77"/>
      <c r="AQ46" s="77"/>
      <c r="AR46" s="77"/>
      <c r="AS46" s="77"/>
      <c r="AT46" s="77"/>
      <c r="AU46" s="77"/>
      <c r="AV46" s="77"/>
      <c r="AW46" s="77"/>
      <c r="AX46" s="77"/>
      <c r="AY46" s="77"/>
      <c r="AZ46" s="77"/>
      <c r="BA46" s="77"/>
      <c r="BB46" s="77"/>
      <c r="BC46" s="77"/>
      <c r="BD46" s="77"/>
      <c r="BE46" s="77"/>
      <c r="BF46" s="77"/>
      <c r="BG46" s="77"/>
      <c r="BH46" s="77"/>
      <c r="BI46" s="77"/>
      <c r="BJ46" s="77"/>
      <c r="BK46" s="77"/>
      <c r="BL46" s="77"/>
      <c r="BM46" s="77"/>
      <c r="BN46" s="77"/>
      <c r="BO46" s="77"/>
      <c r="BP46" s="77"/>
      <c r="BQ46" s="77"/>
      <c r="BR46" s="77"/>
      <c r="BS46" s="77"/>
      <c r="BT46" s="77"/>
      <c r="BU46" s="77"/>
      <c r="BV46" s="77"/>
      <c r="BW46" s="77"/>
      <c r="BX46" s="77"/>
      <c r="BY46" s="77"/>
      <c r="BZ46" s="77"/>
      <c r="CA46" s="77"/>
      <c r="CB46" s="77"/>
      <c r="CC46" s="77"/>
      <c r="CD46" s="77"/>
      <c r="CE46" s="77"/>
      <c r="CF46" s="77"/>
      <c r="CG46" s="77"/>
      <c r="CH46" s="77"/>
      <c r="CI46" s="77"/>
      <c r="CJ46" s="77"/>
      <c r="CK46" s="77"/>
      <c r="CL46" s="77"/>
      <c r="CM46" s="77"/>
      <c r="CN46" s="77"/>
      <c r="CO46" s="77"/>
      <c r="CP46" s="77"/>
      <c r="CQ46" s="77"/>
      <c r="CR46" s="77"/>
      <c r="CS46" s="77"/>
      <c r="CT46" s="77"/>
      <c r="CU46" s="77"/>
      <c r="CV46" s="77"/>
      <c r="CW46" s="77"/>
      <c r="CX46" s="77"/>
      <c r="CY46" s="77"/>
      <c r="CZ46" s="77"/>
      <c r="DA46" s="77"/>
      <c r="DB46" s="77"/>
      <c r="DC46" s="77"/>
      <c r="DD46" s="77"/>
      <c r="DE46" s="77"/>
      <c r="DF46" s="77"/>
      <c r="DG46" s="77"/>
      <c r="DH46" s="77"/>
      <c r="DI46" s="77"/>
      <c r="DJ46" s="77"/>
      <c r="DK46" s="77"/>
      <c r="DL46" s="77"/>
      <c r="DM46" s="77"/>
      <c r="DN46" s="77"/>
      <c r="DO46" s="77"/>
      <c r="DP46" s="77"/>
      <c r="DQ46" s="77"/>
      <c r="DR46" s="77"/>
      <c r="DS46" s="77"/>
      <c r="DT46" s="77"/>
      <c r="DU46" s="77"/>
      <c r="DV46" s="77"/>
      <c r="DW46" s="77"/>
      <c r="DX46" s="77"/>
      <c r="DY46" s="77"/>
      <c r="DZ46" s="77"/>
      <c r="EA46" s="77"/>
      <c r="EB46" s="77"/>
      <c r="EC46" s="77"/>
      <c r="ED46" s="77"/>
      <c r="EE46" s="77"/>
      <c r="EF46" s="77"/>
      <c r="EG46" s="77"/>
      <c r="EH46" s="77"/>
      <c r="EI46" s="77"/>
      <c r="EJ46" s="77"/>
      <c r="EK46" s="77"/>
      <c r="EL46" s="77"/>
      <c r="EM46" s="77"/>
      <c r="EN46" s="77"/>
      <c r="EO46" s="77"/>
      <c r="EP46" s="77"/>
      <c r="EQ46" s="77"/>
      <c r="ER46" s="77"/>
      <c r="ES46" s="77"/>
      <c r="ET46" s="77"/>
      <c r="EU46" s="77"/>
      <c r="EV46" s="77"/>
      <c r="EW46" s="77"/>
      <c r="EX46" s="77"/>
      <c r="EY46" s="77"/>
      <c r="EZ46" s="77"/>
      <c r="FA46" s="77"/>
      <c r="FB46" s="77"/>
      <c r="FC46" s="77"/>
      <c r="FD46" s="77"/>
      <c r="FE46" s="77"/>
      <c r="FF46" s="77"/>
      <c r="FG46" s="77"/>
      <c r="FH46" s="77"/>
      <c r="FI46" s="77"/>
      <c r="FJ46" s="77"/>
      <c r="FK46" s="77"/>
      <c r="FL46" s="77"/>
      <c r="FM46" s="77"/>
      <c r="FN46" s="77"/>
      <c r="FO46" s="77"/>
      <c r="FP46" s="77"/>
      <c r="FQ46" s="77"/>
      <c r="FR46" s="77"/>
      <c r="FS46" s="77"/>
      <c r="FT46" s="77"/>
      <c r="FU46" s="77"/>
      <c r="FV46" s="77"/>
      <c r="FW46" s="77"/>
      <c r="FX46" s="77"/>
      <c r="FY46" s="77"/>
      <c r="FZ46" s="77"/>
      <c r="GA46" s="77"/>
      <c r="GB46" s="77"/>
      <c r="GC46" s="77"/>
      <c r="GD46" s="77"/>
      <c r="GE46" s="77"/>
      <c r="GF46" s="77"/>
      <c r="GG46" s="77"/>
      <c r="GH46" s="77"/>
      <c r="GI46" s="77"/>
      <c r="GJ46" s="77"/>
      <c r="GK46" s="77"/>
      <c r="GL46" s="77"/>
      <c r="GM46" s="77"/>
      <c r="GN46" s="77"/>
      <c r="GO46" s="77"/>
      <c r="GP46" s="77"/>
      <c r="GQ46" s="77"/>
      <c r="GR46" s="77"/>
      <c r="GS46" s="77"/>
      <c r="GT46" s="77"/>
      <c r="GU46" s="77"/>
      <c r="GV46" s="77"/>
      <c r="GW46" s="77"/>
      <c r="GX46" s="77"/>
      <c r="GY46" s="77"/>
      <c r="GZ46" s="77"/>
      <c r="HA46" s="77"/>
      <c r="HB46" s="77"/>
      <c r="HC46" s="77"/>
      <c r="HD46" s="77"/>
      <c r="HE46" s="77"/>
      <c r="HF46" s="77"/>
      <c r="HG46" s="77"/>
      <c r="HH46" s="77"/>
      <c r="HI46" s="77"/>
      <c r="HJ46" s="77"/>
      <c r="HK46" s="77"/>
      <c r="HL46" s="77"/>
      <c r="HM46" s="77"/>
      <c r="HN46" s="77"/>
      <c r="HO46" s="77"/>
      <c r="HP46" s="77"/>
      <c r="HQ46" s="77"/>
      <c r="HR46" s="77"/>
      <c r="HS46" s="77"/>
      <c r="HT46" s="77"/>
      <c r="HU46" s="77"/>
      <c r="HV46" s="77"/>
      <c r="HW46" s="77"/>
      <c r="HX46" s="77"/>
      <c r="HY46" s="77"/>
      <c r="HZ46" s="77"/>
      <c r="IA46" s="77"/>
      <c r="IB46" s="77"/>
      <c r="IC46" s="77"/>
      <c r="ID46" s="77"/>
      <c r="IE46" s="77"/>
      <c r="IF46" s="77"/>
      <c r="IG46" s="77"/>
      <c r="IH46" s="77"/>
      <c r="II46" s="77"/>
      <c r="IJ46" s="77"/>
      <c r="IK46" s="77"/>
      <c r="IL46" s="77"/>
      <c r="IM46" s="77"/>
      <c r="IN46" s="77"/>
      <c r="IO46" s="77"/>
      <c r="IP46" s="77"/>
      <c r="IQ46" s="77"/>
      <c r="IR46" s="77"/>
      <c r="IS46" s="77"/>
      <c r="IT46" s="77"/>
      <c r="IU46" s="77"/>
      <c r="IV46" s="77"/>
      <c r="IW46" s="77"/>
      <c r="IX46" s="77"/>
      <c r="IY46" s="77"/>
      <c r="IZ46" s="77"/>
      <c r="JA46" s="77"/>
      <c r="JB46" s="77"/>
      <c r="JC46" s="77"/>
      <c r="JD46" s="77"/>
      <c r="JE46" s="77"/>
      <c r="JF46" s="77"/>
      <c r="JG46" s="77"/>
      <c r="JH46" s="77"/>
      <c r="JI46" s="77"/>
      <c r="JJ46" s="77"/>
      <c r="JK46" s="77"/>
      <c r="JL46" s="77"/>
      <c r="JM46" s="77"/>
    </row>
    <row r="47" spans="1:273" s="513" customFormat="1" ht="26.25" hidden="1">
      <c r="A47" s="224"/>
      <c r="B47" s="722" t="s">
        <v>266</v>
      </c>
      <c r="C47" s="574">
        <v>4025.3606730000001</v>
      </c>
      <c r="D47" s="573">
        <v>2370.7821610000001</v>
      </c>
      <c r="E47" s="573">
        <v>234.53078300000001</v>
      </c>
      <c r="F47" s="573">
        <v>866.22317999999996</v>
      </c>
      <c r="G47" s="573">
        <v>2.2921222700000001</v>
      </c>
      <c r="H47" s="573">
        <v>551.53242899999998</v>
      </c>
      <c r="I47" s="894"/>
      <c r="J47" s="722" t="s">
        <v>266</v>
      </c>
      <c r="K47" s="574">
        <v>606.605277</v>
      </c>
      <c r="L47" s="573">
        <v>33.797019200000001</v>
      </c>
      <c r="M47" s="573">
        <v>48.502025000000003</v>
      </c>
      <c r="N47" s="573">
        <v>524.30623200000002</v>
      </c>
      <c r="O47" s="894"/>
      <c r="P47" s="722" t="s">
        <v>266</v>
      </c>
      <c r="Q47" s="574">
        <v>5862.0129909699999</v>
      </c>
      <c r="R47" s="573">
        <v>165.42657700000001</v>
      </c>
      <c r="S47" s="573">
        <v>1189.01107</v>
      </c>
      <c r="T47" s="573">
        <v>165.91132999999999</v>
      </c>
      <c r="U47" s="573">
        <v>4147.8789420000003</v>
      </c>
      <c r="V47" s="573">
        <v>7.3412729699999995</v>
      </c>
      <c r="W47" s="573">
        <v>186.44379900000001</v>
      </c>
      <c r="X47" s="744"/>
      <c r="Y47" s="744"/>
      <c r="Z47" s="77"/>
      <c r="AA47" s="77"/>
      <c r="AB47" s="77"/>
      <c r="AC47" s="77"/>
      <c r="AD47" s="77"/>
      <c r="AE47" s="77"/>
      <c r="AF47" s="77"/>
      <c r="AG47" s="77"/>
      <c r="AH47" s="77"/>
      <c r="AI47" s="77"/>
      <c r="AJ47" s="77"/>
      <c r="AK47" s="77"/>
      <c r="AL47" s="77"/>
      <c r="AM47" s="77"/>
      <c r="AN47" s="77"/>
      <c r="AO47" s="77"/>
      <c r="AP47" s="77"/>
      <c r="AQ47" s="77"/>
      <c r="AR47" s="77"/>
      <c r="AS47" s="77"/>
      <c r="AT47" s="77"/>
      <c r="AU47" s="77"/>
      <c r="AV47" s="77"/>
      <c r="AW47" s="77"/>
      <c r="AX47" s="77"/>
      <c r="AY47" s="77"/>
      <c r="AZ47" s="77"/>
      <c r="BA47" s="77"/>
      <c r="BB47" s="77"/>
      <c r="BC47" s="77"/>
      <c r="BD47" s="77"/>
      <c r="BE47" s="77"/>
      <c r="BF47" s="77"/>
      <c r="BG47" s="77"/>
      <c r="BH47" s="77"/>
      <c r="BI47" s="77"/>
      <c r="BJ47" s="77"/>
      <c r="BK47" s="77"/>
      <c r="BL47" s="77"/>
      <c r="BM47" s="77"/>
      <c r="BN47" s="77"/>
      <c r="BO47" s="77"/>
      <c r="BP47" s="77"/>
      <c r="BQ47" s="77"/>
      <c r="BR47" s="77"/>
      <c r="BS47" s="77"/>
      <c r="BT47" s="77"/>
      <c r="BU47" s="77"/>
      <c r="BV47" s="77"/>
      <c r="BW47" s="77"/>
      <c r="BX47" s="77"/>
      <c r="BY47" s="77"/>
      <c r="BZ47" s="77"/>
      <c r="CA47" s="77"/>
      <c r="CB47" s="77"/>
      <c r="CC47" s="77"/>
      <c r="CD47" s="77"/>
      <c r="CE47" s="77"/>
      <c r="CF47" s="77"/>
      <c r="CG47" s="77"/>
      <c r="CH47" s="77"/>
      <c r="CI47" s="77"/>
      <c r="CJ47" s="77"/>
      <c r="CK47" s="77"/>
      <c r="CL47" s="77"/>
      <c r="CM47" s="77"/>
      <c r="CN47" s="77"/>
      <c r="CO47" s="77"/>
      <c r="CP47" s="77"/>
      <c r="CQ47" s="77"/>
      <c r="CR47" s="77"/>
      <c r="CS47" s="77"/>
      <c r="CT47" s="77"/>
      <c r="CU47" s="77"/>
      <c r="CV47" s="77"/>
      <c r="CW47" s="77"/>
      <c r="CX47" s="77"/>
      <c r="CY47" s="77"/>
      <c r="CZ47" s="77"/>
      <c r="DA47" s="77"/>
      <c r="DB47" s="77"/>
      <c r="DC47" s="77"/>
      <c r="DD47" s="77"/>
      <c r="DE47" s="77"/>
      <c r="DF47" s="77"/>
      <c r="DG47" s="77"/>
      <c r="DH47" s="77"/>
      <c r="DI47" s="77"/>
      <c r="DJ47" s="77"/>
      <c r="DK47" s="77"/>
      <c r="DL47" s="77"/>
      <c r="DM47" s="77"/>
      <c r="DN47" s="77"/>
      <c r="DO47" s="77"/>
      <c r="DP47" s="77"/>
      <c r="DQ47" s="77"/>
      <c r="DR47" s="77"/>
      <c r="DS47" s="77"/>
      <c r="DT47" s="77"/>
      <c r="DU47" s="77"/>
      <c r="DV47" s="77"/>
      <c r="DW47" s="77"/>
      <c r="DX47" s="77"/>
      <c r="DY47" s="77"/>
      <c r="DZ47" s="77"/>
      <c r="EA47" s="77"/>
      <c r="EB47" s="77"/>
      <c r="EC47" s="77"/>
      <c r="ED47" s="77"/>
      <c r="EE47" s="77"/>
      <c r="EF47" s="77"/>
      <c r="EG47" s="77"/>
      <c r="EH47" s="77"/>
      <c r="EI47" s="77"/>
      <c r="EJ47" s="77"/>
      <c r="EK47" s="77"/>
      <c r="EL47" s="77"/>
      <c r="EM47" s="77"/>
      <c r="EN47" s="77"/>
      <c r="EO47" s="77"/>
      <c r="EP47" s="77"/>
      <c r="EQ47" s="77"/>
      <c r="ER47" s="77"/>
      <c r="ES47" s="77"/>
      <c r="ET47" s="77"/>
      <c r="EU47" s="77"/>
      <c r="EV47" s="77"/>
      <c r="EW47" s="77"/>
      <c r="EX47" s="77"/>
      <c r="EY47" s="77"/>
      <c r="EZ47" s="77"/>
      <c r="FA47" s="77"/>
      <c r="FB47" s="77"/>
      <c r="FC47" s="77"/>
      <c r="FD47" s="77"/>
      <c r="FE47" s="77"/>
      <c r="FF47" s="77"/>
      <c r="FG47" s="77"/>
      <c r="FH47" s="77"/>
      <c r="FI47" s="77"/>
      <c r="FJ47" s="77"/>
      <c r="FK47" s="77"/>
      <c r="FL47" s="77"/>
      <c r="FM47" s="77"/>
      <c r="FN47" s="77"/>
      <c r="FO47" s="77"/>
      <c r="FP47" s="77"/>
      <c r="FQ47" s="77"/>
      <c r="FR47" s="77"/>
      <c r="FS47" s="77"/>
      <c r="FT47" s="77"/>
      <c r="FU47" s="77"/>
      <c r="FV47" s="77"/>
      <c r="FW47" s="77"/>
      <c r="FX47" s="77"/>
      <c r="FY47" s="77"/>
      <c r="FZ47" s="77"/>
      <c r="GA47" s="77"/>
      <c r="GB47" s="77"/>
      <c r="GC47" s="77"/>
      <c r="GD47" s="77"/>
      <c r="GE47" s="77"/>
      <c r="GF47" s="77"/>
      <c r="GG47" s="77"/>
      <c r="GH47" s="77"/>
      <c r="GI47" s="77"/>
      <c r="GJ47" s="77"/>
      <c r="GK47" s="77"/>
      <c r="GL47" s="77"/>
      <c r="GM47" s="77"/>
      <c r="GN47" s="77"/>
      <c r="GO47" s="77"/>
      <c r="GP47" s="77"/>
      <c r="GQ47" s="77"/>
      <c r="GR47" s="77"/>
      <c r="GS47" s="77"/>
      <c r="GT47" s="77"/>
      <c r="GU47" s="77"/>
      <c r="GV47" s="77"/>
      <c r="GW47" s="77"/>
      <c r="GX47" s="77"/>
      <c r="GY47" s="77"/>
      <c r="GZ47" s="77"/>
      <c r="HA47" s="77"/>
      <c r="HB47" s="77"/>
      <c r="HC47" s="77"/>
      <c r="HD47" s="77"/>
      <c r="HE47" s="77"/>
      <c r="HF47" s="77"/>
      <c r="HG47" s="77"/>
      <c r="HH47" s="77"/>
      <c r="HI47" s="77"/>
      <c r="HJ47" s="77"/>
      <c r="HK47" s="77"/>
      <c r="HL47" s="77"/>
      <c r="HM47" s="77"/>
      <c r="HN47" s="77"/>
      <c r="HO47" s="77"/>
      <c r="HP47" s="77"/>
      <c r="HQ47" s="77"/>
      <c r="HR47" s="77"/>
      <c r="HS47" s="77"/>
      <c r="HT47" s="77"/>
      <c r="HU47" s="77"/>
      <c r="HV47" s="77"/>
      <c r="HW47" s="77"/>
      <c r="HX47" s="77"/>
      <c r="HY47" s="77"/>
      <c r="HZ47" s="77"/>
      <c r="IA47" s="77"/>
      <c r="IB47" s="77"/>
      <c r="IC47" s="77"/>
      <c r="ID47" s="77"/>
      <c r="IE47" s="77"/>
      <c r="IF47" s="77"/>
      <c r="IG47" s="77"/>
      <c r="IH47" s="77"/>
      <c r="II47" s="77"/>
      <c r="IJ47" s="77"/>
      <c r="IK47" s="77"/>
      <c r="IL47" s="77"/>
      <c r="IM47" s="77"/>
      <c r="IN47" s="77"/>
      <c r="IO47" s="77"/>
      <c r="IP47" s="77"/>
      <c r="IQ47" s="77"/>
      <c r="IR47" s="77"/>
      <c r="IS47" s="77"/>
      <c r="IT47" s="77"/>
      <c r="IU47" s="77"/>
      <c r="IV47" s="77"/>
      <c r="IW47" s="77"/>
      <c r="IX47" s="77"/>
      <c r="IY47" s="77"/>
      <c r="IZ47" s="77"/>
      <c r="JA47" s="77"/>
      <c r="JB47" s="77"/>
      <c r="JC47" s="77"/>
      <c r="JD47" s="77"/>
      <c r="JE47" s="77"/>
      <c r="JF47" s="77"/>
      <c r="JG47" s="77"/>
      <c r="JH47" s="77"/>
      <c r="JI47" s="77"/>
      <c r="JJ47" s="77"/>
      <c r="JK47" s="77"/>
      <c r="JL47" s="77"/>
      <c r="JM47" s="77"/>
    </row>
    <row r="48" spans="1:273" s="512" customFormat="1" ht="26.25" hidden="1">
      <c r="A48" s="224"/>
      <c r="B48" s="723" t="s">
        <v>265</v>
      </c>
      <c r="C48" s="676">
        <v>3997.481675</v>
      </c>
      <c r="D48" s="638">
        <v>2288.1771079999999</v>
      </c>
      <c r="E48" s="638">
        <v>227.46400399999999</v>
      </c>
      <c r="F48" s="638">
        <v>920.88206200000002</v>
      </c>
      <c r="G48" s="638">
        <v>1.9080919199999999</v>
      </c>
      <c r="H48" s="638">
        <v>559.05041100000005</v>
      </c>
      <c r="I48" s="894"/>
      <c r="J48" s="723" t="s">
        <v>265</v>
      </c>
      <c r="K48" s="676">
        <v>633.87502400000005</v>
      </c>
      <c r="L48" s="638">
        <v>33.278204299999999</v>
      </c>
      <c r="M48" s="638">
        <v>48.776966999999999</v>
      </c>
      <c r="N48" s="638">
        <v>551.81984999999997</v>
      </c>
      <c r="O48" s="894"/>
      <c r="P48" s="723" t="s">
        <v>265</v>
      </c>
      <c r="Q48" s="676">
        <v>5911.9804826700001</v>
      </c>
      <c r="R48" s="638">
        <v>212.249032</v>
      </c>
      <c r="S48" s="638">
        <v>1190.019213</v>
      </c>
      <c r="T48" s="638">
        <v>142.17000200000001</v>
      </c>
      <c r="U48" s="638">
        <v>4300.77081</v>
      </c>
      <c r="V48" s="638">
        <v>7.1358824699999994</v>
      </c>
      <c r="W48" s="638">
        <v>59.635543200000001</v>
      </c>
      <c r="X48" s="744"/>
      <c r="Y48" s="744"/>
      <c r="Z48" s="77"/>
      <c r="AA48" s="77"/>
      <c r="AB48" s="77"/>
      <c r="AC48" s="77"/>
      <c r="AD48" s="77"/>
      <c r="AE48" s="77"/>
      <c r="AF48" s="77"/>
      <c r="AG48" s="77"/>
      <c r="AH48" s="77"/>
      <c r="AI48" s="77"/>
      <c r="AJ48" s="77"/>
      <c r="AK48" s="77"/>
      <c r="AL48" s="77"/>
      <c r="AM48" s="77"/>
      <c r="AN48" s="77"/>
      <c r="AO48" s="77"/>
      <c r="AP48" s="77"/>
      <c r="AQ48" s="77"/>
      <c r="AR48" s="77"/>
      <c r="AS48" s="77"/>
      <c r="AT48" s="77"/>
      <c r="AU48" s="77"/>
      <c r="AV48" s="77"/>
      <c r="AW48" s="77"/>
      <c r="AX48" s="77"/>
      <c r="AY48" s="77"/>
      <c r="AZ48" s="77"/>
      <c r="BA48" s="77"/>
      <c r="BB48" s="77"/>
      <c r="BC48" s="77"/>
      <c r="BD48" s="77"/>
      <c r="BE48" s="77"/>
      <c r="BF48" s="77"/>
      <c r="BG48" s="77"/>
      <c r="BH48" s="77"/>
      <c r="BI48" s="77"/>
      <c r="BJ48" s="77"/>
      <c r="BK48" s="77"/>
      <c r="BL48" s="77"/>
      <c r="BM48" s="77"/>
      <c r="BN48" s="77"/>
      <c r="BO48" s="77"/>
      <c r="BP48" s="77"/>
      <c r="BQ48" s="77"/>
      <c r="BR48" s="77"/>
      <c r="BS48" s="77"/>
      <c r="BT48" s="77"/>
      <c r="BU48" s="77"/>
      <c r="BV48" s="77"/>
      <c r="BW48" s="77"/>
      <c r="BX48" s="77"/>
      <c r="BY48" s="77"/>
      <c r="BZ48" s="77"/>
      <c r="CA48" s="77"/>
      <c r="CB48" s="77"/>
      <c r="CC48" s="77"/>
      <c r="CD48" s="77"/>
      <c r="CE48" s="77"/>
      <c r="CF48" s="77"/>
      <c r="CG48" s="77"/>
      <c r="CH48" s="77"/>
      <c r="CI48" s="77"/>
      <c r="CJ48" s="77"/>
      <c r="CK48" s="77"/>
      <c r="CL48" s="77"/>
      <c r="CM48" s="77"/>
      <c r="CN48" s="77"/>
      <c r="CO48" s="77"/>
      <c r="CP48" s="77"/>
      <c r="CQ48" s="77"/>
      <c r="CR48" s="77"/>
      <c r="CS48" s="77"/>
      <c r="CT48" s="77"/>
      <c r="CU48" s="77"/>
      <c r="CV48" s="77"/>
      <c r="CW48" s="77"/>
      <c r="CX48" s="77"/>
      <c r="CY48" s="77"/>
      <c r="CZ48" s="77"/>
      <c r="DA48" s="77"/>
      <c r="DB48" s="77"/>
      <c r="DC48" s="77"/>
      <c r="DD48" s="77"/>
      <c r="DE48" s="77"/>
      <c r="DF48" s="77"/>
      <c r="DG48" s="77"/>
      <c r="DH48" s="77"/>
      <c r="DI48" s="77"/>
      <c r="DJ48" s="77"/>
      <c r="DK48" s="77"/>
      <c r="DL48" s="77"/>
      <c r="DM48" s="77"/>
      <c r="DN48" s="77"/>
      <c r="DO48" s="77"/>
      <c r="DP48" s="77"/>
      <c r="DQ48" s="77"/>
      <c r="DR48" s="77"/>
      <c r="DS48" s="77"/>
      <c r="DT48" s="77"/>
      <c r="DU48" s="77"/>
      <c r="DV48" s="77"/>
      <c r="DW48" s="77"/>
      <c r="DX48" s="77"/>
      <c r="DY48" s="77"/>
      <c r="DZ48" s="77"/>
      <c r="EA48" s="77"/>
      <c r="EB48" s="77"/>
      <c r="EC48" s="77"/>
      <c r="ED48" s="77"/>
      <c r="EE48" s="77"/>
      <c r="EF48" s="77"/>
      <c r="EG48" s="77"/>
      <c r="EH48" s="77"/>
      <c r="EI48" s="77"/>
      <c r="EJ48" s="77"/>
      <c r="EK48" s="77"/>
      <c r="EL48" s="77"/>
      <c r="EM48" s="77"/>
      <c r="EN48" s="77"/>
      <c r="EO48" s="77"/>
      <c r="EP48" s="77"/>
      <c r="EQ48" s="77"/>
      <c r="ER48" s="77"/>
      <c r="ES48" s="77"/>
      <c r="ET48" s="77"/>
      <c r="EU48" s="77"/>
      <c r="EV48" s="77"/>
      <c r="EW48" s="77"/>
      <c r="EX48" s="77"/>
      <c r="EY48" s="77"/>
      <c r="EZ48" s="77"/>
      <c r="FA48" s="77"/>
      <c r="FB48" s="77"/>
      <c r="FC48" s="77"/>
      <c r="FD48" s="77"/>
      <c r="FE48" s="77"/>
      <c r="FF48" s="77"/>
      <c r="FG48" s="77"/>
      <c r="FH48" s="77"/>
      <c r="FI48" s="77"/>
      <c r="FJ48" s="77"/>
      <c r="FK48" s="77"/>
      <c r="FL48" s="77"/>
      <c r="FM48" s="77"/>
      <c r="FN48" s="77"/>
      <c r="FO48" s="77"/>
      <c r="FP48" s="77"/>
      <c r="FQ48" s="77"/>
      <c r="FR48" s="77"/>
      <c r="FS48" s="77"/>
      <c r="FT48" s="77"/>
      <c r="FU48" s="77"/>
      <c r="FV48" s="77"/>
      <c r="FW48" s="77"/>
      <c r="FX48" s="77"/>
      <c r="FY48" s="77"/>
      <c r="FZ48" s="77"/>
      <c r="GA48" s="77"/>
      <c r="GB48" s="77"/>
      <c r="GC48" s="77"/>
      <c r="GD48" s="77"/>
      <c r="GE48" s="77"/>
      <c r="GF48" s="77"/>
      <c r="GG48" s="77"/>
      <c r="GH48" s="77"/>
      <c r="GI48" s="77"/>
      <c r="GJ48" s="77"/>
      <c r="GK48" s="77"/>
      <c r="GL48" s="77"/>
      <c r="GM48" s="77"/>
      <c r="GN48" s="77"/>
      <c r="GO48" s="77"/>
      <c r="GP48" s="77"/>
      <c r="GQ48" s="77"/>
      <c r="GR48" s="77"/>
      <c r="GS48" s="77"/>
      <c r="GT48" s="77"/>
      <c r="GU48" s="77"/>
      <c r="GV48" s="77"/>
      <c r="GW48" s="77"/>
      <c r="GX48" s="77"/>
      <c r="GY48" s="77"/>
      <c r="GZ48" s="77"/>
      <c r="HA48" s="77"/>
      <c r="HB48" s="77"/>
      <c r="HC48" s="77"/>
      <c r="HD48" s="77"/>
      <c r="HE48" s="77"/>
      <c r="HF48" s="77"/>
      <c r="HG48" s="77"/>
      <c r="HH48" s="77"/>
      <c r="HI48" s="77"/>
      <c r="HJ48" s="77"/>
      <c r="HK48" s="77"/>
      <c r="HL48" s="77"/>
      <c r="HM48" s="77"/>
      <c r="HN48" s="77"/>
      <c r="HO48" s="77"/>
      <c r="HP48" s="77"/>
      <c r="HQ48" s="77"/>
      <c r="HR48" s="77"/>
      <c r="HS48" s="77"/>
      <c r="HT48" s="77"/>
      <c r="HU48" s="77"/>
      <c r="HV48" s="77"/>
      <c r="HW48" s="77"/>
      <c r="HX48" s="77"/>
      <c r="HY48" s="77"/>
      <c r="HZ48" s="77"/>
      <c r="IA48" s="77"/>
      <c r="IB48" s="77"/>
      <c r="IC48" s="77"/>
      <c r="ID48" s="77"/>
      <c r="IE48" s="77"/>
      <c r="IF48" s="77"/>
      <c r="IG48" s="77"/>
      <c r="IH48" s="77"/>
      <c r="II48" s="77"/>
      <c r="IJ48" s="77"/>
      <c r="IK48" s="77"/>
      <c r="IL48" s="77"/>
      <c r="IM48" s="77"/>
      <c r="IN48" s="77"/>
      <c r="IO48" s="77"/>
      <c r="IP48" s="77"/>
      <c r="IQ48" s="77"/>
      <c r="IR48" s="77"/>
      <c r="IS48" s="77"/>
      <c r="IT48" s="77"/>
      <c r="IU48" s="77"/>
      <c r="IV48" s="77"/>
      <c r="IW48" s="77"/>
      <c r="IX48" s="77"/>
      <c r="IY48" s="77"/>
      <c r="IZ48" s="77"/>
      <c r="JA48" s="77"/>
      <c r="JB48" s="77"/>
      <c r="JC48" s="77"/>
      <c r="JD48" s="77"/>
      <c r="JE48" s="77"/>
      <c r="JF48" s="77"/>
      <c r="JG48" s="77"/>
      <c r="JH48" s="77"/>
      <c r="JI48" s="77"/>
      <c r="JJ48" s="77"/>
      <c r="JK48" s="77"/>
      <c r="JL48" s="77"/>
      <c r="JM48" s="77"/>
    </row>
    <row r="49" spans="1:273" s="745" customFormat="1" ht="26.25" hidden="1">
      <c r="A49" s="224"/>
      <c r="B49" s="721">
        <v>2020</v>
      </c>
      <c r="C49" s="734"/>
      <c r="D49" s="735"/>
      <c r="E49" s="735"/>
      <c r="F49" s="735"/>
      <c r="G49" s="735"/>
      <c r="H49" s="735"/>
      <c r="I49" s="894"/>
      <c r="J49" s="721">
        <v>2020</v>
      </c>
      <c r="K49" s="734"/>
      <c r="L49" s="735"/>
      <c r="M49" s="735"/>
      <c r="N49" s="735"/>
      <c r="O49" s="894"/>
      <c r="P49" s="721">
        <v>2020</v>
      </c>
      <c r="Q49" s="734"/>
      <c r="R49" s="735"/>
      <c r="S49" s="735"/>
      <c r="T49" s="735"/>
      <c r="U49" s="735"/>
      <c r="V49" s="735"/>
      <c r="W49" s="735"/>
      <c r="X49" s="744"/>
      <c r="Y49" s="744"/>
      <c r="Z49" s="77"/>
      <c r="AA49" s="77"/>
      <c r="AB49" s="77"/>
      <c r="AC49" s="77"/>
      <c r="AD49" s="77"/>
      <c r="AE49" s="77"/>
      <c r="AF49" s="77"/>
      <c r="AG49" s="77"/>
      <c r="AH49" s="77"/>
      <c r="AI49" s="77"/>
      <c r="AJ49" s="77"/>
      <c r="AK49" s="77"/>
      <c r="AL49" s="77"/>
      <c r="AM49" s="77"/>
      <c r="AN49" s="77"/>
      <c r="AO49" s="77"/>
      <c r="AP49" s="77"/>
      <c r="AQ49" s="77"/>
      <c r="AR49" s="77"/>
      <c r="AS49" s="77"/>
      <c r="AT49" s="77"/>
      <c r="AU49" s="77"/>
      <c r="AV49" s="77"/>
      <c r="AW49" s="77"/>
      <c r="AX49" s="77"/>
      <c r="AY49" s="77"/>
      <c r="AZ49" s="77"/>
      <c r="BA49" s="77"/>
      <c r="BB49" s="77"/>
      <c r="BC49" s="77"/>
      <c r="BD49" s="77"/>
      <c r="BE49" s="77"/>
      <c r="BF49" s="77"/>
      <c r="BG49" s="77"/>
      <c r="BH49" s="77"/>
      <c r="BI49" s="77"/>
      <c r="BJ49" s="77"/>
      <c r="BK49" s="77"/>
      <c r="BL49" s="77"/>
      <c r="BM49" s="77"/>
      <c r="BN49" s="77"/>
      <c r="BO49" s="77"/>
      <c r="BP49" s="77"/>
      <c r="BQ49" s="77"/>
      <c r="BR49" s="77"/>
      <c r="BS49" s="77"/>
      <c r="BT49" s="77"/>
      <c r="BU49" s="77"/>
      <c r="BV49" s="77"/>
      <c r="BW49" s="77"/>
      <c r="BX49" s="77"/>
      <c r="BY49" s="77"/>
      <c r="BZ49" s="77"/>
      <c r="CA49" s="77"/>
      <c r="CB49" s="77"/>
      <c r="CC49" s="77"/>
      <c r="CD49" s="77"/>
      <c r="CE49" s="77"/>
      <c r="CF49" s="77"/>
      <c r="CG49" s="77"/>
      <c r="CH49" s="77"/>
      <c r="CI49" s="77"/>
      <c r="CJ49" s="77"/>
      <c r="CK49" s="77"/>
      <c r="CL49" s="77"/>
      <c r="CM49" s="77"/>
      <c r="CN49" s="77"/>
      <c r="CO49" s="77"/>
      <c r="CP49" s="77"/>
      <c r="CQ49" s="77"/>
      <c r="CR49" s="77"/>
      <c r="CS49" s="77"/>
      <c r="CT49" s="77"/>
      <c r="CU49" s="77"/>
      <c r="CV49" s="77"/>
      <c r="CW49" s="77"/>
      <c r="CX49" s="77"/>
      <c r="CY49" s="77"/>
      <c r="CZ49" s="77"/>
      <c r="DA49" s="77"/>
      <c r="DB49" s="77"/>
      <c r="DC49" s="77"/>
      <c r="DD49" s="77"/>
      <c r="DE49" s="77"/>
      <c r="DF49" s="77"/>
      <c r="DG49" s="77"/>
      <c r="DH49" s="77"/>
      <c r="DI49" s="77"/>
      <c r="DJ49" s="77"/>
      <c r="DK49" s="77"/>
      <c r="DL49" s="77"/>
      <c r="DM49" s="77"/>
      <c r="DN49" s="77"/>
      <c r="DO49" s="77"/>
      <c r="DP49" s="77"/>
      <c r="DQ49" s="77"/>
      <c r="DR49" s="77"/>
      <c r="DS49" s="77"/>
      <c r="DT49" s="77"/>
      <c r="DU49" s="77"/>
      <c r="DV49" s="77"/>
      <c r="DW49" s="77"/>
      <c r="DX49" s="77"/>
      <c r="DY49" s="77"/>
      <c r="DZ49" s="77"/>
      <c r="EA49" s="77"/>
      <c r="EB49" s="77"/>
      <c r="EC49" s="77"/>
      <c r="ED49" s="77"/>
      <c r="EE49" s="77"/>
      <c r="EF49" s="77"/>
      <c r="EG49" s="77"/>
      <c r="EH49" s="77"/>
      <c r="EI49" s="77"/>
      <c r="EJ49" s="77"/>
      <c r="EK49" s="77"/>
      <c r="EL49" s="77"/>
      <c r="EM49" s="77"/>
      <c r="EN49" s="77"/>
      <c r="EO49" s="77"/>
      <c r="EP49" s="77"/>
      <c r="EQ49" s="77"/>
      <c r="ER49" s="77"/>
      <c r="ES49" s="77"/>
      <c r="ET49" s="77"/>
      <c r="EU49" s="77"/>
      <c r="EV49" s="77"/>
      <c r="EW49" s="77"/>
      <c r="EX49" s="77"/>
      <c r="EY49" s="77"/>
      <c r="EZ49" s="77"/>
      <c r="FA49" s="77"/>
      <c r="FB49" s="77"/>
      <c r="FC49" s="77"/>
      <c r="FD49" s="77"/>
      <c r="FE49" s="77"/>
      <c r="FF49" s="77"/>
      <c r="FG49" s="77"/>
      <c r="FH49" s="77"/>
      <c r="FI49" s="77"/>
      <c r="FJ49" s="77"/>
      <c r="FK49" s="77"/>
      <c r="FL49" s="77"/>
      <c r="FM49" s="77"/>
      <c r="FN49" s="77"/>
      <c r="FO49" s="77"/>
      <c r="FP49" s="77"/>
      <c r="FQ49" s="77"/>
      <c r="FR49" s="77"/>
      <c r="FS49" s="77"/>
      <c r="FT49" s="77"/>
      <c r="FU49" s="77"/>
      <c r="FV49" s="77"/>
      <c r="FW49" s="77"/>
      <c r="FX49" s="77"/>
      <c r="FY49" s="77"/>
      <c r="FZ49" s="77"/>
      <c r="GA49" s="77"/>
      <c r="GB49" s="77"/>
      <c r="GC49" s="77"/>
      <c r="GD49" s="77"/>
      <c r="GE49" s="77"/>
      <c r="GF49" s="77"/>
      <c r="GG49" s="77"/>
      <c r="GH49" s="77"/>
      <c r="GI49" s="77"/>
      <c r="GJ49" s="77"/>
      <c r="GK49" s="77"/>
      <c r="GL49" s="77"/>
      <c r="GM49" s="77"/>
      <c r="GN49" s="77"/>
      <c r="GO49" s="77"/>
      <c r="GP49" s="77"/>
      <c r="GQ49" s="77"/>
      <c r="GR49" s="77"/>
      <c r="GS49" s="77"/>
      <c r="GT49" s="77"/>
      <c r="GU49" s="77"/>
      <c r="GV49" s="77"/>
      <c r="GW49" s="77"/>
      <c r="GX49" s="77"/>
      <c r="GY49" s="77"/>
      <c r="GZ49" s="77"/>
      <c r="HA49" s="77"/>
      <c r="HB49" s="77"/>
      <c r="HC49" s="77"/>
      <c r="HD49" s="77"/>
      <c r="HE49" s="77"/>
      <c r="HF49" s="77"/>
      <c r="HG49" s="77"/>
      <c r="HH49" s="77"/>
      <c r="HI49" s="77"/>
      <c r="HJ49" s="77"/>
      <c r="HK49" s="77"/>
      <c r="HL49" s="77"/>
      <c r="HM49" s="77"/>
      <c r="HN49" s="77"/>
      <c r="HO49" s="77"/>
      <c r="HP49" s="77"/>
      <c r="HQ49" s="77"/>
      <c r="HR49" s="77"/>
      <c r="HS49" s="77"/>
      <c r="HT49" s="77"/>
      <c r="HU49" s="77"/>
      <c r="HV49" s="77"/>
      <c r="HW49" s="77"/>
      <c r="HX49" s="77"/>
      <c r="HY49" s="77"/>
      <c r="HZ49" s="77"/>
      <c r="IA49" s="77"/>
      <c r="IB49" s="77"/>
      <c r="IC49" s="77"/>
      <c r="ID49" s="77"/>
      <c r="IE49" s="77"/>
      <c r="IF49" s="77"/>
      <c r="IG49" s="77"/>
      <c r="IH49" s="77"/>
      <c r="II49" s="77"/>
      <c r="IJ49" s="77"/>
      <c r="IK49" s="77"/>
      <c r="IL49" s="77"/>
      <c r="IM49" s="77"/>
      <c r="IN49" s="77"/>
      <c r="IO49" s="77"/>
      <c r="IP49" s="77"/>
      <c r="IQ49" s="77"/>
      <c r="IR49" s="77"/>
      <c r="IS49" s="77"/>
      <c r="IT49" s="77"/>
      <c r="IU49" s="77"/>
      <c r="IV49" s="77"/>
      <c r="IW49" s="77"/>
      <c r="IX49" s="77"/>
      <c r="IY49" s="77"/>
      <c r="IZ49" s="77"/>
      <c r="JA49" s="77"/>
      <c r="JB49" s="77"/>
      <c r="JC49" s="77"/>
      <c r="JD49" s="77"/>
      <c r="JE49" s="77"/>
      <c r="JF49" s="77"/>
      <c r="JG49" s="77"/>
      <c r="JH49" s="77"/>
      <c r="JI49" s="77"/>
      <c r="JJ49" s="77"/>
      <c r="JK49" s="77"/>
      <c r="JL49" s="77"/>
      <c r="JM49" s="77"/>
    </row>
    <row r="50" spans="1:273" s="513" customFormat="1" ht="26.25" hidden="1">
      <c r="A50" s="224"/>
      <c r="B50" s="722" t="s">
        <v>216</v>
      </c>
      <c r="C50" s="574">
        <v>4002.9863909999999</v>
      </c>
      <c r="D50" s="573">
        <v>2243.4215119999999</v>
      </c>
      <c r="E50" s="573">
        <v>219.98441800000001</v>
      </c>
      <c r="F50" s="573">
        <v>955.40404899999999</v>
      </c>
      <c r="G50" s="573">
        <v>2.5181617999999997</v>
      </c>
      <c r="H50" s="573">
        <v>581.65824799999996</v>
      </c>
      <c r="I50" s="894"/>
      <c r="J50" s="722" t="s">
        <v>216</v>
      </c>
      <c r="K50" s="574">
        <v>674.73440900000003</v>
      </c>
      <c r="L50" s="573">
        <v>33.659991399999996</v>
      </c>
      <c r="M50" s="573">
        <v>52.404954799999999</v>
      </c>
      <c r="N50" s="573">
        <v>588.66946299999995</v>
      </c>
      <c r="O50" s="894"/>
      <c r="P50" s="722" t="s">
        <v>216</v>
      </c>
      <c r="Q50" s="574">
        <v>6072.8577572700005</v>
      </c>
      <c r="R50" s="573">
        <v>218.97947199999999</v>
      </c>
      <c r="S50" s="573">
        <v>1205.6399289999999</v>
      </c>
      <c r="T50" s="573">
        <v>147.02896200000001</v>
      </c>
      <c r="U50" s="573">
        <v>4437.4812430000002</v>
      </c>
      <c r="V50" s="573">
        <v>7.2699974699999999</v>
      </c>
      <c r="W50" s="573">
        <v>56.458153799999998</v>
      </c>
      <c r="X50" s="744"/>
      <c r="Y50" s="744"/>
      <c r="Z50" s="77"/>
      <c r="AA50" s="77"/>
      <c r="AB50" s="77"/>
      <c r="AC50" s="77"/>
      <c r="AD50" s="77"/>
      <c r="AE50" s="77"/>
      <c r="AF50" s="77"/>
      <c r="AG50" s="77"/>
      <c r="AH50" s="77"/>
      <c r="AI50" s="77"/>
      <c r="AJ50" s="77"/>
      <c r="AK50" s="77"/>
      <c r="AL50" s="77"/>
      <c r="AM50" s="77"/>
      <c r="AN50" s="77"/>
      <c r="AO50" s="77"/>
      <c r="AP50" s="77"/>
      <c r="AQ50" s="77"/>
      <c r="AR50" s="77"/>
      <c r="AS50" s="77"/>
      <c r="AT50" s="77"/>
      <c r="AU50" s="77"/>
      <c r="AV50" s="77"/>
      <c r="AW50" s="77"/>
      <c r="AX50" s="77"/>
      <c r="AY50" s="77"/>
      <c r="AZ50" s="77"/>
      <c r="BA50" s="77"/>
      <c r="BB50" s="77"/>
      <c r="BC50" s="77"/>
      <c r="BD50" s="77"/>
      <c r="BE50" s="77"/>
      <c r="BF50" s="77"/>
      <c r="BG50" s="77"/>
      <c r="BH50" s="77"/>
      <c r="BI50" s="77"/>
      <c r="BJ50" s="77"/>
      <c r="BK50" s="77"/>
      <c r="BL50" s="77"/>
      <c r="BM50" s="77"/>
      <c r="BN50" s="77"/>
      <c r="BO50" s="77"/>
      <c r="BP50" s="77"/>
      <c r="BQ50" s="77"/>
      <c r="BR50" s="77"/>
      <c r="BS50" s="77"/>
      <c r="BT50" s="77"/>
      <c r="BU50" s="77"/>
      <c r="BV50" s="77"/>
      <c r="BW50" s="77"/>
      <c r="BX50" s="77"/>
      <c r="BY50" s="77"/>
      <c r="BZ50" s="77"/>
      <c r="CA50" s="77"/>
      <c r="CB50" s="77"/>
      <c r="CC50" s="77"/>
      <c r="CD50" s="77"/>
      <c r="CE50" s="77"/>
      <c r="CF50" s="77"/>
      <c r="CG50" s="77"/>
      <c r="CH50" s="77"/>
      <c r="CI50" s="77"/>
      <c r="CJ50" s="77"/>
      <c r="CK50" s="77"/>
      <c r="CL50" s="77"/>
      <c r="CM50" s="77"/>
      <c r="CN50" s="77"/>
      <c r="CO50" s="77"/>
      <c r="CP50" s="77"/>
      <c r="CQ50" s="77"/>
      <c r="CR50" s="77"/>
      <c r="CS50" s="77"/>
      <c r="CT50" s="77"/>
      <c r="CU50" s="77"/>
      <c r="CV50" s="77"/>
      <c r="CW50" s="77"/>
      <c r="CX50" s="77"/>
      <c r="CY50" s="77"/>
      <c r="CZ50" s="77"/>
      <c r="DA50" s="77"/>
      <c r="DB50" s="77"/>
      <c r="DC50" s="77"/>
      <c r="DD50" s="77"/>
      <c r="DE50" s="77"/>
      <c r="DF50" s="77"/>
      <c r="DG50" s="77"/>
      <c r="DH50" s="77"/>
      <c r="DI50" s="77"/>
      <c r="DJ50" s="77"/>
      <c r="DK50" s="77"/>
      <c r="DL50" s="77"/>
      <c r="DM50" s="77"/>
      <c r="DN50" s="77"/>
      <c r="DO50" s="77"/>
      <c r="DP50" s="77"/>
      <c r="DQ50" s="77"/>
      <c r="DR50" s="77"/>
      <c r="DS50" s="77"/>
      <c r="DT50" s="77"/>
      <c r="DU50" s="77"/>
      <c r="DV50" s="77"/>
      <c r="DW50" s="77"/>
      <c r="DX50" s="77"/>
      <c r="DY50" s="77"/>
      <c r="DZ50" s="77"/>
      <c r="EA50" s="77"/>
      <c r="EB50" s="77"/>
      <c r="EC50" s="77"/>
      <c r="ED50" s="77"/>
      <c r="EE50" s="77"/>
      <c r="EF50" s="77"/>
      <c r="EG50" s="77"/>
      <c r="EH50" s="77"/>
      <c r="EI50" s="77"/>
      <c r="EJ50" s="77"/>
      <c r="EK50" s="77"/>
      <c r="EL50" s="77"/>
      <c r="EM50" s="77"/>
      <c r="EN50" s="77"/>
      <c r="EO50" s="77"/>
      <c r="EP50" s="77"/>
      <c r="EQ50" s="77"/>
      <c r="ER50" s="77"/>
      <c r="ES50" s="77"/>
      <c r="ET50" s="77"/>
      <c r="EU50" s="77"/>
      <c r="EV50" s="77"/>
      <c r="EW50" s="77"/>
      <c r="EX50" s="77"/>
      <c r="EY50" s="77"/>
      <c r="EZ50" s="77"/>
      <c r="FA50" s="77"/>
      <c r="FB50" s="77"/>
      <c r="FC50" s="77"/>
      <c r="FD50" s="77"/>
      <c r="FE50" s="77"/>
      <c r="FF50" s="77"/>
      <c r="FG50" s="77"/>
      <c r="FH50" s="77"/>
      <c r="FI50" s="77"/>
      <c r="FJ50" s="77"/>
      <c r="FK50" s="77"/>
      <c r="FL50" s="77"/>
      <c r="FM50" s="77"/>
      <c r="FN50" s="77"/>
      <c r="FO50" s="77"/>
      <c r="FP50" s="77"/>
      <c r="FQ50" s="77"/>
      <c r="FR50" s="77"/>
      <c r="FS50" s="77"/>
      <c r="FT50" s="77"/>
      <c r="FU50" s="77"/>
      <c r="FV50" s="77"/>
      <c r="FW50" s="77"/>
      <c r="FX50" s="77"/>
      <c r="FY50" s="77"/>
      <c r="FZ50" s="77"/>
      <c r="GA50" s="77"/>
      <c r="GB50" s="77"/>
      <c r="GC50" s="77"/>
      <c r="GD50" s="77"/>
      <c r="GE50" s="77"/>
      <c r="GF50" s="77"/>
      <c r="GG50" s="77"/>
      <c r="GH50" s="77"/>
      <c r="GI50" s="77"/>
      <c r="GJ50" s="77"/>
      <c r="GK50" s="77"/>
      <c r="GL50" s="77"/>
      <c r="GM50" s="77"/>
      <c r="GN50" s="77"/>
      <c r="GO50" s="77"/>
      <c r="GP50" s="77"/>
      <c r="GQ50" s="77"/>
      <c r="GR50" s="77"/>
      <c r="GS50" s="77"/>
      <c r="GT50" s="77"/>
      <c r="GU50" s="77"/>
      <c r="GV50" s="77"/>
      <c r="GW50" s="77"/>
      <c r="GX50" s="77"/>
      <c r="GY50" s="77"/>
      <c r="GZ50" s="77"/>
      <c r="HA50" s="77"/>
      <c r="HB50" s="77"/>
      <c r="HC50" s="77"/>
      <c r="HD50" s="77"/>
      <c r="HE50" s="77"/>
      <c r="HF50" s="77"/>
      <c r="HG50" s="77"/>
      <c r="HH50" s="77"/>
      <c r="HI50" s="77"/>
      <c r="HJ50" s="77"/>
      <c r="HK50" s="77"/>
      <c r="HL50" s="77"/>
      <c r="HM50" s="77"/>
      <c r="HN50" s="77"/>
      <c r="HO50" s="77"/>
      <c r="HP50" s="77"/>
      <c r="HQ50" s="77"/>
      <c r="HR50" s="77"/>
      <c r="HS50" s="77"/>
      <c r="HT50" s="77"/>
      <c r="HU50" s="77"/>
      <c r="HV50" s="77"/>
      <c r="HW50" s="77"/>
      <c r="HX50" s="77"/>
      <c r="HY50" s="77"/>
      <c r="HZ50" s="77"/>
      <c r="IA50" s="77"/>
      <c r="IB50" s="77"/>
      <c r="IC50" s="77"/>
      <c r="ID50" s="77"/>
      <c r="IE50" s="77"/>
      <c r="IF50" s="77"/>
      <c r="IG50" s="77"/>
      <c r="IH50" s="77"/>
      <c r="II50" s="77"/>
      <c r="IJ50" s="77"/>
      <c r="IK50" s="77"/>
      <c r="IL50" s="77"/>
      <c r="IM50" s="77"/>
      <c r="IN50" s="77"/>
      <c r="IO50" s="77"/>
      <c r="IP50" s="77"/>
      <c r="IQ50" s="77"/>
      <c r="IR50" s="77"/>
      <c r="IS50" s="77"/>
      <c r="IT50" s="77"/>
      <c r="IU50" s="77"/>
      <c r="IV50" s="77"/>
      <c r="IW50" s="77"/>
      <c r="IX50" s="77"/>
      <c r="IY50" s="77"/>
      <c r="IZ50" s="77"/>
      <c r="JA50" s="77"/>
      <c r="JB50" s="77"/>
      <c r="JC50" s="77"/>
      <c r="JD50" s="77"/>
      <c r="JE50" s="77"/>
      <c r="JF50" s="77"/>
      <c r="JG50" s="77"/>
      <c r="JH50" s="77"/>
      <c r="JI50" s="77"/>
      <c r="JJ50" s="77"/>
      <c r="JK50" s="77"/>
      <c r="JL50" s="77"/>
      <c r="JM50" s="77"/>
    </row>
    <row r="51" spans="1:273" s="512" customFormat="1" ht="26.25" hidden="1">
      <c r="A51" s="224"/>
      <c r="B51" s="723" t="s">
        <v>217</v>
      </c>
      <c r="C51" s="676">
        <v>4162.947553</v>
      </c>
      <c r="D51" s="638">
        <v>2416.0288449999998</v>
      </c>
      <c r="E51" s="638">
        <v>201.35327599999999</v>
      </c>
      <c r="F51" s="638">
        <v>958.73622899999998</v>
      </c>
      <c r="G51" s="638">
        <v>4.2120579500000002</v>
      </c>
      <c r="H51" s="638">
        <v>582.61714500000005</v>
      </c>
      <c r="I51" s="894"/>
      <c r="J51" s="723" t="s">
        <v>217</v>
      </c>
      <c r="K51" s="676">
        <v>671.85904000000005</v>
      </c>
      <c r="L51" s="638">
        <v>25.489253600000001</v>
      </c>
      <c r="M51" s="638">
        <v>54.089168999999998</v>
      </c>
      <c r="N51" s="638">
        <v>592.28061700000001</v>
      </c>
      <c r="O51" s="894"/>
      <c r="P51" s="723" t="s">
        <v>217</v>
      </c>
      <c r="Q51" s="676">
        <v>6084.3942226500003</v>
      </c>
      <c r="R51" s="638">
        <v>243.471666</v>
      </c>
      <c r="S51" s="638">
        <v>1224.191012</v>
      </c>
      <c r="T51" s="638">
        <v>151.957356</v>
      </c>
      <c r="U51" s="638">
        <v>4440.9060799999997</v>
      </c>
      <c r="V51" s="638">
        <v>7.3640612499999998</v>
      </c>
      <c r="W51" s="638">
        <v>16.504047400000001</v>
      </c>
      <c r="X51" s="744"/>
      <c r="Y51" s="744"/>
      <c r="Z51" s="77"/>
      <c r="AA51" s="77"/>
      <c r="AB51" s="77"/>
      <c r="AC51" s="77"/>
      <c r="AD51" s="77"/>
      <c r="AE51" s="77"/>
      <c r="AF51" s="77"/>
      <c r="AG51" s="77"/>
      <c r="AH51" s="77"/>
      <c r="AI51" s="77"/>
      <c r="AJ51" s="77"/>
      <c r="AK51" s="77"/>
      <c r="AL51" s="77"/>
      <c r="AM51" s="77"/>
      <c r="AN51" s="77"/>
      <c r="AO51" s="77"/>
      <c r="AP51" s="77"/>
      <c r="AQ51" s="77"/>
      <c r="AR51" s="77"/>
      <c r="AS51" s="77"/>
      <c r="AT51" s="77"/>
      <c r="AU51" s="77"/>
      <c r="AV51" s="77"/>
      <c r="AW51" s="77"/>
      <c r="AX51" s="77"/>
      <c r="AY51" s="77"/>
      <c r="AZ51" s="77"/>
      <c r="BA51" s="77"/>
      <c r="BB51" s="77"/>
      <c r="BC51" s="77"/>
      <c r="BD51" s="77"/>
      <c r="BE51" s="77"/>
      <c r="BF51" s="77"/>
      <c r="BG51" s="77"/>
      <c r="BH51" s="77"/>
      <c r="BI51" s="77"/>
      <c r="BJ51" s="77"/>
      <c r="BK51" s="77"/>
      <c r="BL51" s="77"/>
      <c r="BM51" s="77"/>
      <c r="BN51" s="77"/>
      <c r="BO51" s="77"/>
      <c r="BP51" s="77"/>
      <c r="BQ51" s="77"/>
      <c r="BR51" s="77"/>
      <c r="BS51" s="77"/>
      <c r="BT51" s="77"/>
      <c r="BU51" s="77"/>
      <c r="BV51" s="77"/>
      <c r="BW51" s="77"/>
      <c r="BX51" s="77"/>
      <c r="BY51" s="77"/>
      <c r="BZ51" s="77"/>
      <c r="CA51" s="77"/>
      <c r="CB51" s="77"/>
      <c r="CC51" s="77"/>
      <c r="CD51" s="77"/>
      <c r="CE51" s="77"/>
      <c r="CF51" s="77"/>
      <c r="CG51" s="77"/>
      <c r="CH51" s="77"/>
      <c r="CI51" s="77"/>
      <c r="CJ51" s="77"/>
      <c r="CK51" s="77"/>
      <c r="CL51" s="77"/>
      <c r="CM51" s="77"/>
      <c r="CN51" s="77"/>
      <c r="CO51" s="77"/>
      <c r="CP51" s="77"/>
      <c r="CQ51" s="77"/>
      <c r="CR51" s="77"/>
      <c r="CS51" s="77"/>
      <c r="CT51" s="77"/>
      <c r="CU51" s="77"/>
      <c r="CV51" s="77"/>
      <c r="CW51" s="77"/>
      <c r="CX51" s="77"/>
      <c r="CY51" s="77"/>
      <c r="CZ51" s="77"/>
      <c r="DA51" s="77"/>
      <c r="DB51" s="77"/>
      <c r="DC51" s="77"/>
      <c r="DD51" s="77"/>
      <c r="DE51" s="77"/>
      <c r="DF51" s="77"/>
      <c r="DG51" s="77"/>
      <c r="DH51" s="77"/>
      <c r="DI51" s="77"/>
      <c r="DJ51" s="77"/>
      <c r="DK51" s="77"/>
      <c r="DL51" s="77"/>
      <c r="DM51" s="77"/>
      <c r="DN51" s="77"/>
      <c r="DO51" s="77"/>
      <c r="DP51" s="77"/>
      <c r="DQ51" s="77"/>
      <c r="DR51" s="77"/>
      <c r="DS51" s="77"/>
      <c r="DT51" s="77"/>
      <c r="DU51" s="77"/>
      <c r="DV51" s="77"/>
      <c r="DW51" s="77"/>
      <c r="DX51" s="77"/>
      <c r="DY51" s="77"/>
      <c r="DZ51" s="77"/>
      <c r="EA51" s="77"/>
      <c r="EB51" s="77"/>
      <c r="EC51" s="77"/>
      <c r="ED51" s="77"/>
      <c r="EE51" s="77"/>
      <c r="EF51" s="77"/>
      <c r="EG51" s="77"/>
      <c r="EH51" s="77"/>
      <c r="EI51" s="77"/>
      <c r="EJ51" s="77"/>
      <c r="EK51" s="77"/>
      <c r="EL51" s="77"/>
      <c r="EM51" s="77"/>
      <c r="EN51" s="77"/>
      <c r="EO51" s="77"/>
      <c r="EP51" s="77"/>
      <c r="EQ51" s="77"/>
      <c r="ER51" s="77"/>
      <c r="ES51" s="77"/>
      <c r="ET51" s="77"/>
      <c r="EU51" s="77"/>
      <c r="EV51" s="77"/>
      <c r="EW51" s="77"/>
      <c r="EX51" s="77"/>
      <c r="EY51" s="77"/>
      <c r="EZ51" s="77"/>
      <c r="FA51" s="77"/>
      <c r="FB51" s="77"/>
      <c r="FC51" s="77"/>
      <c r="FD51" s="77"/>
      <c r="FE51" s="77"/>
      <c r="FF51" s="77"/>
      <c r="FG51" s="77"/>
      <c r="FH51" s="77"/>
      <c r="FI51" s="77"/>
      <c r="FJ51" s="77"/>
      <c r="FK51" s="77"/>
      <c r="FL51" s="77"/>
      <c r="FM51" s="77"/>
      <c r="FN51" s="77"/>
      <c r="FO51" s="77"/>
      <c r="FP51" s="77"/>
      <c r="FQ51" s="77"/>
      <c r="FR51" s="77"/>
      <c r="FS51" s="77"/>
      <c r="FT51" s="77"/>
      <c r="FU51" s="77"/>
      <c r="FV51" s="77"/>
      <c r="FW51" s="77"/>
      <c r="FX51" s="77"/>
      <c r="FY51" s="77"/>
      <c r="FZ51" s="77"/>
      <c r="GA51" s="77"/>
      <c r="GB51" s="77"/>
      <c r="GC51" s="77"/>
      <c r="GD51" s="77"/>
      <c r="GE51" s="77"/>
      <c r="GF51" s="77"/>
      <c r="GG51" s="77"/>
      <c r="GH51" s="77"/>
      <c r="GI51" s="77"/>
      <c r="GJ51" s="77"/>
      <c r="GK51" s="77"/>
      <c r="GL51" s="77"/>
      <c r="GM51" s="77"/>
      <c r="GN51" s="77"/>
      <c r="GO51" s="77"/>
      <c r="GP51" s="77"/>
      <c r="GQ51" s="77"/>
      <c r="GR51" s="77"/>
      <c r="GS51" s="77"/>
      <c r="GT51" s="77"/>
      <c r="GU51" s="77"/>
      <c r="GV51" s="77"/>
      <c r="GW51" s="77"/>
      <c r="GX51" s="77"/>
      <c r="GY51" s="77"/>
      <c r="GZ51" s="77"/>
      <c r="HA51" s="77"/>
      <c r="HB51" s="77"/>
      <c r="HC51" s="77"/>
      <c r="HD51" s="77"/>
      <c r="HE51" s="77"/>
      <c r="HF51" s="77"/>
      <c r="HG51" s="77"/>
      <c r="HH51" s="77"/>
      <c r="HI51" s="77"/>
      <c r="HJ51" s="77"/>
      <c r="HK51" s="77"/>
      <c r="HL51" s="77"/>
      <c r="HM51" s="77"/>
      <c r="HN51" s="77"/>
      <c r="HO51" s="77"/>
      <c r="HP51" s="77"/>
      <c r="HQ51" s="77"/>
      <c r="HR51" s="77"/>
      <c r="HS51" s="77"/>
      <c r="HT51" s="77"/>
      <c r="HU51" s="77"/>
      <c r="HV51" s="77"/>
      <c r="HW51" s="77"/>
      <c r="HX51" s="77"/>
      <c r="HY51" s="77"/>
      <c r="HZ51" s="77"/>
      <c r="IA51" s="77"/>
      <c r="IB51" s="77"/>
      <c r="IC51" s="77"/>
      <c r="ID51" s="77"/>
      <c r="IE51" s="77"/>
      <c r="IF51" s="77"/>
      <c r="IG51" s="77"/>
      <c r="IH51" s="77"/>
      <c r="II51" s="77"/>
      <c r="IJ51" s="77"/>
      <c r="IK51" s="77"/>
      <c r="IL51" s="77"/>
      <c r="IM51" s="77"/>
      <c r="IN51" s="77"/>
      <c r="IO51" s="77"/>
      <c r="IP51" s="77"/>
      <c r="IQ51" s="77"/>
      <c r="IR51" s="77"/>
      <c r="IS51" s="77"/>
      <c r="IT51" s="77"/>
      <c r="IU51" s="77"/>
      <c r="IV51" s="77"/>
      <c r="IW51" s="77"/>
      <c r="IX51" s="77"/>
      <c r="IY51" s="77"/>
      <c r="IZ51" s="77"/>
      <c r="JA51" s="77"/>
      <c r="JB51" s="77"/>
      <c r="JC51" s="77"/>
      <c r="JD51" s="77"/>
      <c r="JE51" s="77"/>
      <c r="JF51" s="77"/>
      <c r="JG51" s="77"/>
      <c r="JH51" s="77"/>
      <c r="JI51" s="77"/>
      <c r="JJ51" s="77"/>
      <c r="JK51" s="77"/>
      <c r="JL51" s="77"/>
      <c r="JM51" s="77"/>
    </row>
    <row r="52" spans="1:273" s="513" customFormat="1" ht="26.25" hidden="1">
      <c r="A52" s="224"/>
      <c r="B52" s="722" t="s">
        <v>218</v>
      </c>
      <c r="C52" s="574">
        <v>4095.702393</v>
      </c>
      <c r="D52" s="573">
        <v>2335.177936</v>
      </c>
      <c r="E52" s="573">
        <v>203.50710100000001</v>
      </c>
      <c r="F52" s="573">
        <v>966.49416399999996</v>
      </c>
      <c r="G52" s="573">
        <v>4.1496952999999994</v>
      </c>
      <c r="H52" s="573">
        <v>586.37349900000004</v>
      </c>
      <c r="I52" s="894"/>
      <c r="J52" s="722" t="s">
        <v>218</v>
      </c>
      <c r="K52" s="574">
        <v>683.41456300000004</v>
      </c>
      <c r="L52" s="573">
        <v>28.068150899999999</v>
      </c>
      <c r="M52" s="573">
        <v>44.275799299999996</v>
      </c>
      <c r="N52" s="573">
        <v>611.07061299999998</v>
      </c>
      <c r="O52" s="894"/>
      <c r="P52" s="722" t="s">
        <v>218</v>
      </c>
      <c r="Q52" s="574">
        <v>6428.1869415000001</v>
      </c>
      <c r="R52" s="573">
        <v>264.13529599999998</v>
      </c>
      <c r="S52" s="573">
        <v>1283.8172239999999</v>
      </c>
      <c r="T52" s="573">
        <v>158.555475</v>
      </c>
      <c r="U52" s="573">
        <v>4690.1080860000002</v>
      </c>
      <c r="V52" s="573">
        <v>7.4273470000000001</v>
      </c>
      <c r="W52" s="573">
        <v>24.143513500000001</v>
      </c>
      <c r="X52" s="744"/>
      <c r="Y52" s="744"/>
      <c r="Z52" s="77"/>
      <c r="AA52" s="77"/>
      <c r="AB52" s="77"/>
      <c r="AC52" s="77"/>
      <c r="AD52" s="77"/>
      <c r="AE52" s="77"/>
      <c r="AF52" s="77"/>
      <c r="AG52" s="77"/>
      <c r="AH52" s="77"/>
      <c r="AI52" s="77"/>
      <c r="AJ52" s="77"/>
      <c r="AK52" s="77"/>
      <c r="AL52" s="77"/>
      <c r="AM52" s="77"/>
      <c r="AN52" s="77"/>
      <c r="AO52" s="77"/>
      <c r="AP52" s="77"/>
      <c r="AQ52" s="77"/>
      <c r="AR52" s="77"/>
      <c r="AS52" s="77"/>
      <c r="AT52" s="77"/>
      <c r="AU52" s="77"/>
      <c r="AV52" s="77"/>
      <c r="AW52" s="77"/>
      <c r="AX52" s="77"/>
      <c r="AY52" s="77"/>
      <c r="AZ52" s="77"/>
      <c r="BA52" s="77"/>
      <c r="BB52" s="77"/>
      <c r="BC52" s="77"/>
      <c r="BD52" s="77"/>
      <c r="BE52" s="77"/>
      <c r="BF52" s="77"/>
      <c r="BG52" s="77"/>
      <c r="BH52" s="77"/>
      <c r="BI52" s="77"/>
      <c r="BJ52" s="77"/>
      <c r="BK52" s="77"/>
      <c r="BL52" s="77"/>
      <c r="BM52" s="77"/>
      <c r="BN52" s="77"/>
      <c r="BO52" s="77"/>
      <c r="BP52" s="77"/>
      <c r="BQ52" s="77"/>
      <c r="BR52" s="77"/>
      <c r="BS52" s="77"/>
      <c r="BT52" s="77"/>
      <c r="BU52" s="77"/>
      <c r="BV52" s="77"/>
      <c r="BW52" s="77"/>
      <c r="BX52" s="77"/>
      <c r="BY52" s="77"/>
      <c r="BZ52" s="77"/>
      <c r="CA52" s="77"/>
      <c r="CB52" s="77"/>
      <c r="CC52" s="77"/>
      <c r="CD52" s="77"/>
      <c r="CE52" s="77"/>
      <c r="CF52" s="77"/>
      <c r="CG52" s="77"/>
      <c r="CH52" s="77"/>
      <c r="CI52" s="77"/>
      <c r="CJ52" s="77"/>
      <c r="CK52" s="77"/>
      <c r="CL52" s="77"/>
      <c r="CM52" s="77"/>
      <c r="CN52" s="77"/>
      <c r="CO52" s="77"/>
      <c r="CP52" s="77"/>
      <c r="CQ52" s="77"/>
      <c r="CR52" s="77"/>
      <c r="CS52" s="77"/>
      <c r="CT52" s="77"/>
      <c r="CU52" s="77"/>
      <c r="CV52" s="77"/>
      <c r="CW52" s="77"/>
      <c r="CX52" s="77"/>
      <c r="CY52" s="77"/>
      <c r="CZ52" s="77"/>
      <c r="DA52" s="77"/>
      <c r="DB52" s="77"/>
      <c r="DC52" s="77"/>
      <c r="DD52" s="77"/>
      <c r="DE52" s="77"/>
      <c r="DF52" s="77"/>
      <c r="DG52" s="77"/>
      <c r="DH52" s="77"/>
      <c r="DI52" s="77"/>
      <c r="DJ52" s="77"/>
      <c r="DK52" s="77"/>
      <c r="DL52" s="77"/>
      <c r="DM52" s="77"/>
      <c r="DN52" s="77"/>
      <c r="DO52" s="77"/>
      <c r="DP52" s="77"/>
      <c r="DQ52" s="77"/>
      <c r="DR52" s="77"/>
      <c r="DS52" s="77"/>
      <c r="DT52" s="77"/>
      <c r="DU52" s="77"/>
      <c r="DV52" s="77"/>
      <c r="DW52" s="77"/>
      <c r="DX52" s="77"/>
      <c r="DY52" s="77"/>
      <c r="DZ52" s="77"/>
      <c r="EA52" s="77"/>
      <c r="EB52" s="77"/>
      <c r="EC52" s="77"/>
      <c r="ED52" s="77"/>
      <c r="EE52" s="77"/>
      <c r="EF52" s="77"/>
      <c r="EG52" s="77"/>
      <c r="EH52" s="77"/>
      <c r="EI52" s="77"/>
      <c r="EJ52" s="77"/>
      <c r="EK52" s="77"/>
      <c r="EL52" s="77"/>
      <c r="EM52" s="77"/>
      <c r="EN52" s="77"/>
      <c r="EO52" s="77"/>
      <c r="EP52" s="77"/>
      <c r="EQ52" s="77"/>
      <c r="ER52" s="77"/>
      <c r="ES52" s="77"/>
      <c r="ET52" s="77"/>
      <c r="EU52" s="77"/>
      <c r="EV52" s="77"/>
      <c r="EW52" s="77"/>
      <c r="EX52" s="77"/>
      <c r="EY52" s="77"/>
      <c r="EZ52" s="77"/>
      <c r="FA52" s="77"/>
      <c r="FB52" s="77"/>
      <c r="FC52" s="77"/>
      <c r="FD52" s="77"/>
      <c r="FE52" s="77"/>
      <c r="FF52" s="77"/>
      <c r="FG52" s="77"/>
      <c r="FH52" s="77"/>
      <c r="FI52" s="77"/>
      <c r="FJ52" s="77"/>
      <c r="FK52" s="77"/>
      <c r="FL52" s="77"/>
      <c r="FM52" s="77"/>
      <c r="FN52" s="77"/>
      <c r="FO52" s="77"/>
      <c r="FP52" s="77"/>
      <c r="FQ52" s="77"/>
      <c r="FR52" s="77"/>
      <c r="FS52" s="77"/>
      <c r="FT52" s="77"/>
      <c r="FU52" s="77"/>
      <c r="FV52" s="77"/>
      <c r="FW52" s="77"/>
      <c r="FX52" s="77"/>
      <c r="FY52" s="77"/>
      <c r="FZ52" s="77"/>
      <c r="GA52" s="77"/>
      <c r="GB52" s="77"/>
      <c r="GC52" s="77"/>
      <c r="GD52" s="77"/>
      <c r="GE52" s="77"/>
      <c r="GF52" s="77"/>
      <c r="GG52" s="77"/>
      <c r="GH52" s="77"/>
      <c r="GI52" s="77"/>
      <c r="GJ52" s="77"/>
      <c r="GK52" s="77"/>
      <c r="GL52" s="77"/>
      <c r="GM52" s="77"/>
      <c r="GN52" s="77"/>
      <c r="GO52" s="77"/>
      <c r="GP52" s="77"/>
      <c r="GQ52" s="77"/>
      <c r="GR52" s="77"/>
      <c r="GS52" s="77"/>
      <c r="GT52" s="77"/>
      <c r="GU52" s="77"/>
      <c r="GV52" s="77"/>
      <c r="GW52" s="77"/>
      <c r="GX52" s="77"/>
      <c r="GY52" s="77"/>
      <c r="GZ52" s="77"/>
      <c r="HA52" s="77"/>
      <c r="HB52" s="77"/>
      <c r="HC52" s="77"/>
      <c r="HD52" s="77"/>
      <c r="HE52" s="77"/>
      <c r="HF52" s="77"/>
      <c r="HG52" s="77"/>
      <c r="HH52" s="77"/>
      <c r="HI52" s="77"/>
      <c r="HJ52" s="77"/>
      <c r="HK52" s="77"/>
      <c r="HL52" s="77"/>
      <c r="HM52" s="77"/>
      <c r="HN52" s="77"/>
      <c r="HO52" s="77"/>
      <c r="HP52" s="77"/>
      <c r="HQ52" s="77"/>
      <c r="HR52" s="77"/>
      <c r="HS52" s="77"/>
      <c r="HT52" s="77"/>
      <c r="HU52" s="77"/>
      <c r="HV52" s="77"/>
      <c r="HW52" s="77"/>
      <c r="HX52" s="77"/>
      <c r="HY52" s="77"/>
      <c r="HZ52" s="77"/>
      <c r="IA52" s="77"/>
      <c r="IB52" s="77"/>
      <c r="IC52" s="77"/>
      <c r="ID52" s="77"/>
      <c r="IE52" s="77"/>
      <c r="IF52" s="77"/>
      <c r="IG52" s="77"/>
      <c r="IH52" s="77"/>
      <c r="II52" s="77"/>
      <c r="IJ52" s="77"/>
      <c r="IK52" s="77"/>
      <c r="IL52" s="77"/>
      <c r="IM52" s="77"/>
      <c r="IN52" s="77"/>
      <c r="IO52" s="77"/>
      <c r="IP52" s="77"/>
      <c r="IQ52" s="77"/>
      <c r="IR52" s="77"/>
      <c r="IS52" s="77"/>
      <c r="IT52" s="77"/>
      <c r="IU52" s="77"/>
      <c r="IV52" s="77"/>
      <c r="IW52" s="77"/>
      <c r="IX52" s="77"/>
      <c r="IY52" s="77"/>
      <c r="IZ52" s="77"/>
      <c r="JA52" s="77"/>
      <c r="JB52" s="77"/>
      <c r="JC52" s="77"/>
      <c r="JD52" s="77"/>
      <c r="JE52" s="77"/>
      <c r="JF52" s="77"/>
      <c r="JG52" s="77"/>
      <c r="JH52" s="77"/>
      <c r="JI52" s="77"/>
      <c r="JJ52" s="77"/>
      <c r="JK52" s="77"/>
      <c r="JL52" s="77"/>
      <c r="JM52" s="77"/>
    </row>
    <row r="53" spans="1:273" s="512" customFormat="1" ht="26.25" hidden="1">
      <c r="A53" s="224"/>
      <c r="B53" s="723" t="s">
        <v>219</v>
      </c>
      <c r="C53" s="676">
        <v>4089.2418990000001</v>
      </c>
      <c r="D53" s="638">
        <v>2345.8628309999999</v>
      </c>
      <c r="E53" s="638">
        <v>188.766469</v>
      </c>
      <c r="F53" s="638">
        <v>939.58160699999996</v>
      </c>
      <c r="G53" s="638">
        <v>4.1623359500000001</v>
      </c>
      <c r="H53" s="638">
        <v>610.86865599999999</v>
      </c>
      <c r="I53" s="894"/>
      <c r="J53" s="723" t="s">
        <v>219</v>
      </c>
      <c r="K53" s="676">
        <v>655.65324899999996</v>
      </c>
      <c r="L53" s="638">
        <v>26.134930799999999</v>
      </c>
      <c r="M53" s="638">
        <v>42.4217279</v>
      </c>
      <c r="N53" s="638">
        <v>587.09659099999999</v>
      </c>
      <c r="O53" s="894"/>
      <c r="P53" s="723" t="s">
        <v>219</v>
      </c>
      <c r="Q53" s="676">
        <v>6457.3189295700004</v>
      </c>
      <c r="R53" s="638">
        <v>268.69248299999998</v>
      </c>
      <c r="S53" s="638">
        <v>1279.0163050000001</v>
      </c>
      <c r="T53" s="638">
        <v>161.17697699999999</v>
      </c>
      <c r="U53" s="638">
        <v>4711.8878720000002</v>
      </c>
      <c r="V53" s="638">
        <v>7.6124332699999995</v>
      </c>
      <c r="W53" s="638">
        <v>28.932859300000001</v>
      </c>
      <c r="X53" s="744"/>
      <c r="Y53" s="744"/>
      <c r="Z53" s="77"/>
      <c r="AA53" s="77"/>
      <c r="AB53" s="77"/>
      <c r="AC53" s="77"/>
      <c r="AD53" s="77"/>
      <c r="AE53" s="77"/>
      <c r="AF53" s="77"/>
      <c r="AG53" s="77"/>
      <c r="AH53" s="77"/>
      <c r="AI53" s="77"/>
      <c r="AJ53" s="77"/>
      <c r="AK53" s="77"/>
      <c r="AL53" s="77"/>
      <c r="AM53" s="77"/>
      <c r="AN53" s="77"/>
      <c r="AO53" s="77"/>
      <c r="AP53" s="77"/>
      <c r="AQ53" s="77"/>
      <c r="AR53" s="77"/>
      <c r="AS53" s="77"/>
      <c r="AT53" s="77"/>
      <c r="AU53" s="77"/>
      <c r="AV53" s="77"/>
      <c r="AW53" s="77"/>
      <c r="AX53" s="77"/>
      <c r="AY53" s="77"/>
      <c r="AZ53" s="77"/>
      <c r="BA53" s="77"/>
      <c r="BB53" s="77"/>
      <c r="BC53" s="77"/>
      <c r="BD53" s="77"/>
      <c r="BE53" s="77"/>
      <c r="BF53" s="77"/>
      <c r="BG53" s="77"/>
      <c r="BH53" s="77"/>
      <c r="BI53" s="77"/>
      <c r="BJ53" s="77"/>
      <c r="BK53" s="77"/>
      <c r="BL53" s="77"/>
      <c r="BM53" s="77"/>
      <c r="BN53" s="77"/>
      <c r="BO53" s="77"/>
      <c r="BP53" s="77"/>
      <c r="BQ53" s="77"/>
      <c r="BR53" s="77"/>
      <c r="BS53" s="77"/>
      <c r="BT53" s="77"/>
      <c r="BU53" s="77"/>
      <c r="BV53" s="77"/>
      <c r="BW53" s="77"/>
      <c r="BX53" s="77"/>
      <c r="BY53" s="77"/>
      <c r="BZ53" s="77"/>
      <c r="CA53" s="77"/>
      <c r="CB53" s="77"/>
      <c r="CC53" s="77"/>
      <c r="CD53" s="77"/>
      <c r="CE53" s="77"/>
      <c r="CF53" s="77"/>
      <c r="CG53" s="77"/>
      <c r="CH53" s="77"/>
      <c r="CI53" s="77"/>
      <c r="CJ53" s="77"/>
      <c r="CK53" s="77"/>
      <c r="CL53" s="77"/>
      <c r="CM53" s="77"/>
      <c r="CN53" s="77"/>
      <c r="CO53" s="77"/>
      <c r="CP53" s="77"/>
      <c r="CQ53" s="77"/>
      <c r="CR53" s="77"/>
      <c r="CS53" s="77"/>
      <c r="CT53" s="77"/>
      <c r="CU53" s="77"/>
      <c r="CV53" s="77"/>
      <c r="CW53" s="77"/>
      <c r="CX53" s="77"/>
      <c r="CY53" s="77"/>
      <c r="CZ53" s="77"/>
      <c r="DA53" s="77"/>
      <c r="DB53" s="77"/>
      <c r="DC53" s="77"/>
      <c r="DD53" s="77"/>
      <c r="DE53" s="77"/>
      <c r="DF53" s="77"/>
      <c r="DG53" s="77"/>
      <c r="DH53" s="77"/>
      <c r="DI53" s="77"/>
      <c r="DJ53" s="77"/>
      <c r="DK53" s="77"/>
      <c r="DL53" s="77"/>
      <c r="DM53" s="77"/>
      <c r="DN53" s="77"/>
      <c r="DO53" s="77"/>
      <c r="DP53" s="77"/>
      <c r="DQ53" s="77"/>
      <c r="DR53" s="77"/>
      <c r="DS53" s="77"/>
      <c r="DT53" s="77"/>
      <c r="DU53" s="77"/>
      <c r="DV53" s="77"/>
      <c r="DW53" s="77"/>
      <c r="DX53" s="77"/>
      <c r="DY53" s="77"/>
      <c r="DZ53" s="77"/>
      <c r="EA53" s="77"/>
      <c r="EB53" s="77"/>
      <c r="EC53" s="77"/>
      <c r="ED53" s="77"/>
      <c r="EE53" s="77"/>
      <c r="EF53" s="77"/>
      <c r="EG53" s="77"/>
      <c r="EH53" s="77"/>
      <c r="EI53" s="77"/>
      <c r="EJ53" s="77"/>
      <c r="EK53" s="77"/>
      <c r="EL53" s="77"/>
      <c r="EM53" s="77"/>
      <c r="EN53" s="77"/>
      <c r="EO53" s="77"/>
      <c r="EP53" s="77"/>
      <c r="EQ53" s="77"/>
      <c r="ER53" s="77"/>
      <c r="ES53" s="77"/>
      <c r="ET53" s="77"/>
      <c r="EU53" s="77"/>
      <c r="EV53" s="77"/>
      <c r="EW53" s="77"/>
      <c r="EX53" s="77"/>
      <c r="EY53" s="77"/>
      <c r="EZ53" s="77"/>
      <c r="FA53" s="77"/>
      <c r="FB53" s="77"/>
      <c r="FC53" s="77"/>
      <c r="FD53" s="77"/>
      <c r="FE53" s="77"/>
      <c r="FF53" s="77"/>
      <c r="FG53" s="77"/>
      <c r="FH53" s="77"/>
      <c r="FI53" s="77"/>
      <c r="FJ53" s="77"/>
      <c r="FK53" s="77"/>
      <c r="FL53" s="77"/>
      <c r="FM53" s="77"/>
      <c r="FN53" s="77"/>
      <c r="FO53" s="77"/>
      <c r="FP53" s="77"/>
      <c r="FQ53" s="77"/>
      <c r="FR53" s="77"/>
      <c r="FS53" s="77"/>
      <c r="FT53" s="77"/>
      <c r="FU53" s="77"/>
      <c r="FV53" s="77"/>
      <c r="FW53" s="77"/>
      <c r="FX53" s="77"/>
      <c r="FY53" s="77"/>
      <c r="FZ53" s="77"/>
      <c r="GA53" s="77"/>
      <c r="GB53" s="77"/>
      <c r="GC53" s="77"/>
      <c r="GD53" s="77"/>
      <c r="GE53" s="77"/>
      <c r="GF53" s="77"/>
      <c r="GG53" s="77"/>
      <c r="GH53" s="77"/>
      <c r="GI53" s="77"/>
      <c r="GJ53" s="77"/>
      <c r="GK53" s="77"/>
      <c r="GL53" s="77"/>
      <c r="GM53" s="77"/>
      <c r="GN53" s="77"/>
      <c r="GO53" s="77"/>
      <c r="GP53" s="77"/>
      <c r="GQ53" s="77"/>
      <c r="GR53" s="77"/>
      <c r="GS53" s="77"/>
      <c r="GT53" s="77"/>
      <c r="GU53" s="77"/>
      <c r="GV53" s="77"/>
      <c r="GW53" s="77"/>
      <c r="GX53" s="77"/>
      <c r="GY53" s="77"/>
      <c r="GZ53" s="77"/>
      <c r="HA53" s="77"/>
      <c r="HB53" s="77"/>
      <c r="HC53" s="77"/>
      <c r="HD53" s="77"/>
      <c r="HE53" s="77"/>
      <c r="HF53" s="77"/>
      <c r="HG53" s="77"/>
      <c r="HH53" s="77"/>
      <c r="HI53" s="77"/>
      <c r="HJ53" s="77"/>
      <c r="HK53" s="77"/>
      <c r="HL53" s="77"/>
      <c r="HM53" s="77"/>
      <c r="HN53" s="77"/>
      <c r="HO53" s="77"/>
      <c r="HP53" s="77"/>
      <c r="HQ53" s="77"/>
      <c r="HR53" s="77"/>
      <c r="HS53" s="77"/>
      <c r="HT53" s="77"/>
      <c r="HU53" s="77"/>
      <c r="HV53" s="77"/>
      <c r="HW53" s="77"/>
      <c r="HX53" s="77"/>
      <c r="HY53" s="77"/>
      <c r="HZ53" s="77"/>
      <c r="IA53" s="77"/>
      <c r="IB53" s="77"/>
      <c r="IC53" s="77"/>
      <c r="ID53" s="77"/>
      <c r="IE53" s="77"/>
      <c r="IF53" s="77"/>
      <c r="IG53" s="77"/>
      <c r="IH53" s="77"/>
      <c r="II53" s="77"/>
      <c r="IJ53" s="77"/>
      <c r="IK53" s="77"/>
      <c r="IL53" s="77"/>
      <c r="IM53" s="77"/>
      <c r="IN53" s="77"/>
      <c r="IO53" s="77"/>
      <c r="IP53" s="77"/>
      <c r="IQ53" s="77"/>
      <c r="IR53" s="77"/>
      <c r="IS53" s="77"/>
      <c r="IT53" s="77"/>
      <c r="IU53" s="77"/>
      <c r="IV53" s="77"/>
      <c r="IW53" s="77"/>
      <c r="IX53" s="77"/>
      <c r="IY53" s="77"/>
      <c r="IZ53" s="77"/>
      <c r="JA53" s="77"/>
      <c r="JB53" s="77"/>
      <c r="JC53" s="77"/>
      <c r="JD53" s="77"/>
      <c r="JE53" s="77"/>
      <c r="JF53" s="77"/>
      <c r="JG53" s="77"/>
      <c r="JH53" s="77"/>
      <c r="JI53" s="77"/>
      <c r="JJ53" s="77"/>
      <c r="JK53" s="77"/>
      <c r="JL53" s="77"/>
      <c r="JM53" s="77"/>
    </row>
    <row r="54" spans="1:273" s="745" customFormat="1" ht="26.25" hidden="1">
      <c r="A54" s="224"/>
      <c r="B54" s="721">
        <v>2021</v>
      </c>
      <c r="C54" s="734"/>
      <c r="D54" s="735"/>
      <c r="E54" s="735"/>
      <c r="F54" s="735"/>
      <c r="G54" s="735"/>
      <c r="H54" s="735"/>
      <c r="I54" s="894"/>
      <c r="J54" s="721">
        <v>2021</v>
      </c>
      <c r="K54" s="734"/>
      <c r="L54" s="735"/>
      <c r="M54" s="735"/>
      <c r="N54" s="735"/>
      <c r="O54" s="894"/>
      <c r="P54" s="721">
        <v>2021</v>
      </c>
      <c r="Q54" s="734"/>
      <c r="R54" s="735"/>
      <c r="S54" s="735"/>
      <c r="T54" s="735"/>
      <c r="U54" s="735"/>
      <c r="V54" s="735"/>
      <c r="W54" s="735"/>
      <c r="X54" s="744"/>
      <c r="Y54" s="744"/>
      <c r="Z54" s="77"/>
      <c r="AA54" s="77"/>
      <c r="AB54" s="77"/>
      <c r="AC54" s="77"/>
      <c r="AD54" s="77"/>
      <c r="AE54" s="77"/>
      <c r="AF54" s="77"/>
      <c r="AG54" s="77"/>
      <c r="AH54" s="77"/>
      <c r="AI54" s="77"/>
      <c r="AJ54" s="77"/>
      <c r="AK54" s="77"/>
      <c r="AL54" s="77"/>
      <c r="AM54" s="77"/>
      <c r="AN54" s="77"/>
      <c r="AO54" s="77"/>
      <c r="AP54" s="77"/>
      <c r="AQ54" s="77"/>
      <c r="AR54" s="77"/>
      <c r="AS54" s="77"/>
      <c r="AT54" s="77"/>
      <c r="AU54" s="77"/>
      <c r="AV54" s="77"/>
      <c r="AW54" s="77"/>
      <c r="AX54" s="77"/>
      <c r="AY54" s="77"/>
      <c r="AZ54" s="77"/>
      <c r="BA54" s="77"/>
      <c r="BB54" s="77"/>
      <c r="BC54" s="77"/>
      <c r="BD54" s="77"/>
      <c r="BE54" s="77"/>
      <c r="BF54" s="77"/>
      <c r="BG54" s="77"/>
      <c r="BH54" s="77"/>
      <c r="BI54" s="77"/>
      <c r="BJ54" s="77"/>
      <c r="BK54" s="77"/>
      <c r="BL54" s="77"/>
      <c r="BM54" s="77"/>
      <c r="BN54" s="77"/>
      <c r="BO54" s="77"/>
      <c r="BP54" s="77"/>
      <c r="BQ54" s="77"/>
      <c r="BR54" s="77"/>
      <c r="BS54" s="77"/>
      <c r="BT54" s="77"/>
      <c r="BU54" s="77"/>
      <c r="BV54" s="77"/>
      <c r="BW54" s="77"/>
      <c r="BX54" s="77"/>
      <c r="BY54" s="77"/>
      <c r="BZ54" s="77"/>
      <c r="CA54" s="77"/>
      <c r="CB54" s="77"/>
      <c r="CC54" s="77"/>
      <c r="CD54" s="77"/>
      <c r="CE54" s="77"/>
      <c r="CF54" s="77"/>
      <c r="CG54" s="77"/>
      <c r="CH54" s="77"/>
      <c r="CI54" s="77"/>
      <c r="CJ54" s="77"/>
      <c r="CK54" s="77"/>
      <c r="CL54" s="77"/>
      <c r="CM54" s="77"/>
      <c r="CN54" s="77"/>
      <c r="CO54" s="77"/>
      <c r="CP54" s="77"/>
      <c r="CQ54" s="77"/>
      <c r="CR54" s="77"/>
      <c r="CS54" s="77"/>
      <c r="CT54" s="77"/>
      <c r="CU54" s="77"/>
      <c r="CV54" s="77"/>
      <c r="CW54" s="77"/>
      <c r="CX54" s="77"/>
      <c r="CY54" s="77"/>
      <c r="CZ54" s="77"/>
      <c r="DA54" s="77"/>
      <c r="DB54" s="77"/>
      <c r="DC54" s="77"/>
      <c r="DD54" s="77"/>
      <c r="DE54" s="77"/>
      <c r="DF54" s="77"/>
      <c r="DG54" s="77"/>
      <c r="DH54" s="77"/>
      <c r="DI54" s="77"/>
      <c r="DJ54" s="77"/>
      <c r="DK54" s="77"/>
      <c r="DL54" s="77"/>
      <c r="DM54" s="77"/>
      <c r="DN54" s="77"/>
      <c r="DO54" s="77"/>
      <c r="DP54" s="77"/>
      <c r="DQ54" s="77"/>
      <c r="DR54" s="77"/>
      <c r="DS54" s="77"/>
      <c r="DT54" s="77"/>
      <c r="DU54" s="77"/>
      <c r="DV54" s="77"/>
      <c r="DW54" s="77"/>
      <c r="DX54" s="77"/>
      <c r="DY54" s="77"/>
      <c r="DZ54" s="77"/>
      <c r="EA54" s="77"/>
      <c r="EB54" s="77"/>
      <c r="EC54" s="77"/>
      <c r="ED54" s="77"/>
      <c r="EE54" s="77"/>
      <c r="EF54" s="77"/>
      <c r="EG54" s="77"/>
      <c r="EH54" s="77"/>
      <c r="EI54" s="77"/>
      <c r="EJ54" s="77"/>
      <c r="EK54" s="77"/>
      <c r="EL54" s="77"/>
      <c r="EM54" s="77"/>
      <c r="EN54" s="77"/>
      <c r="EO54" s="77"/>
      <c r="EP54" s="77"/>
      <c r="EQ54" s="77"/>
      <c r="ER54" s="77"/>
      <c r="ES54" s="77"/>
      <c r="ET54" s="77"/>
      <c r="EU54" s="77"/>
      <c r="EV54" s="77"/>
      <c r="EW54" s="77"/>
      <c r="EX54" s="77"/>
      <c r="EY54" s="77"/>
      <c r="EZ54" s="77"/>
      <c r="FA54" s="77"/>
      <c r="FB54" s="77"/>
      <c r="FC54" s="77"/>
      <c r="FD54" s="77"/>
      <c r="FE54" s="77"/>
      <c r="FF54" s="77"/>
      <c r="FG54" s="77"/>
      <c r="FH54" s="77"/>
      <c r="FI54" s="77"/>
      <c r="FJ54" s="77"/>
      <c r="FK54" s="77"/>
      <c r="FL54" s="77"/>
      <c r="FM54" s="77"/>
      <c r="FN54" s="77"/>
      <c r="FO54" s="77"/>
      <c r="FP54" s="77"/>
      <c r="FQ54" s="77"/>
      <c r="FR54" s="77"/>
      <c r="FS54" s="77"/>
      <c r="FT54" s="77"/>
      <c r="FU54" s="77"/>
      <c r="FV54" s="77"/>
      <c r="FW54" s="77"/>
      <c r="FX54" s="77"/>
      <c r="FY54" s="77"/>
      <c r="FZ54" s="77"/>
      <c r="GA54" s="77"/>
      <c r="GB54" s="77"/>
      <c r="GC54" s="77"/>
      <c r="GD54" s="77"/>
      <c r="GE54" s="77"/>
      <c r="GF54" s="77"/>
      <c r="GG54" s="77"/>
      <c r="GH54" s="77"/>
      <c r="GI54" s="77"/>
      <c r="GJ54" s="77"/>
      <c r="GK54" s="77"/>
      <c r="GL54" s="77"/>
      <c r="GM54" s="77"/>
      <c r="GN54" s="77"/>
      <c r="GO54" s="77"/>
      <c r="GP54" s="77"/>
      <c r="GQ54" s="77"/>
      <c r="GR54" s="77"/>
      <c r="GS54" s="77"/>
      <c r="GT54" s="77"/>
      <c r="GU54" s="77"/>
      <c r="GV54" s="77"/>
      <c r="GW54" s="77"/>
      <c r="GX54" s="77"/>
      <c r="GY54" s="77"/>
      <c r="GZ54" s="77"/>
      <c r="HA54" s="77"/>
      <c r="HB54" s="77"/>
      <c r="HC54" s="77"/>
      <c r="HD54" s="77"/>
      <c r="HE54" s="77"/>
      <c r="HF54" s="77"/>
      <c r="HG54" s="77"/>
      <c r="HH54" s="77"/>
      <c r="HI54" s="77"/>
      <c r="HJ54" s="77"/>
      <c r="HK54" s="77"/>
      <c r="HL54" s="77"/>
      <c r="HM54" s="77"/>
      <c r="HN54" s="77"/>
      <c r="HO54" s="77"/>
      <c r="HP54" s="77"/>
      <c r="HQ54" s="77"/>
      <c r="HR54" s="77"/>
      <c r="HS54" s="77"/>
      <c r="HT54" s="77"/>
      <c r="HU54" s="77"/>
      <c r="HV54" s="77"/>
      <c r="HW54" s="77"/>
      <c r="HX54" s="77"/>
      <c r="HY54" s="77"/>
      <c r="HZ54" s="77"/>
      <c r="IA54" s="77"/>
      <c r="IB54" s="77"/>
      <c r="IC54" s="77"/>
      <c r="ID54" s="77"/>
      <c r="IE54" s="77"/>
      <c r="IF54" s="77"/>
      <c r="IG54" s="77"/>
      <c r="IH54" s="77"/>
      <c r="II54" s="77"/>
      <c r="IJ54" s="77"/>
      <c r="IK54" s="77"/>
      <c r="IL54" s="77"/>
      <c r="IM54" s="77"/>
      <c r="IN54" s="77"/>
      <c r="IO54" s="77"/>
      <c r="IP54" s="77"/>
      <c r="IQ54" s="77"/>
      <c r="IR54" s="77"/>
      <c r="IS54" s="77"/>
      <c r="IT54" s="77"/>
      <c r="IU54" s="77"/>
      <c r="IV54" s="77"/>
      <c r="IW54" s="77"/>
      <c r="IX54" s="77"/>
      <c r="IY54" s="77"/>
      <c r="IZ54" s="77"/>
      <c r="JA54" s="77"/>
      <c r="JB54" s="77"/>
      <c r="JC54" s="77"/>
      <c r="JD54" s="77"/>
      <c r="JE54" s="77"/>
      <c r="JF54" s="77"/>
      <c r="JG54" s="77"/>
      <c r="JH54" s="77"/>
      <c r="JI54" s="77"/>
      <c r="JJ54" s="77"/>
      <c r="JK54" s="77"/>
      <c r="JL54" s="77"/>
      <c r="JM54" s="77"/>
    </row>
    <row r="55" spans="1:273" s="513" customFormat="1" ht="30" hidden="1" customHeight="1">
      <c r="A55" s="224"/>
      <c r="B55" s="722" t="s">
        <v>212</v>
      </c>
      <c r="C55" s="574">
        <v>4260.3738219999996</v>
      </c>
      <c r="D55" s="573">
        <v>2372.6599860000001</v>
      </c>
      <c r="E55" s="573">
        <v>193.912936</v>
      </c>
      <c r="F55" s="573">
        <v>956.32700999999997</v>
      </c>
      <c r="G55" s="573">
        <v>4.0841170399999998</v>
      </c>
      <c r="H55" s="573">
        <v>733.389771</v>
      </c>
      <c r="I55" s="894"/>
      <c r="J55" s="722" t="s">
        <v>212</v>
      </c>
      <c r="K55" s="574">
        <v>679.60388999999998</v>
      </c>
      <c r="L55" s="573">
        <v>31.476587899999998</v>
      </c>
      <c r="M55" s="573">
        <v>43.655446600000005</v>
      </c>
      <c r="N55" s="573">
        <v>604.47185500000001</v>
      </c>
      <c r="O55" s="894"/>
      <c r="P55" s="722" t="s">
        <v>212</v>
      </c>
      <c r="Q55" s="574">
        <v>6595.6613340699987</v>
      </c>
      <c r="R55" s="573">
        <v>298.49559699999998</v>
      </c>
      <c r="S55" s="573">
        <v>1287.6493439999999</v>
      </c>
      <c r="T55" s="573">
        <v>164.49221700000001</v>
      </c>
      <c r="U55" s="573">
        <v>4814.1352559999996</v>
      </c>
      <c r="V55" s="573">
        <v>7.7654502699999997</v>
      </c>
      <c r="W55" s="573">
        <v>23.123469800000002</v>
      </c>
      <c r="X55" s="744"/>
      <c r="Y55" s="744"/>
      <c r="Z55" s="77"/>
      <c r="AA55" s="77"/>
      <c r="AB55" s="77"/>
      <c r="AC55" s="77"/>
      <c r="AD55" s="77"/>
      <c r="AE55" s="77"/>
      <c r="AF55" s="77"/>
      <c r="AG55" s="77"/>
      <c r="AH55" s="77"/>
      <c r="AI55" s="77"/>
      <c r="AJ55" s="77"/>
      <c r="AK55" s="77"/>
      <c r="AL55" s="77"/>
      <c r="AM55" s="77"/>
      <c r="AN55" s="77"/>
      <c r="AO55" s="77"/>
      <c r="AP55" s="77"/>
      <c r="AQ55" s="77"/>
      <c r="AR55" s="77"/>
      <c r="AS55" s="77"/>
      <c r="AT55" s="77"/>
      <c r="AU55" s="77"/>
      <c r="AV55" s="77"/>
      <c r="AW55" s="77"/>
      <c r="AX55" s="77"/>
      <c r="AY55" s="77"/>
      <c r="AZ55" s="77"/>
      <c r="BA55" s="77"/>
      <c r="BB55" s="77"/>
      <c r="BC55" s="77"/>
      <c r="BD55" s="77"/>
      <c r="BE55" s="77"/>
      <c r="BF55" s="77"/>
      <c r="BG55" s="77"/>
      <c r="BH55" s="77"/>
      <c r="BI55" s="77"/>
      <c r="BJ55" s="77"/>
      <c r="BK55" s="77"/>
      <c r="BL55" s="77"/>
      <c r="BM55" s="77"/>
      <c r="BN55" s="77"/>
      <c r="BO55" s="77"/>
      <c r="BP55" s="77"/>
      <c r="BQ55" s="77"/>
      <c r="BR55" s="77"/>
      <c r="BS55" s="77"/>
      <c r="BT55" s="77"/>
      <c r="BU55" s="77"/>
      <c r="BV55" s="77"/>
      <c r="BW55" s="77"/>
      <c r="BX55" s="77"/>
      <c r="BY55" s="77"/>
      <c r="BZ55" s="77"/>
      <c r="CA55" s="77"/>
      <c r="CB55" s="77"/>
      <c r="CC55" s="77"/>
      <c r="CD55" s="77"/>
      <c r="CE55" s="77"/>
      <c r="CF55" s="77"/>
      <c r="CG55" s="77"/>
      <c r="CH55" s="77"/>
      <c r="CI55" s="77"/>
      <c r="CJ55" s="77"/>
      <c r="CK55" s="77"/>
      <c r="CL55" s="77"/>
      <c r="CM55" s="77"/>
      <c r="CN55" s="77"/>
      <c r="CO55" s="77"/>
      <c r="CP55" s="77"/>
      <c r="CQ55" s="77"/>
      <c r="CR55" s="77"/>
      <c r="CS55" s="77"/>
      <c r="CT55" s="77"/>
      <c r="CU55" s="77"/>
      <c r="CV55" s="77"/>
      <c r="CW55" s="77"/>
      <c r="CX55" s="77"/>
      <c r="CY55" s="77"/>
      <c r="CZ55" s="77"/>
      <c r="DA55" s="77"/>
      <c r="DB55" s="77"/>
      <c r="DC55" s="77"/>
      <c r="DD55" s="77"/>
      <c r="DE55" s="77"/>
      <c r="DF55" s="77"/>
      <c r="DG55" s="77"/>
      <c r="DH55" s="77"/>
      <c r="DI55" s="77"/>
      <c r="DJ55" s="77"/>
      <c r="DK55" s="77"/>
      <c r="DL55" s="77"/>
      <c r="DM55" s="77"/>
      <c r="DN55" s="77"/>
      <c r="DO55" s="77"/>
      <c r="DP55" s="77"/>
      <c r="DQ55" s="77"/>
      <c r="DR55" s="77"/>
      <c r="DS55" s="77"/>
      <c r="DT55" s="77"/>
      <c r="DU55" s="77"/>
      <c r="DV55" s="77"/>
      <c r="DW55" s="77"/>
      <c r="DX55" s="77"/>
      <c r="DY55" s="77"/>
      <c r="DZ55" s="77"/>
      <c r="EA55" s="77"/>
      <c r="EB55" s="77"/>
      <c r="EC55" s="77"/>
      <c r="ED55" s="77"/>
      <c r="EE55" s="77"/>
      <c r="EF55" s="77"/>
      <c r="EG55" s="77"/>
      <c r="EH55" s="77"/>
      <c r="EI55" s="77"/>
      <c r="EJ55" s="77"/>
      <c r="EK55" s="77"/>
      <c r="EL55" s="77"/>
      <c r="EM55" s="77"/>
      <c r="EN55" s="77"/>
      <c r="EO55" s="77"/>
      <c r="EP55" s="77"/>
      <c r="EQ55" s="77"/>
      <c r="ER55" s="77"/>
      <c r="ES55" s="77"/>
      <c r="ET55" s="77"/>
      <c r="EU55" s="77"/>
      <c r="EV55" s="77"/>
      <c r="EW55" s="77"/>
      <c r="EX55" s="77"/>
      <c r="EY55" s="77"/>
      <c r="EZ55" s="77"/>
      <c r="FA55" s="77"/>
      <c r="FB55" s="77"/>
      <c r="FC55" s="77"/>
      <c r="FD55" s="77"/>
      <c r="FE55" s="77"/>
      <c r="FF55" s="77"/>
      <c r="FG55" s="77"/>
      <c r="FH55" s="77"/>
      <c r="FI55" s="77"/>
      <c r="FJ55" s="77"/>
      <c r="FK55" s="77"/>
      <c r="FL55" s="77"/>
      <c r="FM55" s="77"/>
      <c r="FN55" s="77"/>
      <c r="FO55" s="77"/>
      <c r="FP55" s="77"/>
      <c r="FQ55" s="77"/>
      <c r="FR55" s="77"/>
      <c r="FS55" s="77"/>
      <c r="FT55" s="77"/>
      <c r="FU55" s="77"/>
      <c r="FV55" s="77"/>
      <c r="FW55" s="77"/>
      <c r="FX55" s="77"/>
      <c r="FY55" s="77"/>
      <c r="FZ55" s="77"/>
      <c r="GA55" s="77"/>
      <c r="GB55" s="77"/>
      <c r="GC55" s="77"/>
      <c r="GD55" s="77"/>
      <c r="GE55" s="77"/>
      <c r="GF55" s="77"/>
      <c r="GG55" s="77"/>
      <c r="GH55" s="77"/>
      <c r="GI55" s="77"/>
      <c r="GJ55" s="77"/>
      <c r="GK55" s="77"/>
      <c r="GL55" s="77"/>
      <c r="GM55" s="77"/>
      <c r="GN55" s="77"/>
      <c r="GO55" s="77"/>
      <c r="GP55" s="77"/>
      <c r="GQ55" s="77"/>
      <c r="GR55" s="77"/>
      <c r="GS55" s="77"/>
      <c r="GT55" s="77"/>
      <c r="GU55" s="77"/>
      <c r="GV55" s="77"/>
      <c r="GW55" s="77"/>
      <c r="GX55" s="77"/>
      <c r="GY55" s="77"/>
      <c r="GZ55" s="77"/>
      <c r="HA55" s="77"/>
      <c r="HB55" s="77"/>
      <c r="HC55" s="77"/>
      <c r="HD55" s="77"/>
      <c r="HE55" s="77"/>
      <c r="HF55" s="77"/>
      <c r="HG55" s="77"/>
      <c r="HH55" s="77"/>
      <c r="HI55" s="77"/>
      <c r="HJ55" s="77"/>
      <c r="HK55" s="77"/>
      <c r="HL55" s="77"/>
      <c r="HM55" s="77"/>
      <c r="HN55" s="77"/>
      <c r="HO55" s="77"/>
      <c r="HP55" s="77"/>
      <c r="HQ55" s="77"/>
      <c r="HR55" s="77"/>
      <c r="HS55" s="77"/>
      <c r="HT55" s="77"/>
      <c r="HU55" s="77"/>
      <c r="HV55" s="77"/>
      <c r="HW55" s="77"/>
      <c r="HX55" s="77"/>
      <c r="HY55" s="77"/>
      <c r="HZ55" s="77"/>
      <c r="IA55" s="77"/>
      <c r="IB55" s="77"/>
      <c r="IC55" s="77"/>
      <c r="ID55" s="77"/>
      <c r="IE55" s="77"/>
      <c r="IF55" s="77"/>
      <c r="IG55" s="77"/>
      <c r="IH55" s="77"/>
      <c r="II55" s="77"/>
      <c r="IJ55" s="77"/>
      <c r="IK55" s="77"/>
      <c r="IL55" s="77"/>
      <c r="IM55" s="77"/>
      <c r="IN55" s="77"/>
      <c r="IO55" s="77"/>
      <c r="IP55" s="77"/>
      <c r="IQ55" s="77"/>
      <c r="IR55" s="77"/>
      <c r="IS55" s="77"/>
      <c r="IT55" s="77"/>
      <c r="IU55" s="77"/>
      <c r="IV55" s="77"/>
      <c r="IW55" s="77"/>
      <c r="IX55" s="77"/>
      <c r="IY55" s="77"/>
      <c r="IZ55" s="77"/>
      <c r="JA55" s="77"/>
      <c r="JB55" s="77"/>
      <c r="JC55" s="77"/>
      <c r="JD55" s="77"/>
      <c r="JE55" s="77"/>
      <c r="JF55" s="77"/>
      <c r="JG55" s="77"/>
      <c r="JH55" s="77"/>
      <c r="JI55" s="77"/>
      <c r="JJ55" s="77"/>
      <c r="JK55" s="77"/>
      <c r="JL55" s="77"/>
      <c r="JM55" s="77"/>
    </row>
    <row r="56" spans="1:273" s="512" customFormat="1" ht="30" hidden="1" customHeight="1">
      <c r="A56" s="224"/>
      <c r="B56" s="723" t="s">
        <v>213</v>
      </c>
      <c r="C56" s="676">
        <v>4433.1624970000003</v>
      </c>
      <c r="D56" s="638">
        <v>2457.2680289999998</v>
      </c>
      <c r="E56" s="638">
        <v>201.44463999999999</v>
      </c>
      <c r="F56" s="638">
        <v>988.582944</v>
      </c>
      <c r="G56" s="638">
        <v>4.2130929200000002</v>
      </c>
      <c r="H56" s="638">
        <v>781.65378999999996</v>
      </c>
      <c r="I56" s="894"/>
      <c r="J56" s="723" t="s">
        <v>213</v>
      </c>
      <c r="K56" s="676">
        <v>715.82614699999999</v>
      </c>
      <c r="L56" s="638">
        <v>38.485589700000006</v>
      </c>
      <c r="M56" s="638">
        <v>46.349140499999997</v>
      </c>
      <c r="N56" s="638">
        <v>630.99141599999996</v>
      </c>
      <c r="O56" s="894"/>
      <c r="P56" s="723" t="s">
        <v>213</v>
      </c>
      <c r="Q56" s="676">
        <v>6759.0596084699991</v>
      </c>
      <c r="R56" s="638">
        <v>313.935971</v>
      </c>
      <c r="S56" s="638">
        <v>1322.9571579999999</v>
      </c>
      <c r="T56" s="638">
        <v>169.26153099999999</v>
      </c>
      <c r="U56" s="638">
        <v>4929.2614219999996</v>
      </c>
      <c r="V56" s="638">
        <v>7.9221832699999997</v>
      </c>
      <c r="W56" s="638">
        <v>15.7213432</v>
      </c>
      <c r="X56" s="744"/>
      <c r="Y56" s="744"/>
      <c r="Z56" s="77"/>
      <c r="AA56" s="77"/>
      <c r="AB56" s="77"/>
      <c r="AC56" s="77"/>
      <c r="AD56" s="77"/>
      <c r="AE56" s="77"/>
      <c r="AF56" s="77"/>
      <c r="AG56" s="77"/>
      <c r="AH56" s="77"/>
      <c r="AI56" s="77"/>
      <c r="AJ56" s="77"/>
      <c r="AK56" s="77"/>
      <c r="AL56" s="77"/>
      <c r="AM56" s="77"/>
      <c r="AN56" s="77"/>
      <c r="AO56" s="77"/>
      <c r="AP56" s="77"/>
      <c r="AQ56" s="77"/>
      <c r="AR56" s="77"/>
      <c r="AS56" s="77"/>
      <c r="AT56" s="77"/>
      <c r="AU56" s="77"/>
      <c r="AV56" s="77"/>
      <c r="AW56" s="77"/>
      <c r="AX56" s="77"/>
      <c r="AY56" s="77"/>
      <c r="AZ56" s="77"/>
      <c r="BA56" s="77"/>
      <c r="BB56" s="77"/>
      <c r="BC56" s="77"/>
      <c r="BD56" s="77"/>
      <c r="BE56" s="77"/>
      <c r="BF56" s="77"/>
      <c r="BG56" s="77"/>
      <c r="BH56" s="77"/>
      <c r="BI56" s="77"/>
      <c r="BJ56" s="77"/>
      <c r="BK56" s="77"/>
      <c r="BL56" s="77"/>
      <c r="BM56" s="77"/>
      <c r="BN56" s="77"/>
      <c r="BO56" s="77"/>
      <c r="BP56" s="77"/>
      <c r="BQ56" s="77"/>
      <c r="BR56" s="77"/>
      <c r="BS56" s="77"/>
      <c r="BT56" s="77"/>
      <c r="BU56" s="77"/>
      <c r="BV56" s="77"/>
      <c r="BW56" s="77"/>
      <c r="BX56" s="77"/>
      <c r="BY56" s="77"/>
      <c r="BZ56" s="77"/>
      <c r="CA56" s="77"/>
      <c r="CB56" s="77"/>
      <c r="CC56" s="77"/>
      <c r="CD56" s="77"/>
      <c r="CE56" s="77"/>
      <c r="CF56" s="77"/>
      <c r="CG56" s="77"/>
      <c r="CH56" s="77"/>
      <c r="CI56" s="77"/>
      <c r="CJ56" s="77"/>
      <c r="CK56" s="77"/>
      <c r="CL56" s="77"/>
      <c r="CM56" s="77"/>
      <c r="CN56" s="77"/>
      <c r="CO56" s="77"/>
      <c r="CP56" s="77"/>
      <c r="CQ56" s="77"/>
      <c r="CR56" s="77"/>
      <c r="CS56" s="77"/>
      <c r="CT56" s="77"/>
      <c r="CU56" s="77"/>
      <c r="CV56" s="77"/>
      <c r="CW56" s="77"/>
      <c r="CX56" s="77"/>
      <c r="CY56" s="77"/>
      <c r="CZ56" s="77"/>
      <c r="DA56" s="77"/>
      <c r="DB56" s="77"/>
      <c r="DC56" s="77"/>
      <c r="DD56" s="77"/>
      <c r="DE56" s="77"/>
      <c r="DF56" s="77"/>
      <c r="DG56" s="77"/>
      <c r="DH56" s="77"/>
      <c r="DI56" s="77"/>
      <c r="DJ56" s="77"/>
      <c r="DK56" s="77"/>
      <c r="DL56" s="77"/>
      <c r="DM56" s="77"/>
      <c r="DN56" s="77"/>
      <c r="DO56" s="77"/>
      <c r="DP56" s="77"/>
      <c r="DQ56" s="77"/>
      <c r="DR56" s="77"/>
      <c r="DS56" s="77"/>
      <c r="DT56" s="77"/>
      <c r="DU56" s="77"/>
      <c r="DV56" s="77"/>
      <c r="DW56" s="77"/>
      <c r="DX56" s="77"/>
      <c r="DY56" s="77"/>
      <c r="DZ56" s="77"/>
      <c r="EA56" s="77"/>
      <c r="EB56" s="77"/>
      <c r="EC56" s="77"/>
      <c r="ED56" s="77"/>
      <c r="EE56" s="77"/>
      <c r="EF56" s="77"/>
      <c r="EG56" s="77"/>
      <c r="EH56" s="77"/>
      <c r="EI56" s="77"/>
      <c r="EJ56" s="77"/>
      <c r="EK56" s="77"/>
      <c r="EL56" s="77"/>
      <c r="EM56" s="77"/>
      <c r="EN56" s="77"/>
      <c r="EO56" s="77"/>
      <c r="EP56" s="77"/>
      <c r="EQ56" s="77"/>
      <c r="ER56" s="77"/>
      <c r="ES56" s="77"/>
      <c r="ET56" s="77"/>
      <c r="EU56" s="77"/>
      <c r="EV56" s="77"/>
      <c r="EW56" s="77"/>
      <c r="EX56" s="77"/>
      <c r="EY56" s="77"/>
      <c r="EZ56" s="77"/>
      <c r="FA56" s="77"/>
      <c r="FB56" s="77"/>
      <c r="FC56" s="77"/>
      <c r="FD56" s="77"/>
      <c r="FE56" s="77"/>
      <c r="FF56" s="77"/>
      <c r="FG56" s="77"/>
      <c r="FH56" s="77"/>
      <c r="FI56" s="77"/>
      <c r="FJ56" s="77"/>
      <c r="FK56" s="77"/>
      <c r="FL56" s="77"/>
      <c r="FM56" s="77"/>
      <c r="FN56" s="77"/>
      <c r="FO56" s="77"/>
      <c r="FP56" s="77"/>
      <c r="FQ56" s="77"/>
      <c r="FR56" s="77"/>
      <c r="FS56" s="77"/>
      <c r="FT56" s="77"/>
      <c r="FU56" s="77"/>
      <c r="FV56" s="77"/>
      <c r="FW56" s="77"/>
      <c r="FX56" s="77"/>
      <c r="FY56" s="77"/>
      <c r="FZ56" s="77"/>
      <c r="GA56" s="77"/>
      <c r="GB56" s="77"/>
      <c r="GC56" s="77"/>
      <c r="GD56" s="77"/>
      <c r="GE56" s="77"/>
      <c r="GF56" s="77"/>
      <c r="GG56" s="77"/>
      <c r="GH56" s="77"/>
      <c r="GI56" s="77"/>
      <c r="GJ56" s="77"/>
      <c r="GK56" s="77"/>
      <c r="GL56" s="77"/>
      <c r="GM56" s="77"/>
      <c r="GN56" s="77"/>
      <c r="GO56" s="77"/>
      <c r="GP56" s="77"/>
      <c r="GQ56" s="77"/>
      <c r="GR56" s="77"/>
      <c r="GS56" s="77"/>
      <c r="GT56" s="77"/>
      <c r="GU56" s="77"/>
      <c r="GV56" s="77"/>
      <c r="GW56" s="77"/>
      <c r="GX56" s="77"/>
      <c r="GY56" s="77"/>
      <c r="GZ56" s="77"/>
      <c r="HA56" s="77"/>
      <c r="HB56" s="77"/>
      <c r="HC56" s="77"/>
      <c r="HD56" s="77"/>
      <c r="HE56" s="77"/>
      <c r="HF56" s="77"/>
      <c r="HG56" s="77"/>
      <c r="HH56" s="77"/>
      <c r="HI56" s="77"/>
      <c r="HJ56" s="77"/>
      <c r="HK56" s="77"/>
      <c r="HL56" s="77"/>
      <c r="HM56" s="77"/>
      <c r="HN56" s="77"/>
      <c r="HO56" s="77"/>
      <c r="HP56" s="77"/>
      <c r="HQ56" s="77"/>
      <c r="HR56" s="77"/>
      <c r="HS56" s="77"/>
      <c r="HT56" s="77"/>
      <c r="HU56" s="77"/>
      <c r="HV56" s="77"/>
      <c r="HW56" s="77"/>
      <c r="HX56" s="77"/>
      <c r="HY56" s="77"/>
      <c r="HZ56" s="77"/>
      <c r="IA56" s="77"/>
      <c r="IB56" s="77"/>
      <c r="IC56" s="77"/>
      <c r="ID56" s="77"/>
      <c r="IE56" s="77"/>
      <c r="IF56" s="77"/>
      <c r="IG56" s="77"/>
      <c r="IH56" s="77"/>
      <c r="II56" s="77"/>
      <c r="IJ56" s="77"/>
      <c r="IK56" s="77"/>
      <c r="IL56" s="77"/>
      <c r="IM56" s="77"/>
      <c r="IN56" s="77"/>
      <c r="IO56" s="77"/>
      <c r="IP56" s="77"/>
      <c r="IQ56" s="77"/>
      <c r="IR56" s="77"/>
      <c r="IS56" s="77"/>
      <c r="IT56" s="77"/>
      <c r="IU56" s="77"/>
      <c r="IV56" s="77"/>
      <c r="IW56" s="77"/>
      <c r="IX56" s="77"/>
      <c r="IY56" s="77"/>
      <c r="IZ56" s="77"/>
      <c r="JA56" s="77"/>
      <c r="JB56" s="77"/>
      <c r="JC56" s="77"/>
      <c r="JD56" s="77"/>
      <c r="JE56" s="77"/>
      <c r="JF56" s="77"/>
      <c r="JG56" s="77"/>
      <c r="JH56" s="77"/>
      <c r="JI56" s="77"/>
      <c r="JJ56" s="77"/>
      <c r="JK56" s="77"/>
      <c r="JL56" s="77"/>
      <c r="JM56" s="77"/>
    </row>
    <row r="57" spans="1:273" s="513" customFormat="1" ht="30" hidden="1" customHeight="1">
      <c r="A57" s="224"/>
      <c r="B57" s="722" t="s">
        <v>214</v>
      </c>
      <c r="C57" s="574">
        <v>4457.5790040000002</v>
      </c>
      <c r="D57" s="573">
        <v>2484.1456710000002</v>
      </c>
      <c r="E57" s="573">
        <v>201.952865</v>
      </c>
      <c r="F57" s="573">
        <v>968.94673799999998</v>
      </c>
      <c r="G57" s="573">
        <v>3.7314086899999999</v>
      </c>
      <c r="H57" s="573">
        <v>798.80232100000001</v>
      </c>
      <c r="I57" s="894"/>
      <c r="J57" s="722" t="s">
        <v>214</v>
      </c>
      <c r="K57" s="574">
        <v>736.43416200000001</v>
      </c>
      <c r="L57" s="573">
        <v>34.807716799999994</v>
      </c>
      <c r="M57" s="573">
        <v>42.398142399999998</v>
      </c>
      <c r="N57" s="573">
        <v>659.22830099999999</v>
      </c>
      <c r="O57" s="894"/>
      <c r="P57" s="722" t="s">
        <v>214</v>
      </c>
      <c r="Q57" s="574">
        <v>7000.07898355</v>
      </c>
      <c r="R57" s="573">
        <v>336.72872699999999</v>
      </c>
      <c r="S57" s="573">
        <v>1344.4718089999999</v>
      </c>
      <c r="T57" s="573">
        <v>170.928044</v>
      </c>
      <c r="U57" s="573">
        <v>5127.9866810000003</v>
      </c>
      <c r="V57" s="573">
        <v>9.2730290499999999</v>
      </c>
      <c r="W57" s="573">
        <v>10.6906935</v>
      </c>
      <c r="X57" s="744"/>
      <c r="Y57" s="744"/>
      <c r="Z57" s="77"/>
      <c r="AA57" s="77"/>
      <c r="AB57" s="77"/>
      <c r="AC57" s="77"/>
      <c r="AD57" s="77"/>
      <c r="AE57" s="77"/>
      <c r="AF57" s="77"/>
      <c r="AG57" s="77"/>
      <c r="AH57" s="77"/>
      <c r="AI57" s="77"/>
      <c r="AJ57" s="77"/>
      <c r="AK57" s="77"/>
      <c r="AL57" s="77"/>
      <c r="AM57" s="77"/>
      <c r="AN57" s="77"/>
      <c r="AO57" s="77"/>
      <c r="AP57" s="77"/>
      <c r="AQ57" s="77"/>
      <c r="AR57" s="77"/>
      <c r="AS57" s="77"/>
      <c r="AT57" s="77"/>
      <c r="AU57" s="77"/>
      <c r="AV57" s="77"/>
      <c r="AW57" s="77"/>
      <c r="AX57" s="77"/>
      <c r="AY57" s="77"/>
      <c r="AZ57" s="77"/>
      <c r="BA57" s="77"/>
      <c r="BB57" s="77"/>
      <c r="BC57" s="77"/>
      <c r="BD57" s="77"/>
      <c r="BE57" s="77"/>
      <c r="BF57" s="77"/>
      <c r="BG57" s="77"/>
      <c r="BH57" s="77"/>
      <c r="BI57" s="77"/>
      <c r="BJ57" s="77"/>
      <c r="BK57" s="77"/>
      <c r="BL57" s="77"/>
      <c r="BM57" s="77"/>
      <c r="BN57" s="77"/>
      <c r="BO57" s="77"/>
      <c r="BP57" s="77"/>
      <c r="BQ57" s="77"/>
      <c r="BR57" s="77"/>
      <c r="BS57" s="77"/>
      <c r="BT57" s="77"/>
      <c r="BU57" s="77"/>
      <c r="BV57" s="77"/>
      <c r="BW57" s="77"/>
      <c r="BX57" s="77"/>
      <c r="BY57" s="77"/>
      <c r="BZ57" s="77"/>
      <c r="CA57" s="77"/>
      <c r="CB57" s="77"/>
      <c r="CC57" s="77"/>
      <c r="CD57" s="77"/>
      <c r="CE57" s="77"/>
      <c r="CF57" s="77"/>
      <c r="CG57" s="77"/>
      <c r="CH57" s="77"/>
      <c r="CI57" s="77"/>
      <c r="CJ57" s="77"/>
      <c r="CK57" s="77"/>
      <c r="CL57" s="77"/>
      <c r="CM57" s="77"/>
      <c r="CN57" s="77"/>
      <c r="CO57" s="77"/>
      <c r="CP57" s="77"/>
      <c r="CQ57" s="77"/>
      <c r="CR57" s="77"/>
      <c r="CS57" s="77"/>
      <c r="CT57" s="77"/>
      <c r="CU57" s="77"/>
      <c r="CV57" s="77"/>
      <c r="CW57" s="77"/>
      <c r="CX57" s="77"/>
      <c r="CY57" s="77"/>
      <c r="CZ57" s="77"/>
      <c r="DA57" s="77"/>
      <c r="DB57" s="77"/>
      <c r="DC57" s="77"/>
      <c r="DD57" s="77"/>
      <c r="DE57" s="77"/>
      <c r="DF57" s="77"/>
      <c r="DG57" s="77"/>
      <c r="DH57" s="77"/>
      <c r="DI57" s="77"/>
      <c r="DJ57" s="77"/>
      <c r="DK57" s="77"/>
      <c r="DL57" s="77"/>
      <c r="DM57" s="77"/>
      <c r="DN57" s="77"/>
      <c r="DO57" s="77"/>
      <c r="DP57" s="77"/>
      <c r="DQ57" s="77"/>
      <c r="DR57" s="77"/>
      <c r="DS57" s="77"/>
      <c r="DT57" s="77"/>
      <c r="DU57" s="77"/>
      <c r="DV57" s="77"/>
      <c r="DW57" s="77"/>
      <c r="DX57" s="77"/>
      <c r="DY57" s="77"/>
      <c r="DZ57" s="77"/>
      <c r="EA57" s="77"/>
      <c r="EB57" s="77"/>
      <c r="EC57" s="77"/>
      <c r="ED57" s="77"/>
      <c r="EE57" s="77"/>
      <c r="EF57" s="77"/>
      <c r="EG57" s="77"/>
      <c r="EH57" s="77"/>
      <c r="EI57" s="77"/>
      <c r="EJ57" s="77"/>
      <c r="EK57" s="77"/>
      <c r="EL57" s="77"/>
      <c r="EM57" s="77"/>
      <c r="EN57" s="77"/>
      <c r="EO57" s="77"/>
      <c r="EP57" s="77"/>
      <c r="EQ57" s="77"/>
      <c r="ER57" s="77"/>
      <c r="ES57" s="77"/>
      <c r="ET57" s="77"/>
      <c r="EU57" s="77"/>
      <c r="EV57" s="77"/>
      <c r="EW57" s="77"/>
      <c r="EX57" s="77"/>
      <c r="EY57" s="77"/>
      <c r="EZ57" s="77"/>
      <c r="FA57" s="77"/>
      <c r="FB57" s="77"/>
      <c r="FC57" s="77"/>
      <c r="FD57" s="77"/>
      <c r="FE57" s="77"/>
      <c r="FF57" s="77"/>
      <c r="FG57" s="77"/>
      <c r="FH57" s="77"/>
      <c r="FI57" s="77"/>
      <c r="FJ57" s="77"/>
      <c r="FK57" s="77"/>
      <c r="FL57" s="77"/>
      <c r="FM57" s="77"/>
      <c r="FN57" s="77"/>
      <c r="FO57" s="77"/>
      <c r="FP57" s="77"/>
      <c r="FQ57" s="77"/>
      <c r="FR57" s="77"/>
      <c r="FS57" s="77"/>
      <c r="FT57" s="77"/>
      <c r="FU57" s="77"/>
      <c r="FV57" s="77"/>
      <c r="FW57" s="77"/>
      <c r="FX57" s="77"/>
      <c r="FY57" s="77"/>
      <c r="FZ57" s="77"/>
      <c r="GA57" s="77"/>
      <c r="GB57" s="77"/>
      <c r="GC57" s="77"/>
      <c r="GD57" s="77"/>
      <c r="GE57" s="77"/>
      <c r="GF57" s="77"/>
      <c r="GG57" s="77"/>
      <c r="GH57" s="77"/>
      <c r="GI57" s="77"/>
      <c r="GJ57" s="77"/>
      <c r="GK57" s="77"/>
      <c r="GL57" s="77"/>
      <c r="GM57" s="77"/>
      <c r="GN57" s="77"/>
      <c r="GO57" s="77"/>
      <c r="GP57" s="77"/>
      <c r="GQ57" s="77"/>
      <c r="GR57" s="77"/>
      <c r="GS57" s="77"/>
      <c r="GT57" s="77"/>
      <c r="GU57" s="77"/>
      <c r="GV57" s="77"/>
      <c r="GW57" s="77"/>
      <c r="GX57" s="77"/>
      <c r="GY57" s="77"/>
      <c r="GZ57" s="77"/>
      <c r="HA57" s="77"/>
      <c r="HB57" s="77"/>
      <c r="HC57" s="77"/>
      <c r="HD57" s="77"/>
      <c r="HE57" s="77"/>
      <c r="HF57" s="77"/>
      <c r="HG57" s="77"/>
      <c r="HH57" s="77"/>
      <c r="HI57" s="77"/>
      <c r="HJ57" s="77"/>
      <c r="HK57" s="77"/>
      <c r="HL57" s="77"/>
      <c r="HM57" s="77"/>
      <c r="HN57" s="77"/>
      <c r="HO57" s="77"/>
      <c r="HP57" s="77"/>
      <c r="HQ57" s="77"/>
      <c r="HR57" s="77"/>
      <c r="HS57" s="77"/>
      <c r="HT57" s="77"/>
      <c r="HU57" s="77"/>
      <c r="HV57" s="77"/>
      <c r="HW57" s="77"/>
      <c r="HX57" s="77"/>
      <c r="HY57" s="77"/>
      <c r="HZ57" s="77"/>
      <c r="IA57" s="77"/>
      <c r="IB57" s="77"/>
      <c r="IC57" s="77"/>
      <c r="ID57" s="77"/>
      <c r="IE57" s="77"/>
      <c r="IF57" s="77"/>
      <c r="IG57" s="77"/>
      <c r="IH57" s="77"/>
      <c r="II57" s="77"/>
      <c r="IJ57" s="77"/>
      <c r="IK57" s="77"/>
      <c r="IL57" s="77"/>
      <c r="IM57" s="77"/>
      <c r="IN57" s="77"/>
      <c r="IO57" s="77"/>
      <c r="IP57" s="77"/>
      <c r="IQ57" s="77"/>
      <c r="IR57" s="77"/>
      <c r="IS57" s="77"/>
      <c r="IT57" s="77"/>
      <c r="IU57" s="77"/>
      <c r="IV57" s="77"/>
      <c r="IW57" s="77"/>
      <c r="IX57" s="77"/>
      <c r="IY57" s="77"/>
      <c r="IZ57" s="77"/>
      <c r="JA57" s="77"/>
      <c r="JB57" s="77"/>
      <c r="JC57" s="77"/>
      <c r="JD57" s="77"/>
      <c r="JE57" s="77"/>
      <c r="JF57" s="77"/>
      <c r="JG57" s="77"/>
      <c r="JH57" s="77"/>
      <c r="JI57" s="77"/>
      <c r="JJ57" s="77"/>
      <c r="JK57" s="77"/>
      <c r="JL57" s="77"/>
      <c r="JM57" s="77"/>
    </row>
    <row r="58" spans="1:273" s="512" customFormat="1" ht="30" hidden="1" customHeight="1">
      <c r="A58" s="224"/>
      <c r="B58" s="723" t="s">
        <v>215</v>
      </c>
      <c r="C58" s="676">
        <v>4337.1379390000002</v>
      </c>
      <c r="D58" s="638">
        <v>2343.5081030000001</v>
      </c>
      <c r="E58" s="638">
        <v>203.14330100000001</v>
      </c>
      <c r="F58" s="638">
        <v>981.76179000000002</v>
      </c>
      <c r="G58" s="638">
        <v>3.6733749100000002</v>
      </c>
      <c r="H58" s="638">
        <v>805.05136900000002</v>
      </c>
      <c r="I58" s="894"/>
      <c r="J58" s="723" t="s">
        <v>215</v>
      </c>
      <c r="K58" s="676">
        <v>763.50641199999995</v>
      </c>
      <c r="L58" s="638">
        <v>38.0578456</v>
      </c>
      <c r="M58" s="638">
        <v>45.663399099999999</v>
      </c>
      <c r="N58" s="638">
        <v>679.785168</v>
      </c>
      <c r="O58" s="894"/>
      <c r="P58" s="723" t="s">
        <v>215</v>
      </c>
      <c r="Q58" s="676">
        <v>7192.6377266499994</v>
      </c>
      <c r="R58" s="638">
        <v>346.83115600000002</v>
      </c>
      <c r="S58" s="638">
        <v>1373.9631670000001</v>
      </c>
      <c r="T58" s="638">
        <v>175.83396300000001</v>
      </c>
      <c r="U58" s="638">
        <v>5271.7831919999999</v>
      </c>
      <c r="V58" s="638">
        <v>8.4282460500000003</v>
      </c>
      <c r="W58" s="638">
        <v>15.7980026</v>
      </c>
      <c r="X58" s="744"/>
      <c r="Y58" s="744"/>
      <c r="Z58" s="77"/>
      <c r="AA58" s="77"/>
      <c r="AB58" s="77"/>
      <c r="AC58" s="77"/>
      <c r="AD58" s="77"/>
      <c r="AE58" s="77"/>
      <c r="AF58" s="77"/>
      <c r="AG58" s="77"/>
      <c r="AH58" s="77"/>
      <c r="AI58" s="77"/>
      <c r="AJ58" s="77"/>
      <c r="AK58" s="77"/>
      <c r="AL58" s="77"/>
      <c r="AM58" s="77"/>
      <c r="AN58" s="77"/>
      <c r="AO58" s="77"/>
      <c r="AP58" s="77"/>
      <c r="AQ58" s="77"/>
      <c r="AR58" s="77"/>
      <c r="AS58" s="77"/>
      <c r="AT58" s="77"/>
      <c r="AU58" s="77"/>
      <c r="AV58" s="77"/>
      <c r="AW58" s="77"/>
      <c r="AX58" s="77"/>
      <c r="AY58" s="77"/>
      <c r="AZ58" s="77"/>
      <c r="BA58" s="77"/>
      <c r="BB58" s="77"/>
      <c r="BC58" s="77"/>
      <c r="BD58" s="77"/>
      <c r="BE58" s="77"/>
      <c r="BF58" s="77"/>
      <c r="BG58" s="77"/>
      <c r="BH58" s="77"/>
      <c r="BI58" s="77"/>
      <c r="BJ58" s="77"/>
      <c r="BK58" s="77"/>
      <c r="BL58" s="77"/>
      <c r="BM58" s="77"/>
      <c r="BN58" s="77"/>
      <c r="BO58" s="77"/>
      <c r="BP58" s="77"/>
      <c r="BQ58" s="77"/>
      <c r="BR58" s="77"/>
      <c r="BS58" s="77"/>
      <c r="BT58" s="77"/>
      <c r="BU58" s="77"/>
      <c r="BV58" s="77"/>
      <c r="BW58" s="77"/>
      <c r="BX58" s="77"/>
      <c r="BY58" s="77"/>
      <c r="BZ58" s="77"/>
      <c r="CA58" s="77"/>
      <c r="CB58" s="77"/>
      <c r="CC58" s="77"/>
      <c r="CD58" s="77"/>
      <c r="CE58" s="77"/>
      <c r="CF58" s="77"/>
      <c r="CG58" s="77"/>
      <c r="CH58" s="77"/>
      <c r="CI58" s="77"/>
      <c r="CJ58" s="77"/>
      <c r="CK58" s="77"/>
      <c r="CL58" s="77"/>
      <c r="CM58" s="77"/>
      <c r="CN58" s="77"/>
      <c r="CO58" s="77"/>
      <c r="CP58" s="77"/>
      <c r="CQ58" s="77"/>
      <c r="CR58" s="77"/>
      <c r="CS58" s="77"/>
      <c r="CT58" s="77"/>
      <c r="CU58" s="77"/>
      <c r="CV58" s="77"/>
      <c r="CW58" s="77"/>
      <c r="CX58" s="77"/>
      <c r="CY58" s="77"/>
      <c r="CZ58" s="77"/>
      <c r="DA58" s="77"/>
      <c r="DB58" s="77"/>
      <c r="DC58" s="77"/>
      <c r="DD58" s="77"/>
      <c r="DE58" s="77"/>
      <c r="DF58" s="77"/>
      <c r="DG58" s="77"/>
      <c r="DH58" s="77"/>
      <c r="DI58" s="77"/>
      <c r="DJ58" s="77"/>
      <c r="DK58" s="77"/>
      <c r="DL58" s="77"/>
      <c r="DM58" s="77"/>
      <c r="DN58" s="77"/>
      <c r="DO58" s="77"/>
      <c r="DP58" s="77"/>
      <c r="DQ58" s="77"/>
      <c r="DR58" s="77"/>
      <c r="DS58" s="77"/>
      <c r="DT58" s="77"/>
      <c r="DU58" s="77"/>
      <c r="DV58" s="77"/>
      <c r="DW58" s="77"/>
      <c r="DX58" s="77"/>
      <c r="DY58" s="77"/>
      <c r="DZ58" s="77"/>
      <c r="EA58" s="77"/>
      <c r="EB58" s="77"/>
      <c r="EC58" s="77"/>
      <c r="ED58" s="77"/>
      <c r="EE58" s="77"/>
      <c r="EF58" s="77"/>
      <c r="EG58" s="77"/>
      <c r="EH58" s="77"/>
      <c r="EI58" s="77"/>
      <c r="EJ58" s="77"/>
      <c r="EK58" s="77"/>
      <c r="EL58" s="77"/>
      <c r="EM58" s="77"/>
      <c r="EN58" s="77"/>
      <c r="EO58" s="77"/>
      <c r="EP58" s="77"/>
      <c r="EQ58" s="77"/>
      <c r="ER58" s="77"/>
      <c r="ES58" s="77"/>
      <c r="ET58" s="77"/>
      <c r="EU58" s="77"/>
      <c r="EV58" s="77"/>
      <c r="EW58" s="77"/>
      <c r="EX58" s="77"/>
      <c r="EY58" s="77"/>
      <c r="EZ58" s="77"/>
      <c r="FA58" s="77"/>
      <c r="FB58" s="77"/>
      <c r="FC58" s="77"/>
      <c r="FD58" s="77"/>
      <c r="FE58" s="77"/>
      <c r="FF58" s="77"/>
      <c r="FG58" s="77"/>
      <c r="FH58" s="77"/>
      <c r="FI58" s="77"/>
      <c r="FJ58" s="77"/>
      <c r="FK58" s="77"/>
      <c r="FL58" s="77"/>
      <c r="FM58" s="77"/>
      <c r="FN58" s="77"/>
      <c r="FO58" s="77"/>
      <c r="FP58" s="77"/>
      <c r="FQ58" s="77"/>
      <c r="FR58" s="77"/>
      <c r="FS58" s="77"/>
      <c r="FT58" s="77"/>
      <c r="FU58" s="77"/>
      <c r="FV58" s="77"/>
      <c r="FW58" s="77"/>
      <c r="FX58" s="77"/>
      <c r="FY58" s="77"/>
      <c r="FZ58" s="77"/>
      <c r="GA58" s="77"/>
      <c r="GB58" s="77"/>
      <c r="GC58" s="77"/>
      <c r="GD58" s="77"/>
      <c r="GE58" s="77"/>
      <c r="GF58" s="77"/>
      <c r="GG58" s="77"/>
      <c r="GH58" s="77"/>
      <c r="GI58" s="77"/>
      <c r="GJ58" s="77"/>
      <c r="GK58" s="77"/>
      <c r="GL58" s="77"/>
      <c r="GM58" s="77"/>
      <c r="GN58" s="77"/>
      <c r="GO58" s="77"/>
      <c r="GP58" s="77"/>
      <c r="GQ58" s="77"/>
      <c r="GR58" s="77"/>
      <c r="GS58" s="77"/>
      <c r="GT58" s="77"/>
      <c r="GU58" s="77"/>
      <c r="GV58" s="77"/>
      <c r="GW58" s="77"/>
      <c r="GX58" s="77"/>
      <c r="GY58" s="77"/>
      <c r="GZ58" s="77"/>
      <c r="HA58" s="77"/>
      <c r="HB58" s="77"/>
      <c r="HC58" s="77"/>
      <c r="HD58" s="77"/>
      <c r="HE58" s="77"/>
      <c r="HF58" s="77"/>
      <c r="HG58" s="77"/>
      <c r="HH58" s="77"/>
      <c r="HI58" s="77"/>
      <c r="HJ58" s="77"/>
      <c r="HK58" s="77"/>
      <c r="HL58" s="77"/>
      <c r="HM58" s="77"/>
      <c r="HN58" s="77"/>
      <c r="HO58" s="77"/>
      <c r="HP58" s="77"/>
      <c r="HQ58" s="77"/>
      <c r="HR58" s="77"/>
      <c r="HS58" s="77"/>
      <c r="HT58" s="77"/>
      <c r="HU58" s="77"/>
      <c r="HV58" s="77"/>
      <c r="HW58" s="77"/>
      <c r="HX58" s="77"/>
      <c r="HY58" s="77"/>
      <c r="HZ58" s="77"/>
      <c r="IA58" s="77"/>
      <c r="IB58" s="77"/>
      <c r="IC58" s="77"/>
      <c r="ID58" s="77"/>
      <c r="IE58" s="77"/>
      <c r="IF58" s="77"/>
      <c r="IG58" s="77"/>
      <c r="IH58" s="77"/>
      <c r="II58" s="77"/>
      <c r="IJ58" s="77"/>
      <c r="IK58" s="77"/>
      <c r="IL58" s="77"/>
      <c r="IM58" s="77"/>
      <c r="IN58" s="77"/>
      <c r="IO58" s="77"/>
      <c r="IP58" s="77"/>
      <c r="IQ58" s="77"/>
      <c r="IR58" s="77"/>
      <c r="IS58" s="77"/>
      <c r="IT58" s="77"/>
      <c r="IU58" s="77"/>
      <c r="IV58" s="77"/>
      <c r="IW58" s="77"/>
      <c r="IX58" s="77"/>
      <c r="IY58" s="77"/>
      <c r="IZ58" s="77"/>
      <c r="JA58" s="77"/>
      <c r="JB58" s="77"/>
      <c r="JC58" s="77"/>
      <c r="JD58" s="77"/>
      <c r="JE58" s="77"/>
      <c r="JF58" s="77"/>
      <c r="JG58" s="77"/>
      <c r="JH58" s="77"/>
      <c r="JI58" s="77"/>
      <c r="JJ58" s="77"/>
      <c r="JK58" s="77"/>
      <c r="JL58" s="77"/>
      <c r="JM58" s="77"/>
    </row>
    <row r="59" spans="1:273" s="745" customFormat="1" ht="35.1" hidden="1" customHeight="1">
      <c r="A59" s="224"/>
      <c r="B59" s="721">
        <v>2022</v>
      </c>
      <c r="C59" s="734"/>
      <c r="D59" s="735"/>
      <c r="E59" s="735"/>
      <c r="F59" s="735"/>
      <c r="G59" s="735"/>
      <c r="H59" s="735"/>
      <c r="I59" s="894"/>
      <c r="J59" s="721">
        <v>2022</v>
      </c>
      <c r="K59" s="734"/>
      <c r="L59" s="735"/>
      <c r="M59" s="735"/>
      <c r="N59" s="735"/>
      <c r="O59" s="894"/>
      <c r="P59" s="721">
        <v>2022</v>
      </c>
      <c r="Q59" s="734"/>
      <c r="R59" s="735"/>
      <c r="S59" s="735"/>
      <c r="T59" s="735"/>
      <c r="U59" s="735"/>
      <c r="V59" s="735"/>
      <c r="W59" s="735"/>
      <c r="X59" s="744"/>
      <c r="Y59" s="744"/>
      <c r="Z59" s="77"/>
      <c r="AA59" s="77"/>
      <c r="AB59" s="77"/>
      <c r="AC59" s="77"/>
      <c r="AD59" s="77"/>
      <c r="AE59" s="77"/>
      <c r="AF59" s="77"/>
      <c r="AG59" s="77"/>
      <c r="AH59" s="77"/>
      <c r="AI59" s="77"/>
      <c r="AJ59" s="77"/>
      <c r="AK59" s="77"/>
      <c r="AL59" s="77"/>
      <c r="AM59" s="77"/>
      <c r="AN59" s="77"/>
      <c r="AO59" s="77"/>
      <c r="AP59" s="77"/>
      <c r="AQ59" s="77"/>
      <c r="AR59" s="77"/>
      <c r="AS59" s="77"/>
      <c r="AT59" s="77"/>
      <c r="AU59" s="77"/>
      <c r="AV59" s="77"/>
      <c r="AW59" s="77"/>
      <c r="AX59" s="77"/>
      <c r="AY59" s="77"/>
      <c r="AZ59" s="77"/>
      <c r="BA59" s="77"/>
      <c r="BB59" s="77"/>
      <c r="BC59" s="77"/>
      <c r="BD59" s="77"/>
      <c r="BE59" s="77"/>
      <c r="BF59" s="77"/>
      <c r="BG59" s="77"/>
      <c r="BH59" s="77"/>
      <c r="BI59" s="77"/>
      <c r="BJ59" s="77"/>
      <c r="BK59" s="77"/>
      <c r="BL59" s="77"/>
      <c r="BM59" s="77"/>
      <c r="BN59" s="77"/>
      <c r="BO59" s="77"/>
      <c r="BP59" s="77"/>
      <c r="BQ59" s="77"/>
      <c r="BR59" s="77"/>
      <c r="BS59" s="77"/>
      <c r="BT59" s="77"/>
      <c r="BU59" s="77"/>
      <c r="BV59" s="77"/>
      <c r="BW59" s="77"/>
      <c r="BX59" s="77"/>
      <c r="BY59" s="77"/>
      <c r="BZ59" s="77"/>
      <c r="CA59" s="77"/>
      <c r="CB59" s="77"/>
      <c r="CC59" s="77"/>
      <c r="CD59" s="77"/>
      <c r="CE59" s="77"/>
      <c r="CF59" s="77"/>
      <c r="CG59" s="77"/>
      <c r="CH59" s="77"/>
      <c r="CI59" s="77"/>
      <c r="CJ59" s="77"/>
      <c r="CK59" s="77"/>
      <c r="CL59" s="77"/>
      <c r="CM59" s="77"/>
      <c r="CN59" s="77"/>
      <c r="CO59" s="77"/>
      <c r="CP59" s="77"/>
      <c r="CQ59" s="77"/>
      <c r="CR59" s="77"/>
      <c r="CS59" s="77"/>
      <c r="CT59" s="77"/>
      <c r="CU59" s="77"/>
      <c r="CV59" s="77"/>
      <c r="CW59" s="77"/>
      <c r="CX59" s="77"/>
      <c r="CY59" s="77"/>
      <c r="CZ59" s="77"/>
      <c r="DA59" s="77"/>
      <c r="DB59" s="77"/>
      <c r="DC59" s="77"/>
      <c r="DD59" s="77"/>
      <c r="DE59" s="77"/>
      <c r="DF59" s="77"/>
      <c r="DG59" s="77"/>
      <c r="DH59" s="77"/>
      <c r="DI59" s="77"/>
      <c r="DJ59" s="77"/>
      <c r="DK59" s="77"/>
      <c r="DL59" s="77"/>
      <c r="DM59" s="77"/>
      <c r="DN59" s="77"/>
      <c r="DO59" s="77"/>
      <c r="DP59" s="77"/>
      <c r="DQ59" s="77"/>
      <c r="DR59" s="77"/>
      <c r="DS59" s="77"/>
      <c r="DT59" s="77"/>
      <c r="DU59" s="77"/>
      <c r="DV59" s="77"/>
      <c r="DW59" s="77"/>
      <c r="DX59" s="77"/>
      <c r="DY59" s="77"/>
      <c r="DZ59" s="77"/>
      <c r="EA59" s="77"/>
      <c r="EB59" s="77"/>
      <c r="EC59" s="77"/>
      <c r="ED59" s="77"/>
      <c r="EE59" s="77"/>
      <c r="EF59" s="77"/>
      <c r="EG59" s="77"/>
      <c r="EH59" s="77"/>
      <c r="EI59" s="77"/>
      <c r="EJ59" s="77"/>
      <c r="EK59" s="77"/>
      <c r="EL59" s="77"/>
      <c r="EM59" s="77"/>
      <c r="EN59" s="77"/>
      <c r="EO59" s="77"/>
      <c r="EP59" s="77"/>
      <c r="EQ59" s="77"/>
      <c r="ER59" s="77"/>
      <c r="ES59" s="77"/>
      <c r="ET59" s="77"/>
      <c r="EU59" s="77"/>
      <c r="EV59" s="77"/>
      <c r="EW59" s="77"/>
      <c r="EX59" s="77"/>
      <c r="EY59" s="77"/>
      <c r="EZ59" s="77"/>
      <c r="FA59" s="77"/>
      <c r="FB59" s="77"/>
      <c r="FC59" s="77"/>
      <c r="FD59" s="77"/>
      <c r="FE59" s="77"/>
      <c r="FF59" s="77"/>
      <c r="FG59" s="77"/>
      <c r="FH59" s="77"/>
      <c r="FI59" s="77"/>
      <c r="FJ59" s="77"/>
      <c r="FK59" s="77"/>
      <c r="FL59" s="77"/>
      <c r="FM59" s="77"/>
      <c r="FN59" s="77"/>
      <c r="FO59" s="77"/>
      <c r="FP59" s="77"/>
      <c r="FQ59" s="77"/>
      <c r="FR59" s="77"/>
      <c r="FS59" s="77"/>
      <c r="FT59" s="77"/>
      <c r="FU59" s="77"/>
      <c r="FV59" s="77"/>
      <c r="FW59" s="77"/>
      <c r="FX59" s="77"/>
      <c r="FY59" s="77"/>
      <c r="FZ59" s="77"/>
      <c r="GA59" s="77"/>
      <c r="GB59" s="77"/>
      <c r="GC59" s="77"/>
      <c r="GD59" s="77"/>
      <c r="GE59" s="77"/>
      <c r="GF59" s="77"/>
      <c r="GG59" s="77"/>
      <c r="GH59" s="77"/>
      <c r="GI59" s="77"/>
      <c r="GJ59" s="77"/>
      <c r="GK59" s="77"/>
      <c r="GL59" s="77"/>
      <c r="GM59" s="77"/>
      <c r="GN59" s="77"/>
      <c r="GO59" s="77"/>
      <c r="GP59" s="77"/>
      <c r="GQ59" s="77"/>
      <c r="GR59" s="77"/>
      <c r="GS59" s="77"/>
      <c r="GT59" s="77"/>
      <c r="GU59" s="77"/>
      <c r="GV59" s="77"/>
      <c r="GW59" s="77"/>
      <c r="GX59" s="77"/>
      <c r="GY59" s="77"/>
      <c r="GZ59" s="77"/>
      <c r="HA59" s="77"/>
      <c r="HB59" s="77"/>
      <c r="HC59" s="77"/>
      <c r="HD59" s="77"/>
      <c r="HE59" s="77"/>
      <c r="HF59" s="77"/>
      <c r="HG59" s="77"/>
      <c r="HH59" s="77"/>
      <c r="HI59" s="77"/>
      <c r="HJ59" s="77"/>
      <c r="HK59" s="77"/>
      <c r="HL59" s="77"/>
      <c r="HM59" s="77"/>
      <c r="HN59" s="77"/>
      <c r="HO59" s="77"/>
      <c r="HP59" s="77"/>
      <c r="HQ59" s="77"/>
      <c r="HR59" s="77"/>
      <c r="HS59" s="77"/>
      <c r="HT59" s="77"/>
      <c r="HU59" s="77"/>
      <c r="HV59" s="77"/>
      <c r="HW59" s="77"/>
      <c r="HX59" s="77"/>
      <c r="HY59" s="77"/>
      <c r="HZ59" s="77"/>
      <c r="IA59" s="77"/>
      <c r="IB59" s="77"/>
      <c r="IC59" s="77"/>
      <c r="ID59" s="77"/>
      <c r="IE59" s="77"/>
      <c r="IF59" s="77"/>
      <c r="IG59" s="77"/>
      <c r="IH59" s="77"/>
      <c r="II59" s="77"/>
      <c r="IJ59" s="77"/>
      <c r="IK59" s="77"/>
      <c r="IL59" s="77"/>
      <c r="IM59" s="77"/>
      <c r="IN59" s="77"/>
      <c r="IO59" s="77"/>
      <c r="IP59" s="77"/>
      <c r="IQ59" s="77"/>
      <c r="IR59" s="77"/>
      <c r="IS59" s="77"/>
      <c r="IT59" s="77"/>
      <c r="IU59" s="77"/>
      <c r="IV59" s="77"/>
      <c r="IW59" s="77"/>
      <c r="IX59" s="77"/>
      <c r="IY59" s="77"/>
      <c r="IZ59" s="77"/>
      <c r="JA59" s="77"/>
      <c r="JB59" s="77"/>
      <c r="JC59" s="77"/>
      <c r="JD59" s="77"/>
      <c r="JE59" s="77"/>
      <c r="JF59" s="77"/>
      <c r="JG59" s="77"/>
      <c r="JH59" s="77"/>
      <c r="JI59" s="77"/>
      <c r="JJ59" s="77"/>
      <c r="JK59" s="77"/>
      <c r="JL59" s="77"/>
      <c r="JM59" s="77"/>
    </row>
    <row r="60" spans="1:273" s="513" customFormat="1" ht="35.1" hidden="1" customHeight="1">
      <c r="A60" s="224"/>
      <c r="B60" s="722" t="s">
        <v>211</v>
      </c>
      <c r="C60" s="574">
        <v>4374.0682530000004</v>
      </c>
      <c r="D60" s="573">
        <v>2364.7237049999999</v>
      </c>
      <c r="E60" s="573">
        <v>202.86038099999999</v>
      </c>
      <c r="F60" s="573">
        <v>963.27505499999995</v>
      </c>
      <c r="G60" s="573">
        <v>3.7035817599999996</v>
      </c>
      <c r="H60" s="573">
        <v>839.50552900000002</v>
      </c>
      <c r="I60" s="894"/>
      <c r="J60" s="722" t="s">
        <v>211</v>
      </c>
      <c r="K60" s="574">
        <v>824.666155</v>
      </c>
      <c r="L60" s="573">
        <v>35.384325500000003</v>
      </c>
      <c r="M60" s="573">
        <v>43.246705799999994</v>
      </c>
      <c r="N60" s="573">
        <v>746.035124</v>
      </c>
      <c r="O60" s="894"/>
      <c r="P60" s="722" t="s">
        <v>211</v>
      </c>
      <c r="Q60" s="574">
        <v>7304.8158131</v>
      </c>
      <c r="R60" s="573">
        <v>359.76835699999998</v>
      </c>
      <c r="S60" s="573">
        <v>1374.2192250000001</v>
      </c>
      <c r="T60" s="573">
        <v>185.422628</v>
      </c>
      <c r="U60" s="573">
        <v>5352.5353089999999</v>
      </c>
      <c r="V60" s="573">
        <v>11.5375371</v>
      </c>
      <c r="W60" s="573">
        <v>21.332757000000001</v>
      </c>
      <c r="X60" s="744"/>
      <c r="Y60" s="744"/>
      <c r="Z60" s="77"/>
      <c r="AA60" s="77"/>
      <c r="AB60" s="77"/>
      <c r="AC60" s="77"/>
      <c r="AD60" s="77"/>
      <c r="AE60" s="77"/>
      <c r="AF60" s="77"/>
      <c r="AG60" s="77"/>
      <c r="AH60" s="77"/>
      <c r="AI60" s="77"/>
      <c r="AJ60" s="77"/>
      <c r="AK60" s="77"/>
      <c r="AL60" s="77"/>
      <c r="AM60" s="77"/>
      <c r="AN60" s="77"/>
      <c r="AO60" s="77"/>
      <c r="AP60" s="77"/>
      <c r="AQ60" s="77"/>
      <c r="AR60" s="77"/>
      <c r="AS60" s="77"/>
      <c r="AT60" s="77"/>
      <c r="AU60" s="77"/>
      <c r="AV60" s="77"/>
      <c r="AW60" s="77"/>
      <c r="AX60" s="77"/>
      <c r="AY60" s="77"/>
      <c r="AZ60" s="77"/>
      <c r="BA60" s="77"/>
      <c r="BB60" s="77"/>
      <c r="BC60" s="77"/>
      <c r="BD60" s="77"/>
      <c r="BE60" s="77"/>
      <c r="BF60" s="77"/>
      <c r="BG60" s="77"/>
      <c r="BH60" s="77"/>
      <c r="BI60" s="77"/>
      <c r="BJ60" s="77"/>
      <c r="BK60" s="77"/>
      <c r="BL60" s="77"/>
      <c r="BM60" s="77"/>
      <c r="BN60" s="77"/>
      <c r="BO60" s="77"/>
      <c r="BP60" s="77"/>
      <c r="BQ60" s="77"/>
      <c r="BR60" s="77"/>
      <c r="BS60" s="77"/>
      <c r="BT60" s="77"/>
      <c r="BU60" s="77"/>
      <c r="BV60" s="77"/>
      <c r="BW60" s="77"/>
      <c r="BX60" s="77"/>
      <c r="BY60" s="77"/>
      <c r="BZ60" s="77"/>
      <c r="CA60" s="77"/>
      <c r="CB60" s="77"/>
      <c r="CC60" s="77"/>
      <c r="CD60" s="77"/>
      <c r="CE60" s="77"/>
      <c r="CF60" s="77"/>
      <c r="CG60" s="77"/>
      <c r="CH60" s="77"/>
      <c r="CI60" s="77"/>
      <c r="CJ60" s="77"/>
      <c r="CK60" s="77"/>
      <c r="CL60" s="77"/>
      <c r="CM60" s="77"/>
      <c r="CN60" s="77"/>
      <c r="CO60" s="77"/>
      <c r="CP60" s="77"/>
      <c r="CQ60" s="77"/>
      <c r="CR60" s="77"/>
      <c r="CS60" s="77"/>
      <c r="CT60" s="77"/>
      <c r="CU60" s="77"/>
      <c r="CV60" s="77"/>
      <c r="CW60" s="77"/>
      <c r="CX60" s="77"/>
      <c r="CY60" s="77"/>
      <c r="CZ60" s="77"/>
      <c r="DA60" s="77"/>
      <c r="DB60" s="77"/>
      <c r="DC60" s="77"/>
      <c r="DD60" s="77"/>
      <c r="DE60" s="77"/>
      <c r="DF60" s="77"/>
      <c r="DG60" s="77"/>
      <c r="DH60" s="77"/>
      <c r="DI60" s="77"/>
      <c r="DJ60" s="77"/>
      <c r="DK60" s="77"/>
      <c r="DL60" s="77"/>
      <c r="DM60" s="77"/>
      <c r="DN60" s="77"/>
      <c r="DO60" s="77"/>
      <c r="DP60" s="77"/>
      <c r="DQ60" s="77"/>
      <c r="DR60" s="77"/>
      <c r="DS60" s="77"/>
      <c r="DT60" s="77"/>
      <c r="DU60" s="77"/>
      <c r="DV60" s="77"/>
      <c r="DW60" s="77"/>
      <c r="DX60" s="77"/>
      <c r="DY60" s="77"/>
      <c r="DZ60" s="77"/>
      <c r="EA60" s="77"/>
      <c r="EB60" s="77"/>
      <c r="EC60" s="77"/>
      <c r="ED60" s="77"/>
      <c r="EE60" s="77"/>
      <c r="EF60" s="77"/>
      <c r="EG60" s="77"/>
      <c r="EH60" s="77"/>
      <c r="EI60" s="77"/>
      <c r="EJ60" s="77"/>
      <c r="EK60" s="77"/>
      <c r="EL60" s="77"/>
      <c r="EM60" s="77"/>
      <c r="EN60" s="77"/>
      <c r="EO60" s="77"/>
      <c r="EP60" s="77"/>
      <c r="EQ60" s="77"/>
      <c r="ER60" s="77"/>
      <c r="ES60" s="77"/>
      <c r="ET60" s="77"/>
      <c r="EU60" s="77"/>
      <c r="EV60" s="77"/>
      <c r="EW60" s="77"/>
      <c r="EX60" s="77"/>
      <c r="EY60" s="77"/>
      <c r="EZ60" s="77"/>
      <c r="FA60" s="77"/>
      <c r="FB60" s="77"/>
      <c r="FC60" s="77"/>
      <c r="FD60" s="77"/>
      <c r="FE60" s="77"/>
      <c r="FF60" s="77"/>
      <c r="FG60" s="77"/>
      <c r="FH60" s="77"/>
      <c r="FI60" s="77"/>
      <c r="FJ60" s="77"/>
      <c r="FK60" s="77"/>
      <c r="FL60" s="77"/>
      <c r="FM60" s="77"/>
      <c r="FN60" s="77"/>
      <c r="FO60" s="77"/>
      <c r="FP60" s="77"/>
      <c r="FQ60" s="77"/>
      <c r="FR60" s="77"/>
      <c r="FS60" s="77"/>
      <c r="FT60" s="77"/>
      <c r="FU60" s="77"/>
      <c r="FV60" s="77"/>
      <c r="FW60" s="77"/>
      <c r="FX60" s="77"/>
      <c r="FY60" s="77"/>
      <c r="FZ60" s="77"/>
      <c r="GA60" s="77"/>
      <c r="GB60" s="77"/>
      <c r="GC60" s="77"/>
      <c r="GD60" s="77"/>
      <c r="GE60" s="77"/>
      <c r="GF60" s="77"/>
      <c r="GG60" s="77"/>
      <c r="GH60" s="77"/>
      <c r="GI60" s="77"/>
      <c r="GJ60" s="77"/>
      <c r="GK60" s="77"/>
      <c r="GL60" s="77"/>
      <c r="GM60" s="77"/>
      <c r="GN60" s="77"/>
      <c r="GO60" s="77"/>
      <c r="GP60" s="77"/>
      <c r="GQ60" s="77"/>
      <c r="GR60" s="77"/>
      <c r="GS60" s="77"/>
      <c r="GT60" s="77"/>
      <c r="GU60" s="77"/>
      <c r="GV60" s="77"/>
      <c r="GW60" s="77"/>
      <c r="GX60" s="77"/>
      <c r="GY60" s="77"/>
      <c r="GZ60" s="77"/>
      <c r="HA60" s="77"/>
      <c r="HB60" s="77"/>
      <c r="HC60" s="77"/>
      <c r="HD60" s="77"/>
      <c r="HE60" s="77"/>
      <c r="HF60" s="77"/>
      <c r="HG60" s="77"/>
      <c r="HH60" s="77"/>
      <c r="HI60" s="77"/>
      <c r="HJ60" s="77"/>
      <c r="HK60" s="77"/>
      <c r="HL60" s="77"/>
      <c r="HM60" s="77"/>
      <c r="HN60" s="77"/>
      <c r="HO60" s="77"/>
      <c r="HP60" s="77"/>
      <c r="HQ60" s="77"/>
      <c r="HR60" s="77"/>
      <c r="HS60" s="77"/>
      <c r="HT60" s="77"/>
      <c r="HU60" s="77"/>
      <c r="HV60" s="77"/>
      <c r="HW60" s="77"/>
      <c r="HX60" s="77"/>
      <c r="HY60" s="77"/>
      <c r="HZ60" s="77"/>
      <c r="IA60" s="77"/>
      <c r="IB60" s="77"/>
      <c r="IC60" s="77"/>
      <c r="ID60" s="77"/>
      <c r="IE60" s="77"/>
      <c r="IF60" s="77"/>
      <c r="IG60" s="77"/>
      <c r="IH60" s="77"/>
      <c r="II60" s="77"/>
      <c r="IJ60" s="77"/>
      <c r="IK60" s="77"/>
      <c r="IL60" s="77"/>
      <c r="IM60" s="77"/>
      <c r="IN60" s="77"/>
      <c r="IO60" s="77"/>
      <c r="IP60" s="77"/>
      <c r="IQ60" s="77"/>
      <c r="IR60" s="77"/>
      <c r="IS60" s="77"/>
      <c r="IT60" s="77"/>
      <c r="IU60" s="77"/>
      <c r="IV60" s="77"/>
      <c r="IW60" s="77"/>
      <c r="IX60" s="77"/>
      <c r="IY60" s="77"/>
      <c r="IZ60" s="77"/>
      <c r="JA60" s="77"/>
      <c r="JB60" s="77"/>
      <c r="JC60" s="77"/>
      <c r="JD60" s="77"/>
      <c r="JE60" s="77"/>
      <c r="JF60" s="77"/>
      <c r="JG60" s="77"/>
      <c r="JH60" s="77"/>
      <c r="JI60" s="77"/>
      <c r="JJ60" s="77"/>
      <c r="JK60" s="77"/>
      <c r="JL60" s="77"/>
      <c r="JM60" s="77"/>
    </row>
    <row r="61" spans="1:273" s="512" customFormat="1" ht="35.1" hidden="1" customHeight="1">
      <c r="A61" s="224"/>
      <c r="B61" s="723" t="s">
        <v>210</v>
      </c>
      <c r="C61" s="676">
        <v>4780.5361359999997</v>
      </c>
      <c r="D61" s="638">
        <v>2630.5781910000001</v>
      </c>
      <c r="E61" s="638">
        <v>212.41196500000001</v>
      </c>
      <c r="F61" s="638">
        <v>995.86165400000004</v>
      </c>
      <c r="G61" s="638">
        <v>4.0351454000000002</v>
      </c>
      <c r="H61" s="638">
        <v>937.64917800000001</v>
      </c>
      <c r="I61" s="894"/>
      <c r="J61" s="723" t="s">
        <v>210</v>
      </c>
      <c r="K61" s="676">
        <v>781.90968999999996</v>
      </c>
      <c r="L61" s="638">
        <v>28.6890489</v>
      </c>
      <c r="M61" s="638">
        <v>47.783308499999997</v>
      </c>
      <c r="N61" s="638">
        <v>705.43733199999997</v>
      </c>
      <c r="O61" s="894"/>
      <c r="P61" s="723" t="s">
        <v>210</v>
      </c>
      <c r="Q61" s="676">
        <v>7694.9933990999998</v>
      </c>
      <c r="R61" s="638">
        <v>400.68818800000003</v>
      </c>
      <c r="S61" s="638">
        <v>1472.989658</v>
      </c>
      <c r="T61" s="638">
        <v>191.268415</v>
      </c>
      <c r="U61" s="638">
        <v>5588.8376989999997</v>
      </c>
      <c r="V61" s="638">
        <v>12.534777099999999</v>
      </c>
      <c r="W61" s="638">
        <v>28.674662000000001</v>
      </c>
      <c r="X61" s="744"/>
      <c r="Y61" s="744"/>
      <c r="Z61" s="77"/>
      <c r="AA61" s="77"/>
      <c r="AB61" s="77"/>
      <c r="AC61" s="77"/>
      <c r="AD61" s="77"/>
      <c r="AE61" s="77"/>
      <c r="AF61" s="77"/>
      <c r="AG61" s="77"/>
      <c r="AH61" s="77"/>
      <c r="AI61" s="77"/>
      <c r="AJ61" s="77"/>
      <c r="AK61" s="77"/>
      <c r="AL61" s="77"/>
      <c r="AM61" s="77"/>
      <c r="AN61" s="77"/>
      <c r="AO61" s="77"/>
      <c r="AP61" s="77"/>
      <c r="AQ61" s="77"/>
      <c r="AR61" s="77"/>
      <c r="AS61" s="77"/>
      <c r="AT61" s="77"/>
      <c r="AU61" s="77"/>
      <c r="AV61" s="77"/>
      <c r="AW61" s="77"/>
      <c r="AX61" s="77"/>
      <c r="AY61" s="77"/>
      <c r="AZ61" s="77"/>
      <c r="BA61" s="77"/>
      <c r="BB61" s="77"/>
      <c r="BC61" s="77"/>
      <c r="BD61" s="77"/>
      <c r="BE61" s="77"/>
      <c r="BF61" s="77"/>
      <c r="BG61" s="77"/>
      <c r="BH61" s="77"/>
      <c r="BI61" s="77"/>
      <c r="BJ61" s="77"/>
      <c r="BK61" s="77"/>
      <c r="BL61" s="77"/>
      <c r="BM61" s="77"/>
      <c r="BN61" s="77"/>
      <c r="BO61" s="77"/>
      <c r="BP61" s="77"/>
      <c r="BQ61" s="77"/>
      <c r="BR61" s="77"/>
      <c r="BS61" s="77"/>
      <c r="BT61" s="77"/>
      <c r="BU61" s="77"/>
      <c r="BV61" s="77"/>
      <c r="BW61" s="77"/>
      <c r="BX61" s="77"/>
      <c r="BY61" s="77"/>
      <c r="BZ61" s="77"/>
      <c r="CA61" s="77"/>
      <c r="CB61" s="77"/>
      <c r="CC61" s="77"/>
      <c r="CD61" s="77"/>
      <c r="CE61" s="77"/>
      <c r="CF61" s="77"/>
      <c r="CG61" s="77"/>
      <c r="CH61" s="77"/>
      <c r="CI61" s="77"/>
      <c r="CJ61" s="77"/>
      <c r="CK61" s="77"/>
      <c r="CL61" s="77"/>
      <c r="CM61" s="77"/>
      <c r="CN61" s="77"/>
      <c r="CO61" s="77"/>
      <c r="CP61" s="77"/>
      <c r="CQ61" s="77"/>
      <c r="CR61" s="77"/>
      <c r="CS61" s="77"/>
      <c r="CT61" s="77"/>
      <c r="CU61" s="77"/>
      <c r="CV61" s="77"/>
      <c r="CW61" s="77"/>
      <c r="CX61" s="77"/>
      <c r="CY61" s="77"/>
      <c r="CZ61" s="77"/>
      <c r="DA61" s="77"/>
      <c r="DB61" s="77"/>
      <c r="DC61" s="77"/>
      <c r="DD61" s="77"/>
      <c r="DE61" s="77"/>
      <c r="DF61" s="77"/>
      <c r="DG61" s="77"/>
      <c r="DH61" s="77"/>
      <c r="DI61" s="77"/>
      <c r="DJ61" s="77"/>
      <c r="DK61" s="77"/>
      <c r="DL61" s="77"/>
      <c r="DM61" s="77"/>
      <c r="DN61" s="77"/>
      <c r="DO61" s="77"/>
      <c r="DP61" s="77"/>
      <c r="DQ61" s="77"/>
      <c r="DR61" s="77"/>
      <c r="DS61" s="77"/>
      <c r="DT61" s="77"/>
      <c r="DU61" s="77"/>
      <c r="DV61" s="77"/>
      <c r="DW61" s="77"/>
      <c r="DX61" s="77"/>
      <c r="DY61" s="77"/>
      <c r="DZ61" s="77"/>
      <c r="EA61" s="77"/>
      <c r="EB61" s="77"/>
      <c r="EC61" s="77"/>
      <c r="ED61" s="77"/>
      <c r="EE61" s="77"/>
      <c r="EF61" s="77"/>
      <c r="EG61" s="77"/>
      <c r="EH61" s="77"/>
      <c r="EI61" s="77"/>
      <c r="EJ61" s="77"/>
      <c r="EK61" s="77"/>
      <c r="EL61" s="77"/>
      <c r="EM61" s="77"/>
      <c r="EN61" s="77"/>
      <c r="EO61" s="77"/>
      <c r="EP61" s="77"/>
      <c r="EQ61" s="77"/>
      <c r="ER61" s="77"/>
      <c r="ES61" s="77"/>
      <c r="ET61" s="77"/>
      <c r="EU61" s="77"/>
      <c r="EV61" s="77"/>
      <c r="EW61" s="77"/>
      <c r="EX61" s="77"/>
      <c r="EY61" s="77"/>
      <c r="EZ61" s="77"/>
      <c r="FA61" s="77"/>
      <c r="FB61" s="77"/>
      <c r="FC61" s="77"/>
      <c r="FD61" s="77"/>
      <c r="FE61" s="77"/>
      <c r="FF61" s="77"/>
      <c r="FG61" s="77"/>
      <c r="FH61" s="77"/>
      <c r="FI61" s="77"/>
      <c r="FJ61" s="77"/>
      <c r="FK61" s="77"/>
      <c r="FL61" s="77"/>
      <c r="FM61" s="77"/>
      <c r="FN61" s="77"/>
      <c r="FO61" s="77"/>
      <c r="FP61" s="77"/>
      <c r="FQ61" s="77"/>
      <c r="FR61" s="77"/>
      <c r="FS61" s="77"/>
      <c r="FT61" s="77"/>
      <c r="FU61" s="77"/>
      <c r="FV61" s="77"/>
      <c r="FW61" s="77"/>
      <c r="FX61" s="77"/>
      <c r="FY61" s="77"/>
      <c r="FZ61" s="77"/>
      <c r="GA61" s="77"/>
      <c r="GB61" s="77"/>
      <c r="GC61" s="77"/>
      <c r="GD61" s="77"/>
      <c r="GE61" s="77"/>
      <c r="GF61" s="77"/>
      <c r="GG61" s="77"/>
      <c r="GH61" s="77"/>
      <c r="GI61" s="77"/>
      <c r="GJ61" s="77"/>
      <c r="GK61" s="77"/>
      <c r="GL61" s="77"/>
      <c r="GM61" s="77"/>
      <c r="GN61" s="77"/>
      <c r="GO61" s="77"/>
      <c r="GP61" s="77"/>
      <c r="GQ61" s="77"/>
      <c r="GR61" s="77"/>
      <c r="GS61" s="77"/>
      <c r="GT61" s="77"/>
      <c r="GU61" s="77"/>
      <c r="GV61" s="77"/>
      <c r="GW61" s="77"/>
      <c r="GX61" s="77"/>
      <c r="GY61" s="77"/>
      <c r="GZ61" s="77"/>
      <c r="HA61" s="77"/>
      <c r="HB61" s="77"/>
      <c r="HC61" s="77"/>
      <c r="HD61" s="77"/>
      <c r="HE61" s="77"/>
      <c r="HF61" s="77"/>
      <c r="HG61" s="77"/>
      <c r="HH61" s="77"/>
      <c r="HI61" s="77"/>
      <c r="HJ61" s="77"/>
      <c r="HK61" s="77"/>
      <c r="HL61" s="77"/>
      <c r="HM61" s="77"/>
      <c r="HN61" s="77"/>
      <c r="HO61" s="77"/>
      <c r="HP61" s="77"/>
      <c r="HQ61" s="77"/>
      <c r="HR61" s="77"/>
      <c r="HS61" s="77"/>
      <c r="HT61" s="77"/>
      <c r="HU61" s="77"/>
      <c r="HV61" s="77"/>
      <c r="HW61" s="77"/>
      <c r="HX61" s="77"/>
      <c r="HY61" s="77"/>
      <c r="HZ61" s="77"/>
      <c r="IA61" s="77"/>
      <c r="IB61" s="77"/>
      <c r="IC61" s="77"/>
      <c r="ID61" s="77"/>
      <c r="IE61" s="77"/>
      <c r="IF61" s="77"/>
      <c r="IG61" s="77"/>
      <c r="IH61" s="77"/>
      <c r="II61" s="77"/>
      <c r="IJ61" s="77"/>
      <c r="IK61" s="77"/>
      <c r="IL61" s="77"/>
      <c r="IM61" s="77"/>
      <c r="IN61" s="77"/>
      <c r="IO61" s="77"/>
      <c r="IP61" s="77"/>
      <c r="IQ61" s="77"/>
      <c r="IR61" s="77"/>
      <c r="IS61" s="77"/>
      <c r="IT61" s="77"/>
      <c r="IU61" s="77"/>
      <c r="IV61" s="77"/>
      <c r="IW61" s="77"/>
      <c r="IX61" s="77"/>
      <c r="IY61" s="77"/>
      <c r="IZ61" s="77"/>
      <c r="JA61" s="77"/>
      <c r="JB61" s="77"/>
      <c r="JC61" s="77"/>
      <c r="JD61" s="77"/>
      <c r="JE61" s="77"/>
      <c r="JF61" s="77"/>
      <c r="JG61" s="77"/>
      <c r="JH61" s="77"/>
      <c r="JI61" s="77"/>
      <c r="JJ61" s="77"/>
      <c r="JK61" s="77"/>
      <c r="JL61" s="77"/>
      <c r="JM61" s="77"/>
    </row>
    <row r="62" spans="1:273" s="513" customFormat="1" ht="35.1" hidden="1" customHeight="1">
      <c r="A62" s="224"/>
      <c r="B62" s="722" t="s">
        <v>209</v>
      </c>
      <c r="C62" s="574">
        <v>4721.2249419999998</v>
      </c>
      <c r="D62" s="573">
        <v>2448.3335179999999</v>
      </c>
      <c r="E62" s="573">
        <v>220.963818</v>
      </c>
      <c r="F62" s="573">
        <v>1077.0465799999999</v>
      </c>
      <c r="G62" s="573">
        <v>4.4165793300000002</v>
      </c>
      <c r="H62" s="573">
        <v>970.46444699999995</v>
      </c>
      <c r="I62" s="894"/>
      <c r="J62" s="722" t="s">
        <v>209</v>
      </c>
      <c r="K62" s="574">
        <v>789.68336699999998</v>
      </c>
      <c r="L62" s="573">
        <v>27.559130600000003</v>
      </c>
      <c r="M62" s="573">
        <v>76.680540400000012</v>
      </c>
      <c r="N62" s="573">
        <v>685.44369600000005</v>
      </c>
      <c r="O62" s="894"/>
      <c r="P62" s="722" t="s">
        <v>209</v>
      </c>
      <c r="Q62" s="574">
        <v>7869.2906333999999</v>
      </c>
      <c r="R62" s="573">
        <v>449.8655</v>
      </c>
      <c r="S62" s="573">
        <v>1515.09061</v>
      </c>
      <c r="T62" s="573">
        <v>199.95446699999999</v>
      </c>
      <c r="U62" s="573">
        <v>5669.1640790000001</v>
      </c>
      <c r="V62" s="573">
        <v>11.1061291</v>
      </c>
      <c r="W62" s="573">
        <v>24.109848299999999</v>
      </c>
      <c r="X62" s="744"/>
      <c r="Y62" s="744"/>
      <c r="Z62" s="77"/>
      <c r="AA62" s="77"/>
      <c r="AB62" s="77"/>
      <c r="AC62" s="77"/>
      <c r="AD62" s="77"/>
      <c r="AE62" s="77"/>
      <c r="AF62" s="77"/>
      <c r="AG62" s="77"/>
      <c r="AH62" s="77"/>
      <c r="AI62" s="77"/>
      <c r="AJ62" s="77"/>
      <c r="AK62" s="77"/>
      <c r="AL62" s="77"/>
      <c r="AM62" s="77"/>
      <c r="AN62" s="77"/>
      <c r="AO62" s="77"/>
      <c r="AP62" s="77"/>
      <c r="AQ62" s="77"/>
      <c r="AR62" s="77"/>
      <c r="AS62" s="77"/>
      <c r="AT62" s="77"/>
      <c r="AU62" s="77"/>
      <c r="AV62" s="77"/>
      <c r="AW62" s="77"/>
      <c r="AX62" s="77"/>
      <c r="AY62" s="77"/>
      <c r="AZ62" s="77"/>
      <c r="BA62" s="77"/>
      <c r="BB62" s="77"/>
      <c r="BC62" s="77"/>
      <c r="BD62" s="77"/>
      <c r="BE62" s="77"/>
      <c r="BF62" s="77"/>
      <c r="BG62" s="77"/>
      <c r="BH62" s="77"/>
      <c r="BI62" s="77"/>
      <c r="BJ62" s="77"/>
      <c r="BK62" s="77"/>
      <c r="BL62" s="77"/>
      <c r="BM62" s="77"/>
      <c r="BN62" s="77"/>
      <c r="BO62" s="77"/>
      <c r="BP62" s="77"/>
      <c r="BQ62" s="77"/>
      <c r="BR62" s="77"/>
      <c r="BS62" s="77"/>
      <c r="BT62" s="77"/>
      <c r="BU62" s="77"/>
      <c r="BV62" s="77"/>
      <c r="BW62" s="77"/>
      <c r="BX62" s="77"/>
      <c r="BY62" s="77"/>
      <c r="BZ62" s="77"/>
      <c r="CA62" s="77"/>
      <c r="CB62" s="77"/>
      <c r="CC62" s="77"/>
      <c r="CD62" s="77"/>
      <c r="CE62" s="77"/>
      <c r="CF62" s="77"/>
      <c r="CG62" s="77"/>
      <c r="CH62" s="77"/>
      <c r="CI62" s="77"/>
      <c r="CJ62" s="77"/>
      <c r="CK62" s="77"/>
      <c r="CL62" s="77"/>
      <c r="CM62" s="77"/>
      <c r="CN62" s="77"/>
      <c r="CO62" s="77"/>
      <c r="CP62" s="77"/>
      <c r="CQ62" s="77"/>
      <c r="CR62" s="77"/>
      <c r="CS62" s="77"/>
      <c r="CT62" s="77"/>
      <c r="CU62" s="77"/>
      <c r="CV62" s="77"/>
      <c r="CW62" s="77"/>
      <c r="CX62" s="77"/>
      <c r="CY62" s="77"/>
      <c r="CZ62" s="77"/>
      <c r="DA62" s="77"/>
      <c r="DB62" s="77"/>
      <c r="DC62" s="77"/>
      <c r="DD62" s="77"/>
      <c r="DE62" s="77"/>
      <c r="DF62" s="77"/>
      <c r="DG62" s="77"/>
      <c r="DH62" s="77"/>
      <c r="DI62" s="77"/>
      <c r="DJ62" s="77"/>
      <c r="DK62" s="77"/>
      <c r="DL62" s="77"/>
      <c r="DM62" s="77"/>
      <c r="DN62" s="77"/>
      <c r="DO62" s="77"/>
      <c r="DP62" s="77"/>
      <c r="DQ62" s="77"/>
      <c r="DR62" s="77"/>
      <c r="DS62" s="77"/>
      <c r="DT62" s="77"/>
      <c r="DU62" s="77"/>
      <c r="DV62" s="77"/>
      <c r="DW62" s="77"/>
      <c r="DX62" s="77"/>
      <c r="DY62" s="77"/>
      <c r="DZ62" s="77"/>
      <c r="EA62" s="77"/>
      <c r="EB62" s="77"/>
      <c r="EC62" s="77"/>
      <c r="ED62" s="77"/>
      <c r="EE62" s="77"/>
      <c r="EF62" s="77"/>
      <c r="EG62" s="77"/>
      <c r="EH62" s="77"/>
      <c r="EI62" s="77"/>
      <c r="EJ62" s="77"/>
      <c r="EK62" s="77"/>
      <c r="EL62" s="77"/>
      <c r="EM62" s="77"/>
      <c r="EN62" s="77"/>
      <c r="EO62" s="77"/>
      <c r="EP62" s="77"/>
      <c r="EQ62" s="77"/>
      <c r="ER62" s="77"/>
      <c r="ES62" s="77"/>
      <c r="ET62" s="77"/>
      <c r="EU62" s="77"/>
      <c r="EV62" s="77"/>
      <c r="EW62" s="77"/>
      <c r="EX62" s="77"/>
      <c r="EY62" s="77"/>
      <c r="EZ62" s="77"/>
      <c r="FA62" s="77"/>
      <c r="FB62" s="77"/>
      <c r="FC62" s="77"/>
      <c r="FD62" s="77"/>
      <c r="FE62" s="77"/>
      <c r="FF62" s="77"/>
      <c r="FG62" s="77"/>
      <c r="FH62" s="77"/>
      <c r="FI62" s="77"/>
      <c r="FJ62" s="77"/>
      <c r="FK62" s="77"/>
      <c r="FL62" s="77"/>
      <c r="FM62" s="77"/>
      <c r="FN62" s="77"/>
      <c r="FO62" s="77"/>
      <c r="FP62" s="77"/>
      <c r="FQ62" s="77"/>
      <c r="FR62" s="77"/>
      <c r="FS62" s="77"/>
      <c r="FT62" s="77"/>
      <c r="FU62" s="77"/>
      <c r="FV62" s="77"/>
      <c r="FW62" s="77"/>
      <c r="FX62" s="77"/>
      <c r="FY62" s="77"/>
      <c r="FZ62" s="77"/>
      <c r="GA62" s="77"/>
      <c r="GB62" s="77"/>
      <c r="GC62" s="77"/>
      <c r="GD62" s="77"/>
      <c r="GE62" s="77"/>
      <c r="GF62" s="77"/>
      <c r="GG62" s="77"/>
      <c r="GH62" s="77"/>
      <c r="GI62" s="77"/>
      <c r="GJ62" s="77"/>
      <c r="GK62" s="77"/>
      <c r="GL62" s="77"/>
      <c r="GM62" s="77"/>
      <c r="GN62" s="77"/>
      <c r="GO62" s="77"/>
      <c r="GP62" s="77"/>
      <c r="GQ62" s="77"/>
      <c r="GR62" s="77"/>
      <c r="GS62" s="77"/>
      <c r="GT62" s="77"/>
      <c r="GU62" s="77"/>
      <c r="GV62" s="77"/>
      <c r="GW62" s="77"/>
      <c r="GX62" s="77"/>
      <c r="GY62" s="77"/>
      <c r="GZ62" s="77"/>
      <c r="HA62" s="77"/>
      <c r="HB62" s="77"/>
      <c r="HC62" s="77"/>
      <c r="HD62" s="77"/>
      <c r="HE62" s="77"/>
      <c r="HF62" s="77"/>
      <c r="HG62" s="77"/>
      <c r="HH62" s="77"/>
      <c r="HI62" s="77"/>
      <c r="HJ62" s="77"/>
      <c r="HK62" s="77"/>
      <c r="HL62" s="77"/>
      <c r="HM62" s="77"/>
      <c r="HN62" s="77"/>
      <c r="HO62" s="77"/>
      <c r="HP62" s="77"/>
      <c r="HQ62" s="77"/>
      <c r="HR62" s="77"/>
      <c r="HS62" s="77"/>
      <c r="HT62" s="77"/>
      <c r="HU62" s="77"/>
      <c r="HV62" s="77"/>
      <c r="HW62" s="77"/>
      <c r="HX62" s="77"/>
      <c r="HY62" s="77"/>
      <c r="HZ62" s="77"/>
      <c r="IA62" s="77"/>
      <c r="IB62" s="77"/>
      <c r="IC62" s="77"/>
      <c r="ID62" s="77"/>
      <c r="IE62" s="77"/>
      <c r="IF62" s="77"/>
      <c r="IG62" s="77"/>
      <c r="IH62" s="77"/>
      <c r="II62" s="77"/>
      <c r="IJ62" s="77"/>
      <c r="IK62" s="77"/>
      <c r="IL62" s="77"/>
      <c r="IM62" s="77"/>
      <c r="IN62" s="77"/>
      <c r="IO62" s="77"/>
      <c r="IP62" s="77"/>
      <c r="IQ62" s="77"/>
      <c r="IR62" s="77"/>
      <c r="IS62" s="77"/>
      <c r="IT62" s="77"/>
      <c r="IU62" s="77"/>
      <c r="IV62" s="77"/>
      <c r="IW62" s="77"/>
      <c r="IX62" s="77"/>
      <c r="IY62" s="77"/>
      <c r="IZ62" s="77"/>
      <c r="JA62" s="77"/>
      <c r="JB62" s="77"/>
      <c r="JC62" s="77"/>
      <c r="JD62" s="77"/>
      <c r="JE62" s="77"/>
      <c r="JF62" s="77"/>
      <c r="JG62" s="77"/>
      <c r="JH62" s="77"/>
      <c r="JI62" s="77"/>
      <c r="JJ62" s="77"/>
      <c r="JK62" s="77"/>
      <c r="JL62" s="77"/>
      <c r="JM62" s="77"/>
    </row>
    <row r="63" spans="1:273" s="512" customFormat="1" ht="35.1" hidden="1" customHeight="1">
      <c r="A63" s="224"/>
      <c r="B63" s="723" t="s">
        <v>208</v>
      </c>
      <c r="C63" s="676">
        <v>4996.738762</v>
      </c>
      <c r="D63" s="638">
        <v>2646.0233640000001</v>
      </c>
      <c r="E63" s="638">
        <v>212.703991</v>
      </c>
      <c r="F63" s="638">
        <v>1070.1842919999999</v>
      </c>
      <c r="G63" s="638">
        <v>4.3584735800000001</v>
      </c>
      <c r="H63" s="638">
        <v>1063.468642</v>
      </c>
      <c r="I63" s="894"/>
      <c r="J63" s="723" t="s">
        <v>208</v>
      </c>
      <c r="K63" s="676">
        <v>791.94484399999999</v>
      </c>
      <c r="L63" s="638">
        <v>25.712298000000001</v>
      </c>
      <c r="M63" s="638">
        <v>72.762060599999998</v>
      </c>
      <c r="N63" s="638">
        <v>693.47048600000005</v>
      </c>
      <c r="O63" s="894"/>
      <c r="P63" s="723" t="s">
        <v>208</v>
      </c>
      <c r="Q63" s="676">
        <v>8012.3639891000003</v>
      </c>
      <c r="R63" s="638">
        <v>466.204949</v>
      </c>
      <c r="S63" s="638">
        <v>1563.686138</v>
      </c>
      <c r="T63" s="638">
        <v>211.836454</v>
      </c>
      <c r="U63" s="638">
        <v>5714.3869430000004</v>
      </c>
      <c r="V63" s="638">
        <v>10.7611411</v>
      </c>
      <c r="W63" s="638">
        <v>45.488363999999997</v>
      </c>
      <c r="X63" s="744"/>
      <c r="Y63" s="744"/>
      <c r="Z63" s="77"/>
      <c r="AA63" s="77"/>
      <c r="AB63" s="77"/>
      <c r="AC63" s="77"/>
      <c r="AD63" s="77"/>
      <c r="AE63" s="77"/>
      <c r="AF63" s="77"/>
      <c r="AG63" s="77"/>
      <c r="AH63" s="77"/>
      <c r="AI63" s="77"/>
      <c r="AJ63" s="77"/>
      <c r="AK63" s="77"/>
      <c r="AL63" s="77"/>
      <c r="AM63" s="77"/>
      <c r="AN63" s="77"/>
      <c r="AO63" s="77"/>
      <c r="AP63" s="77"/>
      <c r="AQ63" s="77"/>
      <c r="AR63" s="77"/>
      <c r="AS63" s="77"/>
      <c r="AT63" s="77"/>
      <c r="AU63" s="77"/>
      <c r="AV63" s="77"/>
      <c r="AW63" s="77"/>
      <c r="AX63" s="77"/>
      <c r="AY63" s="77"/>
      <c r="AZ63" s="77"/>
      <c r="BA63" s="77"/>
      <c r="BB63" s="77"/>
      <c r="BC63" s="77"/>
      <c r="BD63" s="77"/>
      <c r="BE63" s="77"/>
      <c r="BF63" s="77"/>
      <c r="BG63" s="77"/>
      <c r="BH63" s="77"/>
      <c r="BI63" s="77"/>
      <c r="BJ63" s="77"/>
      <c r="BK63" s="77"/>
      <c r="BL63" s="77"/>
      <c r="BM63" s="77"/>
      <c r="BN63" s="77"/>
      <c r="BO63" s="77"/>
      <c r="BP63" s="77"/>
      <c r="BQ63" s="77"/>
      <c r="BR63" s="77"/>
      <c r="BS63" s="77"/>
      <c r="BT63" s="77"/>
      <c r="BU63" s="77"/>
      <c r="BV63" s="77"/>
      <c r="BW63" s="77"/>
      <c r="BX63" s="77"/>
      <c r="BY63" s="77"/>
      <c r="BZ63" s="77"/>
      <c r="CA63" s="77"/>
      <c r="CB63" s="77"/>
      <c r="CC63" s="77"/>
      <c r="CD63" s="77"/>
      <c r="CE63" s="77"/>
      <c r="CF63" s="77"/>
      <c r="CG63" s="77"/>
      <c r="CH63" s="77"/>
      <c r="CI63" s="77"/>
      <c r="CJ63" s="77"/>
      <c r="CK63" s="77"/>
      <c r="CL63" s="77"/>
      <c r="CM63" s="77"/>
      <c r="CN63" s="77"/>
      <c r="CO63" s="77"/>
      <c r="CP63" s="77"/>
      <c r="CQ63" s="77"/>
      <c r="CR63" s="77"/>
      <c r="CS63" s="77"/>
      <c r="CT63" s="77"/>
      <c r="CU63" s="77"/>
      <c r="CV63" s="77"/>
      <c r="CW63" s="77"/>
      <c r="CX63" s="77"/>
      <c r="CY63" s="77"/>
      <c r="CZ63" s="77"/>
      <c r="DA63" s="77"/>
      <c r="DB63" s="77"/>
      <c r="DC63" s="77"/>
      <c r="DD63" s="77"/>
      <c r="DE63" s="77"/>
      <c r="DF63" s="77"/>
      <c r="DG63" s="77"/>
      <c r="DH63" s="77"/>
      <c r="DI63" s="77"/>
      <c r="DJ63" s="77"/>
      <c r="DK63" s="77"/>
      <c r="DL63" s="77"/>
      <c r="DM63" s="77"/>
      <c r="DN63" s="77"/>
      <c r="DO63" s="77"/>
      <c r="DP63" s="77"/>
      <c r="DQ63" s="77"/>
      <c r="DR63" s="77"/>
      <c r="DS63" s="77"/>
      <c r="DT63" s="77"/>
      <c r="DU63" s="77"/>
      <c r="DV63" s="77"/>
      <c r="DW63" s="77"/>
      <c r="DX63" s="77"/>
      <c r="DY63" s="77"/>
      <c r="DZ63" s="77"/>
      <c r="EA63" s="77"/>
      <c r="EB63" s="77"/>
      <c r="EC63" s="77"/>
      <c r="ED63" s="77"/>
      <c r="EE63" s="77"/>
      <c r="EF63" s="77"/>
      <c r="EG63" s="77"/>
      <c r="EH63" s="77"/>
      <c r="EI63" s="77"/>
      <c r="EJ63" s="77"/>
      <c r="EK63" s="77"/>
      <c r="EL63" s="77"/>
      <c r="EM63" s="77"/>
      <c r="EN63" s="77"/>
      <c r="EO63" s="77"/>
      <c r="EP63" s="77"/>
      <c r="EQ63" s="77"/>
      <c r="ER63" s="77"/>
      <c r="ES63" s="77"/>
      <c r="ET63" s="77"/>
      <c r="EU63" s="77"/>
      <c r="EV63" s="77"/>
      <c r="EW63" s="77"/>
      <c r="EX63" s="77"/>
      <c r="EY63" s="77"/>
      <c r="EZ63" s="77"/>
      <c r="FA63" s="77"/>
      <c r="FB63" s="77"/>
      <c r="FC63" s="77"/>
      <c r="FD63" s="77"/>
      <c r="FE63" s="77"/>
      <c r="FF63" s="77"/>
      <c r="FG63" s="77"/>
      <c r="FH63" s="77"/>
      <c r="FI63" s="77"/>
      <c r="FJ63" s="77"/>
      <c r="FK63" s="77"/>
      <c r="FL63" s="77"/>
      <c r="FM63" s="77"/>
      <c r="FN63" s="77"/>
      <c r="FO63" s="77"/>
      <c r="FP63" s="77"/>
      <c r="FQ63" s="77"/>
      <c r="FR63" s="77"/>
      <c r="FS63" s="77"/>
      <c r="FT63" s="77"/>
      <c r="FU63" s="77"/>
      <c r="FV63" s="77"/>
      <c r="FW63" s="77"/>
      <c r="FX63" s="77"/>
      <c r="FY63" s="77"/>
      <c r="FZ63" s="77"/>
      <c r="GA63" s="77"/>
      <c r="GB63" s="77"/>
      <c r="GC63" s="77"/>
      <c r="GD63" s="77"/>
      <c r="GE63" s="77"/>
      <c r="GF63" s="77"/>
      <c r="GG63" s="77"/>
      <c r="GH63" s="77"/>
      <c r="GI63" s="77"/>
      <c r="GJ63" s="77"/>
      <c r="GK63" s="77"/>
      <c r="GL63" s="77"/>
      <c r="GM63" s="77"/>
      <c r="GN63" s="77"/>
      <c r="GO63" s="77"/>
      <c r="GP63" s="77"/>
      <c r="GQ63" s="77"/>
      <c r="GR63" s="77"/>
      <c r="GS63" s="77"/>
      <c r="GT63" s="77"/>
      <c r="GU63" s="77"/>
      <c r="GV63" s="77"/>
      <c r="GW63" s="77"/>
      <c r="GX63" s="77"/>
      <c r="GY63" s="77"/>
      <c r="GZ63" s="77"/>
      <c r="HA63" s="77"/>
      <c r="HB63" s="77"/>
      <c r="HC63" s="77"/>
      <c r="HD63" s="77"/>
      <c r="HE63" s="77"/>
      <c r="HF63" s="77"/>
      <c r="HG63" s="77"/>
      <c r="HH63" s="77"/>
      <c r="HI63" s="77"/>
      <c r="HJ63" s="77"/>
      <c r="HK63" s="77"/>
      <c r="HL63" s="77"/>
      <c r="HM63" s="77"/>
      <c r="HN63" s="77"/>
      <c r="HO63" s="77"/>
      <c r="HP63" s="77"/>
      <c r="HQ63" s="77"/>
      <c r="HR63" s="77"/>
      <c r="HS63" s="77"/>
      <c r="HT63" s="77"/>
      <c r="HU63" s="77"/>
      <c r="HV63" s="77"/>
      <c r="HW63" s="77"/>
      <c r="HX63" s="77"/>
      <c r="HY63" s="77"/>
      <c r="HZ63" s="77"/>
      <c r="IA63" s="77"/>
      <c r="IB63" s="77"/>
      <c r="IC63" s="77"/>
      <c r="ID63" s="77"/>
      <c r="IE63" s="77"/>
      <c r="IF63" s="77"/>
      <c r="IG63" s="77"/>
      <c r="IH63" s="77"/>
      <c r="II63" s="77"/>
      <c r="IJ63" s="77"/>
      <c r="IK63" s="77"/>
      <c r="IL63" s="77"/>
      <c r="IM63" s="77"/>
      <c r="IN63" s="77"/>
      <c r="IO63" s="77"/>
      <c r="IP63" s="77"/>
      <c r="IQ63" s="77"/>
      <c r="IR63" s="77"/>
      <c r="IS63" s="77"/>
      <c r="IT63" s="77"/>
      <c r="IU63" s="77"/>
      <c r="IV63" s="77"/>
      <c r="IW63" s="77"/>
      <c r="IX63" s="77"/>
      <c r="IY63" s="77"/>
      <c r="IZ63" s="77"/>
      <c r="JA63" s="77"/>
      <c r="JB63" s="77"/>
      <c r="JC63" s="77"/>
      <c r="JD63" s="77"/>
      <c r="JE63" s="77"/>
      <c r="JF63" s="77"/>
      <c r="JG63" s="77"/>
      <c r="JH63" s="77"/>
      <c r="JI63" s="77"/>
      <c r="JJ63" s="77"/>
      <c r="JK63" s="77"/>
      <c r="JL63" s="77"/>
      <c r="JM63" s="77"/>
    </row>
    <row r="64" spans="1:273" s="745" customFormat="1" ht="35.1" customHeight="1">
      <c r="A64" s="224"/>
      <c r="B64" s="721">
        <v>2023</v>
      </c>
      <c r="C64" s="734"/>
      <c r="D64" s="735"/>
      <c r="E64" s="735"/>
      <c r="F64" s="735"/>
      <c r="G64" s="735"/>
      <c r="H64" s="735"/>
      <c r="I64" s="894"/>
      <c r="J64" s="721">
        <v>2023</v>
      </c>
      <c r="K64" s="734"/>
      <c r="L64" s="735"/>
      <c r="M64" s="735"/>
      <c r="N64" s="735"/>
      <c r="O64" s="894"/>
      <c r="P64" s="721">
        <v>2023</v>
      </c>
      <c r="Q64" s="734"/>
      <c r="R64" s="735"/>
      <c r="S64" s="735"/>
      <c r="T64" s="735"/>
      <c r="U64" s="735"/>
      <c r="V64" s="735"/>
      <c r="W64" s="735"/>
      <c r="X64" s="744"/>
      <c r="Y64" s="744"/>
      <c r="Z64" s="77"/>
      <c r="AA64" s="77"/>
      <c r="AB64" s="77"/>
      <c r="AC64" s="77"/>
      <c r="AD64" s="77"/>
      <c r="AE64" s="77"/>
      <c r="AF64" s="77"/>
      <c r="AG64" s="77"/>
      <c r="AH64" s="77"/>
      <c r="AI64" s="77"/>
      <c r="AJ64" s="77"/>
      <c r="AK64" s="77"/>
      <c r="AL64" s="77"/>
      <c r="AM64" s="77"/>
      <c r="AN64" s="77"/>
      <c r="AO64" s="77"/>
      <c r="AP64" s="77"/>
      <c r="AQ64" s="77"/>
      <c r="AR64" s="77"/>
      <c r="AS64" s="77"/>
      <c r="AT64" s="77"/>
      <c r="AU64" s="77"/>
      <c r="AV64" s="77"/>
      <c r="AW64" s="77"/>
      <c r="AX64" s="77"/>
      <c r="AY64" s="77"/>
      <c r="AZ64" s="77"/>
      <c r="BA64" s="77"/>
      <c r="BB64" s="77"/>
      <c r="BC64" s="77"/>
      <c r="BD64" s="77"/>
      <c r="BE64" s="77"/>
      <c r="BF64" s="77"/>
      <c r="BG64" s="77"/>
      <c r="BH64" s="77"/>
      <c r="BI64" s="77"/>
      <c r="BJ64" s="77"/>
      <c r="BK64" s="77"/>
      <c r="BL64" s="77"/>
      <c r="BM64" s="77"/>
      <c r="BN64" s="77"/>
      <c r="BO64" s="77"/>
      <c r="BP64" s="77"/>
      <c r="BQ64" s="77"/>
      <c r="BR64" s="77"/>
      <c r="BS64" s="77"/>
      <c r="BT64" s="77"/>
      <c r="BU64" s="77"/>
      <c r="BV64" s="77"/>
      <c r="BW64" s="77"/>
      <c r="BX64" s="77"/>
      <c r="BY64" s="77"/>
      <c r="BZ64" s="77"/>
      <c r="CA64" s="77"/>
      <c r="CB64" s="77"/>
      <c r="CC64" s="77"/>
      <c r="CD64" s="77"/>
      <c r="CE64" s="77"/>
      <c r="CF64" s="77"/>
      <c r="CG64" s="77"/>
      <c r="CH64" s="77"/>
      <c r="CI64" s="77"/>
      <c r="CJ64" s="77"/>
      <c r="CK64" s="77"/>
      <c r="CL64" s="77"/>
      <c r="CM64" s="77"/>
      <c r="CN64" s="77"/>
      <c r="CO64" s="77"/>
      <c r="CP64" s="77"/>
      <c r="CQ64" s="77"/>
      <c r="CR64" s="77"/>
      <c r="CS64" s="77"/>
      <c r="CT64" s="77"/>
      <c r="CU64" s="77"/>
      <c r="CV64" s="77"/>
      <c r="CW64" s="77"/>
      <c r="CX64" s="77"/>
      <c r="CY64" s="77"/>
      <c r="CZ64" s="77"/>
      <c r="DA64" s="77"/>
      <c r="DB64" s="77"/>
      <c r="DC64" s="77"/>
      <c r="DD64" s="77"/>
      <c r="DE64" s="77"/>
      <c r="DF64" s="77"/>
      <c r="DG64" s="77"/>
      <c r="DH64" s="77"/>
      <c r="DI64" s="77"/>
      <c r="DJ64" s="77"/>
      <c r="DK64" s="77"/>
      <c r="DL64" s="77"/>
      <c r="DM64" s="77"/>
      <c r="DN64" s="77"/>
      <c r="DO64" s="77"/>
      <c r="DP64" s="77"/>
      <c r="DQ64" s="77"/>
      <c r="DR64" s="77"/>
      <c r="DS64" s="77"/>
      <c r="DT64" s="77"/>
      <c r="DU64" s="77"/>
      <c r="DV64" s="77"/>
      <c r="DW64" s="77"/>
      <c r="DX64" s="77"/>
      <c r="DY64" s="77"/>
      <c r="DZ64" s="77"/>
      <c r="EA64" s="77"/>
      <c r="EB64" s="77"/>
      <c r="EC64" s="77"/>
      <c r="ED64" s="77"/>
      <c r="EE64" s="77"/>
      <c r="EF64" s="77"/>
      <c r="EG64" s="77"/>
      <c r="EH64" s="77"/>
      <c r="EI64" s="77"/>
      <c r="EJ64" s="77"/>
      <c r="EK64" s="77"/>
      <c r="EL64" s="77"/>
      <c r="EM64" s="77"/>
      <c r="EN64" s="77"/>
      <c r="EO64" s="77"/>
      <c r="EP64" s="77"/>
      <c r="EQ64" s="77"/>
      <c r="ER64" s="77"/>
      <c r="ES64" s="77"/>
      <c r="ET64" s="77"/>
      <c r="EU64" s="77"/>
      <c r="EV64" s="77"/>
      <c r="EW64" s="77"/>
      <c r="EX64" s="77"/>
      <c r="EY64" s="77"/>
      <c r="EZ64" s="77"/>
      <c r="FA64" s="77"/>
      <c r="FB64" s="77"/>
      <c r="FC64" s="77"/>
      <c r="FD64" s="77"/>
      <c r="FE64" s="77"/>
      <c r="FF64" s="77"/>
      <c r="FG64" s="77"/>
      <c r="FH64" s="77"/>
      <c r="FI64" s="77"/>
      <c r="FJ64" s="77"/>
      <c r="FK64" s="77"/>
      <c r="FL64" s="77"/>
      <c r="FM64" s="77"/>
      <c r="FN64" s="77"/>
      <c r="FO64" s="77"/>
      <c r="FP64" s="77"/>
      <c r="FQ64" s="77"/>
      <c r="FR64" s="77"/>
      <c r="FS64" s="77"/>
      <c r="FT64" s="77"/>
      <c r="FU64" s="77"/>
      <c r="FV64" s="77"/>
      <c r="FW64" s="77"/>
      <c r="FX64" s="77"/>
      <c r="FY64" s="77"/>
      <c r="FZ64" s="77"/>
      <c r="GA64" s="77"/>
      <c r="GB64" s="77"/>
      <c r="GC64" s="77"/>
      <c r="GD64" s="77"/>
      <c r="GE64" s="77"/>
      <c r="GF64" s="77"/>
      <c r="GG64" s="77"/>
      <c r="GH64" s="77"/>
      <c r="GI64" s="77"/>
      <c r="GJ64" s="77"/>
      <c r="GK64" s="77"/>
      <c r="GL64" s="77"/>
      <c r="GM64" s="77"/>
      <c r="GN64" s="77"/>
      <c r="GO64" s="77"/>
      <c r="GP64" s="77"/>
      <c r="GQ64" s="77"/>
      <c r="GR64" s="77"/>
      <c r="GS64" s="77"/>
      <c r="GT64" s="77"/>
      <c r="GU64" s="77"/>
      <c r="GV64" s="77"/>
      <c r="GW64" s="77"/>
      <c r="GX64" s="77"/>
      <c r="GY64" s="77"/>
      <c r="GZ64" s="77"/>
      <c r="HA64" s="77"/>
      <c r="HB64" s="77"/>
      <c r="HC64" s="77"/>
      <c r="HD64" s="77"/>
      <c r="HE64" s="77"/>
      <c r="HF64" s="77"/>
      <c r="HG64" s="77"/>
      <c r="HH64" s="77"/>
      <c r="HI64" s="77"/>
      <c r="HJ64" s="77"/>
      <c r="HK64" s="77"/>
      <c r="HL64" s="77"/>
      <c r="HM64" s="77"/>
      <c r="HN64" s="77"/>
      <c r="HO64" s="77"/>
      <c r="HP64" s="77"/>
      <c r="HQ64" s="77"/>
      <c r="HR64" s="77"/>
      <c r="HS64" s="77"/>
      <c r="HT64" s="77"/>
      <c r="HU64" s="77"/>
      <c r="HV64" s="77"/>
      <c r="HW64" s="77"/>
      <c r="HX64" s="77"/>
      <c r="HY64" s="77"/>
      <c r="HZ64" s="77"/>
      <c r="IA64" s="77"/>
      <c r="IB64" s="77"/>
      <c r="IC64" s="77"/>
      <c r="ID64" s="77"/>
      <c r="IE64" s="77"/>
      <c r="IF64" s="77"/>
      <c r="IG64" s="77"/>
      <c r="IH64" s="77"/>
      <c r="II64" s="77"/>
      <c r="IJ64" s="77"/>
      <c r="IK64" s="77"/>
      <c r="IL64" s="77"/>
      <c r="IM64" s="77"/>
      <c r="IN64" s="77"/>
      <c r="IO64" s="77"/>
      <c r="IP64" s="77"/>
      <c r="IQ64" s="77"/>
      <c r="IR64" s="77"/>
      <c r="IS64" s="77"/>
      <c r="IT64" s="77"/>
      <c r="IU64" s="77"/>
      <c r="IV64" s="77"/>
      <c r="IW64" s="77"/>
      <c r="IX64" s="77"/>
      <c r="IY64" s="77"/>
      <c r="IZ64" s="77"/>
      <c r="JA64" s="77"/>
      <c r="JB64" s="77"/>
      <c r="JC64" s="77"/>
      <c r="JD64" s="77"/>
      <c r="JE64" s="77"/>
      <c r="JF64" s="77"/>
      <c r="JG64" s="77"/>
      <c r="JH64" s="77"/>
      <c r="JI64" s="77"/>
      <c r="JJ64" s="77"/>
      <c r="JK64" s="77"/>
      <c r="JL64" s="77"/>
      <c r="JM64" s="77"/>
    </row>
    <row r="65" spans="1:273" s="513" customFormat="1" ht="35.1" customHeight="1">
      <c r="A65" s="224"/>
      <c r="B65" s="722" t="s">
        <v>207</v>
      </c>
      <c r="C65" s="574">
        <v>5151.2468259999996</v>
      </c>
      <c r="D65" s="573">
        <v>2704.816644</v>
      </c>
      <c r="E65" s="573">
        <v>216.73697899999999</v>
      </c>
      <c r="F65" s="573">
        <v>1103.421542</v>
      </c>
      <c r="G65" s="573">
        <v>4.3293610999999999</v>
      </c>
      <c r="H65" s="573">
        <v>1121.9422979999999</v>
      </c>
      <c r="I65" s="894"/>
      <c r="J65" s="722" t="s">
        <v>207</v>
      </c>
      <c r="K65" s="574">
        <v>838.19333500000005</v>
      </c>
      <c r="L65" s="573">
        <v>24.961493000000001</v>
      </c>
      <c r="M65" s="573">
        <v>83.049113200000008</v>
      </c>
      <c r="N65" s="573">
        <v>730.18272999999999</v>
      </c>
      <c r="O65" s="894"/>
      <c r="P65" s="722" t="s">
        <v>207</v>
      </c>
      <c r="Q65" s="574">
        <v>8170.224057899999</v>
      </c>
      <c r="R65" s="573">
        <v>469.20329400000003</v>
      </c>
      <c r="S65" s="573">
        <v>1612.5005289999999</v>
      </c>
      <c r="T65" s="573">
        <v>203.64837800000001</v>
      </c>
      <c r="U65" s="573">
        <v>5806.3463400000001</v>
      </c>
      <c r="V65" s="573">
        <v>10.536708000000001</v>
      </c>
      <c r="W65" s="573">
        <v>67.988808900000009</v>
      </c>
      <c r="X65" s="744"/>
      <c r="Y65" s="744"/>
      <c r="Z65" s="77"/>
      <c r="AA65" s="77"/>
      <c r="AB65" s="77"/>
      <c r="AC65" s="77"/>
      <c r="AD65" s="77"/>
      <c r="AE65" s="77"/>
      <c r="AF65" s="77"/>
      <c r="AG65" s="77"/>
      <c r="AH65" s="77"/>
      <c r="AI65" s="77"/>
      <c r="AJ65" s="77"/>
      <c r="AK65" s="77"/>
      <c r="AL65" s="77"/>
      <c r="AM65" s="77"/>
      <c r="AN65" s="77"/>
      <c r="AO65" s="77"/>
      <c r="AP65" s="77"/>
      <c r="AQ65" s="77"/>
      <c r="AR65" s="77"/>
      <c r="AS65" s="77"/>
      <c r="AT65" s="77"/>
      <c r="AU65" s="77"/>
      <c r="AV65" s="77"/>
      <c r="AW65" s="77"/>
      <c r="AX65" s="77"/>
      <c r="AY65" s="77"/>
      <c r="AZ65" s="77"/>
      <c r="BA65" s="77"/>
      <c r="BB65" s="77"/>
      <c r="BC65" s="77"/>
      <c r="BD65" s="77"/>
      <c r="BE65" s="77"/>
      <c r="BF65" s="77"/>
      <c r="BG65" s="77"/>
      <c r="BH65" s="77"/>
      <c r="BI65" s="77"/>
      <c r="BJ65" s="77"/>
      <c r="BK65" s="77"/>
      <c r="BL65" s="77"/>
      <c r="BM65" s="77"/>
      <c r="BN65" s="77"/>
      <c r="BO65" s="77"/>
      <c r="BP65" s="77"/>
      <c r="BQ65" s="77"/>
      <c r="BR65" s="77"/>
      <c r="BS65" s="77"/>
      <c r="BT65" s="77"/>
      <c r="BU65" s="77"/>
      <c r="BV65" s="77"/>
      <c r="BW65" s="77"/>
      <c r="BX65" s="77"/>
      <c r="BY65" s="77"/>
      <c r="BZ65" s="77"/>
      <c r="CA65" s="77"/>
      <c r="CB65" s="77"/>
      <c r="CC65" s="77"/>
      <c r="CD65" s="77"/>
      <c r="CE65" s="77"/>
      <c r="CF65" s="77"/>
      <c r="CG65" s="77"/>
      <c r="CH65" s="77"/>
      <c r="CI65" s="77"/>
      <c r="CJ65" s="77"/>
      <c r="CK65" s="77"/>
      <c r="CL65" s="77"/>
      <c r="CM65" s="77"/>
      <c r="CN65" s="77"/>
      <c r="CO65" s="77"/>
      <c r="CP65" s="77"/>
      <c r="CQ65" s="77"/>
      <c r="CR65" s="77"/>
      <c r="CS65" s="77"/>
      <c r="CT65" s="77"/>
      <c r="CU65" s="77"/>
      <c r="CV65" s="77"/>
      <c r="CW65" s="77"/>
      <c r="CX65" s="77"/>
      <c r="CY65" s="77"/>
      <c r="CZ65" s="77"/>
      <c r="DA65" s="77"/>
      <c r="DB65" s="77"/>
      <c r="DC65" s="77"/>
      <c r="DD65" s="77"/>
      <c r="DE65" s="77"/>
      <c r="DF65" s="77"/>
      <c r="DG65" s="77"/>
      <c r="DH65" s="77"/>
      <c r="DI65" s="77"/>
      <c r="DJ65" s="77"/>
      <c r="DK65" s="77"/>
      <c r="DL65" s="77"/>
      <c r="DM65" s="77"/>
      <c r="DN65" s="77"/>
      <c r="DO65" s="77"/>
      <c r="DP65" s="77"/>
      <c r="DQ65" s="77"/>
      <c r="DR65" s="77"/>
      <c r="DS65" s="77"/>
      <c r="DT65" s="77"/>
      <c r="DU65" s="77"/>
      <c r="DV65" s="77"/>
      <c r="DW65" s="77"/>
      <c r="DX65" s="77"/>
      <c r="DY65" s="77"/>
      <c r="DZ65" s="77"/>
      <c r="EA65" s="77"/>
      <c r="EB65" s="77"/>
      <c r="EC65" s="77"/>
      <c r="ED65" s="77"/>
      <c r="EE65" s="77"/>
      <c r="EF65" s="77"/>
      <c r="EG65" s="77"/>
      <c r="EH65" s="77"/>
      <c r="EI65" s="77"/>
      <c r="EJ65" s="77"/>
      <c r="EK65" s="77"/>
      <c r="EL65" s="77"/>
      <c r="EM65" s="77"/>
      <c r="EN65" s="77"/>
      <c r="EO65" s="77"/>
      <c r="EP65" s="77"/>
      <c r="EQ65" s="77"/>
      <c r="ER65" s="77"/>
      <c r="ES65" s="77"/>
      <c r="ET65" s="77"/>
      <c r="EU65" s="77"/>
      <c r="EV65" s="77"/>
      <c r="EW65" s="77"/>
      <c r="EX65" s="77"/>
      <c r="EY65" s="77"/>
      <c r="EZ65" s="77"/>
      <c r="FA65" s="77"/>
      <c r="FB65" s="77"/>
      <c r="FC65" s="77"/>
      <c r="FD65" s="77"/>
      <c r="FE65" s="77"/>
      <c r="FF65" s="77"/>
      <c r="FG65" s="77"/>
      <c r="FH65" s="77"/>
      <c r="FI65" s="77"/>
      <c r="FJ65" s="77"/>
      <c r="FK65" s="77"/>
      <c r="FL65" s="77"/>
      <c r="FM65" s="77"/>
      <c r="FN65" s="77"/>
      <c r="FO65" s="77"/>
      <c r="FP65" s="77"/>
      <c r="FQ65" s="77"/>
      <c r="FR65" s="77"/>
      <c r="FS65" s="77"/>
      <c r="FT65" s="77"/>
      <c r="FU65" s="77"/>
      <c r="FV65" s="77"/>
      <c r="FW65" s="77"/>
      <c r="FX65" s="77"/>
      <c r="FY65" s="77"/>
      <c r="FZ65" s="77"/>
      <c r="GA65" s="77"/>
      <c r="GB65" s="77"/>
      <c r="GC65" s="77"/>
      <c r="GD65" s="77"/>
      <c r="GE65" s="77"/>
      <c r="GF65" s="77"/>
      <c r="GG65" s="77"/>
      <c r="GH65" s="77"/>
      <c r="GI65" s="77"/>
      <c r="GJ65" s="77"/>
      <c r="GK65" s="77"/>
      <c r="GL65" s="77"/>
      <c r="GM65" s="77"/>
      <c r="GN65" s="77"/>
      <c r="GO65" s="77"/>
      <c r="GP65" s="77"/>
      <c r="GQ65" s="77"/>
      <c r="GR65" s="77"/>
      <c r="GS65" s="77"/>
      <c r="GT65" s="77"/>
      <c r="GU65" s="77"/>
      <c r="GV65" s="77"/>
      <c r="GW65" s="77"/>
      <c r="GX65" s="77"/>
      <c r="GY65" s="77"/>
      <c r="GZ65" s="77"/>
      <c r="HA65" s="77"/>
      <c r="HB65" s="77"/>
      <c r="HC65" s="77"/>
      <c r="HD65" s="77"/>
      <c r="HE65" s="77"/>
      <c r="HF65" s="77"/>
      <c r="HG65" s="77"/>
      <c r="HH65" s="77"/>
      <c r="HI65" s="77"/>
      <c r="HJ65" s="77"/>
      <c r="HK65" s="77"/>
      <c r="HL65" s="77"/>
      <c r="HM65" s="77"/>
      <c r="HN65" s="77"/>
      <c r="HO65" s="77"/>
      <c r="HP65" s="77"/>
      <c r="HQ65" s="77"/>
      <c r="HR65" s="77"/>
      <c r="HS65" s="77"/>
      <c r="HT65" s="77"/>
      <c r="HU65" s="77"/>
      <c r="HV65" s="77"/>
      <c r="HW65" s="77"/>
      <c r="HX65" s="77"/>
      <c r="HY65" s="77"/>
      <c r="HZ65" s="77"/>
      <c r="IA65" s="77"/>
      <c r="IB65" s="77"/>
      <c r="IC65" s="77"/>
      <c r="ID65" s="77"/>
      <c r="IE65" s="77"/>
      <c r="IF65" s="77"/>
      <c r="IG65" s="77"/>
      <c r="IH65" s="77"/>
      <c r="II65" s="77"/>
      <c r="IJ65" s="77"/>
      <c r="IK65" s="77"/>
      <c r="IL65" s="77"/>
      <c r="IM65" s="77"/>
      <c r="IN65" s="77"/>
      <c r="IO65" s="77"/>
      <c r="IP65" s="77"/>
      <c r="IQ65" s="77"/>
      <c r="IR65" s="77"/>
      <c r="IS65" s="77"/>
      <c r="IT65" s="77"/>
      <c r="IU65" s="77"/>
      <c r="IV65" s="77"/>
      <c r="IW65" s="77"/>
      <c r="IX65" s="77"/>
      <c r="IY65" s="77"/>
      <c r="IZ65" s="77"/>
      <c r="JA65" s="77"/>
      <c r="JB65" s="77"/>
      <c r="JC65" s="77"/>
      <c r="JD65" s="77"/>
      <c r="JE65" s="77"/>
      <c r="JF65" s="77"/>
      <c r="JG65" s="77"/>
      <c r="JH65" s="77"/>
      <c r="JI65" s="77"/>
      <c r="JJ65" s="77"/>
      <c r="JK65" s="77"/>
      <c r="JL65" s="77"/>
      <c r="JM65" s="77"/>
    </row>
    <row r="66" spans="1:273" s="512" customFormat="1" ht="35.1" customHeight="1">
      <c r="A66" s="224"/>
      <c r="B66" s="723" t="s">
        <v>253</v>
      </c>
      <c r="C66" s="676">
        <v>5356.1110449999996</v>
      </c>
      <c r="D66" s="638">
        <v>2895.6584670000002</v>
      </c>
      <c r="E66" s="638">
        <v>222.20544899999999</v>
      </c>
      <c r="F66" s="638">
        <v>1140.091813</v>
      </c>
      <c r="G66" s="638">
        <v>4.7423770000000003</v>
      </c>
      <c r="H66" s="638">
        <v>1093.4129399999999</v>
      </c>
      <c r="I66" s="894"/>
      <c r="J66" s="723" t="s">
        <v>253</v>
      </c>
      <c r="K66" s="676">
        <v>912.07142199999998</v>
      </c>
      <c r="L66" s="638">
        <v>28.501007999999999</v>
      </c>
      <c r="M66" s="638">
        <v>145.229815</v>
      </c>
      <c r="N66" s="638">
        <v>738.340599</v>
      </c>
      <c r="O66" s="894"/>
      <c r="P66" s="723" t="s">
        <v>253</v>
      </c>
      <c r="Q66" s="676">
        <v>8204.7738520000003</v>
      </c>
      <c r="R66" s="638">
        <v>451.60177099999999</v>
      </c>
      <c r="S66" s="638">
        <v>1648.2801910000001</v>
      </c>
      <c r="T66" s="638">
        <v>207.28674799999999</v>
      </c>
      <c r="U66" s="638">
        <v>5805.3449710000004</v>
      </c>
      <c r="V66" s="638">
        <v>9.3001190000000005</v>
      </c>
      <c r="W66" s="638">
        <v>82.960052000000005</v>
      </c>
      <c r="X66" s="744"/>
      <c r="Y66" s="744"/>
      <c r="Z66" s="77"/>
      <c r="AA66" s="77"/>
      <c r="AB66" s="77"/>
      <c r="AC66" s="77"/>
      <c r="AD66" s="77"/>
      <c r="AE66" s="77"/>
      <c r="AF66" s="77"/>
      <c r="AG66" s="77"/>
      <c r="AH66" s="77"/>
      <c r="AI66" s="77"/>
      <c r="AJ66" s="77"/>
      <c r="AK66" s="77"/>
      <c r="AL66" s="77"/>
      <c r="AM66" s="77"/>
      <c r="AN66" s="77"/>
      <c r="AO66" s="77"/>
      <c r="AP66" s="77"/>
      <c r="AQ66" s="77"/>
      <c r="AR66" s="77"/>
      <c r="AS66" s="77"/>
      <c r="AT66" s="77"/>
      <c r="AU66" s="77"/>
      <c r="AV66" s="77"/>
      <c r="AW66" s="77"/>
      <c r="AX66" s="77"/>
      <c r="AY66" s="77"/>
      <c r="AZ66" s="77"/>
      <c r="BA66" s="77"/>
      <c r="BB66" s="77"/>
      <c r="BC66" s="77"/>
      <c r="BD66" s="77"/>
      <c r="BE66" s="77"/>
      <c r="BF66" s="77"/>
      <c r="BG66" s="77"/>
      <c r="BH66" s="77"/>
      <c r="BI66" s="77"/>
      <c r="BJ66" s="77"/>
      <c r="BK66" s="77"/>
      <c r="BL66" s="77"/>
      <c r="BM66" s="77"/>
      <c r="BN66" s="77"/>
      <c r="BO66" s="77"/>
      <c r="BP66" s="77"/>
      <c r="BQ66" s="77"/>
      <c r="BR66" s="77"/>
      <c r="BS66" s="77"/>
      <c r="BT66" s="77"/>
      <c r="BU66" s="77"/>
      <c r="BV66" s="77"/>
      <c r="BW66" s="77"/>
      <c r="BX66" s="77"/>
      <c r="BY66" s="77"/>
      <c r="BZ66" s="77"/>
      <c r="CA66" s="77"/>
      <c r="CB66" s="77"/>
      <c r="CC66" s="77"/>
      <c r="CD66" s="77"/>
      <c r="CE66" s="77"/>
      <c r="CF66" s="77"/>
      <c r="CG66" s="77"/>
      <c r="CH66" s="77"/>
      <c r="CI66" s="77"/>
      <c r="CJ66" s="77"/>
      <c r="CK66" s="77"/>
      <c r="CL66" s="77"/>
      <c r="CM66" s="77"/>
      <c r="CN66" s="77"/>
      <c r="CO66" s="77"/>
      <c r="CP66" s="77"/>
      <c r="CQ66" s="77"/>
      <c r="CR66" s="77"/>
      <c r="CS66" s="77"/>
      <c r="CT66" s="77"/>
      <c r="CU66" s="77"/>
      <c r="CV66" s="77"/>
      <c r="CW66" s="77"/>
      <c r="CX66" s="77"/>
      <c r="CY66" s="77"/>
      <c r="CZ66" s="77"/>
      <c r="DA66" s="77"/>
      <c r="DB66" s="77"/>
      <c r="DC66" s="77"/>
      <c r="DD66" s="77"/>
      <c r="DE66" s="77"/>
      <c r="DF66" s="77"/>
      <c r="DG66" s="77"/>
      <c r="DH66" s="77"/>
      <c r="DI66" s="77"/>
      <c r="DJ66" s="77"/>
      <c r="DK66" s="77"/>
      <c r="DL66" s="77"/>
      <c r="DM66" s="77"/>
      <c r="DN66" s="77"/>
      <c r="DO66" s="77"/>
      <c r="DP66" s="77"/>
      <c r="DQ66" s="77"/>
      <c r="DR66" s="77"/>
      <c r="DS66" s="77"/>
      <c r="DT66" s="77"/>
      <c r="DU66" s="77"/>
      <c r="DV66" s="77"/>
      <c r="DW66" s="77"/>
      <c r="DX66" s="77"/>
      <c r="DY66" s="77"/>
      <c r="DZ66" s="77"/>
      <c r="EA66" s="77"/>
      <c r="EB66" s="77"/>
      <c r="EC66" s="77"/>
      <c r="ED66" s="77"/>
      <c r="EE66" s="77"/>
      <c r="EF66" s="77"/>
      <c r="EG66" s="77"/>
      <c r="EH66" s="77"/>
      <c r="EI66" s="77"/>
      <c r="EJ66" s="77"/>
      <c r="EK66" s="77"/>
      <c r="EL66" s="77"/>
      <c r="EM66" s="77"/>
      <c r="EN66" s="77"/>
      <c r="EO66" s="77"/>
      <c r="EP66" s="77"/>
      <c r="EQ66" s="77"/>
      <c r="ER66" s="77"/>
      <c r="ES66" s="77"/>
      <c r="ET66" s="77"/>
      <c r="EU66" s="77"/>
      <c r="EV66" s="77"/>
      <c r="EW66" s="77"/>
      <c r="EX66" s="77"/>
      <c r="EY66" s="77"/>
      <c r="EZ66" s="77"/>
      <c r="FA66" s="77"/>
      <c r="FB66" s="77"/>
      <c r="FC66" s="77"/>
      <c r="FD66" s="77"/>
      <c r="FE66" s="77"/>
      <c r="FF66" s="77"/>
      <c r="FG66" s="77"/>
      <c r="FH66" s="77"/>
      <c r="FI66" s="77"/>
      <c r="FJ66" s="77"/>
      <c r="FK66" s="77"/>
      <c r="FL66" s="77"/>
      <c r="FM66" s="77"/>
      <c r="FN66" s="77"/>
      <c r="FO66" s="77"/>
      <c r="FP66" s="77"/>
      <c r="FQ66" s="77"/>
      <c r="FR66" s="77"/>
      <c r="FS66" s="77"/>
      <c r="FT66" s="77"/>
      <c r="FU66" s="77"/>
      <c r="FV66" s="77"/>
      <c r="FW66" s="77"/>
      <c r="FX66" s="77"/>
      <c r="FY66" s="77"/>
      <c r="FZ66" s="77"/>
      <c r="GA66" s="77"/>
      <c r="GB66" s="77"/>
      <c r="GC66" s="77"/>
      <c r="GD66" s="77"/>
      <c r="GE66" s="77"/>
      <c r="GF66" s="77"/>
      <c r="GG66" s="77"/>
      <c r="GH66" s="77"/>
      <c r="GI66" s="77"/>
      <c r="GJ66" s="77"/>
      <c r="GK66" s="77"/>
      <c r="GL66" s="77"/>
      <c r="GM66" s="77"/>
      <c r="GN66" s="77"/>
      <c r="GO66" s="77"/>
      <c r="GP66" s="77"/>
      <c r="GQ66" s="77"/>
      <c r="GR66" s="77"/>
      <c r="GS66" s="77"/>
      <c r="GT66" s="77"/>
      <c r="GU66" s="77"/>
      <c r="GV66" s="77"/>
      <c r="GW66" s="77"/>
      <c r="GX66" s="77"/>
      <c r="GY66" s="77"/>
      <c r="GZ66" s="77"/>
      <c r="HA66" s="77"/>
      <c r="HB66" s="77"/>
      <c r="HC66" s="77"/>
      <c r="HD66" s="77"/>
      <c r="HE66" s="77"/>
      <c r="HF66" s="77"/>
      <c r="HG66" s="77"/>
      <c r="HH66" s="77"/>
      <c r="HI66" s="77"/>
      <c r="HJ66" s="77"/>
      <c r="HK66" s="77"/>
      <c r="HL66" s="77"/>
      <c r="HM66" s="77"/>
      <c r="HN66" s="77"/>
      <c r="HO66" s="77"/>
      <c r="HP66" s="77"/>
      <c r="HQ66" s="77"/>
      <c r="HR66" s="77"/>
      <c r="HS66" s="77"/>
      <c r="HT66" s="77"/>
      <c r="HU66" s="77"/>
      <c r="HV66" s="77"/>
      <c r="HW66" s="77"/>
      <c r="HX66" s="77"/>
      <c r="HY66" s="77"/>
      <c r="HZ66" s="77"/>
      <c r="IA66" s="77"/>
      <c r="IB66" s="77"/>
      <c r="IC66" s="77"/>
      <c r="ID66" s="77"/>
      <c r="IE66" s="77"/>
      <c r="IF66" s="77"/>
      <c r="IG66" s="77"/>
      <c r="IH66" s="77"/>
      <c r="II66" s="77"/>
      <c r="IJ66" s="77"/>
      <c r="IK66" s="77"/>
      <c r="IL66" s="77"/>
      <c r="IM66" s="77"/>
      <c r="IN66" s="77"/>
      <c r="IO66" s="77"/>
      <c r="IP66" s="77"/>
      <c r="IQ66" s="77"/>
      <c r="IR66" s="77"/>
      <c r="IS66" s="77"/>
      <c r="IT66" s="77"/>
      <c r="IU66" s="77"/>
      <c r="IV66" s="77"/>
      <c r="IW66" s="77"/>
      <c r="IX66" s="77"/>
      <c r="IY66" s="77"/>
      <c r="IZ66" s="77"/>
      <c r="JA66" s="77"/>
      <c r="JB66" s="77"/>
      <c r="JC66" s="77"/>
      <c r="JD66" s="77"/>
      <c r="JE66" s="77"/>
      <c r="JF66" s="77"/>
      <c r="JG66" s="77"/>
      <c r="JH66" s="77"/>
      <c r="JI66" s="77"/>
      <c r="JJ66" s="77"/>
      <c r="JK66" s="77"/>
      <c r="JL66" s="77"/>
      <c r="JM66" s="77"/>
    </row>
    <row r="67" spans="1:273" s="513" customFormat="1" ht="35.1" customHeight="1">
      <c r="A67" s="224"/>
      <c r="B67" s="722" t="s">
        <v>680</v>
      </c>
      <c r="C67" s="574">
        <v>5295.5836041980001</v>
      </c>
      <c r="D67" s="573">
        <v>2795.6101996490002</v>
      </c>
      <c r="E67" s="573">
        <v>225.67411727500001</v>
      </c>
      <c r="F67" s="573">
        <v>1162.3346680739999</v>
      </c>
      <c r="G67" s="573">
        <v>4.9381127419999995</v>
      </c>
      <c r="H67" s="573">
        <v>1107.0265076559999</v>
      </c>
      <c r="I67" s="894"/>
      <c r="J67" s="722" t="str">
        <f>B67</f>
        <v>Q3 2023</v>
      </c>
      <c r="K67" s="574">
        <v>886.83043318900002</v>
      </c>
      <c r="L67" s="573">
        <v>28.023233283</v>
      </c>
      <c r="M67" s="573">
        <v>121.64673429000001</v>
      </c>
      <c r="N67" s="573">
        <v>737.16046618600001</v>
      </c>
      <c r="O67" s="894"/>
      <c r="P67" s="722" t="str">
        <f>J67</f>
        <v>Q3 2023</v>
      </c>
      <c r="Q67" s="574">
        <v>8342.558007792999</v>
      </c>
      <c r="R67" s="573">
        <v>498.01690842099998</v>
      </c>
      <c r="S67" s="573">
        <v>1704.445673121</v>
      </c>
      <c r="T67" s="573">
        <v>212.78873167099999</v>
      </c>
      <c r="U67" s="573">
        <v>5831.6962224399995</v>
      </c>
      <c r="V67" s="573">
        <v>14.340013050000001</v>
      </c>
      <c r="W67" s="573">
        <v>81.270459090000003</v>
      </c>
      <c r="X67" s="744"/>
      <c r="Y67" s="744"/>
      <c r="Z67" s="77"/>
      <c r="AA67" s="77"/>
      <c r="AB67" s="77"/>
      <c r="AC67" s="77"/>
      <c r="AD67" s="77"/>
      <c r="AE67" s="77"/>
      <c r="AF67" s="77"/>
      <c r="AG67" s="77"/>
      <c r="AH67" s="77"/>
      <c r="AI67" s="77"/>
      <c r="AJ67" s="77"/>
      <c r="AK67" s="77"/>
      <c r="AL67" s="77"/>
      <c r="AM67" s="77"/>
      <c r="AN67" s="77"/>
      <c r="AO67" s="77"/>
      <c r="AP67" s="77"/>
      <c r="AQ67" s="77"/>
      <c r="AR67" s="77"/>
      <c r="AS67" s="77"/>
      <c r="AT67" s="77"/>
      <c r="AU67" s="77"/>
      <c r="AV67" s="77"/>
      <c r="AW67" s="77"/>
      <c r="AX67" s="77"/>
      <c r="AY67" s="77"/>
      <c r="AZ67" s="77"/>
      <c r="BA67" s="77"/>
      <c r="BB67" s="77"/>
      <c r="BC67" s="77"/>
      <c r="BD67" s="77"/>
      <c r="BE67" s="77"/>
      <c r="BF67" s="77"/>
      <c r="BG67" s="77"/>
      <c r="BH67" s="77"/>
      <c r="BI67" s="77"/>
      <c r="BJ67" s="77"/>
      <c r="BK67" s="77"/>
      <c r="BL67" s="77"/>
      <c r="BM67" s="77"/>
      <c r="BN67" s="77"/>
      <c r="BO67" s="77"/>
      <c r="BP67" s="77"/>
      <c r="BQ67" s="77"/>
      <c r="BR67" s="77"/>
      <c r="BS67" s="77"/>
      <c r="BT67" s="77"/>
      <c r="BU67" s="77"/>
      <c r="BV67" s="77"/>
      <c r="BW67" s="77"/>
      <c r="BX67" s="77"/>
      <c r="BY67" s="77"/>
      <c r="BZ67" s="77"/>
      <c r="CA67" s="77"/>
      <c r="CB67" s="77"/>
      <c r="CC67" s="77"/>
      <c r="CD67" s="77"/>
      <c r="CE67" s="77"/>
      <c r="CF67" s="77"/>
      <c r="CG67" s="77"/>
      <c r="CH67" s="77"/>
      <c r="CI67" s="77"/>
      <c r="CJ67" s="77"/>
      <c r="CK67" s="77"/>
      <c r="CL67" s="77"/>
      <c r="CM67" s="77"/>
      <c r="CN67" s="77"/>
      <c r="CO67" s="77"/>
      <c r="CP67" s="77"/>
      <c r="CQ67" s="77"/>
      <c r="CR67" s="77"/>
      <c r="CS67" s="77"/>
      <c r="CT67" s="77"/>
      <c r="CU67" s="77"/>
      <c r="CV67" s="77"/>
      <c r="CW67" s="77"/>
      <c r="CX67" s="77"/>
      <c r="CY67" s="77"/>
      <c r="CZ67" s="77"/>
      <c r="DA67" s="77"/>
      <c r="DB67" s="77"/>
      <c r="DC67" s="77"/>
      <c r="DD67" s="77"/>
      <c r="DE67" s="77"/>
      <c r="DF67" s="77"/>
      <c r="DG67" s="77"/>
      <c r="DH67" s="77"/>
      <c r="DI67" s="77"/>
      <c r="DJ67" s="77"/>
      <c r="DK67" s="77"/>
      <c r="DL67" s="77"/>
      <c r="DM67" s="77"/>
      <c r="DN67" s="77"/>
      <c r="DO67" s="77"/>
      <c r="DP67" s="77"/>
      <c r="DQ67" s="77"/>
      <c r="DR67" s="77"/>
      <c r="DS67" s="77"/>
      <c r="DT67" s="77"/>
      <c r="DU67" s="77"/>
      <c r="DV67" s="77"/>
      <c r="DW67" s="77"/>
      <c r="DX67" s="77"/>
      <c r="DY67" s="77"/>
      <c r="DZ67" s="77"/>
      <c r="EA67" s="77"/>
      <c r="EB67" s="77"/>
      <c r="EC67" s="77"/>
      <c r="ED67" s="77"/>
      <c r="EE67" s="77"/>
      <c r="EF67" s="77"/>
      <c r="EG67" s="77"/>
      <c r="EH67" s="77"/>
      <c r="EI67" s="77"/>
      <c r="EJ67" s="77"/>
      <c r="EK67" s="77"/>
      <c r="EL67" s="77"/>
      <c r="EM67" s="77"/>
      <c r="EN67" s="77"/>
      <c r="EO67" s="77"/>
      <c r="EP67" s="77"/>
      <c r="EQ67" s="77"/>
      <c r="ER67" s="77"/>
      <c r="ES67" s="77"/>
      <c r="ET67" s="77"/>
      <c r="EU67" s="77"/>
      <c r="EV67" s="77"/>
      <c r="EW67" s="77"/>
      <c r="EX67" s="77"/>
      <c r="EY67" s="77"/>
      <c r="EZ67" s="77"/>
      <c r="FA67" s="77"/>
      <c r="FB67" s="77"/>
      <c r="FC67" s="77"/>
      <c r="FD67" s="77"/>
      <c r="FE67" s="77"/>
      <c r="FF67" s="77"/>
      <c r="FG67" s="77"/>
      <c r="FH67" s="77"/>
      <c r="FI67" s="77"/>
      <c r="FJ67" s="77"/>
      <c r="FK67" s="77"/>
      <c r="FL67" s="77"/>
      <c r="FM67" s="77"/>
      <c r="FN67" s="77"/>
      <c r="FO67" s="77"/>
      <c r="FP67" s="77"/>
      <c r="FQ67" s="77"/>
      <c r="FR67" s="77"/>
      <c r="FS67" s="77"/>
      <c r="FT67" s="77"/>
      <c r="FU67" s="77"/>
      <c r="FV67" s="77"/>
      <c r="FW67" s="77"/>
      <c r="FX67" s="77"/>
      <c r="FY67" s="77"/>
      <c r="FZ67" s="77"/>
      <c r="GA67" s="77"/>
      <c r="GB67" s="77"/>
      <c r="GC67" s="77"/>
      <c r="GD67" s="77"/>
      <c r="GE67" s="77"/>
      <c r="GF67" s="77"/>
      <c r="GG67" s="77"/>
      <c r="GH67" s="77"/>
      <c r="GI67" s="77"/>
      <c r="GJ67" s="77"/>
      <c r="GK67" s="77"/>
      <c r="GL67" s="77"/>
      <c r="GM67" s="77"/>
      <c r="GN67" s="77"/>
      <c r="GO67" s="77"/>
      <c r="GP67" s="77"/>
      <c r="GQ67" s="77"/>
      <c r="GR67" s="77"/>
      <c r="GS67" s="77"/>
      <c r="GT67" s="77"/>
      <c r="GU67" s="77"/>
      <c r="GV67" s="77"/>
      <c r="GW67" s="77"/>
      <c r="GX67" s="77"/>
      <c r="GY67" s="77"/>
      <c r="GZ67" s="77"/>
      <c r="HA67" s="77"/>
      <c r="HB67" s="77"/>
      <c r="HC67" s="77"/>
      <c r="HD67" s="77"/>
      <c r="HE67" s="77"/>
      <c r="HF67" s="77"/>
      <c r="HG67" s="77"/>
      <c r="HH67" s="77"/>
      <c r="HI67" s="77"/>
      <c r="HJ67" s="77"/>
      <c r="HK67" s="77"/>
      <c r="HL67" s="77"/>
      <c r="HM67" s="77"/>
      <c r="HN67" s="77"/>
      <c r="HO67" s="77"/>
      <c r="HP67" s="77"/>
      <c r="HQ67" s="77"/>
      <c r="HR67" s="77"/>
      <c r="HS67" s="77"/>
      <c r="HT67" s="77"/>
      <c r="HU67" s="77"/>
      <c r="HV67" s="77"/>
      <c r="HW67" s="77"/>
      <c r="HX67" s="77"/>
      <c r="HY67" s="77"/>
      <c r="HZ67" s="77"/>
      <c r="IA67" s="77"/>
      <c r="IB67" s="77"/>
      <c r="IC67" s="77"/>
      <c r="ID67" s="77"/>
      <c r="IE67" s="77"/>
      <c r="IF67" s="77"/>
      <c r="IG67" s="77"/>
      <c r="IH67" s="77"/>
      <c r="II67" s="77"/>
      <c r="IJ67" s="77"/>
      <c r="IK67" s="77"/>
      <c r="IL67" s="77"/>
      <c r="IM67" s="77"/>
      <c r="IN67" s="77"/>
      <c r="IO67" s="77"/>
      <c r="IP67" s="77"/>
      <c r="IQ67" s="77"/>
      <c r="IR67" s="77"/>
      <c r="IS67" s="77"/>
      <c r="IT67" s="77"/>
      <c r="IU67" s="77"/>
      <c r="IV67" s="77"/>
      <c r="IW67" s="77"/>
      <c r="IX67" s="77"/>
      <c r="IY67" s="77"/>
      <c r="IZ67" s="77"/>
      <c r="JA67" s="77"/>
      <c r="JB67" s="77"/>
      <c r="JC67" s="77"/>
      <c r="JD67" s="77"/>
      <c r="JE67" s="77"/>
      <c r="JF67" s="77"/>
      <c r="JG67" s="77"/>
      <c r="JH67" s="77"/>
      <c r="JI67" s="77"/>
      <c r="JJ67" s="77"/>
      <c r="JK67" s="77"/>
      <c r="JL67" s="77"/>
      <c r="JM67" s="77"/>
    </row>
    <row r="68" spans="1:273" s="512" customFormat="1" ht="35.1" customHeight="1">
      <c r="A68" s="224"/>
      <c r="B68" s="943" t="s">
        <v>992</v>
      </c>
      <c r="C68" s="914">
        <v>5210.0261184150004</v>
      </c>
      <c r="D68" s="639">
        <v>2671.3373962370001</v>
      </c>
      <c r="E68" s="639">
        <v>240.604406364</v>
      </c>
      <c r="F68" s="639">
        <v>1177.4242176119999</v>
      </c>
      <c r="G68" s="639">
        <v>5.4079255880000003</v>
      </c>
      <c r="H68" s="639">
        <v>1115.2521735299999</v>
      </c>
      <c r="I68" s="894"/>
      <c r="J68" s="943" t="str">
        <f>B68</f>
        <v>Q4 2023</v>
      </c>
      <c r="K68" s="914">
        <v>963.60183255799996</v>
      </c>
      <c r="L68" s="639">
        <v>22.424063829999998</v>
      </c>
      <c r="M68" s="639">
        <v>143.83882750000001</v>
      </c>
      <c r="N68" s="639">
        <v>797.338941224</v>
      </c>
      <c r="O68" s="894"/>
      <c r="P68" s="943" t="str">
        <f>J68</f>
        <v>Q4 2023</v>
      </c>
      <c r="Q68" s="914">
        <v>8348.5318655640003</v>
      </c>
      <c r="R68" s="639">
        <v>517.71544499900006</v>
      </c>
      <c r="S68" s="639">
        <v>1731.1899361640001</v>
      </c>
      <c r="T68" s="639">
        <v>209.19449700499999</v>
      </c>
      <c r="U68" s="639">
        <v>5801.9772056599995</v>
      </c>
      <c r="V68" s="639">
        <v>18.51296305</v>
      </c>
      <c r="W68" s="639">
        <v>69.941818686000005</v>
      </c>
      <c r="X68" s="744"/>
      <c r="Y68" s="744"/>
      <c r="Z68" s="77"/>
      <c r="AA68" s="77"/>
      <c r="AB68" s="77"/>
      <c r="AC68" s="77"/>
      <c r="AD68" s="77"/>
      <c r="AE68" s="77"/>
      <c r="AF68" s="77"/>
      <c r="AG68" s="77"/>
      <c r="AH68" s="77"/>
      <c r="AI68" s="77"/>
      <c r="AJ68" s="77"/>
      <c r="AK68" s="77"/>
      <c r="AL68" s="77"/>
      <c r="AM68" s="77"/>
      <c r="AN68" s="77"/>
      <c r="AO68" s="77"/>
      <c r="AP68" s="77"/>
      <c r="AQ68" s="77"/>
      <c r="AR68" s="77"/>
      <c r="AS68" s="77"/>
      <c r="AT68" s="77"/>
      <c r="AU68" s="77"/>
      <c r="AV68" s="77"/>
      <c r="AW68" s="77"/>
      <c r="AX68" s="77"/>
      <c r="AY68" s="77"/>
      <c r="AZ68" s="77"/>
      <c r="BA68" s="77"/>
      <c r="BB68" s="77"/>
      <c r="BC68" s="77"/>
      <c r="BD68" s="77"/>
      <c r="BE68" s="77"/>
      <c r="BF68" s="77"/>
      <c r="BG68" s="77"/>
      <c r="BH68" s="77"/>
      <c r="BI68" s="77"/>
      <c r="BJ68" s="77"/>
      <c r="BK68" s="77"/>
      <c r="BL68" s="77"/>
      <c r="BM68" s="77"/>
      <c r="BN68" s="77"/>
      <c r="BO68" s="77"/>
      <c r="BP68" s="77"/>
      <c r="BQ68" s="77"/>
      <c r="BR68" s="77"/>
      <c r="BS68" s="77"/>
      <c r="BT68" s="77"/>
      <c r="BU68" s="77"/>
      <c r="BV68" s="77"/>
      <c r="BW68" s="77"/>
      <c r="BX68" s="77"/>
      <c r="BY68" s="77"/>
      <c r="BZ68" s="77"/>
      <c r="CA68" s="77"/>
      <c r="CB68" s="77"/>
      <c r="CC68" s="77"/>
      <c r="CD68" s="77"/>
      <c r="CE68" s="77"/>
      <c r="CF68" s="77"/>
      <c r="CG68" s="77"/>
      <c r="CH68" s="77"/>
      <c r="CI68" s="77"/>
      <c r="CJ68" s="77"/>
      <c r="CK68" s="77"/>
      <c r="CL68" s="77"/>
      <c r="CM68" s="77"/>
      <c r="CN68" s="77"/>
      <c r="CO68" s="77"/>
      <c r="CP68" s="77"/>
      <c r="CQ68" s="77"/>
      <c r="CR68" s="77"/>
      <c r="CS68" s="77"/>
      <c r="CT68" s="77"/>
      <c r="CU68" s="77"/>
      <c r="CV68" s="77"/>
      <c r="CW68" s="77"/>
      <c r="CX68" s="77"/>
      <c r="CY68" s="77"/>
      <c r="CZ68" s="77"/>
      <c r="DA68" s="77"/>
      <c r="DB68" s="77"/>
      <c r="DC68" s="77"/>
      <c r="DD68" s="77"/>
      <c r="DE68" s="77"/>
      <c r="DF68" s="77"/>
      <c r="DG68" s="77"/>
      <c r="DH68" s="77"/>
      <c r="DI68" s="77"/>
      <c r="DJ68" s="77"/>
      <c r="DK68" s="77"/>
      <c r="DL68" s="77"/>
      <c r="DM68" s="77"/>
      <c r="DN68" s="77"/>
      <c r="DO68" s="77"/>
      <c r="DP68" s="77"/>
      <c r="DQ68" s="77"/>
      <c r="DR68" s="77"/>
      <c r="DS68" s="77"/>
      <c r="DT68" s="77"/>
      <c r="DU68" s="77"/>
      <c r="DV68" s="77"/>
      <c r="DW68" s="77"/>
      <c r="DX68" s="77"/>
      <c r="DY68" s="77"/>
      <c r="DZ68" s="77"/>
      <c r="EA68" s="77"/>
      <c r="EB68" s="77"/>
      <c r="EC68" s="77"/>
      <c r="ED68" s="77"/>
      <c r="EE68" s="77"/>
      <c r="EF68" s="77"/>
      <c r="EG68" s="77"/>
      <c r="EH68" s="77"/>
      <c r="EI68" s="77"/>
      <c r="EJ68" s="77"/>
      <c r="EK68" s="77"/>
      <c r="EL68" s="77"/>
      <c r="EM68" s="77"/>
      <c r="EN68" s="77"/>
      <c r="EO68" s="77"/>
      <c r="EP68" s="77"/>
      <c r="EQ68" s="77"/>
      <c r="ER68" s="77"/>
      <c r="ES68" s="77"/>
      <c r="ET68" s="77"/>
      <c r="EU68" s="77"/>
      <c r="EV68" s="77"/>
      <c r="EW68" s="77"/>
      <c r="EX68" s="77"/>
      <c r="EY68" s="77"/>
      <c r="EZ68" s="77"/>
      <c r="FA68" s="77"/>
      <c r="FB68" s="77"/>
      <c r="FC68" s="77"/>
      <c r="FD68" s="77"/>
      <c r="FE68" s="77"/>
      <c r="FF68" s="77"/>
      <c r="FG68" s="77"/>
      <c r="FH68" s="77"/>
      <c r="FI68" s="77"/>
      <c r="FJ68" s="77"/>
      <c r="FK68" s="77"/>
      <c r="FL68" s="77"/>
      <c r="FM68" s="77"/>
      <c r="FN68" s="77"/>
      <c r="FO68" s="77"/>
      <c r="FP68" s="77"/>
      <c r="FQ68" s="77"/>
      <c r="FR68" s="77"/>
      <c r="FS68" s="77"/>
      <c r="FT68" s="77"/>
      <c r="FU68" s="77"/>
      <c r="FV68" s="77"/>
      <c r="FW68" s="77"/>
      <c r="FX68" s="77"/>
      <c r="FY68" s="77"/>
      <c r="FZ68" s="77"/>
      <c r="GA68" s="77"/>
      <c r="GB68" s="77"/>
      <c r="GC68" s="77"/>
      <c r="GD68" s="77"/>
      <c r="GE68" s="77"/>
      <c r="GF68" s="77"/>
      <c r="GG68" s="77"/>
      <c r="GH68" s="77"/>
      <c r="GI68" s="77"/>
      <c r="GJ68" s="77"/>
      <c r="GK68" s="77"/>
      <c r="GL68" s="77"/>
      <c r="GM68" s="77"/>
      <c r="GN68" s="77"/>
      <c r="GO68" s="77"/>
      <c r="GP68" s="77"/>
      <c r="GQ68" s="77"/>
      <c r="GR68" s="77"/>
      <c r="GS68" s="77"/>
      <c r="GT68" s="77"/>
      <c r="GU68" s="77"/>
      <c r="GV68" s="77"/>
      <c r="GW68" s="77"/>
      <c r="GX68" s="77"/>
      <c r="GY68" s="77"/>
      <c r="GZ68" s="77"/>
      <c r="HA68" s="77"/>
      <c r="HB68" s="77"/>
      <c r="HC68" s="77"/>
      <c r="HD68" s="77"/>
      <c r="HE68" s="77"/>
      <c r="HF68" s="77"/>
      <c r="HG68" s="77"/>
      <c r="HH68" s="77"/>
      <c r="HI68" s="77"/>
      <c r="HJ68" s="77"/>
      <c r="HK68" s="77"/>
      <c r="HL68" s="77"/>
      <c r="HM68" s="77"/>
      <c r="HN68" s="77"/>
      <c r="HO68" s="77"/>
      <c r="HP68" s="77"/>
      <c r="HQ68" s="77"/>
      <c r="HR68" s="77"/>
      <c r="HS68" s="77"/>
      <c r="HT68" s="77"/>
      <c r="HU68" s="77"/>
      <c r="HV68" s="77"/>
      <c r="HW68" s="77"/>
      <c r="HX68" s="77"/>
      <c r="HY68" s="77"/>
      <c r="HZ68" s="77"/>
      <c r="IA68" s="77"/>
      <c r="IB68" s="77"/>
      <c r="IC68" s="77"/>
      <c r="ID68" s="77"/>
      <c r="IE68" s="77"/>
      <c r="IF68" s="77"/>
      <c r="IG68" s="77"/>
      <c r="IH68" s="77"/>
      <c r="II68" s="77"/>
      <c r="IJ68" s="77"/>
      <c r="IK68" s="77"/>
      <c r="IL68" s="77"/>
      <c r="IM68" s="77"/>
      <c r="IN68" s="77"/>
      <c r="IO68" s="77"/>
      <c r="IP68" s="77"/>
      <c r="IQ68" s="77"/>
      <c r="IR68" s="77"/>
      <c r="IS68" s="77"/>
      <c r="IT68" s="77"/>
      <c r="IU68" s="77"/>
      <c r="IV68" s="77"/>
      <c r="IW68" s="77"/>
      <c r="IX68" s="77"/>
      <c r="IY68" s="77"/>
      <c r="IZ68" s="77"/>
      <c r="JA68" s="77"/>
      <c r="JB68" s="77"/>
      <c r="JC68" s="77"/>
      <c r="JD68" s="77"/>
      <c r="JE68" s="77"/>
      <c r="JF68" s="77"/>
      <c r="JG68" s="77"/>
      <c r="JH68" s="77"/>
      <c r="JI68" s="77"/>
      <c r="JJ68" s="77"/>
      <c r="JK68" s="77"/>
      <c r="JL68" s="77"/>
      <c r="JM68" s="77"/>
    </row>
    <row r="69" spans="1:273" s="612" customFormat="1" ht="35.1" customHeight="1">
      <c r="A69" s="224"/>
      <c r="B69" s="721">
        <v>2024</v>
      </c>
      <c r="C69" s="734"/>
      <c r="D69" s="735"/>
      <c r="E69" s="735"/>
      <c r="F69" s="735"/>
      <c r="G69" s="735"/>
      <c r="H69" s="735"/>
      <c r="I69" s="894"/>
      <c r="J69" s="721">
        <v>2024</v>
      </c>
      <c r="K69" s="734"/>
      <c r="L69" s="735"/>
      <c r="M69" s="735"/>
      <c r="N69" s="735"/>
      <c r="O69" s="894"/>
      <c r="P69" s="721">
        <v>2024</v>
      </c>
      <c r="Q69" s="734"/>
      <c r="R69" s="735"/>
      <c r="S69" s="735"/>
      <c r="T69" s="735"/>
      <c r="U69" s="735"/>
      <c r="V69" s="735"/>
      <c r="W69" s="735"/>
      <c r="X69" s="744"/>
      <c r="Y69" s="744"/>
      <c r="Z69" s="77"/>
      <c r="AA69" s="77"/>
      <c r="AB69" s="77"/>
      <c r="AC69" s="77"/>
      <c r="AD69" s="77"/>
      <c r="AE69" s="77"/>
      <c r="AF69" s="77"/>
      <c r="AG69" s="77"/>
      <c r="AH69" s="77"/>
      <c r="AI69" s="77"/>
      <c r="AJ69" s="77"/>
      <c r="AK69" s="77"/>
      <c r="AL69" s="77"/>
      <c r="AM69" s="77"/>
      <c r="AN69" s="77"/>
      <c r="AO69" s="77"/>
      <c r="AP69" s="77"/>
      <c r="AQ69" s="77"/>
      <c r="AR69" s="77"/>
      <c r="AS69" s="77"/>
      <c r="AT69" s="77"/>
      <c r="AU69" s="77"/>
      <c r="AV69" s="77"/>
      <c r="AW69" s="77"/>
      <c r="AX69" s="77"/>
      <c r="AY69" s="77"/>
      <c r="AZ69" s="77"/>
      <c r="BA69" s="77"/>
      <c r="BB69" s="77"/>
      <c r="BC69" s="77"/>
      <c r="BD69" s="77"/>
      <c r="BE69" s="77"/>
      <c r="BF69" s="77"/>
      <c r="BG69" s="77"/>
      <c r="BH69" s="77"/>
      <c r="BI69" s="77"/>
      <c r="BJ69" s="77"/>
      <c r="BK69" s="77"/>
      <c r="BL69" s="77"/>
      <c r="BM69" s="77"/>
      <c r="BN69" s="77"/>
      <c r="BO69" s="77"/>
      <c r="BP69" s="77"/>
      <c r="BQ69" s="77"/>
      <c r="BR69" s="77"/>
      <c r="BS69" s="77"/>
      <c r="BT69" s="77"/>
      <c r="BU69" s="77"/>
      <c r="BV69" s="77"/>
      <c r="BW69" s="77"/>
      <c r="BX69" s="77"/>
      <c r="BY69" s="77"/>
      <c r="BZ69" s="77"/>
      <c r="CA69" s="77"/>
      <c r="CB69" s="77"/>
      <c r="CC69" s="77"/>
      <c r="CD69" s="77"/>
      <c r="CE69" s="77"/>
      <c r="CF69" s="77"/>
      <c r="CG69" s="77"/>
      <c r="CH69" s="77"/>
      <c r="CI69" s="77"/>
      <c r="CJ69" s="77"/>
      <c r="CK69" s="77"/>
      <c r="CL69" s="77"/>
      <c r="CM69" s="77"/>
      <c r="CN69" s="77"/>
      <c r="CO69" s="77"/>
      <c r="CP69" s="77"/>
      <c r="CQ69" s="77"/>
      <c r="CR69" s="77"/>
      <c r="CS69" s="77"/>
      <c r="CT69" s="77"/>
      <c r="CU69" s="77"/>
      <c r="CV69" s="77"/>
      <c r="CW69" s="77"/>
      <c r="CX69" s="77"/>
      <c r="CY69" s="77"/>
      <c r="CZ69" s="77"/>
      <c r="DA69" s="77"/>
      <c r="DB69" s="77"/>
      <c r="DC69" s="77"/>
      <c r="DD69" s="77"/>
      <c r="DE69" s="77"/>
      <c r="DF69" s="77"/>
      <c r="DG69" s="77"/>
      <c r="DH69" s="77"/>
      <c r="DI69" s="77"/>
      <c r="DJ69" s="77"/>
      <c r="DK69" s="77"/>
      <c r="DL69" s="77"/>
      <c r="DM69" s="77"/>
      <c r="DN69" s="77"/>
      <c r="DO69" s="77"/>
      <c r="DP69" s="77"/>
      <c r="DQ69" s="77"/>
      <c r="DR69" s="77"/>
      <c r="DS69" s="77"/>
      <c r="DT69" s="77"/>
      <c r="DU69" s="77"/>
      <c r="DV69" s="77"/>
      <c r="DW69" s="77"/>
      <c r="DX69" s="77"/>
      <c r="DY69" s="77"/>
      <c r="DZ69" s="77"/>
      <c r="EA69" s="77"/>
      <c r="EB69" s="77"/>
      <c r="EC69" s="77"/>
      <c r="ED69" s="77"/>
      <c r="EE69" s="77"/>
      <c r="EF69" s="77"/>
      <c r="EG69" s="77"/>
      <c r="EH69" s="77"/>
      <c r="EI69" s="77"/>
      <c r="EJ69" s="77"/>
      <c r="EK69" s="77"/>
      <c r="EL69" s="77"/>
      <c r="EM69" s="77"/>
      <c r="EN69" s="77"/>
      <c r="EO69" s="77"/>
      <c r="EP69" s="77"/>
      <c r="EQ69" s="77"/>
      <c r="ER69" s="77"/>
      <c r="ES69" s="77"/>
      <c r="ET69" s="77"/>
      <c r="EU69" s="77"/>
      <c r="EV69" s="77"/>
      <c r="EW69" s="77"/>
      <c r="EX69" s="77"/>
      <c r="EY69" s="77"/>
      <c r="EZ69" s="77"/>
      <c r="FA69" s="77"/>
      <c r="FB69" s="77"/>
      <c r="FC69" s="77"/>
      <c r="FD69" s="77"/>
      <c r="FE69" s="77"/>
      <c r="FF69" s="77"/>
      <c r="FG69" s="77"/>
      <c r="FH69" s="77"/>
      <c r="FI69" s="77"/>
      <c r="FJ69" s="77"/>
      <c r="FK69" s="77"/>
      <c r="FL69" s="77"/>
      <c r="FM69" s="77"/>
      <c r="FN69" s="77"/>
      <c r="FO69" s="77"/>
      <c r="FP69" s="77"/>
      <c r="FQ69" s="77"/>
      <c r="FR69" s="77"/>
      <c r="FS69" s="77"/>
      <c r="FT69" s="77"/>
      <c r="FU69" s="77"/>
      <c r="FV69" s="77"/>
      <c r="FW69" s="77"/>
      <c r="FX69" s="77"/>
      <c r="FY69" s="77"/>
      <c r="FZ69" s="77"/>
      <c r="GA69" s="77"/>
      <c r="GB69" s="77"/>
      <c r="GC69" s="77"/>
      <c r="GD69" s="77"/>
      <c r="GE69" s="77"/>
      <c r="GF69" s="77"/>
      <c r="GG69" s="77"/>
      <c r="GH69" s="77"/>
      <c r="GI69" s="77"/>
      <c r="GJ69" s="77"/>
      <c r="GK69" s="77"/>
      <c r="GL69" s="77"/>
      <c r="GM69" s="77"/>
      <c r="GN69" s="77"/>
      <c r="GO69" s="77"/>
      <c r="GP69" s="77"/>
      <c r="GQ69" s="77"/>
      <c r="GR69" s="77"/>
      <c r="GS69" s="77"/>
      <c r="GT69" s="77"/>
      <c r="GU69" s="77"/>
      <c r="GV69" s="77"/>
      <c r="GW69" s="77"/>
      <c r="GX69" s="77"/>
      <c r="GY69" s="77"/>
      <c r="GZ69" s="77"/>
      <c r="HA69" s="77"/>
      <c r="HB69" s="77"/>
      <c r="HC69" s="77"/>
      <c r="HD69" s="77"/>
      <c r="HE69" s="77"/>
      <c r="HF69" s="77"/>
      <c r="HG69" s="77"/>
      <c r="HH69" s="77"/>
      <c r="HI69" s="77"/>
      <c r="HJ69" s="77"/>
      <c r="HK69" s="77"/>
      <c r="HL69" s="77"/>
      <c r="HM69" s="77"/>
      <c r="HN69" s="77"/>
      <c r="HO69" s="77"/>
      <c r="HP69" s="77"/>
      <c r="HQ69" s="77"/>
      <c r="HR69" s="77"/>
      <c r="HS69" s="77"/>
      <c r="HT69" s="77"/>
      <c r="HU69" s="77"/>
      <c r="HV69" s="77"/>
      <c r="HW69" s="77"/>
      <c r="HX69" s="77"/>
      <c r="HY69" s="77"/>
      <c r="HZ69" s="77"/>
      <c r="IA69" s="77"/>
      <c r="IB69" s="77"/>
      <c r="IC69" s="77"/>
      <c r="ID69" s="77"/>
      <c r="IE69" s="77"/>
      <c r="IF69" s="77"/>
      <c r="IG69" s="77"/>
      <c r="IH69" s="77"/>
      <c r="II69" s="77"/>
      <c r="IJ69" s="77"/>
      <c r="IK69" s="77"/>
      <c r="IL69" s="77"/>
      <c r="IM69" s="77"/>
      <c r="IN69" s="77"/>
      <c r="IO69" s="77"/>
      <c r="IP69" s="77"/>
      <c r="IQ69" s="77"/>
      <c r="IR69" s="77"/>
      <c r="IS69" s="77"/>
      <c r="IT69" s="77"/>
      <c r="IU69" s="77"/>
      <c r="IV69" s="77"/>
      <c r="IW69" s="77"/>
      <c r="IX69" s="77"/>
      <c r="IY69" s="77"/>
      <c r="IZ69" s="77"/>
      <c r="JA69" s="77"/>
      <c r="JB69" s="77"/>
      <c r="JC69" s="77"/>
      <c r="JD69" s="77"/>
      <c r="JE69" s="77"/>
      <c r="JF69" s="77"/>
      <c r="JG69" s="77"/>
      <c r="JH69" s="77"/>
      <c r="JI69" s="77"/>
      <c r="JJ69" s="77"/>
      <c r="JK69" s="77"/>
      <c r="JL69" s="77"/>
      <c r="JM69" s="77"/>
    </row>
    <row r="70" spans="1:273" s="513" customFormat="1" ht="35.1" customHeight="1">
      <c r="A70" s="224"/>
      <c r="B70" s="722" t="s">
        <v>1025</v>
      </c>
      <c r="C70" s="574">
        <v>5385.5940000000001</v>
      </c>
      <c r="D70" s="573">
        <v>2702.3850000000002</v>
      </c>
      <c r="E70" s="573">
        <v>242.458</v>
      </c>
      <c r="F70" s="573">
        <v>1178.56</v>
      </c>
      <c r="G70" s="573">
        <v>5.3639999999999999</v>
      </c>
      <c r="H70" s="573">
        <v>1256.826</v>
      </c>
      <c r="I70" s="894"/>
      <c r="J70" s="722" t="s">
        <v>1025</v>
      </c>
      <c r="K70" s="574">
        <v>952.79700000000003</v>
      </c>
      <c r="L70" s="573">
        <v>24.847999999999999</v>
      </c>
      <c r="M70" s="573">
        <v>123.565</v>
      </c>
      <c r="N70" s="573">
        <v>804.38300000000004</v>
      </c>
      <c r="O70" s="894"/>
      <c r="P70" s="722" t="s">
        <v>1025</v>
      </c>
      <c r="Q70" s="574">
        <v>8441.7870000000003</v>
      </c>
      <c r="R70" s="573">
        <v>544.91899999999998</v>
      </c>
      <c r="S70" s="573">
        <v>1756.883</v>
      </c>
      <c r="T70" s="573">
        <v>210.916</v>
      </c>
      <c r="U70" s="573">
        <v>5846.3310000000001</v>
      </c>
      <c r="V70" s="573">
        <v>19.286999999999999</v>
      </c>
      <c r="W70" s="573">
        <v>63.451000000000001</v>
      </c>
      <c r="X70" s="744"/>
      <c r="Y70" s="744"/>
      <c r="Z70" s="77"/>
      <c r="AA70" s="77"/>
      <c r="AB70" s="77"/>
      <c r="AC70" s="77"/>
      <c r="AD70" s="77"/>
      <c r="AE70" s="77"/>
      <c r="AF70" s="77"/>
      <c r="AG70" s="77"/>
      <c r="AH70" s="77"/>
      <c r="AI70" s="77"/>
      <c r="AJ70" s="77"/>
      <c r="AK70" s="77"/>
      <c r="AL70" s="77"/>
      <c r="AM70" s="77"/>
      <c r="AN70" s="77"/>
      <c r="AO70" s="77"/>
      <c r="AP70" s="77"/>
      <c r="AQ70" s="77"/>
      <c r="AR70" s="77"/>
      <c r="AS70" s="77"/>
      <c r="AT70" s="77"/>
      <c r="AU70" s="77"/>
      <c r="AV70" s="77"/>
      <c r="AW70" s="77"/>
      <c r="AX70" s="77"/>
      <c r="AY70" s="77"/>
      <c r="AZ70" s="77"/>
      <c r="BA70" s="77"/>
      <c r="BB70" s="77"/>
      <c r="BC70" s="77"/>
      <c r="BD70" s="77"/>
      <c r="BE70" s="77"/>
      <c r="BF70" s="77"/>
      <c r="BG70" s="77"/>
      <c r="BH70" s="77"/>
      <c r="BI70" s="77"/>
      <c r="BJ70" s="77"/>
      <c r="BK70" s="77"/>
      <c r="BL70" s="77"/>
      <c r="BM70" s="77"/>
      <c r="BN70" s="77"/>
      <c r="BO70" s="77"/>
      <c r="BP70" s="77"/>
      <c r="BQ70" s="77"/>
      <c r="BR70" s="77"/>
      <c r="BS70" s="77"/>
      <c r="BT70" s="77"/>
      <c r="BU70" s="77"/>
      <c r="BV70" s="77"/>
      <c r="BW70" s="77"/>
      <c r="BX70" s="77"/>
      <c r="BY70" s="77"/>
      <c r="BZ70" s="77"/>
      <c r="CA70" s="77"/>
      <c r="CB70" s="77"/>
      <c r="CC70" s="77"/>
      <c r="CD70" s="77"/>
      <c r="CE70" s="77"/>
      <c r="CF70" s="77"/>
      <c r="CG70" s="77"/>
      <c r="CH70" s="77"/>
      <c r="CI70" s="77"/>
      <c r="CJ70" s="77"/>
      <c r="CK70" s="77"/>
      <c r="CL70" s="77"/>
      <c r="CM70" s="77"/>
      <c r="CN70" s="77"/>
      <c r="CO70" s="77"/>
      <c r="CP70" s="77"/>
      <c r="CQ70" s="77"/>
      <c r="CR70" s="77"/>
      <c r="CS70" s="77"/>
      <c r="CT70" s="77"/>
      <c r="CU70" s="77"/>
      <c r="CV70" s="77"/>
      <c r="CW70" s="77"/>
      <c r="CX70" s="77"/>
      <c r="CY70" s="77"/>
      <c r="CZ70" s="77"/>
      <c r="DA70" s="77"/>
      <c r="DB70" s="77"/>
      <c r="DC70" s="77"/>
      <c r="DD70" s="77"/>
      <c r="DE70" s="77"/>
      <c r="DF70" s="77"/>
      <c r="DG70" s="77"/>
      <c r="DH70" s="77"/>
      <c r="DI70" s="77"/>
      <c r="DJ70" s="77"/>
      <c r="DK70" s="77"/>
      <c r="DL70" s="77"/>
      <c r="DM70" s="77"/>
      <c r="DN70" s="77"/>
      <c r="DO70" s="77"/>
      <c r="DP70" s="77"/>
      <c r="DQ70" s="77"/>
      <c r="DR70" s="77"/>
      <c r="DS70" s="77"/>
      <c r="DT70" s="77"/>
      <c r="DU70" s="77"/>
      <c r="DV70" s="77"/>
      <c r="DW70" s="77"/>
      <c r="DX70" s="77"/>
      <c r="DY70" s="77"/>
      <c r="DZ70" s="77"/>
      <c r="EA70" s="77"/>
      <c r="EB70" s="77"/>
      <c r="EC70" s="77"/>
      <c r="ED70" s="77"/>
      <c r="EE70" s="77"/>
      <c r="EF70" s="77"/>
      <c r="EG70" s="77"/>
      <c r="EH70" s="77"/>
      <c r="EI70" s="77"/>
      <c r="EJ70" s="77"/>
      <c r="EK70" s="77"/>
      <c r="EL70" s="77"/>
      <c r="EM70" s="77"/>
      <c r="EN70" s="77"/>
      <c r="EO70" s="77"/>
      <c r="EP70" s="77"/>
      <c r="EQ70" s="77"/>
      <c r="ER70" s="77"/>
      <c r="ES70" s="77"/>
      <c r="ET70" s="77"/>
      <c r="EU70" s="77"/>
      <c r="EV70" s="77"/>
      <c r="EW70" s="77"/>
      <c r="EX70" s="77"/>
      <c r="EY70" s="77"/>
      <c r="EZ70" s="77"/>
      <c r="FA70" s="77"/>
      <c r="FB70" s="77"/>
      <c r="FC70" s="77"/>
      <c r="FD70" s="77"/>
      <c r="FE70" s="77"/>
      <c r="FF70" s="77"/>
      <c r="FG70" s="77"/>
      <c r="FH70" s="77"/>
      <c r="FI70" s="77"/>
      <c r="FJ70" s="77"/>
      <c r="FK70" s="77"/>
      <c r="FL70" s="77"/>
      <c r="FM70" s="77"/>
      <c r="FN70" s="77"/>
      <c r="FO70" s="77"/>
      <c r="FP70" s="77"/>
      <c r="FQ70" s="77"/>
      <c r="FR70" s="77"/>
      <c r="FS70" s="77"/>
      <c r="FT70" s="77"/>
      <c r="FU70" s="77"/>
      <c r="FV70" s="77"/>
      <c r="FW70" s="77"/>
      <c r="FX70" s="77"/>
      <c r="FY70" s="77"/>
      <c r="FZ70" s="77"/>
      <c r="GA70" s="77"/>
      <c r="GB70" s="77"/>
      <c r="GC70" s="77"/>
      <c r="GD70" s="77"/>
      <c r="GE70" s="77"/>
      <c r="GF70" s="77"/>
      <c r="GG70" s="77"/>
      <c r="GH70" s="77"/>
      <c r="GI70" s="77"/>
      <c r="GJ70" s="77"/>
      <c r="GK70" s="77"/>
      <c r="GL70" s="77"/>
      <c r="GM70" s="77"/>
      <c r="GN70" s="77"/>
      <c r="GO70" s="77"/>
      <c r="GP70" s="77"/>
      <c r="GQ70" s="77"/>
      <c r="GR70" s="77"/>
      <c r="GS70" s="77"/>
      <c r="GT70" s="77"/>
      <c r="GU70" s="77"/>
      <c r="GV70" s="77"/>
      <c r="GW70" s="77"/>
      <c r="GX70" s="77"/>
      <c r="GY70" s="77"/>
      <c r="GZ70" s="77"/>
      <c r="HA70" s="77"/>
      <c r="HB70" s="77"/>
      <c r="HC70" s="77"/>
      <c r="HD70" s="77"/>
      <c r="HE70" s="77"/>
      <c r="HF70" s="77"/>
      <c r="HG70" s="77"/>
      <c r="HH70" s="77"/>
      <c r="HI70" s="77"/>
      <c r="HJ70" s="77"/>
      <c r="HK70" s="77"/>
      <c r="HL70" s="77"/>
      <c r="HM70" s="77"/>
      <c r="HN70" s="77"/>
      <c r="HO70" s="77"/>
      <c r="HP70" s="77"/>
      <c r="HQ70" s="77"/>
      <c r="HR70" s="77"/>
      <c r="HS70" s="77"/>
      <c r="HT70" s="77"/>
      <c r="HU70" s="77"/>
      <c r="HV70" s="77"/>
      <c r="HW70" s="77"/>
      <c r="HX70" s="77"/>
      <c r="HY70" s="77"/>
      <c r="HZ70" s="77"/>
      <c r="IA70" s="77"/>
      <c r="IB70" s="77"/>
      <c r="IC70" s="77"/>
      <c r="ID70" s="77"/>
      <c r="IE70" s="77"/>
      <c r="IF70" s="77"/>
      <c r="IG70" s="77"/>
      <c r="IH70" s="77"/>
      <c r="II70" s="77"/>
      <c r="IJ70" s="77"/>
      <c r="IK70" s="77"/>
      <c r="IL70" s="77"/>
      <c r="IM70" s="77"/>
      <c r="IN70" s="77"/>
      <c r="IO70" s="77"/>
      <c r="IP70" s="77"/>
      <c r="IQ70" s="77"/>
      <c r="IR70" s="77"/>
      <c r="IS70" s="77"/>
      <c r="IT70" s="77"/>
      <c r="IU70" s="77"/>
      <c r="IV70" s="77"/>
      <c r="IW70" s="77"/>
      <c r="IX70" s="77"/>
      <c r="IY70" s="77"/>
      <c r="IZ70" s="77"/>
      <c r="JA70" s="77"/>
      <c r="JB70" s="77"/>
      <c r="JC70" s="77"/>
      <c r="JD70" s="77"/>
      <c r="JE70" s="77"/>
      <c r="JF70" s="77"/>
      <c r="JG70" s="77"/>
      <c r="JH70" s="77"/>
      <c r="JI70" s="77"/>
      <c r="JJ70" s="77"/>
      <c r="JK70" s="77"/>
      <c r="JL70" s="77"/>
      <c r="JM70" s="77"/>
    </row>
    <row r="71" spans="1:273" s="512" customFormat="1" ht="35.1" customHeight="1">
      <c r="A71" s="224"/>
      <c r="B71" s="723" t="s">
        <v>1034</v>
      </c>
      <c r="C71" s="676">
        <v>5540.6809999999996</v>
      </c>
      <c r="D71" s="638">
        <v>2843.6030000000001</v>
      </c>
      <c r="E71" s="638">
        <v>262.26100000000002</v>
      </c>
      <c r="F71" s="638">
        <v>1183.162</v>
      </c>
      <c r="G71" s="638">
        <v>5.4669999999999996</v>
      </c>
      <c r="H71" s="638">
        <v>1246.1880000000001</v>
      </c>
      <c r="I71" s="894"/>
      <c r="J71" s="723" t="s">
        <v>1034</v>
      </c>
      <c r="K71" s="676">
        <v>997.21600000000001</v>
      </c>
      <c r="L71" s="638">
        <v>23.265000000000001</v>
      </c>
      <c r="M71" s="638">
        <v>125.102</v>
      </c>
      <c r="N71" s="638">
        <v>848.84799999999996</v>
      </c>
      <c r="O71" s="894"/>
      <c r="P71" s="723" t="s">
        <v>1034</v>
      </c>
      <c r="Q71" s="676">
        <v>8376.9869999999992</v>
      </c>
      <c r="R71" s="638">
        <v>559.40099999999995</v>
      </c>
      <c r="S71" s="638">
        <v>1740.258</v>
      </c>
      <c r="T71" s="638">
        <v>209.19499999999999</v>
      </c>
      <c r="U71" s="638">
        <v>5782.8909999999996</v>
      </c>
      <c r="V71" s="638">
        <v>19.126999999999999</v>
      </c>
      <c r="W71" s="638">
        <v>66.113</v>
      </c>
      <c r="X71" s="744"/>
      <c r="Y71" s="744"/>
      <c r="Z71" s="77"/>
      <c r="AA71" s="77"/>
      <c r="AB71" s="77"/>
      <c r="AC71" s="77"/>
      <c r="AD71" s="77"/>
      <c r="AE71" s="77"/>
      <c r="AF71" s="77"/>
      <c r="AG71" s="77"/>
      <c r="AH71" s="77"/>
      <c r="AI71" s="77"/>
      <c r="AJ71" s="77"/>
      <c r="AK71" s="77"/>
      <c r="AL71" s="77"/>
      <c r="AM71" s="77"/>
      <c r="AN71" s="77"/>
      <c r="AO71" s="77"/>
      <c r="AP71" s="77"/>
      <c r="AQ71" s="77"/>
      <c r="AR71" s="77"/>
      <c r="AS71" s="77"/>
      <c r="AT71" s="77"/>
      <c r="AU71" s="77"/>
      <c r="AV71" s="77"/>
      <c r="AW71" s="77"/>
      <c r="AX71" s="77"/>
      <c r="AY71" s="77"/>
      <c r="AZ71" s="77"/>
      <c r="BA71" s="77"/>
      <c r="BB71" s="77"/>
      <c r="BC71" s="77"/>
      <c r="BD71" s="77"/>
      <c r="BE71" s="77"/>
      <c r="BF71" s="77"/>
      <c r="BG71" s="77"/>
      <c r="BH71" s="77"/>
      <c r="BI71" s="77"/>
      <c r="BJ71" s="77"/>
      <c r="BK71" s="77"/>
      <c r="BL71" s="77"/>
      <c r="BM71" s="77"/>
      <c r="BN71" s="77"/>
      <c r="BO71" s="77"/>
      <c r="BP71" s="77"/>
      <c r="BQ71" s="77"/>
      <c r="BR71" s="77"/>
      <c r="BS71" s="77"/>
      <c r="BT71" s="77"/>
      <c r="BU71" s="77"/>
      <c r="BV71" s="77"/>
      <c r="BW71" s="77"/>
      <c r="BX71" s="77"/>
      <c r="BY71" s="77"/>
      <c r="BZ71" s="77"/>
      <c r="CA71" s="77"/>
      <c r="CB71" s="77"/>
      <c r="CC71" s="77"/>
      <c r="CD71" s="77"/>
      <c r="CE71" s="77"/>
      <c r="CF71" s="77"/>
      <c r="CG71" s="77"/>
      <c r="CH71" s="77"/>
      <c r="CI71" s="77"/>
      <c r="CJ71" s="77"/>
      <c r="CK71" s="77"/>
      <c r="CL71" s="77"/>
      <c r="CM71" s="77"/>
      <c r="CN71" s="77"/>
      <c r="CO71" s="77"/>
      <c r="CP71" s="77"/>
      <c r="CQ71" s="77"/>
      <c r="CR71" s="77"/>
      <c r="CS71" s="77"/>
      <c r="CT71" s="77"/>
      <c r="CU71" s="77"/>
      <c r="CV71" s="77"/>
      <c r="CW71" s="77"/>
      <c r="CX71" s="77"/>
      <c r="CY71" s="77"/>
      <c r="CZ71" s="77"/>
      <c r="DA71" s="77"/>
      <c r="DB71" s="77"/>
      <c r="DC71" s="77"/>
      <c r="DD71" s="77"/>
      <c r="DE71" s="77"/>
      <c r="DF71" s="77"/>
      <c r="DG71" s="77"/>
      <c r="DH71" s="77"/>
      <c r="DI71" s="77"/>
      <c r="DJ71" s="77"/>
      <c r="DK71" s="77"/>
      <c r="DL71" s="77"/>
      <c r="DM71" s="77"/>
      <c r="DN71" s="77"/>
      <c r="DO71" s="77"/>
      <c r="DP71" s="77"/>
      <c r="DQ71" s="77"/>
      <c r="DR71" s="77"/>
      <c r="DS71" s="77"/>
      <c r="DT71" s="77"/>
      <c r="DU71" s="77"/>
      <c r="DV71" s="77"/>
      <c r="DW71" s="77"/>
      <c r="DX71" s="77"/>
      <c r="DY71" s="77"/>
      <c r="DZ71" s="77"/>
      <c r="EA71" s="77"/>
      <c r="EB71" s="77"/>
      <c r="EC71" s="77"/>
      <c r="ED71" s="77"/>
      <c r="EE71" s="77"/>
      <c r="EF71" s="77"/>
      <c r="EG71" s="77"/>
      <c r="EH71" s="77"/>
      <c r="EI71" s="77"/>
      <c r="EJ71" s="77"/>
      <c r="EK71" s="77"/>
      <c r="EL71" s="77"/>
      <c r="EM71" s="77"/>
      <c r="EN71" s="77"/>
      <c r="EO71" s="77"/>
      <c r="EP71" s="77"/>
      <c r="EQ71" s="77"/>
      <c r="ER71" s="77"/>
      <c r="ES71" s="77"/>
      <c r="ET71" s="77"/>
      <c r="EU71" s="77"/>
      <c r="EV71" s="77"/>
      <c r="EW71" s="77"/>
      <c r="EX71" s="77"/>
      <c r="EY71" s="77"/>
      <c r="EZ71" s="77"/>
      <c r="FA71" s="77"/>
      <c r="FB71" s="77"/>
      <c r="FC71" s="77"/>
      <c r="FD71" s="77"/>
      <c r="FE71" s="77"/>
      <c r="FF71" s="77"/>
      <c r="FG71" s="77"/>
      <c r="FH71" s="77"/>
      <c r="FI71" s="77"/>
      <c r="FJ71" s="77"/>
      <c r="FK71" s="77"/>
      <c r="FL71" s="77"/>
      <c r="FM71" s="77"/>
      <c r="FN71" s="77"/>
      <c r="FO71" s="77"/>
      <c r="FP71" s="77"/>
      <c r="FQ71" s="77"/>
      <c r="FR71" s="77"/>
      <c r="FS71" s="77"/>
      <c r="FT71" s="77"/>
      <c r="FU71" s="77"/>
      <c r="FV71" s="77"/>
      <c r="FW71" s="77"/>
      <c r="FX71" s="77"/>
      <c r="FY71" s="77"/>
      <c r="FZ71" s="77"/>
      <c r="GA71" s="77"/>
      <c r="GB71" s="77"/>
      <c r="GC71" s="77"/>
      <c r="GD71" s="77"/>
      <c r="GE71" s="77"/>
      <c r="GF71" s="77"/>
      <c r="GG71" s="77"/>
      <c r="GH71" s="77"/>
      <c r="GI71" s="77"/>
      <c r="GJ71" s="77"/>
      <c r="GK71" s="77"/>
      <c r="GL71" s="77"/>
      <c r="GM71" s="77"/>
      <c r="GN71" s="77"/>
      <c r="GO71" s="77"/>
      <c r="GP71" s="77"/>
      <c r="GQ71" s="77"/>
      <c r="GR71" s="77"/>
      <c r="GS71" s="77"/>
      <c r="GT71" s="77"/>
      <c r="GU71" s="77"/>
      <c r="GV71" s="77"/>
      <c r="GW71" s="77"/>
      <c r="GX71" s="77"/>
      <c r="GY71" s="77"/>
      <c r="GZ71" s="77"/>
      <c r="HA71" s="77"/>
      <c r="HB71" s="77"/>
      <c r="HC71" s="77"/>
      <c r="HD71" s="77"/>
      <c r="HE71" s="77"/>
      <c r="HF71" s="77"/>
      <c r="HG71" s="77"/>
      <c r="HH71" s="77"/>
      <c r="HI71" s="77"/>
      <c r="HJ71" s="77"/>
      <c r="HK71" s="77"/>
      <c r="HL71" s="77"/>
      <c r="HM71" s="77"/>
      <c r="HN71" s="77"/>
      <c r="HO71" s="77"/>
      <c r="HP71" s="77"/>
      <c r="HQ71" s="77"/>
      <c r="HR71" s="77"/>
      <c r="HS71" s="77"/>
      <c r="HT71" s="77"/>
      <c r="HU71" s="77"/>
      <c r="HV71" s="77"/>
      <c r="HW71" s="77"/>
      <c r="HX71" s="77"/>
      <c r="HY71" s="77"/>
      <c r="HZ71" s="77"/>
      <c r="IA71" s="77"/>
      <c r="IB71" s="77"/>
      <c r="IC71" s="77"/>
      <c r="ID71" s="77"/>
      <c r="IE71" s="77"/>
      <c r="IF71" s="77"/>
      <c r="IG71" s="77"/>
      <c r="IH71" s="77"/>
      <c r="II71" s="77"/>
      <c r="IJ71" s="77"/>
      <c r="IK71" s="77"/>
      <c r="IL71" s="77"/>
      <c r="IM71" s="77"/>
      <c r="IN71" s="77"/>
      <c r="IO71" s="77"/>
      <c r="IP71" s="77"/>
      <c r="IQ71" s="77"/>
      <c r="IR71" s="77"/>
      <c r="IS71" s="77"/>
      <c r="IT71" s="77"/>
      <c r="IU71" s="77"/>
      <c r="IV71" s="77"/>
      <c r="IW71" s="77"/>
      <c r="IX71" s="77"/>
      <c r="IY71" s="77"/>
      <c r="IZ71" s="77"/>
      <c r="JA71" s="77"/>
      <c r="JB71" s="77"/>
      <c r="JC71" s="77"/>
      <c r="JD71" s="77"/>
      <c r="JE71" s="77"/>
      <c r="JF71" s="77"/>
      <c r="JG71" s="77"/>
      <c r="JH71" s="77"/>
      <c r="JI71" s="77"/>
      <c r="JJ71" s="77"/>
      <c r="JK71" s="77"/>
      <c r="JL71" s="77"/>
      <c r="JM71" s="77"/>
    </row>
    <row r="72" spans="1:273" s="513" customFormat="1" ht="35.1" customHeight="1">
      <c r="A72" s="224"/>
      <c r="B72" s="722" t="s">
        <v>1042</v>
      </c>
      <c r="C72" s="574">
        <v>5579.2449999999999</v>
      </c>
      <c r="D72" s="573">
        <v>2682.2269999999999</v>
      </c>
      <c r="E72" s="573">
        <v>265.60300000000001</v>
      </c>
      <c r="F72" s="573">
        <v>1341.24</v>
      </c>
      <c r="G72" s="573">
        <v>5.0430000000000001</v>
      </c>
      <c r="H72" s="573">
        <v>1285.1320000000001</v>
      </c>
      <c r="I72" s="894"/>
      <c r="J72" s="722" t="s">
        <v>1042</v>
      </c>
      <c r="K72" s="574">
        <v>940.12800000000004</v>
      </c>
      <c r="L72" s="573">
        <v>25.466999999999999</v>
      </c>
      <c r="M72" s="573">
        <v>129.41200000000001</v>
      </c>
      <c r="N72" s="573">
        <v>785.24900000000002</v>
      </c>
      <c r="O72" s="894"/>
      <c r="P72" s="722" t="s">
        <v>1042</v>
      </c>
      <c r="Q72" s="574">
        <v>8511.7199999999993</v>
      </c>
      <c r="R72" s="573">
        <v>581.31799999999998</v>
      </c>
      <c r="S72" s="573">
        <v>1797.306</v>
      </c>
      <c r="T72" s="573">
        <v>211.857</v>
      </c>
      <c r="U72" s="573">
        <v>5837.1540000000005</v>
      </c>
      <c r="V72" s="573">
        <v>20.388000000000002</v>
      </c>
      <c r="W72" s="573">
        <v>63.695999999999998</v>
      </c>
      <c r="X72" s="744"/>
      <c r="Y72" s="744"/>
      <c r="Z72" s="77"/>
      <c r="AA72" s="77"/>
      <c r="AB72" s="77"/>
      <c r="AC72" s="77"/>
      <c r="AD72" s="77"/>
      <c r="AE72" s="77"/>
      <c r="AF72" s="77"/>
      <c r="AG72" s="77"/>
      <c r="AH72" s="77"/>
      <c r="AI72" s="77"/>
      <c r="AJ72" s="77"/>
      <c r="AK72" s="77"/>
      <c r="AL72" s="77"/>
      <c r="AM72" s="77"/>
      <c r="AN72" s="77"/>
      <c r="AO72" s="77"/>
      <c r="AP72" s="77"/>
      <c r="AQ72" s="77"/>
      <c r="AR72" s="77"/>
      <c r="AS72" s="77"/>
      <c r="AT72" s="77"/>
      <c r="AU72" s="77"/>
      <c r="AV72" s="77"/>
      <c r="AW72" s="77"/>
      <c r="AX72" s="77"/>
      <c r="AY72" s="77"/>
      <c r="AZ72" s="77"/>
      <c r="BA72" s="77"/>
      <c r="BB72" s="77"/>
      <c r="BC72" s="77"/>
      <c r="BD72" s="77"/>
      <c r="BE72" s="77"/>
      <c r="BF72" s="77"/>
      <c r="BG72" s="77"/>
      <c r="BH72" s="77"/>
      <c r="BI72" s="77"/>
      <c r="BJ72" s="77"/>
      <c r="BK72" s="77"/>
      <c r="BL72" s="77"/>
      <c r="BM72" s="77"/>
      <c r="BN72" s="77"/>
      <c r="BO72" s="77"/>
      <c r="BP72" s="77"/>
      <c r="BQ72" s="77"/>
      <c r="BR72" s="77"/>
      <c r="BS72" s="77"/>
      <c r="BT72" s="77"/>
      <c r="BU72" s="77"/>
      <c r="BV72" s="77"/>
      <c r="BW72" s="77"/>
      <c r="BX72" s="77"/>
      <c r="BY72" s="77"/>
      <c r="BZ72" s="77"/>
      <c r="CA72" s="77"/>
      <c r="CB72" s="77"/>
      <c r="CC72" s="77"/>
      <c r="CD72" s="77"/>
      <c r="CE72" s="77"/>
      <c r="CF72" s="77"/>
      <c r="CG72" s="77"/>
      <c r="CH72" s="77"/>
      <c r="CI72" s="77"/>
      <c r="CJ72" s="77"/>
      <c r="CK72" s="77"/>
      <c r="CL72" s="77"/>
      <c r="CM72" s="77"/>
      <c r="CN72" s="77"/>
      <c r="CO72" s="77"/>
      <c r="CP72" s="77"/>
      <c r="CQ72" s="77"/>
      <c r="CR72" s="77"/>
      <c r="CS72" s="77"/>
      <c r="CT72" s="77"/>
      <c r="CU72" s="77"/>
      <c r="CV72" s="77"/>
      <c r="CW72" s="77"/>
      <c r="CX72" s="77"/>
      <c r="CY72" s="77"/>
      <c r="CZ72" s="77"/>
      <c r="DA72" s="77"/>
      <c r="DB72" s="77"/>
      <c r="DC72" s="77"/>
      <c r="DD72" s="77"/>
      <c r="DE72" s="77"/>
      <c r="DF72" s="77"/>
      <c r="DG72" s="77"/>
      <c r="DH72" s="77"/>
      <c r="DI72" s="77"/>
      <c r="DJ72" s="77"/>
      <c r="DK72" s="77"/>
      <c r="DL72" s="77"/>
      <c r="DM72" s="77"/>
      <c r="DN72" s="77"/>
      <c r="DO72" s="77"/>
      <c r="DP72" s="77"/>
      <c r="DQ72" s="77"/>
      <c r="DR72" s="77"/>
      <c r="DS72" s="77"/>
      <c r="DT72" s="77"/>
      <c r="DU72" s="77"/>
      <c r="DV72" s="77"/>
      <c r="DW72" s="77"/>
      <c r="DX72" s="77"/>
      <c r="DY72" s="77"/>
      <c r="DZ72" s="77"/>
      <c r="EA72" s="77"/>
      <c r="EB72" s="77"/>
      <c r="EC72" s="77"/>
      <c r="ED72" s="77"/>
      <c r="EE72" s="77"/>
      <c r="EF72" s="77"/>
      <c r="EG72" s="77"/>
      <c r="EH72" s="77"/>
      <c r="EI72" s="77"/>
      <c r="EJ72" s="77"/>
      <c r="EK72" s="77"/>
      <c r="EL72" s="77"/>
      <c r="EM72" s="77"/>
      <c r="EN72" s="77"/>
      <c r="EO72" s="77"/>
      <c r="EP72" s="77"/>
      <c r="EQ72" s="77"/>
      <c r="ER72" s="77"/>
      <c r="ES72" s="77"/>
      <c r="ET72" s="77"/>
      <c r="EU72" s="77"/>
      <c r="EV72" s="77"/>
      <c r="EW72" s="77"/>
      <c r="EX72" s="77"/>
      <c r="EY72" s="77"/>
      <c r="EZ72" s="77"/>
      <c r="FA72" s="77"/>
      <c r="FB72" s="77"/>
      <c r="FC72" s="77"/>
      <c r="FD72" s="77"/>
      <c r="FE72" s="77"/>
      <c r="FF72" s="77"/>
      <c r="FG72" s="77"/>
      <c r="FH72" s="77"/>
      <c r="FI72" s="77"/>
      <c r="FJ72" s="77"/>
      <c r="FK72" s="77"/>
      <c r="FL72" s="77"/>
      <c r="FM72" s="77"/>
      <c r="FN72" s="77"/>
      <c r="FO72" s="77"/>
      <c r="FP72" s="77"/>
      <c r="FQ72" s="77"/>
      <c r="FR72" s="77"/>
      <c r="FS72" s="77"/>
      <c r="FT72" s="77"/>
      <c r="FU72" s="77"/>
      <c r="FV72" s="77"/>
      <c r="FW72" s="77"/>
      <c r="FX72" s="77"/>
      <c r="FY72" s="77"/>
      <c r="FZ72" s="77"/>
      <c r="GA72" s="77"/>
      <c r="GB72" s="77"/>
      <c r="GC72" s="77"/>
      <c r="GD72" s="77"/>
      <c r="GE72" s="77"/>
      <c r="GF72" s="77"/>
      <c r="GG72" s="77"/>
      <c r="GH72" s="77"/>
      <c r="GI72" s="77"/>
      <c r="GJ72" s="77"/>
      <c r="GK72" s="77"/>
      <c r="GL72" s="77"/>
      <c r="GM72" s="77"/>
      <c r="GN72" s="77"/>
      <c r="GO72" s="77"/>
      <c r="GP72" s="77"/>
      <c r="GQ72" s="77"/>
      <c r="GR72" s="77"/>
      <c r="GS72" s="77"/>
      <c r="GT72" s="77"/>
      <c r="GU72" s="77"/>
      <c r="GV72" s="77"/>
      <c r="GW72" s="77"/>
      <c r="GX72" s="77"/>
      <c r="GY72" s="77"/>
      <c r="GZ72" s="77"/>
      <c r="HA72" s="77"/>
      <c r="HB72" s="77"/>
      <c r="HC72" s="77"/>
      <c r="HD72" s="77"/>
      <c r="HE72" s="77"/>
      <c r="HF72" s="77"/>
      <c r="HG72" s="77"/>
      <c r="HH72" s="77"/>
      <c r="HI72" s="77"/>
      <c r="HJ72" s="77"/>
      <c r="HK72" s="77"/>
      <c r="HL72" s="77"/>
      <c r="HM72" s="77"/>
      <c r="HN72" s="77"/>
      <c r="HO72" s="77"/>
      <c r="HP72" s="77"/>
      <c r="HQ72" s="77"/>
      <c r="HR72" s="77"/>
      <c r="HS72" s="77"/>
      <c r="HT72" s="77"/>
      <c r="HU72" s="77"/>
      <c r="HV72" s="77"/>
      <c r="HW72" s="77"/>
      <c r="HX72" s="77"/>
      <c r="HY72" s="77"/>
      <c r="HZ72" s="77"/>
      <c r="IA72" s="77"/>
      <c r="IB72" s="77"/>
      <c r="IC72" s="77"/>
      <c r="ID72" s="77"/>
      <c r="IE72" s="77"/>
      <c r="IF72" s="77"/>
      <c r="IG72" s="77"/>
      <c r="IH72" s="77"/>
      <c r="II72" s="77"/>
      <c r="IJ72" s="77"/>
      <c r="IK72" s="77"/>
      <c r="IL72" s="77"/>
      <c r="IM72" s="77"/>
      <c r="IN72" s="77"/>
      <c r="IO72" s="77"/>
      <c r="IP72" s="77"/>
      <c r="IQ72" s="77"/>
      <c r="IR72" s="77"/>
      <c r="IS72" s="77"/>
      <c r="IT72" s="77"/>
      <c r="IU72" s="77"/>
      <c r="IV72" s="77"/>
      <c r="IW72" s="77"/>
      <c r="IX72" s="77"/>
      <c r="IY72" s="77"/>
      <c r="IZ72" s="77"/>
      <c r="JA72" s="77"/>
      <c r="JB72" s="77"/>
      <c r="JC72" s="77"/>
      <c r="JD72" s="77"/>
      <c r="JE72" s="77"/>
      <c r="JF72" s="77"/>
      <c r="JG72" s="77"/>
      <c r="JH72" s="77"/>
      <c r="JI72" s="77"/>
      <c r="JJ72" s="77"/>
      <c r="JK72" s="77"/>
      <c r="JL72" s="77"/>
      <c r="JM72" s="77"/>
    </row>
    <row r="73" spans="1:273" s="1145" customFormat="1" ht="35.1" customHeight="1">
      <c r="A73" s="224"/>
      <c r="B73" s="943" t="s">
        <v>1046</v>
      </c>
      <c r="C73" s="914">
        <v>5716.2820000000002</v>
      </c>
      <c r="D73" s="639">
        <v>2747.7759999999998</v>
      </c>
      <c r="E73" s="639">
        <v>266.11599999999999</v>
      </c>
      <c r="F73" s="639">
        <v>1369.6420000000001</v>
      </c>
      <c r="G73" s="639">
        <v>4.4420000000000002</v>
      </c>
      <c r="H73" s="639">
        <v>1328.306</v>
      </c>
      <c r="I73" s="894"/>
      <c r="J73" s="943" t="s">
        <v>1046</v>
      </c>
      <c r="K73" s="914">
        <v>873.399</v>
      </c>
      <c r="L73" s="639">
        <v>25.128</v>
      </c>
      <c r="M73" s="639">
        <v>121.55</v>
      </c>
      <c r="N73" s="639">
        <v>726.721</v>
      </c>
      <c r="O73" s="894"/>
      <c r="P73" s="943" t="s">
        <v>1046</v>
      </c>
      <c r="Q73" s="914">
        <v>8506.48</v>
      </c>
      <c r="R73" s="639">
        <v>624.08900000000006</v>
      </c>
      <c r="S73" s="639">
        <v>1820.3409999999999</v>
      </c>
      <c r="T73" s="639">
        <v>213.28100000000001</v>
      </c>
      <c r="U73" s="639">
        <v>5767.7730000000001</v>
      </c>
      <c r="V73" s="639">
        <v>18.244</v>
      </c>
      <c r="W73" s="639">
        <v>62.752000000000002</v>
      </c>
      <c r="X73" s="744"/>
      <c r="Y73" s="744"/>
      <c r="Z73" s="77"/>
      <c r="AA73" s="77"/>
      <c r="AB73" s="77"/>
      <c r="AC73" s="77"/>
      <c r="AD73" s="77"/>
      <c r="AE73" s="77"/>
      <c r="AF73" s="77"/>
      <c r="AG73" s="77"/>
      <c r="AH73" s="77"/>
      <c r="AI73" s="77"/>
      <c r="AJ73" s="77"/>
      <c r="AK73" s="77"/>
      <c r="AL73" s="77"/>
      <c r="AM73" s="77"/>
      <c r="AN73" s="77"/>
      <c r="AO73" s="77"/>
      <c r="AP73" s="77"/>
      <c r="AQ73" s="77"/>
      <c r="AR73" s="77"/>
      <c r="AS73" s="77"/>
      <c r="AT73" s="77"/>
      <c r="AU73" s="77"/>
      <c r="AV73" s="77"/>
      <c r="AW73" s="77"/>
      <c r="AX73" s="77"/>
      <c r="AY73" s="77"/>
      <c r="AZ73" s="77"/>
      <c r="BA73" s="77"/>
      <c r="BB73" s="77"/>
      <c r="BC73" s="77"/>
      <c r="BD73" s="77"/>
      <c r="BE73" s="77"/>
      <c r="BF73" s="77"/>
      <c r="BG73" s="77"/>
      <c r="BH73" s="77"/>
      <c r="BI73" s="77"/>
      <c r="BJ73" s="77"/>
      <c r="BK73" s="77"/>
      <c r="BL73" s="77"/>
      <c r="BM73" s="77"/>
      <c r="BN73" s="77"/>
      <c r="BO73" s="77"/>
      <c r="BP73" s="77"/>
      <c r="BQ73" s="77"/>
      <c r="BR73" s="77"/>
      <c r="BS73" s="77"/>
      <c r="BT73" s="77"/>
      <c r="BU73" s="77"/>
      <c r="BV73" s="77"/>
      <c r="BW73" s="77"/>
      <c r="BX73" s="77"/>
      <c r="BY73" s="77"/>
      <c r="BZ73" s="77"/>
      <c r="CA73" s="77"/>
      <c r="CB73" s="77"/>
      <c r="CC73" s="77"/>
      <c r="CD73" s="77"/>
      <c r="CE73" s="77"/>
      <c r="CF73" s="77"/>
      <c r="CG73" s="77"/>
      <c r="CH73" s="77"/>
      <c r="CI73" s="77"/>
      <c r="CJ73" s="77"/>
      <c r="CK73" s="77"/>
      <c r="CL73" s="77"/>
      <c r="CM73" s="77"/>
      <c r="CN73" s="77"/>
      <c r="CO73" s="77"/>
      <c r="CP73" s="77"/>
      <c r="CQ73" s="77"/>
      <c r="CR73" s="77"/>
      <c r="CS73" s="77"/>
      <c r="CT73" s="77"/>
      <c r="CU73" s="77"/>
      <c r="CV73" s="77"/>
      <c r="CW73" s="77"/>
      <c r="CX73" s="77"/>
      <c r="CY73" s="77"/>
      <c r="CZ73" s="77"/>
      <c r="DA73" s="77"/>
      <c r="DB73" s="77"/>
      <c r="DC73" s="77"/>
      <c r="DD73" s="77"/>
      <c r="DE73" s="77"/>
      <c r="DF73" s="77"/>
      <c r="DG73" s="77"/>
      <c r="DH73" s="77"/>
      <c r="DI73" s="77"/>
      <c r="DJ73" s="77"/>
      <c r="DK73" s="77"/>
      <c r="DL73" s="77"/>
      <c r="DM73" s="77"/>
      <c r="DN73" s="77"/>
      <c r="DO73" s="77"/>
      <c r="DP73" s="77"/>
      <c r="DQ73" s="77"/>
      <c r="DR73" s="77"/>
      <c r="DS73" s="77"/>
      <c r="DT73" s="77"/>
      <c r="DU73" s="77"/>
      <c r="DV73" s="77"/>
      <c r="DW73" s="77"/>
      <c r="DX73" s="77"/>
      <c r="DY73" s="77"/>
      <c r="DZ73" s="77"/>
      <c r="EA73" s="77"/>
      <c r="EB73" s="77"/>
      <c r="EC73" s="77"/>
      <c r="ED73" s="77"/>
      <c r="EE73" s="77"/>
      <c r="EF73" s="77"/>
      <c r="EG73" s="77"/>
      <c r="EH73" s="77"/>
      <c r="EI73" s="77"/>
      <c r="EJ73" s="77"/>
      <c r="EK73" s="77"/>
      <c r="EL73" s="77"/>
      <c r="EM73" s="77"/>
      <c r="EN73" s="77"/>
      <c r="EO73" s="77"/>
      <c r="EP73" s="77"/>
      <c r="EQ73" s="77"/>
      <c r="ER73" s="77"/>
      <c r="ES73" s="77"/>
      <c r="ET73" s="77"/>
      <c r="EU73" s="77"/>
      <c r="EV73" s="77"/>
      <c r="EW73" s="77"/>
      <c r="EX73" s="77"/>
      <c r="EY73" s="77"/>
      <c r="EZ73" s="77"/>
      <c r="FA73" s="77"/>
      <c r="FB73" s="77"/>
      <c r="FC73" s="77"/>
      <c r="FD73" s="77"/>
      <c r="FE73" s="77"/>
      <c r="FF73" s="77"/>
      <c r="FG73" s="77"/>
      <c r="FH73" s="77"/>
      <c r="FI73" s="77"/>
      <c r="FJ73" s="77"/>
      <c r="FK73" s="77"/>
      <c r="FL73" s="77"/>
      <c r="FM73" s="77"/>
      <c r="FN73" s="77"/>
      <c r="FO73" s="77"/>
      <c r="FP73" s="77"/>
      <c r="FQ73" s="77"/>
      <c r="FR73" s="77"/>
      <c r="FS73" s="77"/>
      <c r="FT73" s="77"/>
      <c r="FU73" s="77"/>
      <c r="FV73" s="77"/>
      <c r="FW73" s="77"/>
      <c r="FX73" s="77"/>
      <c r="FY73" s="77"/>
      <c r="FZ73" s="77"/>
      <c r="GA73" s="77"/>
      <c r="GB73" s="77"/>
      <c r="GC73" s="77"/>
      <c r="GD73" s="77"/>
      <c r="GE73" s="77"/>
      <c r="GF73" s="77"/>
      <c r="GG73" s="77"/>
      <c r="GH73" s="77"/>
      <c r="GI73" s="77"/>
      <c r="GJ73" s="77"/>
      <c r="GK73" s="77"/>
      <c r="GL73" s="77"/>
      <c r="GM73" s="77"/>
      <c r="GN73" s="77"/>
      <c r="GO73" s="77"/>
      <c r="GP73" s="77"/>
      <c r="GQ73" s="77"/>
      <c r="GR73" s="77"/>
      <c r="GS73" s="77"/>
      <c r="GT73" s="77"/>
      <c r="GU73" s="77"/>
      <c r="GV73" s="77"/>
      <c r="GW73" s="77"/>
      <c r="GX73" s="77"/>
      <c r="GY73" s="77"/>
      <c r="GZ73" s="77"/>
      <c r="HA73" s="77"/>
      <c r="HB73" s="77"/>
      <c r="HC73" s="77"/>
      <c r="HD73" s="77"/>
      <c r="HE73" s="77"/>
      <c r="HF73" s="77"/>
      <c r="HG73" s="77"/>
      <c r="HH73" s="77"/>
      <c r="HI73" s="77"/>
      <c r="HJ73" s="77"/>
      <c r="HK73" s="77"/>
      <c r="HL73" s="77"/>
      <c r="HM73" s="77"/>
      <c r="HN73" s="77"/>
      <c r="HO73" s="77"/>
      <c r="HP73" s="77"/>
      <c r="HQ73" s="77"/>
      <c r="HR73" s="77"/>
      <c r="HS73" s="77"/>
      <c r="HT73" s="77"/>
      <c r="HU73" s="77"/>
      <c r="HV73" s="77"/>
      <c r="HW73" s="77"/>
      <c r="HX73" s="77"/>
      <c r="HY73" s="77"/>
      <c r="HZ73" s="77"/>
      <c r="IA73" s="77"/>
      <c r="IB73" s="77"/>
      <c r="IC73" s="77"/>
      <c r="ID73" s="77"/>
      <c r="IE73" s="77"/>
      <c r="IF73" s="77"/>
      <c r="IG73" s="77"/>
      <c r="IH73" s="77"/>
      <c r="II73" s="77"/>
      <c r="IJ73" s="77"/>
      <c r="IK73" s="77"/>
      <c r="IL73" s="77"/>
      <c r="IM73" s="77"/>
      <c r="IN73" s="77"/>
      <c r="IO73" s="77"/>
      <c r="IP73" s="77"/>
      <c r="IQ73" s="77"/>
      <c r="IR73" s="77"/>
      <c r="IS73" s="77"/>
      <c r="IT73" s="77"/>
      <c r="IU73" s="77"/>
      <c r="IV73" s="77"/>
      <c r="IW73" s="77"/>
      <c r="IX73" s="77"/>
      <c r="IY73" s="77"/>
      <c r="IZ73" s="77"/>
      <c r="JA73" s="77"/>
      <c r="JB73" s="77"/>
      <c r="JC73" s="77"/>
      <c r="JD73" s="77"/>
      <c r="JE73" s="77"/>
      <c r="JF73" s="77"/>
      <c r="JG73" s="77"/>
      <c r="JH73" s="77"/>
      <c r="JI73" s="77"/>
      <c r="JJ73" s="77"/>
      <c r="JK73" s="77"/>
      <c r="JL73" s="77"/>
      <c r="JM73" s="77"/>
    </row>
    <row r="74" spans="1:273" s="612" customFormat="1" ht="35.1" customHeight="1">
      <c r="A74" s="224"/>
      <c r="B74" s="721">
        <v>2025</v>
      </c>
      <c r="C74" s="734"/>
      <c r="D74" s="735"/>
      <c r="E74" s="735"/>
      <c r="F74" s="735"/>
      <c r="G74" s="735"/>
      <c r="H74" s="735"/>
      <c r="I74" s="894"/>
      <c r="J74" s="721">
        <v>2025</v>
      </c>
      <c r="K74" s="734"/>
      <c r="L74" s="735"/>
      <c r="M74" s="735"/>
      <c r="N74" s="735"/>
      <c r="O74" s="894"/>
      <c r="P74" s="721">
        <v>2025</v>
      </c>
      <c r="Q74" s="734"/>
      <c r="R74" s="735"/>
      <c r="S74" s="735"/>
      <c r="T74" s="735"/>
      <c r="U74" s="735"/>
      <c r="V74" s="735"/>
      <c r="W74" s="735"/>
      <c r="X74" s="744"/>
      <c r="Y74" s="744"/>
      <c r="Z74" s="77"/>
      <c r="AA74" s="77"/>
      <c r="AB74" s="77"/>
      <c r="AC74" s="77"/>
      <c r="AD74" s="77"/>
      <c r="AE74" s="77"/>
      <c r="AF74" s="77"/>
      <c r="AG74" s="77"/>
      <c r="AH74" s="77"/>
      <c r="AI74" s="77"/>
      <c r="AJ74" s="77"/>
      <c r="AK74" s="77"/>
      <c r="AL74" s="77"/>
      <c r="AM74" s="77"/>
      <c r="AN74" s="77"/>
      <c r="AO74" s="77"/>
      <c r="AP74" s="77"/>
      <c r="AQ74" s="77"/>
      <c r="AR74" s="77"/>
      <c r="AS74" s="77"/>
      <c r="AT74" s="77"/>
      <c r="AU74" s="77"/>
      <c r="AV74" s="77"/>
      <c r="AW74" s="77"/>
      <c r="AX74" s="77"/>
      <c r="AY74" s="77"/>
      <c r="AZ74" s="77"/>
      <c r="BA74" s="77"/>
      <c r="BB74" s="77"/>
      <c r="BC74" s="77"/>
      <c r="BD74" s="77"/>
      <c r="BE74" s="77"/>
      <c r="BF74" s="77"/>
      <c r="BG74" s="77"/>
      <c r="BH74" s="77"/>
      <c r="BI74" s="77"/>
      <c r="BJ74" s="77"/>
      <c r="BK74" s="77"/>
      <c r="BL74" s="77"/>
      <c r="BM74" s="77"/>
      <c r="BN74" s="77"/>
      <c r="BO74" s="77"/>
      <c r="BP74" s="77"/>
      <c r="BQ74" s="77"/>
      <c r="BR74" s="77"/>
      <c r="BS74" s="77"/>
      <c r="BT74" s="77"/>
      <c r="BU74" s="77"/>
      <c r="BV74" s="77"/>
      <c r="BW74" s="77"/>
      <c r="BX74" s="77"/>
      <c r="BY74" s="77"/>
      <c r="BZ74" s="77"/>
      <c r="CA74" s="77"/>
      <c r="CB74" s="77"/>
      <c r="CC74" s="77"/>
      <c r="CD74" s="77"/>
      <c r="CE74" s="77"/>
      <c r="CF74" s="77"/>
      <c r="CG74" s="77"/>
      <c r="CH74" s="77"/>
      <c r="CI74" s="77"/>
      <c r="CJ74" s="77"/>
      <c r="CK74" s="77"/>
      <c r="CL74" s="77"/>
      <c r="CM74" s="77"/>
      <c r="CN74" s="77"/>
      <c r="CO74" s="77"/>
      <c r="CP74" s="77"/>
      <c r="CQ74" s="77"/>
      <c r="CR74" s="77"/>
      <c r="CS74" s="77"/>
      <c r="CT74" s="77"/>
      <c r="CU74" s="77"/>
      <c r="CV74" s="77"/>
      <c r="CW74" s="77"/>
      <c r="CX74" s="77"/>
      <c r="CY74" s="77"/>
      <c r="CZ74" s="77"/>
      <c r="DA74" s="77"/>
      <c r="DB74" s="77"/>
      <c r="DC74" s="77"/>
      <c r="DD74" s="77"/>
      <c r="DE74" s="77"/>
      <c r="DF74" s="77"/>
      <c r="DG74" s="77"/>
      <c r="DH74" s="77"/>
      <c r="DI74" s="77"/>
      <c r="DJ74" s="77"/>
      <c r="DK74" s="77"/>
      <c r="DL74" s="77"/>
      <c r="DM74" s="77"/>
      <c r="DN74" s="77"/>
      <c r="DO74" s="77"/>
      <c r="DP74" s="77"/>
      <c r="DQ74" s="77"/>
      <c r="DR74" s="77"/>
      <c r="DS74" s="77"/>
      <c r="DT74" s="77"/>
      <c r="DU74" s="77"/>
      <c r="DV74" s="77"/>
      <c r="DW74" s="77"/>
      <c r="DX74" s="77"/>
      <c r="DY74" s="77"/>
      <c r="DZ74" s="77"/>
      <c r="EA74" s="77"/>
      <c r="EB74" s="77"/>
      <c r="EC74" s="77"/>
      <c r="ED74" s="77"/>
      <c r="EE74" s="77"/>
      <c r="EF74" s="77"/>
      <c r="EG74" s="77"/>
      <c r="EH74" s="77"/>
      <c r="EI74" s="77"/>
      <c r="EJ74" s="77"/>
      <c r="EK74" s="77"/>
      <c r="EL74" s="77"/>
      <c r="EM74" s="77"/>
      <c r="EN74" s="77"/>
      <c r="EO74" s="77"/>
      <c r="EP74" s="77"/>
      <c r="EQ74" s="77"/>
      <c r="ER74" s="77"/>
      <c r="ES74" s="77"/>
      <c r="ET74" s="77"/>
      <c r="EU74" s="77"/>
      <c r="EV74" s="77"/>
      <c r="EW74" s="77"/>
      <c r="EX74" s="77"/>
      <c r="EY74" s="77"/>
      <c r="EZ74" s="77"/>
      <c r="FA74" s="77"/>
      <c r="FB74" s="77"/>
      <c r="FC74" s="77"/>
      <c r="FD74" s="77"/>
      <c r="FE74" s="77"/>
      <c r="FF74" s="77"/>
      <c r="FG74" s="77"/>
      <c r="FH74" s="77"/>
      <c r="FI74" s="77"/>
      <c r="FJ74" s="77"/>
      <c r="FK74" s="77"/>
      <c r="FL74" s="77"/>
      <c r="FM74" s="77"/>
      <c r="FN74" s="77"/>
      <c r="FO74" s="77"/>
      <c r="FP74" s="77"/>
      <c r="FQ74" s="77"/>
      <c r="FR74" s="77"/>
      <c r="FS74" s="77"/>
      <c r="FT74" s="77"/>
      <c r="FU74" s="77"/>
      <c r="FV74" s="77"/>
      <c r="FW74" s="77"/>
      <c r="FX74" s="77"/>
      <c r="FY74" s="77"/>
      <c r="FZ74" s="77"/>
      <c r="GA74" s="77"/>
      <c r="GB74" s="77"/>
      <c r="GC74" s="77"/>
      <c r="GD74" s="77"/>
      <c r="GE74" s="77"/>
      <c r="GF74" s="77"/>
      <c r="GG74" s="77"/>
      <c r="GH74" s="77"/>
      <c r="GI74" s="77"/>
      <c r="GJ74" s="77"/>
      <c r="GK74" s="77"/>
      <c r="GL74" s="77"/>
      <c r="GM74" s="77"/>
      <c r="GN74" s="77"/>
      <c r="GO74" s="77"/>
      <c r="GP74" s="77"/>
      <c r="GQ74" s="77"/>
      <c r="GR74" s="77"/>
      <c r="GS74" s="77"/>
      <c r="GT74" s="77"/>
      <c r="GU74" s="77"/>
      <c r="GV74" s="77"/>
      <c r="GW74" s="77"/>
      <c r="GX74" s="77"/>
      <c r="GY74" s="77"/>
      <c r="GZ74" s="77"/>
      <c r="HA74" s="77"/>
      <c r="HB74" s="77"/>
      <c r="HC74" s="77"/>
      <c r="HD74" s="77"/>
      <c r="HE74" s="77"/>
      <c r="HF74" s="77"/>
      <c r="HG74" s="77"/>
      <c r="HH74" s="77"/>
      <c r="HI74" s="77"/>
      <c r="HJ74" s="77"/>
      <c r="HK74" s="77"/>
      <c r="HL74" s="77"/>
      <c r="HM74" s="77"/>
      <c r="HN74" s="77"/>
      <c r="HO74" s="77"/>
      <c r="HP74" s="77"/>
      <c r="HQ74" s="77"/>
      <c r="HR74" s="77"/>
      <c r="HS74" s="77"/>
      <c r="HT74" s="77"/>
      <c r="HU74" s="77"/>
      <c r="HV74" s="77"/>
      <c r="HW74" s="77"/>
      <c r="HX74" s="77"/>
      <c r="HY74" s="77"/>
      <c r="HZ74" s="77"/>
      <c r="IA74" s="77"/>
      <c r="IB74" s="77"/>
      <c r="IC74" s="77"/>
      <c r="ID74" s="77"/>
      <c r="IE74" s="77"/>
      <c r="IF74" s="77"/>
      <c r="IG74" s="77"/>
      <c r="IH74" s="77"/>
      <c r="II74" s="77"/>
      <c r="IJ74" s="77"/>
      <c r="IK74" s="77"/>
      <c r="IL74" s="77"/>
      <c r="IM74" s="77"/>
      <c r="IN74" s="77"/>
      <c r="IO74" s="77"/>
      <c r="IP74" s="77"/>
      <c r="IQ74" s="77"/>
      <c r="IR74" s="77"/>
      <c r="IS74" s="77"/>
      <c r="IT74" s="77"/>
      <c r="IU74" s="77"/>
      <c r="IV74" s="77"/>
      <c r="IW74" s="77"/>
      <c r="IX74" s="77"/>
      <c r="IY74" s="77"/>
      <c r="IZ74" s="77"/>
      <c r="JA74" s="77"/>
      <c r="JB74" s="77"/>
      <c r="JC74" s="77"/>
      <c r="JD74" s="77"/>
      <c r="JE74" s="77"/>
      <c r="JF74" s="77"/>
      <c r="JG74" s="77"/>
      <c r="JH74" s="77"/>
      <c r="JI74" s="77"/>
      <c r="JJ74" s="77"/>
      <c r="JK74" s="77"/>
      <c r="JL74" s="77"/>
      <c r="JM74" s="77"/>
    </row>
    <row r="75" spans="1:273" s="513" customFormat="1" ht="35.1" customHeight="1">
      <c r="A75" s="224"/>
      <c r="B75" s="722" t="s">
        <v>1065</v>
      </c>
      <c r="C75" s="574">
        <v>5989.5919999999996</v>
      </c>
      <c r="D75" s="573">
        <v>3061.5219999999999</v>
      </c>
      <c r="E75" s="573">
        <v>292.834</v>
      </c>
      <c r="F75" s="573">
        <v>1368.837</v>
      </c>
      <c r="G75" s="573">
        <v>4.6900000000000004</v>
      </c>
      <c r="H75" s="573">
        <v>1261.7090000000001</v>
      </c>
      <c r="I75" s="894"/>
      <c r="J75" s="722" t="s">
        <v>1065</v>
      </c>
      <c r="K75" s="574">
        <v>836.83799999999997</v>
      </c>
      <c r="L75" s="573">
        <v>24.986999999999998</v>
      </c>
      <c r="M75" s="573">
        <v>28.07</v>
      </c>
      <c r="N75" s="573">
        <v>783.78099999999995</v>
      </c>
      <c r="O75" s="894"/>
      <c r="P75" s="722" t="s">
        <v>1065</v>
      </c>
      <c r="Q75" s="574">
        <v>8516.9860000000008</v>
      </c>
      <c r="R75" s="573">
        <v>706.42499999999995</v>
      </c>
      <c r="S75" s="573">
        <v>1828.519</v>
      </c>
      <c r="T75" s="573">
        <v>191.648</v>
      </c>
      <c r="U75" s="573">
        <v>5706.5929999999998</v>
      </c>
      <c r="V75" s="573">
        <v>20.6</v>
      </c>
      <c r="W75" s="573">
        <v>63.201000000000001</v>
      </c>
      <c r="X75" s="744"/>
      <c r="Y75" s="744"/>
      <c r="Z75" s="77"/>
      <c r="AA75" s="77"/>
      <c r="AB75" s="77"/>
      <c r="AC75" s="77"/>
      <c r="AD75" s="77"/>
      <c r="AE75" s="77"/>
      <c r="AF75" s="77"/>
      <c r="AG75" s="77"/>
      <c r="AH75" s="77"/>
      <c r="AI75" s="77"/>
      <c r="AJ75" s="77"/>
      <c r="AK75" s="77"/>
      <c r="AL75" s="77"/>
      <c r="AM75" s="77"/>
      <c r="AN75" s="77"/>
      <c r="AO75" s="77"/>
      <c r="AP75" s="77"/>
      <c r="AQ75" s="77"/>
      <c r="AR75" s="77"/>
      <c r="AS75" s="77"/>
      <c r="AT75" s="77"/>
      <c r="AU75" s="77"/>
      <c r="AV75" s="77"/>
      <c r="AW75" s="77"/>
      <c r="AX75" s="77"/>
      <c r="AY75" s="77"/>
      <c r="AZ75" s="77"/>
      <c r="BA75" s="77"/>
      <c r="BB75" s="77"/>
      <c r="BC75" s="77"/>
      <c r="BD75" s="77"/>
      <c r="BE75" s="77"/>
      <c r="BF75" s="77"/>
      <c r="BG75" s="77"/>
      <c r="BH75" s="77"/>
      <c r="BI75" s="77"/>
      <c r="BJ75" s="77"/>
      <c r="BK75" s="77"/>
      <c r="BL75" s="77"/>
      <c r="BM75" s="77"/>
      <c r="BN75" s="77"/>
      <c r="BO75" s="77"/>
      <c r="BP75" s="77"/>
      <c r="BQ75" s="77"/>
      <c r="BR75" s="77"/>
      <c r="BS75" s="77"/>
      <c r="BT75" s="77"/>
      <c r="BU75" s="77"/>
      <c r="BV75" s="77"/>
      <c r="BW75" s="77"/>
      <c r="BX75" s="77"/>
      <c r="BY75" s="77"/>
      <c r="BZ75" s="77"/>
      <c r="CA75" s="77"/>
      <c r="CB75" s="77"/>
      <c r="CC75" s="77"/>
      <c r="CD75" s="77"/>
      <c r="CE75" s="77"/>
      <c r="CF75" s="77"/>
      <c r="CG75" s="77"/>
      <c r="CH75" s="77"/>
      <c r="CI75" s="77"/>
      <c r="CJ75" s="77"/>
      <c r="CK75" s="77"/>
      <c r="CL75" s="77"/>
      <c r="CM75" s="77"/>
      <c r="CN75" s="77"/>
      <c r="CO75" s="77"/>
      <c r="CP75" s="77"/>
      <c r="CQ75" s="77"/>
      <c r="CR75" s="77"/>
      <c r="CS75" s="77"/>
      <c r="CT75" s="77"/>
      <c r="CU75" s="77"/>
      <c r="CV75" s="77"/>
      <c r="CW75" s="77"/>
      <c r="CX75" s="77"/>
      <c r="CY75" s="77"/>
      <c r="CZ75" s="77"/>
      <c r="DA75" s="77"/>
      <c r="DB75" s="77"/>
      <c r="DC75" s="77"/>
      <c r="DD75" s="77"/>
      <c r="DE75" s="77"/>
      <c r="DF75" s="77"/>
      <c r="DG75" s="77"/>
      <c r="DH75" s="77"/>
      <c r="DI75" s="77"/>
      <c r="DJ75" s="77"/>
      <c r="DK75" s="77"/>
      <c r="DL75" s="77"/>
      <c r="DM75" s="77"/>
      <c r="DN75" s="77"/>
      <c r="DO75" s="77"/>
      <c r="DP75" s="77"/>
      <c r="DQ75" s="77"/>
      <c r="DR75" s="77"/>
      <c r="DS75" s="77"/>
      <c r="DT75" s="77"/>
      <c r="DU75" s="77"/>
      <c r="DV75" s="77"/>
      <c r="DW75" s="77"/>
      <c r="DX75" s="77"/>
      <c r="DY75" s="77"/>
      <c r="DZ75" s="77"/>
      <c r="EA75" s="77"/>
      <c r="EB75" s="77"/>
      <c r="EC75" s="77"/>
      <c r="ED75" s="77"/>
      <c r="EE75" s="77"/>
      <c r="EF75" s="77"/>
      <c r="EG75" s="77"/>
      <c r="EH75" s="77"/>
      <c r="EI75" s="77"/>
      <c r="EJ75" s="77"/>
      <c r="EK75" s="77"/>
      <c r="EL75" s="77"/>
      <c r="EM75" s="77"/>
      <c r="EN75" s="77"/>
      <c r="EO75" s="77"/>
      <c r="EP75" s="77"/>
      <c r="EQ75" s="77"/>
      <c r="ER75" s="77"/>
      <c r="ES75" s="77"/>
      <c r="ET75" s="77"/>
      <c r="EU75" s="77"/>
      <c r="EV75" s="77"/>
      <c r="EW75" s="77"/>
      <c r="EX75" s="77"/>
      <c r="EY75" s="77"/>
      <c r="EZ75" s="77"/>
      <c r="FA75" s="77"/>
      <c r="FB75" s="77"/>
      <c r="FC75" s="77"/>
      <c r="FD75" s="77"/>
      <c r="FE75" s="77"/>
      <c r="FF75" s="77"/>
      <c r="FG75" s="77"/>
      <c r="FH75" s="77"/>
      <c r="FI75" s="77"/>
      <c r="FJ75" s="77"/>
      <c r="FK75" s="77"/>
      <c r="FL75" s="77"/>
      <c r="FM75" s="77"/>
      <c r="FN75" s="77"/>
      <c r="FO75" s="77"/>
      <c r="FP75" s="77"/>
      <c r="FQ75" s="77"/>
      <c r="FR75" s="77"/>
      <c r="FS75" s="77"/>
      <c r="FT75" s="77"/>
      <c r="FU75" s="77"/>
      <c r="FV75" s="77"/>
      <c r="FW75" s="77"/>
      <c r="FX75" s="77"/>
      <c r="FY75" s="77"/>
      <c r="FZ75" s="77"/>
      <c r="GA75" s="77"/>
      <c r="GB75" s="77"/>
      <c r="GC75" s="77"/>
      <c r="GD75" s="77"/>
      <c r="GE75" s="77"/>
      <c r="GF75" s="77"/>
      <c r="GG75" s="77"/>
      <c r="GH75" s="77"/>
      <c r="GI75" s="77"/>
      <c r="GJ75" s="77"/>
      <c r="GK75" s="77"/>
      <c r="GL75" s="77"/>
      <c r="GM75" s="77"/>
      <c r="GN75" s="77"/>
      <c r="GO75" s="77"/>
      <c r="GP75" s="77"/>
      <c r="GQ75" s="77"/>
      <c r="GR75" s="77"/>
      <c r="GS75" s="77"/>
      <c r="GT75" s="77"/>
      <c r="GU75" s="77"/>
      <c r="GV75" s="77"/>
      <c r="GW75" s="77"/>
      <c r="GX75" s="77"/>
      <c r="GY75" s="77"/>
      <c r="GZ75" s="77"/>
      <c r="HA75" s="77"/>
      <c r="HB75" s="77"/>
      <c r="HC75" s="77"/>
      <c r="HD75" s="77"/>
      <c r="HE75" s="77"/>
      <c r="HF75" s="77"/>
      <c r="HG75" s="77"/>
      <c r="HH75" s="77"/>
      <c r="HI75" s="77"/>
      <c r="HJ75" s="77"/>
      <c r="HK75" s="77"/>
      <c r="HL75" s="77"/>
      <c r="HM75" s="77"/>
      <c r="HN75" s="77"/>
      <c r="HO75" s="77"/>
      <c r="HP75" s="77"/>
      <c r="HQ75" s="77"/>
      <c r="HR75" s="77"/>
      <c r="HS75" s="77"/>
      <c r="HT75" s="77"/>
      <c r="HU75" s="77"/>
      <c r="HV75" s="77"/>
      <c r="HW75" s="77"/>
      <c r="HX75" s="77"/>
      <c r="HY75" s="77"/>
      <c r="HZ75" s="77"/>
      <c r="IA75" s="77"/>
      <c r="IB75" s="77"/>
      <c r="IC75" s="77"/>
      <c r="ID75" s="77"/>
      <c r="IE75" s="77"/>
      <c r="IF75" s="77"/>
      <c r="IG75" s="77"/>
      <c r="IH75" s="77"/>
      <c r="II75" s="77"/>
      <c r="IJ75" s="77"/>
      <c r="IK75" s="77"/>
      <c r="IL75" s="77"/>
      <c r="IM75" s="77"/>
      <c r="IN75" s="77"/>
      <c r="IO75" s="77"/>
      <c r="IP75" s="77"/>
      <c r="IQ75" s="77"/>
      <c r="IR75" s="77"/>
      <c r="IS75" s="77"/>
      <c r="IT75" s="77"/>
      <c r="IU75" s="77"/>
      <c r="IV75" s="77"/>
      <c r="IW75" s="77"/>
      <c r="IX75" s="77"/>
      <c r="IY75" s="77"/>
      <c r="IZ75" s="77"/>
      <c r="JA75" s="77"/>
      <c r="JB75" s="77"/>
      <c r="JC75" s="77"/>
      <c r="JD75" s="77"/>
      <c r="JE75" s="77"/>
      <c r="JF75" s="77"/>
      <c r="JG75" s="77"/>
      <c r="JH75" s="77"/>
      <c r="JI75" s="77"/>
      <c r="JJ75" s="77"/>
      <c r="JK75" s="77"/>
      <c r="JL75" s="77"/>
      <c r="JM75" s="77"/>
    </row>
    <row r="76" spans="1:273" s="512" customFormat="1" ht="35.1" customHeight="1">
      <c r="A76" s="224"/>
      <c r="B76" s="723" t="s">
        <v>1075</v>
      </c>
      <c r="C76" s="676">
        <v>6164.8559999999998</v>
      </c>
      <c r="D76" s="638">
        <v>2770.152</v>
      </c>
      <c r="E76" s="638">
        <v>302.66199999999998</v>
      </c>
      <c r="F76" s="638">
        <v>1402.673</v>
      </c>
      <c r="G76" s="638">
        <v>4.6459999999999999</v>
      </c>
      <c r="H76" s="638">
        <v>1684.723</v>
      </c>
      <c r="I76" s="894"/>
      <c r="J76" s="723" t="s">
        <v>1075</v>
      </c>
      <c r="K76" s="676">
        <v>885.601</v>
      </c>
      <c r="L76" s="638">
        <v>23.83</v>
      </c>
      <c r="M76" s="638">
        <v>26.736000000000001</v>
      </c>
      <c r="N76" s="638">
        <v>835.03499999999997</v>
      </c>
      <c r="O76" s="894"/>
      <c r="P76" s="723" t="s">
        <v>1075</v>
      </c>
      <c r="Q76" s="676">
        <v>8564.9089999999997</v>
      </c>
      <c r="R76" s="638">
        <v>796.22699999999998</v>
      </c>
      <c r="S76" s="638">
        <v>1830.604</v>
      </c>
      <c r="T76" s="638">
        <v>185.44</v>
      </c>
      <c r="U76" s="638">
        <v>5687.5249999999996</v>
      </c>
      <c r="V76" s="638">
        <v>20.018000000000001</v>
      </c>
      <c r="W76" s="638">
        <v>45.094999999999999</v>
      </c>
      <c r="X76" s="744"/>
      <c r="Y76" s="744"/>
      <c r="Z76" s="77"/>
      <c r="AA76" s="77"/>
      <c r="AB76" s="77"/>
      <c r="AC76" s="77"/>
      <c r="AD76" s="77"/>
      <c r="AE76" s="77"/>
      <c r="AF76" s="77"/>
      <c r="AG76" s="77"/>
      <c r="AH76" s="77"/>
      <c r="AI76" s="77"/>
      <c r="AJ76" s="77"/>
      <c r="AK76" s="77"/>
      <c r="AL76" s="77"/>
      <c r="AM76" s="77"/>
      <c r="AN76" s="77"/>
      <c r="AO76" s="77"/>
      <c r="AP76" s="77"/>
      <c r="AQ76" s="77"/>
      <c r="AR76" s="77"/>
      <c r="AS76" s="77"/>
      <c r="AT76" s="77"/>
      <c r="AU76" s="77"/>
      <c r="AV76" s="77"/>
      <c r="AW76" s="77"/>
      <c r="AX76" s="77"/>
      <c r="AY76" s="77"/>
      <c r="AZ76" s="77"/>
      <c r="BA76" s="77"/>
      <c r="BB76" s="77"/>
      <c r="BC76" s="77"/>
      <c r="BD76" s="77"/>
      <c r="BE76" s="77"/>
      <c r="BF76" s="77"/>
      <c r="BG76" s="77"/>
      <c r="BH76" s="77"/>
      <c r="BI76" s="77"/>
      <c r="BJ76" s="77"/>
      <c r="BK76" s="77"/>
      <c r="BL76" s="77"/>
      <c r="BM76" s="77"/>
      <c r="BN76" s="77"/>
      <c r="BO76" s="77"/>
      <c r="BP76" s="77"/>
      <c r="BQ76" s="77"/>
      <c r="BR76" s="77"/>
      <c r="BS76" s="77"/>
      <c r="BT76" s="77"/>
      <c r="BU76" s="77"/>
      <c r="BV76" s="77"/>
      <c r="BW76" s="77"/>
      <c r="BX76" s="77"/>
      <c r="BY76" s="77"/>
      <c r="BZ76" s="77"/>
      <c r="CA76" s="77"/>
      <c r="CB76" s="77"/>
      <c r="CC76" s="77"/>
      <c r="CD76" s="77"/>
      <c r="CE76" s="77"/>
      <c r="CF76" s="77"/>
      <c r="CG76" s="77"/>
      <c r="CH76" s="77"/>
      <c r="CI76" s="77"/>
      <c r="CJ76" s="77"/>
      <c r="CK76" s="77"/>
      <c r="CL76" s="77"/>
      <c r="CM76" s="77"/>
      <c r="CN76" s="77"/>
      <c r="CO76" s="77"/>
      <c r="CP76" s="77"/>
      <c r="CQ76" s="77"/>
      <c r="CR76" s="77"/>
      <c r="CS76" s="77"/>
      <c r="CT76" s="77"/>
      <c r="CU76" s="77"/>
      <c r="CV76" s="77"/>
      <c r="CW76" s="77"/>
      <c r="CX76" s="77"/>
      <c r="CY76" s="77"/>
      <c r="CZ76" s="77"/>
      <c r="DA76" s="77"/>
      <c r="DB76" s="77"/>
      <c r="DC76" s="77"/>
      <c r="DD76" s="77"/>
      <c r="DE76" s="77"/>
      <c r="DF76" s="77"/>
      <c r="DG76" s="77"/>
      <c r="DH76" s="77"/>
      <c r="DI76" s="77"/>
      <c r="DJ76" s="77"/>
      <c r="DK76" s="77"/>
      <c r="DL76" s="77"/>
      <c r="DM76" s="77"/>
      <c r="DN76" s="77"/>
      <c r="DO76" s="77"/>
      <c r="DP76" s="77"/>
      <c r="DQ76" s="77"/>
      <c r="DR76" s="77"/>
      <c r="DS76" s="77"/>
      <c r="DT76" s="77"/>
      <c r="DU76" s="77"/>
      <c r="DV76" s="77"/>
      <c r="DW76" s="77"/>
      <c r="DX76" s="77"/>
      <c r="DY76" s="77"/>
      <c r="DZ76" s="77"/>
      <c r="EA76" s="77"/>
      <c r="EB76" s="77"/>
      <c r="EC76" s="77"/>
      <c r="ED76" s="77"/>
      <c r="EE76" s="77"/>
      <c r="EF76" s="77"/>
      <c r="EG76" s="77"/>
      <c r="EH76" s="77"/>
      <c r="EI76" s="77"/>
      <c r="EJ76" s="77"/>
      <c r="EK76" s="77"/>
      <c r="EL76" s="77"/>
      <c r="EM76" s="77"/>
      <c r="EN76" s="77"/>
      <c r="EO76" s="77"/>
      <c r="EP76" s="77"/>
      <c r="EQ76" s="77"/>
      <c r="ER76" s="77"/>
      <c r="ES76" s="77"/>
      <c r="ET76" s="77"/>
      <c r="EU76" s="77"/>
      <c r="EV76" s="77"/>
      <c r="EW76" s="77"/>
      <c r="EX76" s="77"/>
      <c r="EY76" s="77"/>
      <c r="EZ76" s="77"/>
      <c r="FA76" s="77"/>
      <c r="FB76" s="77"/>
      <c r="FC76" s="77"/>
      <c r="FD76" s="77"/>
      <c r="FE76" s="77"/>
      <c r="FF76" s="77"/>
      <c r="FG76" s="77"/>
      <c r="FH76" s="77"/>
      <c r="FI76" s="77"/>
      <c r="FJ76" s="77"/>
      <c r="FK76" s="77"/>
      <c r="FL76" s="77"/>
      <c r="FM76" s="77"/>
      <c r="FN76" s="77"/>
      <c r="FO76" s="77"/>
      <c r="FP76" s="77"/>
      <c r="FQ76" s="77"/>
      <c r="FR76" s="77"/>
      <c r="FS76" s="77"/>
      <c r="FT76" s="77"/>
      <c r="FU76" s="77"/>
      <c r="FV76" s="77"/>
      <c r="FW76" s="77"/>
      <c r="FX76" s="77"/>
      <c r="FY76" s="77"/>
      <c r="FZ76" s="77"/>
      <c r="GA76" s="77"/>
      <c r="GB76" s="77"/>
      <c r="GC76" s="77"/>
      <c r="GD76" s="77"/>
      <c r="GE76" s="77"/>
      <c r="GF76" s="77"/>
      <c r="GG76" s="77"/>
      <c r="GH76" s="77"/>
      <c r="GI76" s="77"/>
      <c r="GJ76" s="77"/>
      <c r="GK76" s="77"/>
      <c r="GL76" s="77"/>
      <c r="GM76" s="77"/>
      <c r="GN76" s="77"/>
      <c r="GO76" s="77"/>
      <c r="GP76" s="77"/>
      <c r="GQ76" s="77"/>
      <c r="GR76" s="77"/>
      <c r="GS76" s="77"/>
      <c r="GT76" s="77"/>
      <c r="GU76" s="77"/>
      <c r="GV76" s="77"/>
      <c r="GW76" s="77"/>
      <c r="GX76" s="77"/>
      <c r="GY76" s="77"/>
      <c r="GZ76" s="77"/>
      <c r="HA76" s="77"/>
      <c r="HB76" s="77"/>
      <c r="HC76" s="77"/>
      <c r="HD76" s="77"/>
      <c r="HE76" s="77"/>
      <c r="HF76" s="77"/>
      <c r="HG76" s="77"/>
      <c r="HH76" s="77"/>
      <c r="HI76" s="77"/>
      <c r="HJ76" s="77"/>
      <c r="HK76" s="77"/>
      <c r="HL76" s="77"/>
      <c r="HM76" s="77"/>
      <c r="HN76" s="77"/>
      <c r="HO76" s="77"/>
      <c r="HP76" s="77"/>
      <c r="HQ76" s="77"/>
      <c r="HR76" s="77"/>
      <c r="HS76" s="77"/>
      <c r="HT76" s="77"/>
      <c r="HU76" s="77"/>
      <c r="HV76" s="77"/>
      <c r="HW76" s="77"/>
      <c r="HX76" s="77"/>
      <c r="HY76" s="77"/>
      <c r="HZ76" s="77"/>
      <c r="IA76" s="77"/>
      <c r="IB76" s="77"/>
      <c r="IC76" s="77"/>
      <c r="ID76" s="77"/>
      <c r="IE76" s="77"/>
      <c r="IF76" s="77"/>
      <c r="IG76" s="77"/>
      <c r="IH76" s="77"/>
      <c r="II76" s="77"/>
      <c r="IJ76" s="77"/>
      <c r="IK76" s="77"/>
      <c r="IL76" s="77"/>
      <c r="IM76" s="77"/>
      <c r="IN76" s="77"/>
      <c r="IO76" s="77"/>
      <c r="IP76" s="77"/>
      <c r="IQ76" s="77"/>
      <c r="IR76" s="77"/>
      <c r="IS76" s="77"/>
      <c r="IT76" s="77"/>
      <c r="IU76" s="77"/>
      <c r="IV76" s="77"/>
      <c r="IW76" s="77"/>
      <c r="IX76" s="77"/>
      <c r="IY76" s="77"/>
      <c r="IZ76" s="77"/>
      <c r="JA76" s="77"/>
      <c r="JB76" s="77"/>
      <c r="JC76" s="77"/>
      <c r="JD76" s="77"/>
      <c r="JE76" s="77"/>
      <c r="JF76" s="77"/>
      <c r="JG76" s="77"/>
      <c r="JH76" s="77"/>
      <c r="JI76" s="77"/>
      <c r="JJ76" s="77"/>
      <c r="JK76" s="77"/>
      <c r="JL76" s="77"/>
      <c r="JM76" s="77"/>
    </row>
    <row r="77" spans="1:273" s="513" customFormat="1" ht="35.1" customHeight="1">
      <c r="A77" s="224"/>
      <c r="B77" s="722" t="s">
        <v>1078</v>
      </c>
      <c r="C77" s="574">
        <v>6307.3739999999998</v>
      </c>
      <c r="D77" s="573">
        <v>2777.259</v>
      </c>
      <c r="E77" s="573">
        <v>341.52600000000001</v>
      </c>
      <c r="F77" s="573">
        <v>1346.5989999999999</v>
      </c>
      <c r="G77" s="573">
        <v>13.925000000000001</v>
      </c>
      <c r="H77" s="573">
        <v>1828.0650000000001</v>
      </c>
      <c r="I77" s="894"/>
      <c r="J77" s="722" t="s">
        <v>1078</v>
      </c>
      <c r="K77" s="574">
        <v>950.71199999999999</v>
      </c>
      <c r="L77" s="573">
        <v>24.202999999999999</v>
      </c>
      <c r="M77" s="573">
        <v>32.259</v>
      </c>
      <c r="N77" s="573">
        <v>894.25</v>
      </c>
      <c r="O77" s="894"/>
      <c r="P77" s="722" t="s">
        <v>1078</v>
      </c>
      <c r="Q77" s="574">
        <v>8680.5519999999997</v>
      </c>
      <c r="R77" s="573">
        <v>917.63099999999997</v>
      </c>
      <c r="S77" s="573">
        <v>1837.3579999999999</v>
      </c>
      <c r="T77" s="573">
        <v>184.81100000000001</v>
      </c>
      <c r="U77" s="573">
        <v>5667.817</v>
      </c>
      <c r="V77" s="573">
        <v>17.213999999999999</v>
      </c>
      <c r="W77" s="573">
        <v>55.72</v>
      </c>
      <c r="X77" s="744"/>
      <c r="Y77" s="744"/>
      <c r="Z77" s="77"/>
      <c r="AA77" s="77"/>
      <c r="AB77" s="77"/>
      <c r="AC77" s="77"/>
      <c r="AD77" s="77"/>
      <c r="AE77" s="77"/>
      <c r="AF77" s="77"/>
      <c r="AG77" s="77"/>
      <c r="AH77" s="77"/>
      <c r="AI77" s="77"/>
      <c r="AJ77" s="77"/>
      <c r="AK77" s="77"/>
      <c r="AL77" s="77"/>
      <c r="AM77" s="77"/>
      <c r="AN77" s="77"/>
      <c r="AO77" s="77"/>
      <c r="AP77" s="77"/>
      <c r="AQ77" s="77"/>
      <c r="AR77" s="77"/>
      <c r="AS77" s="77"/>
      <c r="AT77" s="77"/>
      <c r="AU77" s="77"/>
      <c r="AV77" s="77"/>
      <c r="AW77" s="77"/>
      <c r="AX77" s="77"/>
      <c r="AY77" s="77"/>
      <c r="AZ77" s="77"/>
      <c r="BA77" s="77"/>
      <c r="BB77" s="77"/>
      <c r="BC77" s="77"/>
      <c r="BD77" s="77"/>
      <c r="BE77" s="77"/>
      <c r="BF77" s="77"/>
      <c r="BG77" s="77"/>
      <c r="BH77" s="77"/>
      <c r="BI77" s="77"/>
      <c r="BJ77" s="77"/>
      <c r="BK77" s="77"/>
      <c r="BL77" s="77"/>
      <c r="BM77" s="77"/>
      <c r="BN77" s="77"/>
      <c r="BO77" s="77"/>
      <c r="BP77" s="77"/>
      <c r="BQ77" s="77"/>
      <c r="BR77" s="77"/>
      <c r="BS77" s="77"/>
      <c r="BT77" s="77"/>
      <c r="BU77" s="77"/>
      <c r="BV77" s="77"/>
      <c r="BW77" s="77"/>
      <c r="BX77" s="77"/>
      <c r="BY77" s="77"/>
      <c r="BZ77" s="77"/>
      <c r="CA77" s="77"/>
      <c r="CB77" s="77"/>
      <c r="CC77" s="77"/>
      <c r="CD77" s="77"/>
      <c r="CE77" s="77"/>
      <c r="CF77" s="77"/>
      <c r="CG77" s="77"/>
      <c r="CH77" s="77"/>
      <c r="CI77" s="77"/>
      <c r="CJ77" s="77"/>
      <c r="CK77" s="77"/>
      <c r="CL77" s="77"/>
      <c r="CM77" s="77"/>
      <c r="CN77" s="77"/>
      <c r="CO77" s="77"/>
      <c r="CP77" s="77"/>
      <c r="CQ77" s="77"/>
      <c r="CR77" s="77"/>
      <c r="CS77" s="77"/>
      <c r="CT77" s="77"/>
      <c r="CU77" s="77"/>
      <c r="CV77" s="77"/>
      <c r="CW77" s="77"/>
      <c r="CX77" s="77"/>
      <c r="CY77" s="77"/>
      <c r="CZ77" s="77"/>
      <c r="DA77" s="77"/>
      <c r="DB77" s="77"/>
      <c r="DC77" s="77"/>
      <c r="DD77" s="77"/>
      <c r="DE77" s="77"/>
      <c r="DF77" s="77"/>
      <c r="DG77" s="77"/>
      <c r="DH77" s="77"/>
      <c r="DI77" s="77"/>
      <c r="DJ77" s="77"/>
      <c r="DK77" s="77"/>
      <c r="DL77" s="77"/>
      <c r="DM77" s="77"/>
      <c r="DN77" s="77"/>
      <c r="DO77" s="77"/>
      <c r="DP77" s="77"/>
      <c r="DQ77" s="77"/>
      <c r="DR77" s="77"/>
      <c r="DS77" s="77"/>
      <c r="DT77" s="77"/>
      <c r="DU77" s="77"/>
      <c r="DV77" s="77"/>
      <c r="DW77" s="77"/>
      <c r="DX77" s="77"/>
      <c r="DY77" s="77"/>
      <c r="DZ77" s="77"/>
      <c r="EA77" s="77"/>
      <c r="EB77" s="77"/>
      <c r="EC77" s="77"/>
      <c r="ED77" s="77"/>
      <c r="EE77" s="77"/>
      <c r="EF77" s="77"/>
      <c r="EG77" s="77"/>
      <c r="EH77" s="77"/>
      <c r="EI77" s="77"/>
      <c r="EJ77" s="77"/>
      <c r="EK77" s="77"/>
      <c r="EL77" s="77"/>
      <c r="EM77" s="77"/>
      <c r="EN77" s="77"/>
      <c r="EO77" s="77"/>
      <c r="EP77" s="77"/>
      <c r="EQ77" s="77"/>
      <c r="ER77" s="77"/>
      <c r="ES77" s="77"/>
      <c r="ET77" s="77"/>
      <c r="EU77" s="77"/>
      <c r="EV77" s="77"/>
      <c r="EW77" s="77"/>
      <c r="EX77" s="77"/>
      <c r="EY77" s="77"/>
      <c r="EZ77" s="77"/>
      <c r="FA77" s="77"/>
      <c r="FB77" s="77"/>
      <c r="FC77" s="77"/>
      <c r="FD77" s="77"/>
      <c r="FE77" s="77"/>
      <c r="FF77" s="77"/>
      <c r="FG77" s="77"/>
      <c r="FH77" s="77"/>
      <c r="FI77" s="77"/>
      <c r="FJ77" s="77"/>
      <c r="FK77" s="77"/>
      <c r="FL77" s="77"/>
      <c r="FM77" s="77"/>
      <c r="FN77" s="77"/>
      <c r="FO77" s="77"/>
      <c r="FP77" s="77"/>
      <c r="FQ77" s="77"/>
      <c r="FR77" s="77"/>
      <c r="FS77" s="77"/>
      <c r="FT77" s="77"/>
      <c r="FU77" s="77"/>
      <c r="FV77" s="77"/>
      <c r="FW77" s="77"/>
      <c r="FX77" s="77"/>
      <c r="FY77" s="77"/>
      <c r="FZ77" s="77"/>
      <c r="GA77" s="77"/>
      <c r="GB77" s="77"/>
      <c r="GC77" s="77"/>
      <c r="GD77" s="77"/>
      <c r="GE77" s="77"/>
      <c r="GF77" s="77"/>
      <c r="GG77" s="77"/>
      <c r="GH77" s="77"/>
      <c r="GI77" s="77"/>
      <c r="GJ77" s="77"/>
      <c r="GK77" s="77"/>
      <c r="GL77" s="77"/>
      <c r="GM77" s="77"/>
      <c r="GN77" s="77"/>
      <c r="GO77" s="77"/>
      <c r="GP77" s="77"/>
      <c r="GQ77" s="77"/>
      <c r="GR77" s="77"/>
      <c r="GS77" s="77"/>
      <c r="GT77" s="77"/>
      <c r="GU77" s="77"/>
      <c r="GV77" s="77"/>
      <c r="GW77" s="77"/>
      <c r="GX77" s="77"/>
      <c r="GY77" s="77"/>
      <c r="GZ77" s="77"/>
      <c r="HA77" s="77"/>
      <c r="HB77" s="77"/>
      <c r="HC77" s="77"/>
      <c r="HD77" s="77"/>
      <c r="HE77" s="77"/>
      <c r="HF77" s="77"/>
      <c r="HG77" s="77"/>
      <c r="HH77" s="77"/>
      <c r="HI77" s="77"/>
      <c r="HJ77" s="77"/>
      <c r="HK77" s="77"/>
      <c r="HL77" s="77"/>
      <c r="HM77" s="77"/>
      <c r="HN77" s="77"/>
      <c r="HO77" s="77"/>
      <c r="HP77" s="77"/>
      <c r="HQ77" s="77"/>
      <c r="HR77" s="77"/>
      <c r="HS77" s="77"/>
      <c r="HT77" s="77"/>
      <c r="HU77" s="77"/>
      <c r="HV77" s="77"/>
      <c r="HW77" s="77"/>
      <c r="HX77" s="77"/>
      <c r="HY77" s="77"/>
      <c r="HZ77" s="77"/>
      <c r="IA77" s="77"/>
      <c r="IB77" s="77"/>
      <c r="IC77" s="77"/>
      <c r="ID77" s="77"/>
      <c r="IE77" s="77"/>
      <c r="IF77" s="77"/>
      <c r="IG77" s="77"/>
      <c r="IH77" s="77"/>
      <c r="II77" s="77"/>
      <c r="IJ77" s="77"/>
      <c r="IK77" s="77"/>
      <c r="IL77" s="77"/>
      <c r="IM77" s="77"/>
      <c r="IN77" s="77"/>
      <c r="IO77" s="77"/>
      <c r="IP77" s="77"/>
      <c r="IQ77" s="77"/>
      <c r="IR77" s="77"/>
      <c r="IS77" s="77"/>
      <c r="IT77" s="77"/>
      <c r="IU77" s="77"/>
      <c r="IV77" s="77"/>
      <c r="IW77" s="77"/>
      <c r="IX77" s="77"/>
      <c r="IY77" s="77"/>
      <c r="IZ77" s="77"/>
      <c r="JA77" s="77"/>
      <c r="JB77" s="77"/>
      <c r="JC77" s="77"/>
      <c r="JD77" s="77"/>
      <c r="JE77" s="77"/>
      <c r="JF77" s="77"/>
      <c r="JG77" s="77"/>
      <c r="JH77" s="77"/>
      <c r="JI77" s="77"/>
      <c r="JJ77" s="77"/>
      <c r="JK77" s="77"/>
      <c r="JL77" s="77"/>
      <c r="JM77" s="77"/>
    </row>
    <row r="78" spans="1:273" s="1145" customFormat="1" ht="35.1" customHeight="1">
      <c r="A78" s="224"/>
      <c r="B78" s="943" t="s">
        <v>1144</v>
      </c>
      <c r="C78" s="914">
        <v>6469.1329999999998</v>
      </c>
      <c r="D78" s="639">
        <v>2962.1350000000002</v>
      </c>
      <c r="E78" s="639">
        <v>332.54899999999998</v>
      </c>
      <c r="F78" s="639">
        <v>1374.519</v>
      </c>
      <c r="G78" s="639">
        <v>13.866</v>
      </c>
      <c r="H78" s="639">
        <v>1786.0650000000001</v>
      </c>
      <c r="I78" s="894"/>
      <c r="J78" s="943" t="s">
        <v>1144</v>
      </c>
      <c r="K78" s="914">
        <v>971.02</v>
      </c>
      <c r="L78" s="639">
        <v>22.9</v>
      </c>
      <c r="M78" s="639">
        <v>37.402000000000001</v>
      </c>
      <c r="N78" s="639">
        <v>910.71799999999996</v>
      </c>
      <c r="O78" s="894"/>
      <c r="P78" s="943" t="s">
        <v>1144</v>
      </c>
      <c r="Q78" s="914">
        <v>8614.6689999999999</v>
      </c>
      <c r="R78" s="639">
        <v>1003.106</v>
      </c>
      <c r="S78" s="639">
        <v>1828.5340000000001</v>
      </c>
      <c r="T78" s="639">
        <v>239.11</v>
      </c>
      <c r="U78" s="639">
        <v>5480.6610000000001</v>
      </c>
      <c r="V78" s="639">
        <v>17.282</v>
      </c>
      <c r="W78" s="639">
        <v>45.975999999999999</v>
      </c>
      <c r="X78" s="744"/>
      <c r="Y78" s="744"/>
      <c r="Z78" s="77"/>
      <c r="AA78" s="77"/>
      <c r="AB78" s="77"/>
      <c r="AC78" s="77"/>
      <c r="AD78" s="77"/>
      <c r="AE78" s="77"/>
      <c r="AF78" s="77"/>
      <c r="AG78" s="77"/>
      <c r="AH78" s="77"/>
      <c r="AI78" s="77"/>
      <c r="AJ78" s="77"/>
      <c r="AK78" s="77"/>
      <c r="AL78" s="77"/>
      <c r="AM78" s="77"/>
      <c r="AN78" s="77"/>
      <c r="AO78" s="77"/>
      <c r="AP78" s="77"/>
      <c r="AQ78" s="77"/>
      <c r="AR78" s="77"/>
      <c r="AS78" s="77"/>
      <c r="AT78" s="77"/>
      <c r="AU78" s="77"/>
      <c r="AV78" s="77"/>
      <c r="AW78" s="77"/>
      <c r="AX78" s="77"/>
      <c r="AY78" s="77"/>
      <c r="AZ78" s="77"/>
      <c r="BA78" s="77"/>
      <c r="BB78" s="77"/>
      <c r="BC78" s="77"/>
      <c r="BD78" s="77"/>
      <c r="BE78" s="77"/>
      <c r="BF78" s="77"/>
      <c r="BG78" s="77"/>
      <c r="BH78" s="77"/>
      <c r="BI78" s="77"/>
      <c r="BJ78" s="77"/>
      <c r="BK78" s="77"/>
      <c r="BL78" s="77"/>
      <c r="BM78" s="77"/>
      <c r="BN78" s="77"/>
      <c r="BO78" s="77"/>
      <c r="BP78" s="77"/>
      <c r="BQ78" s="77"/>
      <c r="BR78" s="77"/>
      <c r="BS78" s="77"/>
      <c r="BT78" s="77"/>
      <c r="BU78" s="77"/>
      <c r="BV78" s="77"/>
      <c r="BW78" s="77"/>
      <c r="BX78" s="77"/>
      <c r="BY78" s="77"/>
      <c r="BZ78" s="77"/>
      <c r="CA78" s="77"/>
      <c r="CB78" s="77"/>
      <c r="CC78" s="77"/>
      <c r="CD78" s="77"/>
      <c r="CE78" s="77"/>
      <c r="CF78" s="77"/>
      <c r="CG78" s="77"/>
      <c r="CH78" s="77"/>
      <c r="CI78" s="77"/>
      <c r="CJ78" s="77"/>
      <c r="CK78" s="77"/>
      <c r="CL78" s="77"/>
      <c r="CM78" s="77"/>
      <c r="CN78" s="77"/>
      <c r="CO78" s="77"/>
      <c r="CP78" s="77"/>
      <c r="CQ78" s="77"/>
      <c r="CR78" s="77"/>
      <c r="CS78" s="77"/>
      <c r="CT78" s="77"/>
      <c r="CU78" s="77"/>
      <c r="CV78" s="77"/>
      <c r="CW78" s="77"/>
      <c r="CX78" s="77"/>
      <c r="CY78" s="77"/>
      <c r="CZ78" s="77"/>
      <c r="DA78" s="77"/>
      <c r="DB78" s="77"/>
      <c r="DC78" s="77"/>
      <c r="DD78" s="77"/>
      <c r="DE78" s="77"/>
      <c r="DF78" s="77"/>
      <c r="DG78" s="77"/>
      <c r="DH78" s="77"/>
      <c r="DI78" s="77"/>
      <c r="DJ78" s="77"/>
      <c r="DK78" s="77"/>
      <c r="DL78" s="77"/>
      <c r="DM78" s="77"/>
      <c r="DN78" s="77"/>
      <c r="DO78" s="77"/>
      <c r="DP78" s="77"/>
      <c r="DQ78" s="77"/>
      <c r="DR78" s="77"/>
      <c r="DS78" s="77"/>
      <c r="DT78" s="77"/>
      <c r="DU78" s="77"/>
      <c r="DV78" s="77"/>
      <c r="DW78" s="77"/>
      <c r="DX78" s="77"/>
      <c r="DY78" s="77"/>
      <c r="DZ78" s="77"/>
      <c r="EA78" s="77"/>
      <c r="EB78" s="77"/>
      <c r="EC78" s="77"/>
      <c r="ED78" s="77"/>
      <c r="EE78" s="77"/>
      <c r="EF78" s="77"/>
      <c r="EG78" s="77"/>
      <c r="EH78" s="77"/>
      <c r="EI78" s="77"/>
      <c r="EJ78" s="77"/>
      <c r="EK78" s="77"/>
      <c r="EL78" s="77"/>
      <c r="EM78" s="77"/>
      <c r="EN78" s="77"/>
      <c r="EO78" s="77"/>
      <c r="EP78" s="77"/>
      <c r="EQ78" s="77"/>
      <c r="ER78" s="77"/>
      <c r="ES78" s="77"/>
      <c r="ET78" s="77"/>
      <c r="EU78" s="77"/>
      <c r="EV78" s="77"/>
      <c r="EW78" s="77"/>
      <c r="EX78" s="77"/>
      <c r="EY78" s="77"/>
      <c r="EZ78" s="77"/>
      <c r="FA78" s="77"/>
      <c r="FB78" s="77"/>
      <c r="FC78" s="77"/>
      <c r="FD78" s="77"/>
      <c r="FE78" s="77"/>
      <c r="FF78" s="77"/>
      <c r="FG78" s="77"/>
      <c r="FH78" s="77"/>
      <c r="FI78" s="77"/>
      <c r="FJ78" s="77"/>
      <c r="FK78" s="77"/>
      <c r="FL78" s="77"/>
      <c r="FM78" s="77"/>
      <c r="FN78" s="77"/>
      <c r="FO78" s="77"/>
      <c r="FP78" s="77"/>
      <c r="FQ78" s="77"/>
      <c r="FR78" s="77"/>
      <c r="FS78" s="77"/>
      <c r="FT78" s="77"/>
      <c r="FU78" s="77"/>
      <c r="FV78" s="77"/>
      <c r="FW78" s="77"/>
      <c r="FX78" s="77"/>
      <c r="FY78" s="77"/>
      <c r="FZ78" s="77"/>
      <c r="GA78" s="77"/>
      <c r="GB78" s="77"/>
      <c r="GC78" s="77"/>
      <c r="GD78" s="77"/>
      <c r="GE78" s="77"/>
      <c r="GF78" s="77"/>
      <c r="GG78" s="77"/>
      <c r="GH78" s="77"/>
      <c r="GI78" s="77"/>
      <c r="GJ78" s="77"/>
      <c r="GK78" s="77"/>
      <c r="GL78" s="77"/>
      <c r="GM78" s="77"/>
      <c r="GN78" s="77"/>
      <c r="GO78" s="77"/>
      <c r="GP78" s="77"/>
      <c r="GQ78" s="77"/>
      <c r="GR78" s="77"/>
      <c r="GS78" s="77"/>
      <c r="GT78" s="77"/>
      <c r="GU78" s="77"/>
      <c r="GV78" s="77"/>
      <c r="GW78" s="77"/>
      <c r="GX78" s="77"/>
      <c r="GY78" s="77"/>
      <c r="GZ78" s="77"/>
      <c r="HA78" s="77"/>
      <c r="HB78" s="77"/>
      <c r="HC78" s="77"/>
      <c r="HD78" s="77"/>
      <c r="HE78" s="77"/>
      <c r="HF78" s="77"/>
      <c r="HG78" s="77"/>
      <c r="HH78" s="77"/>
      <c r="HI78" s="77"/>
      <c r="HJ78" s="77"/>
      <c r="HK78" s="77"/>
      <c r="HL78" s="77"/>
      <c r="HM78" s="77"/>
      <c r="HN78" s="77"/>
      <c r="HO78" s="77"/>
      <c r="HP78" s="77"/>
      <c r="HQ78" s="77"/>
      <c r="HR78" s="77"/>
      <c r="HS78" s="77"/>
      <c r="HT78" s="77"/>
      <c r="HU78" s="77"/>
      <c r="HV78" s="77"/>
      <c r="HW78" s="77"/>
      <c r="HX78" s="77"/>
      <c r="HY78" s="77"/>
      <c r="HZ78" s="77"/>
      <c r="IA78" s="77"/>
      <c r="IB78" s="77"/>
      <c r="IC78" s="77"/>
      <c r="ID78" s="77"/>
      <c r="IE78" s="77"/>
      <c r="IF78" s="77"/>
      <c r="IG78" s="77"/>
      <c r="IH78" s="77"/>
      <c r="II78" s="77"/>
      <c r="IJ78" s="77"/>
      <c r="IK78" s="77"/>
      <c r="IL78" s="77"/>
      <c r="IM78" s="77"/>
      <c r="IN78" s="77"/>
      <c r="IO78" s="77"/>
      <c r="IP78" s="77"/>
      <c r="IQ78" s="77"/>
      <c r="IR78" s="77"/>
      <c r="IS78" s="77"/>
      <c r="IT78" s="77"/>
      <c r="IU78" s="77"/>
      <c r="IV78" s="77"/>
      <c r="IW78" s="77"/>
      <c r="IX78" s="77"/>
      <c r="IY78" s="77"/>
      <c r="IZ78" s="77"/>
      <c r="JA78" s="77"/>
      <c r="JB78" s="77"/>
      <c r="JC78" s="77"/>
      <c r="JD78" s="77"/>
      <c r="JE78" s="77"/>
      <c r="JF78" s="77"/>
      <c r="JG78" s="77"/>
      <c r="JH78" s="77"/>
      <c r="JI78" s="77"/>
      <c r="JJ78" s="77"/>
      <c r="JK78" s="77"/>
      <c r="JL78" s="77"/>
      <c r="JM78" s="77"/>
    </row>
    <row r="79" spans="1:273" s="612" customFormat="1" ht="35.1" customHeight="1">
      <c r="A79" s="224"/>
      <c r="B79" s="1025">
        <v>2026</v>
      </c>
      <c r="C79" s="734"/>
      <c r="D79" s="735"/>
      <c r="E79" s="735"/>
      <c r="F79" s="735"/>
      <c r="G79" s="735"/>
      <c r="H79" s="735"/>
      <c r="I79" s="894"/>
      <c r="J79" s="1025">
        <v>2026</v>
      </c>
      <c r="K79" s="734"/>
      <c r="L79" s="735"/>
      <c r="M79" s="735"/>
      <c r="N79" s="735"/>
      <c r="O79" s="894"/>
      <c r="P79" s="1025">
        <v>2026</v>
      </c>
      <c r="Q79" s="734"/>
      <c r="R79" s="735"/>
      <c r="S79" s="735"/>
      <c r="T79" s="735"/>
      <c r="U79" s="735"/>
      <c r="V79" s="735"/>
      <c r="W79" s="735"/>
      <c r="X79" s="744"/>
      <c r="Y79" s="744"/>
      <c r="Z79" s="77"/>
      <c r="AA79" s="77"/>
      <c r="AB79" s="77"/>
      <c r="AC79" s="77"/>
      <c r="AD79" s="77"/>
      <c r="AE79" s="77"/>
      <c r="AF79" s="77"/>
      <c r="AG79" s="77"/>
      <c r="AH79" s="77"/>
      <c r="AI79" s="77"/>
      <c r="AJ79" s="77"/>
      <c r="AK79" s="77"/>
      <c r="AL79" s="77"/>
      <c r="AM79" s="77"/>
      <c r="AN79" s="77"/>
      <c r="AO79" s="77"/>
      <c r="AP79" s="77"/>
      <c r="AQ79" s="77"/>
      <c r="AR79" s="77"/>
      <c r="AS79" s="77"/>
      <c r="AT79" s="77"/>
      <c r="AU79" s="77"/>
      <c r="AV79" s="77"/>
      <c r="AW79" s="77"/>
      <c r="AX79" s="77"/>
      <c r="AY79" s="77"/>
      <c r="AZ79" s="77"/>
      <c r="BA79" s="77"/>
      <c r="BB79" s="77"/>
      <c r="BC79" s="77"/>
      <c r="BD79" s="77"/>
      <c r="BE79" s="77"/>
      <c r="BF79" s="77"/>
      <c r="BG79" s="77"/>
      <c r="BH79" s="77"/>
      <c r="BI79" s="77"/>
      <c r="BJ79" s="77"/>
      <c r="BK79" s="77"/>
      <c r="BL79" s="77"/>
      <c r="BM79" s="77"/>
      <c r="BN79" s="77"/>
      <c r="BO79" s="77"/>
      <c r="BP79" s="77"/>
      <c r="BQ79" s="77"/>
      <c r="BR79" s="77"/>
      <c r="BS79" s="77"/>
      <c r="BT79" s="77"/>
      <c r="BU79" s="77"/>
      <c r="BV79" s="77"/>
      <c r="BW79" s="77"/>
      <c r="BX79" s="77"/>
      <c r="BY79" s="77"/>
      <c r="BZ79" s="77"/>
      <c r="CA79" s="77"/>
      <c r="CB79" s="77"/>
      <c r="CC79" s="77"/>
      <c r="CD79" s="77"/>
      <c r="CE79" s="77"/>
      <c r="CF79" s="77"/>
      <c r="CG79" s="77"/>
      <c r="CH79" s="77"/>
      <c r="CI79" s="77"/>
      <c r="CJ79" s="77"/>
      <c r="CK79" s="77"/>
      <c r="CL79" s="77"/>
      <c r="CM79" s="77"/>
      <c r="CN79" s="77"/>
      <c r="CO79" s="77"/>
      <c r="CP79" s="77"/>
      <c r="CQ79" s="77"/>
      <c r="CR79" s="77"/>
      <c r="CS79" s="77"/>
      <c r="CT79" s="77"/>
      <c r="CU79" s="77"/>
      <c r="CV79" s="77"/>
      <c r="CW79" s="77"/>
      <c r="CX79" s="77"/>
      <c r="CY79" s="77"/>
      <c r="CZ79" s="77"/>
      <c r="DA79" s="77"/>
      <c r="DB79" s="77"/>
      <c r="DC79" s="77"/>
      <c r="DD79" s="77"/>
      <c r="DE79" s="77"/>
      <c r="DF79" s="77"/>
      <c r="DG79" s="77"/>
      <c r="DH79" s="77"/>
      <c r="DI79" s="77"/>
      <c r="DJ79" s="77"/>
      <c r="DK79" s="77"/>
      <c r="DL79" s="77"/>
      <c r="DM79" s="77"/>
      <c r="DN79" s="77"/>
      <c r="DO79" s="77"/>
      <c r="DP79" s="77"/>
      <c r="DQ79" s="77"/>
      <c r="DR79" s="77"/>
      <c r="DS79" s="77"/>
      <c r="DT79" s="77"/>
      <c r="DU79" s="77"/>
      <c r="DV79" s="77"/>
      <c r="DW79" s="77"/>
      <c r="DX79" s="77"/>
      <c r="DY79" s="77"/>
      <c r="DZ79" s="77"/>
      <c r="EA79" s="77"/>
      <c r="EB79" s="77"/>
      <c r="EC79" s="77"/>
      <c r="ED79" s="77"/>
      <c r="EE79" s="77"/>
      <c r="EF79" s="77"/>
      <c r="EG79" s="77"/>
      <c r="EH79" s="77"/>
      <c r="EI79" s="77"/>
      <c r="EJ79" s="77"/>
      <c r="EK79" s="77"/>
      <c r="EL79" s="77"/>
      <c r="EM79" s="77"/>
      <c r="EN79" s="77"/>
      <c r="EO79" s="77"/>
      <c r="EP79" s="77"/>
      <c r="EQ79" s="77"/>
      <c r="ER79" s="77"/>
      <c r="ES79" s="77"/>
      <c r="ET79" s="77"/>
      <c r="EU79" s="77"/>
      <c r="EV79" s="77"/>
      <c r="EW79" s="77"/>
      <c r="EX79" s="77"/>
      <c r="EY79" s="77"/>
      <c r="EZ79" s="77"/>
      <c r="FA79" s="77"/>
      <c r="FB79" s="77"/>
      <c r="FC79" s="77"/>
      <c r="FD79" s="77"/>
      <c r="FE79" s="77"/>
      <c r="FF79" s="77"/>
      <c r="FG79" s="77"/>
      <c r="FH79" s="77"/>
      <c r="FI79" s="77"/>
      <c r="FJ79" s="77"/>
      <c r="FK79" s="77"/>
      <c r="FL79" s="77"/>
      <c r="FM79" s="77"/>
      <c r="FN79" s="77"/>
      <c r="FO79" s="77"/>
      <c r="FP79" s="77"/>
      <c r="FQ79" s="77"/>
      <c r="FR79" s="77"/>
      <c r="FS79" s="77"/>
      <c r="FT79" s="77"/>
      <c r="FU79" s="77"/>
      <c r="FV79" s="77"/>
      <c r="FW79" s="77"/>
      <c r="FX79" s="77"/>
      <c r="FY79" s="77"/>
      <c r="FZ79" s="77"/>
      <c r="GA79" s="77"/>
      <c r="GB79" s="77"/>
      <c r="GC79" s="77"/>
      <c r="GD79" s="77"/>
      <c r="GE79" s="77"/>
      <c r="GF79" s="77"/>
      <c r="GG79" s="77"/>
      <c r="GH79" s="77"/>
      <c r="GI79" s="77"/>
      <c r="GJ79" s="77"/>
      <c r="GK79" s="77"/>
      <c r="GL79" s="77"/>
      <c r="GM79" s="77"/>
      <c r="GN79" s="77"/>
      <c r="GO79" s="77"/>
      <c r="GP79" s="77"/>
      <c r="GQ79" s="77"/>
      <c r="GR79" s="77"/>
      <c r="GS79" s="77"/>
      <c r="GT79" s="77"/>
      <c r="GU79" s="77"/>
      <c r="GV79" s="77"/>
      <c r="GW79" s="77"/>
      <c r="GX79" s="77"/>
      <c r="GY79" s="77"/>
      <c r="GZ79" s="77"/>
      <c r="HA79" s="77"/>
      <c r="HB79" s="77"/>
      <c r="HC79" s="77"/>
      <c r="HD79" s="77"/>
      <c r="HE79" s="77"/>
      <c r="HF79" s="77"/>
      <c r="HG79" s="77"/>
      <c r="HH79" s="77"/>
      <c r="HI79" s="77"/>
      <c r="HJ79" s="77"/>
      <c r="HK79" s="77"/>
      <c r="HL79" s="77"/>
      <c r="HM79" s="77"/>
      <c r="HN79" s="77"/>
      <c r="HO79" s="77"/>
      <c r="HP79" s="77"/>
      <c r="HQ79" s="77"/>
      <c r="HR79" s="77"/>
      <c r="HS79" s="77"/>
      <c r="HT79" s="77"/>
      <c r="HU79" s="77"/>
      <c r="HV79" s="77"/>
      <c r="HW79" s="77"/>
      <c r="HX79" s="77"/>
      <c r="HY79" s="77"/>
      <c r="HZ79" s="77"/>
      <c r="IA79" s="77"/>
      <c r="IB79" s="77"/>
      <c r="IC79" s="77"/>
      <c r="ID79" s="77"/>
      <c r="IE79" s="77"/>
      <c r="IF79" s="77"/>
      <c r="IG79" s="77"/>
      <c r="IH79" s="77"/>
      <c r="II79" s="77"/>
      <c r="IJ79" s="77"/>
      <c r="IK79" s="77"/>
      <c r="IL79" s="77"/>
      <c r="IM79" s="77"/>
      <c r="IN79" s="77"/>
      <c r="IO79" s="77"/>
      <c r="IP79" s="77"/>
      <c r="IQ79" s="77"/>
      <c r="IR79" s="77"/>
      <c r="IS79" s="77"/>
      <c r="IT79" s="77"/>
      <c r="IU79" s="77"/>
      <c r="IV79" s="77"/>
      <c r="IW79" s="77"/>
      <c r="IX79" s="77"/>
      <c r="IY79" s="77"/>
      <c r="IZ79" s="77"/>
      <c r="JA79" s="77"/>
      <c r="JB79" s="77"/>
      <c r="JC79" s="77"/>
      <c r="JD79" s="77"/>
      <c r="JE79" s="77"/>
      <c r="JF79" s="77"/>
      <c r="JG79" s="77"/>
      <c r="JH79" s="77"/>
      <c r="JI79" s="77"/>
      <c r="JJ79" s="77"/>
      <c r="JK79" s="77"/>
      <c r="JL79" s="77"/>
      <c r="JM79" s="77"/>
    </row>
    <row r="80" spans="1:273" s="513" customFormat="1" ht="35.1" customHeight="1">
      <c r="A80" s="224"/>
      <c r="B80" s="722" t="s">
        <v>1157</v>
      </c>
      <c r="C80" s="574">
        <v>6773.9030000000002</v>
      </c>
      <c r="D80" s="573">
        <v>3067.2190000000001</v>
      </c>
      <c r="E80" s="573">
        <v>352.80200000000002</v>
      </c>
      <c r="F80" s="573">
        <v>1392.9939999999999</v>
      </c>
      <c r="G80" s="573">
        <v>13.848000000000001</v>
      </c>
      <c r="H80" s="573">
        <v>1947.039</v>
      </c>
      <c r="I80" s="894"/>
      <c r="J80" s="722" t="s">
        <v>1157</v>
      </c>
      <c r="K80" s="574">
        <v>997.04600000000005</v>
      </c>
      <c r="L80" s="573">
        <v>18.373999999999999</v>
      </c>
      <c r="M80" s="573">
        <v>28.225999999999999</v>
      </c>
      <c r="N80" s="573">
        <v>950.44500000000005</v>
      </c>
      <c r="O80" s="894"/>
      <c r="P80" s="722" t="s">
        <v>1157</v>
      </c>
      <c r="Q80" s="574">
        <v>8713.08</v>
      </c>
      <c r="R80" s="573">
        <v>1114.7629999999999</v>
      </c>
      <c r="S80" s="573">
        <v>1798.201</v>
      </c>
      <c r="T80" s="573">
        <v>223.44800000000001</v>
      </c>
      <c r="U80" s="573">
        <v>5515.07</v>
      </c>
      <c r="V80" s="573">
        <v>21.663</v>
      </c>
      <c r="W80" s="573">
        <v>39.935000000000002</v>
      </c>
      <c r="X80" s="744"/>
      <c r="Y80" s="744"/>
      <c r="Z80" s="77"/>
      <c r="AA80" s="77"/>
      <c r="AB80" s="77"/>
      <c r="AC80" s="77"/>
      <c r="AD80" s="77"/>
      <c r="AE80" s="77"/>
      <c r="AF80" s="77"/>
      <c r="AG80" s="77"/>
      <c r="AH80" s="77"/>
      <c r="AI80" s="77"/>
      <c r="AJ80" s="77"/>
      <c r="AK80" s="77"/>
      <c r="AL80" s="77"/>
      <c r="AM80" s="77"/>
      <c r="AN80" s="77"/>
      <c r="AO80" s="77"/>
      <c r="AP80" s="77"/>
      <c r="AQ80" s="77"/>
      <c r="AR80" s="77"/>
      <c r="AS80" s="77"/>
      <c r="AT80" s="77"/>
      <c r="AU80" s="77"/>
      <c r="AV80" s="77"/>
      <c r="AW80" s="77"/>
      <c r="AX80" s="77"/>
      <c r="AY80" s="77"/>
      <c r="AZ80" s="77"/>
      <c r="BA80" s="77"/>
      <c r="BB80" s="77"/>
      <c r="BC80" s="77"/>
      <c r="BD80" s="77"/>
      <c r="BE80" s="77"/>
      <c r="BF80" s="77"/>
      <c r="BG80" s="77"/>
      <c r="BH80" s="77"/>
      <c r="BI80" s="77"/>
      <c r="BJ80" s="77"/>
      <c r="BK80" s="77"/>
      <c r="BL80" s="77"/>
      <c r="BM80" s="77"/>
      <c r="BN80" s="77"/>
      <c r="BO80" s="77"/>
      <c r="BP80" s="77"/>
      <c r="BQ80" s="77"/>
      <c r="BR80" s="77"/>
      <c r="BS80" s="77"/>
      <c r="BT80" s="77"/>
      <c r="BU80" s="77"/>
      <c r="BV80" s="77"/>
      <c r="BW80" s="77"/>
      <c r="BX80" s="77"/>
      <c r="BY80" s="77"/>
      <c r="BZ80" s="77"/>
      <c r="CA80" s="77"/>
      <c r="CB80" s="77"/>
      <c r="CC80" s="77"/>
      <c r="CD80" s="77"/>
      <c r="CE80" s="77"/>
      <c r="CF80" s="77"/>
      <c r="CG80" s="77"/>
      <c r="CH80" s="77"/>
      <c r="CI80" s="77"/>
      <c r="CJ80" s="77"/>
      <c r="CK80" s="77"/>
      <c r="CL80" s="77"/>
      <c r="CM80" s="77"/>
      <c r="CN80" s="77"/>
      <c r="CO80" s="77"/>
      <c r="CP80" s="77"/>
      <c r="CQ80" s="77"/>
      <c r="CR80" s="77"/>
      <c r="CS80" s="77"/>
      <c r="CT80" s="77"/>
      <c r="CU80" s="77"/>
      <c r="CV80" s="77"/>
      <c r="CW80" s="77"/>
      <c r="CX80" s="77"/>
      <c r="CY80" s="77"/>
      <c r="CZ80" s="77"/>
      <c r="DA80" s="77"/>
      <c r="DB80" s="77"/>
      <c r="DC80" s="77"/>
      <c r="DD80" s="77"/>
      <c r="DE80" s="77"/>
      <c r="DF80" s="77"/>
      <c r="DG80" s="77"/>
      <c r="DH80" s="77"/>
      <c r="DI80" s="77"/>
      <c r="DJ80" s="77"/>
      <c r="DK80" s="77"/>
      <c r="DL80" s="77"/>
      <c r="DM80" s="77"/>
      <c r="DN80" s="77"/>
      <c r="DO80" s="77"/>
      <c r="DP80" s="77"/>
      <c r="DQ80" s="77"/>
      <c r="DR80" s="77"/>
      <c r="DS80" s="77"/>
      <c r="DT80" s="77"/>
      <c r="DU80" s="77"/>
      <c r="DV80" s="77"/>
      <c r="DW80" s="77"/>
      <c r="DX80" s="77"/>
      <c r="DY80" s="77"/>
      <c r="DZ80" s="77"/>
      <c r="EA80" s="77"/>
      <c r="EB80" s="77"/>
      <c r="EC80" s="77"/>
      <c r="ED80" s="77"/>
      <c r="EE80" s="77"/>
      <c r="EF80" s="77"/>
      <c r="EG80" s="77"/>
      <c r="EH80" s="77"/>
      <c r="EI80" s="77"/>
      <c r="EJ80" s="77"/>
      <c r="EK80" s="77"/>
      <c r="EL80" s="77"/>
      <c r="EM80" s="77"/>
      <c r="EN80" s="77"/>
      <c r="EO80" s="77"/>
      <c r="EP80" s="77"/>
      <c r="EQ80" s="77"/>
      <c r="ER80" s="77"/>
      <c r="ES80" s="77"/>
      <c r="ET80" s="77"/>
      <c r="EU80" s="77"/>
      <c r="EV80" s="77"/>
      <c r="EW80" s="77"/>
      <c r="EX80" s="77"/>
      <c r="EY80" s="77"/>
      <c r="EZ80" s="77"/>
      <c r="FA80" s="77"/>
      <c r="FB80" s="77"/>
      <c r="FC80" s="77"/>
      <c r="FD80" s="77"/>
      <c r="FE80" s="77"/>
      <c r="FF80" s="77"/>
      <c r="FG80" s="77"/>
      <c r="FH80" s="77"/>
      <c r="FI80" s="77"/>
      <c r="FJ80" s="77"/>
      <c r="FK80" s="77"/>
      <c r="FL80" s="77"/>
      <c r="FM80" s="77"/>
      <c r="FN80" s="77"/>
      <c r="FO80" s="77"/>
      <c r="FP80" s="77"/>
      <c r="FQ80" s="77"/>
      <c r="FR80" s="77"/>
      <c r="FS80" s="77"/>
      <c r="FT80" s="77"/>
      <c r="FU80" s="77"/>
      <c r="FV80" s="77"/>
      <c r="FW80" s="77"/>
      <c r="FX80" s="77"/>
      <c r="FY80" s="77"/>
      <c r="FZ80" s="77"/>
      <c r="GA80" s="77"/>
      <c r="GB80" s="77"/>
      <c r="GC80" s="77"/>
      <c r="GD80" s="77"/>
      <c r="GE80" s="77"/>
      <c r="GF80" s="77"/>
      <c r="GG80" s="77"/>
      <c r="GH80" s="77"/>
      <c r="GI80" s="77"/>
      <c r="GJ80" s="77"/>
      <c r="GK80" s="77"/>
      <c r="GL80" s="77"/>
      <c r="GM80" s="77"/>
      <c r="GN80" s="77"/>
      <c r="GO80" s="77"/>
      <c r="GP80" s="77"/>
      <c r="GQ80" s="77"/>
      <c r="GR80" s="77"/>
      <c r="GS80" s="77"/>
      <c r="GT80" s="77"/>
      <c r="GU80" s="77"/>
      <c r="GV80" s="77"/>
      <c r="GW80" s="77"/>
      <c r="GX80" s="77"/>
      <c r="GY80" s="77"/>
      <c r="GZ80" s="77"/>
      <c r="HA80" s="77"/>
      <c r="HB80" s="77"/>
      <c r="HC80" s="77"/>
      <c r="HD80" s="77"/>
      <c r="HE80" s="77"/>
      <c r="HF80" s="77"/>
      <c r="HG80" s="77"/>
      <c r="HH80" s="77"/>
      <c r="HI80" s="77"/>
      <c r="HJ80" s="77"/>
      <c r="HK80" s="77"/>
      <c r="HL80" s="77"/>
      <c r="HM80" s="77"/>
      <c r="HN80" s="77"/>
      <c r="HO80" s="77"/>
      <c r="HP80" s="77"/>
      <c r="HQ80" s="77"/>
      <c r="HR80" s="77"/>
      <c r="HS80" s="77"/>
      <c r="HT80" s="77"/>
      <c r="HU80" s="77"/>
      <c r="HV80" s="77"/>
      <c r="HW80" s="77"/>
      <c r="HX80" s="77"/>
      <c r="HY80" s="77"/>
      <c r="HZ80" s="77"/>
      <c r="IA80" s="77"/>
      <c r="IB80" s="77"/>
      <c r="IC80" s="77"/>
      <c r="ID80" s="77"/>
      <c r="IE80" s="77"/>
      <c r="IF80" s="77"/>
      <c r="IG80" s="77"/>
      <c r="IH80" s="77"/>
      <c r="II80" s="77"/>
      <c r="IJ80" s="77"/>
      <c r="IK80" s="77"/>
      <c r="IL80" s="77"/>
      <c r="IM80" s="77"/>
      <c r="IN80" s="77"/>
      <c r="IO80" s="77"/>
      <c r="IP80" s="77"/>
      <c r="IQ80" s="77"/>
      <c r="IR80" s="77"/>
      <c r="IS80" s="77"/>
      <c r="IT80" s="77"/>
      <c r="IU80" s="77"/>
      <c r="IV80" s="77"/>
      <c r="IW80" s="77"/>
      <c r="IX80" s="77"/>
      <c r="IY80" s="77"/>
      <c r="IZ80" s="77"/>
      <c r="JA80" s="77"/>
      <c r="JB80" s="77"/>
      <c r="JC80" s="77"/>
      <c r="JD80" s="77"/>
      <c r="JE80" s="77"/>
      <c r="JF80" s="77"/>
      <c r="JG80" s="77"/>
      <c r="JH80" s="77"/>
      <c r="JI80" s="77"/>
      <c r="JJ80" s="77"/>
      <c r="JK80" s="77"/>
      <c r="JL80" s="77"/>
      <c r="JM80" s="77"/>
    </row>
    <row r="81" spans="1:273" s="512" customFormat="1" ht="35.1" customHeight="1">
      <c r="A81" s="224"/>
      <c r="B81" s="943" t="s">
        <v>1164</v>
      </c>
      <c r="C81" s="914">
        <v>6914.848</v>
      </c>
      <c r="D81" s="639">
        <v>3894.3530000000001</v>
      </c>
      <c r="E81" s="639">
        <v>349.90899999999999</v>
      </c>
      <c r="F81" s="639">
        <v>1410.4290000000001</v>
      </c>
      <c r="G81" s="639">
        <v>13.634</v>
      </c>
      <c r="H81" s="639">
        <v>1246.5239999999999</v>
      </c>
      <c r="I81" s="894"/>
      <c r="J81" s="943" t="s">
        <v>1164</v>
      </c>
      <c r="K81" s="914">
        <v>976.303</v>
      </c>
      <c r="L81" s="639">
        <v>18.757999999999999</v>
      </c>
      <c r="M81" s="639">
        <v>34.926000000000002</v>
      </c>
      <c r="N81" s="639">
        <v>922.61900000000003</v>
      </c>
      <c r="O81" s="894"/>
      <c r="P81" s="943" t="s">
        <v>1164</v>
      </c>
      <c r="Q81" s="914">
        <v>8868.6440000000002</v>
      </c>
      <c r="R81" s="639">
        <v>1228.3</v>
      </c>
      <c r="S81" s="639">
        <v>1772.7550000000001</v>
      </c>
      <c r="T81" s="639">
        <v>216.50200000000001</v>
      </c>
      <c r="U81" s="639">
        <v>5598.0609999999997</v>
      </c>
      <c r="V81" s="639">
        <v>13.821</v>
      </c>
      <c r="W81" s="639">
        <v>39.204000000000001</v>
      </c>
      <c r="X81" s="744"/>
      <c r="Y81" s="744"/>
      <c r="Z81" s="77"/>
      <c r="AA81" s="77"/>
      <c r="AB81" s="77"/>
      <c r="AC81" s="77"/>
      <c r="AD81" s="77"/>
      <c r="AE81" s="77"/>
      <c r="AF81" s="77"/>
      <c r="AG81" s="77"/>
      <c r="AH81" s="77"/>
      <c r="AI81" s="77"/>
      <c r="AJ81" s="77"/>
      <c r="AK81" s="77"/>
      <c r="AL81" s="77"/>
      <c r="AM81" s="77"/>
      <c r="AN81" s="77"/>
      <c r="AO81" s="77"/>
      <c r="AP81" s="77"/>
      <c r="AQ81" s="77"/>
      <c r="AR81" s="77"/>
      <c r="AS81" s="77"/>
      <c r="AT81" s="77"/>
      <c r="AU81" s="77"/>
      <c r="AV81" s="77"/>
      <c r="AW81" s="77"/>
      <c r="AX81" s="77"/>
      <c r="AY81" s="77"/>
      <c r="AZ81" s="77"/>
      <c r="BA81" s="77"/>
      <c r="BB81" s="77"/>
      <c r="BC81" s="77"/>
      <c r="BD81" s="77"/>
      <c r="BE81" s="77"/>
      <c r="BF81" s="77"/>
      <c r="BG81" s="77"/>
      <c r="BH81" s="77"/>
      <c r="BI81" s="77"/>
      <c r="BJ81" s="77"/>
      <c r="BK81" s="77"/>
      <c r="BL81" s="77"/>
      <c r="BM81" s="77"/>
      <c r="BN81" s="77"/>
      <c r="BO81" s="77"/>
      <c r="BP81" s="77"/>
      <c r="BQ81" s="77"/>
      <c r="BR81" s="77"/>
      <c r="BS81" s="77"/>
      <c r="BT81" s="77"/>
      <c r="BU81" s="77"/>
      <c r="BV81" s="77"/>
      <c r="BW81" s="77"/>
      <c r="BX81" s="77"/>
      <c r="BY81" s="77"/>
      <c r="BZ81" s="77"/>
      <c r="CA81" s="77"/>
      <c r="CB81" s="77"/>
      <c r="CC81" s="77"/>
      <c r="CD81" s="77"/>
      <c r="CE81" s="77"/>
      <c r="CF81" s="77"/>
      <c r="CG81" s="77"/>
      <c r="CH81" s="77"/>
      <c r="CI81" s="77"/>
      <c r="CJ81" s="77"/>
      <c r="CK81" s="77"/>
      <c r="CL81" s="77"/>
      <c r="CM81" s="77"/>
      <c r="CN81" s="77"/>
      <c r="CO81" s="77"/>
      <c r="CP81" s="77"/>
      <c r="CQ81" s="77"/>
      <c r="CR81" s="77"/>
      <c r="CS81" s="77"/>
      <c r="CT81" s="77"/>
      <c r="CU81" s="77"/>
      <c r="CV81" s="77"/>
      <c r="CW81" s="77"/>
      <c r="CX81" s="77"/>
      <c r="CY81" s="77"/>
      <c r="CZ81" s="77"/>
      <c r="DA81" s="77"/>
      <c r="DB81" s="77"/>
      <c r="DC81" s="77"/>
      <c r="DD81" s="77"/>
      <c r="DE81" s="77"/>
      <c r="DF81" s="77"/>
      <c r="DG81" s="77"/>
      <c r="DH81" s="77"/>
      <c r="DI81" s="77"/>
      <c r="DJ81" s="77"/>
      <c r="DK81" s="77"/>
      <c r="DL81" s="77"/>
      <c r="DM81" s="77"/>
      <c r="DN81" s="77"/>
      <c r="DO81" s="77"/>
      <c r="DP81" s="77"/>
      <c r="DQ81" s="77"/>
      <c r="DR81" s="77"/>
      <c r="DS81" s="77"/>
      <c r="DT81" s="77"/>
      <c r="DU81" s="77"/>
      <c r="DV81" s="77"/>
      <c r="DW81" s="77"/>
      <c r="DX81" s="77"/>
      <c r="DY81" s="77"/>
      <c r="DZ81" s="77"/>
      <c r="EA81" s="77"/>
      <c r="EB81" s="77"/>
      <c r="EC81" s="77"/>
      <c r="ED81" s="77"/>
      <c r="EE81" s="77"/>
      <c r="EF81" s="77"/>
      <c r="EG81" s="77"/>
      <c r="EH81" s="77"/>
      <c r="EI81" s="77"/>
      <c r="EJ81" s="77"/>
      <c r="EK81" s="77"/>
      <c r="EL81" s="77"/>
      <c r="EM81" s="77"/>
      <c r="EN81" s="77"/>
      <c r="EO81" s="77"/>
      <c r="EP81" s="77"/>
      <c r="EQ81" s="77"/>
      <c r="ER81" s="77"/>
      <c r="ES81" s="77"/>
      <c r="ET81" s="77"/>
      <c r="EU81" s="77"/>
      <c r="EV81" s="77"/>
      <c r="EW81" s="77"/>
      <c r="EX81" s="77"/>
      <c r="EY81" s="77"/>
      <c r="EZ81" s="77"/>
      <c r="FA81" s="77"/>
      <c r="FB81" s="77"/>
      <c r="FC81" s="77"/>
      <c r="FD81" s="77"/>
      <c r="FE81" s="77"/>
      <c r="FF81" s="77"/>
      <c r="FG81" s="77"/>
      <c r="FH81" s="77"/>
      <c r="FI81" s="77"/>
      <c r="FJ81" s="77"/>
      <c r="FK81" s="77"/>
      <c r="FL81" s="77"/>
      <c r="FM81" s="77"/>
      <c r="FN81" s="77"/>
      <c r="FO81" s="77"/>
      <c r="FP81" s="77"/>
      <c r="FQ81" s="77"/>
      <c r="FR81" s="77"/>
      <c r="FS81" s="77"/>
      <c r="FT81" s="77"/>
      <c r="FU81" s="77"/>
      <c r="FV81" s="77"/>
      <c r="FW81" s="77"/>
      <c r="FX81" s="77"/>
      <c r="FY81" s="77"/>
      <c r="FZ81" s="77"/>
      <c r="GA81" s="77"/>
      <c r="GB81" s="77"/>
      <c r="GC81" s="77"/>
      <c r="GD81" s="77"/>
      <c r="GE81" s="77"/>
      <c r="GF81" s="77"/>
      <c r="GG81" s="77"/>
      <c r="GH81" s="77"/>
      <c r="GI81" s="77"/>
      <c r="GJ81" s="77"/>
      <c r="GK81" s="77"/>
      <c r="GL81" s="77"/>
      <c r="GM81" s="77"/>
      <c r="GN81" s="77"/>
      <c r="GO81" s="77"/>
      <c r="GP81" s="77"/>
      <c r="GQ81" s="77"/>
      <c r="GR81" s="77"/>
      <c r="GS81" s="77"/>
      <c r="GT81" s="77"/>
      <c r="GU81" s="77"/>
      <c r="GV81" s="77"/>
      <c r="GW81" s="77"/>
      <c r="GX81" s="77"/>
      <c r="GY81" s="77"/>
      <c r="GZ81" s="77"/>
      <c r="HA81" s="77"/>
      <c r="HB81" s="77"/>
      <c r="HC81" s="77"/>
      <c r="HD81" s="77"/>
      <c r="HE81" s="77"/>
      <c r="HF81" s="77"/>
      <c r="HG81" s="77"/>
      <c r="HH81" s="77"/>
      <c r="HI81" s="77"/>
      <c r="HJ81" s="77"/>
      <c r="HK81" s="77"/>
      <c r="HL81" s="77"/>
      <c r="HM81" s="77"/>
      <c r="HN81" s="77"/>
      <c r="HO81" s="77"/>
      <c r="HP81" s="77"/>
      <c r="HQ81" s="77"/>
      <c r="HR81" s="77"/>
      <c r="HS81" s="77"/>
      <c r="HT81" s="77"/>
      <c r="HU81" s="77"/>
      <c r="HV81" s="77"/>
      <c r="HW81" s="77"/>
      <c r="HX81" s="77"/>
      <c r="HY81" s="77"/>
      <c r="HZ81" s="77"/>
      <c r="IA81" s="77"/>
      <c r="IB81" s="77"/>
      <c r="IC81" s="77"/>
      <c r="ID81" s="77"/>
      <c r="IE81" s="77"/>
      <c r="IF81" s="77"/>
      <c r="IG81" s="77"/>
      <c r="IH81" s="77"/>
      <c r="II81" s="77"/>
      <c r="IJ81" s="77"/>
      <c r="IK81" s="77"/>
      <c r="IL81" s="77"/>
      <c r="IM81" s="77"/>
      <c r="IN81" s="77"/>
      <c r="IO81" s="77"/>
      <c r="IP81" s="77"/>
      <c r="IQ81" s="77"/>
      <c r="IR81" s="77"/>
      <c r="IS81" s="77"/>
      <c r="IT81" s="77"/>
      <c r="IU81" s="77"/>
      <c r="IV81" s="77"/>
      <c r="IW81" s="77"/>
      <c r="IX81" s="77"/>
      <c r="IY81" s="77"/>
      <c r="IZ81" s="77"/>
      <c r="JA81" s="77"/>
      <c r="JB81" s="77"/>
      <c r="JC81" s="77"/>
      <c r="JD81" s="77"/>
      <c r="JE81" s="77"/>
      <c r="JF81" s="77"/>
      <c r="JG81" s="77"/>
      <c r="JH81" s="77"/>
      <c r="JI81" s="77"/>
      <c r="JJ81" s="77"/>
      <c r="JK81" s="77"/>
      <c r="JL81" s="77"/>
      <c r="JM81" s="77"/>
    </row>
    <row r="82" spans="1:273">
      <c r="C82" s="50"/>
      <c r="D82" s="50"/>
      <c r="E82" s="50"/>
      <c r="F82" s="50"/>
      <c r="G82" s="50"/>
      <c r="H82" s="50"/>
      <c r="I82" s="50"/>
      <c r="J82" s="50"/>
      <c r="K82" s="50"/>
      <c r="L82" s="50"/>
      <c r="M82" s="50"/>
      <c r="N82" s="50"/>
      <c r="O82" s="50"/>
      <c r="P82" s="50"/>
      <c r="Q82" s="50"/>
      <c r="R82" s="50"/>
      <c r="S82" s="50"/>
      <c r="T82" s="50"/>
      <c r="U82" s="50"/>
      <c r="V82" s="50"/>
      <c r="W82" s="50"/>
    </row>
    <row r="83" spans="1:273" s="738" customFormat="1" ht="30" customHeight="1">
      <c r="A83" s="579"/>
      <c r="B83" s="718" t="s">
        <v>873</v>
      </c>
      <c r="C83" s="579"/>
      <c r="D83" s="579"/>
      <c r="E83" s="579"/>
      <c r="F83" s="579"/>
      <c r="G83" s="579"/>
      <c r="H83" s="579"/>
      <c r="I83" s="579"/>
      <c r="K83" s="746"/>
      <c r="L83" s="739"/>
      <c r="M83" s="739"/>
      <c r="N83" s="739"/>
      <c r="O83" s="579"/>
      <c r="R83" s="739"/>
      <c r="S83" s="739"/>
      <c r="T83" s="739"/>
      <c r="U83" s="739"/>
      <c r="V83" s="739"/>
      <c r="W83" s="719" t="s">
        <v>870</v>
      </c>
    </row>
    <row r="84" spans="1:273">
      <c r="C84" s="50"/>
      <c r="D84" s="50"/>
      <c r="E84" s="50"/>
      <c r="F84" s="50"/>
      <c r="G84" s="50"/>
      <c r="H84" s="50"/>
      <c r="I84" s="50"/>
      <c r="J84" s="50"/>
      <c r="K84" s="50"/>
      <c r="L84" s="50"/>
      <c r="M84" s="50"/>
      <c r="N84" s="50"/>
      <c r="O84" s="50"/>
      <c r="P84" s="50"/>
      <c r="Q84" s="50"/>
      <c r="R84" s="50"/>
      <c r="S84" s="50"/>
      <c r="T84" s="50"/>
      <c r="U84" s="50"/>
      <c r="V84" s="50"/>
      <c r="W84" s="50"/>
    </row>
    <row r="85" spans="1:273">
      <c r="C85" s="50"/>
      <c r="D85" s="50"/>
      <c r="E85" s="50"/>
      <c r="F85" s="50"/>
      <c r="G85" s="50"/>
      <c r="H85" s="50"/>
      <c r="I85" s="50"/>
      <c r="J85" s="50"/>
      <c r="K85" s="50"/>
      <c r="L85" s="50"/>
      <c r="M85" s="50"/>
      <c r="N85" s="50"/>
      <c r="O85" s="50"/>
      <c r="P85" s="50"/>
      <c r="Q85" s="50"/>
      <c r="R85" s="50"/>
      <c r="S85" s="50"/>
      <c r="T85" s="50"/>
      <c r="U85" s="50"/>
      <c r="V85" s="50"/>
      <c r="W85" s="50"/>
    </row>
    <row r="86" spans="1:273">
      <c r="C86" s="50"/>
      <c r="D86" s="50"/>
      <c r="E86" s="50"/>
      <c r="F86" s="50"/>
      <c r="G86" s="50"/>
      <c r="H86" s="50"/>
      <c r="I86" s="50"/>
      <c r="J86" s="50"/>
      <c r="K86" s="50"/>
      <c r="L86" s="50"/>
      <c r="M86" s="50"/>
      <c r="N86" s="50"/>
      <c r="O86" s="50"/>
      <c r="P86" s="50"/>
      <c r="Q86" s="50"/>
      <c r="R86" s="50"/>
      <c r="S86" s="50"/>
      <c r="T86" s="50"/>
      <c r="U86" s="50"/>
      <c r="V86" s="50"/>
      <c r="W86" s="50"/>
    </row>
    <row r="87" spans="1:273">
      <c r="C87" s="50"/>
      <c r="D87" s="50"/>
      <c r="E87" s="50"/>
      <c r="F87" s="50"/>
      <c r="G87" s="50"/>
      <c r="H87" s="50"/>
      <c r="I87" s="50"/>
      <c r="J87" s="50"/>
      <c r="K87" s="50"/>
      <c r="L87" s="50"/>
      <c r="M87" s="50"/>
      <c r="N87" s="50"/>
      <c r="O87" s="50"/>
      <c r="P87" s="50"/>
      <c r="Q87" s="50"/>
      <c r="R87" s="50"/>
      <c r="S87" s="50"/>
      <c r="T87" s="50"/>
      <c r="U87" s="50"/>
      <c r="V87" s="50"/>
      <c r="W87" s="50"/>
    </row>
    <row r="88" spans="1:273">
      <c r="C88" s="50"/>
      <c r="D88" s="50"/>
      <c r="E88" s="50"/>
      <c r="F88" s="50"/>
      <c r="G88" s="50"/>
      <c r="H88" s="50"/>
      <c r="I88" s="50"/>
      <c r="J88" s="50"/>
      <c r="K88" s="50"/>
      <c r="L88" s="50"/>
      <c r="M88" s="50"/>
      <c r="N88" s="50"/>
      <c r="O88" s="50"/>
      <c r="P88" s="50"/>
      <c r="Q88" s="50"/>
      <c r="R88" s="50"/>
      <c r="S88" s="50"/>
      <c r="T88" s="50"/>
      <c r="U88" s="50"/>
      <c r="V88" s="50"/>
      <c r="W88" s="50"/>
    </row>
    <row r="89" spans="1:273">
      <c r="C89" s="50"/>
      <c r="D89" s="50"/>
      <c r="E89" s="50"/>
      <c r="F89" s="50"/>
      <c r="G89" s="50"/>
      <c r="H89" s="50"/>
      <c r="I89" s="50"/>
      <c r="J89" s="50"/>
      <c r="K89" s="50"/>
      <c r="L89" s="50"/>
      <c r="M89" s="50"/>
      <c r="N89" s="50"/>
      <c r="O89" s="50"/>
      <c r="P89" s="50"/>
      <c r="Q89" s="50"/>
      <c r="R89" s="50"/>
      <c r="S89" s="50"/>
      <c r="T89" s="50"/>
      <c r="U89" s="50"/>
      <c r="V89" s="50"/>
      <c r="W89" s="50"/>
    </row>
    <row r="90" spans="1:273">
      <c r="C90" s="50"/>
      <c r="D90" s="50"/>
      <c r="E90" s="50"/>
      <c r="F90" s="50"/>
      <c r="G90" s="50"/>
      <c r="H90" s="50"/>
      <c r="I90" s="50"/>
      <c r="J90" s="50"/>
      <c r="K90" s="50"/>
      <c r="L90" s="50"/>
      <c r="M90" s="50"/>
      <c r="N90" s="50"/>
      <c r="O90" s="50"/>
      <c r="P90" s="50"/>
      <c r="Q90" s="50"/>
      <c r="R90" s="50"/>
      <c r="S90" s="50"/>
      <c r="T90" s="50"/>
      <c r="U90" s="50"/>
      <c r="V90" s="50"/>
      <c r="W90" s="50"/>
    </row>
    <row r="91" spans="1:273">
      <c r="C91" s="50"/>
      <c r="D91" s="50"/>
      <c r="E91" s="50"/>
      <c r="F91" s="50"/>
      <c r="G91" s="50"/>
      <c r="H91" s="50"/>
      <c r="I91" s="50"/>
      <c r="J91" s="50"/>
      <c r="K91" s="50"/>
      <c r="L91" s="50"/>
      <c r="M91" s="50"/>
      <c r="N91" s="50"/>
      <c r="O91" s="50"/>
      <c r="P91" s="50"/>
      <c r="Q91" s="50"/>
      <c r="R91" s="50"/>
      <c r="S91" s="50"/>
      <c r="T91" s="50"/>
      <c r="U91" s="50"/>
      <c r="V91" s="50"/>
      <c r="W91" s="50"/>
    </row>
    <row r="92" spans="1:273">
      <c r="T92" s="50"/>
      <c r="U92" s="55"/>
    </row>
    <row r="93" spans="1:273">
      <c r="A93" s="47"/>
      <c r="C93" s="47"/>
      <c r="I93" s="47"/>
      <c r="K93" s="47"/>
      <c r="O93" s="47"/>
      <c r="T93" s="50"/>
      <c r="U93" s="55"/>
    </row>
    <row r="94" spans="1:273">
      <c r="A94" s="47"/>
      <c r="C94" s="47"/>
      <c r="I94" s="47"/>
      <c r="K94" s="47"/>
      <c r="O94" s="47"/>
      <c r="T94" s="50"/>
      <c r="U94" s="55"/>
    </row>
    <row r="95" spans="1:273">
      <c r="A95" s="47"/>
      <c r="C95" s="47"/>
      <c r="I95" s="47"/>
      <c r="K95" s="47"/>
      <c r="O95" s="47"/>
      <c r="T95" s="50"/>
      <c r="U95" s="55"/>
    </row>
    <row r="96" spans="1:273">
      <c r="A96" s="47"/>
      <c r="C96" s="47"/>
      <c r="I96" s="47"/>
      <c r="K96" s="47"/>
      <c r="O96" s="47"/>
      <c r="T96" s="50"/>
      <c r="U96" s="55"/>
    </row>
    <row r="128" spans="1:23">
      <c r="A128" s="47"/>
      <c r="K128" s="50"/>
      <c r="L128" s="50"/>
      <c r="M128" s="50"/>
      <c r="N128" s="50"/>
      <c r="R128" s="51"/>
      <c r="S128" s="51"/>
      <c r="T128" s="51"/>
      <c r="U128" s="51"/>
      <c r="V128" s="51"/>
      <c r="W128" s="51"/>
    </row>
    <row r="129" spans="1:23">
      <c r="A129" s="47"/>
      <c r="K129" s="50"/>
      <c r="L129" s="50"/>
      <c r="M129" s="50"/>
      <c r="N129" s="50"/>
      <c r="R129" s="51"/>
      <c r="S129" s="51"/>
      <c r="T129" s="51"/>
      <c r="U129" s="51"/>
      <c r="V129" s="51"/>
      <c r="W129" s="51"/>
    </row>
    <row r="130" spans="1:23">
      <c r="A130" s="47"/>
      <c r="C130" s="50"/>
      <c r="D130" s="50"/>
      <c r="E130" s="50"/>
      <c r="F130" s="50"/>
      <c r="G130" s="50"/>
      <c r="H130" s="50"/>
      <c r="K130" s="50"/>
      <c r="L130" s="50"/>
      <c r="M130" s="50"/>
      <c r="N130" s="50"/>
      <c r="R130" s="51"/>
      <c r="S130" s="51"/>
      <c r="T130" s="51"/>
      <c r="U130" s="51"/>
      <c r="V130" s="51"/>
      <c r="W130" s="51"/>
    </row>
    <row r="131" spans="1:23">
      <c r="A131" s="47"/>
      <c r="C131" s="50"/>
      <c r="D131" s="50"/>
      <c r="E131" s="50"/>
      <c r="F131" s="50"/>
      <c r="G131" s="50"/>
      <c r="H131" s="50"/>
      <c r="K131" s="50"/>
      <c r="L131" s="50"/>
      <c r="M131" s="50"/>
      <c r="N131" s="50"/>
      <c r="R131" s="51"/>
      <c r="S131" s="51"/>
      <c r="T131" s="51"/>
      <c r="U131" s="51"/>
      <c r="V131" s="51"/>
      <c r="W131" s="51"/>
    </row>
    <row r="132" spans="1:23">
      <c r="A132" s="47"/>
      <c r="C132" s="50"/>
      <c r="D132" s="50"/>
      <c r="E132" s="50"/>
      <c r="F132" s="50"/>
      <c r="G132" s="50"/>
      <c r="H132" s="50"/>
      <c r="K132" s="50"/>
      <c r="L132" s="50"/>
      <c r="M132" s="50"/>
      <c r="N132" s="50"/>
      <c r="R132" s="51"/>
      <c r="S132" s="51"/>
      <c r="T132" s="51"/>
      <c r="U132" s="51"/>
      <c r="V132" s="51"/>
      <c r="W132" s="51"/>
    </row>
    <row r="133" spans="1:23">
      <c r="A133" s="47"/>
      <c r="C133" s="50"/>
      <c r="D133" s="50"/>
      <c r="E133" s="50"/>
      <c r="F133" s="50"/>
      <c r="G133" s="50"/>
      <c r="H133" s="50"/>
      <c r="K133" s="50"/>
      <c r="L133" s="50"/>
      <c r="M133" s="50"/>
      <c r="N133" s="50"/>
      <c r="R133" s="51"/>
      <c r="S133" s="51"/>
      <c r="T133" s="51"/>
      <c r="U133" s="51"/>
      <c r="V133" s="51"/>
      <c r="W133" s="51"/>
    </row>
    <row r="134" spans="1:23">
      <c r="A134" s="47"/>
      <c r="C134" s="50"/>
      <c r="D134" s="50"/>
      <c r="E134" s="50"/>
      <c r="F134" s="50"/>
      <c r="G134" s="50"/>
      <c r="H134" s="50"/>
      <c r="K134" s="50"/>
      <c r="L134" s="50"/>
      <c r="M134" s="50"/>
      <c r="N134" s="50"/>
      <c r="R134" s="51"/>
      <c r="S134" s="51"/>
      <c r="T134" s="51"/>
      <c r="U134" s="51"/>
      <c r="V134" s="51"/>
      <c r="W134" s="51"/>
    </row>
    <row r="135" spans="1:23">
      <c r="A135" s="47"/>
      <c r="C135" s="50"/>
      <c r="D135" s="50"/>
      <c r="E135" s="50"/>
      <c r="F135" s="50"/>
      <c r="G135" s="50"/>
      <c r="H135" s="50"/>
      <c r="K135" s="50"/>
      <c r="L135" s="50"/>
      <c r="M135" s="50"/>
      <c r="N135" s="50"/>
      <c r="R135" s="51"/>
      <c r="S135" s="51"/>
      <c r="T135" s="51"/>
      <c r="U135" s="51"/>
      <c r="V135" s="51"/>
      <c r="W135" s="51"/>
    </row>
    <row r="136" spans="1:23">
      <c r="A136" s="47"/>
      <c r="C136" s="50"/>
      <c r="D136" s="50"/>
      <c r="E136" s="50"/>
      <c r="F136" s="50"/>
      <c r="G136" s="50"/>
      <c r="H136" s="50"/>
      <c r="K136" s="50"/>
      <c r="L136" s="50"/>
      <c r="M136" s="50"/>
      <c r="N136" s="50"/>
      <c r="R136" s="51"/>
      <c r="S136" s="51"/>
      <c r="T136" s="51"/>
      <c r="U136" s="51"/>
      <c r="V136" s="51"/>
      <c r="W136" s="51"/>
    </row>
    <row r="137" spans="1:23">
      <c r="A137" s="47"/>
      <c r="C137" s="50"/>
      <c r="D137" s="50"/>
      <c r="E137" s="50"/>
      <c r="F137" s="50"/>
      <c r="G137" s="50"/>
      <c r="H137" s="50"/>
      <c r="K137" s="50"/>
      <c r="L137" s="50"/>
      <c r="M137" s="50"/>
      <c r="N137" s="50"/>
      <c r="R137" s="51"/>
      <c r="S137" s="51"/>
      <c r="T137" s="51"/>
      <c r="U137" s="51"/>
      <c r="V137" s="51"/>
      <c r="W137" s="51"/>
    </row>
    <row r="138" spans="1:23">
      <c r="A138" s="47"/>
      <c r="C138" s="50"/>
      <c r="D138" s="50"/>
      <c r="E138" s="50"/>
      <c r="F138" s="50"/>
      <c r="G138" s="50"/>
      <c r="H138" s="50"/>
      <c r="K138" s="50"/>
      <c r="L138" s="50"/>
      <c r="M138" s="50"/>
      <c r="N138" s="50"/>
      <c r="R138" s="51"/>
      <c r="S138" s="51"/>
      <c r="T138" s="51"/>
      <c r="U138" s="51"/>
      <c r="V138" s="51"/>
      <c r="W138" s="51"/>
    </row>
    <row r="139" spans="1:23">
      <c r="A139" s="47"/>
      <c r="C139" s="50"/>
      <c r="D139" s="50"/>
      <c r="E139" s="50"/>
      <c r="F139" s="50"/>
      <c r="G139" s="50"/>
      <c r="H139" s="50"/>
      <c r="K139" s="50"/>
      <c r="L139" s="50"/>
      <c r="M139" s="50"/>
      <c r="N139" s="50"/>
      <c r="R139" s="51"/>
      <c r="S139" s="51"/>
      <c r="T139" s="51"/>
      <c r="U139" s="51"/>
      <c r="V139" s="51"/>
      <c r="W139" s="51"/>
    </row>
    <row r="140" spans="1:23">
      <c r="A140" s="47"/>
      <c r="C140" s="50"/>
      <c r="D140" s="50"/>
      <c r="E140" s="50"/>
      <c r="F140" s="50"/>
      <c r="G140" s="50"/>
      <c r="H140" s="50"/>
      <c r="K140" s="50"/>
      <c r="L140" s="50"/>
      <c r="M140" s="50"/>
      <c r="N140" s="50"/>
      <c r="R140" s="51"/>
      <c r="S140" s="51"/>
      <c r="T140" s="51"/>
      <c r="U140" s="51"/>
      <c r="V140" s="51"/>
      <c r="W140" s="51"/>
    </row>
    <row r="141" spans="1:23">
      <c r="A141" s="47"/>
      <c r="C141" s="50"/>
      <c r="D141" s="50"/>
      <c r="E141" s="50"/>
      <c r="F141" s="50"/>
      <c r="G141" s="50"/>
      <c r="H141" s="50"/>
      <c r="K141" s="50"/>
      <c r="L141" s="50"/>
      <c r="M141" s="50"/>
      <c r="N141" s="50"/>
      <c r="R141" s="51"/>
      <c r="S141" s="51"/>
      <c r="T141" s="51"/>
      <c r="U141" s="51"/>
      <c r="V141" s="51"/>
      <c r="W141" s="51"/>
    </row>
    <row r="142" spans="1:23">
      <c r="A142" s="47"/>
      <c r="C142" s="50"/>
      <c r="D142" s="50"/>
      <c r="E142" s="50"/>
      <c r="F142" s="50"/>
      <c r="G142" s="50"/>
      <c r="H142" s="50"/>
      <c r="K142" s="50"/>
      <c r="L142" s="50"/>
      <c r="M142" s="50"/>
      <c r="N142" s="50"/>
      <c r="R142" s="51"/>
      <c r="S142" s="51"/>
      <c r="T142" s="51"/>
      <c r="U142" s="51"/>
      <c r="V142" s="51"/>
      <c r="W142" s="51"/>
    </row>
    <row r="143" spans="1:23">
      <c r="A143" s="47"/>
      <c r="C143" s="50"/>
      <c r="D143" s="50"/>
      <c r="E143" s="50"/>
      <c r="F143" s="50"/>
      <c r="G143" s="50"/>
      <c r="H143" s="50"/>
      <c r="K143" s="50"/>
      <c r="L143" s="50"/>
      <c r="M143" s="50"/>
      <c r="N143" s="50"/>
      <c r="R143" s="51"/>
      <c r="S143" s="51"/>
      <c r="T143" s="51"/>
      <c r="U143" s="51"/>
      <c r="V143" s="51"/>
      <c r="W143" s="51"/>
    </row>
    <row r="144" spans="1:23">
      <c r="A144" s="47"/>
      <c r="C144" s="50"/>
      <c r="D144" s="50"/>
      <c r="E144" s="50"/>
      <c r="F144" s="50"/>
      <c r="G144" s="50"/>
      <c r="H144" s="50"/>
      <c r="K144" s="50"/>
      <c r="L144" s="50"/>
      <c r="M144" s="50"/>
      <c r="N144" s="50"/>
      <c r="R144" s="51"/>
      <c r="S144" s="51"/>
      <c r="T144" s="51"/>
      <c r="U144" s="51"/>
      <c r="V144" s="51"/>
      <c r="W144" s="51"/>
    </row>
    <row r="145" spans="1:23">
      <c r="A145" s="47"/>
      <c r="C145" s="50"/>
      <c r="D145" s="50"/>
      <c r="E145" s="50"/>
      <c r="F145" s="50"/>
      <c r="G145" s="50"/>
      <c r="H145" s="50"/>
      <c r="K145" s="50"/>
      <c r="L145" s="50"/>
      <c r="M145" s="50"/>
      <c r="N145" s="50"/>
      <c r="R145" s="51"/>
      <c r="S145" s="51"/>
      <c r="T145" s="51"/>
      <c r="U145" s="51"/>
      <c r="V145" s="51"/>
      <c r="W145" s="51"/>
    </row>
    <row r="146" spans="1:23">
      <c r="A146" s="47"/>
      <c r="C146" s="50"/>
      <c r="D146" s="50"/>
      <c r="E146" s="50"/>
      <c r="F146" s="50"/>
      <c r="G146" s="50"/>
      <c r="H146" s="50"/>
      <c r="K146" s="50"/>
      <c r="L146" s="50"/>
      <c r="M146" s="50"/>
      <c r="N146" s="50"/>
      <c r="R146" s="51"/>
      <c r="S146" s="51"/>
      <c r="T146" s="51"/>
      <c r="U146" s="51"/>
      <c r="V146" s="51"/>
      <c r="W146" s="51"/>
    </row>
    <row r="147" spans="1:23">
      <c r="A147" s="47"/>
      <c r="C147" s="50"/>
      <c r="D147" s="50"/>
      <c r="E147" s="50"/>
      <c r="F147" s="50"/>
      <c r="G147" s="50"/>
      <c r="H147" s="50"/>
      <c r="K147" s="50"/>
      <c r="L147" s="50"/>
      <c r="M147" s="50"/>
      <c r="N147" s="50"/>
      <c r="R147" s="51"/>
      <c r="S147" s="51"/>
      <c r="T147" s="51"/>
      <c r="U147" s="51"/>
      <c r="V147" s="51"/>
      <c r="W147" s="51"/>
    </row>
    <row r="148" spans="1:23">
      <c r="A148" s="47"/>
      <c r="C148" s="50"/>
      <c r="D148" s="50"/>
      <c r="E148" s="50"/>
      <c r="F148" s="50"/>
      <c r="G148" s="50"/>
      <c r="H148" s="50"/>
      <c r="K148" s="50"/>
      <c r="L148" s="50"/>
      <c r="M148" s="50"/>
      <c r="N148" s="50"/>
      <c r="R148" s="51"/>
      <c r="S148" s="51"/>
      <c r="T148" s="51"/>
      <c r="U148" s="51"/>
      <c r="V148" s="51"/>
      <c r="W148" s="51"/>
    </row>
    <row r="149" spans="1:23">
      <c r="A149" s="47"/>
      <c r="C149" s="50"/>
      <c r="D149" s="50"/>
      <c r="E149" s="50"/>
      <c r="F149" s="50"/>
      <c r="G149" s="50"/>
      <c r="H149" s="50"/>
      <c r="K149" s="50"/>
      <c r="L149" s="50"/>
      <c r="M149" s="50"/>
      <c r="N149" s="50"/>
      <c r="R149" s="51"/>
      <c r="S149" s="51"/>
      <c r="T149" s="51"/>
      <c r="U149" s="51"/>
      <c r="V149" s="51"/>
      <c r="W149" s="51"/>
    </row>
    <row r="150" spans="1:23">
      <c r="A150" s="47"/>
      <c r="C150" s="50"/>
      <c r="D150" s="50"/>
      <c r="E150" s="50"/>
      <c r="F150" s="50"/>
      <c r="G150" s="50"/>
      <c r="H150" s="50"/>
      <c r="K150" s="50"/>
      <c r="L150" s="50"/>
      <c r="M150" s="50"/>
      <c r="N150" s="50"/>
      <c r="R150" s="51"/>
      <c r="S150" s="51"/>
      <c r="T150" s="51"/>
      <c r="U150" s="51"/>
      <c r="V150" s="51"/>
      <c r="W150" s="51"/>
    </row>
    <row r="151" spans="1:23">
      <c r="A151" s="47"/>
      <c r="C151" s="50"/>
      <c r="D151" s="50"/>
      <c r="E151" s="50"/>
      <c r="F151" s="50"/>
      <c r="G151" s="50"/>
      <c r="H151" s="50"/>
      <c r="K151" s="50"/>
      <c r="L151" s="50"/>
      <c r="M151" s="50"/>
      <c r="N151" s="50"/>
      <c r="R151" s="51"/>
      <c r="S151" s="51"/>
      <c r="T151" s="51"/>
      <c r="U151" s="51"/>
      <c r="V151" s="51"/>
      <c r="W151" s="51"/>
    </row>
    <row r="152" spans="1:23">
      <c r="A152" s="47"/>
      <c r="C152" s="50"/>
      <c r="D152" s="50"/>
      <c r="E152" s="50"/>
      <c r="F152" s="50"/>
      <c r="G152" s="50"/>
      <c r="H152" s="50"/>
      <c r="K152" s="50"/>
      <c r="L152" s="50"/>
      <c r="M152" s="50"/>
      <c r="N152" s="50"/>
      <c r="R152" s="51"/>
      <c r="S152" s="51"/>
      <c r="T152" s="51"/>
      <c r="U152" s="51"/>
      <c r="V152" s="51"/>
      <c r="W152" s="51"/>
    </row>
    <row r="153" spans="1:23">
      <c r="A153" s="47"/>
      <c r="C153" s="50"/>
      <c r="D153" s="50"/>
      <c r="E153" s="50"/>
      <c r="F153" s="50"/>
      <c r="G153" s="50"/>
      <c r="H153" s="50"/>
      <c r="K153" s="50"/>
      <c r="L153" s="50"/>
      <c r="M153" s="50"/>
      <c r="N153" s="50"/>
      <c r="R153" s="51"/>
      <c r="S153" s="51"/>
      <c r="T153" s="51"/>
      <c r="U153" s="51"/>
      <c r="V153" s="51"/>
      <c r="W153" s="51"/>
    </row>
    <row r="154" spans="1:23">
      <c r="A154" s="47"/>
      <c r="C154" s="50"/>
      <c r="D154" s="50"/>
      <c r="E154" s="50"/>
      <c r="F154" s="50"/>
      <c r="G154" s="50"/>
      <c r="H154" s="50"/>
      <c r="K154" s="50"/>
      <c r="L154" s="50"/>
      <c r="M154" s="50"/>
      <c r="N154" s="50"/>
      <c r="R154" s="51"/>
      <c r="S154" s="51"/>
      <c r="T154" s="51"/>
      <c r="U154" s="51"/>
      <c r="V154" s="51"/>
      <c r="W154" s="51"/>
    </row>
    <row r="155" spans="1:23">
      <c r="A155" s="47"/>
      <c r="C155" s="50"/>
      <c r="D155" s="50"/>
      <c r="E155" s="50"/>
      <c r="F155" s="50"/>
      <c r="G155" s="50"/>
      <c r="H155" s="50"/>
      <c r="K155" s="50"/>
      <c r="L155" s="50"/>
      <c r="M155" s="50"/>
      <c r="N155" s="50"/>
      <c r="R155" s="51"/>
      <c r="S155" s="51"/>
      <c r="T155" s="51"/>
      <c r="U155" s="51"/>
      <c r="V155" s="51"/>
      <c r="W155" s="51"/>
    </row>
    <row r="156" spans="1:23">
      <c r="A156" s="47"/>
      <c r="C156" s="50"/>
      <c r="D156" s="50"/>
      <c r="E156" s="50"/>
      <c r="F156" s="50"/>
      <c r="G156" s="50"/>
      <c r="H156" s="50"/>
      <c r="K156" s="50"/>
      <c r="L156" s="50"/>
      <c r="M156" s="50"/>
      <c r="N156" s="50"/>
      <c r="R156" s="51"/>
      <c r="S156" s="51"/>
      <c r="T156" s="51"/>
      <c r="U156" s="51"/>
      <c r="V156" s="51"/>
      <c r="W156" s="51"/>
    </row>
    <row r="157" spans="1:23">
      <c r="A157" s="47"/>
      <c r="C157" s="50"/>
      <c r="D157" s="50"/>
      <c r="E157" s="50"/>
      <c r="F157" s="50"/>
      <c r="G157" s="50"/>
      <c r="H157" s="50"/>
      <c r="K157" s="50"/>
      <c r="L157" s="50"/>
      <c r="M157" s="50"/>
      <c r="N157" s="50"/>
      <c r="R157" s="51"/>
      <c r="S157" s="51"/>
      <c r="T157" s="51"/>
      <c r="U157" s="51"/>
      <c r="V157" s="51"/>
      <c r="W157" s="51"/>
    </row>
    <row r="158" spans="1:23">
      <c r="A158" s="47"/>
      <c r="C158" s="50"/>
      <c r="D158" s="50"/>
      <c r="E158" s="50"/>
      <c r="F158" s="50"/>
      <c r="G158" s="50"/>
      <c r="H158" s="50"/>
      <c r="K158" s="50"/>
      <c r="L158" s="50"/>
      <c r="M158" s="50"/>
      <c r="N158" s="50"/>
      <c r="R158" s="51"/>
      <c r="S158" s="51"/>
      <c r="T158" s="51"/>
      <c r="U158" s="51"/>
      <c r="V158" s="51"/>
      <c r="W158" s="51"/>
    </row>
    <row r="159" spans="1:23">
      <c r="A159" s="47"/>
      <c r="C159" s="50"/>
      <c r="D159" s="50"/>
      <c r="E159" s="50"/>
      <c r="F159" s="50"/>
      <c r="G159" s="50"/>
      <c r="H159" s="50"/>
      <c r="K159" s="50"/>
      <c r="L159" s="50"/>
      <c r="M159" s="50"/>
      <c r="N159" s="50"/>
      <c r="R159" s="51"/>
      <c r="S159" s="51"/>
      <c r="T159" s="51"/>
      <c r="U159" s="51"/>
      <c r="V159" s="51"/>
      <c r="W159" s="51"/>
    </row>
    <row r="160" spans="1:23">
      <c r="A160" s="47"/>
      <c r="C160" s="50"/>
      <c r="D160" s="50"/>
      <c r="E160" s="50"/>
      <c r="F160" s="50"/>
      <c r="G160" s="50"/>
      <c r="H160" s="50"/>
      <c r="K160" s="50"/>
      <c r="L160" s="50"/>
      <c r="M160" s="50"/>
      <c r="N160" s="50"/>
      <c r="R160" s="51"/>
      <c r="S160" s="51"/>
      <c r="T160" s="51"/>
      <c r="U160" s="51"/>
      <c r="V160" s="51"/>
      <c r="W160" s="51"/>
    </row>
    <row r="161" spans="1:23">
      <c r="A161" s="47"/>
      <c r="C161" s="50"/>
      <c r="D161" s="50"/>
      <c r="E161" s="50"/>
      <c r="F161" s="50"/>
      <c r="G161" s="50"/>
      <c r="H161" s="50"/>
      <c r="K161" s="50"/>
      <c r="L161" s="50"/>
      <c r="M161" s="50"/>
      <c r="N161" s="50"/>
      <c r="R161" s="51"/>
      <c r="S161" s="51"/>
      <c r="T161" s="51"/>
      <c r="U161" s="51"/>
      <c r="V161" s="51"/>
      <c r="W161" s="51"/>
    </row>
    <row r="162" spans="1:23">
      <c r="A162" s="47"/>
      <c r="C162" s="50"/>
      <c r="D162" s="50"/>
      <c r="E162" s="50"/>
      <c r="F162" s="50"/>
      <c r="G162" s="50"/>
      <c r="H162" s="50"/>
      <c r="K162" s="50"/>
      <c r="L162" s="50"/>
      <c r="M162" s="50"/>
      <c r="N162" s="50"/>
      <c r="R162" s="51"/>
      <c r="S162" s="51"/>
      <c r="T162" s="51"/>
      <c r="U162" s="51"/>
      <c r="V162" s="51"/>
      <c r="W162" s="51"/>
    </row>
    <row r="163" spans="1:23">
      <c r="A163" s="47"/>
      <c r="C163" s="50"/>
      <c r="D163" s="50"/>
      <c r="E163" s="50"/>
      <c r="F163" s="50"/>
      <c r="G163" s="50"/>
      <c r="H163" s="50"/>
      <c r="K163" s="50"/>
      <c r="L163" s="50"/>
      <c r="M163" s="50"/>
      <c r="N163" s="50"/>
      <c r="R163" s="51"/>
      <c r="S163" s="51"/>
      <c r="T163" s="51"/>
      <c r="U163" s="51"/>
      <c r="V163" s="51"/>
      <c r="W163" s="51"/>
    </row>
    <row r="164" spans="1:23">
      <c r="A164" s="47"/>
      <c r="C164" s="50"/>
      <c r="D164" s="50"/>
      <c r="E164" s="50"/>
      <c r="F164" s="50"/>
      <c r="G164" s="50"/>
      <c r="H164" s="50"/>
      <c r="K164" s="50"/>
      <c r="L164" s="50"/>
      <c r="M164" s="50"/>
      <c r="N164" s="50"/>
      <c r="R164" s="51"/>
      <c r="S164" s="51"/>
      <c r="T164" s="51"/>
      <c r="U164" s="51"/>
      <c r="V164" s="51"/>
      <c r="W164" s="51"/>
    </row>
    <row r="165" spans="1:23">
      <c r="A165" s="47"/>
      <c r="C165" s="50"/>
      <c r="D165" s="50"/>
      <c r="E165" s="50"/>
      <c r="F165" s="50"/>
      <c r="G165" s="50"/>
      <c r="H165" s="50"/>
      <c r="K165" s="50"/>
      <c r="L165" s="50"/>
      <c r="M165" s="50"/>
      <c r="N165" s="50"/>
      <c r="R165" s="51"/>
      <c r="S165" s="51"/>
      <c r="T165" s="51"/>
      <c r="U165" s="51"/>
      <c r="V165" s="51"/>
      <c r="W165" s="51"/>
    </row>
    <row r="166" spans="1:23">
      <c r="A166" s="47"/>
      <c r="C166" s="50"/>
      <c r="D166" s="50"/>
      <c r="E166" s="50"/>
      <c r="F166" s="50"/>
      <c r="G166" s="50"/>
      <c r="H166" s="50"/>
      <c r="K166" s="50"/>
      <c r="L166" s="50"/>
      <c r="M166" s="50"/>
      <c r="N166" s="50"/>
      <c r="R166" s="51"/>
      <c r="S166" s="51"/>
      <c r="T166" s="51"/>
      <c r="U166" s="51"/>
      <c r="V166" s="51"/>
      <c r="W166" s="51"/>
    </row>
    <row r="167" spans="1:23">
      <c r="A167" s="47"/>
      <c r="C167" s="50"/>
      <c r="D167" s="50"/>
      <c r="E167" s="50"/>
      <c r="F167" s="50"/>
      <c r="G167" s="50"/>
      <c r="H167" s="50"/>
      <c r="K167" s="50"/>
      <c r="L167" s="50"/>
      <c r="M167" s="50"/>
      <c r="N167" s="50"/>
      <c r="R167" s="51"/>
      <c r="S167" s="51"/>
      <c r="T167" s="51"/>
      <c r="U167" s="51"/>
      <c r="V167" s="51"/>
      <c r="W167" s="51"/>
    </row>
    <row r="168" spans="1:23">
      <c r="A168" s="47"/>
      <c r="C168" s="50"/>
      <c r="D168" s="50"/>
      <c r="E168" s="50"/>
      <c r="F168" s="50"/>
      <c r="G168" s="50"/>
      <c r="H168" s="50"/>
      <c r="K168" s="50"/>
      <c r="L168" s="50"/>
      <c r="M168" s="50"/>
      <c r="N168" s="50"/>
      <c r="R168" s="51"/>
      <c r="S168" s="51"/>
      <c r="T168" s="51"/>
      <c r="U168" s="51"/>
      <c r="V168" s="51"/>
      <c r="W168" s="51"/>
    </row>
    <row r="169" spans="1:23">
      <c r="A169" s="47"/>
      <c r="C169" s="50"/>
      <c r="D169" s="50"/>
      <c r="E169" s="50"/>
      <c r="F169" s="50"/>
      <c r="G169" s="50"/>
      <c r="H169" s="50"/>
      <c r="K169" s="50"/>
      <c r="L169" s="50"/>
      <c r="M169" s="50"/>
      <c r="N169" s="50"/>
      <c r="R169" s="51"/>
      <c r="S169" s="51"/>
      <c r="T169" s="51"/>
      <c r="U169" s="51"/>
      <c r="V169" s="51"/>
      <c r="W169" s="51"/>
    </row>
    <row r="170" spans="1:23">
      <c r="A170" s="47"/>
      <c r="C170" s="50"/>
      <c r="D170" s="50"/>
      <c r="E170" s="50"/>
      <c r="F170" s="50"/>
      <c r="G170" s="50"/>
      <c r="H170" s="50"/>
      <c r="K170" s="50"/>
      <c r="L170" s="50"/>
      <c r="M170" s="50"/>
      <c r="N170" s="50"/>
      <c r="R170" s="51"/>
      <c r="S170" s="51"/>
      <c r="T170" s="51"/>
      <c r="U170" s="51"/>
      <c r="V170" s="51"/>
      <c r="W170" s="51"/>
    </row>
    <row r="171" spans="1:23">
      <c r="A171" s="47"/>
      <c r="C171" s="50"/>
      <c r="D171" s="50"/>
      <c r="E171" s="50"/>
      <c r="F171" s="50"/>
      <c r="G171" s="50"/>
      <c r="H171" s="50"/>
      <c r="K171" s="50"/>
      <c r="L171" s="50"/>
      <c r="M171" s="50"/>
      <c r="N171" s="50"/>
      <c r="R171" s="51"/>
      <c r="S171" s="51"/>
      <c r="T171" s="51"/>
      <c r="U171" s="51"/>
      <c r="V171" s="51"/>
      <c r="W171" s="51"/>
    </row>
    <row r="172" spans="1:23">
      <c r="A172" s="47"/>
      <c r="C172" s="50"/>
      <c r="D172" s="50"/>
      <c r="E172" s="50"/>
      <c r="F172" s="50"/>
      <c r="G172" s="50"/>
      <c r="H172" s="50"/>
      <c r="K172" s="50"/>
      <c r="L172" s="50"/>
      <c r="M172" s="50"/>
      <c r="N172" s="50"/>
      <c r="R172" s="51"/>
      <c r="S172" s="51"/>
      <c r="T172" s="51"/>
      <c r="U172" s="51"/>
      <c r="V172" s="51"/>
      <c r="W172" s="51"/>
    </row>
    <row r="173" spans="1:23">
      <c r="A173" s="47"/>
      <c r="C173" s="50"/>
      <c r="D173" s="50"/>
      <c r="E173" s="50"/>
      <c r="F173" s="50"/>
      <c r="G173" s="50"/>
      <c r="H173" s="50"/>
      <c r="K173" s="50"/>
      <c r="L173" s="50"/>
      <c r="M173" s="50"/>
      <c r="N173" s="50"/>
      <c r="R173" s="51"/>
      <c r="S173" s="51"/>
      <c r="T173" s="51"/>
      <c r="U173" s="51"/>
      <c r="V173" s="51"/>
      <c r="W173" s="51"/>
    </row>
    <row r="174" spans="1:23">
      <c r="A174" s="47"/>
      <c r="C174" s="50"/>
      <c r="D174" s="50"/>
      <c r="E174" s="50"/>
      <c r="F174" s="50"/>
      <c r="G174" s="50"/>
      <c r="H174" s="50"/>
      <c r="K174" s="50"/>
      <c r="L174" s="50"/>
      <c r="M174" s="50"/>
      <c r="N174" s="50"/>
      <c r="R174" s="51"/>
      <c r="S174" s="51"/>
      <c r="T174" s="51"/>
      <c r="U174" s="51"/>
      <c r="V174" s="51"/>
      <c r="W174" s="51"/>
    </row>
    <row r="175" spans="1:23">
      <c r="A175" s="47"/>
      <c r="C175" s="50"/>
      <c r="D175" s="50"/>
      <c r="E175" s="50"/>
      <c r="F175" s="50"/>
      <c r="G175" s="50"/>
      <c r="H175" s="50"/>
      <c r="R175" s="51"/>
      <c r="S175" s="51"/>
      <c r="T175" s="51"/>
      <c r="U175" s="51"/>
      <c r="V175" s="51"/>
      <c r="W175" s="51"/>
    </row>
    <row r="176" spans="1:23">
      <c r="A176" s="47"/>
      <c r="C176" s="50"/>
      <c r="D176" s="50"/>
      <c r="E176" s="50"/>
      <c r="F176" s="50"/>
      <c r="G176" s="50"/>
      <c r="H176" s="50"/>
      <c r="R176" s="51"/>
      <c r="S176" s="51"/>
      <c r="T176" s="51"/>
      <c r="U176" s="51"/>
      <c r="V176" s="51"/>
      <c r="W176" s="51"/>
    </row>
    <row r="177" spans="1:23">
      <c r="A177" s="47"/>
      <c r="C177" s="50"/>
      <c r="D177" s="50"/>
      <c r="E177" s="50"/>
      <c r="F177" s="50"/>
      <c r="G177" s="50"/>
      <c r="H177" s="50"/>
      <c r="R177" s="51"/>
      <c r="S177" s="51"/>
      <c r="T177" s="51"/>
      <c r="U177" s="51"/>
      <c r="V177" s="51"/>
      <c r="W177" s="51"/>
    </row>
    <row r="178" spans="1:23">
      <c r="A178" s="47"/>
      <c r="C178" s="50"/>
      <c r="D178" s="50"/>
      <c r="E178" s="50"/>
      <c r="F178" s="50"/>
      <c r="G178" s="50"/>
      <c r="H178" s="50"/>
      <c r="R178" s="51"/>
      <c r="S178" s="51"/>
      <c r="T178" s="51"/>
      <c r="U178" s="51"/>
      <c r="V178" s="51"/>
      <c r="W178" s="51"/>
    </row>
    <row r="179" spans="1:23">
      <c r="A179" s="47"/>
      <c r="C179" s="50"/>
      <c r="D179" s="50"/>
      <c r="E179" s="50"/>
      <c r="F179" s="50"/>
      <c r="G179" s="50"/>
      <c r="H179" s="50"/>
      <c r="R179" s="51"/>
      <c r="S179" s="51"/>
      <c r="T179" s="51"/>
      <c r="U179" s="51"/>
      <c r="V179" s="51"/>
      <c r="W179" s="51"/>
    </row>
    <row r="180" spans="1:23">
      <c r="A180" s="47"/>
      <c r="C180" s="50"/>
      <c r="D180" s="50"/>
      <c r="E180" s="50"/>
      <c r="F180" s="50"/>
      <c r="G180" s="50"/>
      <c r="H180" s="50"/>
      <c r="R180" s="51"/>
      <c r="S180" s="51"/>
      <c r="T180" s="51"/>
      <c r="U180" s="51"/>
      <c r="V180" s="51"/>
      <c r="W180" s="51"/>
    </row>
    <row r="181" spans="1:23">
      <c r="A181" s="47"/>
      <c r="C181" s="50"/>
      <c r="D181" s="50"/>
      <c r="E181" s="50"/>
      <c r="F181" s="50"/>
      <c r="G181" s="50"/>
      <c r="H181" s="50"/>
      <c r="R181" s="51"/>
      <c r="S181" s="51"/>
      <c r="T181" s="51"/>
      <c r="U181" s="51"/>
      <c r="V181" s="51"/>
      <c r="W181" s="51"/>
    </row>
    <row r="182" spans="1:23">
      <c r="A182" s="47"/>
      <c r="C182" s="50"/>
      <c r="D182" s="50"/>
      <c r="E182" s="50"/>
      <c r="F182" s="50"/>
      <c r="G182" s="50"/>
      <c r="H182" s="50"/>
      <c r="R182" s="51"/>
      <c r="S182" s="51"/>
      <c r="T182" s="51"/>
      <c r="U182" s="51"/>
      <c r="V182" s="51"/>
      <c r="W182" s="51"/>
    </row>
    <row r="183" spans="1:23">
      <c r="A183" s="47"/>
      <c r="C183" s="50"/>
      <c r="D183" s="50"/>
      <c r="E183" s="50"/>
      <c r="F183" s="50"/>
      <c r="G183" s="50"/>
      <c r="H183" s="50"/>
    </row>
    <row r="184" spans="1:23">
      <c r="A184" s="47"/>
      <c r="C184" s="50"/>
      <c r="D184" s="50"/>
      <c r="E184" s="50"/>
      <c r="F184" s="50"/>
      <c r="G184" s="50"/>
      <c r="H184" s="50"/>
    </row>
    <row r="185" spans="1:23">
      <c r="A185" s="47"/>
      <c r="C185" s="50"/>
      <c r="D185" s="50"/>
      <c r="E185" s="50"/>
      <c r="F185" s="50"/>
      <c r="G185" s="50"/>
      <c r="H185" s="50"/>
    </row>
    <row r="186" spans="1:23">
      <c r="A186" s="47"/>
      <c r="C186" s="50"/>
      <c r="D186" s="50"/>
      <c r="E186" s="50"/>
      <c r="F186" s="50"/>
      <c r="G186" s="50"/>
      <c r="H186" s="50"/>
    </row>
    <row r="187" spans="1:23">
      <c r="A187" s="47"/>
      <c r="C187" s="50"/>
      <c r="D187" s="50"/>
      <c r="E187" s="50"/>
      <c r="F187" s="50"/>
      <c r="G187" s="50"/>
      <c r="H187" s="50"/>
    </row>
    <row r="188" spans="1:23">
      <c r="A188" s="47"/>
      <c r="C188" s="50"/>
      <c r="D188" s="50"/>
      <c r="E188" s="50"/>
      <c r="F188" s="50"/>
      <c r="G188" s="50"/>
      <c r="H188" s="50"/>
    </row>
    <row r="189" spans="1:23">
      <c r="A189" s="47"/>
      <c r="C189" s="50"/>
      <c r="D189" s="50"/>
      <c r="E189" s="50"/>
      <c r="F189" s="50"/>
      <c r="G189" s="50"/>
      <c r="H189" s="50"/>
      <c r="I189" s="47"/>
      <c r="K189" s="47"/>
      <c r="O189" s="47"/>
    </row>
    <row r="190" spans="1:23">
      <c r="A190" s="47"/>
      <c r="C190" s="50"/>
      <c r="D190" s="50"/>
      <c r="E190" s="50"/>
      <c r="F190" s="50"/>
      <c r="G190" s="50"/>
      <c r="H190" s="50"/>
      <c r="I190" s="47"/>
      <c r="K190" s="47"/>
      <c r="O190" s="47"/>
    </row>
    <row r="191" spans="1:23">
      <c r="A191" s="47"/>
      <c r="C191" s="50"/>
      <c r="D191" s="50"/>
      <c r="E191" s="50"/>
      <c r="F191" s="50"/>
      <c r="G191" s="50"/>
      <c r="H191" s="50"/>
      <c r="I191" s="47"/>
      <c r="K191" s="47"/>
      <c r="O191" s="47"/>
    </row>
    <row r="192" spans="1:23">
      <c r="A192" s="47"/>
      <c r="C192" s="50"/>
      <c r="D192" s="50"/>
      <c r="E192" s="50"/>
      <c r="F192" s="50"/>
      <c r="G192" s="50"/>
      <c r="H192" s="50"/>
      <c r="I192" s="47"/>
      <c r="K192" s="47"/>
      <c r="O192" s="47"/>
    </row>
    <row r="193" spans="1:15">
      <c r="A193" s="47"/>
      <c r="C193" s="50"/>
      <c r="D193" s="50"/>
      <c r="E193" s="50"/>
      <c r="F193" s="50"/>
      <c r="G193" s="50"/>
      <c r="H193" s="50"/>
      <c r="I193" s="47"/>
      <c r="K193" s="47"/>
      <c r="O193" s="47"/>
    </row>
    <row r="194" spans="1:15">
      <c r="A194" s="47"/>
      <c r="C194" s="50"/>
      <c r="D194" s="50"/>
      <c r="E194" s="50"/>
      <c r="F194" s="50"/>
      <c r="G194" s="50"/>
      <c r="H194" s="50"/>
      <c r="I194" s="47"/>
      <c r="K194" s="47"/>
      <c r="O194" s="47"/>
    </row>
    <row r="195" spans="1:15">
      <c r="A195" s="47"/>
      <c r="C195" s="50"/>
      <c r="D195" s="50"/>
      <c r="E195" s="50"/>
      <c r="F195" s="50"/>
      <c r="G195" s="50"/>
      <c r="H195" s="50"/>
      <c r="I195" s="47"/>
      <c r="K195" s="47"/>
      <c r="O195" s="47"/>
    </row>
    <row r="196" spans="1:15">
      <c r="A196" s="47"/>
      <c r="C196" s="50"/>
      <c r="D196" s="50"/>
      <c r="E196" s="50"/>
      <c r="F196" s="50"/>
      <c r="G196" s="50"/>
      <c r="H196" s="50"/>
      <c r="I196" s="47"/>
      <c r="K196" s="47"/>
      <c r="O196" s="47"/>
    </row>
    <row r="197" spans="1:15">
      <c r="A197" s="47"/>
      <c r="C197" s="50"/>
      <c r="D197" s="50"/>
      <c r="E197" s="50"/>
      <c r="F197" s="50"/>
      <c r="G197" s="50"/>
      <c r="H197" s="50"/>
      <c r="I197" s="47"/>
      <c r="K197" s="47"/>
      <c r="O197" s="47"/>
    </row>
    <row r="198" spans="1:15">
      <c r="A198" s="47"/>
      <c r="C198" s="50"/>
      <c r="D198" s="50"/>
      <c r="E198" s="50"/>
      <c r="F198" s="50"/>
      <c r="G198" s="50"/>
      <c r="H198" s="50"/>
      <c r="I198" s="47"/>
      <c r="K198" s="47"/>
      <c r="O198" s="47"/>
    </row>
    <row r="199" spans="1:15">
      <c r="A199" s="47"/>
      <c r="C199" s="50"/>
      <c r="D199" s="50"/>
      <c r="E199" s="50"/>
      <c r="F199" s="50"/>
      <c r="G199" s="50"/>
      <c r="H199" s="50"/>
      <c r="I199" s="47"/>
      <c r="K199" s="47"/>
      <c r="O199" s="47"/>
    </row>
    <row r="200" spans="1:15">
      <c r="A200" s="47"/>
      <c r="C200" s="50"/>
      <c r="D200" s="50"/>
      <c r="E200" s="50"/>
      <c r="F200" s="50"/>
      <c r="G200" s="50"/>
      <c r="H200" s="50"/>
      <c r="I200" s="47"/>
      <c r="K200" s="47"/>
      <c r="O200" s="47"/>
    </row>
    <row r="201" spans="1:15">
      <c r="A201" s="47"/>
      <c r="C201" s="50"/>
      <c r="D201" s="50"/>
      <c r="E201" s="50"/>
      <c r="F201" s="50"/>
      <c r="G201" s="50"/>
      <c r="H201" s="50"/>
      <c r="I201" s="47"/>
      <c r="K201" s="47"/>
      <c r="O201" s="47"/>
    </row>
    <row r="202" spans="1:15">
      <c r="A202" s="47"/>
      <c r="C202" s="50"/>
      <c r="D202" s="50"/>
      <c r="E202" s="50"/>
      <c r="F202" s="50"/>
      <c r="G202" s="50"/>
      <c r="H202" s="50"/>
      <c r="I202" s="47"/>
      <c r="K202" s="47"/>
      <c r="O202" s="47"/>
    </row>
  </sheetData>
  <mergeCells count="20">
    <mergeCell ref="L8:N8"/>
    <mergeCell ref="Q8:W8"/>
    <mergeCell ref="B5:G5"/>
    <mergeCell ref="J5:M5"/>
    <mergeCell ref="P5:V5"/>
    <mergeCell ref="B7:B11"/>
    <mergeCell ref="C7:H7"/>
    <mergeCell ref="J7:J11"/>
    <mergeCell ref="L7:N7"/>
    <mergeCell ref="P7:P11"/>
    <mergeCell ref="Q7:W7"/>
    <mergeCell ref="C8:H8"/>
    <mergeCell ref="B4:G4"/>
    <mergeCell ref="J4:M4"/>
    <mergeCell ref="P4:V4"/>
    <mergeCell ref="B2:D2"/>
    <mergeCell ref="V2:W2"/>
    <mergeCell ref="B3:G3"/>
    <mergeCell ref="J3:M3"/>
    <mergeCell ref="O3:V3"/>
  </mergeCells>
  <printOptions horizontalCentered="1" verticalCentered="1"/>
  <pageMargins left="0.196850393700787" right="0.196850393700787" top="0.196850393700787" bottom="0.196850393700787" header="0.511811023622047" footer="0.511811023622047"/>
  <pageSetup paperSize="9" scale="38"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2:AJ906"/>
  <sheetViews>
    <sheetView rightToLeft="1" topLeftCell="A32" zoomScale="40" zoomScaleNormal="40" workbookViewId="0">
      <selection activeCell="E2" sqref="E2:L2"/>
    </sheetView>
  </sheetViews>
  <sheetFormatPr defaultColWidth="9.140625" defaultRowHeight="15"/>
  <cols>
    <col min="1" max="1" width="10.7109375" style="1062" customWidth="1"/>
    <col min="2" max="2" width="21.85546875" style="1093" customWidth="1"/>
    <col min="3" max="14" width="25.7109375" style="1094" customWidth="1"/>
    <col min="15" max="16" width="10.7109375" style="1061" bestFit="1" customWidth="1"/>
    <col min="17" max="23" width="9.140625" style="1061"/>
    <col min="24" max="35" width="9.140625" style="1062"/>
    <col min="36" max="36" width="9.7109375" style="1062" bestFit="1" customWidth="1"/>
    <col min="37" max="16384" width="9.140625" style="1062"/>
  </cols>
  <sheetData>
    <row r="2" spans="2:36" s="1050" customFormat="1" ht="40.15" customHeight="1">
      <c r="B2" s="1406" t="s">
        <v>854</v>
      </c>
      <c r="C2" s="1406"/>
      <c r="D2" s="1406"/>
      <c r="E2" s="1405" t="s">
        <v>1170</v>
      </c>
      <c r="F2" s="1405"/>
      <c r="G2" s="1405"/>
      <c r="H2" s="1405"/>
      <c r="I2" s="1405"/>
      <c r="J2" s="1405"/>
      <c r="K2" s="1405"/>
      <c r="L2" s="1405"/>
      <c r="M2" s="1360"/>
      <c r="N2" s="1360" t="s">
        <v>688</v>
      </c>
      <c r="O2" s="1049"/>
      <c r="P2" s="1049"/>
      <c r="Q2" s="1049"/>
      <c r="R2" s="1049"/>
      <c r="S2" s="1049"/>
      <c r="T2" s="1049"/>
      <c r="U2" s="1049"/>
      <c r="V2" s="1049"/>
      <c r="W2" s="1049"/>
    </row>
    <row r="3" spans="2:36" s="1053" customFormat="1" ht="40.15" customHeight="1">
      <c r="B3" s="1724"/>
      <c r="C3" s="1303"/>
      <c r="D3" s="1303"/>
      <c r="E3" s="1725" t="s">
        <v>984</v>
      </c>
      <c r="F3" s="1725"/>
      <c r="G3" s="1725"/>
      <c r="H3" s="1725"/>
      <c r="I3" s="1725"/>
      <c r="J3" s="1725"/>
      <c r="K3" s="1725"/>
      <c r="L3" s="1725"/>
      <c r="M3" s="1051"/>
      <c r="N3" s="1051"/>
      <c r="O3" s="1052"/>
      <c r="P3" s="1052"/>
      <c r="Q3" s="1052"/>
      <c r="R3" s="1052"/>
      <c r="S3" s="1052"/>
      <c r="T3" s="1052"/>
      <c r="U3" s="1052"/>
      <c r="V3" s="1052"/>
      <c r="W3" s="1052"/>
    </row>
    <row r="4" spans="2:36" s="1053" customFormat="1" ht="40.15" customHeight="1">
      <c r="B4" s="1724"/>
      <c r="C4" s="1054"/>
      <c r="D4" s="1054"/>
      <c r="E4" s="1726" t="s">
        <v>1030</v>
      </c>
      <c r="F4" s="1726"/>
      <c r="G4" s="1726"/>
      <c r="H4" s="1726"/>
      <c r="I4" s="1726"/>
      <c r="J4" s="1726"/>
      <c r="K4" s="1726"/>
      <c r="L4" s="1726"/>
      <c r="M4" s="1294"/>
      <c r="N4" s="1294" t="s">
        <v>24</v>
      </c>
      <c r="O4" s="1052"/>
      <c r="P4" s="1052"/>
      <c r="Q4" s="1052"/>
      <c r="R4" s="1052"/>
      <c r="S4" s="1052"/>
      <c r="T4" s="1052"/>
      <c r="U4" s="1052"/>
      <c r="V4" s="1052"/>
      <c r="W4" s="1052"/>
    </row>
    <row r="5" spans="2:36" s="1057" customFormat="1" ht="10.15" customHeight="1">
      <c r="B5" s="1302"/>
      <c r="C5" s="1055"/>
      <c r="D5" s="1055"/>
      <c r="E5" s="1055"/>
      <c r="F5" s="1055"/>
      <c r="G5" s="1055"/>
      <c r="H5" s="1055"/>
      <c r="I5" s="1055"/>
      <c r="J5" s="1055"/>
      <c r="K5" s="1055"/>
      <c r="L5" s="368"/>
      <c r="M5" s="368"/>
      <c r="N5" s="368"/>
      <c r="O5" s="1056"/>
      <c r="P5" s="1056"/>
      <c r="Q5" s="1056"/>
      <c r="R5" s="1056"/>
      <c r="S5" s="1056"/>
      <c r="T5" s="1056"/>
      <c r="U5" s="1056"/>
      <c r="V5" s="1056"/>
      <c r="W5" s="1056"/>
    </row>
    <row r="6" spans="2:36" ht="67.5" customHeight="1">
      <c r="B6" s="1058"/>
      <c r="C6" s="1059" t="s">
        <v>336</v>
      </c>
      <c r="D6" s="1059" t="s">
        <v>335</v>
      </c>
      <c r="E6" s="1059" t="s">
        <v>334</v>
      </c>
      <c r="F6" s="1059" t="s">
        <v>333</v>
      </c>
      <c r="G6" s="1059" t="s">
        <v>332</v>
      </c>
      <c r="H6" s="1059" t="s">
        <v>331</v>
      </c>
      <c r="I6" s="1059" t="s">
        <v>338</v>
      </c>
      <c r="J6" s="1059" t="s">
        <v>330</v>
      </c>
      <c r="K6" s="1059" t="s">
        <v>329</v>
      </c>
      <c r="L6" s="1059" t="s">
        <v>328</v>
      </c>
      <c r="M6" s="1060" t="s">
        <v>337</v>
      </c>
      <c r="N6" s="1060" t="s">
        <v>1031</v>
      </c>
    </row>
    <row r="7" spans="2:36" ht="21.75" customHeight="1">
      <c r="B7" s="1063"/>
      <c r="C7" s="1064"/>
      <c r="D7" s="1064"/>
      <c r="E7" s="1064"/>
      <c r="F7" s="1064"/>
      <c r="G7" s="1064"/>
      <c r="H7" s="1064"/>
      <c r="I7" s="1064"/>
      <c r="J7" s="1064"/>
      <c r="K7" s="1064"/>
      <c r="L7" s="1064"/>
      <c r="M7" s="1065"/>
      <c r="N7" s="1065"/>
    </row>
    <row r="8" spans="2:36" ht="67.5" customHeight="1">
      <c r="B8" s="1066"/>
      <c r="C8" s="1067" t="s">
        <v>327</v>
      </c>
      <c r="D8" s="1067" t="s">
        <v>326</v>
      </c>
      <c r="E8" s="1067" t="s">
        <v>325</v>
      </c>
      <c r="F8" s="1067" t="s">
        <v>324</v>
      </c>
      <c r="G8" s="1067" t="s">
        <v>323</v>
      </c>
      <c r="H8" s="1067" t="s">
        <v>322</v>
      </c>
      <c r="I8" s="1067" t="s">
        <v>321</v>
      </c>
      <c r="J8" s="1067" t="s">
        <v>320</v>
      </c>
      <c r="K8" s="1067" t="s">
        <v>319</v>
      </c>
      <c r="L8" s="1067" t="s">
        <v>318</v>
      </c>
      <c r="M8" s="1068" t="s">
        <v>165</v>
      </c>
      <c r="N8" s="1065" t="s">
        <v>1032</v>
      </c>
    </row>
    <row r="9" spans="2:36" s="1070" customFormat="1" ht="40.15" customHeight="1">
      <c r="B9" s="474" t="s">
        <v>2</v>
      </c>
      <c r="C9" s="29"/>
      <c r="D9" s="29"/>
      <c r="E9" s="29"/>
      <c r="F9" s="29"/>
      <c r="G9" s="29"/>
      <c r="H9" s="29"/>
      <c r="I9" s="29"/>
      <c r="J9" s="29"/>
      <c r="K9" s="29"/>
      <c r="L9" s="29"/>
      <c r="M9" s="29"/>
      <c r="N9" s="29"/>
      <c r="O9" s="1069"/>
      <c r="P9" s="1069"/>
      <c r="Q9" s="1069"/>
      <c r="R9" s="1069"/>
      <c r="S9" s="1069"/>
      <c r="T9" s="1069"/>
      <c r="U9" s="1069"/>
      <c r="V9" s="1069"/>
      <c r="W9" s="1069"/>
    </row>
    <row r="10" spans="2:36" s="1076" customFormat="1" ht="34.9" hidden="1" customHeight="1">
      <c r="B10" s="1071">
        <v>2002</v>
      </c>
      <c r="C10" s="1072">
        <v>102.9</v>
      </c>
      <c r="D10" s="1072">
        <v>95.3</v>
      </c>
      <c r="E10" s="1072">
        <v>789.8</v>
      </c>
      <c r="F10" s="1072">
        <v>1250.9000000000001</v>
      </c>
      <c r="G10" s="1072">
        <v>764.9</v>
      </c>
      <c r="H10" s="1072">
        <v>163.6</v>
      </c>
      <c r="I10" s="1072">
        <v>173.5</v>
      </c>
      <c r="J10" s="1072">
        <v>349.7</v>
      </c>
      <c r="K10" s="1072">
        <v>139.69999999999999</v>
      </c>
      <c r="L10" s="1072">
        <v>1299.7</v>
      </c>
      <c r="M10" s="1073">
        <f t="shared" ref="M10:M31" si="0">SUM(C10:L10)</f>
        <v>5130</v>
      </c>
      <c r="N10" s="1074">
        <v>818.1</v>
      </c>
      <c r="O10" s="1075"/>
      <c r="P10" s="1075"/>
      <c r="Q10" s="1075"/>
      <c r="R10" s="1075"/>
      <c r="S10" s="1075"/>
      <c r="T10" s="1075"/>
      <c r="U10" s="1075"/>
      <c r="V10" s="1075"/>
      <c r="W10" s="1075"/>
      <c r="Z10" s="1077"/>
      <c r="AA10" s="1077"/>
      <c r="AB10" s="1077"/>
      <c r="AC10" s="1077"/>
      <c r="AD10" s="1077"/>
      <c r="AE10" s="1077"/>
      <c r="AF10" s="1077"/>
      <c r="AG10" s="1077"/>
      <c r="AH10" s="1077"/>
      <c r="AI10" s="1077"/>
      <c r="AJ10" s="1077"/>
    </row>
    <row r="11" spans="2:36" s="1076" customFormat="1" ht="34.9" hidden="1" customHeight="1">
      <c r="B11" s="1078">
        <v>2003</v>
      </c>
      <c r="C11" s="1079">
        <v>98.8</v>
      </c>
      <c r="D11" s="1079">
        <v>78</v>
      </c>
      <c r="E11" s="1079">
        <v>801.4</v>
      </c>
      <c r="F11" s="1079">
        <v>1327.3</v>
      </c>
      <c r="G11" s="1079">
        <v>804.5</v>
      </c>
      <c r="H11" s="1079">
        <v>166.6</v>
      </c>
      <c r="I11" s="1079">
        <v>172.8</v>
      </c>
      <c r="J11" s="1079">
        <v>349</v>
      </c>
      <c r="K11" s="1079">
        <v>133.1</v>
      </c>
      <c r="L11" s="1079">
        <v>1330.9</v>
      </c>
      <c r="M11" s="1080">
        <f t="shared" si="0"/>
        <v>5262.4</v>
      </c>
      <c r="N11" s="1080">
        <v>929.4</v>
      </c>
      <c r="O11" s="1075"/>
      <c r="P11" s="1075"/>
      <c r="Q11" s="1075"/>
      <c r="R11" s="1075"/>
      <c r="S11" s="1075"/>
      <c r="T11" s="1075"/>
      <c r="U11" s="1075"/>
      <c r="V11" s="1075"/>
      <c r="W11" s="1075"/>
      <c r="Z11" s="1077"/>
      <c r="AA11" s="1077"/>
      <c r="AB11" s="1077"/>
      <c r="AC11" s="1077"/>
      <c r="AD11" s="1077"/>
      <c r="AE11" s="1077"/>
      <c r="AF11" s="1077"/>
      <c r="AG11" s="1077"/>
      <c r="AH11" s="1077"/>
      <c r="AI11" s="1077"/>
      <c r="AJ11" s="1077"/>
    </row>
    <row r="12" spans="2:36" s="1076" customFormat="1" ht="34.9" hidden="1" customHeight="1">
      <c r="B12" s="1081">
        <v>2004</v>
      </c>
      <c r="C12" s="1082">
        <v>113.6</v>
      </c>
      <c r="D12" s="1082">
        <v>77.7</v>
      </c>
      <c r="E12" s="1082">
        <v>895.3</v>
      </c>
      <c r="F12" s="1082">
        <v>1472.9</v>
      </c>
      <c r="G12" s="1082">
        <v>953.2</v>
      </c>
      <c r="H12" s="1082">
        <v>174.1</v>
      </c>
      <c r="I12" s="1082">
        <v>154.9</v>
      </c>
      <c r="J12" s="1082">
        <v>494.3</v>
      </c>
      <c r="K12" s="1082">
        <v>97.2</v>
      </c>
      <c r="L12" s="1082">
        <v>1756</v>
      </c>
      <c r="M12" s="1074">
        <f t="shared" si="0"/>
        <v>6189.2</v>
      </c>
      <c r="N12" s="1074">
        <v>961.3</v>
      </c>
      <c r="O12" s="1075"/>
      <c r="P12" s="1075"/>
      <c r="Q12" s="1075"/>
      <c r="R12" s="1075"/>
      <c r="S12" s="1075"/>
      <c r="T12" s="1075"/>
      <c r="U12" s="1075"/>
      <c r="V12" s="1075"/>
      <c r="W12" s="1075"/>
      <c r="Z12" s="1077"/>
      <c r="AA12" s="1077"/>
      <c r="AB12" s="1077"/>
      <c r="AC12" s="1077"/>
      <c r="AD12" s="1077"/>
      <c r="AE12" s="1077"/>
      <c r="AF12" s="1077"/>
      <c r="AG12" s="1077"/>
      <c r="AH12" s="1077"/>
      <c r="AI12" s="1077"/>
      <c r="AJ12" s="1077"/>
    </row>
    <row r="13" spans="2:36" s="1076" customFormat="1" ht="34.9" hidden="1" customHeight="1">
      <c r="B13" s="1078">
        <v>2005</v>
      </c>
      <c r="C13" s="1079">
        <v>110.9</v>
      </c>
      <c r="D13" s="1079">
        <v>56.5</v>
      </c>
      <c r="E13" s="1079">
        <v>981.6</v>
      </c>
      <c r="F13" s="1079">
        <v>1585</v>
      </c>
      <c r="G13" s="1079">
        <v>1162.0999999999999</v>
      </c>
      <c r="H13" s="1079">
        <v>219.6</v>
      </c>
      <c r="I13" s="1079">
        <v>181.2</v>
      </c>
      <c r="J13" s="1079">
        <v>554.1</v>
      </c>
      <c r="K13" s="1079">
        <v>176.1</v>
      </c>
      <c r="L13" s="1079">
        <v>2717.2</v>
      </c>
      <c r="M13" s="1080">
        <f t="shared" si="0"/>
        <v>7744.3</v>
      </c>
      <c r="N13" s="1080">
        <v>856.9</v>
      </c>
      <c r="O13" s="1075"/>
      <c r="P13" s="1075"/>
      <c r="Q13" s="1075"/>
      <c r="R13" s="1075"/>
      <c r="S13" s="1075"/>
      <c r="T13" s="1075"/>
      <c r="U13" s="1075"/>
      <c r="V13" s="1075"/>
      <c r="W13" s="1075"/>
      <c r="Z13" s="1077"/>
      <c r="AA13" s="1077"/>
      <c r="AB13" s="1077"/>
      <c r="AC13" s="1077"/>
      <c r="AD13" s="1077"/>
      <c r="AE13" s="1077"/>
      <c r="AF13" s="1077"/>
      <c r="AG13" s="1077"/>
      <c r="AH13" s="1077"/>
      <c r="AI13" s="1077"/>
      <c r="AJ13" s="1077"/>
    </row>
    <row r="14" spans="2:36" s="1076" customFormat="1" ht="34.9" hidden="1" customHeight="1">
      <c r="B14" s="1081">
        <v>2006</v>
      </c>
      <c r="C14" s="1082">
        <v>140.9</v>
      </c>
      <c r="D14" s="1082">
        <v>42.8</v>
      </c>
      <c r="E14" s="1082">
        <v>1093.0999999999999</v>
      </c>
      <c r="F14" s="1082">
        <v>1916.6</v>
      </c>
      <c r="G14" s="1082">
        <v>1560.8</v>
      </c>
      <c r="H14" s="1082">
        <v>291</v>
      </c>
      <c r="I14" s="1082">
        <v>195.1</v>
      </c>
      <c r="J14" s="1082">
        <v>637.29999999999995</v>
      </c>
      <c r="K14" s="1082">
        <v>242.1</v>
      </c>
      <c r="L14" s="1082">
        <v>3642.2</v>
      </c>
      <c r="M14" s="1074">
        <f t="shared" si="0"/>
        <v>9761.9000000000015</v>
      </c>
      <c r="N14" s="1074">
        <v>1000.1</v>
      </c>
      <c r="O14" s="1075"/>
      <c r="P14" s="1075"/>
      <c r="Q14" s="1075"/>
      <c r="R14" s="1075"/>
      <c r="S14" s="1075"/>
      <c r="T14" s="1075"/>
      <c r="U14" s="1075"/>
      <c r="V14" s="1075"/>
      <c r="W14" s="1075"/>
      <c r="Z14" s="1077"/>
      <c r="AA14" s="1077"/>
      <c r="AB14" s="1077"/>
      <c r="AC14" s="1077"/>
      <c r="AD14" s="1077"/>
      <c r="AE14" s="1077"/>
      <c r="AF14" s="1077"/>
      <c r="AG14" s="1077"/>
      <c r="AH14" s="1077"/>
      <c r="AI14" s="1077"/>
      <c r="AJ14" s="1077"/>
    </row>
    <row r="15" spans="2:36" s="1076" customFormat="1" ht="34.9" hidden="1" customHeight="1">
      <c r="B15" s="1078">
        <v>2007</v>
      </c>
      <c r="C15" s="1079">
        <v>156.19999999999999</v>
      </c>
      <c r="D15" s="1079">
        <v>65.7</v>
      </c>
      <c r="E15" s="1079">
        <v>1348.1</v>
      </c>
      <c r="F15" s="1079">
        <v>2434.6999999999998</v>
      </c>
      <c r="G15" s="1079">
        <v>1942.1</v>
      </c>
      <c r="H15" s="1079">
        <v>352.3</v>
      </c>
      <c r="I15" s="1079">
        <v>255.8</v>
      </c>
      <c r="J15" s="1079">
        <v>733.7</v>
      </c>
      <c r="K15" s="1079">
        <v>390.1</v>
      </c>
      <c r="L15" s="1079">
        <v>3616.9</v>
      </c>
      <c r="M15" s="1080">
        <f t="shared" si="0"/>
        <v>11295.6</v>
      </c>
      <c r="N15" s="1080">
        <v>1095.9000000000001</v>
      </c>
      <c r="O15" s="1075"/>
      <c r="P15" s="1075"/>
      <c r="Q15" s="1075"/>
      <c r="R15" s="1075"/>
      <c r="S15" s="1075"/>
      <c r="T15" s="1075"/>
      <c r="U15" s="1075"/>
      <c r="V15" s="1075"/>
      <c r="W15" s="1075"/>
      <c r="Z15" s="1077"/>
      <c r="AA15" s="1077"/>
      <c r="AB15" s="1077"/>
      <c r="AC15" s="1077"/>
      <c r="AD15" s="1077"/>
      <c r="AE15" s="1077"/>
      <c r="AF15" s="1077"/>
      <c r="AG15" s="1077"/>
      <c r="AH15" s="1077"/>
      <c r="AI15" s="1077"/>
      <c r="AJ15" s="1077"/>
    </row>
    <row r="16" spans="2:36" s="1076" customFormat="1" ht="34.9" hidden="1" customHeight="1">
      <c r="B16" s="1081">
        <v>2008</v>
      </c>
      <c r="C16" s="1082">
        <v>210</v>
      </c>
      <c r="D16" s="1082">
        <v>48.3</v>
      </c>
      <c r="E16" s="1082">
        <v>1597.6</v>
      </c>
      <c r="F16" s="1082">
        <v>2897.5</v>
      </c>
      <c r="G16" s="1082">
        <v>2293.1</v>
      </c>
      <c r="H16" s="1082">
        <v>370.5</v>
      </c>
      <c r="I16" s="1082">
        <v>366.6</v>
      </c>
      <c r="J16" s="1082">
        <v>870.3</v>
      </c>
      <c r="K16" s="1082">
        <v>437.7</v>
      </c>
      <c r="L16" s="1082">
        <v>3952.7</v>
      </c>
      <c r="M16" s="1074">
        <f t="shared" si="0"/>
        <v>13044.3</v>
      </c>
      <c r="N16" s="1074">
        <v>1674.2</v>
      </c>
      <c r="O16" s="1075"/>
      <c r="P16" s="1075"/>
      <c r="Q16" s="1075"/>
      <c r="R16" s="1075"/>
      <c r="S16" s="1075"/>
      <c r="T16" s="1075"/>
      <c r="U16" s="1075"/>
      <c r="V16" s="1075"/>
      <c r="W16" s="1075"/>
      <c r="Z16" s="1077"/>
      <c r="AA16" s="1077"/>
      <c r="AB16" s="1077"/>
      <c r="AC16" s="1077"/>
      <c r="AD16" s="1077"/>
      <c r="AE16" s="1077"/>
      <c r="AF16" s="1077"/>
      <c r="AG16" s="1077"/>
      <c r="AH16" s="1077"/>
      <c r="AI16" s="1077"/>
      <c r="AJ16" s="1077"/>
    </row>
    <row r="17" spans="2:36" s="1076" customFormat="1" ht="34.9" hidden="1" customHeight="1">
      <c r="B17" s="1078">
        <v>2009</v>
      </c>
      <c r="C17" s="1079">
        <v>231.2</v>
      </c>
      <c r="D17" s="1079">
        <v>60.2</v>
      </c>
      <c r="E17" s="1079">
        <v>1631.2</v>
      </c>
      <c r="F17" s="1079">
        <v>3195.4</v>
      </c>
      <c r="G17" s="1079">
        <v>2582.5</v>
      </c>
      <c r="H17" s="1079">
        <v>453.1</v>
      </c>
      <c r="I17" s="1079">
        <v>427.9</v>
      </c>
      <c r="J17" s="1079">
        <v>909.5</v>
      </c>
      <c r="K17" s="1079">
        <v>434.1</v>
      </c>
      <c r="L17" s="1079">
        <v>3392.1</v>
      </c>
      <c r="M17" s="1080">
        <f t="shared" si="0"/>
        <v>13317.2</v>
      </c>
      <c r="N17" s="1080">
        <v>1545.5</v>
      </c>
      <c r="O17" s="1075"/>
      <c r="P17" s="1075"/>
      <c r="Q17" s="1075"/>
      <c r="R17" s="1075"/>
      <c r="S17" s="1075"/>
      <c r="T17" s="1075"/>
      <c r="U17" s="1075"/>
      <c r="V17" s="1075"/>
      <c r="W17" s="1075"/>
      <c r="Z17" s="1077"/>
      <c r="AA17" s="1077"/>
      <c r="AB17" s="1077"/>
      <c r="AC17" s="1077"/>
      <c r="AD17" s="1077"/>
      <c r="AE17" s="1077"/>
      <c r="AF17" s="1077"/>
      <c r="AG17" s="1077"/>
      <c r="AH17" s="1077"/>
      <c r="AI17" s="1077"/>
      <c r="AJ17" s="1077"/>
    </row>
    <row r="18" spans="2:36" s="1076" customFormat="1" ht="34.9" hidden="1" customHeight="1">
      <c r="B18" s="1081">
        <v>2010</v>
      </c>
      <c r="C18" s="1082">
        <v>211.8</v>
      </c>
      <c r="D18" s="1082">
        <v>55.4</v>
      </c>
      <c r="E18" s="1082">
        <v>1929</v>
      </c>
      <c r="F18" s="1082">
        <v>3594</v>
      </c>
      <c r="G18" s="1082">
        <v>3167.7</v>
      </c>
      <c r="H18" s="1082">
        <v>484.1</v>
      </c>
      <c r="I18" s="1082">
        <v>457.3</v>
      </c>
      <c r="J18" s="1082">
        <v>1050</v>
      </c>
      <c r="K18" s="1082">
        <v>408.3</v>
      </c>
      <c r="L18" s="1082">
        <v>3093.8</v>
      </c>
      <c r="M18" s="1074">
        <f t="shared" si="0"/>
        <v>14451.399999999998</v>
      </c>
      <c r="N18" s="1074">
        <v>1700.7</v>
      </c>
      <c r="O18" s="1075"/>
      <c r="P18" s="1075"/>
      <c r="Q18" s="1075"/>
      <c r="R18" s="1075"/>
      <c r="S18" s="1075"/>
      <c r="T18" s="1075"/>
      <c r="U18" s="1075"/>
      <c r="V18" s="1075"/>
      <c r="W18" s="1075"/>
      <c r="Z18" s="1077"/>
      <c r="AA18" s="1077"/>
      <c r="AB18" s="1077"/>
      <c r="AC18" s="1077"/>
      <c r="AD18" s="1077"/>
      <c r="AE18" s="1077"/>
      <c r="AF18" s="1077"/>
      <c r="AG18" s="1077"/>
      <c r="AH18" s="1077"/>
      <c r="AI18" s="1077"/>
      <c r="AJ18" s="1077"/>
    </row>
    <row r="19" spans="2:36" s="1076" customFormat="1" ht="34.9" hidden="1" customHeight="1">
      <c r="B19" s="1078">
        <v>2011</v>
      </c>
      <c r="C19" s="1079">
        <v>229.2</v>
      </c>
      <c r="D19" s="1079">
        <v>79.5</v>
      </c>
      <c r="E19" s="1079">
        <v>2297.1999999999998</v>
      </c>
      <c r="F19" s="1079">
        <v>3779</v>
      </c>
      <c r="G19" s="1079">
        <v>3463.6</v>
      </c>
      <c r="H19" s="1079">
        <v>531.6</v>
      </c>
      <c r="I19" s="1079">
        <v>493.7</v>
      </c>
      <c r="J19" s="1079">
        <v>1135.3</v>
      </c>
      <c r="K19" s="1079">
        <v>430.5</v>
      </c>
      <c r="L19" s="1079">
        <v>3411.6</v>
      </c>
      <c r="M19" s="1080">
        <f t="shared" si="0"/>
        <v>15851.2</v>
      </c>
      <c r="N19" s="1080">
        <v>1806.3</v>
      </c>
      <c r="O19" s="1075"/>
      <c r="P19" s="1075"/>
      <c r="Q19" s="1075"/>
      <c r="R19" s="1075"/>
      <c r="S19" s="1075"/>
      <c r="T19" s="1075"/>
      <c r="U19" s="1075"/>
      <c r="V19" s="1075"/>
      <c r="W19" s="1075"/>
      <c r="Z19" s="1077"/>
      <c r="AA19" s="1077"/>
      <c r="AB19" s="1077"/>
      <c r="AC19" s="1077"/>
      <c r="AD19" s="1077"/>
      <c r="AE19" s="1077"/>
      <c r="AF19" s="1077"/>
      <c r="AG19" s="1077"/>
      <c r="AH19" s="1077"/>
      <c r="AI19" s="1077"/>
      <c r="AJ19" s="1077"/>
    </row>
    <row r="20" spans="2:36" s="1076" customFormat="1" ht="34.9" hidden="1" customHeight="1">
      <c r="B20" s="1081">
        <v>2012</v>
      </c>
      <c r="C20" s="1082">
        <v>254.9</v>
      </c>
      <c r="D20" s="1082">
        <v>73</v>
      </c>
      <c r="E20" s="1082">
        <v>2515.6999999999998</v>
      </c>
      <c r="F20" s="1082">
        <v>3754.9</v>
      </c>
      <c r="G20" s="1082">
        <v>3682.6</v>
      </c>
      <c r="H20" s="1082">
        <v>554.5</v>
      </c>
      <c r="I20" s="1082">
        <v>505.6</v>
      </c>
      <c r="J20" s="1082">
        <v>2172</v>
      </c>
      <c r="K20" s="1082">
        <v>486.1</v>
      </c>
      <c r="L20" s="1082">
        <v>3830.5</v>
      </c>
      <c r="M20" s="1074">
        <f t="shared" si="0"/>
        <v>17829.800000000003</v>
      </c>
      <c r="N20" s="1074">
        <v>2297.6999999999998</v>
      </c>
      <c r="O20" s="1075"/>
      <c r="P20" s="1075"/>
      <c r="Q20" s="1075"/>
      <c r="R20" s="1075"/>
      <c r="S20" s="1075"/>
      <c r="T20" s="1075"/>
      <c r="U20" s="1075"/>
      <c r="V20" s="1075"/>
      <c r="W20" s="1075"/>
      <c r="Z20" s="1077"/>
      <c r="AA20" s="1077"/>
      <c r="AB20" s="1077"/>
      <c r="AC20" s="1077"/>
      <c r="AD20" s="1077"/>
      <c r="AE20" s="1077"/>
      <c r="AF20" s="1077"/>
      <c r="AG20" s="1077"/>
      <c r="AH20" s="1077"/>
      <c r="AI20" s="1077"/>
      <c r="AJ20" s="1077"/>
    </row>
    <row r="21" spans="2:36" s="1076" customFormat="1" ht="34.9" hidden="1" customHeight="1">
      <c r="B21" s="1078">
        <v>2013</v>
      </c>
      <c r="C21" s="1079">
        <v>235.7</v>
      </c>
      <c r="D21" s="1079">
        <v>164.1</v>
      </c>
      <c r="E21" s="1079">
        <v>2649.6</v>
      </c>
      <c r="F21" s="1079">
        <v>3937.3</v>
      </c>
      <c r="G21" s="1079">
        <v>4086.4</v>
      </c>
      <c r="H21" s="1079">
        <v>536.70000000000005</v>
      </c>
      <c r="I21" s="1079">
        <v>503.5</v>
      </c>
      <c r="J21" s="1079">
        <v>2172.6</v>
      </c>
      <c r="K21" s="1079">
        <v>508.8</v>
      </c>
      <c r="L21" s="1079">
        <v>4145.1000000000004</v>
      </c>
      <c r="M21" s="1080">
        <f t="shared" si="0"/>
        <v>18939.800000000003</v>
      </c>
      <c r="N21" s="1080">
        <v>2670.62</v>
      </c>
      <c r="O21" s="1075"/>
      <c r="P21" s="1075"/>
      <c r="Q21" s="1075"/>
      <c r="R21" s="1075"/>
      <c r="S21" s="1075"/>
      <c r="T21" s="1075"/>
      <c r="U21" s="1075"/>
      <c r="V21" s="1075"/>
      <c r="W21" s="1075"/>
      <c r="Z21" s="1077"/>
      <c r="AA21" s="1077"/>
      <c r="AB21" s="1077"/>
      <c r="AC21" s="1077"/>
      <c r="AD21" s="1077"/>
      <c r="AE21" s="1077"/>
      <c r="AF21" s="1077"/>
      <c r="AG21" s="1077"/>
      <c r="AH21" s="1077"/>
      <c r="AI21" s="1077"/>
      <c r="AJ21" s="1077"/>
    </row>
    <row r="22" spans="2:36" s="1076" customFormat="1" ht="34.9" hidden="1" customHeight="1">
      <c r="B22" s="1081">
        <v>2014</v>
      </c>
      <c r="C22" s="1082">
        <v>243.4</v>
      </c>
      <c r="D22" s="1082">
        <v>196.1</v>
      </c>
      <c r="E22" s="1082">
        <v>2531.1999999999998</v>
      </c>
      <c r="F22" s="1082">
        <v>3683.8</v>
      </c>
      <c r="G22" s="1082">
        <v>4552.8</v>
      </c>
      <c r="H22" s="1082">
        <v>292.7</v>
      </c>
      <c r="I22" s="1082">
        <v>571.5</v>
      </c>
      <c r="J22" s="1082">
        <v>2170</v>
      </c>
      <c r="K22" s="1082">
        <v>539.5</v>
      </c>
      <c r="L22" s="1082">
        <v>4493.5</v>
      </c>
      <c r="M22" s="1074">
        <f t="shared" si="0"/>
        <v>19274.5</v>
      </c>
      <c r="N22" s="1074">
        <v>2567.6999999999998</v>
      </c>
      <c r="O22" s="1075"/>
      <c r="P22" s="1075"/>
      <c r="Q22" s="1075"/>
      <c r="R22" s="1075"/>
      <c r="S22" s="1075"/>
      <c r="T22" s="1075"/>
      <c r="U22" s="1075"/>
      <c r="V22" s="1075"/>
      <c r="W22" s="1075"/>
      <c r="Z22" s="1077"/>
      <c r="AA22" s="1077"/>
      <c r="AB22" s="1077"/>
      <c r="AC22" s="1077"/>
      <c r="AD22" s="1077"/>
      <c r="AE22" s="1077"/>
      <c r="AF22" s="1077"/>
      <c r="AG22" s="1077"/>
      <c r="AH22" s="1077"/>
      <c r="AI22" s="1077"/>
      <c r="AJ22" s="1077"/>
    </row>
    <row r="23" spans="2:36" s="1076" customFormat="1" ht="34.9" hidden="1" customHeight="1">
      <c r="B23" s="1078">
        <v>2015</v>
      </c>
      <c r="C23" s="1079">
        <v>217.1</v>
      </c>
      <c r="D23" s="1079">
        <v>170.2</v>
      </c>
      <c r="E23" s="1079">
        <v>2145.8000000000002</v>
      </c>
      <c r="F23" s="1079">
        <v>3883.8</v>
      </c>
      <c r="G23" s="1079">
        <v>4904.5</v>
      </c>
      <c r="H23" s="1079">
        <v>259.8</v>
      </c>
      <c r="I23" s="1079">
        <v>593.1</v>
      </c>
      <c r="J23" s="1079">
        <v>3232</v>
      </c>
      <c r="K23" s="1079">
        <v>515.20000000000005</v>
      </c>
      <c r="L23" s="1079">
        <v>5182</v>
      </c>
      <c r="M23" s="1080">
        <f t="shared" si="0"/>
        <v>21103.5</v>
      </c>
      <c r="N23" s="1080">
        <v>2821.8</v>
      </c>
      <c r="O23" s="1075"/>
      <c r="P23" s="1075"/>
      <c r="Q23" s="1075"/>
      <c r="R23" s="1075"/>
      <c r="S23" s="1075"/>
      <c r="T23" s="1075"/>
      <c r="U23" s="1075"/>
      <c r="V23" s="1075"/>
      <c r="W23" s="1075"/>
      <c r="Z23" s="1077"/>
      <c r="AA23" s="1077"/>
      <c r="AB23" s="1077"/>
      <c r="AC23" s="1077"/>
      <c r="AD23" s="1077"/>
      <c r="AE23" s="1077"/>
      <c r="AF23" s="1077"/>
      <c r="AG23" s="1077"/>
      <c r="AH23" s="1077"/>
      <c r="AI23" s="1077"/>
      <c r="AJ23" s="1077"/>
    </row>
    <row r="24" spans="2:36" s="1076" customFormat="1" ht="34.9" hidden="1" customHeight="1">
      <c r="B24" s="1081">
        <v>2016</v>
      </c>
      <c r="C24" s="1082">
        <v>304.5</v>
      </c>
      <c r="D24" s="1082">
        <v>288.39999999999998</v>
      </c>
      <c r="E24" s="1082">
        <v>2203.4</v>
      </c>
      <c r="F24" s="1082">
        <v>4075.5</v>
      </c>
      <c r="G24" s="1082">
        <v>5827.7</v>
      </c>
      <c r="H24" s="1082">
        <v>355.8</v>
      </c>
      <c r="I24" s="1082">
        <v>597.70000000000005</v>
      </c>
      <c r="J24" s="1082">
        <v>3296.2</v>
      </c>
      <c r="K24" s="1082">
        <v>577.20000000000005</v>
      </c>
      <c r="L24" s="1082">
        <v>5379.4</v>
      </c>
      <c r="M24" s="1074">
        <f t="shared" si="0"/>
        <v>22905.800000000003</v>
      </c>
      <c r="N24" s="1074">
        <v>2719.2</v>
      </c>
      <c r="O24" s="1075"/>
      <c r="P24" s="1075"/>
      <c r="Q24" s="1075"/>
      <c r="R24" s="1075"/>
      <c r="S24" s="1075"/>
      <c r="T24" s="1075"/>
      <c r="U24" s="1075"/>
      <c r="V24" s="1075"/>
      <c r="W24" s="1075"/>
      <c r="Z24" s="1077"/>
      <c r="AA24" s="1077"/>
      <c r="AB24" s="1077"/>
      <c r="AC24" s="1077"/>
      <c r="AD24" s="1077"/>
      <c r="AE24" s="1077"/>
      <c r="AF24" s="1077"/>
      <c r="AG24" s="1077"/>
      <c r="AH24" s="1077"/>
      <c r="AI24" s="1077"/>
      <c r="AJ24" s="1077"/>
    </row>
    <row r="25" spans="2:36" s="1076" customFormat="1" ht="34.9" hidden="1" customHeight="1">
      <c r="B25" s="1078">
        <v>2017</v>
      </c>
      <c r="C25" s="1079">
        <v>337.3</v>
      </c>
      <c r="D25" s="1079">
        <v>255.2</v>
      </c>
      <c r="E25" s="1079">
        <v>2724.2</v>
      </c>
      <c r="F25" s="1079">
        <v>4230.8999999999996</v>
      </c>
      <c r="G25" s="1079">
        <v>6601</v>
      </c>
      <c r="H25" s="1079">
        <v>354.3</v>
      </c>
      <c r="I25" s="1079">
        <v>619.70000000000005</v>
      </c>
      <c r="J25" s="1079">
        <v>3707.2</v>
      </c>
      <c r="K25" s="1079">
        <v>632.5</v>
      </c>
      <c r="L25" s="1079">
        <v>5274.5</v>
      </c>
      <c r="M25" s="1080">
        <f t="shared" si="0"/>
        <v>24736.799999999999</v>
      </c>
      <c r="N25" s="1080">
        <v>2595.4</v>
      </c>
      <c r="O25" s="1075"/>
      <c r="P25" s="1075"/>
      <c r="Q25" s="1075"/>
      <c r="R25" s="1075"/>
      <c r="S25" s="1075"/>
      <c r="T25" s="1075"/>
      <c r="U25" s="1075"/>
      <c r="V25" s="1075"/>
      <c r="W25" s="1075"/>
      <c r="Z25" s="1077"/>
      <c r="AA25" s="1077"/>
      <c r="AB25" s="1077"/>
      <c r="AC25" s="1077"/>
      <c r="AD25" s="1077"/>
      <c r="AE25" s="1077"/>
      <c r="AF25" s="1077"/>
      <c r="AG25" s="1077"/>
      <c r="AH25" s="1077"/>
      <c r="AI25" s="1077"/>
      <c r="AJ25" s="1077"/>
    </row>
    <row r="26" spans="2:36" s="1076" customFormat="1" ht="34.9" hidden="1" customHeight="1">
      <c r="B26" s="1081">
        <v>2018</v>
      </c>
      <c r="C26" s="1082">
        <v>336.7</v>
      </c>
      <c r="D26" s="1082">
        <v>355.7</v>
      </c>
      <c r="E26" s="1082">
        <v>3064.3</v>
      </c>
      <c r="F26" s="1082">
        <v>4470.6000000000004</v>
      </c>
      <c r="G26" s="1082">
        <v>6830.9</v>
      </c>
      <c r="H26" s="1082">
        <v>328.9</v>
      </c>
      <c r="I26" s="1082">
        <v>592.1</v>
      </c>
      <c r="J26" s="1082">
        <v>3852.9</v>
      </c>
      <c r="K26" s="1082">
        <v>768.2</v>
      </c>
      <c r="L26" s="1082">
        <v>5511.5</v>
      </c>
      <c r="M26" s="1074">
        <f t="shared" si="0"/>
        <v>26111.800000000003</v>
      </c>
      <c r="N26" s="1074">
        <v>2931.5</v>
      </c>
      <c r="O26" s="1083"/>
      <c r="P26" s="1075"/>
      <c r="Q26" s="1075"/>
      <c r="R26" s="1075"/>
      <c r="S26" s="1075"/>
      <c r="T26" s="1075"/>
      <c r="U26" s="1075"/>
      <c r="V26" s="1075"/>
      <c r="W26" s="1075"/>
      <c r="Z26" s="1077"/>
      <c r="AA26" s="1077"/>
      <c r="AB26" s="1077"/>
      <c r="AC26" s="1077"/>
      <c r="AD26" s="1077"/>
      <c r="AE26" s="1077"/>
      <c r="AF26" s="1077"/>
      <c r="AG26" s="1077"/>
      <c r="AH26" s="1077"/>
      <c r="AI26" s="1077"/>
      <c r="AJ26" s="1077"/>
    </row>
    <row r="27" spans="2:36" s="1076" customFormat="1" ht="34.9" hidden="1" customHeight="1">
      <c r="B27" s="1078">
        <v>2019</v>
      </c>
      <c r="C27" s="1079">
        <v>336.5</v>
      </c>
      <c r="D27" s="1079">
        <v>296.39999999999998</v>
      </c>
      <c r="E27" s="1079">
        <v>3353.6</v>
      </c>
      <c r="F27" s="1079">
        <v>4231.1000000000004</v>
      </c>
      <c r="G27" s="1079">
        <v>6975.4</v>
      </c>
      <c r="H27" s="1079">
        <v>343.1</v>
      </c>
      <c r="I27" s="1079">
        <v>638</v>
      </c>
      <c r="J27" s="1079">
        <v>4269</v>
      </c>
      <c r="K27" s="1079">
        <v>634.79999999999995</v>
      </c>
      <c r="L27" s="1079">
        <v>6004.3</v>
      </c>
      <c r="M27" s="1080">
        <f t="shared" si="0"/>
        <v>27082.199999999997</v>
      </c>
      <c r="N27" s="1080">
        <v>3265.6</v>
      </c>
      <c r="O27" s="1083"/>
      <c r="P27" s="1075"/>
      <c r="Q27" s="1075"/>
      <c r="R27" s="1075"/>
      <c r="S27" s="1075"/>
      <c r="T27" s="1075"/>
      <c r="U27" s="1075"/>
      <c r="V27" s="1075"/>
      <c r="W27" s="1075"/>
      <c r="Z27" s="1077"/>
      <c r="AA27" s="1077"/>
      <c r="AB27" s="1077"/>
      <c r="AC27" s="1077"/>
      <c r="AD27" s="1077"/>
      <c r="AE27" s="1077"/>
      <c r="AF27" s="1077"/>
      <c r="AG27" s="1077"/>
      <c r="AH27" s="1077"/>
      <c r="AI27" s="1077"/>
      <c r="AJ27" s="1077"/>
    </row>
    <row r="28" spans="2:36" s="1076" customFormat="1" ht="34.9" hidden="1" customHeight="1">
      <c r="B28" s="1081">
        <v>2020</v>
      </c>
      <c r="C28" s="1082">
        <v>416.8</v>
      </c>
      <c r="D28" s="1082">
        <v>236.6</v>
      </c>
      <c r="E28" s="1082">
        <v>3525.4</v>
      </c>
      <c r="F28" s="1082">
        <v>4524.3</v>
      </c>
      <c r="G28" s="1082">
        <v>7261.5</v>
      </c>
      <c r="H28" s="1082">
        <v>385.6</v>
      </c>
      <c r="I28" s="1082">
        <v>735.6</v>
      </c>
      <c r="J28" s="1082">
        <v>4360.8999999999996</v>
      </c>
      <c r="K28" s="1082">
        <v>655.7</v>
      </c>
      <c r="L28" s="1082">
        <v>6536.7</v>
      </c>
      <c r="M28" s="1074">
        <f t="shared" si="0"/>
        <v>28639.1</v>
      </c>
      <c r="N28" s="1074">
        <v>3496.8</v>
      </c>
      <c r="O28" s="1083"/>
      <c r="P28" s="1075"/>
      <c r="Q28" s="1075"/>
      <c r="R28" s="1075"/>
      <c r="S28" s="1075"/>
      <c r="T28" s="1075"/>
      <c r="U28" s="1075"/>
      <c r="V28" s="1075"/>
      <c r="W28" s="1075"/>
      <c r="Z28" s="1077"/>
      <c r="AA28" s="1077"/>
      <c r="AB28" s="1077"/>
      <c r="AC28" s="1077"/>
      <c r="AD28" s="1077"/>
      <c r="AE28" s="1077"/>
      <c r="AF28" s="1077"/>
      <c r="AG28" s="1077"/>
      <c r="AH28" s="1077"/>
      <c r="AI28" s="1077"/>
      <c r="AJ28" s="1077"/>
    </row>
    <row r="29" spans="2:36" s="1076" customFormat="1" ht="34.9" customHeight="1">
      <c r="B29" s="1078">
        <v>2021</v>
      </c>
      <c r="C29" s="1079">
        <v>453.3</v>
      </c>
      <c r="D29" s="1079">
        <v>168.2</v>
      </c>
      <c r="E29" s="1079">
        <v>3484.5</v>
      </c>
      <c r="F29" s="1079">
        <v>4453.1000000000004</v>
      </c>
      <c r="G29" s="1079">
        <v>7718.5</v>
      </c>
      <c r="H29" s="1079">
        <v>394.7</v>
      </c>
      <c r="I29" s="1079">
        <v>713.5</v>
      </c>
      <c r="J29" s="1079">
        <v>4608.8</v>
      </c>
      <c r="K29" s="1079">
        <v>763.5</v>
      </c>
      <c r="L29" s="1079">
        <v>7270.4</v>
      </c>
      <c r="M29" s="1080">
        <f t="shared" si="0"/>
        <v>30028.5</v>
      </c>
      <c r="N29" s="1080">
        <v>3697.3</v>
      </c>
      <c r="O29" s="1083"/>
      <c r="P29" s="1075"/>
      <c r="Q29" s="1075"/>
      <c r="R29" s="1075"/>
      <c r="S29" s="1075"/>
      <c r="T29" s="1075"/>
      <c r="U29" s="1075"/>
      <c r="V29" s="1075"/>
      <c r="W29" s="1075"/>
      <c r="Z29" s="1077"/>
      <c r="AA29" s="1077"/>
      <c r="AB29" s="1077"/>
      <c r="AC29" s="1077"/>
      <c r="AD29" s="1077"/>
      <c r="AE29" s="1077"/>
      <c r="AF29" s="1077"/>
      <c r="AG29" s="1077"/>
      <c r="AH29" s="1077"/>
      <c r="AI29" s="1077"/>
      <c r="AJ29" s="1077"/>
    </row>
    <row r="30" spans="2:36" s="1076" customFormat="1" ht="34.9" customHeight="1">
      <c r="B30" s="1081">
        <v>2022</v>
      </c>
      <c r="C30" s="1082">
        <v>534.6</v>
      </c>
      <c r="D30" s="1082">
        <v>130.69999999999999</v>
      </c>
      <c r="E30" s="1082">
        <v>3787.2</v>
      </c>
      <c r="F30" s="1082">
        <v>4698</v>
      </c>
      <c r="G30" s="1082">
        <v>8237</v>
      </c>
      <c r="H30" s="1082">
        <v>368.5</v>
      </c>
      <c r="I30" s="1082">
        <v>685.1</v>
      </c>
      <c r="J30" s="1082">
        <v>5268.4</v>
      </c>
      <c r="K30" s="1082">
        <v>791.9</v>
      </c>
      <c r="L30" s="1082">
        <v>8090.1</v>
      </c>
      <c r="M30" s="1074">
        <f t="shared" si="0"/>
        <v>32591.5</v>
      </c>
      <c r="N30" s="1074">
        <v>4117.8999999999996</v>
      </c>
      <c r="O30" s="1083"/>
      <c r="P30" s="1075"/>
      <c r="Q30" s="1075"/>
      <c r="R30" s="1075"/>
      <c r="S30" s="1075"/>
      <c r="T30" s="1075"/>
      <c r="U30" s="1075"/>
      <c r="V30" s="1075"/>
      <c r="W30" s="1075"/>
      <c r="Z30" s="1077"/>
      <c r="AA30" s="1077"/>
      <c r="AB30" s="1077"/>
      <c r="AC30" s="1077"/>
      <c r="AD30" s="1077"/>
      <c r="AE30" s="1077"/>
      <c r="AF30" s="1077"/>
      <c r="AG30" s="1077"/>
      <c r="AH30" s="1077"/>
      <c r="AI30" s="1077"/>
      <c r="AJ30" s="1077"/>
    </row>
    <row r="31" spans="2:36" s="1076" customFormat="1" ht="34.9" customHeight="1">
      <c r="B31" s="1084">
        <v>2023</v>
      </c>
      <c r="C31" s="1085">
        <v>589.46696068899996</v>
      </c>
      <c r="D31" s="1085">
        <v>139.68316245399998</v>
      </c>
      <c r="E31" s="1085">
        <v>3857.813393766</v>
      </c>
      <c r="F31" s="1085">
        <v>4848.2027455050002</v>
      </c>
      <c r="G31" s="1085">
        <v>8013.9676327870011</v>
      </c>
      <c r="H31" s="1085">
        <v>419.13052677399997</v>
      </c>
      <c r="I31" s="1085">
        <v>667.59965828000009</v>
      </c>
      <c r="J31" s="1085">
        <v>5481.6888826990007</v>
      </c>
      <c r="K31" s="1085">
        <v>963.60183342799996</v>
      </c>
      <c r="L31" s="1085">
        <v>8405.9785734369998</v>
      </c>
      <c r="M31" s="1086">
        <f t="shared" si="0"/>
        <v>33387.133369818999</v>
      </c>
      <c r="N31" s="1086">
        <v>3957.1370000000002</v>
      </c>
      <c r="O31" s="1083"/>
      <c r="P31" s="1075"/>
      <c r="Q31" s="1075"/>
      <c r="R31" s="1075"/>
      <c r="S31" s="1075"/>
      <c r="T31" s="1075"/>
      <c r="U31" s="1075"/>
      <c r="V31" s="1075"/>
      <c r="W31" s="1075"/>
      <c r="Z31" s="1077"/>
      <c r="AA31" s="1077"/>
      <c r="AB31" s="1077"/>
      <c r="AC31" s="1077"/>
      <c r="AD31" s="1077"/>
      <c r="AE31" s="1077"/>
      <c r="AF31" s="1077"/>
      <c r="AG31" s="1077"/>
      <c r="AH31" s="1077"/>
      <c r="AI31" s="1077"/>
      <c r="AJ31" s="1077"/>
    </row>
    <row r="32" spans="2:36" s="1076" customFormat="1" ht="34.9" customHeight="1">
      <c r="B32" s="1081">
        <v>2024</v>
      </c>
      <c r="C32" s="1082">
        <f t="shared" ref="C32:N32" si="1">C332</f>
        <v>627.34331661199997</v>
      </c>
      <c r="D32" s="1082">
        <f t="shared" si="1"/>
        <v>200.204528592</v>
      </c>
      <c r="E32" s="1082">
        <f t="shared" si="1"/>
        <v>3874.7230705819998</v>
      </c>
      <c r="F32" s="1082">
        <f t="shared" si="1"/>
        <v>5648.6233980120005</v>
      </c>
      <c r="G32" s="1082">
        <f t="shared" si="1"/>
        <v>7858.7513807560008</v>
      </c>
      <c r="H32" s="1082">
        <f t="shared" si="1"/>
        <v>494.53176680800004</v>
      </c>
      <c r="I32" s="1082">
        <f t="shared" si="1"/>
        <v>653.95895217500004</v>
      </c>
      <c r="J32" s="1082">
        <f t="shared" si="1"/>
        <v>5987.9446301090002</v>
      </c>
      <c r="K32" s="1082">
        <f t="shared" si="1"/>
        <v>873.39880995199985</v>
      </c>
      <c r="L32" s="1082">
        <f t="shared" si="1"/>
        <v>8558.0931995840001</v>
      </c>
      <c r="M32" s="1074">
        <f t="shared" si="1"/>
        <v>34777.573053182001</v>
      </c>
      <c r="N32" s="1074">
        <f t="shared" si="1"/>
        <v>4327.5462770000004</v>
      </c>
      <c r="O32" s="1083"/>
      <c r="P32" s="1089"/>
      <c r="Q32" s="1075"/>
      <c r="R32" s="1075"/>
      <c r="S32" s="1075"/>
      <c r="T32" s="1075"/>
      <c r="U32" s="1075"/>
      <c r="V32" s="1075"/>
      <c r="W32" s="1075"/>
    </row>
    <row r="33" spans="2:36" s="1076" customFormat="1" ht="34.9" customHeight="1">
      <c r="B33" s="1084" t="s">
        <v>1094</v>
      </c>
      <c r="C33" s="1085">
        <f>C345</f>
        <v>608.24914254800001</v>
      </c>
      <c r="D33" s="1085">
        <f t="shared" ref="D33:M33" si="2">D345</f>
        <v>198.37999434700001</v>
      </c>
      <c r="E33" s="1085">
        <f t="shared" si="2"/>
        <v>4073.7332959090004</v>
      </c>
      <c r="F33" s="1085">
        <f t="shared" si="2"/>
        <v>5660.5354960109999</v>
      </c>
      <c r="G33" s="1085">
        <f t="shared" si="2"/>
        <v>8006.5640399120002</v>
      </c>
      <c r="H33" s="1085">
        <f t="shared" si="2"/>
        <v>547.39343456299991</v>
      </c>
      <c r="I33" s="1085">
        <f t="shared" si="2"/>
        <v>594.76837249599998</v>
      </c>
      <c r="J33" s="1085">
        <f t="shared" si="2"/>
        <v>6740.7959143580001</v>
      </c>
      <c r="K33" s="1085">
        <f t="shared" si="2"/>
        <v>971.01968756899998</v>
      </c>
      <c r="L33" s="1085">
        <f t="shared" si="2"/>
        <v>8666.282783409999</v>
      </c>
      <c r="M33" s="1086">
        <f t="shared" si="2"/>
        <v>36067.722161123005</v>
      </c>
      <c r="N33" s="1086">
        <f>N345</f>
        <v>4194.2239740000005</v>
      </c>
      <c r="O33" s="1083"/>
      <c r="P33" s="1075"/>
      <c r="Q33" s="1075"/>
      <c r="R33" s="1075"/>
      <c r="S33" s="1075"/>
      <c r="T33" s="1075"/>
      <c r="U33" s="1075"/>
      <c r="V33" s="1075"/>
      <c r="W33" s="1075"/>
      <c r="Z33" s="1077"/>
      <c r="AA33" s="1077"/>
      <c r="AB33" s="1077"/>
      <c r="AC33" s="1077"/>
      <c r="AD33" s="1077"/>
      <c r="AE33" s="1077"/>
      <c r="AF33" s="1077"/>
      <c r="AG33" s="1077"/>
      <c r="AH33" s="1077"/>
      <c r="AI33" s="1077"/>
      <c r="AJ33" s="1077"/>
    </row>
    <row r="34" spans="2:36" s="1076" customFormat="1" ht="34.9" hidden="1" customHeight="1">
      <c r="B34" s="215">
        <v>2002</v>
      </c>
      <c r="C34" s="1087"/>
      <c r="D34" s="1087"/>
      <c r="E34" s="1087"/>
      <c r="F34" s="1087"/>
      <c r="G34" s="1087"/>
      <c r="H34" s="1087"/>
      <c r="I34" s="1087"/>
      <c r="J34" s="1087"/>
      <c r="K34" s="1087"/>
      <c r="L34" s="1087"/>
      <c r="M34" s="1088"/>
      <c r="N34" s="1088"/>
      <c r="O34" s="1083"/>
      <c r="P34" s="1075"/>
      <c r="Q34" s="1075"/>
      <c r="R34" s="1075"/>
      <c r="S34" s="1075"/>
      <c r="T34" s="1075"/>
      <c r="U34" s="1075"/>
      <c r="V34" s="1075"/>
      <c r="W34" s="1075"/>
    </row>
    <row r="35" spans="2:36" s="1076" customFormat="1" ht="34.9" hidden="1" customHeight="1">
      <c r="B35" s="216">
        <v>37257</v>
      </c>
      <c r="C35" s="1082">
        <v>105.5</v>
      </c>
      <c r="D35" s="1082">
        <v>86.8</v>
      </c>
      <c r="E35" s="1082">
        <v>726.5</v>
      </c>
      <c r="F35" s="1082">
        <v>1227.0999999999999</v>
      </c>
      <c r="G35" s="1082">
        <v>736.5</v>
      </c>
      <c r="H35" s="1082">
        <v>143.6</v>
      </c>
      <c r="I35" s="1082">
        <v>178.2</v>
      </c>
      <c r="J35" s="1082">
        <v>335</v>
      </c>
      <c r="K35" s="1082">
        <v>149.69999999999999</v>
      </c>
      <c r="L35" s="1082">
        <v>1319.3</v>
      </c>
      <c r="M35" s="1074">
        <f t="shared" ref="M35:M46" si="3">SUM(C35:L35)</f>
        <v>5008.1999999999989</v>
      </c>
      <c r="N35" s="1074">
        <v>723.1</v>
      </c>
      <c r="O35" s="1083"/>
      <c r="P35" s="1089"/>
      <c r="Q35" s="1075"/>
      <c r="R35" s="1075"/>
      <c r="S35" s="1075"/>
      <c r="T35" s="1075"/>
      <c r="U35" s="1075"/>
      <c r="V35" s="1075"/>
      <c r="W35" s="1075"/>
    </row>
    <row r="36" spans="2:36" s="1076" customFormat="1" ht="34.9" hidden="1" customHeight="1">
      <c r="B36" s="217">
        <v>37288</v>
      </c>
      <c r="C36" s="1079">
        <v>110.4</v>
      </c>
      <c r="D36" s="1079">
        <v>81.3</v>
      </c>
      <c r="E36" s="1079">
        <v>725.3</v>
      </c>
      <c r="F36" s="1079">
        <v>1254.4000000000001</v>
      </c>
      <c r="G36" s="1079">
        <v>751</v>
      </c>
      <c r="H36" s="1079">
        <v>140.69999999999999</v>
      </c>
      <c r="I36" s="1079">
        <v>181.5</v>
      </c>
      <c r="J36" s="1079">
        <v>344.4</v>
      </c>
      <c r="K36" s="1079">
        <v>152.19999999999999</v>
      </c>
      <c r="L36" s="1079">
        <v>1226.0999999999999</v>
      </c>
      <c r="M36" s="1080">
        <f t="shared" si="3"/>
        <v>4967.2999999999993</v>
      </c>
      <c r="N36" s="1080">
        <v>748</v>
      </c>
      <c r="O36" s="1083"/>
      <c r="P36" s="1089"/>
      <c r="Q36" s="1075"/>
      <c r="R36" s="1075"/>
      <c r="S36" s="1075"/>
      <c r="T36" s="1075"/>
      <c r="U36" s="1075"/>
      <c r="V36" s="1075"/>
      <c r="W36" s="1075"/>
    </row>
    <row r="37" spans="2:36" s="1076" customFormat="1" ht="34.9" hidden="1" customHeight="1">
      <c r="B37" s="216">
        <v>37316</v>
      </c>
      <c r="C37" s="1082">
        <v>105.2</v>
      </c>
      <c r="D37" s="1082">
        <v>77.7</v>
      </c>
      <c r="E37" s="1082">
        <v>750.3</v>
      </c>
      <c r="F37" s="1082">
        <v>1234.4000000000001</v>
      </c>
      <c r="G37" s="1082">
        <v>759.3</v>
      </c>
      <c r="H37" s="1082">
        <v>140.69999999999999</v>
      </c>
      <c r="I37" s="1082">
        <v>182.7</v>
      </c>
      <c r="J37" s="1082">
        <v>347.8</v>
      </c>
      <c r="K37" s="1082">
        <v>148.5</v>
      </c>
      <c r="L37" s="1082">
        <v>1213.5</v>
      </c>
      <c r="M37" s="1074">
        <f t="shared" si="3"/>
        <v>4960.0999999999995</v>
      </c>
      <c r="N37" s="1074">
        <v>772.3</v>
      </c>
      <c r="O37" s="1083"/>
      <c r="P37" s="1089"/>
      <c r="Q37" s="1075"/>
      <c r="R37" s="1075"/>
      <c r="S37" s="1075"/>
      <c r="T37" s="1075"/>
      <c r="U37" s="1075"/>
      <c r="V37" s="1075"/>
      <c r="W37" s="1075"/>
    </row>
    <row r="38" spans="2:36" s="1076" customFormat="1" ht="34.9" hidden="1" customHeight="1">
      <c r="B38" s="217">
        <v>37347</v>
      </c>
      <c r="C38" s="1079">
        <v>99.5</v>
      </c>
      <c r="D38" s="1079">
        <v>80</v>
      </c>
      <c r="E38" s="1079">
        <v>761.3</v>
      </c>
      <c r="F38" s="1079">
        <v>1219.0999999999999</v>
      </c>
      <c r="G38" s="1079">
        <v>761.3</v>
      </c>
      <c r="H38" s="1079">
        <v>137.5</v>
      </c>
      <c r="I38" s="1079">
        <v>183.2</v>
      </c>
      <c r="J38" s="1079">
        <v>334.4</v>
      </c>
      <c r="K38" s="1079">
        <v>147.69999999999999</v>
      </c>
      <c r="L38" s="1079">
        <v>1232.8</v>
      </c>
      <c r="M38" s="1080">
        <f t="shared" si="3"/>
        <v>4956.7999999999993</v>
      </c>
      <c r="N38" s="1080">
        <v>762</v>
      </c>
      <c r="O38" s="1083"/>
      <c r="P38" s="1089"/>
      <c r="Q38" s="1075"/>
      <c r="R38" s="1075"/>
      <c r="S38" s="1075"/>
      <c r="T38" s="1075"/>
      <c r="U38" s="1075"/>
      <c r="V38" s="1075"/>
      <c r="W38" s="1075"/>
    </row>
    <row r="39" spans="2:36" s="1076" customFormat="1" ht="34.9" hidden="1" customHeight="1">
      <c r="B39" s="216">
        <v>37377</v>
      </c>
      <c r="C39" s="1082">
        <v>98</v>
      </c>
      <c r="D39" s="1082">
        <v>102.1</v>
      </c>
      <c r="E39" s="1082">
        <v>749.7</v>
      </c>
      <c r="F39" s="1082">
        <v>1243.2</v>
      </c>
      <c r="G39" s="1082">
        <v>758.9</v>
      </c>
      <c r="H39" s="1082">
        <v>143.69999999999999</v>
      </c>
      <c r="I39" s="1082">
        <v>185.1</v>
      </c>
      <c r="J39" s="1082">
        <v>336.5</v>
      </c>
      <c r="K39" s="1082">
        <v>144.9</v>
      </c>
      <c r="L39" s="1082">
        <v>1265.9000000000001</v>
      </c>
      <c r="M39" s="1074">
        <f t="shared" si="3"/>
        <v>5028</v>
      </c>
      <c r="N39" s="1074">
        <v>824.6</v>
      </c>
      <c r="O39" s="1083"/>
      <c r="P39" s="1089"/>
      <c r="Q39" s="1075"/>
      <c r="R39" s="1075"/>
      <c r="S39" s="1075"/>
      <c r="T39" s="1075"/>
      <c r="U39" s="1075"/>
      <c r="V39" s="1075"/>
      <c r="W39" s="1075"/>
    </row>
    <row r="40" spans="2:36" s="1076" customFormat="1" ht="34.9" hidden="1" customHeight="1">
      <c r="B40" s="217">
        <v>37408</v>
      </c>
      <c r="C40" s="1079">
        <v>102.4</v>
      </c>
      <c r="D40" s="1079">
        <v>105.8</v>
      </c>
      <c r="E40" s="1079">
        <v>764</v>
      </c>
      <c r="F40" s="1079">
        <v>1223.4000000000001</v>
      </c>
      <c r="G40" s="1079">
        <v>766.4</v>
      </c>
      <c r="H40" s="1079">
        <v>144</v>
      </c>
      <c r="I40" s="1079">
        <v>178.2</v>
      </c>
      <c r="J40" s="1079">
        <v>339.5</v>
      </c>
      <c r="K40" s="1079">
        <v>146.4</v>
      </c>
      <c r="L40" s="1079">
        <v>1274.7</v>
      </c>
      <c r="M40" s="1080">
        <f t="shared" si="3"/>
        <v>5044.8</v>
      </c>
      <c r="N40" s="1080">
        <v>794.1</v>
      </c>
      <c r="O40" s="1083"/>
      <c r="P40" s="1089"/>
      <c r="Q40" s="1075"/>
      <c r="R40" s="1075"/>
      <c r="S40" s="1075"/>
      <c r="T40" s="1075"/>
      <c r="U40" s="1075"/>
      <c r="V40" s="1075"/>
      <c r="W40" s="1075"/>
    </row>
    <row r="41" spans="2:36" s="1076" customFormat="1" ht="34.9" hidden="1" customHeight="1">
      <c r="B41" s="216">
        <v>37438</v>
      </c>
      <c r="C41" s="1082">
        <v>100.2</v>
      </c>
      <c r="D41" s="1082">
        <v>113.2</v>
      </c>
      <c r="E41" s="1082">
        <v>773.3</v>
      </c>
      <c r="F41" s="1082">
        <v>1271.3</v>
      </c>
      <c r="G41" s="1082">
        <v>759.7</v>
      </c>
      <c r="H41" s="1082">
        <v>152.5</v>
      </c>
      <c r="I41" s="1082">
        <v>178.2</v>
      </c>
      <c r="J41" s="1082">
        <v>337.7</v>
      </c>
      <c r="K41" s="1082">
        <v>147.80000000000001</v>
      </c>
      <c r="L41" s="1082">
        <v>1303.5</v>
      </c>
      <c r="M41" s="1074">
        <f t="shared" si="3"/>
        <v>5137.3999999999996</v>
      </c>
      <c r="N41" s="1074">
        <v>816.2</v>
      </c>
      <c r="O41" s="1083"/>
      <c r="P41" s="1089"/>
      <c r="Q41" s="1075"/>
      <c r="R41" s="1075"/>
      <c r="S41" s="1075"/>
      <c r="T41" s="1075"/>
      <c r="U41" s="1075"/>
      <c r="V41" s="1075"/>
      <c r="W41" s="1075"/>
    </row>
    <row r="42" spans="2:36" s="1076" customFormat="1" ht="34.9" hidden="1" customHeight="1">
      <c r="B42" s="217">
        <v>37469</v>
      </c>
      <c r="C42" s="1079">
        <v>101.5</v>
      </c>
      <c r="D42" s="1079">
        <v>104.4</v>
      </c>
      <c r="E42" s="1079">
        <v>766.8</v>
      </c>
      <c r="F42" s="1079">
        <v>1278.5999999999999</v>
      </c>
      <c r="G42" s="1079">
        <v>778.5</v>
      </c>
      <c r="H42" s="1079">
        <v>154.30000000000001</v>
      </c>
      <c r="I42" s="1079">
        <v>172.4</v>
      </c>
      <c r="J42" s="1079">
        <v>357.5</v>
      </c>
      <c r="K42" s="1079">
        <v>148.4</v>
      </c>
      <c r="L42" s="1079">
        <v>1284.2</v>
      </c>
      <c r="M42" s="1080">
        <f t="shared" si="3"/>
        <v>5146.6000000000004</v>
      </c>
      <c r="N42" s="1080">
        <v>826.6</v>
      </c>
      <c r="O42" s="1083"/>
      <c r="P42" s="1089"/>
      <c r="Q42" s="1075"/>
      <c r="R42" s="1075"/>
      <c r="S42" s="1075"/>
      <c r="T42" s="1075"/>
      <c r="U42" s="1075"/>
      <c r="V42" s="1075"/>
      <c r="W42" s="1075"/>
    </row>
    <row r="43" spans="2:36" s="1076" customFormat="1" ht="34.9" hidden="1" customHeight="1">
      <c r="B43" s="216">
        <v>37500</v>
      </c>
      <c r="C43" s="1082">
        <v>103.4</v>
      </c>
      <c r="D43" s="1082">
        <v>102.5</v>
      </c>
      <c r="E43" s="1082">
        <v>748.5</v>
      </c>
      <c r="F43" s="1082">
        <v>1261</v>
      </c>
      <c r="G43" s="1082">
        <v>777.7</v>
      </c>
      <c r="H43" s="1082">
        <v>156.30000000000001</v>
      </c>
      <c r="I43" s="1082">
        <v>169.1</v>
      </c>
      <c r="J43" s="1082">
        <v>355.2</v>
      </c>
      <c r="K43" s="1082">
        <v>144.30000000000001</v>
      </c>
      <c r="L43" s="1082">
        <v>1304.0999999999999</v>
      </c>
      <c r="M43" s="1074">
        <f t="shared" si="3"/>
        <v>5122.1000000000004</v>
      </c>
      <c r="N43" s="1074">
        <v>799.6</v>
      </c>
      <c r="O43" s="1083"/>
      <c r="P43" s="1089"/>
      <c r="Q43" s="1075"/>
      <c r="R43" s="1075"/>
      <c r="S43" s="1075"/>
      <c r="T43" s="1075"/>
      <c r="U43" s="1075"/>
      <c r="V43" s="1075"/>
      <c r="W43" s="1075"/>
    </row>
    <row r="44" spans="2:36" s="1076" customFormat="1" ht="34.9" hidden="1" customHeight="1">
      <c r="B44" s="217">
        <v>37530</v>
      </c>
      <c r="C44" s="1079">
        <v>104.5</v>
      </c>
      <c r="D44" s="1079">
        <v>101.6</v>
      </c>
      <c r="E44" s="1079">
        <v>763</v>
      </c>
      <c r="F44" s="1079">
        <v>1298.5999999999999</v>
      </c>
      <c r="G44" s="1079">
        <v>760.9</v>
      </c>
      <c r="H44" s="1079">
        <v>157</v>
      </c>
      <c r="I44" s="1079">
        <v>170.4</v>
      </c>
      <c r="J44" s="1079">
        <v>342.7</v>
      </c>
      <c r="K44" s="1079">
        <v>143.19999999999999</v>
      </c>
      <c r="L44" s="1079">
        <v>1341.6</v>
      </c>
      <c r="M44" s="1080">
        <f t="shared" si="3"/>
        <v>5183.5</v>
      </c>
      <c r="N44" s="1080">
        <v>828.7</v>
      </c>
      <c r="O44" s="1083"/>
      <c r="P44" s="1089"/>
      <c r="Q44" s="1075"/>
      <c r="R44" s="1075"/>
      <c r="S44" s="1075"/>
      <c r="T44" s="1075"/>
      <c r="U44" s="1075"/>
      <c r="V44" s="1075"/>
      <c r="W44" s="1075"/>
    </row>
    <row r="45" spans="2:36" s="1076" customFormat="1" ht="34.9" hidden="1" customHeight="1">
      <c r="B45" s="216">
        <v>37561</v>
      </c>
      <c r="C45" s="1082">
        <v>102</v>
      </c>
      <c r="D45" s="1082">
        <v>109.8</v>
      </c>
      <c r="E45" s="1082">
        <v>771.8</v>
      </c>
      <c r="F45" s="1082">
        <v>1286.8</v>
      </c>
      <c r="G45" s="1082">
        <v>753.7</v>
      </c>
      <c r="H45" s="1082">
        <v>170.7</v>
      </c>
      <c r="I45" s="1082">
        <v>167.2</v>
      </c>
      <c r="J45" s="1082">
        <v>352.8</v>
      </c>
      <c r="K45" s="1082">
        <v>143.9</v>
      </c>
      <c r="L45" s="1082">
        <v>1350</v>
      </c>
      <c r="M45" s="1074">
        <f t="shared" si="3"/>
        <v>5208.6999999999989</v>
      </c>
      <c r="N45" s="1074">
        <v>836.6</v>
      </c>
      <c r="O45" s="1083"/>
      <c r="P45" s="1089"/>
      <c r="Q45" s="1075"/>
      <c r="R45" s="1075"/>
      <c r="S45" s="1075"/>
      <c r="T45" s="1075"/>
      <c r="U45" s="1075"/>
      <c r="V45" s="1075"/>
      <c r="W45" s="1075"/>
    </row>
    <row r="46" spans="2:36" s="1076" customFormat="1" ht="34.9" hidden="1" customHeight="1">
      <c r="B46" s="217">
        <v>37591</v>
      </c>
      <c r="C46" s="1079">
        <v>102.9</v>
      </c>
      <c r="D46" s="1079">
        <v>95.3</v>
      </c>
      <c r="E46" s="1079">
        <v>789.8</v>
      </c>
      <c r="F46" s="1079">
        <v>1250.9000000000001</v>
      </c>
      <c r="G46" s="1079">
        <v>764.9</v>
      </c>
      <c r="H46" s="1079">
        <v>163.6</v>
      </c>
      <c r="I46" s="1079">
        <v>173.5</v>
      </c>
      <c r="J46" s="1079">
        <v>349.7</v>
      </c>
      <c r="K46" s="1079">
        <v>139.69999999999999</v>
      </c>
      <c r="L46" s="1079">
        <v>1299.7</v>
      </c>
      <c r="M46" s="1080">
        <f t="shared" si="3"/>
        <v>5130</v>
      </c>
      <c r="N46" s="1080">
        <v>818.1</v>
      </c>
      <c r="O46" s="1083"/>
      <c r="P46" s="1089"/>
      <c r="Q46" s="1075"/>
      <c r="R46" s="1075"/>
      <c r="S46" s="1075"/>
      <c r="T46" s="1075"/>
      <c r="U46" s="1075"/>
      <c r="V46" s="1075"/>
      <c r="W46" s="1075"/>
    </row>
    <row r="47" spans="2:36" s="1076" customFormat="1" ht="34.9" hidden="1" customHeight="1">
      <c r="B47" s="215">
        <v>2003</v>
      </c>
      <c r="C47" s="1087"/>
      <c r="D47" s="1087"/>
      <c r="E47" s="1087"/>
      <c r="F47" s="1087"/>
      <c r="G47" s="1087"/>
      <c r="H47" s="1087"/>
      <c r="I47" s="1087"/>
      <c r="J47" s="1087"/>
      <c r="K47" s="1087"/>
      <c r="L47" s="1087"/>
      <c r="M47" s="1088"/>
      <c r="N47" s="1088"/>
      <c r="O47" s="1083"/>
      <c r="P47" s="1089"/>
      <c r="Q47" s="1075"/>
      <c r="R47" s="1075"/>
      <c r="S47" s="1075"/>
      <c r="T47" s="1075"/>
      <c r="U47" s="1075"/>
      <c r="V47" s="1075"/>
      <c r="W47" s="1075"/>
    </row>
    <row r="48" spans="2:36" s="1076" customFormat="1" ht="34.9" hidden="1" customHeight="1">
      <c r="B48" s="216">
        <v>37622</v>
      </c>
      <c r="C48" s="1082">
        <v>100.1</v>
      </c>
      <c r="D48" s="1082">
        <v>105.5</v>
      </c>
      <c r="E48" s="1082">
        <v>796.5</v>
      </c>
      <c r="F48" s="1082">
        <v>1289.7</v>
      </c>
      <c r="G48" s="1082">
        <v>773.2</v>
      </c>
      <c r="H48" s="1082">
        <v>157.5</v>
      </c>
      <c r="I48" s="1082">
        <v>170.5</v>
      </c>
      <c r="J48" s="1082">
        <v>344.2</v>
      </c>
      <c r="K48" s="1082">
        <v>139.1</v>
      </c>
      <c r="L48" s="1082">
        <v>1290.5999999999999</v>
      </c>
      <c r="M48" s="1074">
        <f t="shared" ref="M48:M59" si="4">SUM(C48:L48)</f>
        <v>5166.8999999999996</v>
      </c>
      <c r="N48" s="1074">
        <v>855.2</v>
      </c>
      <c r="O48" s="1083"/>
      <c r="P48" s="1089"/>
      <c r="Q48" s="1075"/>
      <c r="R48" s="1075"/>
      <c r="S48" s="1075"/>
      <c r="T48" s="1075"/>
      <c r="U48" s="1075"/>
      <c r="V48" s="1075"/>
      <c r="W48" s="1075"/>
    </row>
    <row r="49" spans="2:23" s="1076" customFormat="1" ht="34.9" hidden="1" customHeight="1">
      <c r="B49" s="217">
        <v>37653</v>
      </c>
      <c r="C49" s="1079">
        <v>105.6</v>
      </c>
      <c r="D49" s="1079">
        <v>98.7</v>
      </c>
      <c r="E49" s="1079">
        <v>829.8</v>
      </c>
      <c r="F49" s="1079">
        <v>1283</v>
      </c>
      <c r="G49" s="1079">
        <v>747</v>
      </c>
      <c r="H49" s="1079">
        <v>161.30000000000001</v>
      </c>
      <c r="I49" s="1079">
        <v>174.9</v>
      </c>
      <c r="J49" s="1079">
        <v>341</v>
      </c>
      <c r="K49" s="1079">
        <v>139.5</v>
      </c>
      <c r="L49" s="1079">
        <v>1307.8</v>
      </c>
      <c r="M49" s="1080">
        <f t="shared" si="4"/>
        <v>5188.6000000000004</v>
      </c>
      <c r="N49" s="1080">
        <v>866.2</v>
      </c>
      <c r="O49" s="1083"/>
      <c r="P49" s="1089"/>
      <c r="Q49" s="1075"/>
      <c r="R49" s="1075"/>
      <c r="S49" s="1075"/>
      <c r="T49" s="1075"/>
      <c r="U49" s="1075"/>
      <c r="V49" s="1075"/>
      <c r="W49" s="1075"/>
    </row>
    <row r="50" spans="2:23" s="1076" customFormat="1" ht="34.9" hidden="1" customHeight="1">
      <c r="B50" s="216">
        <v>37681</v>
      </c>
      <c r="C50" s="1082">
        <v>107.6</v>
      </c>
      <c r="D50" s="1082">
        <v>109.9</v>
      </c>
      <c r="E50" s="1082">
        <v>840.1</v>
      </c>
      <c r="F50" s="1082">
        <v>1312.1</v>
      </c>
      <c r="G50" s="1082">
        <v>761.9</v>
      </c>
      <c r="H50" s="1082">
        <v>164</v>
      </c>
      <c r="I50" s="1082">
        <v>177.3</v>
      </c>
      <c r="J50" s="1082">
        <v>345.2</v>
      </c>
      <c r="K50" s="1082">
        <v>141.30000000000001</v>
      </c>
      <c r="L50" s="1082">
        <v>1279</v>
      </c>
      <c r="M50" s="1074">
        <f t="shared" si="4"/>
        <v>5238.3999999999996</v>
      </c>
      <c r="N50" s="1074">
        <v>892.6</v>
      </c>
      <c r="O50" s="1083"/>
      <c r="P50" s="1089"/>
      <c r="Q50" s="1075"/>
      <c r="R50" s="1075"/>
      <c r="S50" s="1075"/>
      <c r="T50" s="1075"/>
      <c r="U50" s="1075"/>
      <c r="V50" s="1075"/>
      <c r="W50" s="1075"/>
    </row>
    <row r="51" spans="2:23" s="1076" customFormat="1" ht="34.9" hidden="1" customHeight="1">
      <c r="B51" s="217">
        <v>37712</v>
      </c>
      <c r="C51" s="1079">
        <v>108.4</v>
      </c>
      <c r="D51" s="1079">
        <v>95.7</v>
      </c>
      <c r="E51" s="1079">
        <v>829.4</v>
      </c>
      <c r="F51" s="1079">
        <v>1270.3</v>
      </c>
      <c r="G51" s="1079">
        <v>773.6</v>
      </c>
      <c r="H51" s="1079">
        <v>170</v>
      </c>
      <c r="I51" s="1079">
        <v>175.3</v>
      </c>
      <c r="J51" s="1079">
        <v>345.5</v>
      </c>
      <c r="K51" s="1079">
        <v>139.80000000000001</v>
      </c>
      <c r="L51" s="1079">
        <v>1274.5</v>
      </c>
      <c r="M51" s="1080">
        <f t="shared" si="4"/>
        <v>5182.5</v>
      </c>
      <c r="N51" s="1080">
        <v>837.3</v>
      </c>
      <c r="O51" s="1083"/>
      <c r="P51" s="1089"/>
      <c r="Q51" s="1075"/>
      <c r="R51" s="1075"/>
      <c r="S51" s="1075"/>
      <c r="T51" s="1075"/>
      <c r="U51" s="1075"/>
      <c r="V51" s="1075"/>
      <c r="W51" s="1075"/>
    </row>
    <row r="52" spans="2:23" s="1076" customFormat="1" ht="34.9" hidden="1" customHeight="1">
      <c r="B52" s="216">
        <v>37742</v>
      </c>
      <c r="C52" s="1082">
        <v>108.3</v>
      </c>
      <c r="D52" s="1082">
        <v>100.1</v>
      </c>
      <c r="E52" s="1082">
        <v>830.4</v>
      </c>
      <c r="F52" s="1082">
        <v>1303</v>
      </c>
      <c r="G52" s="1082">
        <v>788.9</v>
      </c>
      <c r="H52" s="1082">
        <v>171.6</v>
      </c>
      <c r="I52" s="1082">
        <v>177.6</v>
      </c>
      <c r="J52" s="1082">
        <v>338.6</v>
      </c>
      <c r="K52" s="1082">
        <v>138.69999999999999</v>
      </c>
      <c r="L52" s="1082">
        <v>1291.5999999999999</v>
      </c>
      <c r="M52" s="1074">
        <f t="shared" si="4"/>
        <v>5248.7999999999993</v>
      </c>
      <c r="N52" s="1074">
        <v>888</v>
      </c>
      <c r="O52" s="1083"/>
      <c r="P52" s="1089"/>
      <c r="Q52" s="1075"/>
      <c r="R52" s="1075"/>
      <c r="S52" s="1075"/>
      <c r="T52" s="1075"/>
      <c r="U52" s="1075"/>
      <c r="V52" s="1075"/>
      <c r="W52" s="1075"/>
    </row>
    <row r="53" spans="2:23" s="1076" customFormat="1" ht="34.9" hidden="1" customHeight="1">
      <c r="B53" s="217">
        <v>37773</v>
      </c>
      <c r="C53" s="1079">
        <v>110</v>
      </c>
      <c r="D53" s="1079">
        <v>78.8</v>
      </c>
      <c r="E53" s="1079">
        <v>850.2</v>
      </c>
      <c r="F53" s="1079">
        <v>1294.0999999999999</v>
      </c>
      <c r="G53" s="1079">
        <v>785.7</v>
      </c>
      <c r="H53" s="1079">
        <v>173.3</v>
      </c>
      <c r="I53" s="1079">
        <v>176.9</v>
      </c>
      <c r="J53" s="1079">
        <v>326.39999999999998</v>
      </c>
      <c r="K53" s="1079">
        <v>140.1</v>
      </c>
      <c r="L53" s="1079">
        <v>1284.2</v>
      </c>
      <c r="M53" s="1080">
        <f t="shared" si="4"/>
        <v>5219.7000000000007</v>
      </c>
      <c r="N53" s="1080">
        <v>861</v>
      </c>
      <c r="O53" s="1083"/>
      <c r="P53" s="1089"/>
      <c r="Q53" s="1075"/>
      <c r="R53" s="1075"/>
      <c r="S53" s="1075"/>
      <c r="T53" s="1075"/>
      <c r="U53" s="1075"/>
      <c r="V53" s="1075"/>
      <c r="W53" s="1075"/>
    </row>
    <row r="54" spans="2:23" s="1076" customFormat="1" ht="34.9" hidden="1" customHeight="1">
      <c r="B54" s="216">
        <v>37803</v>
      </c>
      <c r="C54" s="1082">
        <v>106.8</v>
      </c>
      <c r="D54" s="1082">
        <v>79.3</v>
      </c>
      <c r="E54" s="1082">
        <v>790.4</v>
      </c>
      <c r="F54" s="1082">
        <v>1329.2</v>
      </c>
      <c r="G54" s="1082">
        <v>784.9</v>
      </c>
      <c r="H54" s="1082">
        <v>170.9</v>
      </c>
      <c r="I54" s="1082">
        <v>178.1</v>
      </c>
      <c r="J54" s="1082">
        <v>330.7</v>
      </c>
      <c r="K54" s="1082">
        <v>140.9</v>
      </c>
      <c r="L54" s="1082">
        <v>1320.8</v>
      </c>
      <c r="M54" s="1074">
        <f t="shared" si="4"/>
        <v>5232</v>
      </c>
      <c r="N54" s="1074">
        <v>880.9</v>
      </c>
      <c r="O54" s="1083"/>
      <c r="P54" s="1089"/>
      <c r="Q54" s="1075"/>
      <c r="R54" s="1075"/>
      <c r="S54" s="1075"/>
      <c r="T54" s="1075"/>
      <c r="U54" s="1075"/>
      <c r="V54" s="1075"/>
      <c r="W54" s="1075"/>
    </row>
    <row r="55" spans="2:23" s="1076" customFormat="1" ht="34.9" hidden="1" customHeight="1">
      <c r="B55" s="217">
        <v>37834</v>
      </c>
      <c r="C55" s="1079">
        <v>106.8</v>
      </c>
      <c r="D55" s="1079">
        <v>78.900000000000006</v>
      </c>
      <c r="E55" s="1079">
        <v>785.7</v>
      </c>
      <c r="F55" s="1079">
        <v>1345.6</v>
      </c>
      <c r="G55" s="1079">
        <v>796.3</v>
      </c>
      <c r="H55" s="1079">
        <v>166.8</v>
      </c>
      <c r="I55" s="1079">
        <v>174.3</v>
      </c>
      <c r="J55" s="1079">
        <v>319.8</v>
      </c>
      <c r="K55" s="1079">
        <v>138.30000000000001</v>
      </c>
      <c r="L55" s="1079">
        <v>1320.5</v>
      </c>
      <c r="M55" s="1080">
        <f t="shared" si="4"/>
        <v>5233.0000000000009</v>
      </c>
      <c r="N55" s="1080">
        <v>901.3</v>
      </c>
      <c r="O55" s="1083"/>
      <c r="P55" s="1089"/>
      <c r="Q55" s="1075"/>
      <c r="R55" s="1075"/>
      <c r="S55" s="1075"/>
      <c r="T55" s="1075"/>
      <c r="U55" s="1075"/>
      <c r="V55" s="1075"/>
      <c r="W55" s="1075"/>
    </row>
    <row r="56" spans="2:23" s="1076" customFormat="1" ht="34.9" hidden="1" customHeight="1">
      <c r="B56" s="216">
        <v>37865</v>
      </c>
      <c r="C56" s="1082">
        <v>106.4</v>
      </c>
      <c r="D56" s="1082">
        <v>81.400000000000006</v>
      </c>
      <c r="E56" s="1082">
        <v>797.1</v>
      </c>
      <c r="F56" s="1082">
        <v>1365.7</v>
      </c>
      <c r="G56" s="1082">
        <v>803.7</v>
      </c>
      <c r="H56" s="1082">
        <v>164.6</v>
      </c>
      <c r="I56" s="1082">
        <v>173.8</v>
      </c>
      <c r="J56" s="1082">
        <v>313.7</v>
      </c>
      <c r="K56" s="1082">
        <v>135.9</v>
      </c>
      <c r="L56" s="1082">
        <v>1354.7</v>
      </c>
      <c r="M56" s="1074">
        <f t="shared" si="4"/>
        <v>5297</v>
      </c>
      <c r="N56" s="1074">
        <v>908.4</v>
      </c>
      <c r="O56" s="1083"/>
      <c r="P56" s="1089"/>
      <c r="Q56" s="1075"/>
      <c r="R56" s="1075"/>
      <c r="S56" s="1075"/>
      <c r="T56" s="1075"/>
      <c r="U56" s="1075"/>
      <c r="V56" s="1075"/>
      <c r="W56" s="1075"/>
    </row>
    <row r="57" spans="2:23" s="1076" customFormat="1" ht="34.9" hidden="1" customHeight="1">
      <c r="B57" s="217">
        <v>37895</v>
      </c>
      <c r="C57" s="1079">
        <v>102.9</v>
      </c>
      <c r="D57" s="1079">
        <v>77.3</v>
      </c>
      <c r="E57" s="1079">
        <v>811.1</v>
      </c>
      <c r="F57" s="1079">
        <v>1375</v>
      </c>
      <c r="G57" s="1079">
        <v>811</v>
      </c>
      <c r="H57" s="1079">
        <v>166</v>
      </c>
      <c r="I57" s="1079">
        <v>171</v>
      </c>
      <c r="J57" s="1079">
        <v>317.89999999999998</v>
      </c>
      <c r="K57" s="1079">
        <v>135</v>
      </c>
      <c r="L57" s="1079">
        <v>1354.7</v>
      </c>
      <c r="M57" s="1080">
        <f t="shared" si="4"/>
        <v>5321.9000000000005</v>
      </c>
      <c r="N57" s="1080">
        <v>907.9</v>
      </c>
      <c r="O57" s="1083"/>
      <c r="P57" s="1089"/>
      <c r="Q57" s="1075"/>
      <c r="R57" s="1075"/>
      <c r="S57" s="1075"/>
      <c r="T57" s="1075"/>
      <c r="U57" s="1075"/>
      <c r="V57" s="1075"/>
      <c r="W57" s="1075"/>
    </row>
    <row r="58" spans="2:23" s="1076" customFormat="1" ht="34.9" hidden="1" customHeight="1">
      <c r="B58" s="216">
        <v>37926</v>
      </c>
      <c r="C58" s="1082">
        <v>99.2</v>
      </c>
      <c r="D58" s="1082">
        <v>71</v>
      </c>
      <c r="E58" s="1082">
        <v>797.5</v>
      </c>
      <c r="F58" s="1082">
        <v>1363.5</v>
      </c>
      <c r="G58" s="1082">
        <v>814.9</v>
      </c>
      <c r="H58" s="1082">
        <v>165.1</v>
      </c>
      <c r="I58" s="1082">
        <v>165.1</v>
      </c>
      <c r="J58" s="1082">
        <v>314.89999999999998</v>
      </c>
      <c r="K58" s="1082">
        <v>134.4</v>
      </c>
      <c r="L58" s="1082">
        <v>1384.5</v>
      </c>
      <c r="M58" s="1074">
        <f t="shared" si="4"/>
        <v>5310.1</v>
      </c>
      <c r="N58" s="1074">
        <v>911.4</v>
      </c>
      <c r="O58" s="1083"/>
      <c r="P58" s="1089"/>
      <c r="Q58" s="1075"/>
      <c r="R58" s="1075"/>
      <c r="S58" s="1075"/>
      <c r="T58" s="1075"/>
      <c r="U58" s="1075"/>
      <c r="V58" s="1075"/>
      <c r="W58" s="1075"/>
    </row>
    <row r="59" spans="2:23" s="1076" customFormat="1" ht="34.9" hidden="1" customHeight="1">
      <c r="B59" s="217">
        <v>37956</v>
      </c>
      <c r="C59" s="1079">
        <v>98.8</v>
      </c>
      <c r="D59" s="1079">
        <v>78</v>
      </c>
      <c r="E59" s="1079">
        <v>801.4</v>
      </c>
      <c r="F59" s="1079">
        <v>1327.3</v>
      </c>
      <c r="G59" s="1079">
        <v>804.5</v>
      </c>
      <c r="H59" s="1079">
        <v>166.6</v>
      </c>
      <c r="I59" s="1079">
        <v>172.8</v>
      </c>
      <c r="J59" s="1079">
        <v>349</v>
      </c>
      <c r="K59" s="1079">
        <v>133.1</v>
      </c>
      <c r="L59" s="1079">
        <v>1330.9</v>
      </c>
      <c r="M59" s="1080">
        <f t="shared" si="4"/>
        <v>5262.4</v>
      </c>
      <c r="N59" s="1080">
        <v>929.4</v>
      </c>
      <c r="O59" s="1083"/>
      <c r="P59" s="1089"/>
      <c r="Q59" s="1075"/>
      <c r="R59" s="1075"/>
      <c r="S59" s="1075"/>
      <c r="T59" s="1075"/>
      <c r="U59" s="1075"/>
      <c r="V59" s="1075"/>
      <c r="W59" s="1075"/>
    </row>
    <row r="60" spans="2:23" s="1076" customFormat="1" ht="34.9" hidden="1" customHeight="1">
      <c r="B60" s="215">
        <v>2004</v>
      </c>
      <c r="C60" s="1087"/>
      <c r="D60" s="1087"/>
      <c r="E60" s="1087"/>
      <c r="F60" s="1087"/>
      <c r="G60" s="1087"/>
      <c r="H60" s="1087"/>
      <c r="I60" s="1087"/>
      <c r="J60" s="1087"/>
      <c r="K60" s="1087"/>
      <c r="L60" s="1087"/>
      <c r="M60" s="1088"/>
      <c r="N60" s="1088"/>
      <c r="O60" s="1083"/>
      <c r="P60" s="1089"/>
      <c r="Q60" s="1075"/>
      <c r="R60" s="1075"/>
      <c r="S60" s="1075"/>
      <c r="T60" s="1075"/>
      <c r="U60" s="1075"/>
      <c r="V60" s="1075"/>
      <c r="W60" s="1075"/>
    </row>
    <row r="61" spans="2:23" s="1076" customFormat="1" ht="34.9" hidden="1" customHeight="1">
      <c r="B61" s="216">
        <v>37987</v>
      </c>
      <c r="C61" s="1082">
        <v>99.3</v>
      </c>
      <c r="D61" s="1082">
        <v>80</v>
      </c>
      <c r="E61" s="1082">
        <v>807</v>
      </c>
      <c r="F61" s="1082">
        <v>1357</v>
      </c>
      <c r="G61" s="1082">
        <v>805.6</v>
      </c>
      <c r="H61" s="1082">
        <v>167.2</v>
      </c>
      <c r="I61" s="1082">
        <v>177.1</v>
      </c>
      <c r="J61" s="1082">
        <v>337.8</v>
      </c>
      <c r="K61" s="1082">
        <v>134.30000000000001</v>
      </c>
      <c r="L61" s="1082">
        <v>1393.3</v>
      </c>
      <c r="M61" s="1074">
        <f t="shared" ref="M61:M72" si="5">SUM(C61:L61)</f>
        <v>5358.6</v>
      </c>
      <c r="N61" s="1074">
        <v>969.9</v>
      </c>
      <c r="O61" s="1083"/>
      <c r="P61" s="1089"/>
      <c r="Q61" s="1075"/>
      <c r="R61" s="1075"/>
      <c r="S61" s="1075"/>
      <c r="T61" s="1075"/>
      <c r="U61" s="1075"/>
      <c r="V61" s="1075"/>
      <c r="W61" s="1075"/>
    </row>
    <row r="62" spans="2:23" s="1076" customFormat="1" ht="34.9" hidden="1" customHeight="1">
      <c r="B62" s="217">
        <v>38018</v>
      </c>
      <c r="C62" s="1079">
        <v>103.9</v>
      </c>
      <c r="D62" s="1079">
        <v>82.3</v>
      </c>
      <c r="E62" s="1079">
        <v>822.6</v>
      </c>
      <c r="F62" s="1079">
        <v>1360.4</v>
      </c>
      <c r="G62" s="1079">
        <v>813.5</v>
      </c>
      <c r="H62" s="1079">
        <v>165.8</v>
      </c>
      <c r="I62" s="1079">
        <v>174.3</v>
      </c>
      <c r="J62" s="1079">
        <v>340.2</v>
      </c>
      <c r="K62" s="1079">
        <v>133.30000000000001</v>
      </c>
      <c r="L62" s="1079">
        <v>1443.5</v>
      </c>
      <c r="M62" s="1080">
        <f t="shared" si="5"/>
        <v>5439.8</v>
      </c>
      <c r="N62" s="1080">
        <v>953</v>
      </c>
      <c r="O62" s="1083"/>
      <c r="P62" s="1089"/>
      <c r="Q62" s="1075"/>
      <c r="R62" s="1075"/>
      <c r="S62" s="1075"/>
      <c r="T62" s="1075"/>
      <c r="U62" s="1075"/>
      <c r="V62" s="1075"/>
      <c r="W62" s="1075"/>
    </row>
    <row r="63" spans="2:23" s="1076" customFormat="1" ht="34.9" hidden="1" customHeight="1">
      <c r="B63" s="216">
        <v>38047</v>
      </c>
      <c r="C63" s="1082">
        <v>101.7</v>
      </c>
      <c r="D63" s="1082">
        <v>62.3</v>
      </c>
      <c r="E63" s="1082">
        <v>855.4</v>
      </c>
      <c r="F63" s="1082">
        <v>1367.4</v>
      </c>
      <c r="G63" s="1082">
        <v>828.9</v>
      </c>
      <c r="H63" s="1082">
        <v>166.4</v>
      </c>
      <c r="I63" s="1082">
        <v>175.2</v>
      </c>
      <c r="J63" s="1082">
        <v>422.6</v>
      </c>
      <c r="K63" s="1082">
        <v>133.5</v>
      </c>
      <c r="L63" s="1082">
        <v>1474.2</v>
      </c>
      <c r="M63" s="1074">
        <f t="shared" si="5"/>
        <v>5587.5999999999995</v>
      </c>
      <c r="N63" s="1074">
        <v>946.1</v>
      </c>
      <c r="O63" s="1083"/>
      <c r="P63" s="1089"/>
      <c r="Q63" s="1075"/>
      <c r="R63" s="1075"/>
      <c r="S63" s="1075"/>
      <c r="T63" s="1075"/>
      <c r="U63" s="1075"/>
      <c r="V63" s="1075"/>
      <c r="W63" s="1075"/>
    </row>
    <row r="64" spans="2:23" s="1076" customFormat="1" ht="34.9" hidden="1" customHeight="1">
      <c r="B64" s="217">
        <v>38078</v>
      </c>
      <c r="C64" s="1079">
        <v>104.5</v>
      </c>
      <c r="D64" s="1079">
        <v>77.3</v>
      </c>
      <c r="E64" s="1079">
        <v>848.8</v>
      </c>
      <c r="F64" s="1079">
        <v>1380.1</v>
      </c>
      <c r="G64" s="1079">
        <v>809.1</v>
      </c>
      <c r="H64" s="1079">
        <v>174.4</v>
      </c>
      <c r="I64" s="1079">
        <v>181</v>
      </c>
      <c r="J64" s="1079">
        <v>466</v>
      </c>
      <c r="K64" s="1079">
        <v>139.80000000000001</v>
      </c>
      <c r="L64" s="1079">
        <v>1515.1</v>
      </c>
      <c r="M64" s="1080">
        <f t="shared" si="5"/>
        <v>5696.1</v>
      </c>
      <c r="N64" s="1080">
        <v>978.2</v>
      </c>
      <c r="O64" s="1083"/>
      <c r="P64" s="1089"/>
      <c r="Q64" s="1075"/>
      <c r="R64" s="1075"/>
      <c r="S64" s="1075"/>
      <c r="T64" s="1075"/>
      <c r="U64" s="1075"/>
      <c r="V64" s="1075"/>
      <c r="W64" s="1075"/>
    </row>
    <row r="65" spans="2:23" s="1076" customFormat="1" ht="34.9" hidden="1" customHeight="1">
      <c r="B65" s="216">
        <v>38108</v>
      </c>
      <c r="C65" s="1082">
        <v>105.1</v>
      </c>
      <c r="D65" s="1082">
        <v>86.5</v>
      </c>
      <c r="E65" s="1082">
        <v>866.1</v>
      </c>
      <c r="F65" s="1082">
        <v>1366.1</v>
      </c>
      <c r="G65" s="1082">
        <v>807.3</v>
      </c>
      <c r="H65" s="1082">
        <v>175</v>
      </c>
      <c r="I65" s="1082">
        <v>181.1</v>
      </c>
      <c r="J65" s="1082">
        <v>487.1</v>
      </c>
      <c r="K65" s="1082">
        <v>139.19999999999999</v>
      </c>
      <c r="L65" s="1082">
        <v>1544.4</v>
      </c>
      <c r="M65" s="1074">
        <f t="shared" si="5"/>
        <v>5757.9</v>
      </c>
      <c r="N65" s="1074">
        <v>960.4</v>
      </c>
      <c r="O65" s="1083"/>
      <c r="P65" s="1089"/>
      <c r="Q65" s="1075"/>
      <c r="R65" s="1075"/>
      <c r="S65" s="1075"/>
      <c r="T65" s="1075"/>
      <c r="U65" s="1075"/>
      <c r="V65" s="1075"/>
      <c r="W65" s="1075"/>
    </row>
    <row r="66" spans="2:23" s="1076" customFormat="1" ht="34.9" hidden="1" customHeight="1">
      <c r="B66" s="217">
        <v>38139</v>
      </c>
      <c r="C66" s="1079">
        <v>104.5</v>
      </c>
      <c r="D66" s="1079">
        <v>82.3</v>
      </c>
      <c r="E66" s="1079">
        <v>843.1</v>
      </c>
      <c r="F66" s="1079">
        <v>1358.5</v>
      </c>
      <c r="G66" s="1079">
        <v>851.6</v>
      </c>
      <c r="H66" s="1079">
        <v>169.5</v>
      </c>
      <c r="I66" s="1079">
        <v>177.4</v>
      </c>
      <c r="J66" s="1079">
        <v>475.5</v>
      </c>
      <c r="K66" s="1079">
        <v>142.6</v>
      </c>
      <c r="L66" s="1079">
        <v>1584.7</v>
      </c>
      <c r="M66" s="1080">
        <f t="shared" si="5"/>
        <v>5789.7</v>
      </c>
      <c r="N66" s="1080">
        <v>963.2</v>
      </c>
      <c r="O66" s="1083"/>
      <c r="P66" s="1089"/>
      <c r="Q66" s="1075"/>
      <c r="R66" s="1075"/>
      <c r="S66" s="1075"/>
      <c r="T66" s="1075"/>
      <c r="U66" s="1075"/>
      <c r="V66" s="1075"/>
      <c r="W66" s="1075"/>
    </row>
    <row r="67" spans="2:23" s="1076" customFormat="1" ht="34.9" hidden="1" customHeight="1">
      <c r="B67" s="216">
        <v>38169</v>
      </c>
      <c r="C67" s="1082">
        <v>104.8</v>
      </c>
      <c r="D67" s="1082">
        <v>79.599999999999994</v>
      </c>
      <c r="E67" s="1082">
        <v>852.9</v>
      </c>
      <c r="F67" s="1082">
        <v>1412.5</v>
      </c>
      <c r="G67" s="1082">
        <v>864.9</v>
      </c>
      <c r="H67" s="1082">
        <v>173.2</v>
      </c>
      <c r="I67" s="1082">
        <v>178.1</v>
      </c>
      <c r="J67" s="1082">
        <v>480.4</v>
      </c>
      <c r="K67" s="1082">
        <v>141.69999999999999</v>
      </c>
      <c r="L67" s="1082">
        <v>1578.1</v>
      </c>
      <c r="M67" s="1074">
        <f t="shared" si="5"/>
        <v>5866.1999999999989</v>
      </c>
      <c r="N67" s="1074">
        <v>979.2</v>
      </c>
      <c r="O67" s="1083"/>
      <c r="P67" s="1089"/>
      <c r="Q67" s="1075"/>
      <c r="R67" s="1075"/>
      <c r="S67" s="1075"/>
      <c r="T67" s="1075"/>
      <c r="U67" s="1075"/>
      <c r="V67" s="1075"/>
      <c r="W67" s="1075"/>
    </row>
    <row r="68" spans="2:23" s="1076" customFormat="1" ht="34.9" hidden="1" customHeight="1">
      <c r="B68" s="217">
        <v>38200</v>
      </c>
      <c r="C68" s="1079">
        <v>105.7</v>
      </c>
      <c r="D68" s="1079">
        <v>80</v>
      </c>
      <c r="E68" s="1079">
        <v>865.5</v>
      </c>
      <c r="F68" s="1079">
        <v>1435.9</v>
      </c>
      <c r="G68" s="1079">
        <v>887.2</v>
      </c>
      <c r="H68" s="1079">
        <v>174.6</v>
      </c>
      <c r="I68" s="1079">
        <v>173.9</v>
      </c>
      <c r="J68" s="1079">
        <v>470.6</v>
      </c>
      <c r="K68" s="1079">
        <v>142.19999999999999</v>
      </c>
      <c r="L68" s="1079">
        <v>1624.1</v>
      </c>
      <c r="M68" s="1080">
        <f t="shared" si="5"/>
        <v>5959.7000000000007</v>
      </c>
      <c r="N68" s="1080">
        <v>1016.5</v>
      </c>
      <c r="O68" s="1083"/>
      <c r="P68" s="1089"/>
      <c r="Q68" s="1075"/>
      <c r="R68" s="1075"/>
      <c r="S68" s="1075"/>
      <c r="T68" s="1075"/>
      <c r="U68" s="1075"/>
      <c r="V68" s="1075"/>
      <c r="W68" s="1075"/>
    </row>
    <row r="69" spans="2:23" s="1076" customFormat="1" ht="34.9" hidden="1" customHeight="1">
      <c r="B69" s="216">
        <v>38231</v>
      </c>
      <c r="C69" s="1082">
        <v>104.2</v>
      </c>
      <c r="D69" s="1082">
        <v>88.6</v>
      </c>
      <c r="E69" s="1082">
        <v>886.4</v>
      </c>
      <c r="F69" s="1082">
        <v>1414.2</v>
      </c>
      <c r="G69" s="1082">
        <v>912</v>
      </c>
      <c r="H69" s="1082">
        <v>175.1</v>
      </c>
      <c r="I69" s="1082">
        <v>183.9</v>
      </c>
      <c r="J69" s="1082">
        <v>468.8</v>
      </c>
      <c r="K69" s="1082">
        <v>143.5</v>
      </c>
      <c r="L69" s="1082">
        <v>1683.5</v>
      </c>
      <c r="M69" s="1074">
        <f t="shared" si="5"/>
        <v>6060.2</v>
      </c>
      <c r="N69" s="1074">
        <v>995.9</v>
      </c>
      <c r="O69" s="1083"/>
      <c r="P69" s="1089"/>
      <c r="Q69" s="1075"/>
      <c r="R69" s="1075"/>
      <c r="S69" s="1075"/>
      <c r="T69" s="1075"/>
      <c r="U69" s="1075"/>
      <c r="V69" s="1075"/>
      <c r="W69" s="1075"/>
    </row>
    <row r="70" spans="2:23" s="1076" customFormat="1" ht="34.9" hidden="1" customHeight="1">
      <c r="B70" s="217">
        <v>38261</v>
      </c>
      <c r="C70" s="1079">
        <v>104.3</v>
      </c>
      <c r="D70" s="1079">
        <v>61.4</v>
      </c>
      <c r="E70" s="1079">
        <v>891.8</v>
      </c>
      <c r="F70" s="1079">
        <v>1456.7</v>
      </c>
      <c r="G70" s="1079">
        <v>925.3</v>
      </c>
      <c r="H70" s="1079">
        <v>175.7</v>
      </c>
      <c r="I70" s="1079">
        <v>182.7</v>
      </c>
      <c r="J70" s="1079">
        <v>436.6</v>
      </c>
      <c r="K70" s="1079">
        <v>140</v>
      </c>
      <c r="L70" s="1079">
        <v>1714</v>
      </c>
      <c r="M70" s="1080">
        <f t="shared" si="5"/>
        <v>6088.5</v>
      </c>
      <c r="N70" s="1080">
        <v>991.4</v>
      </c>
      <c r="O70" s="1083"/>
      <c r="P70" s="1089"/>
      <c r="Q70" s="1075"/>
      <c r="R70" s="1075"/>
      <c r="S70" s="1075"/>
      <c r="T70" s="1075"/>
      <c r="U70" s="1075"/>
      <c r="V70" s="1075"/>
      <c r="W70" s="1075"/>
    </row>
    <row r="71" spans="2:23" s="1076" customFormat="1" ht="34.9" hidden="1" customHeight="1">
      <c r="B71" s="216">
        <v>38292</v>
      </c>
      <c r="C71" s="1082">
        <v>117.8</v>
      </c>
      <c r="D71" s="1082">
        <v>93.5</v>
      </c>
      <c r="E71" s="1082">
        <v>904.5</v>
      </c>
      <c r="F71" s="1082">
        <v>1472</v>
      </c>
      <c r="G71" s="1082">
        <v>934.8</v>
      </c>
      <c r="H71" s="1082">
        <v>179.3</v>
      </c>
      <c r="I71" s="1082">
        <v>180</v>
      </c>
      <c r="J71" s="1082">
        <v>486.5</v>
      </c>
      <c r="K71" s="1082">
        <v>144.30000000000001</v>
      </c>
      <c r="L71" s="1082">
        <v>1690.1</v>
      </c>
      <c r="M71" s="1074">
        <f t="shared" si="5"/>
        <v>6202.8000000000011</v>
      </c>
      <c r="N71" s="1074">
        <v>1019.2</v>
      </c>
      <c r="O71" s="1083"/>
      <c r="P71" s="1089"/>
      <c r="Q71" s="1075"/>
      <c r="R71" s="1075"/>
      <c r="S71" s="1075"/>
      <c r="T71" s="1075"/>
      <c r="U71" s="1075"/>
      <c r="V71" s="1075"/>
      <c r="W71" s="1075"/>
    </row>
    <row r="72" spans="2:23" s="1076" customFormat="1" ht="34.9" hidden="1" customHeight="1">
      <c r="B72" s="217">
        <v>38322</v>
      </c>
      <c r="C72" s="1079">
        <v>113.6</v>
      </c>
      <c r="D72" s="1079">
        <v>77.7</v>
      </c>
      <c r="E72" s="1079">
        <v>895.3</v>
      </c>
      <c r="F72" s="1079">
        <v>1472.9</v>
      </c>
      <c r="G72" s="1079">
        <v>953.2</v>
      </c>
      <c r="H72" s="1079">
        <v>174.1</v>
      </c>
      <c r="I72" s="1079">
        <v>154.9</v>
      </c>
      <c r="J72" s="1079">
        <v>494.3</v>
      </c>
      <c r="K72" s="1079">
        <v>97.2</v>
      </c>
      <c r="L72" s="1079">
        <v>1756</v>
      </c>
      <c r="M72" s="1080">
        <f t="shared" si="5"/>
        <v>6189.2</v>
      </c>
      <c r="N72" s="1080">
        <v>961.3</v>
      </c>
      <c r="O72" s="1083"/>
      <c r="P72" s="1089"/>
      <c r="Q72" s="1075"/>
      <c r="R72" s="1075"/>
      <c r="S72" s="1075"/>
      <c r="T72" s="1075"/>
      <c r="U72" s="1075"/>
      <c r="V72" s="1075"/>
      <c r="W72" s="1075"/>
    </row>
    <row r="73" spans="2:23" s="1076" customFormat="1" ht="34.9" hidden="1" customHeight="1">
      <c r="B73" s="215">
        <v>2005</v>
      </c>
      <c r="C73" s="1087"/>
      <c r="D73" s="1087"/>
      <c r="E73" s="1087"/>
      <c r="F73" s="1087"/>
      <c r="G73" s="1087"/>
      <c r="H73" s="1087"/>
      <c r="I73" s="1087"/>
      <c r="J73" s="1087"/>
      <c r="K73" s="1087"/>
      <c r="L73" s="1087"/>
      <c r="M73" s="1088"/>
      <c r="N73" s="1088"/>
      <c r="O73" s="1083"/>
      <c r="P73" s="1089"/>
      <c r="Q73" s="1075"/>
      <c r="R73" s="1075"/>
      <c r="S73" s="1075"/>
      <c r="T73" s="1075"/>
      <c r="U73" s="1075"/>
      <c r="V73" s="1075"/>
      <c r="W73" s="1075"/>
    </row>
    <row r="74" spans="2:23" s="1076" customFormat="1" ht="34.9" hidden="1" customHeight="1">
      <c r="B74" s="216">
        <v>38353</v>
      </c>
      <c r="C74" s="1082">
        <v>119.5</v>
      </c>
      <c r="D74" s="1082">
        <v>83</v>
      </c>
      <c r="E74" s="1082">
        <v>930.4</v>
      </c>
      <c r="F74" s="1082">
        <v>1487.5</v>
      </c>
      <c r="G74" s="1082">
        <v>960.5</v>
      </c>
      <c r="H74" s="1082">
        <v>176.6</v>
      </c>
      <c r="I74" s="1082">
        <v>161.30000000000001</v>
      </c>
      <c r="J74" s="1082">
        <v>485.4</v>
      </c>
      <c r="K74" s="1082">
        <v>98.8</v>
      </c>
      <c r="L74" s="1082">
        <v>1814.6</v>
      </c>
      <c r="M74" s="1074">
        <f t="shared" ref="M74:M85" si="6">SUM(C74:L74)</f>
        <v>6317.6</v>
      </c>
      <c r="N74" s="1074">
        <v>992.8</v>
      </c>
      <c r="O74" s="1083"/>
      <c r="P74" s="1089"/>
      <c r="Q74" s="1075"/>
      <c r="R74" s="1075"/>
      <c r="S74" s="1075"/>
      <c r="T74" s="1075"/>
      <c r="U74" s="1075"/>
      <c r="V74" s="1075"/>
      <c r="W74" s="1075"/>
    </row>
    <row r="75" spans="2:23" s="1076" customFormat="1" ht="34.9" hidden="1" customHeight="1">
      <c r="B75" s="217">
        <v>38384</v>
      </c>
      <c r="C75" s="1079">
        <v>116.2</v>
      </c>
      <c r="D75" s="1079">
        <v>85</v>
      </c>
      <c r="E75" s="1079">
        <v>930.5</v>
      </c>
      <c r="F75" s="1079">
        <v>1495.2</v>
      </c>
      <c r="G75" s="1079">
        <v>972.4</v>
      </c>
      <c r="H75" s="1079">
        <v>179.9</v>
      </c>
      <c r="I75" s="1079">
        <v>157.6</v>
      </c>
      <c r="J75" s="1079">
        <v>479</v>
      </c>
      <c r="K75" s="1079">
        <v>99.5</v>
      </c>
      <c r="L75" s="1079">
        <v>1878.6</v>
      </c>
      <c r="M75" s="1080">
        <f t="shared" si="6"/>
        <v>6393.9</v>
      </c>
      <c r="N75" s="1080">
        <v>969.6</v>
      </c>
      <c r="O75" s="1083"/>
      <c r="P75" s="1089"/>
      <c r="Q75" s="1075"/>
      <c r="R75" s="1075"/>
      <c r="S75" s="1075"/>
      <c r="T75" s="1075"/>
      <c r="U75" s="1075"/>
      <c r="V75" s="1075"/>
      <c r="W75" s="1075"/>
    </row>
    <row r="76" spans="2:23" s="1076" customFormat="1" ht="34.9" hidden="1" customHeight="1">
      <c r="B76" s="216">
        <v>38412</v>
      </c>
      <c r="C76" s="1082">
        <v>138.19999999999999</v>
      </c>
      <c r="D76" s="1082">
        <v>78.099999999999994</v>
      </c>
      <c r="E76" s="1082">
        <v>928.6</v>
      </c>
      <c r="F76" s="1082">
        <v>1514.2</v>
      </c>
      <c r="G76" s="1082">
        <v>994</v>
      </c>
      <c r="H76" s="1082">
        <v>183.4</v>
      </c>
      <c r="I76" s="1082">
        <v>153.80000000000001</v>
      </c>
      <c r="J76" s="1082">
        <v>513.70000000000005</v>
      </c>
      <c r="K76" s="1082">
        <v>102.4</v>
      </c>
      <c r="L76" s="1082">
        <v>1923.6</v>
      </c>
      <c r="M76" s="1074">
        <f t="shared" si="6"/>
        <v>6530</v>
      </c>
      <c r="N76" s="1074">
        <v>988.8</v>
      </c>
      <c r="O76" s="1083"/>
      <c r="P76" s="1089"/>
      <c r="Q76" s="1075"/>
      <c r="R76" s="1075"/>
      <c r="S76" s="1075"/>
      <c r="T76" s="1075"/>
      <c r="U76" s="1075"/>
      <c r="V76" s="1075"/>
      <c r="W76" s="1075"/>
    </row>
    <row r="77" spans="2:23" s="1076" customFormat="1" ht="34.9" hidden="1" customHeight="1">
      <c r="B77" s="217">
        <v>38443</v>
      </c>
      <c r="C77" s="1079">
        <v>110.9</v>
      </c>
      <c r="D77" s="1079">
        <v>80</v>
      </c>
      <c r="E77" s="1079">
        <v>943</v>
      </c>
      <c r="F77" s="1079">
        <v>1537</v>
      </c>
      <c r="G77" s="1079">
        <v>997.8</v>
      </c>
      <c r="H77" s="1079">
        <v>188.7</v>
      </c>
      <c r="I77" s="1079">
        <v>154</v>
      </c>
      <c r="J77" s="1079">
        <v>532.9</v>
      </c>
      <c r="K77" s="1079">
        <v>106</v>
      </c>
      <c r="L77" s="1079">
        <v>2086.3000000000002</v>
      </c>
      <c r="M77" s="1080">
        <f t="shared" si="6"/>
        <v>6736.5999999999995</v>
      </c>
      <c r="N77" s="1080">
        <v>1039.3</v>
      </c>
      <c r="O77" s="1083"/>
      <c r="P77" s="1089"/>
      <c r="Q77" s="1075"/>
      <c r="R77" s="1075"/>
      <c r="S77" s="1075"/>
      <c r="T77" s="1075"/>
      <c r="U77" s="1075"/>
      <c r="V77" s="1075"/>
      <c r="W77" s="1075"/>
    </row>
    <row r="78" spans="2:23" s="1076" customFormat="1" ht="34.9" hidden="1" customHeight="1">
      <c r="B78" s="216">
        <v>38473</v>
      </c>
      <c r="C78" s="1082">
        <v>118.4</v>
      </c>
      <c r="D78" s="1082">
        <v>83.6</v>
      </c>
      <c r="E78" s="1082">
        <v>970.1</v>
      </c>
      <c r="F78" s="1082">
        <v>1556.5</v>
      </c>
      <c r="G78" s="1082">
        <v>1028.5999999999999</v>
      </c>
      <c r="H78" s="1082">
        <v>201.7</v>
      </c>
      <c r="I78" s="1082">
        <v>153.5</v>
      </c>
      <c r="J78" s="1082">
        <v>467.6</v>
      </c>
      <c r="K78" s="1082">
        <v>107.3</v>
      </c>
      <c r="L78" s="1082">
        <v>2118.1</v>
      </c>
      <c r="M78" s="1074">
        <f t="shared" si="6"/>
        <v>6805.4</v>
      </c>
      <c r="N78" s="1074">
        <v>962.1</v>
      </c>
      <c r="O78" s="1083"/>
      <c r="P78" s="1089"/>
      <c r="Q78" s="1075"/>
      <c r="R78" s="1075"/>
      <c r="S78" s="1075"/>
      <c r="T78" s="1075"/>
      <c r="U78" s="1075"/>
      <c r="V78" s="1075"/>
      <c r="W78" s="1075"/>
    </row>
    <row r="79" spans="2:23" s="1076" customFormat="1" ht="34.9" hidden="1" customHeight="1">
      <c r="B79" s="217">
        <v>38504</v>
      </c>
      <c r="C79" s="1079">
        <v>125.8</v>
      </c>
      <c r="D79" s="1079">
        <v>78.3</v>
      </c>
      <c r="E79" s="1079">
        <v>946.5</v>
      </c>
      <c r="F79" s="1079">
        <v>1511.2</v>
      </c>
      <c r="G79" s="1079">
        <v>1067.8</v>
      </c>
      <c r="H79" s="1079">
        <v>196</v>
      </c>
      <c r="I79" s="1079">
        <v>153.19999999999999</v>
      </c>
      <c r="J79" s="1079">
        <v>517.79999999999995</v>
      </c>
      <c r="K79" s="1079">
        <v>119.1</v>
      </c>
      <c r="L79" s="1079">
        <v>2231.5</v>
      </c>
      <c r="M79" s="1080">
        <f t="shared" si="6"/>
        <v>6947.2000000000007</v>
      </c>
      <c r="N79" s="1080">
        <v>902.9</v>
      </c>
      <c r="O79" s="1083"/>
      <c r="P79" s="1089"/>
      <c r="Q79" s="1075"/>
      <c r="R79" s="1075"/>
      <c r="S79" s="1075"/>
      <c r="T79" s="1075"/>
      <c r="U79" s="1075"/>
      <c r="V79" s="1075"/>
      <c r="W79" s="1075"/>
    </row>
    <row r="80" spans="2:23" s="1076" customFormat="1" ht="34.9" hidden="1" customHeight="1">
      <c r="B80" s="216">
        <v>38534</v>
      </c>
      <c r="C80" s="1082">
        <v>126.5</v>
      </c>
      <c r="D80" s="1082">
        <v>74</v>
      </c>
      <c r="E80" s="1082">
        <v>973.8</v>
      </c>
      <c r="F80" s="1082">
        <v>1575.1</v>
      </c>
      <c r="G80" s="1082">
        <v>1095.9000000000001</v>
      </c>
      <c r="H80" s="1082">
        <v>200.3</v>
      </c>
      <c r="I80" s="1082">
        <v>149.30000000000001</v>
      </c>
      <c r="J80" s="1082">
        <v>525.79999999999995</v>
      </c>
      <c r="K80" s="1082">
        <v>123.9</v>
      </c>
      <c r="L80" s="1082">
        <v>2282</v>
      </c>
      <c r="M80" s="1074">
        <f t="shared" si="6"/>
        <v>7126.5999999999995</v>
      </c>
      <c r="N80" s="1074">
        <v>966.9</v>
      </c>
      <c r="O80" s="1083"/>
      <c r="P80" s="1089"/>
      <c r="Q80" s="1075"/>
      <c r="R80" s="1075"/>
      <c r="S80" s="1075"/>
      <c r="T80" s="1075"/>
      <c r="U80" s="1075"/>
      <c r="V80" s="1075"/>
      <c r="W80" s="1075"/>
    </row>
    <row r="81" spans="2:23" s="1076" customFormat="1" ht="34.9" hidden="1" customHeight="1">
      <c r="B81" s="217">
        <v>38565</v>
      </c>
      <c r="C81" s="1079">
        <v>117.5</v>
      </c>
      <c r="D81" s="1079">
        <v>69.2</v>
      </c>
      <c r="E81" s="1079">
        <v>1001.5</v>
      </c>
      <c r="F81" s="1079">
        <v>1550.1</v>
      </c>
      <c r="G81" s="1079">
        <v>1091.2</v>
      </c>
      <c r="H81" s="1079">
        <v>204.4</v>
      </c>
      <c r="I81" s="1079">
        <v>144.1</v>
      </c>
      <c r="J81" s="1079">
        <v>520.29999999999995</v>
      </c>
      <c r="K81" s="1079">
        <v>121.5</v>
      </c>
      <c r="L81" s="1079">
        <v>2408.1</v>
      </c>
      <c r="M81" s="1080">
        <f t="shared" si="6"/>
        <v>7227.9</v>
      </c>
      <c r="N81" s="1080">
        <v>963.8</v>
      </c>
      <c r="O81" s="1083"/>
      <c r="P81" s="1089"/>
      <c r="Q81" s="1075"/>
      <c r="R81" s="1075"/>
      <c r="S81" s="1075"/>
      <c r="T81" s="1075"/>
      <c r="U81" s="1075"/>
      <c r="V81" s="1075"/>
      <c r="W81" s="1075"/>
    </row>
    <row r="82" spans="2:23" s="1076" customFormat="1" ht="34.9" hidden="1" customHeight="1">
      <c r="B82" s="216">
        <v>38596</v>
      </c>
      <c r="C82" s="1082">
        <v>122.3</v>
      </c>
      <c r="D82" s="1082">
        <v>54.2</v>
      </c>
      <c r="E82" s="1082">
        <v>966.6</v>
      </c>
      <c r="F82" s="1082">
        <v>1540.9</v>
      </c>
      <c r="G82" s="1082">
        <v>1135.0999999999999</v>
      </c>
      <c r="H82" s="1082">
        <v>216.5</v>
      </c>
      <c r="I82" s="1082">
        <v>145.9</v>
      </c>
      <c r="J82" s="1082">
        <v>485.4</v>
      </c>
      <c r="K82" s="1082">
        <v>118.7</v>
      </c>
      <c r="L82" s="1082">
        <v>2522.4</v>
      </c>
      <c r="M82" s="1074">
        <f t="shared" si="6"/>
        <v>7308</v>
      </c>
      <c r="N82" s="1074">
        <v>906.8</v>
      </c>
      <c r="O82" s="1083"/>
      <c r="P82" s="1089"/>
      <c r="Q82" s="1075"/>
      <c r="R82" s="1075"/>
      <c r="S82" s="1075"/>
      <c r="T82" s="1075"/>
      <c r="U82" s="1075"/>
      <c r="V82" s="1075"/>
      <c r="W82" s="1075"/>
    </row>
    <row r="83" spans="2:23" s="1076" customFormat="1" ht="34.9" hidden="1" customHeight="1">
      <c r="B83" s="217">
        <v>38626</v>
      </c>
      <c r="C83" s="1079">
        <v>120.9</v>
      </c>
      <c r="D83" s="1079">
        <v>54.5</v>
      </c>
      <c r="E83" s="1079">
        <v>1015.7</v>
      </c>
      <c r="F83" s="1079">
        <v>1588.9</v>
      </c>
      <c r="G83" s="1079">
        <v>1157.5</v>
      </c>
      <c r="H83" s="1079">
        <v>223.1</v>
      </c>
      <c r="I83" s="1079">
        <v>148.1</v>
      </c>
      <c r="J83" s="1079">
        <v>503.9</v>
      </c>
      <c r="K83" s="1079">
        <v>126.7</v>
      </c>
      <c r="L83" s="1079">
        <v>2643.1</v>
      </c>
      <c r="M83" s="1080">
        <f t="shared" si="6"/>
        <v>7582.4</v>
      </c>
      <c r="N83" s="1080">
        <v>969.6</v>
      </c>
      <c r="O83" s="1083"/>
      <c r="P83" s="1089"/>
      <c r="Q83" s="1075"/>
      <c r="R83" s="1075"/>
      <c r="S83" s="1075"/>
      <c r="T83" s="1075"/>
      <c r="U83" s="1075"/>
      <c r="V83" s="1075"/>
      <c r="W83" s="1075"/>
    </row>
    <row r="84" spans="2:23" s="1076" customFormat="1" ht="34.9" hidden="1" customHeight="1">
      <c r="B84" s="216">
        <v>38657</v>
      </c>
      <c r="C84" s="1082">
        <v>116.7</v>
      </c>
      <c r="D84" s="1082">
        <v>57.1</v>
      </c>
      <c r="E84" s="1082">
        <v>995.6</v>
      </c>
      <c r="F84" s="1082">
        <v>1584.7</v>
      </c>
      <c r="G84" s="1082">
        <v>1174.3</v>
      </c>
      <c r="H84" s="1082">
        <v>221.3</v>
      </c>
      <c r="I84" s="1082">
        <v>148.9</v>
      </c>
      <c r="J84" s="1082">
        <v>527.29999999999995</v>
      </c>
      <c r="K84" s="1082">
        <v>139.5</v>
      </c>
      <c r="L84" s="1082">
        <v>2764.9</v>
      </c>
      <c r="M84" s="1074">
        <f t="shared" si="6"/>
        <v>7730.3000000000011</v>
      </c>
      <c r="N84" s="1074">
        <v>934.4</v>
      </c>
      <c r="O84" s="1083"/>
      <c r="P84" s="1089"/>
      <c r="Q84" s="1075"/>
      <c r="R84" s="1075"/>
      <c r="S84" s="1075"/>
      <c r="T84" s="1075"/>
      <c r="U84" s="1075"/>
      <c r="V84" s="1075"/>
      <c r="W84" s="1075"/>
    </row>
    <row r="85" spans="2:23" s="1076" customFormat="1" ht="34.9" hidden="1" customHeight="1">
      <c r="B85" s="217">
        <v>38687</v>
      </c>
      <c r="C85" s="1079">
        <v>110.9</v>
      </c>
      <c r="D85" s="1079">
        <v>56.5</v>
      </c>
      <c r="E85" s="1079">
        <v>981.6</v>
      </c>
      <c r="F85" s="1079">
        <v>1585</v>
      </c>
      <c r="G85" s="1079">
        <v>1162.0999999999999</v>
      </c>
      <c r="H85" s="1079">
        <v>219.6</v>
      </c>
      <c r="I85" s="1079">
        <v>181.2</v>
      </c>
      <c r="J85" s="1079">
        <v>554.1</v>
      </c>
      <c r="K85" s="1079">
        <v>176.1</v>
      </c>
      <c r="L85" s="1079">
        <v>2717.2</v>
      </c>
      <c r="M85" s="1080">
        <f t="shared" si="6"/>
        <v>7744.3</v>
      </c>
      <c r="N85" s="1080">
        <v>856.9</v>
      </c>
      <c r="O85" s="1083"/>
      <c r="P85" s="1089"/>
      <c r="Q85" s="1075"/>
      <c r="R85" s="1075"/>
      <c r="S85" s="1075"/>
      <c r="T85" s="1075"/>
      <c r="U85" s="1075"/>
      <c r="V85" s="1075"/>
      <c r="W85" s="1075"/>
    </row>
    <row r="86" spans="2:23" s="1076" customFormat="1" ht="34.9" hidden="1" customHeight="1">
      <c r="B86" s="215">
        <v>2006</v>
      </c>
      <c r="C86" s="1087"/>
      <c r="D86" s="1087"/>
      <c r="E86" s="1087"/>
      <c r="F86" s="1087"/>
      <c r="G86" s="1087"/>
      <c r="H86" s="1087"/>
      <c r="I86" s="1087"/>
      <c r="J86" s="1087"/>
      <c r="K86" s="1087"/>
      <c r="L86" s="1087"/>
      <c r="M86" s="1088"/>
      <c r="N86" s="1088"/>
      <c r="O86" s="1083"/>
      <c r="P86" s="1089"/>
      <c r="Q86" s="1075"/>
      <c r="R86" s="1075"/>
      <c r="S86" s="1075"/>
      <c r="T86" s="1075"/>
      <c r="U86" s="1075"/>
      <c r="V86" s="1075"/>
      <c r="W86" s="1075"/>
    </row>
    <row r="87" spans="2:23" s="1076" customFormat="1" ht="34.9" hidden="1" customHeight="1">
      <c r="B87" s="216">
        <v>38718</v>
      </c>
      <c r="C87" s="1082">
        <v>108.4</v>
      </c>
      <c r="D87" s="1082">
        <v>61.6</v>
      </c>
      <c r="E87" s="1082">
        <v>987.2</v>
      </c>
      <c r="F87" s="1082">
        <v>1654</v>
      </c>
      <c r="G87" s="1082">
        <v>1163.5999999999999</v>
      </c>
      <c r="H87" s="1082">
        <v>223.5</v>
      </c>
      <c r="I87" s="1082">
        <v>155.4</v>
      </c>
      <c r="J87" s="1082">
        <v>522.4</v>
      </c>
      <c r="K87" s="1082">
        <v>187.1</v>
      </c>
      <c r="L87" s="1082">
        <v>2882.6</v>
      </c>
      <c r="M87" s="1074">
        <f t="shared" ref="M87:M98" si="7">SUM(C87:L87)</f>
        <v>7945.7999999999993</v>
      </c>
      <c r="N87" s="1074">
        <v>879.9</v>
      </c>
      <c r="O87" s="1083"/>
      <c r="P87" s="1089"/>
      <c r="Q87" s="1075"/>
      <c r="R87" s="1075"/>
      <c r="S87" s="1075"/>
      <c r="T87" s="1075"/>
      <c r="U87" s="1075"/>
      <c r="V87" s="1075"/>
      <c r="W87" s="1075"/>
    </row>
    <row r="88" spans="2:23" s="1076" customFormat="1" ht="34.9" hidden="1" customHeight="1">
      <c r="B88" s="217">
        <v>38749</v>
      </c>
      <c r="C88" s="1079">
        <v>106.3</v>
      </c>
      <c r="D88" s="1079">
        <v>67.099999999999994</v>
      </c>
      <c r="E88" s="1079">
        <v>1033.5999999999999</v>
      </c>
      <c r="F88" s="1079">
        <v>1731.1</v>
      </c>
      <c r="G88" s="1079">
        <v>1175.4000000000001</v>
      </c>
      <c r="H88" s="1079">
        <v>227.4</v>
      </c>
      <c r="I88" s="1079">
        <v>163.19999999999999</v>
      </c>
      <c r="J88" s="1079">
        <v>558</v>
      </c>
      <c r="K88" s="1079">
        <v>195.8</v>
      </c>
      <c r="L88" s="1079">
        <v>3091.5</v>
      </c>
      <c r="M88" s="1080">
        <f t="shared" si="7"/>
        <v>8349.4</v>
      </c>
      <c r="N88" s="1080">
        <v>923.5</v>
      </c>
      <c r="O88" s="1083"/>
      <c r="P88" s="1089"/>
      <c r="Q88" s="1075"/>
      <c r="R88" s="1075"/>
      <c r="S88" s="1075"/>
      <c r="T88" s="1075"/>
      <c r="U88" s="1075"/>
      <c r="V88" s="1075"/>
      <c r="W88" s="1075"/>
    </row>
    <row r="89" spans="2:23" s="1076" customFormat="1" ht="34.9" hidden="1" customHeight="1">
      <c r="B89" s="216">
        <v>38777</v>
      </c>
      <c r="C89" s="1082">
        <v>105.6</v>
      </c>
      <c r="D89" s="1082">
        <v>58.6</v>
      </c>
      <c r="E89" s="1082">
        <v>1082</v>
      </c>
      <c r="F89" s="1082">
        <v>1728.9</v>
      </c>
      <c r="G89" s="1082">
        <v>1220.5999999999999</v>
      </c>
      <c r="H89" s="1082">
        <v>227.3</v>
      </c>
      <c r="I89" s="1082">
        <v>166.8</v>
      </c>
      <c r="J89" s="1082">
        <v>601.6</v>
      </c>
      <c r="K89" s="1082">
        <v>205</v>
      </c>
      <c r="L89" s="1082">
        <v>3469.5</v>
      </c>
      <c r="M89" s="1074">
        <f t="shared" si="7"/>
        <v>8865.9000000000015</v>
      </c>
      <c r="N89" s="1074">
        <v>869.9</v>
      </c>
      <c r="O89" s="1083"/>
      <c r="P89" s="1089"/>
      <c r="Q89" s="1075"/>
      <c r="R89" s="1075"/>
      <c r="S89" s="1075"/>
      <c r="T89" s="1075"/>
      <c r="U89" s="1075"/>
      <c r="V89" s="1075"/>
      <c r="W89" s="1075"/>
    </row>
    <row r="90" spans="2:23" s="1076" customFormat="1" ht="34.9" hidden="1" customHeight="1">
      <c r="B90" s="217">
        <v>38808</v>
      </c>
      <c r="C90" s="1079">
        <v>105.9</v>
      </c>
      <c r="D90" s="1079">
        <v>50.1</v>
      </c>
      <c r="E90" s="1079">
        <v>1181.2</v>
      </c>
      <c r="F90" s="1079">
        <v>1776.8</v>
      </c>
      <c r="G90" s="1079">
        <v>1272.5999999999999</v>
      </c>
      <c r="H90" s="1079">
        <v>237.4</v>
      </c>
      <c r="I90" s="1079">
        <v>189.1</v>
      </c>
      <c r="J90" s="1079">
        <v>587.6</v>
      </c>
      <c r="K90" s="1079">
        <v>190.8</v>
      </c>
      <c r="L90" s="1079">
        <v>3139.9</v>
      </c>
      <c r="M90" s="1080">
        <f t="shared" si="7"/>
        <v>8731.4000000000015</v>
      </c>
      <c r="N90" s="1080">
        <v>934.6</v>
      </c>
      <c r="O90" s="1083"/>
      <c r="P90" s="1089"/>
      <c r="Q90" s="1075"/>
      <c r="R90" s="1075"/>
      <c r="S90" s="1075"/>
      <c r="T90" s="1075"/>
      <c r="U90" s="1075"/>
      <c r="V90" s="1075"/>
      <c r="W90" s="1075"/>
    </row>
    <row r="91" spans="2:23" s="1076" customFormat="1" ht="34.9" hidden="1" customHeight="1">
      <c r="B91" s="216">
        <v>38838</v>
      </c>
      <c r="C91" s="1082">
        <v>109.5</v>
      </c>
      <c r="D91" s="1082">
        <v>52</v>
      </c>
      <c r="E91" s="1082">
        <v>1167</v>
      </c>
      <c r="F91" s="1082">
        <v>1837.4</v>
      </c>
      <c r="G91" s="1082">
        <v>1287.8</v>
      </c>
      <c r="H91" s="1082">
        <v>258.8</v>
      </c>
      <c r="I91" s="1082">
        <v>187.1</v>
      </c>
      <c r="J91" s="1082">
        <v>597.79999999999995</v>
      </c>
      <c r="K91" s="1082">
        <v>195.3</v>
      </c>
      <c r="L91" s="1082">
        <v>3351.9</v>
      </c>
      <c r="M91" s="1074">
        <f t="shared" si="7"/>
        <v>9044.6</v>
      </c>
      <c r="N91" s="1074">
        <v>977.1</v>
      </c>
      <c r="O91" s="1083"/>
      <c r="P91" s="1089"/>
      <c r="Q91" s="1075"/>
      <c r="R91" s="1075"/>
      <c r="S91" s="1075"/>
      <c r="T91" s="1075"/>
      <c r="U91" s="1075"/>
      <c r="V91" s="1075"/>
      <c r="W91" s="1075"/>
    </row>
    <row r="92" spans="2:23" s="1076" customFormat="1" ht="34.9" hidden="1" customHeight="1">
      <c r="B92" s="217">
        <v>38869</v>
      </c>
      <c r="C92" s="1079">
        <v>129.6</v>
      </c>
      <c r="D92" s="1079">
        <v>54.2</v>
      </c>
      <c r="E92" s="1079">
        <v>1184.3</v>
      </c>
      <c r="F92" s="1079">
        <v>1828</v>
      </c>
      <c r="G92" s="1079">
        <v>1401.4</v>
      </c>
      <c r="H92" s="1079">
        <v>259.39999999999998</v>
      </c>
      <c r="I92" s="1079">
        <v>187.6</v>
      </c>
      <c r="J92" s="1079">
        <v>616.70000000000005</v>
      </c>
      <c r="K92" s="1079">
        <v>216.5</v>
      </c>
      <c r="L92" s="1079">
        <v>3372.6</v>
      </c>
      <c r="M92" s="1080">
        <f t="shared" si="7"/>
        <v>9250.2999999999993</v>
      </c>
      <c r="N92" s="1080">
        <v>944.5</v>
      </c>
      <c r="O92" s="1083"/>
      <c r="P92" s="1089"/>
      <c r="Q92" s="1075"/>
      <c r="R92" s="1075"/>
      <c r="S92" s="1075"/>
      <c r="T92" s="1075"/>
      <c r="U92" s="1075"/>
      <c r="V92" s="1075"/>
      <c r="W92" s="1075"/>
    </row>
    <row r="93" spans="2:23" s="1076" customFormat="1" ht="34.9" hidden="1" customHeight="1">
      <c r="B93" s="216">
        <v>38899</v>
      </c>
      <c r="C93" s="1082">
        <v>126</v>
      </c>
      <c r="D93" s="1082">
        <v>52.8</v>
      </c>
      <c r="E93" s="1082">
        <v>1188.3</v>
      </c>
      <c r="F93" s="1082">
        <v>1866.7</v>
      </c>
      <c r="G93" s="1082">
        <v>1409.3</v>
      </c>
      <c r="H93" s="1082">
        <v>256.7</v>
      </c>
      <c r="I93" s="1082">
        <v>182.1</v>
      </c>
      <c r="J93" s="1082">
        <v>629.4</v>
      </c>
      <c r="K93" s="1082">
        <v>196.3</v>
      </c>
      <c r="L93" s="1082">
        <v>3406.5</v>
      </c>
      <c r="M93" s="1074">
        <f t="shared" si="7"/>
        <v>9314.1</v>
      </c>
      <c r="N93" s="1074">
        <v>936.5</v>
      </c>
      <c r="O93" s="1083"/>
      <c r="P93" s="1089"/>
      <c r="Q93" s="1075"/>
      <c r="R93" s="1075"/>
      <c r="S93" s="1075"/>
      <c r="T93" s="1075"/>
      <c r="U93" s="1075"/>
      <c r="V93" s="1075"/>
      <c r="W93" s="1075"/>
    </row>
    <row r="94" spans="2:23" s="1076" customFormat="1" ht="34.9" hidden="1" customHeight="1">
      <c r="B94" s="217">
        <v>38930</v>
      </c>
      <c r="C94" s="1079">
        <v>129.5</v>
      </c>
      <c r="D94" s="1079">
        <v>51.8</v>
      </c>
      <c r="E94" s="1079">
        <v>1184.2</v>
      </c>
      <c r="F94" s="1079">
        <v>1754.4</v>
      </c>
      <c r="G94" s="1079">
        <v>1426.3</v>
      </c>
      <c r="H94" s="1079">
        <v>259</v>
      </c>
      <c r="I94" s="1079">
        <v>183.5</v>
      </c>
      <c r="J94" s="1079">
        <v>621.1</v>
      </c>
      <c r="K94" s="1079">
        <v>197.8</v>
      </c>
      <c r="L94" s="1079">
        <v>3578.6</v>
      </c>
      <c r="M94" s="1080">
        <f t="shared" si="7"/>
        <v>9386.2000000000007</v>
      </c>
      <c r="N94" s="1080">
        <v>926.6</v>
      </c>
      <c r="O94" s="1083"/>
      <c r="P94" s="1089"/>
      <c r="Q94" s="1075"/>
      <c r="R94" s="1075"/>
      <c r="S94" s="1075"/>
      <c r="T94" s="1075"/>
      <c r="U94" s="1075"/>
      <c r="V94" s="1075"/>
      <c r="W94" s="1075"/>
    </row>
    <row r="95" spans="2:23" s="1076" customFormat="1" ht="34.9" hidden="1" customHeight="1">
      <c r="B95" s="216">
        <v>38961</v>
      </c>
      <c r="C95" s="1082">
        <v>136.6</v>
      </c>
      <c r="D95" s="1082">
        <v>46.4</v>
      </c>
      <c r="E95" s="1082">
        <v>1152.8</v>
      </c>
      <c r="F95" s="1082">
        <v>1802.2</v>
      </c>
      <c r="G95" s="1082">
        <v>1478.3</v>
      </c>
      <c r="H95" s="1082">
        <v>259.60000000000002</v>
      </c>
      <c r="I95" s="1082">
        <v>190.4</v>
      </c>
      <c r="J95" s="1082">
        <v>629</v>
      </c>
      <c r="K95" s="1082">
        <v>245</v>
      </c>
      <c r="L95" s="1082">
        <v>3621.8</v>
      </c>
      <c r="M95" s="1074">
        <f t="shared" si="7"/>
        <v>9562.1</v>
      </c>
      <c r="N95" s="1074">
        <v>941.7</v>
      </c>
      <c r="O95" s="1083"/>
      <c r="P95" s="1089"/>
      <c r="Q95" s="1075"/>
      <c r="R95" s="1075"/>
      <c r="S95" s="1075"/>
      <c r="T95" s="1075"/>
      <c r="U95" s="1075"/>
      <c r="V95" s="1075"/>
      <c r="W95" s="1075"/>
    </row>
    <row r="96" spans="2:23" s="1076" customFormat="1" ht="34.9" hidden="1" customHeight="1">
      <c r="B96" s="217">
        <v>38991</v>
      </c>
      <c r="C96" s="1079">
        <v>136.4</v>
      </c>
      <c r="D96" s="1079">
        <v>52.5</v>
      </c>
      <c r="E96" s="1079">
        <v>1154.3</v>
      </c>
      <c r="F96" s="1079">
        <v>1814.1</v>
      </c>
      <c r="G96" s="1079">
        <v>1515.6</v>
      </c>
      <c r="H96" s="1079">
        <v>275.39999999999998</v>
      </c>
      <c r="I96" s="1079">
        <v>194.5</v>
      </c>
      <c r="J96" s="1079">
        <v>627.4</v>
      </c>
      <c r="K96" s="1079">
        <v>243</v>
      </c>
      <c r="L96" s="1079">
        <v>3664.3</v>
      </c>
      <c r="M96" s="1080">
        <f t="shared" si="7"/>
        <v>9677.5</v>
      </c>
      <c r="N96" s="1080">
        <v>1003.8</v>
      </c>
      <c r="O96" s="1083"/>
      <c r="P96" s="1089"/>
      <c r="Q96" s="1075"/>
      <c r="R96" s="1075"/>
      <c r="S96" s="1075"/>
      <c r="T96" s="1075"/>
      <c r="U96" s="1075"/>
      <c r="V96" s="1075"/>
      <c r="W96" s="1075"/>
    </row>
    <row r="97" spans="2:23" s="1076" customFormat="1" ht="34.9" hidden="1" customHeight="1">
      <c r="B97" s="216">
        <v>39022</v>
      </c>
      <c r="C97" s="1082">
        <v>140.80000000000001</v>
      </c>
      <c r="D97" s="1082">
        <v>53.5</v>
      </c>
      <c r="E97" s="1082">
        <v>1106.7</v>
      </c>
      <c r="F97" s="1082">
        <v>1813.9</v>
      </c>
      <c r="G97" s="1082">
        <v>1551.2</v>
      </c>
      <c r="H97" s="1082">
        <v>282.89999999999998</v>
      </c>
      <c r="I97" s="1082">
        <v>197.4</v>
      </c>
      <c r="J97" s="1082">
        <v>647</v>
      </c>
      <c r="K97" s="1082">
        <v>235</v>
      </c>
      <c r="L97" s="1082">
        <v>3689.8</v>
      </c>
      <c r="M97" s="1074">
        <f t="shared" si="7"/>
        <v>9718.2000000000007</v>
      </c>
      <c r="N97" s="1074">
        <v>977.2</v>
      </c>
      <c r="O97" s="1083"/>
      <c r="P97" s="1089"/>
      <c r="Q97" s="1075"/>
      <c r="R97" s="1075"/>
      <c r="S97" s="1075"/>
      <c r="T97" s="1075"/>
      <c r="U97" s="1075"/>
      <c r="V97" s="1075"/>
      <c r="W97" s="1075"/>
    </row>
    <row r="98" spans="2:23" s="1076" customFormat="1" ht="34.9" hidden="1" customHeight="1">
      <c r="B98" s="217">
        <v>39052</v>
      </c>
      <c r="C98" s="1079">
        <v>140.9</v>
      </c>
      <c r="D98" s="1079">
        <v>42.8</v>
      </c>
      <c r="E98" s="1079">
        <v>1093.0999999999999</v>
      </c>
      <c r="F98" s="1079">
        <v>1916.6</v>
      </c>
      <c r="G98" s="1079">
        <v>1560.8</v>
      </c>
      <c r="H98" s="1079">
        <v>291</v>
      </c>
      <c r="I98" s="1079">
        <v>195.1</v>
      </c>
      <c r="J98" s="1079">
        <v>637.29999999999995</v>
      </c>
      <c r="K98" s="1079">
        <v>242.1</v>
      </c>
      <c r="L98" s="1079">
        <v>3642.2</v>
      </c>
      <c r="M98" s="1080">
        <f t="shared" si="7"/>
        <v>9761.9000000000015</v>
      </c>
      <c r="N98" s="1080">
        <v>1000.1</v>
      </c>
      <c r="O98" s="1083"/>
      <c r="P98" s="1089"/>
      <c r="Q98" s="1075"/>
      <c r="R98" s="1075"/>
      <c r="S98" s="1075"/>
      <c r="T98" s="1075"/>
      <c r="U98" s="1075"/>
      <c r="V98" s="1075"/>
      <c r="W98" s="1075"/>
    </row>
    <row r="99" spans="2:23" s="1076" customFormat="1" ht="34.9" hidden="1" customHeight="1">
      <c r="B99" s="215">
        <v>2007</v>
      </c>
      <c r="C99" s="1087"/>
      <c r="D99" s="1087"/>
      <c r="E99" s="1087"/>
      <c r="F99" s="1087"/>
      <c r="G99" s="1087"/>
      <c r="H99" s="1087"/>
      <c r="I99" s="1087"/>
      <c r="J99" s="1087"/>
      <c r="K99" s="1087"/>
      <c r="L99" s="1087"/>
      <c r="M99" s="1088"/>
      <c r="N99" s="1088"/>
      <c r="O99" s="1083"/>
      <c r="P99" s="1089"/>
      <c r="Q99" s="1075"/>
      <c r="R99" s="1075"/>
      <c r="S99" s="1075"/>
      <c r="T99" s="1075"/>
      <c r="U99" s="1075"/>
      <c r="V99" s="1075"/>
      <c r="W99" s="1075"/>
    </row>
    <row r="100" spans="2:23" s="1076" customFormat="1" ht="34.9" hidden="1" customHeight="1">
      <c r="B100" s="216">
        <v>39083</v>
      </c>
      <c r="C100" s="1082">
        <v>142.69999999999999</v>
      </c>
      <c r="D100" s="1082">
        <v>43.3</v>
      </c>
      <c r="E100" s="1082">
        <v>1083.7</v>
      </c>
      <c r="F100" s="1082">
        <v>1944.6</v>
      </c>
      <c r="G100" s="1082">
        <v>1575.1</v>
      </c>
      <c r="H100" s="1082">
        <v>291.7</v>
      </c>
      <c r="I100" s="1082">
        <v>217.1</v>
      </c>
      <c r="J100" s="1082">
        <v>625.5</v>
      </c>
      <c r="K100" s="1082">
        <v>245.8</v>
      </c>
      <c r="L100" s="1082">
        <v>3714.8</v>
      </c>
      <c r="M100" s="1074">
        <f t="shared" ref="M100:M111" si="8">SUM(C100:L100)</f>
        <v>9884.2999999999993</v>
      </c>
      <c r="N100" s="1074">
        <v>1027.0999999999999</v>
      </c>
      <c r="O100" s="1083"/>
      <c r="P100" s="1089"/>
      <c r="Q100" s="1075"/>
      <c r="R100" s="1075"/>
      <c r="S100" s="1075"/>
      <c r="T100" s="1075"/>
      <c r="U100" s="1075"/>
      <c r="V100" s="1075"/>
      <c r="W100" s="1075"/>
    </row>
    <row r="101" spans="2:23" s="1076" customFormat="1" ht="34.9" hidden="1" customHeight="1">
      <c r="B101" s="217">
        <v>39114</v>
      </c>
      <c r="C101" s="1079">
        <v>148.80000000000001</v>
      </c>
      <c r="D101" s="1079">
        <v>86.1</v>
      </c>
      <c r="E101" s="1079">
        <v>1157.8</v>
      </c>
      <c r="F101" s="1079">
        <v>2198.1</v>
      </c>
      <c r="G101" s="1079">
        <v>1733.3</v>
      </c>
      <c r="H101" s="1079">
        <v>306.2</v>
      </c>
      <c r="I101" s="1079">
        <v>240.3</v>
      </c>
      <c r="J101" s="1079">
        <v>700.3</v>
      </c>
      <c r="K101" s="1079">
        <v>239.9</v>
      </c>
      <c r="L101" s="1079">
        <v>3305.1</v>
      </c>
      <c r="M101" s="1080">
        <f t="shared" si="8"/>
        <v>10115.9</v>
      </c>
      <c r="N101" s="1080">
        <v>1060.2</v>
      </c>
      <c r="O101" s="1083"/>
      <c r="P101" s="1089"/>
      <c r="Q101" s="1075"/>
      <c r="R101" s="1075"/>
      <c r="S101" s="1075"/>
      <c r="T101" s="1075"/>
      <c r="U101" s="1075"/>
      <c r="V101" s="1075"/>
      <c r="W101" s="1075"/>
    </row>
    <row r="102" spans="2:23" s="1076" customFormat="1" ht="34.9" hidden="1" customHeight="1">
      <c r="B102" s="216">
        <v>39142</v>
      </c>
      <c r="C102" s="1082">
        <v>118.7</v>
      </c>
      <c r="D102" s="1082">
        <v>72.099999999999994</v>
      </c>
      <c r="E102" s="1082">
        <v>1187.5</v>
      </c>
      <c r="F102" s="1082">
        <v>2304.6</v>
      </c>
      <c r="G102" s="1082">
        <v>1699.1</v>
      </c>
      <c r="H102" s="1082">
        <v>318.39999999999998</v>
      </c>
      <c r="I102" s="1082">
        <v>215.3</v>
      </c>
      <c r="J102" s="1082">
        <v>697.6</v>
      </c>
      <c r="K102" s="1082">
        <v>262.3</v>
      </c>
      <c r="L102" s="1082">
        <v>3397</v>
      </c>
      <c r="M102" s="1074">
        <f t="shared" si="8"/>
        <v>10272.6</v>
      </c>
      <c r="N102" s="1074">
        <v>1055.9000000000001</v>
      </c>
      <c r="O102" s="1083"/>
      <c r="P102" s="1089"/>
      <c r="Q102" s="1075"/>
      <c r="R102" s="1075"/>
      <c r="S102" s="1075"/>
      <c r="T102" s="1075"/>
      <c r="U102" s="1075"/>
      <c r="V102" s="1075"/>
      <c r="W102" s="1075"/>
    </row>
    <row r="103" spans="2:23" s="1076" customFormat="1" ht="34.9" hidden="1" customHeight="1">
      <c r="B103" s="217">
        <v>39173</v>
      </c>
      <c r="C103" s="1079">
        <v>124.5</v>
      </c>
      <c r="D103" s="1079">
        <v>79.8</v>
      </c>
      <c r="E103" s="1079">
        <v>1181.2</v>
      </c>
      <c r="F103" s="1079">
        <v>2324.4</v>
      </c>
      <c r="G103" s="1079">
        <v>1731.8</v>
      </c>
      <c r="H103" s="1079">
        <v>326.7</v>
      </c>
      <c r="I103" s="1079">
        <v>215.6</v>
      </c>
      <c r="J103" s="1079">
        <v>718.1</v>
      </c>
      <c r="K103" s="1079">
        <v>305.7</v>
      </c>
      <c r="L103" s="1079">
        <v>3339.3</v>
      </c>
      <c r="M103" s="1080">
        <f t="shared" si="8"/>
        <v>10347.1</v>
      </c>
      <c r="N103" s="1080">
        <v>1065.4000000000001</v>
      </c>
      <c r="O103" s="1083"/>
      <c r="P103" s="1089"/>
      <c r="Q103" s="1075"/>
      <c r="R103" s="1075"/>
      <c r="S103" s="1075"/>
      <c r="T103" s="1075"/>
      <c r="U103" s="1075"/>
      <c r="V103" s="1075"/>
      <c r="W103" s="1075"/>
    </row>
    <row r="104" spans="2:23" s="1076" customFormat="1" ht="34.9" hidden="1" customHeight="1">
      <c r="B104" s="216">
        <v>39203</v>
      </c>
      <c r="C104" s="1082">
        <v>120.6</v>
      </c>
      <c r="D104" s="1082">
        <v>85</v>
      </c>
      <c r="E104" s="1082">
        <v>1253.9000000000001</v>
      </c>
      <c r="F104" s="1082">
        <v>2317.6</v>
      </c>
      <c r="G104" s="1082">
        <v>1776.2</v>
      </c>
      <c r="H104" s="1082">
        <v>324.89999999999998</v>
      </c>
      <c r="I104" s="1082">
        <v>219.1</v>
      </c>
      <c r="J104" s="1082">
        <v>707.1</v>
      </c>
      <c r="K104" s="1082">
        <v>296.2</v>
      </c>
      <c r="L104" s="1082">
        <v>3486.5</v>
      </c>
      <c r="M104" s="1074">
        <f t="shared" si="8"/>
        <v>10587.1</v>
      </c>
      <c r="N104" s="1074">
        <v>977.1</v>
      </c>
      <c r="O104" s="1083"/>
      <c r="P104" s="1089"/>
      <c r="Q104" s="1075"/>
      <c r="R104" s="1075"/>
      <c r="S104" s="1075"/>
      <c r="T104" s="1075"/>
      <c r="U104" s="1075"/>
      <c r="V104" s="1075"/>
      <c r="W104" s="1075"/>
    </row>
    <row r="105" spans="2:23" s="1076" customFormat="1" ht="34.9" hidden="1" customHeight="1">
      <c r="B105" s="217">
        <v>39234</v>
      </c>
      <c r="C105" s="1079">
        <v>120.9</v>
      </c>
      <c r="D105" s="1079">
        <v>81.099999999999994</v>
      </c>
      <c r="E105" s="1079">
        <v>1279.7</v>
      </c>
      <c r="F105" s="1079">
        <v>2303.9</v>
      </c>
      <c r="G105" s="1079">
        <v>1873.2</v>
      </c>
      <c r="H105" s="1079">
        <v>323.2</v>
      </c>
      <c r="I105" s="1079">
        <v>222.7</v>
      </c>
      <c r="J105" s="1079">
        <v>722.6</v>
      </c>
      <c r="K105" s="1079">
        <v>321.3</v>
      </c>
      <c r="L105" s="1079">
        <v>3511</v>
      </c>
      <c r="M105" s="1080">
        <f t="shared" si="8"/>
        <v>10759.6</v>
      </c>
      <c r="N105" s="1080">
        <v>1086</v>
      </c>
      <c r="O105" s="1083"/>
      <c r="P105" s="1089"/>
      <c r="Q105" s="1075"/>
      <c r="R105" s="1075"/>
      <c r="S105" s="1075"/>
      <c r="T105" s="1075"/>
      <c r="U105" s="1075"/>
      <c r="V105" s="1075"/>
      <c r="W105" s="1075"/>
    </row>
    <row r="106" spans="2:23" s="1076" customFormat="1" ht="34.9" hidden="1" customHeight="1">
      <c r="B106" s="216">
        <v>39264</v>
      </c>
      <c r="C106" s="1082">
        <v>136.1</v>
      </c>
      <c r="D106" s="1082">
        <v>82.8</v>
      </c>
      <c r="E106" s="1082">
        <v>1222.0999999999999</v>
      </c>
      <c r="F106" s="1082">
        <v>2445.4</v>
      </c>
      <c r="G106" s="1082">
        <v>1891.3</v>
      </c>
      <c r="H106" s="1082">
        <v>315.5</v>
      </c>
      <c r="I106" s="1082">
        <v>222.3</v>
      </c>
      <c r="J106" s="1082">
        <v>717.9</v>
      </c>
      <c r="K106" s="1082">
        <v>342.5</v>
      </c>
      <c r="L106" s="1082">
        <v>3572.9</v>
      </c>
      <c r="M106" s="1074">
        <f t="shared" si="8"/>
        <v>10948.8</v>
      </c>
      <c r="N106" s="1074">
        <v>1103</v>
      </c>
      <c r="O106" s="1083"/>
      <c r="P106" s="1089"/>
      <c r="Q106" s="1075"/>
      <c r="R106" s="1075"/>
      <c r="S106" s="1075"/>
      <c r="T106" s="1075"/>
      <c r="U106" s="1075"/>
      <c r="V106" s="1075"/>
      <c r="W106" s="1075"/>
    </row>
    <row r="107" spans="2:23" s="1076" customFormat="1" ht="34.9" hidden="1" customHeight="1">
      <c r="B107" s="217">
        <v>39295</v>
      </c>
      <c r="C107" s="1079">
        <v>126.5</v>
      </c>
      <c r="D107" s="1079">
        <v>72.8</v>
      </c>
      <c r="E107" s="1079">
        <v>1271.9000000000001</v>
      </c>
      <c r="F107" s="1079">
        <v>2450.1</v>
      </c>
      <c r="G107" s="1079">
        <v>1903.1</v>
      </c>
      <c r="H107" s="1079">
        <v>341</v>
      </c>
      <c r="I107" s="1079">
        <v>221.3</v>
      </c>
      <c r="J107" s="1079">
        <v>707.1</v>
      </c>
      <c r="K107" s="1079">
        <v>353.6</v>
      </c>
      <c r="L107" s="1079">
        <v>3515.7</v>
      </c>
      <c r="M107" s="1080">
        <f t="shared" si="8"/>
        <v>10963.1</v>
      </c>
      <c r="N107" s="1080">
        <v>1128.5</v>
      </c>
      <c r="O107" s="1083"/>
      <c r="P107" s="1089"/>
      <c r="Q107" s="1075"/>
      <c r="R107" s="1075"/>
      <c r="S107" s="1075"/>
      <c r="T107" s="1075"/>
      <c r="U107" s="1075"/>
      <c r="V107" s="1075"/>
      <c r="W107" s="1075"/>
    </row>
    <row r="108" spans="2:23" s="1076" customFormat="1" ht="34.9" hidden="1" customHeight="1">
      <c r="B108" s="216">
        <v>39326</v>
      </c>
      <c r="C108" s="1082">
        <v>129.9</v>
      </c>
      <c r="D108" s="1082">
        <v>79.900000000000006</v>
      </c>
      <c r="E108" s="1082">
        <v>1311.9</v>
      </c>
      <c r="F108" s="1082">
        <v>2476.6999999999998</v>
      </c>
      <c r="G108" s="1082">
        <v>1917.7</v>
      </c>
      <c r="H108" s="1082">
        <v>342.7</v>
      </c>
      <c r="I108" s="1082">
        <v>238.3</v>
      </c>
      <c r="J108" s="1082">
        <v>722.8</v>
      </c>
      <c r="K108" s="1082">
        <v>359.3</v>
      </c>
      <c r="L108" s="1082">
        <v>3614.9</v>
      </c>
      <c r="M108" s="1074">
        <f t="shared" si="8"/>
        <v>11194.1</v>
      </c>
      <c r="N108" s="1074">
        <v>1142</v>
      </c>
      <c r="O108" s="1083"/>
      <c r="P108" s="1089"/>
      <c r="Q108" s="1075"/>
      <c r="R108" s="1075"/>
      <c r="S108" s="1075"/>
      <c r="T108" s="1075"/>
      <c r="U108" s="1075"/>
      <c r="V108" s="1075"/>
      <c r="W108" s="1075"/>
    </row>
    <row r="109" spans="2:23" s="1076" customFormat="1" ht="34.9" hidden="1" customHeight="1">
      <c r="B109" s="217">
        <v>39356</v>
      </c>
      <c r="C109" s="1079">
        <v>143.30000000000001</v>
      </c>
      <c r="D109" s="1079">
        <v>86.1</v>
      </c>
      <c r="E109" s="1079">
        <v>1306.7</v>
      </c>
      <c r="F109" s="1079">
        <v>2449.3000000000002</v>
      </c>
      <c r="G109" s="1079">
        <v>1906.7</v>
      </c>
      <c r="H109" s="1079">
        <v>344.4</v>
      </c>
      <c r="I109" s="1079">
        <v>240.7</v>
      </c>
      <c r="J109" s="1079">
        <v>725.4</v>
      </c>
      <c r="K109" s="1079">
        <v>322.8</v>
      </c>
      <c r="L109" s="1079">
        <v>3626.8</v>
      </c>
      <c r="M109" s="1080">
        <f t="shared" si="8"/>
        <v>11152.2</v>
      </c>
      <c r="N109" s="1080">
        <v>1117.2</v>
      </c>
      <c r="O109" s="1083"/>
      <c r="P109" s="1089"/>
      <c r="Q109" s="1075"/>
      <c r="R109" s="1075"/>
      <c r="S109" s="1075"/>
      <c r="T109" s="1075"/>
      <c r="U109" s="1075"/>
      <c r="V109" s="1075"/>
      <c r="W109" s="1075"/>
    </row>
    <row r="110" spans="2:23" s="1076" customFormat="1" ht="34.9" hidden="1" customHeight="1">
      <c r="B110" s="216">
        <v>39387</v>
      </c>
      <c r="C110" s="1082">
        <v>156.9</v>
      </c>
      <c r="D110" s="1082">
        <v>68.900000000000006</v>
      </c>
      <c r="E110" s="1082">
        <v>1310.2</v>
      </c>
      <c r="F110" s="1082">
        <v>2424.5</v>
      </c>
      <c r="G110" s="1082">
        <v>1945.3</v>
      </c>
      <c r="H110" s="1082">
        <v>347.5</v>
      </c>
      <c r="I110" s="1082">
        <v>237.4</v>
      </c>
      <c r="J110" s="1082">
        <v>706.8</v>
      </c>
      <c r="K110" s="1082">
        <v>356.8</v>
      </c>
      <c r="L110" s="1082">
        <v>3772.5</v>
      </c>
      <c r="M110" s="1074">
        <f t="shared" si="8"/>
        <v>11326.8</v>
      </c>
      <c r="N110" s="1074">
        <v>1110.9000000000001</v>
      </c>
      <c r="O110" s="1083"/>
      <c r="P110" s="1089"/>
      <c r="Q110" s="1075"/>
      <c r="R110" s="1075"/>
      <c r="S110" s="1075"/>
      <c r="T110" s="1075"/>
      <c r="U110" s="1075"/>
      <c r="V110" s="1075"/>
      <c r="W110" s="1075"/>
    </row>
    <row r="111" spans="2:23" s="1076" customFormat="1" ht="34.9" hidden="1" customHeight="1">
      <c r="B111" s="217">
        <v>39417</v>
      </c>
      <c r="C111" s="1079">
        <v>156.19999999999999</v>
      </c>
      <c r="D111" s="1079">
        <v>65.7</v>
      </c>
      <c r="E111" s="1079">
        <v>1348.1</v>
      </c>
      <c r="F111" s="1079">
        <v>2434.6999999999998</v>
      </c>
      <c r="G111" s="1079">
        <v>1942.1</v>
      </c>
      <c r="H111" s="1079">
        <v>352.3</v>
      </c>
      <c r="I111" s="1079">
        <v>255.8</v>
      </c>
      <c r="J111" s="1079">
        <v>733.7</v>
      </c>
      <c r="K111" s="1079">
        <v>390.1</v>
      </c>
      <c r="L111" s="1079">
        <v>3616.9</v>
      </c>
      <c r="M111" s="1080">
        <f t="shared" si="8"/>
        <v>11295.6</v>
      </c>
      <c r="N111" s="1080">
        <v>1095.9000000000001</v>
      </c>
      <c r="O111" s="1083"/>
      <c r="P111" s="1089"/>
      <c r="Q111" s="1075"/>
      <c r="R111" s="1075"/>
      <c r="S111" s="1075"/>
      <c r="T111" s="1075"/>
      <c r="U111" s="1075"/>
      <c r="V111" s="1075"/>
      <c r="W111" s="1075"/>
    </row>
    <row r="112" spans="2:23" s="1076" customFormat="1" ht="34.9" hidden="1" customHeight="1">
      <c r="B112" s="215">
        <v>2008</v>
      </c>
      <c r="C112" s="1087"/>
      <c r="D112" s="1087"/>
      <c r="E112" s="1087"/>
      <c r="F112" s="1087"/>
      <c r="G112" s="1087"/>
      <c r="H112" s="1087"/>
      <c r="I112" s="1087"/>
      <c r="J112" s="1087"/>
      <c r="K112" s="1087"/>
      <c r="L112" s="1087"/>
      <c r="M112" s="1088"/>
      <c r="N112" s="1088"/>
      <c r="O112" s="1083"/>
      <c r="P112" s="1089"/>
      <c r="Q112" s="1075"/>
      <c r="R112" s="1075"/>
      <c r="S112" s="1075"/>
      <c r="T112" s="1075"/>
      <c r="U112" s="1075"/>
      <c r="V112" s="1075"/>
      <c r="W112" s="1075"/>
    </row>
    <row r="113" spans="2:23" s="1076" customFormat="1" ht="34.9" hidden="1" customHeight="1">
      <c r="B113" s="216">
        <v>39448</v>
      </c>
      <c r="C113" s="1082">
        <v>158</v>
      </c>
      <c r="D113" s="1082">
        <v>22.6</v>
      </c>
      <c r="E113" s="1082">
        <v>1375.4</v>
      </c>
      <c r="F113" s="1082">
        <v>2435.1999999999998</v>
      </c>
      <c r="G113" s="1082">
        <v>1911.5</v>
      </c>
      <c r="H113" s="1082">
        <v>347.8</v>
      </c>
      <c r="I113" s="1082">
        <v>273.89999999999998</v>
      </c>
      <c r="J113" s="1082">
        <v>739.4</v>
      </c>
      <c r="K113" s="1082">
        <v>405.7</v>
      </c>
      <c r="L113" s="1082">
        <v>3695.3</v>
      </c>
      <c r="M113" s="1074">
        <f t="shared" ref="M113:M124" si="9">SUM(C113:L113)</f>
        <v>11364.8</v>
      </c>
      <c r="N113" s="1074">
        <v>1077.4000000000001</v>
      </c>
      <c r="O113" s="1083"/>
      <c r="P113" s="1089"/>
      <c r="Q113" s="1075"/>
      <c r="R113" s="1075"/>
      <c r="S113" s="1075"/>
      <c r="T113" s="1075"/>
      <c r="U113" s="1075"/>
      <c r="V113" s="1075"/>
      <c r="W113" s="1075"/>
    </row>
    <row r="114" spans="2:23" s="1076" customFormat="1" ht="34.9" hidden="1" customHeight="1">
      <c r="B114" s="217">
        <v>39479</v>
      </c>
      <c r="C114" s="1079">
        <v>162.1</v>
      </c>
      <c r="D114" s="1079">
        <v>29.5</v>
      </c>
      <c r="E114" s="1079">
        <v>1415.4</v>
      </c>
      <c r="F114" s="1079">
        <v>2483.5</v>
      </c>
      <c r="G114" s="1079">
        <v>1977.2</v>
      </c>
      <c r="H114" s="1079">
        <v>358.1</v>
      </c>
      <c r="I114" s="1079">
        <v>284</v>
      </c>
      <c r="J114" s="1079">
        <v>769.8</v>
      </c>
      <c r="K114" s="1079">
        <v>399.5</v>
      </c>
      <c r="L114" s="1079">
        <v>3715.5</v>
      </c>
      <c r="M114" s="1080">
        <f t="shared" si="9"/>
        <v>11594.6</v>
      </c>
      <c r="N114" s="1080">
        <v>1121.7</v>
      </c>
      <c r="O114" s="1083"/>
      <c r="P114" s="1089"/>
      <c r="Q114" s="1075"/>
      <c r="R114" s="1075"/>
      <c r="S114" s="1075"/>
      <c r="T114" s="1075"/>
      <c r="U114" s="1075"/>
      <c r="V114" s="1075"/>
      <c r="W114" s="1075"/>
    </row>
    <row r="115" spans="2:23" s="1076" customFormat="1" ht="34.9" hidden="1" customHeight="1">
      <c r="B115" s="216">
        <v>39508</v>
      </c>
      <c r="C115" s="1082">
        <v>165.5</v>
      </c>
      <c r="D115" s="1082">
        <v>32.299999999999997</v>
      </c>
      <c r="E115" s="1082">
        <v>1473.4</v>
      </c>
      <c r="F115" s="1082">
        <v>2577.4</v>
      </c>
      <c r="G115" s="1082">
        <v>2077.6999999999998</v>
      </c>
      <c r="H115" s="1082">
        <v>373.4</v>
      </c>
      <c r="I115" s="1082">
        <v>311.39999999999998</v>
      </c>
      <c r="J115" s="1082">
        <v>797.3</v>
      </c>
      <c r="K115" s="1082">
        <v>398.8</v>
      </c>
      <c r="L115" s="1082">
        <v>3703</v>
      </c>
      <c r="M115" s="1074">
        <f t="shared" si="9"/>
        <v>11910.199999999999</v>
      </c>
      <c r="N115" s="1074">
        <v>1213</v>
      </c>
      <c r="O115" s="1083"/>
      <c r="P115" s="1089"/>
      <c r="Q115" s="1075"/>
      <c r="R115" s="1075"/>
      <c r="S115" s="1075"/>
      <c r="T115" s="1075"/>
      <c r="U115" s="1075"/>
      <c r="V115" s="1075"/>
      <c r="W115" s="1075"/>
    </row>
    <row r="116" spans="2:23" s="1076" customFormat="1" ht="34.9" hidden="1" customHeight="1">
      <c r="B116" s="217">
        <v>39539</v>
      </c>
      <c r="C116" s="1079">
        <v>167.1</v>
      </c>
      <c r="D116" s="1079">
        <v>37</v>
      </c>
      <c r="E116" s="1079">
        <v>1470.7</v>
      </c>
      <c r="F116" s="1079">
        <v>2658</v>
      </c>
      <c r="G116" s="1079">
        <v>2093</v>
      </c>
      <c r="H116" s="1079">
        <v>372.8</v>
      </c>
      <c r="I116" s="1079">
        <v>323.2</v>
      </c>
      <c r="J116" s="1079">
        <v>809.3</v>
      </c>
      <c r="K116" s="1079">
        <v>410.6</v>
      </c>
      <c r="L116" s="1079">
        <v>3826.5</v>
      </c>
      <c r="M116" s="1080">
        <f t="shared" si="9"/>
        <v>12168.2</v>
      </c>
      <c r="N116" s="1080">
        <v>1280.8</v>
      </c>
      <c r="O116" s="1083"/>
      <c r="P116" s="1089"/>
      <c r="Q116" s="1075"/>
      <c r="R116" s="1075"/>
      <c r="S116" s="1075"/>
      <c r="T116" s="1075"/>
      <c r="U116" s="1075"/>
      <c r="V116" s="1075"/>
      <c r="W116" s="1075"/>
    </row>
    <row r="117" spans="2:23" s="1076" customFormat="1" ht="34.9" hidden="1" customHeight="1">
      <c r="B117" s="216">
        <v>39569</v>
      </c>
      <c r="C117" s="1082">
        <v>175.5</v>
      </c>
      <c r="D117" s="1082">
        <v>52.7</v>
      </c>
      <c r="E117" s="1082">
        <v>1480.6</v>
      </c>
      <c r="F117" s="1082">
        <v>2822.3</v>
      </c>
      <c r="G117" s="1082">
        <v>2128.6999999999998</v>
      </c>
      <c r="H117" s="1082">
        <v>376.5</v>
      </c>
      <c r="I117" s="1082">
        <v>323.8</v>
      </c>
      <c r="J117" s="1082">
        <v>812.9</v>
      </c>
      <c r="K117" s="1082">
        <v>411</v>
      </c>
      <c r="L117" s="1082">
        <v>3877.5</v>
      </c>
      <c r="M117" s="1074">
        <f t="shared" si="9"/>
        <v>12461.5</v>
      </c>
      <c r="N117" s="1074">
        <v>1404.6</v>
      </c>
      <c r="O117" s="1083"/>
      <c r="P117" s="1089"/>
      <c r="Q117" s="1075"/>
      <c r="R117" s="1075"/>
      <c r="S117" s="1075"/>
      <c r="T117" s="1075"/>
      <c r="U117" s="1075"/>
      <c r="V117" s="1075"/>
      <c r="W117" s="1075"/>
    </row>
    <row r="118" spans="2:23" s="1076" customFormat="1" ht="34.9" hidden="1" customHeight="1">
      <c r="B118" s="217">
        <v>39600</v>
      </c>
      <c r="C118" s="1079">
        <v>185.1</v>
      </c>
      <c r="D118" s="1079">
        <v>40.299999999999997</v>
      </c>
      <c r="E118" s="1079">
        <v>1596.7</v>
      </c>
      <c r="F118" s="1079">
        <v>3003.6</v>
      </c>
      <c r="G118" s="1079">
        <v>2213.6999999999998</v>
      </c>
      <c r="H118" s="1079">
        <v>370.1</v>
      </c>
      <c r="I118" s="1079">
        <v>312.3</v>
      </c>
      <c r="J118" s="1079">
        <v>810.4</v>
      </c>
      <c r="K118" s="1079">
        <v>440</v>
      </c>
      <c r="L118" s="1079">
        <v>3939.1</v>
      </c>
      <c r="M118" s="1080">
        <f t="shared" si="9"/>
        <v>12911.300000000001</v>
      </c>
      <c r="N118" s="1080">
        <v>1604.2</v>
      </c>
      <c r="O118" s="1083"/>
      <c r="P118" s="1089"/>
      <c r="Q118" s="1075"/>
      <c r="R118" s="1075"/>
      <c r="S118" s="1075"/>
      <c r="T118" s="1075"/>
      <c r="U118" s="1075"/>
      <c r="V118" s="1075"/>
      <c r="W118" s="1075"/>
    </row>
    <row r="119" spans="2:23" s="1076" customFormat="1" ht="34.9" hidden="1" customHeight="1">
      <c r="B119" s="216">
        <v>39630</v>
      </c>
      <c r="C119" s="1082">
        <v>188.2</v>
      </c>
      <c r="D119" s="1082">
        <v>48.7</v>
      </c>
      <c r="E119" s="1082">
        <v>1651.8</v>
      </c>
      <c r="F119" s="1082">
        <v>3126</v>
      </c>
      <c r="G119" s="1082">
        <v>2263.1</v>
      </c>
      <c r="H119" s="1082">
        <v>375.9</v>
      </c>
      <c r="I119" s="1082">
        <v>312.3</v>
      </c>
      <c r="J119" s="1082">
        <v>832.8</v>
      </c>
      <c r="K119" s="1082">
        <v>433.2</v>
      </c>
      <c r="L119" s="1082">
        <v>4052.9</v>
      </c>
      <c r="M119" s="1074">
        <f t="shared" si="9"/>
        <v>13284.9</v>
      </c>
      <c r="N119" s="1074">
        <v>1746.1</v>
      </c>
      <c r="O119" s="1083"/>
      <c r="P119" s="1089"/>
      <c r="Q119" s="1075"/>
      <c r="R119" s="1075"/>
      <c r="S119" s="1075"/>
      <c r="T119" s="1075"/>
      <c r="U119" s="1075"/>
      <c r="V119" s="1075"/>
      <c r="W119" s="1075"/>
    </row>
    <row r="120" spans="2:23" s="1076" customFormat="1" ht="34.9" hidden="1" customHeight="1">
      <c r="B120" s="217">
        <v>39661</v>
      </c>
      <c r="C120" s="1079">
        <v>187.5</v>
      </c>
      <c r="D120" s="1079">
        <v>43.1</v>
      </c>
      <c r="E120" s="1079">
        <v>1632</v>
      </c>
      <c r="F120" s="1079">
        <v>3033.4</v>
      </c>
      <c r="G120" s="1079">
        <v>2275.6999999999998</v>
      </c>
      <c r="H120" s="1079">
        <v>366.4</v>
      </c>
      <c r="I120" s="1079">
        <v>302.39999999999998</v>
      </c>
      <c r="J120" s="1079">
        <v>799.2</v>
      </c>
      <c r="K120" s="1079">
        <v>427.7</v>
      </c>
      <c r="L120" s="1079">
        <v>4192.1000000000004</v>
      </c>
      <c r="M120" s="1080">
        <f t="shared" si="9"/>
        <v>13259.5</v>
      </c>
      <c r="N120" s="1080">
        <v>1752.9</v>
      </c>
      <c r="O120" s="1083"/>
      <c r="P120" s="1089"/>
      <c r="Q120" s="1075"/>
      <c r="R120" s="1075"/>
      <c r="S120" s="1075"/>
      <c r="T120" s="1075"/>
      <c r="U120" s="1075"/>
      <c r="V120" s="1075"/>
      <c r="W120" s="1075"/>
    </row>
    <row r="121" spans="2:23" s="1076" customFormat="1" ht="34.9" hidden="1" customHeight="1">
      <c r="B121" s="216">
        <v>39692</v>
      </c>
      <c r="C121" s="1082">
        <v>196.3</v>
      </c>
      <c r="D121" s="1082">
        <v>44.4</v>
      </c>
      <c r="E121" s="1082">
        <v>1670</v>
      </c>
      <c r="F121" s="1082">
        <v>3075.2</v>
      </c>
      <c r="G121" s="1082">
        <v>2295.1</v>
      </c>
      <c r="H121" s="1082">
        <v>365</v>
      </c>
      <c r="I121" s="1082">
        <v>310.5</v>
      </c>
      <c r="J121" s="1082">
        <v>781.5</v>
      </c>
      <c r="K121" s="1082">
        <v>419</v>
      </c>
      <c r="L121" s="1082">
        <v>4174.8999999999996</v>
      </c>
      <c r="M121" s="1074">
        <f t="shared" si="9"/>
        <v>13331.9</v>
      </c>
      <c r="N121" s="1074">
        <v>1778.1</v>
      </c>
      <c r="O121" s="1083"/>
      <c r="P121" s="1089"/>
      <c r="Q121" s="1075"/>
      <c r="R121" s="1075"/>
      <c r="S121" s="1075"/>
      <c r="T121" s="1075"/>
      <c r="U121" s="1075"/>
      <c r="V121" s="1075"/>
      <c r="W121" s="1075"/>
    </row>
    <row r="122" spans="2:23" s="1076" customFormat="1" ht="34.9" hidden="1" customHeight="1">
      <c r="B122" s="217">
        <v>39722</v>
      </c>
      <c r="C122" s="1079">
        <v>196.9</v>
      </c>
      <c r="D122" s="1079">
        <v>80.900000000000006</v>
      </c>
      <c r="E122" s="1079">
        <v>1675.6</v>
      </c>
      <c r="F122" s="1079">
        <v>2998.1</v>
      </c>
      <c r="G122" s="1079">
        <v>2208.6</v>
      </c>
      <c r="H122" s="1079">
        <v>365.6</v>
      </c>
      <c r="I122" s="1079">
        <v>347.1</v>
      </c>
      <c r="J122" s="1079">
        <v>803.6</v>
      </c>
      <c r="K122" s="1079">
        <v>420.4</v>
      </c>
      <c r="L122" s="1079">
        <v>4220.3999999999996</v>
      </c>
      <c r="M122" s="1080">
        <f t="shared" si="9"/>
        <v>13317.2</v>
      </c>
      <c r="N122" s="1080">
        <v>1694</v>
      </c>
      <c r="O122" s="1083"/>
      <c r="P122" s="1089"/>
      <c r="Q122" s="1075"/>
      <c r="R122" s="1075"/>
      <c r="S122" s="1075"/>
      <c r="T122" s="1075"/>
      <c r="U122" s="1075"/>
      <c r="V122" s="1075"/>
      <c r="W122" s="1075"/>
    </row>
    <row r="123" spans="2:23" s="1076" customFormat="1" ht="34.9" hidden="1" customHeight="1">
      <c r="B123" s="216">
        <v>39753</v>
      </c>
      <c r="C123" s="1082">
        <v>198.2</v>
      </c>
      <c r="D123" s="1082">
        <v>38.9</v>
      </c>
      <c r="E123" s="1082">
        <v>1645.1</v>
      </c>
      <c r="F123" s="1082">
        <v>3037.4</v>
      </c>
      <c r="G123" s="1082">
        <v>2235.1</v>
      </c>
      <c r="H123" s="1082">
        <v>365.1</v>
      </c>
      <c r="I123" s="1082">
        <v>354.7</v>
      </c>
      <c r="J123" s="1082">
        <v>839.1</v>
      </c>
      <c r="K123" s="1082">
        <v>430.4</v>
      </c>
      <c r="L123" s="1082">
        <v>4253.8</v>
      </c>
      <c r="M123" s="1074">
        <f t="shared" si="9"/>
        <v>13397.8</v>
      </c>
      <c r="N123" s="1074">
        <v>1743.4</v>
      </c>
      <c r="O123" s="1083"/>
      <c r="P123" s="1089"/>
      <c r="Q123" s="1075"/>
      <c r="R123" s="1075"/>
      <c r="S123" s="1075"/>
      <c r="T123" s="1075"/>
      <c r="U123" s="1075"/>
      <c r="V123" s="1075"/>
      <c r="W123" s="1075"/>
    </row>
    <row r="124" spans="2:23" s="1076" customFormat="1" ht="34.9" hidden="1" customHeight="1">
      <c r="B124" s="217">
        <v>39783</v>
      </c>
      <c r="C124" s="1079">
        <v>210</v>
      </c>
      <c r="D124" s="1079">
        <v>48.3</v>
      </c>
      <c r="E124" s="1079">
        <v>1597.6</v>
      </c>
      <c r="F124" s="1079">
        <v>2897.5</v>
      </c>
      <c r="G124" s="1079">
        <v>2293.1</v>
      </c>
      <c r="H124" s="1079">
        <v>370.5</v>
      </c>
      <c r="I124" s="1079">
        <v>366.6</v>
      </c>
      <c r="J124" s="1079">
        <v>870.3</v>
      </c>
      <c r="K124" s="1079">
        <v>437.7</v>
      </c>
      <c r="L124" s="1079">
        <v>3952.7</v>
      </c>
      <c r="M124" s="1080">
        <f t="shared" si="9"/>
        <v>13044.3</v>
      </c>
      <c r="N124" s="1080">
        <v>1674.2</v>
      </c>
      <c r="O124" s="1083"/>
      <c r="P124" s="1089"/>
      <c r="Q124" s="1075"/>
      <c r="R124" s="1075"/>
      <c r="S124" s="1075"/>
      <c r="T124" s="1075"/>
      <c r="U124" s="1075"/>
      <c r="V124" s="1075"/>
      <c r="W124" s="1075"/>
    </row>
    <row r="125" spans="2:23" s="1076" customFormat="1" ht="34.9" hidden="1" customHeight="1">
      <c r="B125" s="215">
        <v>2009</v>
      </c>
      <c r="C125" s="1087"/>
      <c r="D125" s="1087"/>
      <c r="E125" s="1087"/>
      <c r="F125" s="1087"/>
      <c r="G125" s="1087"/>
      <c r="H125" s="1087"/>
      <c r="I125" s="1087"/>
      <c r="J125" s="1087"/>
      <c r="K125" s="1087"/>
      <c r="L125" s="1087"/>
      <c r="M125" s="1088"/>
      <c r="N125" s="1088"/>
      <c r="O125" s="1083"/>
      <c r="P125" s="1089"/>
      <c r="Q125" s="1075"/>
      <c r="R125" s="1075"/>
      <c r="S125" s="1075"/>
      <c r="T125" s="1075"/>
      <c r="U125" s="1075"/>
      <c r="V125" s="1075"/>
      <c r="W125" s="1075"/>
    </row>
    <row r="126" spans="2:23" s="1076" customFormat="1" ht="34.9" hidden="1" customHeight="1">
      <c r="B126" s="216">
        <v>39814</v>
      </c>
      <c r="C126" s="1082">
        <v>214.3</v>
      </c>
      <c r="D126" s="1082">
        <v>38</v>
      </c>
      <c r="E126" s="1082">
        <v>1559.4</v>
      </c>
      <c r="F126" s="1082">
        <v>2974.1</v>
      </c>
      <c r="G126" s="1082">
        <v>2335.1999999999998</v>
      </c>
      <c r="H126" s="1082">
        <v>370.2</v>
      </c>
      <c r="I126" s="1082">
        <v>342.2</v>
      </c>
      <c r="J126" s="1082">
        <v>868.4</v>
      </c>
      <c r="K126" s="1082">
        <v>421.2</v>
      </c>
      <c r="L126" s="1082">
        <v>4080</v>
      </c>
      <c r="M126" s="1074">
        <f t="shared" ref="M126:M137" si="10">SUM(C126:L126)</f>
        <v>13203</v>
      </c>
      <c r="N126" s="1074">
        <v>1717.1</v>
      </c>
      <c r="O126" s="1083"/>
      <c r="P126" s="1089"/>
      <c r="Q126" s="1075"/>
      <c r="R126" s="1075"/>
      <c r="S126" s="1075"/>
      <c r="T126" s="1075"/>
      <c r="U126" s="1075"/>
      <c r="V126" s="1075"/>
      <c r="W126" s="1075"/>
    </row>
    <row r="127" spans="2:23" s="1076" customFormat="1" ht="34.9" hidden="1" customHeight="1">
      <c r="B127" s="217">
        <v>39845</v>
      </c>
      <c r="C127" s="1079">
        <v>204.1</v>
      </c>
      <c r="D127" s="1079">
        <v>35.5</v>
      </c>
      <c r="E127" s="1079">
        <v>1621.2</v>
      </c>
      <c r="F127" s="1079">
        <v>2890.5</v>
      </c>
      <c r="G127" s="1079">
        <v>2342.8000000000002</v>
      </c>
      <c r="H127" s="1079">
        <v>380.2</v>
      </c>
      <c r="I127" s="1079">
        <v>359.1</v>
      </c>
      <c r="J127" s="1079">
        <v>840.4</v>
      </c>
      <c r="K127" s="1079">
        <v>409.3</v>
      </c>
      <c r="L127" s="1079">
        <v>3854.6</v>
      </c>
      <c r="M127" s="1080">
        <f t="shared" si="10"/>
        <v>12937.7</v>
      </c>
      <c r="N127" s="1080">
        <v>1724.8</v>
      </c>
      <c r="O127" s="1083"/>
      <c r="P127" s="1089"/>
      <c r="Q127" s="1075"/>
      <c r="R127" s="1075"/>
      <c r="S127" s="1075"/>
      <c r="T127" s="1075"/>
      <c r="U127" s="1075"/>
      <c r="V127" s="1075"/>
      <c r="W127" s="1075"/>
    </row>
    <row r="128" spans="2:23" s="1076" customFormat="1" ht="34.9" hidden="1" customHeight="1">
      <c r="B128" s="216">
        <v>39873</v>
      </c>
      <c r="C128" s="1082">
        <v>208.9</v>
      </c>
      <c r="D128" s="1082">
        <v>52.9</v>
      </c>
      <c r="E128" s="1082">
        <v>1532.4</v>
      </c>
      <c r="F128" s="1082">
        <v>2904.7</v>
      </c>
      <c r="G128" s="1082">
        <v>2349.4</v>
      </c>
      <c r="H128" s="1082">
        <v>400.7</v>
      </c>
      <c r="I128" s="1082">
        <v>365.7</v>
      </c>
      <c r="J128" s="1082">
        <v>847.8</v>
      </c>
      <c r="K128" s="1082">
        <v>403.7</v>
      </c>
      <c r="L128" s="1082">
        <v>3837.4</v>
      </c>
      <c r="M128" s="1074">
        <f t="shared" si="10"/>
        <v>12903.599999999999</v>
      </c>
      <c r="N128" s="1074">
        <v>1762.4</v>
      </c>
      <c r="O128" s="1083"/>
      <c r="P128" s="1089"/>
      <c r="Q128" s="1075"/>
      <c r="R128" s="1075"/>
      <c r="S128" s="1075"/>
      <c r="T128" s="1075"/>
      <c r="U128" s="1075"/>
      <c r="V128" s="1075"/>
      <c r="W128" s="1075"/>
    </row>
    <row r="129" spans="2:23" s="1076" customFormat="1" ht="34.9" hidden="1" customHeight="1">
      <c r="B129" s="217">
        <v>39904</v>
      </c>
      <c r="C129" s="1079">
        <v>207.59</v>
      </c>
      <c r="D129" s="1079">
        <v>47.41</v>
      </c>
      <c r="E129" s="1079">
        <v>1500.85</v>
      </c>
      <c r="F129" s="1079">
        <v>2929.07</v>
      </c>
      <c r="G129" s="1079">
        <v>2334.15</v>
      </c>
      <c r="H129" s="1079">
        <v>401.86</v>
      </c>
      <c r="I129" s="1079">
        <v>334.16</v>
      </c>
      <c r="J129" s="1079">
        <v>872.99</v>
      </c>
      <c r="K129" s="1079">
        <v>403.38</v>
      </c>
      <c r="L129" s="1079">
        <v>3833.52</v>
      </c>
      <c r="M129" s="1080">
        <f t="shared" si="10"/>
        <v>12864.98</v>
      </c>
      <c r="N129" s="1080">
        <v>1780.73</v>
      </c>
      <c r="O129" s="1083"/>
      <c r="P129" s="1089"/>
      <c r="Q129" s="1075"/>
      <c r="R129" s="1075"/>
      <c r="S129" s="1075"/>
      <c r="T129" s="1075"/>
      <c r="U129" s="1075"/>
      <c r="V129" s="1075"/>
      <c r="W129" s="1075"/>
    </row>
    <row r="130" spans="2:23" s="1076" customFormat="1" ht="34.9" hidden="1" customHeight="1">
      <c r="B130" s="216">
        <v>39934</v>
      </c>
      <c r="C130" s="1082">
        <v>207.8</v>
      </c>
      <c r="D130" s="1082">
        <v>48</v>
      </c>
      <c r="E130" s="1082">
        <v>1537.3</v>
      </c>
      <c r="F130" s="1082">
        <v>2986.2</v>
      </c>
      <c r="G130" s="1082">
        <v>2423.1999999999998</v>
      </c>
      <c r="H130" s="1082">
        <v>409.9</v>
      </c>
      <c r="I130" s="1082">
        <v>364.9</v>
      </c>
      <c r="J130" s="1082">
        <v>917.2</v>
      </c>
      <c r="K130" s="1082">
        <v>421.1</v>
      </c>
      <c r="L130" s="1082">
        <v>3726.6</v>
      </c>
      <c r="M130" s="1074">
        <f t="shared" si="10"/>
        <v>13042.199999999999</v>
      </c>
      <c r="N130" s="1074">
        <v>1834.3</v>
      </c>
      <c r="O130" s="1083"/>
      <c r="P130" s="1089"/>
      <c r="Q130" s="1075"/>
      <c r="R130" s="1075"/>
      <c r="S130" s="1075"/>
      <c r="T130" s="1075"/>
      <c r="U130" s="1075"/>
      <c r="V130" s="1075"/>
      <c r="W130" s="1075"/>
    </row>
    <row r="131" spans="2:23" s="1076" customFormat="1" ht="34.9" hidden="1" customHeight="1">
      <c r="B131" s="217">
        <v>39965</v>
      </c>
      <c r="C131" s="1079">
        <v>205.7</v>
      </c>
      <c r="D131" s="1079">
        <v>53.5</v>
      </c>
      <c r="E131" s="1079">
        <v>1472.1</v>
      </c>
      <c r="F131" s="1079">
        <v>2962.5</v>
      </c>
      <c r="G131" s="1079">
        <v>2427.5</v>
      </c>
      <c r="H131" s="1079">
        <v>406.4</v>
      </c>
      <c r="I131" s="1079">
        <v>374.5</v>
      </c>
      <c r="J131" s="1079">
        <v>954.9</v>
      </c>
      <c r="K131" s="1079">
        <v>406.9</v>
      </c>
      <c r="L131" s="1079">
        <v>3818.5</v>
      </c>
      <c r="M131" s="1080">
        <f t="shared" si="10"/>
        <v>13082.5</v>
      </c>
      <c r="N131" s="1080">
        <v>1819.7</v>
      </c>
      <c r="O131" s="1083"/>
      <c r="P131" s="1089"/>
      <c r="Q131" s="1075"/>
      <c r="R131" s="1075"/>
      <c r="S131" s="1075"/>
      <c r="T131" s="1075"/>
      <c r="U131" s="1075"/>
      <c r="V131" s="1075"/>
      <c r="W131" s="1075"/>
    </row>
    <row r="132" spans="2:23" s="1076" customFormat="1" ht="34.9" hidden="1" customHeight="1">
      <c r="B132" s="216">
        <v>39995</v>
      </c>
      <c r="C132" s="1082">
        <v>204.6</v>
      </c>
      <c r="D132" s="1082">
        <v>45.6</v>
      </c>
      <c r="E132" s="1082">
        <v>1509.7</v>
      </c>
      <c r="F132" s="1082">
        <v>3164.9</v>
      </c>
      <c r="G132" s="1082">
        <v>2405.5</v>
      </c>
      <c r="H132" s="1082">
        <v>420.9</v>
      </c>
      <c r="I132" s="1082">
        <v>358.5</v>
      </c>
      <c r="J132" s="1082">
        <v>954.6</v>
      </c>
      <c r="K132" s="1082">
        <v>400.7</v>
      </c>
      <c r="L132" s="1082">
        <v>3758.5</v>
      </c>
      <c r="M132" s="1074">
        <f t="shared" si="10"/>
        <v>13223.5</v>
      </c>
      <c r="N132" s="1074">
        <v>1717.9</v>
      </c>
      <c r="O132" s="1083"/>
      <c r="P132" s="1089"/>
      <c r="Q132" s="1075"/>
      <c r="R132" s="1075"/>
      <c r="S132" s="1075"/>
      <c r="T132" s="1075"/>
      <c r="U132" s="1075"/>
      <c r="V132" s="1075"/>
      <c r="W132" s="1075"/>
    </row>
    <row r="133" spans="2:23" s="1076" customFormat="1" ht="34.9" hidden="1" customHeight="1">
      <c r="B133" s="217">
        <v>40026</v>
      </c>
      <c r="C133" s="1079">
        <v>203.2</v>
      </c>
      <c r="D133" s="1079">
        <v>36.4</v>
      </c>
      <c r="E133" s="1079">
        <v>1524.6</v>
      </c>
      <c r="F133" s="1079">
        <v>3052.9</v>
      </c>
      <c r="G133" s="1079">
        <v>2403.4</v>
      </c>
      <c r="H133" s="1079">
        <v>423.2</v>
      </c>
      <c r="I133" s="1079">
        <v>359.7</v>
      </c>
      <c r="J133" s="1079">
        <v>865</v>
      </c>
      <c r="K133" s="1079">
        <v>376.4</v>
      </c>
      <c r="L133" s="1079">
        <v>3816.1</v>
      </c>
      <c r="M133" s="1080">
        <f t="shared" si="10"/>
        <v>13060.9</v>
      </c>
      <c r="N133" s="1080">
        <v>1556.2</v>
      </c>
      <c r="O133" s="1083"/>
      <c r="P133" s="1089"/>
      <c r="Q133" s="1075"/>
      <c r="R133" s="1075"/>
      <c r="S133" s="1075"/>
      <c r="T133" s="1075"/>
      <c r="U133" s="1075"/>
      <c r="V133" s="1075"/>
      <c r="W133" s="1075"/>
    </row>
    <row r="134" spans="2:23" s="1076" customFormat="1" ht="34.9" hidden="1" customHeight="1">
      <c r="B134" s="216">
        <v>40057</v>
      </c>
      <c r="C134" s="1082">
        <v>203.7</v>
      </c>
      <c r="D134" s="1082">
        <v>50.3</v>
      </c>
      <c r="E134" s="1082">
        <v>1529.3</v>
      </c>
      <c r="F134" s="1082">
        <v>3110.8</v>
      </c>
      <c r="G134" s="1082">
        <v>2431.9</v>
      </c>
      <c r="H134" s="1082">
        <v>424.3</v>
      </c>
      <c r="I134" s="1082">
        <v>361.5</v>
      </c>
      <c r="J134" s="1082">
        <v>875.8</v>
      </c>
      <c r="K134" s="1082">
        <v>389.1</v>
      </c>
      <c r="L134" s="1082">
        <v>3787.2</v>
      </c>
      <c r="M134" s="1074">
        <f t="shared" si="10"/>
        <v>13163.900000000001</v>
      </c>
      <c r="N134" s="1074">
        <v>1538.5</v>
      </c>
      <c r="O134" s="1083"/>
      <c r="P134" s="1089"/>
      <c r="Q134" s="1075"/>
      <c r="R134" s="1075"/>
      <c r="S134" s="1075"/>
      <c r="T134" s="1075"/>
      <c r="U134" s="1075"/>
      <c r="V134" s="1075"/>
      <c r="W134" s="1075"/>
    </row>
    <row r="135" spans="2:23" s="1076" customFormat="1" ht="34.9" hidden="1" customHeight="1">
      <c r="B135" s="217">
        <v>40087</v>
      </c>
      <c r="C135" s="1079">
        <v>193</v>
      </c>
      <c r="D135" s="1079">
        <v>38.9</v>
      </c>
      <c r="E135" s="1079">
        <v>1570.5</v>
      </c>
      <c r="F135" s="1079">
        <v>3108.9</v>
      </c>
      <c r="G135" s="1079">
        <v>2463.1</v>
      </c>
      <c r="H135" s="1079">
        <v>431</v>
      </c>
      <c r="I135" s="1079">
        <v>360.3</v>
      </c>
      <c r="J135" s="1079">
        <v>870.8</v>
      </c>
      <c r="K135" s="1079">
        <v>383.5</v>
      </c>
      <c r="L135" s="1079">
        <v>3834.1</v>
      </c>
      <c r="M135" s="1080">
        <f t="shared" si="10"/>
        <v>13254.1</v>
      </c>
      <c r="N135" s="1080">
        <v>1564.2</v>
      </c>
      <c r="O135" s="1083"/>
      <c r="P135" s="1089"/>
      <c r="Q135" s="1075"/>
      <c r="R135" s="1075"/>
      <c r="S135" s="1075"/>
      <c r="T135" s="1075"/>
      <c r="U135" s="1075"/>
      <c r="V135" s="1075"/>
      <c r="W135" s="1075"/>
    </row>
    <row r="136" spans="2:23" s="1076" customFormat="1" ht="34.9" hidden="1" customHeight="1">
      <c r="B136" s="216">
        <v>40118</v>
      </c>
      <c r="C136" s="1082">
        <v>208.6</v>
      </c>
      <c r="D136" s="1082">
        <v>42.3</v>
      </c>
      <c r="E136" s="1082">
        <v>1727.2</v>
      </c>
      <c r="F136" s="1082">
        <v>3122</v>
      </c>
      <c r="G136" s="1082">
        <v>2570</v>
      </c>
      <c r="H136" s="1082">
        <v>443.1</v>
      </c>
      <c r="I136" s="1082">
        <v>383.7</v>
      </c>
      <c r="J136" s="1082">
        <v>875.3</v>
      </c>
      <c r="K136" s="1082">
        <v>438.7</v>
      </c>
      <c r="L136" s="1082">
        <v>3567.3</v>
      </c>
      <c r="M136" s="1074">
        <f t="shared" si="10"/>
        <v>13378.2</v>
      </c>
      <c r="N136" s="1074">
        <v>1590.8</v>
      </c>
      <c r="O136" s="1083"/>
      <c r="P136" s="1089"/>
      <c r="Q136" s="1075"/>
      <c r="R136" s="1075"/>
      <c r="S136" s="1075"/>
      <c r="T136" s="1075"/>
      <c r="U136" s="1075"/>
      <c r="V136" s="1075"/>
      <c r="W136" s="1075"/>
    </row>
    <row r="137" spans="2:23" s="1076" customFormat="1" ht="34.9" hidden="1" customHeight="1">
      <c r="B137" s="217">
        <v>40148</v>
      </c>
      <c r="C137" s="1079">
        <v>231.2</v>
      </c>
      <c r="D137" s="1079">
        <v>60.2</v>
      </c>
      <c r="E137" s="1079">
        <v>1631.2</v>
      </c>
      <c r="F137" s="1079">
        <v>3195.4</v>
      </c>
      <c r="G137" s="1079">
        <v>2582.5</v>
      </c>
      <c r="H137" s="1079">
        <v>453.1</v>
      </c>
      <c r="I137" s="1079">
        <v>427.9</v>
      </c>
      <c r="J137" s="1079">
        <v>909.5</v>
      </c>
      <c r="K137" s="1079">
        <v>434.1</v>
      </c>
      <c r="L137" s="1079">
        <v>3392.1</v>
      </c>
      <c r="M137" s="1080">
        <f t="shared" si="10"/>
        <v>13317.2</v>
      </c>
      <c r="N137" s="1080">
        <v>1545.5</v>
      </c>
      <c r="O137" s="1083"/>
      <c r="P137" s="1089"/>
      <c r="Q137" s="1075"/>
      <c r="R137" s="1075"/>
      <c r="S137" s="1075"/>
      <c r="T137" s="1075"/>
      <c r="U137" s="1075"/>
      <c r="V137" s="1075"/>
      <c r="W137" s="1075"/>
    </row>
    <row r="138" spans="2:23" s="1076" customFormat="1" ht="34.9" hidden="1" customHeight="1">
      <c r="B138" s="215">
        <v>2010</v>
      </c>
      <c r="C138" s="1087"/>
      <c r="D138" s="1087"/>
      <c r="E138" s="1087"/>
      <c r="F138" s="1087"/>
      <c r="G138" s="1087"/>
      <c r="H138" s="1087"/>
      <c r="I138" s="1087"/>
      <c r="J138" s="1087"/>
      <c r="K138" s="1087"/>
      <c r="L138" s="1087"/>
      <c r="M138" s="1088"/>
      <c r="N138" s="1088"/>
      <c r="O138" s="1083"/>
      <c r="P138" s="1089"/>
      <c r="Q138" s="1075"/>
      <c r="R138" s="1075"/>
      <c r="S138" s="1075"/>
      <c r="T138" s="1075"/>
      <c r="U138" s="1075"/>
      <c r="V138" s="1075"/>
      <c r="W138" s="1075"/>
    </row>
    <row r="139" spans="2:23" s="1076" customFormat="1" ht="34.9" hidden="1" customHeight="1">
      <c r="B139" s="216">
        <v>40179</v>
      </c>
      <c r="C139" s="1082">
        <v>209.1</v>
      </c>
      <c r="D139" s="1082">
        <v>50.8</v>
      </c>
      <c r="E139" s="1082">
        <v>1740.2</v>
      </c>
      <c r="F139" s="1082">
        <v>3226.6</v>
      </c>
      <c r="G139" s="1082">
        <v>2617.8000000000002</v>
      </c>
      <c r="H139" s="1082">
        <v>458.3</v>
      </c>
      <c r="I139" s="1082">
        <v>452</v>
      </c>
      <c r="J139" s="1082">
        <v>901.3</v>
      </c>
      <c r="K139" s="1082">
        <v>439</v>
      </c>
      <c r="L139" s="1082">
        <v>3306.2</v>
      </c>
      <c r="M139" s="1074">
        <f t="shared" ref="M139:M150" si="11">SUM(C139:L139)</f>
        <v>13401.3</v>
      </c>
      <c r="N139" s="1074">
        <v>1562.9</v>
      </c>
      <c r="O139" s="1083"/>
      <c r="P139" s="1089"/>
      <c r="Q139" s="1075"/>
      <c r="R139" s="1075"/>
      <c r="S139" s="1075"/>
      <c r="T139" s="1075"/>
      <c r="U139" s="1075"/>
      <c r="V139" s="1075"/>
      <c r="W139" s="1075"/>
    </row>
    <row r="140" spans="2:23" s="1076" customFormat="1" ht="34.9" hidden="1" customHeight="1">
      <c r="B140" s="217">
        <v>40210</v>
      </c>
      <c r="C140" s="1079">
        <v>218.5</v>
      </c>
      <c r="D140" s="1079">
        <v>54.9</v>
      </c>
      <c r="E140" s="1079">
        <v>1722.6</v>
      </c>
      <c r="F140" s="1079">
        <v>3201.8</v>
      </c>
      <c r="G140" s="1079">
        <v>2658.7</v>
      </c>
      <c r="H140" s="1079">
        <v>466.1</v>
      </c>
      <c r="I140" s="1079">
        <v>463.3</v>
      </c>
      <c r="J140" s="1079">
        <v>921.8</v>
      </c>
      <c r="K140" s="1079">
        <v>433.8</v>
      </c>
      <c r="L140" s="1079">
        <v>3271.2</v>
      </c>
      <c r="M140" s="1080">
        <f t="shared" si="11"/>
        <v>13412.699999999997</v>
      </c>
      <c r="N140" s="1080">
        <v>1573.2</v>
      </c>
      <c r="O140" s="1083"/>
      <c r="P140" s="1089"/>
      <c r="Q140" s="1075"/>
      <c r="R140" s="1075"/>
      <c r="S140" s="1075"/>
      <c r="T140" s="1075"/>
      <c r="U140" s="1075"/>
      <c r="V140" s="1075"/>
      <c r="W140" s="1075"/>
    </row>
    <row r="141" spans="2:23" s="1076" customFormat="1" ht="34.9" hidden="1" customHeight="1">
      <c r="B141" s="216">
        <v>40238</v>
      </c>
      <c r="C141" s="1082">
        <v>220.9</v>
      </c>
      <c r="D141" s="1082">
        <v>72.599999999999994</v>
      </c>
      <c r="E141" s="1082">
        <v>1691.8</v>
      </c>
      <c r="F141" s="1082">
        <v>3181.3</v>
      </c>
      <c r="G141" s="1082">
        <v>3058.7</v>
      </c>
      <c r="H141" s="1082">
        <v>468.2</v>
      </c>
      <c r="I141" s="1082">
        <v>449.3</v>
      </c>
      <c r="J141" s="1082">
        <v>892.9</v>
      </c>
      <c r="K141" s="1082">
        <v>407</v>
      </c>
      <c r="L141" s="1082">
        <v>2987.8</v>
      </c>
      <c r="M141" s="1074">
        <f t="shared" si="11"/>
        <v>13430.5</v>
      </c>
      <c r="N141" s="1074">
        <v>1549.1</v>
      </c>
      <c r="O141" s="1083"/>
      <c r="P141" s="1089"/>
      <c r="Q141" s="1075"/>
      <c r="R141" s="1075"/>
      <c r="S141" s="1075"/>
      <c r="T141" s="1075"/>
      <c r="U141" s="1075"/>
      <c r="V141" s="1075"/>
      <c r="W141" s="1075"/>
    </row>
    <row r="142" spans="2:23" s="1076" customFormat="1" ht="34.9" hidden="1" customHeight="1">
      <c r="B142" s="217">
        <v>40269</v>
      </c>
      <c r="C142" s="1079">
        <v>239.4</v>
      </c>
      <c r="D142" s="1079">
        <v>73</v>
      </c>
      <c r="E142" s="1079">
        <v>1702.3</v>
      </c>
      <c r="F142" s="1079">
        <v>3193.1</v>
      </c>
      <c r="G142" s="1079">
        <v>3063.4</v>
      </c>
      <c r="H142" s="1079">
        <v>479.6</v>
      </c>
      <c r="I142" s="1079">
        <v>455.7</v>
      </c>
      <c r="J142" s="1079">
        <v>908.8</v>
      </c>
      <c r="K142" s="1079">
        <v>395.3</v>
      </c>
      <c r="L142" s="1079">
        <v>3013</v>
      </c>
      <c r="M142" s="1080">
        <f t="shared" si="11"/>
        <v>13523.599999999999</v>
      </c>
      <c r="N142" s="1080">
        <v>1589.3</v>
      </c>
      <c r="O142" s="1083"/>
      <c r="P142" s="1089"/>
      <c r="Q142" s="1075"/>
      <c r="R142" s="1075"/>
      <c r="S142" s="1075"/>
      <c r="T142" s="1075"/>
      <c r="U142" s="1075"/>
      <c r="V142" s="1075"/>
      <c r="W142" s="1075"/>
    </row>
    <row r="143" spans="2:23" s="1076" customFormat="1" ht="34.9" hidden="1" customHeight="1">
      <c r="B143" s="216">
        <v>40299</v>
      </c>
      <c r="C143" s="1082">
        <v>240.5</v>
      </c>
      <c r="D143" s="1082">
        <v>72.099999999999994</v>
      </c>
      <c r="E143" s="1082">
        <v>1698.2</v>
      </c>
      <c r="F143" s="1082">
        <v>3209.1</v>
      </c>
      <c r="G143" s="1082">
        <v>3083.6</v>
      </c>
      <c r="H143" s="1082">
        <v>475.8</v>
      </c>
      <c r="I143" s="1082">
        <v>461.3</v>
      </c>
      <c r="J143" s="1082">
        <v>897.7</v>
      </c>
      <c r="K143" s="1082">
        <v>397.7</v>
      </c>
      <c r="L143" s="1082">
        <v>3114.3</v>
      </c>
      <c r="M143" s="1074">
        <f t="shared" si="11"/>
        <v>13650.3</v>
      </c>
      <c r="N143" s="1074">
        <v>1612.5</v>
      </c>
      <c r="O143" s="1083"/>
      <c r="P143" s="1089"/>
      <c r="Q143" s="1075"/>
      <c r="R143" s="1075"/>
      <c r="S143" s="1075"/>
      <c r="T143" s="1075"/>
      <c r="U143" s="1075"/>
      <c r="V143" s="1075"/>
      <c r="W143" s="1075"/>
    </row>
    <row r="144" spans="2:23" s="1076" customFormat="1" ht="34.9" hidden="1" customHeight="1">
      <c r="B144" s="217">
        <v>40330</v>
      </c>
      <c r="C144" s="1079">
        <v>215.7</v>
      </c>
      <c r="D144" s="1079">
        <v>80.5</v>
      </c>
      <c r="E144" s="1079">
        <v>1880.1</v>
      </c>
      <c r="F144" s="1079">
        <v>3275.3</v>
      </c>
      <c r="G144" s="1079">
        <v>3152.3</v>
      </c>
      <c r="H144" s="1079">
        <v>478.8</v>
      </c>
      <c r="I144" s="1079">
        <v>447.2</v>
      </c>
      <c r="J144" s="1079">
        <v>1038</v>
      </c>
      <c r="K144" s="1079">
        <v>354.7</v>
      </c>
      <c r="L144" s="1079">
        <v>2967.9</v>
      </c>
      <c r="M144" s="1080">
        <f t="shared" si="11"/>
        <v>13890.500000000002</v>
      </c>
      <c r="N144" s="1080">
        <v>1624.2</v>
      </c>
      <c r="O144" s="1083"/>
      <c r="P144" s="1089"/>
      <c r="Q144" s="1075"/>
      <c r="R144" s="1075"/>
      <c r="S144" s="1075"/>
      <c r="T144" s="1075"/>
      <c r="U144" s="1075"/>
      <c r="V144" s="1075"/>
      <c r="W144" s="1075"/>
    </row>
    <row r="145" spans="2:23" s="1076" customFormat="1" ht="34.9" hidden="1" customHeight="1">
      <c r="B145" s="216">
        <v>40360</v>
      </c>
      <c r="C145" s="1082">
        <v>229.2</v>
      </c>
      <c r="D145" s="1082">
        <v>70.8</v>
      </c>
      <c r="E145" s="1082">
        <v>1801.1</v>
      </c>
      <c r="F145" s="1082">
        <v>3351.3</v>
      </c>
      <c r="G145" s="1082">
        <v>3119.2</v>
      </c>
      <c r="H145" s="1082">
        <v>498.5</v>
      </c>
      <c r="I145" s="1082">
        <v>468.2</v>
      </c>
      <c r="J145" s="1082">
        <v>1003.5</v>
      </c>
      <c r="K145" s="1082">
        <v>376.9</v>
      </c>
      <c r="L145" s="1082">
        <v>2968.7</v>
      </c>
      <c r="M145" s="1074">
        <f t="shared" si="11"/>
        <v>13887.399999999998</v>
      </c>
      <c r="N145" s="1074">
        <v>1624.7</v>
      </c>
      <c r="O145" s="1083"/>
      <c r="P145" s="1089"/>
      <c r="Q145" s="1075"/>
      <c r="R145" s="1075"/>
      <c r="S145" s="1075"/>
      <c r="T145" s="1075"/>
      <c r="U145" s="1075"/>
      <c r="V145" s="1075"/>
      <c r="W145" s="1075"/>
    </row>
    <row r="146" spans="2:23" s="1076" customFormat="1" ht="34.9" hidden="1" customHeight="1">
      <c r="B146" s="217">
        <v>40391</v>
      </c>
      <c r="C146" s="1079">
        <v>210.6</v>
      </c>
      <c r="D146" s="1079">
        <v>220.7</v>
      </c>
      <c r="E146" s="1079">
        <v>1832.5</v>
      </c>
      <c r="F146" s="1079">
        <v>3311.3</v>
      </c>
      <c r="G146" s="1079">
        <v>3067</v>
      </c>
      <c r="H146" s="1079">
        <v>485.8</v>
      </c>
      <c r="I146" s="1079">
        <v>465.5</v>
      </c>
      <c r="J146" s="1079">
        <v>981.8</v>
      </c>
      <c r="K146" s="1079">
        <v>373.4</v>
      </c>
      <c r="L146" s="1079">
        <v>3029.6</v>
      </c>
      <c r="M146" s="1080">
        <f t="shared" si="11"/>
        <v>13978.199999999999</v>
      </c>
      <c r="N146" s="1080">
        <v>1627.1</v>
      </c>
      <c r="O146" s="1083"/>
      <c r="P146" s="1089"/>
      <c r="Q146" s="1075"/>
      <c r="R146" s="1075"/>
      <c r="S146" s="1075"/>
      <c r="T146" s="1075"/>
      <c r="U146" s="1075"/>
      <c r="V146" s="1075"/>
      <c r="W146" s="1075"/>
    </row>
    <row r="147" spans="2:23" s="1076" customFormat="1" ht="34.9" hidden="1" customHeight="1">
      <c r="B147" s="216">
        <v>40422</v>
      </c>
      <c r="C147" s="1082">
        <v>205.6</v>
      </c>
      <c r="D147" s="1082">
        <v>64.7</v>
      </c>
      <c r="E147" s="1082">
        <v>1809.8</v>
      </c>
      <c r="F147" s="1082">
        <v>3433</v>
      </c>
      <c r="G147" s="1082">
        <v>3156.2</v>
      </c>
      <c r="H147" s="1082">
        <v>484.2</v>
      </c>
      <c r="I147" s="1082">
        <v>463.5</v>
      </c>
      <c r="J147" s="1082">
        <v>939.7</v>
      </c>
      <c r="K147" s="1082">
        <v>365</v>
      </c>
      <c r="L147" s="1082">
        <v>3090.3</v>
      </c>
      <c r="M147" s="1074">
        <f t="shared" si="11"/>
        <v>14012</v>
      </c>
      <c r="N147" s="1074">
        <v>1616.4</v>
      </c>
      <c r="O147" s="1083"/>
      <c r="P147" s="1089"/>
      <c r="Q147" s="1075"/>
      <c r="R147" s="1075"/>
      <c r="S147" s="1075"/>
      <c r="T147" s="1075"/>
      <c r="U147" s="1075"/>
      <c r="V147" s="1075"/>
      <c r="W147" s="1075"/>
    </row>
    <row r="148" spans="2:23" s="1076" customFormat="1" ht="34.9" hidden="1" customHeight="1">
      <c r="B148" s="217">
        <v>40452</v>
      </c>
      <c r="C148" s="1079">
        <v>219.6</v>
      </c>
      <c r="D148" s="1079">
        <v>86.4</v>
      </c>
      <c r="E148" s="1079">
        <v>1875.4</v>
      </c>
      <c r="F148" s="1079">
        <v>3430.4</v>
      </c>
      <c r="G148" s="1079">
        <v>3135.3</v>
      </c>
      <c r="H148" s="1079">
        <v>503.9</v>
      </c>
      <c r="I148" s="1079">
        <v>490.9</v>
      </c>
      <c r="J148" s="1079">
        <v>996.2</v>
      </c>
      <c r="K148" s="1079">
        <v>407.8</v>
      </c>
      <c r="L148" s="1079">
        <v>3082.5</v>
      </c>
      <c r="M148" s="1080">
        <f t="shared" si="11"/>
        <v>14228.4</v>
      </c>
      <c r="N148" s="1080">
        <v>1637.2</v>
      </c>
      <c r="O148" s="1083"/>
      <c r="P148" s="1089"/>
      <c r="Q148" s="1075"/>
      <c r="R148" s="1075"/>
      <c r="S148" s="1075"/>
      <c r="T148" s="1075"/>
      <c r="U148" s="1075"/>
      <c r="V148" s="1075"/>
      <c r="W148" s="1075"/>
    </row>
    <row r="149" spans="2:23" s="1076" customFormat="1" ht="34.9" hidden="1" customHeight="1">
      <c r="B149" s="216">
        <v>40483</v>
      </c>
      <c r="C149" s="1082">
        <v>220</v>
      </c>
      <c r="D149" s="1082">
        <v>83.8</v>
      </c>
      <c r="E149" s="1082">
        <v>1897.9</v>
      </c>
      <c r="F149" s="1082">
        <v>3546.1</v>
      </c>
      <c r="G149" s="1082">
        <v>3160.1</v>
      </c>
      <c r="H149" s="1082">
        <v>501.7</v>
      </c>
      <c r="I149" s="1082">
        <v>497.7</v>
      </c>
      <c r="J149" s="1082">
        <v>1069.3</v>
      </c>
      <c r="K149" s="1082">
        <v>415.2</v>
      </c>
      <c r="L149" s="1082">
        <v>3140.2</v>
      </c>
      <c r="M149" s="1074">
        <f t="shared" si="11"/>
        <v>14532</v>
      </c>
      <c r="N149" s="1074">
        <v>1738.3</v>
      </c>
      <c r="O149" s="1083"/>
      <c r="P149" s="1089"/>
      <c r="Q149" s="1075"/>
      <c r="R149" s="1075"/>
      <c r="S149" s="1075"/>
      <c r="T149" s="1075"/>
      <c r="U149" s="1075"/>
      <c r="V149" s="1075"/>
      <c r="W149" s="1075"/>
    </row>
    <row r="150" spans="2:23" s="1076" customFormat="1" ht="34.9" hidden="1" customHeight="1">
      <c r="B150" s="217">
        <v>40513</v>
      </c>
      <c r="C150" s="1079">
        <v>211.8</v>
      </c>
      <c r="D150" s="1079">
        <v>55.4</v>
      </c>
      <c r="E150" s="1079">
        <v>1929</v>
      </c>
      <c r="F150" s="1079">
        <v>3594</v>
      </c>
      <c r="G150" s="1079">
        <v>3167.7</v>
      </c>
      <c r="H150" s="1079">
        <v>484.1</v>
      </c>
      <c r="I150" s="1079">
        <v>457.3</v>
      </c>
      <c r="J150" s="1079">
        <v>1050</v>
      </c>
      <c r="K150" s="1079">
        <v>408.3</v>
      </c>
      <c r="L150" s="1079">
        <v>3093.8</v>
      </c>
      <c r="M150" s="1080">
        <f t="shared" si="11"/>
        <v>14451.399999999998</v>
      </c>
      <c r="N150" s="1080">
        <v>1700.7</v>
      </c>
      <c r="O150" s="1083"/>
      <c r="P150" s="1089"/>
      <c r="Q150" s="1075"/>
      <c r="R150" s="1075"/>
      <c r="S150" s="1075"/>
      <c r="T150" s="1075"/>
      <c r="U150" s="1075"/>
      <c r="V150" s="1075"/>
      <c r="W150" s="1075"/>
    </row>
    <row r="151" spans="2:23" s="1076" customFormat="1" ht="34.9" hidden="1" customHeight="1">
      <c r="B151" s="215">
        <v>2011</v>
      </c>
      <c r="C151" s="1087"/>
      <c r="D151" s="1087"/>
      <c r="E151" s="1087"/>
      <c r="F151" s="1087"/>
      <c r="G151" s="1087"/>
      <c r="H151" s="1087"/>
      <c r="I151" s="1087"/>
      <c r="J151" s="1087"/>
      <c r="K151" s="1087"/>
      <c r="L151" s="1087"/>
      <c r="M151" s="1088"/>
      <c r="N151" s="1088"/>
      <c r="O151" s="1083"/>
      <c r="P151" s="1089"/>
      <c r="Q151" s="1075"/>
      <c r="R151" s="1075"/>
      <c r="S151" s="1075"/>
      <c r="T151" s="1075"/>
      <c r="U151" s="1075"/>
      <c r="V151" s="1075"/>
      <c r="W151" s="1075"/>
    </row>
    <row r="152" spans="2:23" s="1076" customFormat="1" ht="34.9" hidden="1" customHeight="1">
      <c r="B152" s="216">
        <v>40544</v>
      </c>
      <c r="C152" s="1082">
        <v>223.3</v>
      </c>
      <c r="D152" s="1082">
        <v>116.6</v>
      </c>
      <c r="E152" s="1082">
        <v>1948.6</v>
      </c>
      <c r="F152" s="1082">
        <v>3673.5</v>
      </c>
      <c r="G152" s="1082">
        <v>3197.8</v>
      </c>
      <c r="H152" s="1082">
        <v>489.5</v>
      </c>
      <c r="I152" s="1082">
        <v>456.5</v>
      </c>
      <c r="J152" s="1082">
        <v>1025.8</v>
      </c>
      <c r="K152" s="1082">
        <v>412.5</v>
      </c>
      <c r="L152" s="1082">
        <v>3084.6</v>
      </c>
      <c r="M152" s="1074">
        <f t="shared" ref="M152:M163" si="12">SUM(C152:L152)</f>
        <v>14628.699999999999</v>
      </c>
      <c r="N152" s="1074">
        <v>1691.2</v>
      </c>
      <c r="O152" s="1083"/>
      <c r="P152" s="1089"/>
      <c r="Q152" s="1075"/>
      <c r="R152" s="1075"/>
      <c r="S152" s="1075"/>
      <c r="T152" s="1075"/>
      <c r="U152" s="1075"/>
      <c r="V152" s="1075"/>
      <c r="W152" s="1075"/>
    </row>
    <row r="153" spans="2:23" s="1076" customFormat="1" ht="34.9" hidden="1" customHeight="1">
      <c r="B153" s="217">
        <v>40575</v>
      </c>
      <c r="C153" s="1079">
        <v>223.6</v>
      </c>
      <c r="D153" s="1079">
        <v>92.6</v>
      </c>
      <c r="E153" s="1079">
        <v>2033.1</v>
      </c>
      <c r="F153" s="1079">
        <v>3558.1</v>
      </c>
      <c r="G153" s="1079">
        <v>3286.6</v>
      </c>
      <c r="H153" s="1079">
        <v>505.7</v>
      </c>
      <c r="I153" s="1079">
        <v>464.4</v>
      </c>
      <c r="J153" s="1079">
        <v>998.2</v>
      </c>
      <c r="K153" s="1079">
        <v>403.6</v>
      </c>
      <c r="L153" s="1079">
        <v>3165.4</v>
      </c>
      <c r="M153" s="1080">
        <f t="shared" si="12"/>
        <v>14731.300000000001</v>
      </c>
      <c r="N153" s="1080">
        <v>1740.4</v>
      </c>
      <c r="O153" s="1083"/>
      <c r="P153" s="1089"/>
      <c r="Q153" s="1075"/>
      <c r="R153" s="1075"/>
      <c r="S153" s="1075"/>
      <c r="T153" s="1075"/>
      <c r="U153" s="1075"/>
      <c r="V153" s="1075"/>
      <c r="W153" s="1075"/>
    </row>
    <row r="154" spans="2:23" s="1076" customFormat="1" ht="34.9" hidden="1" customHeight="1">
      <c r="B154" s="216">
        <v>40603</v>
      </c>
      <c r="C154" s="1082">
        <v>222.3</v>
      </c>
      <c r="D154" s="1082">
        <v>89.2</v>
      </c>
      <c r="E154" s="1082">
        <v>2122.6999999999998</v>
      </c>
      <c r="F154" s="1082">
        <v>3752.3</v>
      </c>
      <c r="G154" s="1082">
        <v>3251.2</v>
      </c>
      <c r="H154" s="1082">
        <v>513.70000000000005</v>
      </c>
      <c r="I154" s="1082">
        <v>464.9</v>
      </c>
      <c r="J154" s="1082">
        <v>1089.2</v>
      </c>
      <c r="K154" s="1082">
        <v>410.5</v>
      </c>
      <c r="L154" s="1082">
        <v>3160.8</v>
      </c>
      <c r="M154" s="1074">
        <f t="shared" si="12"/>
        <v>15076.800000000003</v>
      </c>
      <c r="N154" s="1074">
        <v>1790.4</v>
      </c>
      <c r="O154" s="1083"/>
      <c r="P154" s="1089"/>
      <c r="Q154" s="1075"/>
      <c r="R154" s="1075"/>
      <c r="S154" s="1075"/>
      <c r="T154" s="1075"/>
      <c r="U154" s="1075"/>
      <c r="V154" s="1075"/>
      <c r="W154" s="1075"/>
    </row>
    <row r="155" spans="2:23" s="1076" customFormat="1" ht="34.9" hidden="1" customHeight="1">
      <c r="B155" s="217">
        <v>40634</v>
      </c>
      <c r="C155" s="1079">
        <v>229.1</v>
      </c>
      <c r="D155" s="1079">
        <v>87.9</v>
      </c>
      <c r="E155" s="1079">
        <v>2237.3000000000002</v>
      </c>
      <c r="F155" s="1079">
        <v>3715.6</v>
      </c>
      <c r="G155" s="1079">
        <v>3231.4</v>
      </c>
      <c r="H155" s="1079">
        <v>513</v>
      </c>
      <c r="I155" s="1079">
        <v>449.4</v>
      </c>
      <c r="J155" s="1079">
        <v>1096.0999999999999</v>
      </c>
      <c r="K155" s="1079">
        <v>405.1</v>
      </c>
      <c r="L155" s="1079">
        <v>3323.8</v>
      </c>
      <c r="M155" s="1080">
        <f t="shared" si="12"/>
        <v>15288.7</v>
      </c>
      <c r="N155" s="1080">
        <v>1852.1</v>
      </c>
      <c r="O155" s="1083"/>
      <c r="P155" s="1089"/>
      <c r="Q155" s="1075"/>
      <c r="R155" s="1075"/>
      <c r="S155" s="1075"/>
      <c r="T155" s="1075"/>
      <c r="U155" s="1075"/>
      <c r="V155" s="1075"/>
      <c r="W155" s="1075"/>
    </row>
    <row r="156" spans="2:23" s="1076" customFormat="1" ht="34.9" hidden="1" customHeight="1">
      <c r="B156" s="216">
        <v>40664</v>
      </c>
      <c r="C156" s="1082">
        <v>224.7</v>
      </c>
      <c r="D156" s="1082">
        <v>97</v>
      </c>
      <c r="E156" s="1082">
        <v>2194.6</v>
      </c>
      <c r="F156" s="1082">
        <v>3734</v>
      </c>
      <c r="G156" s="1082">
        <v>3267.9</v>
      </c>
      <c r="H156" s="1082">
        <v>520.4</v>
      </c>
      <c r="I156" s="1082">
        <v>452.7</v>
      </c>
      <c r="J156" s="1082">
        <v>1120.0999999999999</v>
      </c>
      <c r="K156" s="1082">
        <v>404.4</v>
      </c>
      <c r="L156" s="1082">
        <v>3393</v>
      </c>
      <c r="M156" s="1074">
        <f t="shared" si="12"/>
        <v>15408.8</v>
      </c>
      <c r="N156" s="1074">
        <v>1865.5</v>
      </c>
      <c r="O156" s="1083"/>
      <c r="P156" s="1089"/>
      <c r="Q156" s="1075"/>
      <c r="R156" s="1075"/>
      <c r="S156" s="1075"/>
      <c r="T156" s="1075"/>
      <c r="U156" s="1075"/>
      <c r="V156" s="1075"/>
      <c r="W156" s="1075"/>
    </row>
    <row r="157" spans="2:23" s="1076" customFormat="1" ht="34.9" hidden="1" customHeight="1">
      <c r="B157" s="217">
        <v>40695</v>
      </c>
      <c r="C157" s="1079">
        <v>216.2</v>
      </c>
      <c r="D157" s="1079">
        <v>91.2</v>
      </c>
      <c r="E157" s="1079">
        <v>2310.9</v>
      </c>
      <c r="F157" s="1079">
        <v>3698.6</v>
      </c>
      <c r="G157" s="1079">
        <v>3317.6</v>
      </c>
      <c r="H157" s="1079">
        <v>538.6</v>
      </c>
      <c r="I157" s="1079">
        <v>457.5</v>
      </c>
      <c r="J157" s="1079">
        <v>1136.7</v>
      </c>
      <c r="K157" s="1079">
        <v>375.8</v>
      </c>
      <c r="L157" s="1079">
        <v>3426.4</v>
      </c>
      <c r="M157" s="1080">
        <f t="shared" si="12"/>
        <v>15569.5</v>
      </c>
      <c r="N157" s="1080">
        <v>1866.3</v>
      </c>
      <c r="O157" s="1083"/>
      <c r="P157" s="1089"/>
      <c r="Q157" s="1075"/>
      <c r="R157" s="1075"/>
      <c r="S157" s="1075"/>
      <c r="T157" s="1075"/>
      <c r="U157" s="1075"/>
      <c r="V157" s="1075"/>
      <c r="W157" s="1075"/>
    </row>
    <row r="158" spans="2:23" s="1076" customFormat="1" ht="34.9" hidden="1" customHeight="1">
      <c r="B158" s="216">
        <v>40725</v>
      </c>
      <c r="C158" s="1082">
        <v>210.2</v>
      </c>
      <c r="D158" s="1082">
        <v>85.5</v>
      </c>
      <c r="E158" s="1082">
        <v>2191.1</v>
      </c>
      <c r="F158" s="1082">
        <v>3736.9</v>
      </c>
      <c r="G158" s="1082">
        <v>3333.8</v>
      </c>
      <c r="H158" s="1082">
        <v>537.5</v>
      </c>
      <c r="I158" s="1082">
        <v>452.1</v>
      </c>
      <c r="J158" s="1082">
        <v>1117.0999999999999</v>
      </c>
      <c r="K158" s="1082">
        <v>385.6</v>
      </c>
      <c r="L158" s="1082">
        <v>3542.9</v>
      </c>
      <c r="M158" s="1074">
        <f t="shared" si="12"/>
        <v>15592.7</v>
      </c>
      <c r="N158" s="1074">
        <v>1803.4</v>
      </c>
      <c r="O158" s="1083"/>
      <c r="P158" s="1089"/>
      <c r="Q158" s="1075"/>
      <c r="R158" s="1075"/>
      <c r="S158" s="1075"/>
      <c r="T158" s="1075"/>
      <c r="U158" s="1075"/>
      <c r="V158" s="1075"/>
      <c r="W158" s="1075"/>
    </row>
    <row r="159" spans="2:23" s="1076" customFormat="1" ht="34.9" hidden="1" customHeight="1">
      <c r="B159" s="217">
        <v>40756</v>
      </c>
      <c r="C159" s="1079">
        <v>204.4</v>
      </c>
      <c r="D159" s="1079">
        <v>85.9</v>
      </c>
      <c r="E159" s="1079">
        <v>2176.5</v>
      </c>
      <c r="F159" s="1079">
        <v>3652</v>
      </c>
      <c r="G159" s="1079">
        <v>3326.9</v>
      </c>
      <c r="H159" s="1079">
        <v>538.4</v>
      </c>
      <c r="I159" s="1079">
        <v>457.1</v>
      </c>
      <c r="J159" s="1079">
        <v>1075.3</v>
      </c>
      <c r="K159" s="1079">
        <v>381.5</v>
      </c>
      <c r="L159" s="1079">
        <v>3599.3</v>
      </c>
      <c r="M159" s="1080">
        <f t="shared" si="12"/>
        <v>15497.3</v>
      </c>
      <c r="N159" s="1080">
        <v>1760.1</v>
      </c>
      <c r="O159" s="1083"/>
      <c r="P159" s="1089"/>
      <c r="Q159" s="1075"/>
      <c r="R159" s="1075"/>
      <c r="S159" s="1075"/>
      <c r="T159" s="1075"/>
      <c r="U159" s="1075"/>
      <c r="V159" s="1075"/>
      <c r="W159" s="1075"/>
    </row>
    <row r="160" spans="2:23" s="1076" customFormat="1" ht="34.9" hidden="1" customHeight="1">
      <c r="B160" s="216">
        <v>40787</v>
      </c>
      <c r="C160" s="1082">
        <v>231.7</v>
      </c>
      <c r="D160" s="1082">
        <v>80.5</v>
      </c>
      <c r="E160" s="1082">
        <v>2267.8000000000002</v>
      </c>
      <c r="F160" s="1082">
        <v>3699.9</v>
      </c>
      <c r="G160" s="1082">
        <v>3355.6</v>
      </c>
      <c r="H160" s="1082">
        <v>523.1</v>
      </c>
      <c r="I160" s="1082">
        <v>464.5</v>
      </c>
      <c r="J160" s="1082">
        <v>1079.9000000000001</v>
      </c>
      <c r="K160" s="1082">
        <v>388.9</v>
      </c>
      <c r="L160" s="1082">
        <v>3472.4</v>
      </c>
      <c r="M160" s="1074">
        <f t="shared" si="12"/>
        <v>15564.3</v>
      </c>
      <c r="N160" s="1074">
        <v>1763</v>
      </c>
      <c r="O160" s="1083"/>
      <c r="P160" s="1089"/>
      <c r="Q160" s="1075"/>
      <c r="R160" s="1075"/>
      <c r="S160" s="1075"/>
      <c r="T160" s="1075"/>
      <c r="U160" s="1075"/>
      <c r="V160" s="1075"/>
      <c r="W160" s="1075"/>
    </row>
    <row r="161" spans="2:23" s="1076" customFormat="1" ht="34.9" hidden="1" customHeight="1">
      <c r="B161" s="217">
        <v>40817</v>
      </c>
      <c r="C161" s="1079">
        <v>217.8</v>
      </c>
      <c r="D161" s="1079">
        <v>83.6</v>
      </c>
      <c r="E161" s="1079">
        <v>2262.3000000000002</v>
      </c>
      <c r="F161" s="1079">
        <v>3688.5</v>
      </c>
      <c r="G161" s="1079">
        <v>3386.4</v>
      </c>
      <c r="H161" s="1079">
        <v>518.4</v>
      </c>
      <c r="I161" s="1079">
        <v>456.7</v>
      </c>
      <c r="J161" s="1079">
        <v>1085.4000000000001</v>
      </c>
      <c r="K161" s="1079">
        <v>408.1</v>
      </c>
      <c r="L161" s="1079">
        <v>3486.9</v>
      </c>
      <c r="M161" s="1080">
        <f t="shared" si="12"/>
        <v>15594.1</v>
      </c>
      <c r="N161" s="1080">
        <v>1741.6</v>
      </c>
      <c r="O161" s="1083"/>
      <c r="P161" s="1089"/>
      <c r="Q161" s="1075"/>
      <c r="R161" s="1075"/>
      <c r="S161" s="1075"/>
      <c r="T161" s="1075"/>
      <c r="U161" s="1075"/>
      <c r="V161" s="1075"/>
      <c r="W161" s="1075"/>
    </row>
    <row r="162" spans="2:23" s="1076" customFormat="1" ht="34.9" hidden="1" customHeight="1">
      <c r="B162" s="216">
        <v>40848</v>
      </c>
      <c r="C162" s="1082">
        <v>219.1</v>
      </c>
      <c r="D162" s="1082">
        <v>74.2</v>
      </c>
      <c r="E162" s="1082">
        <v>2279.8000000000002</v>
      </c>
      <c r="F162" s="1082">
        <v>3740.9</v>
      </c>
      <c r="G162" s="1082">
        <v>3385.2</v>
      </c>
      <c r="H162" s="1082">
        <v>532.5</v>
      </c>
      <c r="I162" s="1082">
        <v>481.8</v>
      </c>
      <c r="J162" s="1082">
        <v>1098.4000000000001</v>
      </c>
      <c r="K162" s="1082">
        <v>423.1</v>
      </c>
      <c r="L162" s="1082">
        <v>3463.4</v>
      </c>
      <c r="M162" s="1074">
        <f t="shared" si="12"/>
        <v>15698.4</v>
      </c>
      <c r="N162" s="1074">
        <v>1781.8</v>
      </c>
      <c r="O162" s="1083"/>
      <c r="P162" s="1089"/>
      <c r="Q162" s="1075"/>
      <c r="R162" s="1075"/>
      <c r="S162" s="1075"/>
      <c r="T162" s="1075"/>
      <c r="U162" s="1075"/>
      <c r="V162" s="1075"/>
      <c r="W162" s="1075"/>
    </row>
    <row r="163" spans="2:23" s="1076" customFormat="1" ht="34.9" hidden="1" customHeight="1">
      <c r="B163" s="217">
        <v>40878</v>
      </c>
      <c r="C163" s="1079">
        <v>229.2</v>
      </c>
      <c r="D163" s="1079">
        <v>79.5</v>
      </c>
      <c r="E163" s="1079">
        <v>2297.1999999999998</v>
      </c>
      <c r="F163" s="1079">
        <v>3779</v>
      </c>
      <c r="G163" s="1079">
        <v>3463.6</v>
      </c>
      <c r="H163" s="1079">
        <v>531.6</v>
      </c>
      <c r="I163" s="1079">
        <v>493.7</v>
      </c>
      <c r="J163" s="1079">
        <v>1135.3</v>
      </c>
      <c r="K163" s="1079">
        <v>430.5</v>
      </c>
      <c r="L163" s="1079">
        <v>3411.6</v>
      </c>
      <c r="M163" s="1080">
        <f t="shared" si="12"/>
        <v>15851.2</v>
      </c>
      <c r="N163" s="1080">
        <v>1806.3</v>
      </c>
      <c r="O163" s="1083"/>
      <c r="P163" s="1089"/>
      <c r="Q163" s="1075"/>
      <c r="R163" s="1075"/>
      <c r="S163" s="1075"/>
      <c r="T163" s="1075"/>
      <c r="U163" s="1075"/>
      <c r="V163" s="1075"/>
      <c r="W163" s="1075"/>
    </row>
    <row r="164" spans="2:23" s="1076" customFormat="1" ht="34.9" hidden="1" customHeight="1">
      <c r="B164" s="215">
        <v>2012</v>
      </c>
      <c r="C164" s="1087"/>
      <c r="D164" s="1087"/>
      <c r="E164" s="1087"/>
      <c r="F164" s="1087"/>
      <c r="G164" s="1087"/>
      <c r="H164" s="1087"/>
      <c r="I164" s="1087"/>
      <c r="J164" s="1087"/>
      <c r="K164" s="1087"/>
      <c r="L164" s="1087"/>
      <c r="M164" s="1088"/>
      <c r="N164" s="1088"/>
      <c r="O164" s="1083"/>
      <c r="P164" s="1089"/>
      <c r="Q164" s="1075"/>
      <c r="R164" s="1075"/>
      <c r="S164" s="1075"/>
      <c r="T164" s="1075"/>
      <c r="U164" s="1075"/>
      <c r="V164" s="1075"/>
      <c r="W164" s="1075"/>
    </row>
    <row r="165" spans="2:23" s="1076" customFormat="1" ht="34.9" hidden="1" customHeight="1">
      <c r="B165" s="216">
        <v>40909</v>
      </c>
      <c r="C165" s="1082">
        <v>270.7</v>
      </c>
      <c r="D165" s="1082">
        <v>87.5</v>
      </c>
      <c r="E165" s="1082">
        <v>2233</v>
      </c>
      <c r="F165" s="1082">
        <v>3715.7</v>
      </c>
      <c r="G165" s="1082">
        <v>3437.8</v>
      </c>
      <c r="H165" s="1082">
        <v>532.5</v>
      </c>
      <c r="I165" s="1082">
        <v>499.7</v>
      </c>
      <c r="J165" s="1082">
        <v>1288.5</v>
      </c>
      <c r="K165" s="1082">
        <v>422</v>
      </c>
      <c r="L165" s="1082">
        <v>3533.7</v>
      </c>
      <c r="M165" s="1074">
        <f t="shared" ref="M165:M176" si="13">SUM(C165:L165)</f>
        <v>16021.100000000002</v>
      </c>
      <c r="N165" s="1074">
        <v>1874.7</v>
      </c>
      <c r="O165" s="1083"/>
      <c r="P165" s="1089"/>
      <c r="Q165" s="1075"/>
      <c r="R165" s="1075"/>
      <c r="S165" s="1075"/>
      <c r="T165" s="1075"/>
      <c r="U165" s="1075"/>
      <c r="V165" s="1075"/>
      <c r="W165" s="1075"/>
    </row>
    <row r="166" spans="2:23" s="1076" customFormat="1" ht="34.9" hidden="1" customHeight="1">
      <c r="B166" s="217">
        <v>40940</v>
      </c>
      <c r="C166" s="1079">
        <v>262.8</v>
      </c>
      <c r="D166" s="1079">
        <v>85.4</v>
      </c>
      <c r="E166" s="1079">
        <v>2364.6</v>
      </c>
      <c r="F166" s="1079">
        <v>3761.8</v>
      </c>
      <c r="G166" s="1079">
        <v>3493</v>
      </c>
      <c r="H166" s="1079">
        <v>545.79999999999995</v>
      </c>
      <c r="I166" s="1079">
        <v>500.9</v>
      </c>
      <c r="J166" s="1079">
        <v>1504.6</v>
      </c>
      <c r="K166" s="1079">
        <v>434.8</v>
      </c>
      <c r="L166" s="1079">
        <v>3483.4</v>
      </c>
      <c r="M166" s="1080">
        <f t="shared" si="13"/>
        <v>16437.099999999999</v>
      </c>
      <c r="N166" s="1080">
        <v>1884</v>
      </c>
      <c r="O166" s="1083"/>
      <c r="P166" s="1089"/>
      <c r="Q166" s="1075"/>
      <c r="R166" s="1075"/>
      <c r="S166" s="1075"/>
      <c r="T166" s="1075"/>
      <c r="U166" s="1075"/>
      <c r="V166" s="1075"/>
      <c r="W166" s="1075"/>
    </row>
    <row r="167" spans="2:23" s="1076" customFormat="1" ht="34.9" hidden="1" customHeight="1">
      <c r="B167" s="216">
        <v>40969</v>
      </c>
      <c r="C167" s="1082">
        <v>256.3</v>
      </c>
      <c r="D167" s="1082">
        <v>91.9</v>
      </c>
      <c r="E167" s="1082">
        <v>2361.6</v>
      </c>
      <c r="F167" s="1082">
        <v>3841.8</v>
      </c>
      <c r="G167" s="1082">
        <v>3478.1</v>
      </c>
      <c r="H167" s="1082">
        <v>543.5</v>
      </c>
      <c r="I167" s="1082">
        <v>496.1</v>
      </c>
      <c r="J167" s="1082">
        <v>1690.4</v>
      </c>
      <c r="K167" s="1082">
        <v>377.2</v>
      </c>
      <c r="L167" s="1082">
        <v>3485.7</v>
      </c>
      <c r="M167" s="1074">
        <f t="shared" si="13"/>
        <v>16622.600000000002</v>
      </c>
      <c r="N167" s="1074">
        <v>1863.8</v>
      </c>
      <c r="O167" s="1083"/>
      <c r="P167" s="1089"/>
      <c r="Q167" s="1075"/>
      <c r="R167" s="1075"/>
      <c r="S167" s="1075"/>
      <c r="T167" s="1075"/>
      <c r="U167" s="1075"/>
      <c r="V167" s="1075"/>
      <c r="W167" s="1075"/>
    </row>
    <row r="168" spans="2:23" s="1076" customFormat="1" ht="34.9" hidden="1" customHeight="1">
      <c r="B168" s="217">
        <v>41000</v>
      </c>
      <c r="C168" s="1079">
        <v>249.6</v>
      </c>
      <c r="D168" s="1079">
        <v>95.3</v>
      </c>
      <c r="E168" s="1079">
        <v>2284.6</v>
      </c>
      <c r="F168" s="1079">
        <v>3750.5</v>
      </c>
      <c r="G168" s="1079">
        <v>3510.3</v>
      </c>
      <c r="H168" s="1079">
        <v>532.79999999999995</v>
      </c>
      <c r="I168" s="1079">
        <v>503.9</v>
      </c>
      <c r="J168" s="1079">
        <v>1765.6</v>
      </c>
      <c r="K168" s="1079">
        <v>448.3</v>
      </c>
      <c r="L168" s="1079">
        <v>3635.7</v>
      </c>
      <c r="M168" s="1080">
        <f t="shared" si="13"/>
        <v>16776.599999999999</v>
      </c>
      <c r="N168" s="1080">
        <v>1838.8</v>
      </c>
      <c r="O168" s="1083"/>
      <c r="P168" s="1089"/>
      <c r="Q168" s="1075"/>
      <c r="R168" s="1075"/>
      <c r="S168" s="1075"/>
      <c r="T168" s="1075"/>
      <c r="U168" s="1075"/>
      <c r="V168" s="1075"/>
      <c r="W168" s="1075"/>
    </row>
    <row r="169" spans="2:23" s="1076" customFormat="1" ht="34.9" hidden="1" customHeight="1">
      <c r="B169" s="216">
        <v>41030</v>
      </c>
      <c r="C169" s="1082">
        <v>267.39999999999998</v>
      </c>
      <c r="D169" s="1082">
        <v>87.4</v>
      </c>
      <c r="E169" s="1082">
        <v>2313.6999999999998</v>
      </c>
      <c r="F169" s="1082">
        <v>3715.3</v>
      </c>
      <c r="G169" s="1082">
        <v>3537.6</v>
      </c>
      <c r="H169" s="1082">
        <v>532.4</v>
      </c>
      <c r="I169" s="1082">
        <v>508.6</v>
      </c>
      <c r="J169" s="1082">
        <v>1818.9</v>
      </c>
      <c r="K169" s="1082">
        <v>447.6</v>
      </c>
      <c r="L169" s="1082">
        <v>3700.9</v>
      </c>
      <c r="M169" s="1074">
        <f t="shared" si="13"/>
        <v>16929.8</v>
      </c>
      <c r="N169" s="1074">
        <v>1832.8</v>
      </c>
      <c r="O169" s="1083"/>
      <c r="P169" s="1089"/>
      <c r="Q169" s="1075"/>
      <c r="R169" s="1075"/>
      <c r="S169" s="1075"/>
      <c r="T169" s="1075"/>
      <c r="U169" s="1075"/>
      <c r="V169" s="1075"/>
      <c r="W169" s="1075"/>
    </row>
    <row r="170" spans="2:23" s="1076" customFormat="1" ht="34.9" hidden="1" customHeight="1">
      <c r="B170" s="217">
        <v>41061</v>
      </c>
      <c r="C170" s="1079">
        <v>252.7</v>
      </c>
      <c r="D170" s="1079">
        <v>84</v>
      </c>
      <c r="E170" s="1079">
        <v>2399.6999999999998</v>
      </c>
      <c r="F170" s="1079">
        <v>3808</v>
      </c>
      <c r="G170" s="1079">
        <v>3590.2</v>
      </c>
      <c r="H170" s="1079">
        <v>540.70000000000005</v>
      </c>
      <c r="I170" s="1079">
        <v>511</v>
      </c>
      <c r="J170" s="1079">
        <v>1828.3</v>
      </c>
      <c r="K170" s="1079">
        <v>447.6</v>
      </c>
      <c r="L170" s="1079">
        <v>3645.1</v>
      </c>
      <c r="M170" s="1080">
        <f t="shared" si="13"/>
        <v>17107.3</v>
      </c>
      <c r="N170" s="1080">
        <v>1846.3</v>
      </c>
      <c r="O170" s="1083"/>
      <c r="P170" s="1089"/>
      <c r="Q170" s="1075"/>
      <c r="R170" s="1075"/>
      <c r="S170" s="1075"/>
      <c r="T170" s="1075"/>
      <c r="U170" s="1075"/>
      <c r="V170" s="1075"/>
      <c r="W170" s="1075"/>
    </row>
    <row r="171" spans="2:23" s="1076" customFormat="1" ht="34.9" hidden="1" customHeight="1">
      <c r="B171" s="216">
        <v>41091</v>
      </c>
      <c r="C171" s="1082">
        <v>263</v>
      </c>
      <c r="D171" s="1082">
        <v>89.1</v>
      </c>
      <c r="E171" s="1082">
        <v>2540.8000000000002</v>
      </c>
      <c r="F171" s="1082">
        <v>3735.8</v>
      </c>
      <c r="G171" s="1082">
        <v>3574.9</v>
      </c>
      <c r="H171" s="1082">
        <v>536.6</v>
      </c>
      <c r="I171" s="1082">
        <v>539.20000000000005</v>
      </c>
      <c r="J171" s="1082">
        <v>1811.7</v>
      </c>
      <c r="K171" s="1082">
        <v>461.9</v>
      </c>
      <c r="L171" s="1082">
        <v>3681.5</v>
      </c>
      <c r="M171" s="1074">
        <f t="shared" si="13"/>
        <v>17234.5</v>
      </c>
      <c r="N171" s="1074">
        <v>1946.3</v>
      </c>
      <c r="O171" s="1083"/>
      <c r="P171" s="1089"/>
      <c r="Q171" s="1075"/>
      <c r="R171" s="1075"/>
      <c r="S171" s="1075"/>
      <c r="T171" s="1075"/>
      <c r="U171" s="1075"/>
      <c r="V171" s="1075"/>
      <c r="W171" s="1075"/>
    </row>
    <row r="172" spans="2:23" s="1076" customFormat="1" ht="34.9" hidden="1" customHeight="1">
      <c r="B172" s="217">
        <v>41122</v>
      </c>
      <c r="C172" s="1079">
        <v>259.60000000000002</v>
      </c>
      <c r="D172" s="1079">
        <v>89.5</v>
      </c>
      <c r="E172" s="1079">
        <v>2509.4</v>
      </c>
      <c r="F172" s="1079">
        <v>3632.1</v>
      </c>
      <c r="G172" s="1079">
        <v>3677.7</v>
      </c>
      <c r="H172" s="1079">
        <v>540.5</v>
      </c>
      <c r="I172" s="1079">
        <v>505.2</v>
      </c>
      <c r="J172" s="1079">
        <v>1892.8</v>
      </c>
      <c r="K172" s="1079">
        <v>444.3</v>
      </c>
      <c r="L172" s="1079">
        <v>3762.7</v>
      </c>
      <c r="M172" s="1080">
        <f t="shared" si="13"/>
        <v>17313.8</v>
      </c>
      <c r="N172" s="1080">
        <v>1996.1</v>
      </c>
      <c r="O172" s="1083"/>
      <c r="P172" s="1089"/>
      <c r="Q172" s="1075"/>
      <c r="R172" s="1075"/>
      <c r="S172" s="1075"/>
      <c r="T172" s="1075"/>
      <c r="U172" s="1075"/>
      <c r="V172" s="1075"/>
      <c r="W172" s="1075"/>
    </row>
    <row r="173" spans="2:23" s="1076" customFormat="1" ht="34.9" hidden="1" customHeight="1">
      <c r="B173" s="216">
        <v>41153</v>
      </c>
      <c r="C173" s="1082">
        <v>268.60000000000002</v>
      </c>
      <c r="D173" s="1082">
        <v>85.7</v>
      </c>
      <c r="E173" s="1082">
        <v>2504.8000000000002</v>
      </c>
      <c r="F173" s="1082">
        <v>3723.5</v>
      </c>
      <c r="G173" s="1082">
        <v>3668.8</v>
      </c>
      <c r="H173" s="1082">
        <v>537.79999999999995</v>
      </c>
      <c r="I173" s="1082">
        <v>541</v>
      </c>
      <c r="J173" s="1082">
        <v>1864.4</v>
      </c>
      <c r="K173" s="1082">
        <v>459.1</v>
      </c>
      <c r="L173" s="1082">
        <v>3748.4</v>
      </c>
      <c r="M173" s="1074">
        <f t="shared" si="13"/>
        <v>17402.100000000002</v>
      </c>
      <c r="N173" s="1074">
        <v>1941.7</v>
      </c>
      <c r="O173" s="1083"/>
      <c r="P173" s="1089"/>
      <c r="Q173" s="1075"/>
      <c r="R173" s="1075"/>
      <c r="S173" s="1075"/>
      <c r="T173" s="1075"/>
      <c r="U173" s="1075"/>
      <c r="V173" s="1075"/>
      <c r="W173" s="1075"/>
    </row>
    <row r="174" spans="2:23" s="1076" customFormat="1" ht="34.9" hidden="1" customHeight="1">
      <c r="B174" s="217">
        <v>41183</v>
      </c>
      <c r="C174" s="1079">
        <v>258</v>
      </c>
      <c r="D174" s="1079">
        <v>77.5</v>
      </c>
      <c r="E174" s="1079">
        <v>2500.6999999999998</v>
      </c>
      <c r="F174" s="1079">
        <v>3746.1</v>
      </c>
      <c r="G174" s="1079">
        <v>3679.7</v>
      </c>
      <c r="H174" s="1079">
        <v>542.6</v>
      </c>
      <c r="I174" s="1079">
        <v>485.8</v>
      </c>
      <c r="J174" s="1079">
        <v>1860.53</v>
      </c>
      <c r="K174" s="1079">
        <v>468.3</v>
      </c>
      <c r="L174" s="1079">
        <v>3862.2</v>
      </c>
      <c r="M174" s="1080">
        <f t="shared" si="13"/>
        <v>17481.43</v>
      </c>
      <c r="N174" s="1080">
        <v>2002.6891659999999</v>
      </c>
      <c r="O174" s="1083"/>
      <c r="P174" s="1089"/>
      <c r="Q174" s="1075"/>
      <c r="R174" s="1075"/>
      <c r="S174" s="1075"/>
      <c r="T174" s="1075"/>
      <c r="U174" s="1075"/>
      <c r="V174" s="1075"/>
      <c r="W174" s="1075"/>
    </row>
    <row r="175" spans="2:23" s="1076" customFormat="1" ht="34.9" hidden="1" customHeight="1">
      <c r="B175" s="216">
        <v>41214</v>
      </c>
      <c r="C175" s="1082">
        <v>261.39999999999998</v>
      </c>
      <c r="D175" s="1082">
        <v>76.400000000000006</v>
      </c>
      <c r="E175" s="1082">
        <v>2399.9</v>
      </c>
      <c r="F175" s="1082">
        <v>3685.9</v>
      </c>
      <c r="G175" s="1082">
        <v>3756.1</v>
      </c>
      <c r="H175" s="1082">
        <v>538.4</v>
      </c>
      <c r="I175" s="1082">
        <v>485.4</v>
      </c>
      <c r="J175" s="1082">
        <v>1978.5</v>
      </c>
      <c r="K175" s="1082">
        <v>481.4</v>
      </c>
      <c r="L175" s="1082">
        <v>3866.3</v>
      </c>
      <c r="M175" s="1074">
        <f t="shared" si="13"/>
        <v>17529.7</v>
      </c>
      <c r="N175" s="1074">
        <v>2054.6</v>
      </c>
      <c r="O175" s="1083"/>
      <c r="P175" s="1089"/>
      <c r="Q175" s="1075"/>
      <c r="R175" s="1075"/>
      <c r="S175" s="1075"/>
      <c r="T175" s="1075"/>
      <c r="U175" s="1075"/>
      <c r="V175" s="1075"/>
      <c r="W175" s="1075"/>
    </row>
    <row r="176" spans="2:23" s="1076" customFormat="1" ht="34.9" hidden="1" customHeight="1">
      <c r="B176" s="217">
        <v>41244</v>
      </c>
      <c r="C176" s="1079">
        <v>254.9</v>
      </c>
      <c r="D176" s="1079">
        <v>73</v>
      </c>
      <c r="E176" s="1079">
        <v>2515.6999999999998</v>
      </c>
      <c r="F176" s="1079">
        <v>3754.9</v>
      </c>
      <c r="G176" s="1079">
        <v>3682.6</v>
      </c>
      <c r="H176" s="1079">
        <v>554.5</v>
      </c>
      <c r="I176" s="1079">
        <v>505.6</v>
      </c>
      <c r="J176" s="1079">
        <v>2172</v>
      </c>
      <c r="K176" s="1079">
        <v>486.1</v>
      </c>
      <c r="L176" s="1079">
        <v>3830.5</v>
      </c>
      <c r="M176" s="1080">
        <f t="shared" si="13"/>
        <v>17829.800000000003</v>
      </c>
      <c r="N176" s="1080">
        <v>2297.6999999999998</v>
      </c>
      <c r="O176" s="1083"/>
      <c r="P176" s="1089"/>
      <c r="Q176" s="1075"/>
      <c r="R176" s="1075"/>
      <c r="S176" s="1075"/>
      <c r="T176" s="1075"/>
      <c r="U176" s="1075"/>
      <c r="V176" s="1075"/>
      <c r="W176" s="1075"/>
    </row>
    <row r="177" spans="2:23" s="1076" customFormat="1" ht="34.9" hidden="1" customHeight="1">
      <c r="B177" s="215">
        <v>2013</v>
      </c>
      <c r="C177" s="1087"/>
      <c r="D177" s="1087"/>
      <c r="E177" s="1087"/>
      <c r="F177" s="1087"/>
      <c r="G177" s="1087"/>
      <c r="H177" s="1087"/>
      <c r="I177" s="1087"/>
      <c r="J177" s="1087"/>
      <c r="K177" s="1087"/>
      <c r="L177" s="1087"/>
      <c r="M177" s="1088"/>
      <c r="N177" s="1088"/>
      <c r="O177" s="1083"/>
      <c r="P177" s="1089"/>
      <c r="Q177" s="1075"/>
      <c r="R177" s="1075"/>
      <c r="S177" s="1075"/>
      <c r="T177" s="1075"/>
      <c r="U177" s="1075"/>
      <c r="V177" s="1075"/>
      <c r="W177" s="1075"/>
    </row>
    <row r="178" spans="2:23" s="1076" customFormat="1" ht="34.9" hidden="1" customHeight="1">
      <c r="B178" s="216">
        <v>41275</v>
      </c>
      <c r="C178" s="1082">
        <v>264.52</v>
      </c>
      <c r="D178" s="1082">
        <v>83.2</v>
      </c>
      <c r="E178" s="1082">
        <v>2535.6</v>
      </c>
      <c r="F178" s="1082">
        <v>3775.96</v>
      </c>
      <c r="G178" s="1082">
        <v>3693.86</v>
      </c>
      <c r="H178" s="1082">
        <v>555.23</v>
      </c>
      <c r="I178" s="1082">
        <v>505.48</v>
      </c>
      <c r="J178" s="1082">
        <v>2179.37</v>
      </c>
      <c r="K178" s="1082">
        <v>470.93</v>
      </c>
      <c r="L178" s="1082">
        <v>3759.94</v>
      </c>
      <c r="M178" s="1074">
        <f t="shared" ref="M178:M189" si="14">SUM(C178:L178)</f>
        <v>17824.089999999997</v>
      </c>
      <c r="N178" s="1074">
        <v>2306.7199999999998</v>
      </c>
      <c r="O178" s="1083"/>
      <c r="P178" s="1089"/>
      <c r="Q178" s="1075"/>
      <c r="R178" s="1075"/>
      <c r="S178" s="1075"/>
      <c r="T178" s="1075"/>
      <c r="U178" s="1075"/>
      <c r="V178" s="1075"/>
      <c r="W178" s="1075"/>
    </row>
    <row r="179" spans="2:23" s="1076" customFormat="1" ht="34.9" hidden="1" customHeight="1">
      <c r="B179" s="217">
        <v>41306</v>
      </c>
      <c r="C179" s="1079">
        <v>254</v>
      </c>
      <c r="D179" s="1079">
        <v>128.1</v>
      </c>
      <c r="E179" s="1079">
        <v>2482</v>
      </c>
      <c r="F179" s="1079">
        <v>3801.1</v>
      </c>
      <c r="G179" s="1079">
        <v>3716.7</v>
      </c>
      <c r="H179" s="1079">
        <v>572.6</v>
      </c>
      <c r="I179" s="1079">
        <v>501.5</v>
      </c>
      <c r="J179" s="1079">
        <v>2110.9</v>
      </c>
      <c r="K179" s="1079">
        <v>478.9</v>
      </c>
      <c r="L179" s="1079">
        <v>3832.7</v>
      </c>
      <c r="M179" s="1080">
        <f t="shared" si="14"/>
        <v>17878.5</v>
      </c>
      <c r="N179" s="1080">
        <v>2278.1999999999998</v>
      </c>
      <c r="O179" s="1083"/>
      <c r="P179" s="1089"/>
      <c r="Q179" s="1075"/>
      <c r="R179" s="1075"/>
      <c r="S179" s="1075"/>
      <c r="T179" s="1075"/>
      <c r="U179" s="1075"/>
      <c r="V179" s="1075"/>
      <c r="W179" s="1075"/>
    </row>
    <row r="180" spans="2:23" s="1076" customFormat="1" ht="34.9" hidden="1" customHeight="1">
      <c r="B180" s="216">
        <v>41334</v>
      </c>
      <c r="C180" s="1082">
        <v>250.8</v>
      </c>
      <c r="D180" s="1082">
        <v>86.6</v>
      </c>
      <c r="E180" s="1082">
        <v>2663.5</v>
      </c>
      <c r="F180" s="1082">
        <v>3747.5</v>
      </c>
      <c r="G180" s="1082">
        <v>3714.4</v>
      </c>
      <c r="H180" s="1082">
        <v>569.6</v>
      </c>
      <c r="I180" s="1082">
        <v>502.9</v>
      </c>
      <c r="J180" s="1082">
        <v>2164.1</v>
      </c>
      <c r="K180" s="1082">
        <v>575.9</v>
      </c>
      <c r="L180" s="1082">
        <v>3859.9</v>
      </c>
      <c r="M180" s="1074">
        <f t="shared" si="14"/>
        <v>18135.2</v>
      </c>
      <c r="N180" s="1074">
        <v>2418.4</v>
      </c>
      <c r="O180" s="1083"/>
      <c r="P180" s="1089"/>
      <c r="Q180" s="1075"/>
      <c r="R180" s="1075"/>
      <c r="S180" s="1075"/>
      <c r="T180" s="1075"/>
      <c r="U180" s="1075"/>
      <c r="V180" s="1075"/>
      <c r="W180" s="1075"/>
    </row>
    <row r="181" spans="2:23" s="1076" customFormat="1" ht="34.9" hidden="1" customHeight="1">
      <c r="B181" s="217">
        <v>41365</v>
      </c>
      <c r="C181" s="1079">
        <v>255.7</v>
      </c>
      <c r="D181" s="1079">
        <v>90</v>
      </c>
      <c r="E181" s="1079">
        <v>2642.7</v>
      </c>
      <c r="F181" s="1079">
        <v>3740.7</v>
      </c>
      <c r="G181" s="1079">
        <v>3776</v>
      </c>
      <c r="H181" s="1079">
        <v>558.1</v>
      </c>
      <c r="I181" s="1079">
        <v>503.9</v>
      </c>
      <c r="J181" s="1079">
        <v>2168</v>
      </c>
      <c r="K181" s="1079">
        <v>575.5</v>
      </c>
      <c r="L181" s="1079">
        <v>3920.2</v>
      </c>
      <c r="M181" s="1080">
        <f t="shared" si="14"/>
        <v>18230.8</v>
      </c>
      <c r="N181" s="1080">
        <v>2463.1</v>
      </c>
      <c r="O181" s="1083"/>
      <c r="P181" s="1089"/>
      <c r="Q181" s="1075"/>
      <c r="R181" s="1075"/>
      <c r="S181" s="1075"/>
      <c r="T181" s="1075"/>
      <c r="U181" s="1075"/>
      <c r="V181" s="1075"/>
      <c r="W181" s="1075"/>
    </row>
    <row r="182" spans="2:23" s="1076" customFormat="1" ht="34.9" hidden="1" customHeight="1">
      <c r="B182" s="216">
        <v>41395</v>
      </c>
      <c r="C182" s="1082">
        <v>237.4</v>
      </c>
      <c r="D182" s="1082">
        <v>120.1</v>
      </c>
      <c r="E182" s="1082">
        <v>2611.1999999999998</v>
      </c>
      <c r="F182" s="1082">
        <v>3741.4</v>
      </c>
      <c r="G182" s="1082">
        <v>3834.2</v>
      </c>
      <c r="H182" s="1082">
        <v>541.79999999999995</v>
      </c>
      <c r="I182" s="1082">
        <v>501.8</v>
      </c>
      <c r="J182" s="1082">
        <v>2227.1</v>
      </c>
      <c r="K182" s="1082">
        <v>513.1</v>
      </c>
      <c r="L182" s="1082">
        <v>3964.4</v>
      </c>
      <c r="M182" s="1074">
        <f t="shared" si="14"/>
        <v>18292.5</v>
      </c>
      <c r="N182" s="1074">
        <v>2470.3000000000002</v>
      </c>
      <c r="O182" s="1083"/>
      <c r="P182" s="1089"/>
      <c r="Q182" s="1075"/>
      <c r="R182" s="1075"/>
      <c r="S182" s="1075"/>
      <c r="T182" s="1075"/>
      <c r="U182" s="1075"/>
      <c r="V182" s="1075"/>
      <c r="W182" s="1075"/>
    </row>
    <row r="183" spans="2:23" s="1076" customFormat="1" ht="34.9" hidden="1" customHeight="1">
      <c r="B183" s="217">
        <v>41426</v>
      </c>
      <c r="C183" s="1079">
        <v>249.2</v>
      </c>
      <c r="D183" s="1079">
        <v>147.1</v>
      </c>
      <c r="E183" s="1079">
        <v>2611.5</v>
      </c>
      <c r="F183" s="1079">
        <v>3747.2</v>
      </c>
      <c r="G183" s="1079">
        <v>3848.4</v>
      </c>
      <c r="H183" s="1079">
        <v>537.9</v>
      </c>
      <c r="I183" s="1079">
        <v>509.4</v>
      </c>
      <c r="J183" s="1079">
        <v>2220.6999999999998</v>
      </c>
      <c r="K183" s="1079">
        <v>500</v>
      </c>
      <c r="L183" s="1079">
        <v>3999.9</v>
      </c>
      <c r="M183" s="1080">
        <f t="shared" si="14"/>
        <v>18371.3</v>
      </c>
      <c r="N183" s="1080">
        <v>2468.1</v>
      </c>
      <c r="O183" s="1083"/>
      <c r="P183" s="1089"/>
      <c r="Q183" s="1075"/>
      <c r="R183" s="1075"/>
      <c r="S183" s="1075"/>
      <c r="T183" s="1075"/>
      <c r="U183" s="1075"/>
      <c r="V183" s="1075"/>
      <c r="W183" s="1075"/>
    </row>
    <row r="184" spans="2:23" s="1076" customFormat="1" ht="34.9" hidden="1" customHeight="1">
      <c r="B184" s="216">
        <v>41456</v>
      </c>
      <c r="C184" s="1082">
        <v>256.7</v>
      </c>
      <c r="D184" s="1082">
        <v>162.6</v>
      </c>
      <c r="E184" s="1082">
        <v>2670</v>
      </c>
      <c r="F184" s="1082">
        <v>3740</v>
      </c>
      <c r="G184" s="1082">
        <v>3872</v>
      </c>
      <c r="H184" s="1082">
        <v>548</v>
      </c>
      <c r="I184" s="1082">
        <v>512.4</v>
      </c>
      <c r="J184" s="1082">
        <v>2210.1999999999998</v>
      </c>
      <c r="K184" s="1082">
        <v>524</v>
      </c>
      <c r="L184" s="1082">
        <v>4065.2</v>
      </c>
      <c r="M184" s="1074">
        <f t="shared" si="14"/>
        <v>18561.099999999999</v>
      </c>
      <c r="N184" s="1074">
        <v>2573.9</v>
      </c>
      <c r="O184" s="1083"/>
      <c r="P184" s="1089"/>
      <c r="Q184" s="1075"/>
      <c r="R184" s="1075"/>
      <c r="S184" s="1075"/>
      <c r="T184" s="1075"/>
      <c r="U184" s="1075"/>
      <c r="V184" s="1075"/>
      <c r="W184" s="1075"/>
    </row>
    <row r="185" spans="2:23" s="1076" customFormat="1" ht="34.9" hidden="1" customHeight="1">
      <c r="B185" s="217">
        <v>41487</v>
      </c>
      <c r="C185" s="1079">
        <v>245.8</v>
      </c>
      <c r="D185" s="1079">
        <v>191.7</v>
      </c>
      <c r="E185" s="1079">
        <v>2623.7</v>
      </c>
      <c r="F185" s="1079">
        <v>3786.7</v>
      </c>
      <c r="G185" s="1079">
        <v>3921.9</v>
      </c>
      <c r="H185" s="1079">
        <v>540.4</v>
      </c>
      <c r="I185" s="1079">
        <v>503.3</v>
      </c>
      <c r="J185" s="1079">
        <v>2222.5</v>
      </c>
      <c r="K185" s="1079">
        <v>516.6</v>
      </c>
      <c r="L185" s="1079">
        <v>4067.5</v>
      </c>
      <c r="M185" s="1080">
        <f t="shared" si="14"/>
        <v>18620.099999999999</v>
      </c>
      <c r="N185" s="1080">
        <v>2533.9</v>
      </c>
      <c r="O185" s="1083"/>
      <c r="P185" s="1089"/>
      <c r="Q185" s="1075"/>
      <c r="R185" s="1075"/>
      <c r="S185" s="1075"/>
      <c r="T185" s="1075"/>
      <c r="U185" s="1075"/>
      <c r="V185" s="1075"/>
      <c r="W185" s="1075"/>
    </row>
    <row r="186" spans="2:23" s="1076" customFormat="1" ht="34.9" hidden="1" customHeight="1">
      <c r="B186" s="216">
        <v>41518</v>
      </c>
      <c r="C186" s="1082">
        <v>237</v>
      </c>
      <c r="D186" s="1082">
        <v>189.2</v>
      </c>
      <c r="E186" s="1082">
        <v>2595.3000000000002</v>
      </c>
      <c r="F186" s="1082">
        <v>3828.2</v>
      </c>
      <c r="G186" s="1082">
        <v>3933.9</v>
      </c>
      <c r="H186" s="1082">
        <v>545.9</v>
      </c>
      <c r="I186" s="1082">
        <v>514.4</v>
      </c>
      <c r="J186" s="1082">
        <v>2186.5</v>
      </c>
      <c r="K186" s="1082">
        <v>508.6</v>
      </c>
      <c r="L186" s="1082">
        <v>4078.7</v>
      </c>
      <c r="M186" s="1074">
        <f t="shared" si="14"/>
        <v>18617.7</v>
      </c>
      <c r="N186" s="1074">
        <v>2575.1999999999998</v>
      </c>
      <c r="O186" s="1083"/>
      <c r="P186" s="1089"/>
      <c r="Q186" s="1075"/>
      <c r="R186" s="1075"/>
      <c r="S186" s="1075"/>
      <c r="T186" s="1075"/>
      <c r="U186" s="1075"/>
      <c r="V186" s="1075"/>
      <c r="W186" s="1075"/>
    </row>
    <row r="187" spans="2:23" s="1076" customFormat="1" ht="34.9" hidden="1" customHeight="1">
      <c r="B187" s="217">
        <v>41548</v>
      </c>
      <c r="C187" s="1079">
        <v>233</v>
      </c>
      <c r="D187" s="1079">
        <v>183</v>
      </c>
      <c r="E187" s="1079">
        <v>2646.9</v>
      </c>
      <c r="F187" s="1079">
        <v>3813.3</v>
      </c>
      <c r="G187" s="1079">
        <v>4021.8</v>
      </c>
      <c r="H187" s="1079">
        <v>538.20000000000005</v>
      </c>
      <c r="I187" s="1079">
        <v>512.5</v>
      </c>
      <c r="J187" s="1079">
        <v>2168</v>
      </c>
      <c r="K187" s="1079">
        <v>504.7</v>
      </c>
      <c r="L187" s="1079">
        <v>4149.8999999999996</v>
      </c>
      <c r="M187" s="1080">
        <f t="shared" si="14"/>
        <v>18771.300000000003</v>
      </c>
      <c r="N187" s="1080">
        <v>2627.1</v>
      </c>
      <c r="O187" s="1083"/>
      <c r="P187" s="1089"/>
      <c r="Q187" s="1075"/>
      <c r="R187" s="1075"/>
      <c r="S187" s="1075"/>
      <c r="T187" s="1075"/>
      <c r="U187" s="1075"/>
      <c r="V187" s="1075"/>
      <c r="W187" s="1075"/>
    </row>
    <row r="188" spans="2:23" s="1076" customFormat="1" ht="34.9" hidden="1" customHeight="1">
      <c r="B188" s="216">
        <v>41579</v>
      </c>
      <c r="C188" s="1082">
        <v>249.5</v>
      </c>
      <c r="D188" s="1082">
        <v>175.4</v>
      </c>
      <c r="E188" s="1082">
        <v>2651.3</v>
      </c>
      <c r="F188" s="1082">
        <v>3885.7</v>
      </c>
      <c r="G188" s="1082">
        <v>4084.7</v>
      </c>
      <c r="H188" s="1082">
        <v>543</v>
      </c>
      <c r="I188" s="1082">
        <v>507.7</v>
      </c>
      <c r="J188" s="1082">
        <v>2112.1</v>
      </c>
      <c r="K188" s="1082">
        <v>509.7</v>
      </c>
      <c r="L188" s="1082">
        <v>4069.9</v>
      </c>
      <c r="M188" s="1074">
        <f t="shared" si="14"/>
        <v>18789</v>
      </c>
      <c r="N188" s="1074">
        <v>2573.84</v>
      </c>
      <c r="O188" s="1083"/>
      <c r="P188" s="1089"/>
      <c r="Q188" s="1075"/>
      <c r="R188" s="1075"/>
      <c r="S188" s="1075"/>
      <c r="T188" s="1075"/>
      <c r="U188" s="1075"/>
      <c r="V188" s="1075"/>
      <c r="W188" s="1075"/>
    </row>
    <row r="189" spans="2:23" s="1076" customFormat="1" ht="34.9" hidden="1" customHeight="1">
      <c r="B189" s="217">
        <v>41609</v>
      </c>
      <c r="C189" s="1079">
        <v>235.73</v>
      </c>
      <c r="D189" s="1079">
        <v>164.14</v>
      </c>
      <c r="E189" s="1079">
        <v>2649.6</v>
      </c>
      <c r="F189" s="1079">
        <v>3937.27</v>
      </c>
      <c r="G189" s="1079">
        <v>4086.37</v>
      </c>
      <c r="H189" s="1079">
        <v>536.66</v>
      </c>
      <c r="I189" s="1079">
        <v>503.46</v>
      </c>
      <c r="J189" s="1079">
        <v>2172.62</v>
      </c>
      <c r="K189" s="1079">
        <v>508.81</v>
      </c>
      <c r="L189" s="1079">
        <v>4145.08</v>
      </c>
      <c r="M189" s="1080">
        <f t="shared" si="14"/>
        <v>18939.739999999998</v>
      </c>
      <c r="N189" s="1080">
        <v>2670.62</v>
      </c>
      <c r="O189" s="1083"/>
      <c r="P189" s="1089"/>
      <c r="Q189" s="1075"/>
      <c r="R189" s="1075"/>
      <c r="S189" s="1075"/>
      <c r="T189" s="1075"/>
      <c r="U189" s="1075"/>
      <c r="V189" s="1075"/>
      <c r="W189" s="1075"/>
    </row>
    <row r="190" spans="2:23" s="1076" customFormat="1" ht="34.9" hidden="1" customHeight="1">
      <c r="B190" s="215">
        <v>2014</v>
      </c>
      <c r="C190" s="1087"/>
      <c r="D190" s="1087"/>
      <c r="E190" s="1087"/>
      <c r="F190" s="1087"/>
      <c r="G190" s="1087"/>
      <c r="H190" s="1087"/>
      <c r="I190" s="1087"/>
      <c r="J190" s="1087"/>
      <c r="K190" s="1087"/>
      <c r="L190" s="1087"/>
      <c r="M190" s="1088"/>
      <c r="N190" s="1088"/>
      <c r="O190" s="1083"/>
      <c r="P190" s="1089"/>
      <c r="Q190" s="1075"/>
      <c r="R190" s="1075"/>
      <c r="S190" s="1075"/>
      <c r="T190" s="1075"/>
      <c r="U190" s="1075"/>
      <c r="V190" s="1075"/>
      <c r="W190" s="1075"/>
    </row>
    <row r="191" spans="2:23" s="1076" customFormat="1" ht="34.9" hidden="1" customHeight="1">
      <c r="B191" s="216">
        <v>41640</v>
      </c>
      <c r="C191" s="1082">
        <v>228.4</v>
      </c>
      <c r="D191" s="1082">
        <v>156.08000000000001</v>
      </c>
      <c r="E191" s="1082">
        <v>2587.64</v>
      </c>
      <c r="F191" s="1082">
        <v>4001.78</v>
      </c>
      <c r="G191" s="1082">
        <v>4140.53</v>
      </c>
      <c r="H191" s="1082">
        <v>540.39</v>
      </c>
      <c r="I191" s="1082">
        <v>567.17999999999995</v>
      </c>
      <c r="J191" s="1082">
        <v>2102.81</v>
      </c>
      <c r="K191" s="1082">
        <v>554.41</v>
      </c>
      <c r="L191" s="1082">
        <v>4134.7</v>
      </c>
      <c r="M191" s="1074">
        <f t="shared" ref="M191:M202" si="15">SUM(C191:L191)</f>
        <v>19013.919999999998</v>
      </c>
      <c r="N191" s="1074">
        <v>2607.77</v>
      </c>
      <c r="O191" s="1083"/>
      <c r="P191" s="1089"/>
      <c r="Q191" s="1075"/>
      <c r="R191" s="1075"/>
      <c r="S191" s="1075"/>
      <c r="T191" s="1075"/>
      <c r="U191" s="1075"/>
      <c r="V191" s="1075"/>
      <c r="W191" s="1075"/>
    </row>
    <row r="192" spans="2:23" s="1076" customFormat="1" ht="34.9" hidden="1" customHeight="1">
      <c r="B192" s="217">
        <v>41671</v>
      </c>
      <c r="C192" s="1079">
        <v>228.4</v>
      </c>
      <c r="D192" s="1079">
        <v>162.19999999999999</v>
      </c>
      <c r="E192" s="1079">
        <v>2581.6</v>
      </c>
      <c r="F192" s="1079">
        <v>3552.1</v>
      </c>
      <c r="G192" s="1079">
        <v>4226.3999999999996</v>
      </c>
      <c r="H192" s="1079">
        <v>542.5</v>
      </c>
      <c r="I192" s="1079">
        <v>514.1</v>
      </c>
      <c r="J192" s="1079">
        <v>2082.8000000000002</v>
      </c>
      <c r="K192" s="1079">
        <v>487.4</v>
      </c>
      <c r="L192" s="1079">
        <v>4251.3</v>
      </c>
      <c r="M192" s="1080">
        <f t="shared" si="15"/>
        <v>18628.8</v>
      </c>
      <c r="N192" s="1080">
        <v>2585.4</v>
      </c>
      <c r="O192" s="1083"/>
      <c r="P192" s="1089"/>
      <c r="Q192" s="1075"/>
      <c r="R192" s="1075"/>
      <c r="S192" s="1075"/>
      <c r="T192" s="1075"/>
      <c r="U192" s="1075"/>
      <c r="V192" s="1075"/>
      <c r="W192" s="1075"/>
    </row>
    <row r="193" spans="2:23" s="1076" customFormat="1" ht="34.9" hidden="1" customHeight="1">
      <c r="B193" s="216">
        <v>41699</v>
      </c>
      <c r="C193" s="1082">
        <v>232.2</v>
      </c>
      <c r="D193" s="1082">
        <v>162.4</v>
      </c>
      <c r="E193" s="1082">
        <v>2637.3</v>
      </c>
      <c r="F193" s="1082">
        <v>3536.5</v>
      </c>
      <c r="G193" s="1082">
        <v>4192.7</v>
      </c>
      <c r="H193" s="1082">
        <v>572.4</v>
      </c>
      <c r="I193" s="1082">
        <v>529.70000000000005</v>
      </c>
      <c r="J193" s="1082">
        <v>2113.9</v>
      </c>
      <c r="K193" s="1082">
        <v>402.5</v>
      </c>
      <c r="L193" s="1082">
        <v>4305.3</v>
      </c>
      <c r="M193" s="1074">
        <f t="shared" si="15"/>
        <v>18684.899999999998</v>
      </c>
      <c r="N193" s="1074">
        <v>2650.3</v>
      </c>
      <c r="O193" s="1083"/>
      <c r="P193" s="1089"/>
      <c r="Q193" s="1075"/>
      <c r="R193" s="1075"/>
      <c r="S193" s="1075"/>
      <c r="T193" s="1075"/>
      <c r="U193" s="1075"/>
      <c r="V193" s="1075"/>
      <c r="W193" s="1075"/>
    </row>
    <row r="194" spans="2:23" s="1076" customFormat="1" ht="34.9" hidden="1" customHeight="1">
      <c r="B194" s="217">
        <v>41730</v>
      </c>
      <c r="C194" s="1079">
        <v>231</v>
      </c>
      <c r="D194" s="1079">
        <v>145</v>
      </c>
      <c r="E194" s="1079">
        <v>2596.4</v>
      </c>
      <c r="F194" s="1079">
        <v>3540.1</v>
      </c>
      <c r="G194" s="1079">
        <v>4224.8999999999996</v>
      </c>
      <c r="H194" s="1079">
        <v>576.4</v>
      </c>
      <c r="I194" s="1079">
        <v>532.70000000000005</v>
      </c>
      <c r="J194" s="1079">
        <v>2138</v>
      </c>
      <c r="K194" s="1079">
        <v>396.2</v>
      </c>
      <c r="L194" s="1079">
        <v>4428.8999999999996</v>
      </c>
      <c r="M194" s="1080">
        <f t="shared" si="15"/>
        <v>18809.599999999999</v>
      </c>
      <c r="N194" s="1080">
        <v>2614.1999999999998</v>
      </c>
      <c r="O194" s="1083"/>
      <c r="P194" s="1089"/>
      <c r="Q194" s="1075"/>
      <c r="R194" s="1075"/>
      <c r="S194" s="1075"/>
      <c r="T194" s="1075"/>
      <c r="U194" s="1075"/>
      <c r="V194" s="1075"/>
      <c r="W194" s="1075"/>
    </row>
    <row r="195" spans="2:23" s="1076" customFormat="1" ht="34.9" hidden="1" customHeight="1">
      <c r="B195" s="216">
        <v>41760</v>
      </c>
      <c r="C195" s="1082">
        <v>241.04</v>
      </c>
      <c r="D195" s="1082">
        <v>161.22999999999999</v>
      </c>
      <c r="E195" s="1082">
        <v>2675</v>
      </c>
      <c r="F195" s="1082">
        <v>3549.21</v>
      </c>
      <c r="G195" s="1082">
        <v>4182.91</v>
      </c>
      <c r="H195" s="1082">
        <v>566.91999999999996</v>
      </c>
      <c r="I195" s="1082">
        <v>514.41</v>
      </c>
      <c r="J195" s="1082">
        <v>2012.15</v>
      </c>
      <c r="K195" s="1082">
        <v>407.92</v>
      </c>
      <c r="L195" s="1082">
        <v>4730.21</v>
      </c>
      <c r="M195" s="1074">
        <f t="shared" si="15"/>
        <v>19041</v>
      </c>
      <c r="N195" s="1074">
        <v>2663.5</v>
      </c>
      <c r="O195" s="1083"/>
      <c r="P195" s="1089"/>
      <c r="Q195" s="1075"/>
      <c r="R195" s="1075"/>
      <c r="S195" s="1075"/>
      <c r="T195" s="1075"/>
      <c r="U195" s="1075"/>
      <c r="V195" s="1075"/>
      <c r="W195" s="1075"/>
    </row>
    <row r="196" spans="2:23" s="1076" customFormat="1" ht="34.9" hidden="1" customHeight="1">
      <c r="B196" s="217">
        <v>41791</v>
      </c>
      <c r="C196" s="1079">
        <v>249</v>
      </c>
      <c r="D196" s="1079">
        <v>171.2</v>
      </c>
      <c r="E196" s="1079">
        <v>2743.7</v>
      </c>
      <c r="F196" s="1079">
        <v>3467.7</v>
      </c>
      <c r="G196" s="1079">
        <v>4191.2</v>
      </c>
      <c r="H196" s="1079">
        <v>558.20000000000005</v>
      </c>
      <c r="I196" s="1079">
        <v>522.29999999999995</v>
      </c>
      <c r="J196" s="1079">
        <v>1995.9</v>
      </c>
      <c r="K196" s="1079">
        <v>420.9</v>
      </c>
      <c r="L196" s="1079">
        <v>4728.3</v>
      </c>
      <c r="M196" s="1080">
        <f t="shared" si="15"/>
        <v>19048.399999999998</v>
      </c>
      <c r="N196" s="1080">
        <v>2644.3</v>
      </c>
      <c r="O196" s="1083"/>
      <c r="P196" s="1089"/>
      <c r="Q196" s="1075"/>
      <c r="R196" s="1075"/>
      <c r="S196" s="1075"/>
      <c r="T196" s="1075"/>
      <c r="U196" s="1075"/>
      <c r="V196" s="1075"/>
      <c r="W196" s="1075"/>
    </row>
    <row r="197" spans="2:23" s="1076" customFormat="1" ht="34.9" hidden="1" customHeight="1">
      <c r="B197" s="216">
        <v>41821</v>
      </c>
      <c r="C197" s="1082">
        <v>288.8</v>
      </c>
      <c r="D197" s="1082">
        <v>162.30000000000001</v>
      </c>
      <c r="E197" s="1082">
        <v>2787.3</v>
      </c>
      <c r="F197" s="1082">
        <v>3682.5</v>
      </c>
      <c r="G197" s="1082">
        <v>4140.2</v>
      </c>
      <c r="H197" s="1082">
        <v>577</v>
      </c>
      <c r="I197" s="1082">
        <v>525.4</v>
      </c>
      <c r="J197" s="1082">
        <v>2036.4</v>
      </c>
      <c r="K197" s="1082">
        <v>423.4</v>
      </c>
      <c r="L197" s="1082">
        <v>4492.8999999999996</v>
      </c>
      <c r="M197" s="1074">
        <f t="shared" si="15"/>
        <v>19116.199999999997</v>
      </c>
      <c r="N197" s="1074">
        <v>2674.5</v>
      </c>
      <c r="O197" s="1083"/>
      <c r="P197" s="1089"/>
      <c r="Q197" s="1075"/>
      <c r="R197" s="1075"/>
      <c r="S197" s="1075"/>
      <c r="T197" s="1075"/>
      <c r="U197" s="1075"/>
      <c r="V197" s="1075"/>
      <c r="W197" s="1075"/>
    </row>
    <row r="198" spans="2:23" s="1076" customFormat="1" ht="34.9" hidden="1" customHeight="1">
      <c r="B198" s="217">
        <v>41852</v>
      </c>
      <c r="C198" s="1079">
        <v>296.7</v>
      </c>
      <c r="D198" s="1079">
        <v>171.7</v>
      </c>
      <c r="E198" s="1079">
        <v>2706.2</v>
      </c>
      <c r="F198" s="1079">
        <v>3528</v>
      </c>
      <c r="G198" s="1079">
        <v>4165</v>
      </c>
      <c r="H198" s="1079">
        <v>562.70000000000005</v>
      </c>
      <c r="I198" s="1079">
        <v>537.1</v>
      </c>
      <c r="J198" s="1079">
        <v>1961.2</v>
      </c>
      <c r="K198" s="1079">
        <v>498.7</v>
      </c>
      <c r="L198" s="1079">
        <v>4767.1000000000004</v>
      </c>
      <c r="M198" s="1080">
        <f t="shared" si="15"/>
        <v>19194.400000000001</v>
      </c>
      <c r="N198" s="1080">
        <v>2670.5</v>
      </c>
      <c r="O198" s="1083"/>
      <c r="P198" s="1089"/>
      <c r="Q198" s="1075"/>
      <c r="R198" s="1075"/>
      <c r="S198" s="1075"/>
      <c r="T198" s="1075"/>
      <c r="U198" s="1075"/>
      <c r="V198" s="1075"/>
      <c r="W198" s="1075"/>
    </row>
    <row r="199" spans="2:23" s="1076" customFormat="1" ht="34.9" hidden="1" customHeight="1">
      <c r="B199" s="216">
        <v>41883</v>
      </c>
      <c r="C199" s="1082">
        <v>247</v>
      </c>
      <c r="D199" s="1082">
        <v>170.6</v>
      </c>
      <c r="E199" s="1082">
        <v>2886</v>
      </c>
      <c r="F199" s="1082">
        <v>3645.5</v>
      </c>
      <c r="G199" s="1082">
        <v>4243.3999999999996</v>
      </c>
      <c r="H199" s="1082">
        <v>565.9</v>
      </c>
      <c r="I199" s="1082">
        <v>550.79999999999995</v>
      </c>
      <c r="J199" s="1082">
        <v>1997.8</v>
      </c>
      <c r="K199" s="1082">
        <v>462.2</v>
      </c>
      <c r="L199" s="1082">
        <v>4621.1000000000004</v>
      </c>
      <c r="M199" s="1074">
        <f t="shared" si="15"/>
        <v>19390.3</v>
      </c>
      <c r="N199" s="1074">
        <v>2796.3</v>
      </c>
      <c r="O199" s="1083"/>
      <c r="P199" s="1089"/>
      <c r="Q199" s="1075"/>
      <c r="R199" s="1075"/>
      <c r="S199" s="1075"/>
      <c r="T199" s="1075"/>
      <c r="U199" s="1075"/>
      <c r="V199" s="1075"/>
      <c r="W199" s="1075"/>
    </row>
    <row r="200" spans="2:23" s="1076" customFormat="1" ht="34.9" hidden="1" customHeight="1">
      <c r="B200" s="217">
        <v>41913</v>
      </c>
      <c r="C200" s="1079">
        <v>245</v>
      </c>
      <c r="D200" s="1079">
        <v>172.8</v>
      </c>
      <c r="E200" s="1079">
        <v>2854</v>
      </c>
      <c r="F200" s="1079">
        <v>3586.9</v>
      </c>
      <c r="G200" s="1079">
        <v>4489.3999999999996</v>
      </c>
      <c r="H200" s="1079">
        <v>575.70000000000005</v>
      </c>
      <c r="I200" s="1079">
        <v>553.9</v>
      </c>
      <c r="J200" s="1079">
        <v>1998.4</v>
      </c>
      <c r="K200" s="1079">
        <v>463.3</v>
      </c>
      <c r="L200" s="1079">
        <v>4491.7</v>
      </c>
      <c r="M200" s="1080">
        <f t="shared" si="15"/>
        <v>19431.099999999999</v>
      </c>
      <c r="N200" s="1080">
        <v>2757.2</v>
      </c>
      <c r="O200" s="1083"/>
      <c r="P200" s="1089"/>
      <c r="Q200" s="1075"/>
      <c r="R200" s="1075"/>
      <c r="S200" s="1075"/>
      <c r="T200" s="1075"/>
      <c r="U200" s="1075"/>
      <c r="V200" s="1075"/>
      <c r="W200" s="1075"/>
    </row>
    <row r="201" spans="2:23" s="1076" customFormat="1" ht="34.9" hidden="1" customHeight="1">
      <c r="B201" s="216">
        <v>41944</v>
      </c>
      <c r="C201" s="1082">
        <v>252</v>
      </c>
      <c r="D201" s="1082">
        <v>183.6</v>
      </c>
      <c r="E201" s="1082">
        <v>2761.3</v>
      </c>
      <c r="F201" s="1082">
        <v>3644</v>
      </c>
      <c r="G201" s="1082">
        <v>4488</v>
      </c>
      <c r="H201" s="1082">
        <v>573.79999999999995</v>
      </c>
      <c r="I201" s="1082">
        <v>569.6</v>
      </c>
      <c r="J201" s="1082">
        <v>1990</v>
      </c>
      <c r="K201" s="1082">
        <v>476.8</v>
      </c>
      <c r="L201" s="1082">
        <v>4551.8999999999996</v>
      </c>
      <c r="M201" s="1074">
        <f t="shared" si="15"/>
        <v>19491</v>
      </c>
      <c r="N201" s="1074">
        <v>2765.5</v>
      </c>
      <c r="O201" s="1083"/>
      <c r="P201" s="1089"/>
      <c r="Q201" s="1075"/>
      <c r="R201" s="1075"/>
      <c r="S201" s="1075"/>
      <c r="T201" s="1075"/>
      <c r="U201" s="1075"/>
      <c r="V201" s="1075"/>
      <c r="W201" s="1075"/>
    </row>
    <row r="202" spans="2:23" s="1076" customFormat="1" ht="34.9" hidden="1" customHeight="1">
      <c r="B202" s="217">
        <v>41974</v>
      </c>
      <c r="C202" s="1079">
        <v>243.4</v>
      </c>
      <c r="D202" s="1079">
        <v>196.1</v>
      </c>
      <c r="E202" s="1079">
        <v>2531.1999999999998</v>
      </c>
      <c r="F202" s="1079">
        <v>3683.8</v>
      </c>
      <c r="G202" s="1079">
        <v>4552.8</v>
      </c>
      <c r="H202" s="1079">
        <v>292.7</v>
      </c>
      <c r="I202" s="1079">
        <v>571.5</v>
      </c>
      <c r="J202" s="1079">
        <v>2170</v>
      </c>
      <c r="K202" s="1079">
        <v>539.5</v>
      </c>
      <c r="L202" s="1079">
        <v>4493.5</v>
      </c>
      <c r="M202" s="1080">
        <f t="shared" si="15"/>
        <v>19274.5</v>
      </c>
      <c r="N202" s="1080">
        <v>2567.6999999999998</v>
      </c>
      <c r="O202" s="1083"/>
      <c r="P202" s="1089"/>
      <c r="Q202" s="1075"/>
      <c r="R202" s="1075"/>
      <c r="S202" s="1075"/>
      <c r="T202" s="1075"/>
      <c r="U202" s="1075"/>
      <c r="V202" s="1075"/>
      <c r="W202" s="1075"/>
    </row>
    <row r="203" spans="2:23" s="1076" customFormat="1" ht="34.9" hidden="1" customHeight="1">
      <c r="B203" s="215">
        <v>2015</v>
      </c>
      <c r="C203" s="1087"/>
      <c r="D203" s="1087"/>
      <c r="E203" s="1087"/>
      <c r="F203" s="1087"/>
      <c r="G203" s="1087"/>
      <c r="H203" s="1087"/>
      <c r="I203" s="1087"/>
      <c r="J203" s="1087"/>
      <c r="K203" s="1087"/>
      <c r="L203" s="1087"/>
      <c r="M203" s="1088"/>
      <c r="N203" s="1088"/>
      <c r="O203" s="1083"/>
      <c r="P203" s="1089"/>
      <c r="Q203" s="1075"/>
      <c r="R203" s="1075"/>
      <c r="S203" s="1075"/>
      <c r="T203" s="1075"/>
      <c r="U203" s="1075"/>
      <c r="V203" s="1075"/>
      <c r="W203" s="1075"/>
    </row>
    <row r="204" spans="2:23" s="1076" customFormat="1" ht="34.9" hidden="1" customHeight="1">
      <c r="B204" s="216">
        <v>42005</v>
      </c>
      <c r="C204" s="1082">
        <v>236.7</v>
      </c>
      <c r="D204" s="1082">
        <v>168.4</v>
      </c>
      <c r="E204" s="1082">
        <v>2704</v>
      </c>
      <c r="F204" s="1082">
        <v>3753.4</v>
      </c>
      <c r="G204" s="1082">
        <v>4559.3999999999996</v>
      </c>
      <c r="H204" s="1082">
        <v>292.89999999999998</v>
      </c>
      <c r="I204" s="1082">
        <v>586.9</v>
      </c>
      <c r="J204" s="1082">
        <v>2036.6</v>
      </c>
      <c r="K204" s="1082">
        <v>539</v>
      </c>
      <c r="L204" s="1082">
        <v>4503.3999999999996</v>
      </c>
      <c r="M204" s="1074">
        <f t="shared" ref="M204:M215" si="16">SUM(C204:L204)</f>
        <v>19380.699999999997</v>
      </c>
      <c r="N204" s="1074">
        <v>2728.4</v>
      </c>
      <c r="O204" s="1083"/>
      <c r="P204" s="1089"/>
      <c r="Q204" s="1075"/>
      <c r="R204" s="1075"/>
      <c r="S204" s="1075"/>
      <c r="T204" s="1075"/>
      <c r="U204" s="1075"/>
      <c r="V204" s="1075"/>
      <c r="W204" s="1075"/>
    </row>
    <row r="205" spans="2:23" s="1076" customFormat="1" ht="34.9" hidden="1" customHeight="1">
      <c r="B205" s="217">
        <v>42036</v>
      </c>
      <c r="C205" s="1079">
        <v>246</v>
      </c>
      <c r="D205" s="1079">
        <v>171.8</v>
      </c>
      <c r="E205" s="1079">
        <v>2450.3000000000002</v>
      </c>
      <c r="F205" s="1079">
        <v>3676.3</v>
      </c>
      <c r="G205" s="1079">
        <v>4501.8</v>
      </c>
      <c r="H205" s="1079">
        <v>286.10000000000002</v>
      </c>
      <c r="I205" s="1079">
        <v>600.20000000000005</v>
      </c>
      <c r="J205" s="1079">
        <v>2219.5</v>
      </c>
      <c r="K205" s="1079">
        <v>550.79999999999995</v>
      </c>
      <c r="L205" s="1079">
        <v>4654.6000000000004</v>
      </c>
      <c r="M205" s="1080">
        <f t="shared" si="16"/>
        <v>19357.400000000001</v>
      </c>
      <c r="N205" s="1080">
        <v>2625.7</v>
      </c>
      <c r="O205" s="1083"/>
      <c r="P205" s="1089"/>
      <c r="Q205" s="1075"/>
      <c r="R205" s="1075"/>
      <c r="S205" s="1075"/>
      <c r="T205" s="1075"/>
      <c r="U205" s="1075"/>
      <c r="V205" s="1075"/>
      <c r="W205" s="1075"/>
    </row>
    <row r="206" spans="2:23" s="1076" customFormat="1" ht="34.9" hidden="1" customHeight="1">
      <c r="B206" s="216">
        <v>42064</v>
      </c>
      <c r="C206" s="1082">
        <v>254.6</v>
      </c>
      <c r="D206" s="1082">
        <v>163.69999999999999</v>
      </c>
      <c r="E206" s="1082">
        <v>2418.9</v>
      </c>
      <c r="F206" s="1082">
        <v>3772.5</v>
      </c>
      <c r="G206" s="1082">
        <v>4482.7</v>
      </c>
      <c r="H206" s="1082">
        <v>258.3</v>
      </c>
      <c r="I206" s="1082">
        <v>596.4</v>
      </c>
      <c r="J206" s="1082">
        <v>2612.1</v>
      </c>
      <c r="K206" s="1082">
        <v>543.29999999999995</v>
      </c>
      <c r="L206" s="1082">
        <v>4680</v>
      </c>
      <c r="M206" s="1074">
        <f t="shared" si="16"/>
        <v>19782.5</v>
      </c>
      <c r="N206" s="1074">
        <v>2664.4</v>
      </c>
      <c r="O206" s="1083"/>
      <c r="P206" s="1089"/>
      <c r="Q206" s="1075"/>
      <c r="R206" s="1075"/>
      <c r="S206" s="1075"/>
      <c r="T206" s="1075"/>
      <c r="U206" s="1075"/>
      <c r="V206" s="1075"/>
      <c r="W206" s="1075"/>
    </row>
    <row r="207" spans="2:23" s="1076" customFormat="1" ht="34.9" hidden="1" customHeight="1">
      <c r="B207" s="217">
        <v>42095</v>
      </c>
      <c r="C207" s="1079">
        <v>258.5</v>
      </c>
      <c r="D207" s="1079">
        <v>182.9</v>
      </c>
      <c r="E207" s="1079">
        <v>2141.8000000000002</v>
      </c>
      <c r="F207" s="1079">
        <v>3800.4</v>
      </c>
      <c r="G207" s="1079">
        <v>4512.5</v>
      </c>
      <c r="H207" s="1079">
        <v>255.7</v>
      </c>
      <c r="I207" s="1079">
        <v>580.29999999999995</v>
      </c>
      <c r="J207" s="1079">
        <v>2770</v>
      </c>
      <c r="K207" s="1079">
        <v>548</v>
      </c>
      <c r="L207" s="1079">
        <v>4846.7</v>
      </c>
      <c r="M207" s="1080">
        <f t="shared" si="16"/>
        <v>19896.8</v>
      </c>
      <c r="N207" s="1080">
        <v>2677.3</v>
      </c>
      <c r="O207" s="1083"/>
      <c r="P207" s="1089"/>
      <c r="Q207" s="1075"/>
      <c r="R207" s="1075"/>
      <c r="S207" s="1075"/>
      <c r="T207" s="1075"/>
      <c r="U207" s="1075"/>
      <c r="V207" s="1075"/>
      <c r="W207" s="1075"/>
    </row>
    <row r="208" spans="2:23" s="1076" customFormat="1" ht="34.9" hidden="1" customHeight="1">
      <c r="B208" s="216">
        <v>42125</v>
      </c>
      <c r="C208" s="1082">
        <v>255.6</v>
      </c>
      <c r="D208" s="1082">
        <v>183.4</v>
      </c>
      <c r="E208" s="1082">
        <v>2149</v>
      </c>
      <c r="F208" s="1082">
        <v>3787.8</v>
      </c>
      <c r="G208" s="1082">
        <v>4564.5</v>
      </c>
      <c r="H208" s="1082">
        <v>251.9</v>
      </c>
      <c r="I208" s="1082">
        <v>589</v>
      </c>
      <c r="J208" s="1082">
        <v>2730.5</v>
      </c>
      <c r="K208" s="1082">
        <v>540.29999999999995</v>
      </c>
      <c r="L208" s="1082">
        <v>4933.3999999999996</v>
      </c>
      <c r="M208" s="1074">
        <f t="shared" si="16"/>
        <v>19985.399999999998</v>
      </c>
      <c r="N208" s="1074">
        <v>2812.3</v>
      </c>
      <c r="O208" s="1083"/>
      <c r="P208" s="1089"/>
      <c r="Q208" s="1075"/>
      <c r="R208" s="1075"/>
      <c r="S208" s="1075"/>
      <c r="T208" s="1075"/>
      <c r="U208" s="1075"/>
      <c r="V208" s="1075"/>
      <c r="W208" s="1075"/>
    </row>
    <row r="209" spans="2:23" s="1076" customFormat="1" ht="34.9" hidden="1" customHeight="1">
      <c r="B209" s="217">
        <v>42156</v>
      </c>
      <c r="C209" s="1079">
        <v>270.5</v>
      </c>
      <c r="D209" s="1079">
        <v>185.1</v>
      </c>
      <c r="E209" s="1079">
        <v>2143</v>
      </c>
      <c r="F209" s="1079">
        <v>3739.5</v>
      </c>
      <c r="G209" s="1079">
        <v>4616.7</v>
      </c>
      <c r="H209" s="1079">
        <v>258.3</v>
      </c>
      <c r="I209" s="1079">
        <v>590.6</v>
      </c>
      <c r="J209" s="1079">
        <v>2998.4</v>
      </c>
      <c r="K209" s="1079">
        <v>514.20000000000005</v>
      </c>
      <c r="L209" s="1079">
        <v>4936.8999999999996</v>
      </c>
      <c r="M209" s="1080">
        <f t="shared" si="16"/>
        <v>20253.199999999997</v>
      </c>
      <c r="N209" s="1080">
        <v>2881.5</v>
      </c>
      <c r="O209" s="1083"/>
      <c r="P209" s="1089"/>
      <c r="Q209" s="1075"/>
      <c r="R209" s="1075"/>
      <c r="S209" s="1075"/>
      <c r="T209" s="1075"/>
      <c r="U209" s="1075"/>
      <c r="V209" s="1075"/>
      <c r="W209" s="1075"/>
    </row>
    <row r="210" spans="2:23" s="1076" customFormat="1" ht="34.9" hidden="1" customHeight="1">
      <c r="B210" s="216">
        <v>42186</v>
      </c>
      <c r="C210" s="1082">
        <v>240.3</v>
      </c>
      <c r="D210" s="1082">
        <v>174.8</v>
      </c>
      <c r="E210" s="1082">
        <v>2309.1999999999998</v>
      </c>
      <c r="F210" s="1082">
        <v>3675.6</v>
      </c>
      <c r="G210" s="1082">
        <v>4761.2</v>
      </c>
      <c r="H210" s="1082">
        <v>239.8</v>
      </c>
      <c r="I210" s="1082">
        <v>598.6</v>
      </c>
      <c r="J210" s="1082">
        <v>2880.5</v>
      </c>
      <c r="K210" s="1082">
        <v>517.6</v>
      </c>
      <c r="L210" s="1082">
        <v>4888.3</v>
      </c>
      <c r="M210" s="1074">
        <f t="shared" si="16"/>
        <v>20285.899999999998</v>
      </c>
      <c r="N210" s="1074">
        <v>3020.9</v>
      </c>
      <c r="O210" s="1083"/>
      <c r="P210" s="1089"/>
      <c r="Q210" s="1075"/>
      <c r="R210" s="1075"/>
      <c r="S210" s="1075"/>
      <c r="T210" s="1075"/>
      <c r="U210" s="1075"/>
      <c r="V210" s="1075"/>
      <c r="W210" s="1075"/>
    </row>
    <row r="211" spans="2:23" s="1076" customFormat="1" ht="34.9" hidden="1" customHeight="1">
      <c r="B211" s="217">
        <v>42217</v>
      </c>
      <c r="C211" s="1079">
        <v>245.1</v>
      </c>
      <c r="D211" s="1079">
        <v>176.8</v>
      </c>
      <c r="E211" s="1079">
        <v>2264.5</v>
      </c>
      <c r="F211" s="1079">
        <v>3672.5</v>
      </c>
      <c r="G211" s="1079">
        <v>4815.6000000000004</v>
      </c>
      <c r="H211" s="1079">
        <v>267.89999999999998</v>
      </c>
      <c r="I211" s="1079">
        <v>592.70000000000005</v>
      </c>
      <c r="J211" s="1079">
        <v>3138.9</v>
      </c>
      <c r="K211" s="1079">
        <v>521.79999999999995</v>
      </c>
      <c r="L211" s="1079">
        <v>4913.7</v>
      </c>
      <c r="M211" s="1080">
        <f t="shared" si="16"/>
        <v>20609.5</v>
      </c>
      <c r="N211" s="1080">
        <v>3077.5</v>
      </c>
      <c r="O211" s="1083"/>
      <c r="P211" s="1089"/>
      <c r="Q211" s="1075"/>
      <c r="R211" s="1075"/>
      <c r="S211" s="1075"/>
      <c r="T211" s="1075"/>
      <c r="U211" s="1075"/>
      <c r="V211" s="1075"/>
      <c r="W211" s="1075"/>
    </row>
    <row r="212" spans="2:23" s="1076" customFormat="1" ht="34.9" hidden="1" customHeight="1">
      <c r="B212" s="216">
        <v>42248</v>
      </c>
      <c r="C212" s="1082">
        <v>256.5</v>
      </c>
      <c r="D212" s="1082">
        <v>196.5</v>
      </c>
      <c r="E212" s="1082">
        <v>2249</v>
      </c>
      <c r="F212" s="1082">
        <v>3752</v>
      </c>
      <c r="G212" s="1082">
        <v>4821.8999999999996</v>
      </c>
      <c r="H212" s="1082">
        <v>268.5</v>
      </c>
      <c r="I212" s="1082">
        <v>598.70000000000005</v>
      </c>
      <c r="J212" s="1082">
        <v>3164.5</v>
      </c>
      <c r="K212" s="1082">
        <v>533.70000000000005</v>
      </c>
      <c r="L212" s="1082">
        <v>4996.8</v>
      </c>
      <c r="M212" s="1074">
        <f t="shared" si="16"/>
        <v>20838.100000000002</v>
      </c>
      <c r="N212" s="1074">
        <v>3072.4</v>
      </c>
      <c r="O212" s="1083"/>
      <c r="P212" s="1089"/>
      <c r="Q212" s="1075"/>
      <c r="R212" s="1075"/>
      <c r="S212" s="1075"/>
      <c r="T212" s="1075"/>
      <c r="U212" s="1075"/>
      <c r="V212" s="1075"/>
      <c r="W212" s="1075"/>
    </row>
    <row r="213" spans="2:23" s="1076" customFormat="1" ht="34.9" hidden="1" customHeight="1">
      <c r="B213" s="217">
        <v>42278</v>
      </c>
      <c r="C213" s="1079">
        <v>252.5</v>
      </c>
      <c r="D213" s="1079">
        <v>205.3</v>
      </c>
      <c r="E213" s="1079">
        <v>2206.1999999999998</v>
      </c>
      <c r="F213" s="1079">
        <v>3785.9</v>
      </c>
      <c r="G213" s="1079">
        <v>4891.1000000000004</v>
      </c>
      <c r="H213" s="1079">
        <v>261.3</v>
      </c>
      <c r="I213" s="1079">
        <v>600.29999999999995</v>
      </c>
      <c r="J213" s="1079">
        <v>3236.8</v>
      </c>
      <c r="K213" s="1079">
        <v>543.6</v>
      </c>
      <c r="L213" s="1079">
        <v>5031.3999999999996</v>
      </c>
      <c r="M213" s="1080">
        <f t="shared" si="16"/>
        <v>21014.399999999998</v>
      </c>
      <c r="N213" s="1080">
        <v>3014.2</v>
      </c>
      <c r="O213" s="1083"/>
      <c r="P213" s="1089"/>
      <c r="Q213" s="1075"/>
      <c r="R213" s="1075"/>
      <c r="S213" s="1075"/>
      <c r="T213" s="1075"/>
      <c r="U213" s="1075"/>
      <c r="V213" s="1075"/>
      <c r="W213" s="1075"/>
    </row>
    <row r="214" spans="2:23" s="1076" customFormat="1" ht="34.9" hidden="1" customHeight="1">
      <c r="B214" s="216">
        <v>42309</v>
      </c>
      <c r="C214" s="1082">
        <v>246.2</v>
      </c>
      <c r="D214" s="1082">
        <v>191.2</v>
      </c>
      <c r="E214" s="1082">
        <v>2221.9</v>
      </c>
      <c r="F214" s="1082">
        <v>3733.8</v>
      </c>
      <c r="G214" s="1082">
        <v>4941</v>
      </c>
      <c r="H214" s="1082">
        <v>263.60000000000002</v>
      </c>
      <c r="I214" s="1082">
        <v>605.9</v>
      </c>
      <c r="J214" s="1082">
        <v>3218.5</v>
      </c>
      <c r="K214" s="1082">
        <v>539.1</v>
      </c>
      <c r="L214" s="1082">
        <v>5086.8</v>
      </c>
      <c r="M214" s="1074">
        <f t="shared" si="16"/>
        <v>21048</v>
      </c>
      <c r="N214" s="1074">
        <v>2930.1</v>
      </c>
      <c r="O214" s="1083"/>
      <c r="P214" s="1089"/>
      <c r="Q214" s="1075"/>
      <c r="R214" s="1075"/>
      <c r="S214" s="1075"/>
      <c r="T214" s="1075"/>
      <c r="U214" s="1075"/>
      <c r="V214" s="1075"/>
      <c r="W214" s="1075"/>
    </row>
    <row r="215" spans="2:23" s="1076" customFormat="1" ht="34.9" hidden="1" customHeight="1">
      <c r="B215" s="217">
        <v>42339</v>
      </c>
      <c r="C215" s="1079">
        <v>217.1</v>
      </c>
      <c r="D215" s="1079">
        <v>170.2</v>
      </c>
      <c r="E215" s="1079">
        <v>2145.8000000000002</v>
      </c>
      <c r="F215" s="1079">
        <v>3883.8</v>
      </c>
      <c r="G215" s="1079">
        <v>4904.5</v>
      </c>
      <c r="H215" s="1079">
        <v>259.8</v>
      </c>
      <c r="I215" s="1079">
        <v>593.1</v>
      </c>
      <c r="J215" s="1079">
        <v>3232</v>
      </c>
      <c r="K215" s="1079">
        <v>515.20000000000005</v>
      </c>
      <c r="L215" s="1079">
        <v>5182</v>
      </c>
      <c r="M215" s="1080">
        <f t="shared" si="16"/>
        <v>21103.5</v>
      </c>
      <c r="N215" s="1080">
        <v>2821.8</v>
      </c>
      <c r="O215" s="1083"/>
      <c r="P215" s="1089"/>
      <c r="Q215" s="1075"/>
      <c r="R215" s="1075"/>
      <c r="S215" s="1075"/>
      <c r="T215" s="1075"/>
      <c r="U215" s="1075"/>
      <c r="V215" s="1075"/>
      <c r="W215" s="1075"/>
    </row>
    <row r="216" spans="2:23" s="1076" customFormat="1" ht="34.9" hidden="1" customHeight="1">
      <c r="B216" s="215">
        <v>2016</v>
      </c>
      <c r="C216" s="1087"/>
      <c r="D216" s="1087"/>
      <c r="E216" s="1087"/>
      <c r="F216" s="1087"/>
      <c r="G216" s="1087"/>
      <c r="H216" s="1087"/>
      <c r="I216" s="1087"/>
      <c r="J216" s="1087"/>
      <c r="K216" s="1087"/>
      <c r="L216" s="1087"/>
      <c r="M216" s="1088"/>
      <c r="N216" s="1088"/>
      <c r="O216" s="1083"/>
      <c r="P216" s="1089"/>
      <c r="Q216" s="1075"/>
      <c r="R216" s="1075"/>
      <c r="S216" s="1075"/>
      <c r="T216" s="1075"/>
      <c r="U216" s="1075"/>
      <c r="V216" s="1075"/>
      <c r="W216" s="1075"/>
    </row>
    <row r="217" spans="2:23" s="1076" customFormat="1" ht="34.9" hidden="1" customHeight="1">
      <c r="B217" s="216">
        <v>42370</v>
      </c>
      <c r="C217" s="1082">
        <v>212.4</v>
      </c>
      <c r="D217" s="1082">
        <v>199.4</v>
      </c>
      <c r="E217" s="1082">
        <v>2190.6999999999998</v>
      </c>
      <c r="F217" s="1082">
        <v>3834.3</v>
      </c>
      <c r="G217" s="1082">
        <v>4972.5</v>
      </c>
      <c r="H217" s="1082">
        <v>257.2</v>
      </c>
      <c r="I217" s="1082">
        <v>587</v>
      </c>
      <c r="J217" s="1082">
        <v>3138.5</v>
      </c>
      <c r="K217" s="1082">
        <v>507.2</v>
      </c>
      <c r="L217" s="1082">
        <v>5256.9</v>
      </c>
      <c r="M217" s="1074">
        <f t="shared" ref="M217:M228" si="17">SUM(C217:L217)</f>
        <v>21156.1</v>
      </c>
      <c r="N217" s="1074">
        <v>2873.2</v>
      </c>
      <c r="O217" s="1083"/>
      <c r="P217" s="1089"/>
      <c r="Q217" s="1075"/>
      <c r="R217" s="1075"/>
      <c r="S217" s="1075"/>
      <c r="T217" s="1075"/>
      <c r="U217" s="1075"/>
      <c r="V217" s="1075"/>
      <c r="W217" s="1075"/>
    </row>
    <row r="218" spans="2:23" s="1076" customFormat="1" ht="34.9" hidden="1" customHeight="1">
      <c r="B218" s="217">
        <v>42401</v>
      </c>
      <c r="C218" s="1079">
        <v>246.5</v>
      </c>
      <c r="D218" s="1079">
        <v>202.4</v>
      </c>
      <c r="E218" s="1079">
        <v>2209</v>
      </c>
      <c r="F218" s="1079">
        <v>3768.7</v>
      </c>
      <c r="G218" s="1079">
        <v>5037.8</v>
      </c>
      <c r="H218" s="1079">
        <v>259.8</v>
      </c>
      <c r="I218" s="1079">
        <v>599.79999999999995</v>
      </c>
      <c r="J218" s="1079">
        <v>3172.9</v>
      </c>
      <c r="K218" s="1079">
        <v>527.79999999999995</v>
      </c>
      <c r="L218" s="1079">
        <v>5273.4</v>
      </c>
      <c r="M218" s="1080">
        <f t="shared" si="17"/>
        <v>21298.1</v>
      </c>
      <c r="N218" s="1080">
        <v>2839.7</v>
      </c>
      <c r="O218" s="1083"/>
      <c r="P218" s="1089"/>
      <c r="Q218" s="1075"/>
      <c r="R218" s="1075"/>
      <c r="S218" s="1075"/>
      <c r="T218" s="1075"/>
      <c r="U218" s="1075"/>
      <c r="V218" s="1075"/>
      <c r="W218" s="1075"/>
    </row>
    <row r="219" spans="2:23" s="1076" customFormat="1" ht="34.9" hidden="1" customHeight="1">
      <c r="B219" s="216">
        <v>42430</v>
      </c>
      <c r="C219" s="1082">
        <v>254.7</v>
      </c>
      <c r="D219" s="1082">
        <v>220.2</v>
      </c>
      <c r="E219" s="1082">
        <v>2212.5</v>
      </c>
      <c r="F219" s="1082">
        <v>3868.6</v>
      </c>
      <c r="G219" s="1082">
        <v>5298.6</v>
      </c>
      <c r="H219" s="1082">
        <v>319.3</v>
      </c>
      <c r="I219" s="1082">
        <v>592.6</v>
      </c>
      <c r="J219" s="1082">
        <v>3161.8</v>
      </c>
      <c r="K219" s="1082">
        <v>487.7</v>
      </c>
      <c r="L219" s="1082">
        <v>5068.8</v>
      </c>
      <c r="M219" s="1074">
        <f t="shared" si="17"/>
        <v>21484.799999999999</v>
      </c>
      <c r="N219" s="1074">
        <v>2848.3</v>
      </c>
      <c r="O219" s="1083"/>
      <c r="P219" s="1089"/>
      <c r="Q219" s="1075"/>
      <c r="R219" s="1075"/>
      <c r="S219" s="1075"/>
      <c r="T219" s="1075"/>
      <c r="U219" s="1075"/>
      <c r="V219" s="1075"/>
      <c r="W219" s="1075"/>
    </row>
    <row r="220" spans="2:23" s="1076" customFormat="1" ht="34.9" hidden="1" customHeight="1">
      <c r="B220" s="217">
        <v>42461</v>
      </c>
      <c r="C220" s="1079">
        <v>257.8</v>
      </c>
      <c r="D220" s="1079">
        <v>257.5</v>
      </c>
      <c r="E220" s="1079">
        <v>2242.8000000000002</v>
      </c>
      <c r="F220" s="1079">
        <v>3902.7</v>
      </c>
      <c r="G220" s="1079">
        <v>5389.3</v>
      </c>
      <c r="H220" s="1079">
        <v>326.39999999999998</v>
      </c>
      <c r="I220" s="1079">
        <v>615.9</v>
      </c>
      <c r="J220" s="1079">
        <v>3256.1</v>
      </c>
      <c r="K220" s="1079">
        <v>511</v>
      </c>
      <c r="L220" s="1079">
        <v>5040.6000000000004</v>
      </c>
      <c r="M220" s="1080">
        <f t="shared" si="17"/>
        <v>21800.1</v>
      </c>
      <c r="N220" s="1080">
        <v>2843</v>
      </c>
      <c r="O220" s="1083"/>
      <c r="P220" s="1089"/>
      <c r="Q220" s="1075"/>
      <c r="R220" s="1075"/>
      <c r="S220" s="1075"/>
      <c r="T220" s="1075"/>
      <c r="U220" s="1075"/>
      <c r="V220" s="1075"/>
      <c r="W220" s="1075"/>
    </row>
    <row r="221" spans="2:23" s="1076" customFormat="1" ht="34.9" hidden="1" customHeight="1">
      <c r="B221" s="216">
        <v>42491</v>
      </c>
      <c r="C221" s="1082">
        <v>252.6</v>
      </c>
      <c r="D221" s="1082">
        <v>229.9</v>
      </c>
      <c r="E221" s="1082">
        <v>2154.3000000000002</v>
      </c>
      <c r="F221" s="1082">
        <v>3897</v>
      </c>
      <c r="G221" s="1082">
        <v>5235.5</v>
      </c>
      <c r="H221" s="1082">
        <v>334.2</v>
      </c>
      <c r="I221" s="1082">
        <v>633</v>
      </c>
      <c r="J221" s="1082">
        <v>3232.8</v>
      </c>
      <c r="K221" s="1082">
        <v>519</v>
      </c>
      <c r="L221" s="1082">
        <v>5392.9</v>
      </c>
      <c r="M221" s="1074">
        <f t="shared" si="17"/>
        <v>21881.199999999997</v>
      </c>
      <c r="N221" s="1074">
        <v>2878.4</v>
      </c>
      <c r="O221" s="1083"/>
      <c r="P221" s="1089"/>
      <c r="Q221" s="1075"/>
      <c r="R221" s="1075"/>
      <c r="S221" s="1075"/>
      <c r="T221" s="1075"/>
      <c r="U221" s="1075"/>
      <c r="V221" s="1075"/>
      <c r="W221" s="1075"/>
    </row>
    <row r="222" spans="2:23" s="1076" customFormat="1" ht="34.9" hidden="1" customHeight="1">
      <c r="B222" s="217">
        <v>42522</v>
      </c>
      <c r="C222" s="1079">
        <v>255.2</v>
      </c>
      <c r="D222" s="1079">
        <v>226.5</v>
      </c>
      <c r="E222" s="1079">
        <v>2182.6999999999998</v>
      </c>
      <c r="F222" s="1079">
        <v>3980.5</v>
      </c>
      <c r="G222" s="1079">
        <v>5216.8</v>
      </c>
      <c r="H222" s="1079">
        <v>330.3</v>
      </c>
      <c r="I222" s="1079">
        <v>624.1</v>
      </c>
      <c r="J222" s="1079">
        <v>3302.3</v>
      </c>
      <c r="K222" s="1079">
        <v>539.4</v>
      </c>
      <c r="L222" s="1079">
        <v>5508.4</v>
      </c>
      <c r="M222" s="1080">
        <f t="shared" si="17"/>
        <v>22166.200000000004</v>
      </c>
      <c r="N222" s="1080">
        <v>2871.3</v>
      </c>
      <c r="O222" s="1083"/>
      <c r="P222" s="1089"/>
      <c r="Q222" s="1075"/>
      <c r="R222" s="1075"/>
      <c r="S222" s="1075"/>
      <c r="T222" s="1075"/>
      <c r="U222" s="1075"/>
      <c r="V222" s="1075"/>
      <c r="W222" s="1075"/>
    </row>
    <row r="223" spans="2:23" s="1076" customFormat="1" ht="34.9" hidden="1" customHeight="1">
      <c r="B223" s="216">
        <v>42552</v>
      </c>
      <c r="C223" s="1082">
        <v>266.8</v>
      </c>
      <c r="D223" s="1082">
        <v>253.2</v>
      </c>
      <c r="E223" s="1082">
        <v>2214.6</v>
      </c>
      <c r="F223" s="1082">
        <v>3943</v>
      </c>
      <c r="G223" s="1082">
        <v>5261.5</v>
      </c>
      <c r="H223" s="1082">
        <v>326.7</v>
      </c>
      <c r="I223" s="1082">
        <v>610.4</v>
      </c>
      <c r="J223" s="1082">
        <v>3328.9</v>
      </c>
      <c r="K223" s="1082">
        <v>564.4</v>
      </c>
      <c r="L223" s="1082">
        <v>5487.9</v>
      </c>
      <c r="M223" s="1074">
        <f t="shared" si="17"/>
        <v>22257.4</v>
      </c>
      <c r="N223" s="1074">
        <v>2842.9</v>
      </c>
      <c r="O223" s="1083"/>
      <c r="P223" s="1089"/>
      <c r="Q223" s="1075"/>
      <c r="R223" s="1075"/>
      <c r="S223" s="1075"/>
      <c r="T223" s="1075"/>
      <c r="U223" s="1075"/>
      <c r="V223" s="1075"/>
      <c r="W223" s="1075"/>
    </row>
    <row r="224" spans="2:23" s="1076" customFormat="1" ht="34.9" hidden="1" customHeight="1">
      <c r="B224" s="217">
        <v>42583</v>
      </c>
      <c r="C224" s="1079">
        <v>275</v>
      </c>
      <c r="D224" s="1079">
        <v>241.1</v>
      </c>
      <c r="E224" s="1079">
        <v>2244.3000000000002</v>
      </c>
      <c r="F224" s="1079">
        <v>3898.5</v>
      </c>
      <c r="G224" s="1079">
        <v>5228</v>
      </c>
      <c r="H224" s="1079">
        <v>330.3</v>
      </c>
      <c r="I224" s="1079">
        <v>602.29999999999995</v>
      </c>
      <c r="J224" s="1079">
        <v>3300.6</v>
      </c>
      <c r="K224" s="1079">
        <v>547.79999999999995</v>
      </c>
      <c r="L224" s="1079">
        <v>5645.5</v>
      </c>
      <c r="M224" s="1080">
        <f t="shared" si="17"/>
        <v>22313.399999999998</v>
      </c>
      <c r="N224" s="1080">
        <v>2802.5</v>
      </c>
      <c r="O224" s="1083"/>
      <c r="P224" s="1089"/>
      <c r="Q224" s="1075"/>
      <c r="R224" s="1075"/>
      <c r="S224" s="1075"/>
      <c r="T224" s="1075"/>
      <c r="U224" s="1075"/>
      <c r="V224" s="1075"/>
      <c r="W224" s="1075"/>
    </row>
    <row r="225" spans="2:23" s="1076" customFormat="1" ht="34.9" hidden="1" customHeight="1">
      <c r="B225" s="216">
        <v>42614</v>
      </c>
      <c r="C225" s="1082">
        <v>292.2</v>
      </c>
      <c r="D225" s="1082">
        <v>248.3</v>
      </c>
      <c r="E225" s="1082">
        <v>2205.5</v>
      </c>
      <c r="F225" s="1082">
        <v>3981.6</v>
      </c>
      <c r="G225" s="1082">
        <v>5232.8999999999996</v>
      </c>
      <c r="H225" s="1082">
        <v>332.2</v>
      </c>
      <c r="I225" s="1082">
        <v>593.9</v>
      </c>
      <c r="J225" s="1082">
        <v>3344.7</v>
      </c>
      <c r="K225" s="1082">
        <v>557.1</v>
      </c>
      <c r="L225" s="1082">
        <v>5659.9</v>
      </c>
      <c r="M225" s="1074">
        <f t="shared" si="17"/>
        <v>22448.299999999996</v>
      </c>
      <c r="N225" s="1074">
        <v>2859.6</v>
      </c>
      <c r="O225" s="1083"/>
      <c r="P225" s="1089"/>
      <c r="Q225" s="1075"/>
      <c r="R225" s="1075"/>
      <c r="S225" s="1075"/>
      <c r="T225" s="1075"/>
      <c r="U225" s="1075"/>
      <c r="V225" s="1075"/>
      <c r="W225" s="1075"/>
    </row>
    <row r="226" spans="2:23" s="1076" customFormat="1" ht="34.9" hidden="1" customHeight="1">
      <c r="B226" s="217">
        <v>42644</v>
      </c>
      <c r="C226" s="1079">
        <v>285.60000000000002</v>
      </c>
      <c r="D226" s="1079">
        <v>254.4</v>
      </c>
      <c r="E226" s="1079">
        <v>2223.3000000000002</v>
      </c>
      <c r="F226" s="1079">
        <v>3905.4</v>
      </c>
      <c r="G226" s="1079">
        <v>5466.2</v>
      </c>
      <c r="H226" s="1079">
        <v>336.1</v>
      </c>
      <c r="I226" s="1079">
        <v>607.4</v>
      </c>
      <c r="J226" s="1079">
        <v>3374.9</v>
      </c>
      <c r="K226" s="1079">
        <v>565</v>
      </c>
      <c r="L226" s="1079">
        <v>5480.7</v>
      </c>
      <c r="M226" s="1080">
        <f t="shared" si="17"/>
        <v>22499.000000000004</v>
      </c>
      <c r="N226" s="1080">
        <v>2780.7</v>
      </c>
      <c r="O226" s="1083"/>
      <c r="P226" s="1089"/>
      <c r="Q226" s="1075"/>
      <c r="R226" s="1075"/>
      <c r="S226" s="1075"/>
      <c r="T226" s="1075"/>
      <c r="U226" s="1075"/>
      <c r="V226" s="1075"/>
      <c r="W226" s="1075"/>
    </row>
    <row r="227" spans="2:23" s="1076" customFormat="1" ht="34.9" hidden="1" customHeight="1">
      <c r="B227" s="216">
        <v>42675</v>
      </c>
      <c r="C227" s="1082">
        <v>293</v>
      </c>
      <c r="D227" s="1082">
        <v>290.3</v>
      </c>
      <c r="E227" s="1082">
        <v>2195</v>
      </c>
      <c r="F227" s="1082">
        <v>3960.3</v>
      </c>
      <c r="G227" s="1082">
        <v>5549.4</v>
      </c>
      <c r="H227" s="1082">
        <v>346.4</v>
      </c>
      <c r="I227" s="1082">
        <v>611.20000000000005</v>
      </c>
      <c r="J227" s="1082">
        <v>3347.3</v>
      </c>
      <c r="K227" s="1082">
        <v>590.4</v>
      </c>
      <c r="L227" s="1082">
        <v>5553.4</v>
      </c>
      <c r="M227" s="1074">
        <f t="shared" si="17"/>
        <v>22736.700000000004</v>
      </c>
      <c r="N227" s="1074">
        <v>2758.9</v>
      </c>
      <c r="O227" s="1083"/>
      <c r="P227" s="1089"/>
      <c r="Q227" s="1075"/>
      <c r="R227" s="1075"/>
      <c r="S227" s="1075"/>
      <c r="T227" s="1075"/>
      <c r="U227" s="1075"/>
      <c r="V227" s="1075"/>
      <c r="W227" s="1075"/>
    </row>
    <row r="228" spans="2:23" s="1076" customFormat="1" ht="34.9" hidden="1" customHeight="1">
      <c r="B228" s="217">
        <v>42705</v>
      </c>
      <c r="C228" s="1079">
        <v>304.5</v>
      </c>
      <c r="D228" s="1079">
        <v>288.39999999999998</v>
      </c>
      <c r="E228" s="1079">
        <v>2203.4</v>
      </c>
      <c r="F228" s="1079">
        <v>4075.5</v>
      </c>
      <c r="G228" s="1079">
        <v>5827.7</v>
      </c>
      <c r="H228" s="1079">
        <v>355.8</v>
      </c>
      <c r="I228" s="1079">
        <v>597.70000000000005</v>
      </c>
      <c r="J228" s="1079">
        <v>3296.2</v>
      </c>
      <c r="K228" s="1079">
        <v>577.20000000000005</v>
      </c>
      <c r="L228" s="1079">
        <v>5379.4</v>
      </c>
      <c r="M228" s="1080">
        <f t="shared" si="17"/>
        <v>22905.800000000003</v>
      </c>
      <c r="N228" s="1080">
        <v>2719.2</v>
      </c>
      <c r="O228" s="1083"/>
      <c r="P228" s="1089"/>
      <c r="Q228" s="1075"/>
      <c r="R228" s="1075"/>
      <c r="S228" s="1075"/>
      <c r="T228" s="1075"/>
      <c r="U228" s="1075"/>
      <c r="V228" s="1075"/>
      <c r="W228" s="1075"/>
    </row>
    <row r="229" spans="2:23" s="1076" customFormat="1" ht="34.9" hidden="1" customHeight="1">
      <c r="B229" s="215">
        <v>2017</v>
      </c>
      <c r="C229" s="1087"/>
      <c r="D229" s="1087"/>
      <c r="E229" s="1087"/>
      <c r="F229" s="1087"/>
      <c r="G229" s="1087"/>
      <c r="H229" s="1087"/>
      <c r="I229" s="1087"/>
      <c r="J229" s="1087"/>
      <c r="K229" s="1087"/>
      <c r="L229" s="1087"/>
      <c r="M229" s="1088"/>
      <c r="N229" s="1088"/>
      <c r="O229" s="1083"/>
      <c r="P229" s="1089"/>
      <c r="Q229" s="1075"/>
      <c r="R229" s="1075"/>
      <c r="S229" s="1075"/>
      <c r="T229" s="1075"/>
      <c r="U229" s="1075"/>
      <c r="V229" s="1075"/>
      <c r="W229" s="1075"/>
    </row>
    <row r="230" spans="2:23" s="1076" customFormat="1" ht="34.9" hidden="1" customHeight="1">
      <c r="B230" s="216">
        <v>42736</v>
      </c>
      <c r="C230" s="1082">
        <v>303</v>
      </c>
      <c r="D230" s="1082">
        <v>300.39999999999998</v>
      </c>
      <c r="E230" s="1082">
        <v>2162.9</v>
      </c>
      <c r="F230" s="1082">
        <v>4119.5</v>
      </c>
      <c r="G230" s="1082">
        <v>5829.8</v>
      </c>
      <c r="H230" s="1082">
        <v>353.5</v>
      </c>
      <c r="I230" s="1082">
        <v>601.1</v>
      </c>
      <c r="J230" s="1082">
        <v>3233.8</v>
      </c>
      <c r="K230" s="1082">
        <v>583</v>
      </c>
      <c r="L230" s="1082">
        <v>5557.6</v>
      </c>
      <c r="M230" s="1074">
        <f t="shared" ref="M230:M241" si="18">SUM(C230:L230)</f>
        <v>23044.6</v>
      </c>
      <c r="N230" s="1074">
        <v>2769.9</v>
      </c>
      <c r="O230" s="1083"/>
      <c r="P230" s="1089"/>
      <c r="Q230" s="1075"/>
      <c r="R230" s="1075"/>
      <c r="S230" s="1075"/>
      <c r="T230" s="1075"/>
      <c r="U230" s="1075"/>
      <c r="V230" s="1075"/>
      <c r="W230" s="1075"/>
    </row>
    <row r="231" spans="2:23" s="1076" customFormat="1" ht="34.9" hidden="1" customHeight="1">
      <c r="B231" s="217">
        <v>42767</v>
      </c>
      <c r="C231" s="1079">
        <v>323.2</v>
      </c>
      <c r="D231" s="1079">
        <v>301.10000000000002</v>
      </c>
      <c r="E231" s="1079">
        <v>2257.6999999999998</v>
      </c>
      <c r="F231" s="1079">
        <v>4190</v>
      </c>
      <c r="G231" s="1079">
        <v>6016.2</v>
      </c>
      <c r="H231" s="1079">
        <v>349.6</v>
      </c>
      <c r="I231" s="1079">
        <v>595.79999999999995</v>
      </c>
      <c r="J231" s="1079">
        <v>3335</v>
      </c>
      <c r="K231" s="1079">
        <v>591.5</v>
      </c>
      <c r="L231" s="1079">
        <v>5232.6000000000004</v>
      </c>
      <c r="M231" s="1080">
        <f t="shared" si="18"/>
        <v>23192.699999999997</v>
      </c>
      <c r="N231" s="1080">
        <v>2735.4</v>
      </c>
      <c r="O231" s="1083"/>
      <c r="P231" s="1089"/>
      <c r="Q231" s="1075"/>
      <c r="R231" s="1075"/>
      <c r="S231" s="1075"/>
      <c r="T231" s="1075"/>
      <c r="U231" s="1075"/>
      <c r="V231" s="1075"/>
      <c r="W231" s="1075"/>
    </row>
    <row r="232" spans="2:23" s="1076" customFormat="1" ht="34.9" hidden="1" customHeight="1">
      <c r="B232" s="216">
        <v>42795</v>
      </c>
      <c r="C232" s="1082">
        <v>341.4</v>
      </c>
      <c r="D232" s="1082">
        <v>308.3</v>
      </c>
      <c r="E232" s="1082">
        <v>2339.1999999999998</v>
      </c>
      <c r="F232" s="1082">
        <v>4036.5</v>
      </c>
      <c r="G232" s="1082">
        <v>6147.8</v>
      </c>
      <c r="H232" s="1082">
        <v>358.6</v>
      </c>
      <c r="I232" s="1082">
        <v>594.20000000000005</v>
      </c>
      <c r="J232" s="1082">
        <v>3342.3</v>
      </c>
      <c r="K232" s="1082">
        <v>585.6</v>
      </c>
      <c r="L232" s="1082">
        <v>5359.6</v>
      </c>
      <c r="M232" s="1074">
        <f t="shared" si="18"/>
        <v>23413.5</v>
      </c>
      <c r="N232" s="1074">
        <v>2689.5</v>
      </c>
      <c r="O232" s="1083"/>
      <c r="P232" s="1089"/>
      <c r="Q232" s="1075"/>
      <c r="R232" s="1075"/>
      <c r="S232" s="1075"/>
      <c r="T232" s="1075"/>
      <c r="U232" s="1075"/>
      <c r="V232" s="1075"/>
      <c r="W232" s="1075"/>
    </row>
    <row r="233" spans="2:23" s="1076" customFormat="1" ht="34.9" hidden="1" customHeight="1">
      <c r="B233" s="217">
        <v>42826</v>
      </c>
      <c r="C233" s="1079">
        <v>328.1</v>
      </c>
      <c r="D233" s="1079">
        <v>313.7</v>
      </c>
      <c r="E233" s="1079">
        <v>2380.3000000000002</v>
      </c>
      <c r="F233" s="1079">
        <v>4114.2</v>
      </c>
      <c r="G233" s="1079">
        <v>6194.5</v>
      </c>
      <c r="H233" s="1079">
        <v>367.9</v>
      </c>
      <c r="I233" s="1079">
        <v>610.1</v>
      </c>
      <c r="J233" s="1079">
        <v>3492.8</v>
      </c>
      <c r="K233" s="1079">
        <v>604.20000000000005</v>
      </c>
      <c r="L233" s="1079">
        <v>5306.1</v>
      </c>
      <c r="M233" s="1080">
        <f t="shared" si="18"/>
        <v>23711.9</v>
      </c>
      <c r="N233" s="1080">
        <v>2735.1</v>
      </c>
      <c r="O233" s="1083"/>
      <c r="P233" s="1089"/>
      <c r="Q233" s="1075"/>
      <c r="R233" s="1075"/>
      <c r="S233" s="1075"/>
      <c r="T233" s="1075"/>
      <c r="U233" s="1075"/>
      <c r="V233" s="1075"/>
      <c r="W233" s="1075"/>
    </row>
    <row r="234" spans="2:23" s="1076" customFormat="1" ht="34.9" hidden="1" customHeight="1">
      <c r="B234" s="216">
        <v>42856</v>
      </c>
      <c r="C234" s="1082">
        <v>329.6</v>
      </c>
      <c r="D234" s="1082">
        <v>230.5</v>
      </c>
      <c r="E234" s="1082">
        <v>2472.6999999999998</v>
      </c>
      <c r="F234" s="1082">
        <v>4119.8</v>
      </c>
      <c r="G234" s="1082">
        <v>6230.1</v>
      </c>
      <c r="H234" s="1082">
        <v>371.3</v>
      </c>
      <c r="I234" s="1082">
        <v>575.5</v>
      </c>
      <c r="J234" s="1082">
        <v>3519.8</v>
      </c>
      <c r="K234" s="1082">
        <v>601.70000000000005</v>
      </c>
      <c r="L234" s="1082">
        <v>5317.5</v>
      </c>
      <c r="M234" s="1074">
        <f t="shared" si="18"/>
        <v>23768.5</v>
      </c>
      <c r="N234" s="1074">
        <v>2701.6</v>
      </c>
      <c r="O234" s="1083"/>
      <c r="P234" s="1089"/>
      <c r="Q234" s="1075"/>
      <c r="R234" s="1075"/>
      <c r="S234" s="1075"/>
      <c r="T234" s="1075"/>
      <c r="U234" s="1075"/>
      <c r="V234" s="1075"/>
      <c r="W234" s="1075"/>
    </row>
    <row r="235" spans="2:23" s="1076" customFormat="1" ht="34.9" hidden="1" customHeight="1">
      <c r="B235" s="217">
        <v>42887</v>
      </c>
      <c r="C235" s="1079">
        <v>341.5</v>
      </c>
      <c r="D235" s="1079">
        <v>234.2</v>
      </c>
      <c r="E235" s="1079">
        <v>2526.4</v>
      </c>
      <c r="F235" s="1079">
        <v>4178.8999999999996</v>
      </c>
      <c r="G235" s="1079">
        <v>6349.8</v>
      </c>
      <c r="H235" s="1079">
        <v>372.1</v>
      </c>
      <c r="I235" s="1079">
        <v>585</v>
      </c>
      <c r="J235" s="1079">
        <v>3640.9</v>
      </c>
      <c r="K235" s="1079">
        <v>589.5</v>
      </c>
      <c r="L235" s="1079">
        <v>5234.8</v>
      </c>
      <c r="M235" s="1080">
        <f t="shared" si="18"/>
        <v>24053.1</v>
      </c>
      <c r="N235" s="1080">
        <v>2586.6</v>
      </c>
      <c r="O235" s="1083"/>
      <c r="P235" s="1089"/>
      <c r="Q235" s="1075"/>
      <c r="R235" s="1075"/>
      <c r="S235" s="1075"/>
      <c r="T235" s="1075"/>
      <c r="U235" s="1075"/>
      <c r="V235" s="1075"/>
      <c r="W235" s="1075"/>
    </row>
    <row r="236" spans="2:23" s="1076" customFormat="1" ht="34.9" hidden="1" customHeight="1">
      <c r="B236" s="216">
        <v>42917</v>
      </c>
      <c r="C236" s="1082">
        <v>337.8</v>
      </c>
      <c r="D236" s="1082">
        <v>233</v>
      </c>
      <c r="E236" s="1082">
        <v>2609.3000000000002</v>
      </c>
      <c r="F236" s="1082">
        <v>4108</v>
      </c>
      <c r="G236" s="1082">
        <v>6432.4</v>
      </c>
      <c r="H236" s="1082">
        <v>396.4</v>
      </c>
      <c r="I236" s="1082">
        <v>589.5</v>
      </c>
      <c r="J236" s="1082">
        <v>3640.1</v>
      </c>
      <c r="K236" s="1082">
        <v>589.9</v>
      </c>
      <c r="L236" s="1082">
        <v>5149.3</v>
      </c>
      <c r="M236" s="1074">
        <f t="shared" si="18"/>
        <v>24085.7</v>
      </c>
      <c r="N236" s="1074">
        <v>2580.8000000000002</v>
      </c>
      <c r="O236" s="1083"/>
      <c r="P236" s="1089"/>
      <c r="Q236" s="1075"/>
      <c r="R236" s="1075"/>
      <c r="S236" s="1075"/>
      <c r="T236" s="1075"/>
      <c r="U236" s="1075"/>
      <c r="V236" s="1075"/>
      <c r="W236" s="1075"/>
    </row>
    <row r="237" spans="2:23" s="1076" customFormat="1" ht="34.9" hidden="1" customHeight="1">
      <c r="B237" s="217">
        <v>42948</v>
      </c>
      <c r="C237" s="1079">
        <v>325.5</v>
      </c>
      <c r="D237" s="1079">
        <v>235.4</v>
      </c>
      <c r="E237" s="1079">
        <v>2633.1</v>
      </c>
      <c r="F237" s="1079">
        <v>4184</v>
      </c>
      <c r="G237" s="1079">
        <v>6488.4</v>
      </c>
      <c r="H237" s="1079">
        <v>391.2</v>
      </c>
      <c r="I237" s="1079">
        <v>613.1</v>
      </c>
      <c r="J237" s="1079">
        <v>3623.8</v>
      </c>
      <c r="K237" s="1079">
        <v>609.6</v>
      </c>
      <c r="L237" s="1079">
        <v>5196.8</v>
      </c>
      <c r="M237" s="1080">
        <f t="shared" si="18"/>
        <v>24300.899999999998</v>
      </c>
      <c r="N237" s="1080">
        <v>2623.2</v>
      </c>
      <c r="O237" s="1083"/>
      <c r="P237" s="1089"/>
      <c r="Q237" s="1075"/>
      <c r="R237" s="1075"/>
      <c r="S237" s="1075"/>
      <c r="T237" s="1075"/>
      <c r="U237" s="1075"/>
      <c r="V237" s="1075"/>
      <c r="W237" s="1075"/>
    </row>
    <row r="238" spans="2:23" s="1076" customFormat="1" ht="34.9" hidden="1" customHeight="1">
      <c r="B238" s="216">
        <v>42979</v>
      </c>
      <c r="C238" s="1082">
        <v>324</v>
      </c>
      <c r="D238" s="1082">
        <v>239</v>
      </c>
      <c r="E238" s="1082">
        <v>2686</v>
      </c>
      <c r="F238" s="1082">
        <v>4139.3999999999996</v>
      </c>
      <c r="G238" s="1082">
        <v>6511.5</v>
      </c>
      <c r="H238" s="1082">
        <v>366.1</v>
      </c>
      <c r="I238" s="1082">
        <v>617.29999999999995</v>
      </c>
      <c r="J238" s="1082">
        <v>3686.4</v>
      </c>
      <c r="K238" s="1082">
        <v>612.5</v>
      </c>
      <c r="L238" s="1082">
        <v>5221</v>
      </c>
      <c r="M238" s="1074">
        <f t="shared" si="18"/>
        <v>24403.200000000001</v>
      </c>
      <c r="N238" s="1074">
        <v>2571</v>
      </c>
      <c r="O238" s="1083"/>
      <c r="P238" s="1089"/>
      <c r="Q238" s="1075"/>
      <c r="R238" s="1075"/>
      <c r="S238" s="1075"/>
      <c r="T238" s="1075"/>
      <c r="U238" s="1075"/>
      <c r="V238" s="1075"/>
      <c r="W238" s="1075"/>
    </row>
    <row r="239" spans="2:23" s="1076" customFormat="1" ht="34.9" hidden="1" customHeight="1">
      <c r="B239" s="217">
        <v>43009</v>
      </c>
      <c r="C239" s="1079">
        <v>337</v>
      </c>
      <c r="D239" s="1079">
        <v>229.8</v>
      </c>
      <c r="E239" s="1079">
        <v>2688.1</v>
      </c>
      <c r="F239" s="1079">
        <v>4186.3</v>
      </c>
      <c r="G239" s="1079">
        <v>6535.9</v>
      </c>
      <c r="H239" s="1079">
        <v>372.3</v>
      </c>
      <c r="I239" s="1079">
        <v>637</v>
      </c>
      <c r="J239" s="1079">
        <v>3744.6</v>
      </c>
      <c r="K239" s="1079">
        <v>624.79999999999995</v>
      </c>
      <c r="L239" s="1079">
        <v>5227.8</v>
      </c>
      <c r="M239" s="1080">
        <f t="shared" si="18"/>
        <v>24583.599999999995</v>
      </c>
      <c r="N239" s="1080">
        <v>2642.1</v>
      </c>
      <c r="O239" s="1083"/>
      <c r="P239" s="1089"/>
      <c r="Q239" s="1075"/>
      <c r="R239" s="1075"/>
      <c r="S239" s="1075"/>
      <c r="T239" s="1075"/>
      <c r="U239" s="1075"/>
      <c r="V239" s="1075"/>
      <c r="W239" s="1075"/>
    </row>
    <row r="240" spans="2:23" s="1076" customFormat="1" ht="34.9" hidden="1" customHeight="1">
      <c r="B240" s="216">
        <v>43040</v>
      </c>
      <c r="C240" s="1082">
        <v>337.9</v>
      </c>
      <c r="D240" s="1082">
        <v>242.1</v>
      </c>
      <c r="E240" s="1082">
        <v>2753.8</v>
      </c>
      <c r="F240" s="1082">
        <v>4271</v>
      </c>
      <c r="G240" s="1082">
        <v>6536</v>
      </c>
      <c r="H240" s="1082">
        <v>363.7</v>
      </c>
      <c r="I240" s="1082">
        <v>628.4</v>
      </c>
      <c r="J240" s="1082">
        <v>3758.7</v>
      </c>
      <c r="K240" s="1082">
        <v>611.70000000000005</v>
      </c>
      <c r="L240" s="1082">
        <v>5316.6</v>
      </c>
      <c r="M240" s="1074">
        <f t="shared" si="18"/>
        <v>24819.9</v>
      </c>
      <c r="N240" s="1074">
        <v>2695.2</v>
      </c>
      <c r="O240" s="1083"/>
      <c r="P240" s="1089"/>
      <c r="Q240" s="1075"/>
      <c r="R240" s="1075"/>
      <c r="S240" s="1075"/>
      <c r="T240" s="1075"/>
      <c r="U240" s="1075"/>
      <c r="V240" s="1075"/>
      <c r="W240" s="1075"/>
    </row>
    <row r="241" spans="2:23" s="1076" customFormat="1" ht="34.9" hidden="1" customHeight="1">
      <c r="B241" s="217">
        <v>43070</v>
      </c>
      <c r="C241" s="1079">
        <v>337.3</v>
      </c>
      <c r="D241" s="1079">
        <v>255.2</v>
      </c>
      <c r="E241" s="1079">
        <v>2724.2</v>
      </c>
      <c r="F241" s="1079">
        <v>4230.8999999999996</v>
      </c>
      <c r="G241" s="1079">
        <v>6601</v>
      </c>
      <c r="H241" s="1079">
        <v>354.3</v>
      </c>
      <c r="I241" s="1079">
        <v>619.70000000000005</v>
      </c>
      <c r="J241" s="1079">
        <v>3707.2</v>
      </c>
      <c r="K241" s="1079">
        <v>632.5</v>
      </c>
      <c r="L241" s="1079">
        <v>5274.5</v>
      </c>
      <c r="M241" s="1080">
        <f t="shared" si="18"/>
        <v>24736.799999999999</v>
      </c>
      <c r="N241" s="1080">
        <v>2595.4</v>
      </c>
      <c r="O241" s="1083"/>
      <c r="P241" s="1089"/>
      <c r="Q241" s="1075"/>
      <c r="R241" s="1075"/>
      <c r="S241" s="1075"/>
      <c r="T241" s="1075"/>
      <c r="U241" s="1075"/>
      <c r="V241" s="1075"/>
      <c r="W241" s="1075"/>
    </row>
    <row r="242" spans="2:23" s="1076" customFormat="1" ht="34.9" hidden="1" customHeight="1">
      <c r="B242" s="215">
        <v>2018</v>
      </c>
      <c r="C242" s="1087"/>
      <c r="D242" s="1087"/>
      <c r="E242" s="1087"/>
      <c r="F242" s="1087"/>
      <c r="G242" s="1087"/>
      <c r="H242" s="1087"/>
      <c r="I242" s="1087"/>
      <c r="J242" s="1087"/>
      <c r="K242" s="1087"/>
      <c r="L242" s="1087"/>
      <c r="M242" s="1088"/>
      <c r="N242" s="1088"/>
      <c r="O242" s="1083"/>
      <c r="P242" s="1089"/>
      <c r="Q242" s="1075"/>
      <c r="R242" s="1075"/>
      <c r="S242" s="1075"/>
      <c r="T242" s="1075"/>
      <c r="U242" s="1075"/>
      <c r="V242" s="1075"/>
      <c r="W242" s="1075"/>
    </row>
    <row r="243" spans="2:23" s="1076" customFormat="1" ht="34.9" hidden="1" customHeight="1">
      <c r="B243" s="216">
        <v>43101</v>
      </c>
      <c r="C243" s="1082">
        <v>324.5</v>
      </c>
      <c r="D243" s="1082">
        <v>277.60000000000002</v>
      </c>
      <c r="E243" s="1082">
        <v>2784.1</v>
      </c>
      <c r="F243" s="1082">
        <v>4294.3999999999996</v>
      </c>
      <c r="G243" s="1082">
        <v>6635.3</v>
      </c>
      <c r="H243" s="1082">
        <v>360.6</v>
      </c>
      <c r="I243" s="1082">
        <v>624.5</v>
      </c>
      <c r="J243" s="1082">
        <v>3721.6</v>
      </c>
      <c r="K243" s="1082">
        <v>624.79999999999995</v>
      </c>
      <c r="L243" s="1082">
        <v>5304.9</v>
      </c>
      <c r="M243" s="1074">
        <f t="shared" ref="M243:M254" si="19">SUM(C243:L243)</f>
        <v>24952.299999999996</v>
      </c>
      <c r="N243" s="1074">
        <v>2687.9</v>
      </c>
      <c r="O243" s="1083"/>
      <c r="P243" s="1089"/>
      <c r="Q243" s="1075"/>
      <c r="R243" s="1075"/>
      <c r="S243" s="1075"/>
      <c r="T243" s="1075"/>
      <c r="U243" s="1075"/>
      <c r="V243" s="1075"/>
      <c r="W243" s="1075"/>
    </row>
    <row r="244" spans="2:23" s="1076" customFormat="1" ht="34.9" hidden="1" customHeight="1">
      <c r="B244" s="217">
        <v>43132</v>
      </c>
      <c r="C244" s="1079">
        <v>320.10000000000002</v>
      </c>
      <c r="D244" s="1079">
        <v>277.60000000000002</v>
      </c>
      <c r="E244" s="1079">
        <v>2828.4</v>
      </c>
      <c r="F244" s="1079">
        <v>4271.6000000000004</v>
      </c>
      <c r="G244" s="1079">
        <v>6659.5</v>
      </c>
      <c r="H244" s="1079">
        <v>355.7</v>
      </c>
      <c r="I244" s="1079">
        <v>635.9</v>
      </c>
      <c r="J244" s="1079">
        <v>3757.2</v>
      </c>
      <c r="K244" s="1079">
        <v>642.20000000000005</v>
      </c>
      <c r="L244" s="1079">
        <v>5350.6</v>
      </c>
      <c r="M244" s="1080">
        <f t="shared" si="19"/>
        <v>25098.800000000003</v>
      </c>
      <c r="N244" s="1080">
        <v>2707.1</v>
      </c>
      <c r="O244" s="1083"/>
      <c r="P244" s="1089"/>
      <c r="Q244" s="1075"/>
      <c r="R244" s="1075"/>
      <c r="S244" s="1075"/>
      <c r="T244" s="1075"/>
      <c r="U244" s="1075"/>
      <c r="V244" s="1075"/>
      <c r="W244" s="1075"/>
    </row>
    <row r="245" spans="2:23" s="1076" customFormat="1" ht="34.9" hidden="1" customHeight="1">
      <c r="B245" s="216">
        <v>43160</v>
      </c>
      <c r="C245" s="1082">
        <v>325.10000000000002</v>
      </c>
      <c r="D245" s="1082">
        <v>284.7</v>
      </c>
      <c r="E245" s="1082">
        <v>2869.6</v>
      </c>
      <c r="F245" s="1082">
        <v>4341.3</v>
      </c>
      <c r="G245" s="1082">
        <v>6674.6</v>
      </c>
      <c r="H245" s="1082">
        <v>357.5</v>
      </c>
      <c r="I245" s="1082">
        <v>624.29999999999995</v>
      </c>
      <c r="J245" s="1082">
        <v>3698.1</v>
      </c>
      <c r="K245" s="1082">
        <v>657.5</v>
      </c>
      <c r="L245" s="1082">
        <v>5363</v>
      </c>
      <c r="M245" s="1074">
        <f t="shared" si="19"/>
        <v>25195.699999999997</v>
      </c>
      <c r="N245" s="1074">
        <v>2690.1</v>
      </c>
      <c r="O245" s="1083"/>
      <c r="P245" s="1089"/>
      <c r="Q245" s="1075"/>
      <c r="R245" s="1075"/>
      <c r="S245" s="1075"/>
      <c r="T245" s="1075"/>
      <c r="U245" s="1075"/>
      <c r="V245" s="1075"/>
      <c r="W245" s="1075"/>
    </row>
    <row r="246" spans="2:23" s="1076" customFormat="1" ht="34.9" hidden="1" customHeight="1">
      <c r="B246" s="217">
        <v>43191</v>
      </c>
      <c r="C246" s="1079">
        <v>324.2</v>
      </c>
      <c r="D246" s="1079">
        <v>304.3</v>
      </c>
      <c r="E246" s="1079">
        <v>2939.2</v>
      </c>
      <c r="F246" s="1079">
        <v>4326.3</v>
      </c>
      <c r="G246" s="1079">
        <v>6736.9</v>
      </c>
      <c r="H246" s="1079">
        <v>358.4</v>
      </c>
      <c r="I246" s="1079">
        <v>604</v>
      </c>
      <c r="J246" s="1079">
        <v>3740.6</v>
      </c>
      <c r="K246" s="1079">
        <v>681.2</v>
      </c>
      <c r="L246" s="1079">
        <v>5371.2</v>
      </c>
      <c r="M246" s="1080">
        <f t="shared" si="19"/>
        <v>25386.3</v>
      </c>
      <c r="N246" s="1080">
        <v>2788.8</v>
      </c>
      <c r="O246" s="1083"/>
      <c r="P246" s="1089"/>
      <c r="Q246" s="1075"/>
      <c r="R246" s="1075"/>
      <c r="S246" s="1075"/>
      <c r="T246" s="1075"/>
      <c r="U246" s="1075"/>
      <c r="V246" s="1075"/>
      <c r="W246" s="1075"/>
    </row>
    <row r="247" spans="2:23" s="1076" customFormat="1" ht="34.9" hidden="1" customHeight="1">
      <c r="B247" s="216">
        <v>43221</v>
      </c>
      <c r="C247" s="1082">
        <v>335.2</v>
      </c>
      <c r="D247" s="1082">
        <v>314.7</v>
      </c>
      <c r="E247" s="1082">
        <v>2990.9</v>
      </c>
      <c r="F247" s="1082">
        <v>4338.3</v>
      </c>
      <c r="G247" s="1082">
        <v>6775.5</v>
      </c>
      <c r="H247" s="1082">
        <v>360.4</v>
      </c>
      <c r="I247" s="1082">
        <v>605.5</v>
      </c>
      <c r="J247" s="1082">
        <v>3827.3</v>
      </c>
      <c r="K247" s="1082">
        <v>696</v>
      </c>
      <c r="L247" s="1082">
        <v>5395.4</v>
      </c>
      <c r="M247" s="1074">
        <f t="shared" si="19"/>
        <v>25639.199999999997</v>
      </c>
      <c r="N247" s="1074">
        <v>2805.2</v>
      </c>
      <c r="O247" s="1083"/>
      <c r="P247" s="1089"/>
      <c r="Q247" s="1075"/>
      <c r="R247" s="1075"/>
      <c r="S247" s="1075"/>
      <c r="T247" s="1075"/>
      <c r="U247" s="1075"/>
      <c r="V247" s="1075"/>
      <c r="W247" s="1075"/>
    </row>
    <row r="248" spans="2:23" s="1076" customFormat="1" ht="34.9" hidden="1" customHeight="1">
      <c r="B248" s="217">
        <v>43252</v>
      </c>
      <c r="C248" s="1079">
        <v>340.6</v>
      </c>
      <c r="D248" s="1079">
        <v>327.2</v>
      </c>
      <c r="E248" s="1079">
        <v>2963.5</v>
      </c>
      <c r="F248" s="1079">
        <v>4404.8</v>
      </c>
      <c r="G248" s="1079">
        <v>6720.7</v>
      </c>
      <c r="H248" s="1079">
        <v>359.5</v>
      </c>
      <c r="I248" s="1079">
        <v>587.79999999999995</v>
      </c>
      <c r="J248" s="1079">
        <v>3871.9</v>
      </c>
      <c r="K248" s="1079">
        <v>715.3</v>
      </c>
      <c r="L248" s="1079">
        <v>5440.1</v>
      </c>
      <c r="M248" s="1080">
        <f t="shared" si="19"/>
        <v>25731.4</v>
      </c>
      <c r="N248" s="1080">
        <v>2829.6</v>
      </c>
      <c r="O248" s="1083"/>
      <c r="P248" s="1089"/>
      <c r="Q248" s="1075"/>
      <c r="R248" s="1075"/>
      <c r="S248" s="1075"/>
      <c r="T248" s="1075"/>
      <c r="U248" s="1075"/>
      <c r="V248" s="1075"/>
      <c r="W248" s="1075"/>
    </row>
    <row r="249" spans="2:23" s="1076" customFormat="1" ht="34.9" hidden="1" customHeight="1">
      <c r="B249" s="216">
        <v>43282</v>
      </c>
      <c r="C249" s="1082">
        <v>350.6</v>
      </c>
      <c r="D249" s="1082">
        <v>346.2</v>
      </c>
      <c r="E249" s="1082">
        <v>2940.7</v>
      </c>
      <c r="F249" s="1082">
        <v>4397.8</v>
      </c>
      <c r="G249" s="1082">
        <v>6742.9</v>
      </c>
      <c r="H249" s="1082">
        <v>358.5</v>
      </c>
      <c r="I249" s="1082">
        <v>595</v>
      </c>
      <c r="J249" s="1082">
        <v>3867.8</v>
      </c>
      <c r="K249" s="1082">
        <v>723.7</v>
      </c>
      <c r="L249" s="1082">
        <v>5471.1</v>
      </c>
      <c r="M249" s="1074">
        <f t="shared" si="19"/>
        <v>25794.300000000003</v>
      </c>
      <c r="N249" s="1074">
        <v>2889.1</v>
      </c>
      <c r="O249" s="1083"/>
      <c r="P249" s="1089"/>
      <c r="Q249" s="1075"/>
      <c r="R249" s="1075"/>
      <c r="S249" s="1075"/>
      <c r="T249" s="1075"/>
      <c r="U249" s="1075"/>
      <c r="V249" s="1075"/>
      <c r="W249" s="1075"/>
    </row>
    <row r="250" spans="2:23" s="1076" customFormat="1" ht="34.9" hidden="1" customHeight="1">
      <c r="B250" s="217">
        <v>43313</v>
      </c>
      <c r="C250" s="1079">
        <v>348</v>
      </c>
      <c r="D250" s="1079">
        <v>354.5</v>
      </c>
      <c r="E250" s="1079">
        <v>2976.8</v>
      </c>
      <c r="F250" s="1079">
        <v>4335</v>
      </c>
      <c r="G250" s="1079">
        <v>6762.2</v>
      </c>
      <c r="H250" s="1079">
        <v>351.8</v>
      </c>
      <c r="I250" s="1079">
        <v>589.6</v>
      </c>
      <c r="J250" s="1079">
        <v>3908</v>
      </c>
      <c r="K250" s="1079">
        <v>739.8</v>
      </c>
      <c r="L250" s="1079">
        <v>5511.6</v>
      </c>
      <c r="M250" s="1080">
        <f t="shared" si="19"/>
        <v>25877.300000000003</v>
      </c>
      <c r="N250" s="1080">
        <v>2946</v>
      </c>
      <c r="O250" s="1083"/>
      <c r="P250" s="1089"/>
      <c r="Q250" s="1075"/>
      <c r="R250" s="1075"/>
      <c r="S250" s="1075"/>
      <c r="T250" s="1075"/>
      <c r="U250" s="1075"/>
      <c r="V250" s="1075"/>
      <c r="W250" s="1075"/>
    </row>
    <row r="251" spans="2:23" s="1076" customFormat="1" ht="34.9" hidden="1" customHeight="1">
      <c r="B251" s="216">
        <v>43344</v>
      </c>
      <c r="C251" s="1082">
        <v>332.8</v>
      </c>
      <c r="D251" s="1082">
        <v>342.6</v>
      </c>
      <c r="E251" s="1082">
        <v>3023.5</v>
      </c>
      <c r="F251" s="1082">
        <v>4344.7</v>
      </c>
      <c r="G251" s="1082">
        <v>6796.8</v>
      </c>
      <c r="H251" s="1082">
        <v>352.1</v>
      </c>
      <c r="I251" s="1082">
        <v>601.20000000000005</v>
      </c>
      <c r="J251" s="1082">
        <v>3808.4</v>
      </c>
      <c r="K251" s="1082">
        <v>740.8</v>
      </c>
      <c r="L251" s="1082">
        <v>5541.2</v>
      </c>
      <c r="M251" s="1074">
        <f t="shared" si="19"/>
        <v>25884.100000000002</v>
      </c>
      <c r="N251" s="1074">
        <v>2818.5</v>
      </c>
      <c r="O251" s="1083"/>
      <c r="P251" s="1089"/>
      <c r="Q251" s="1075"/>
      <c r="R251" s="1075"/>
      <c r="S251" s="1075"/>
      <c r="T251" s="1075"/>
      <c r="U251" s="1075"/>
      <c r="V251" s="1075"/>
      <c r="W251" s="1075"/>
    </row>
    <row r="252" spans="2:23" s="1076" customFormat="1" ht="34.9" hidden="1" customHeight="1">
      <c r="B252" s="217">
        <v>43374</v>
      </c>
      <c r="C252" s="1079">
        <v>336.5</v>
      </c>
      <c r="D252" s="1079">
        <v>331.6</v>
      </c>
      <c r="E252" s="1079">
        <v>3113.1</v>
      </c>
      <c r="F252" s="1079">
        <v>4310.8999999999996</v>
      </c>
      <c r="G252" s="1079">
        <v>6806.2</v>
      </c>
      <c r="H252" s="1079">
        <v>345.8</v>
      </c>
      <c r="I252" s="1079">
        <v>596.70000000000005</v>
      </c>
      <c r="J252" s="1079">
        <v>3776.8</v>
      </c>
      <c r="K252" s="1079">
        <v>758.2</v>
      </c>
      <c r="L252" s="1079">
        <v>5597</v>
      </c>
      <c r="M252" s="1080">
        <f t="shared" si="19"/>
        <v>25972.799999999999</v>
      </c>
      <c r="N252" s="1080">
        <v>2895.2</v>
      </c>
      <c r="O252" s="1083"/>
      <c r="P252" s="1089"/>
      <c r="Q252" s="1075"/>
      <c r="R252" s="1075"/>
      <c r="S252" s="1075"/>
      <c r="T252" s="1075"/>
      <c r="U252" s="1075"/>
      <c r="V252" s="1075"/>
      <c r="W252" s="1075"/>
    </row>
    <row r="253" spans="2:23" s="1076" customFormat="1" ht="34.9" hidden="1" customHeight="1">
      <c r="B253" s="216">
        <v>43405</v>
      </c>
      <c r="C253" s="1082">
        <v>340.3</v>
      </c>
      <c r="D253" s="1082">
        <v>347.1</v>
      </c>
      <c r="E253" s="1082">
        <v>3055.2</v>
      </c>
      <c r="F253" s="1082">
        <v>4418.8999999999996</v>
      </c>
      <c r="G253" s="1082">
        <v>6802.2</v>
      </c>
      <c r="H253" s="1082">
        <v>339.9</v>
      </c>
      <c r="I253" s="1082">
        <v>601.4</v>
      </c>
      <c r="J253" s="1082">
        <v>3892.3</v>
      </c>
      <c r="K253" s="1082">
        <v>756.3</v>
      </c>
      <c r="L253" s="1082">
        <v>5633.4</v>
      </c>
      <c r="M253" s="1074">
        <f t="shared" si="19"/>
        <v>26187</v>
      </c>
      <c r="N253" s="1074">
        <v>2999.3</v>
      </c>
      <c r="O253" s="1083"/>
      <c r="P253" s="1089"/>
      <c r="Q253" s="1075"/>
      <c r="R253" s="1075"/>
      <c r="S253" s="1075"/>
      <c r="T253" s="1075"/>
      <c r="U253" s="1075"/>
      <c r="V253" s="1075"/>
      <c r="W253" s="1075"/>
    </row>
    <row r="254" spans="2:23" s="1076" customFormat="1" ht="34.9" hidden="1" customHeight="1">
      <c r="B254" s="217">
        <v>43435</v>
      </c>
      <c r="C254" s="1079">
        <v>336.7</v>
      </c>
      <c r="D254" s="1079">
        <v>355.7</v>
      </c>
      <c r="E254" s="1079">
        <v>3064.3</v>
      </c>
      <c r="F254" s="1079">
        <v>4470.6000000000004</v>
      </c>
      <c r="G254" s="1079">
        <v>6830.9</v>
      </c>
      <c r="H254" s="1079">
        <v>328.9</v>
      </c>
      <c r="I254" s="1079">
        <v>592.1</v>
      </c>
      <c r="J254" s="1079">
        <v>3852.9</v>
      </c>
      <c r="K254" s="1079">
        <v>768.2</v>
      </c>
      <c r="L254" s="1079">
        <v>5511.5</v>
      </c>
      <c r="M254" s="1080">
        <f t="shared" si="19"/>
        <v>26111.800000000003</v>
      </c>
      <c r="N254" s="1080">
        <v>2931.5</v>
      </c>
      <c r="O254" s="1083"/>
      <c r="P254" s="1089"/>
      <c r="Q254" s="1075"/>
      <c r="R254" s="1075"/>
      <c r="S254" s="1075"/>
      <c r="T254" s="1075"/>
      <c r="U254" s="1075"/>
      <c r="V254" s="1075"/>
      <c r="W254" s="1075"/>
    </row>
    <row r="255" spans="2:23" s="1076" customFormat="1" ht="34.9" hidden="1" customHeight="1">
      <c r="B255" s="215">
        <v>2019</v>
      </c>
      <c r="C255" s="1087"/>
      <c r="D255" s="1087"/>
      <c r="E255" s="1087"/>
      <c r="F255" s="1087"/>
      <c r="G255" s="1087"/>
      <c r="H255" s="1087"/>
      <c r="I255" s="1087"/>
      <c r="J255" s="1087"/>
      <c r="K255" s="1087"/>
      <c r="L255" s="1087"/>
      <c r="M255" s="1088"/>
      <c r="N255" s="1088"/>
      <c r="O255" s="1083"/>
      <c r="P255" s="1089"/>
      <c r="Q255" s="1075"/>
      <c r="R255" s="1075"/>
      <c r="S255" s="1075"/>
      <c r="T255" s="1075"/>
      <c r="U255" s="1075"/>
      <c r="V255" s="1075"/>
      <c r="W255" s="1075"/>
    </row>
    <row r="256" spans="2:23" s="1076" customFormat="1" ht="34.9" hidden="1" customHeight="1">
      <c r="B256" s="216">
        <v>43466</v>
      </c>
      <c r="C256" s="1082">
        <v>342.2</v>
      </c>
      <c r="D256" s="1082">
        <v>330.6</v>
      </c>
      <c r="E256" s="1082">
        <v>3039.7</v>
      </c>
      <c r="F256" s="1082">
        <v>4539</v>
      </c>
      <c r="G256" s="1082">
        <v>6807.5</v>
      </c>
      <c r="H256" s="1082">
        <v>339.9</v>
      </c>
      <c r="I256" s="1082">
        <v>597.9</v>
      </c>
      <c r="J256" s="1082">
        <v>3867.2</v>
      </c>
      <c r="K256" s="1082">
        <v>789.6</v>
      </c>
      <c r="L256" s="1082">
        <v>5560.5</v>
      </c>
      <c r="M256" s="1074">
        <f t="shared" ref="M256:M267" si="20">SUM(C256:L256)</f>
        <v>26214.1</v>
      </c>
      <c r="N256" s="1074">
        <v>3086.3</v>
      </c>
      <c r="O256" s="1083"/>
      <c r="P256" s="1089"/>
      <c r="Q256" s="1075"/>
      <c r="R256" s="1075"/>
      <c r="S256" s="1075"/>
      <c r="T256" s="1075"/>
      <c r="U256" s="1075"/>
      <c r="V256" s="1075"/>
      <c r="W256" s="1075"/>
    </row>
    <row r="257" spans="2:23" s="1076" customFormat="1" ht="34.9" hidden="1" customHeight="1">
      <c r="B257" s="217">
        <v>43497</v>
      </c>
      <c r="C257" s="1079">
        <v>343</v>
      </c>
      <c r="D257" s="1079">
        <v>355.5</v>
      </c>
      <c r="E257" s="1079">
        <v>3071.9</v>
      </c>
      <c r="F257" s="1079">
        <v>4600.1000000000004</v>
      </c>
      <c r="G257" s="1079">
        <v>6792.2</v>
      </c>
      <c r="H257" s="1079">
        <v>356.4</v>
      </c>
      <c r="I257" s="1079">
        <v>602.9</v>
      </c>
      <c r="J257" s="1079">
        <v>3806.3</v>
      </c>
      <c r="K257" s="1079">
        <v>776.9</v>
      </c>
      <c r="L257" s="1079">
        <v>5563.8</v>
      </c>
      <c r="M257" s="1080">
        <f t="shared" si="20"/>
        <v>26269</v>
      </c>
      <c r="N257" s="1080">
        <v>3158.5</v>
      </c>
      <c r="O257" s="1083"/>
      <c r="P257" s="1089"/>
      <c r="Q257" s="1075"/>
      <c r="R257" s="1075"/>
      <c r="S257" s="1075"/>
      <c r="T257" s="1075"/>
      <c r="U257" s="1075"/>
      <c r="V257" s="1075"/>
      <c r="W257" s="1075"/>
    </row>
    <row r="258" spans="2:23" s="1076" customFormat="1" ht="34.9" hidden="1" customHeight="1">
      <c r="B258" s="216">
        <v>43525</v>
      </c>
      <c r="C258" s="1082">
        <v>335.8</v>
      </c>
      <c r="D258" s="1082">
        <v>337.3</v>
      </c>
      <c r="E258" s="1082">
        <v>3067.2</v>
      </c>
      <c r="F258" s="1082">
        <v>4589.3</v>
      </c>
      <c r="G258" s="1082">
        <v>6790.3</v>
      </c>
      <c r="H258" s="1082">
        <v>360.3</v>
      </c>
      <c r="I258" s="1082">
        <v>633.79999999999995</v>
      </c>
      <c r="J258" s="1082">
        <v>3829.2</v>
      </c>
      <c r="K258" s="1082">
        <v>809.6</v>
      </c>
      <c r="L258" s="1082">
        <v>5599.5</v>
      </c>
      <c r="M258" s="1074">
        <f t="shared" si="20"/>
        <v>26352.3</v>
      </c>
      <c r="N258" s="1074">
        <v>3095.6</v>
      </c>
      <c r="O258" s="1083"/>
      <c r="P258" s="1089"/>
      <c r="Q258" s="1075"/>
      <c r="R258" s="1075"/>
      <c r="S258" s="1075"/>
      <c r="T258" s="1075"/>
      <c r="U258" s="1075"/>
      <c r="V258" s="1075"/>
      <c r="W258" s="1075"/>
    </row>
    <row r="259" spans="2:23" s="1076" customFormat="1" ht="34.9" hidden="1" customHeight="1">
      <c r="B259" s="217">
        <v>43556</v>
      </c>
      <c r="C259" s="1079">
        <v>339.5</v>
      </c>
      <c r="D259" s="1079">
        <v>338.4</v>
      </c>
      <c r="E259" s="1079">
        <v>3137.1</v>
      </c>
      <c r="F259" s="1079">
        <v>4600.6000000000004</v>
      </c>
      <c r="G259" s="1079">
        <v>6806.6</v>
      </c>
      <c r="H259" s="1079">
        <v>363.7</v>
      </c>
      <c r="I259" s="1079">
        <v>635.79999999999995</v>
      </c>
      <c r="J259" s="1079">
        <v>3847.8</v>
      </c>
      <c r="K259" s="1079">
        <v>803.9</v>
      </c>
      <c r="L259" s="1079">
        <v>5639.7</v>
      </c>
      <c r="M259" s="1080">
        <f t="shared" si="20"/>
        <v>26513.100000000002</v>
      </c>
      <c r="N259" s="1080">
        <v>3184.3</v>
      </c>
      <c r="O259" s="1083"/>
      <c r="P259" s="1089"/>
      <c r="Q259" s="1075"/>
      <c r="R259" s="1075"/>
      <c r="S259" s="1075"/>
      <c r="T259" s="1075"/>
      <c r="U259" s="1075"/>
      <c r="V259" s="1075"/>
      <c r="W259" s="1075"/>
    </row>
    <row r="260" spans="2:23" s="1076" customFormat="1" ht="34.9" hidden="1" customHeight="1">
      <c r="B260" s="216">
        <v>43586</v>
      </c>
      <c r="C260" s="1082">
        <v>342</v>
      </c>
      <c r="D260" s="1082">
        <v>323</v>
      </c>
      <c r="E260" s="1082">
        <v>3186.5</v>
      </c>
      <c r="F260" s="1082">
        <v>4613.7</v>
      </c>
      <c r="G260" s="1082">
        <v>6815.5</v>
      </c>
      <c r="H260" s="1082">
        <v>357.3</v>
      </c>
      <c r="I260" s="1082">
        <v>640</v>
      </c>
      <c r="J260" s="1082">
        <v>3956.7</v>
      </c>
      <c r="K260" s="1082">
        <v>827.5</v>
      </c>
      <c r="L260" s="1082">
        <v>5668.3</v>
      </c>
      <c r="M260" s="1074">
        <f t="shared" si="20"/>
        <v>26730.5</v>
      </c>
      <c r="N260" s="1074">
        <v>3292.6</v>
      </c>
      <c r="O260" s="1083"/>
      <c r="P260" s="1089"/>
      <c r="Q260" s="1075"/>
      <c r="R260" s="1075"/>
      <c r="S260" s="1075"/>
      <c r="T260" s="1075"/>
      <c r="U260" s="1075"/>
      <c r="V260" s="1075"/>
      <c r="W260" s="1075"/>
    </row>
    <row r="261" spans="2:23" s="1076" customFormat="1" ht="34.9" hidden="1" customHeight="1">
      <c r="B261" s="217">
        <v>43617</v>
      </c>
      <c r="C261" s="1079">
        <v>337.1</v>
      </c>
      <c r="D261" s="1079">
        <v>322.8</v>
      </c>
      <c r="E261" s="1079">
        <v>3148.2</v>
      </c>
      <c r="F261" s="1079">
        <v>4637.3</v>
      </c>
      <c r="G261" s="1079">
        <v>6855.3</v>
      </c>
      <c r="H261" s="1079">
        <v>338.9</v>
      </c>
      <c r="I261" s="1079">
        <v>638.79999999999995</v>
      </c>
      <c r="J261" s="1079">
        <v>4046.6</v>
      </c>
      <c r="K261" s="1079">
        <v>837.3</v>
      </c>
      <c r="L261" s="1079">
        <v>5696.4</v>
      </c>
      <c r="M261" s="1080">
        <f t="shared" si="20"/>
        <v>26858.699999999997</v>
      </c>
      <c r="N261" s="1080">
        <v>3175.3</v>
      </c>
      <c r="O261" s="1083"/>
      <c r="P261" s="1089"/>
      <c r="Q261" s="1075"/>
      <c r="R261" s="1075"/>
      <c r="S261" s="1075"/>
      <c r="T261" s="1075"/>
      <c r="U261" s="1075"/>
      <c r="V261" s="1075"/>
      <c r="W261" s="1075"/>
    </row>
    <row r="262" spans="2:23" s="1076" customFormat="1" ht="34.9" hidden="1" customHeight="1">
      <c r="B262" s="216">
        <v>43647</v>
      </c>
      <c r="C262" s="1082">
        <v>330.9</v>
      </c>
      <c r="D262" s="1082">
        <v>326.8</v>
      </c>
      <c r="E262" s="1082">
        <v>3123.1</v>
      </c>
      <c r="F262" s="1082">
        <v>4556.3</v>
      </c>
      <c r="G262" s="1082">
        <v>6867.7</v>
      </c>
      <c r="H262" s="1082">
        <v>340.4</v>
      </c>
      <c r="I262" s="1082">
        <v>637.20000000000005</v>
      </c>
      <c r="J262" s="1082">
        <v>4069.5</v>
      </c>
      <c r="K262" s="1082">
        <v>822.6</v>
      </c>
      <c r="L262" s="1082">
        <v>5762.3</v>
      </c>
      <c r="M262" s="1074">
        <f t="shared" si="20"/>
        <v>26836.799999999999</v>
      </c>
      <c r="N262" s="1074">
        <v>3131.5</v>
      </c>
      <c r="O262" s="1083"/>
      <c r="P262" s="1089"/>
      <c r="Q262" s="1075"/>
      <c r="R262" s="1075"/>
      <c r="S262" s="1075"/>
      <c r="T262" s="1075"/>
      <c r="U262" s="1075"/>
      <c r="V262" s="1075"/>
      <c r="W262" s="1075"/>
    </row>
    <row r="263" spans="2:23" s="1076" customFormat="1" ht="34.9" hidden="1" customHeight="1">
      <c r="B263" s="217">
        <v>43678</v>
      </c>
      <c r="C263" s="1079">
        <v>334.6</v>
      </c>
      <c r="D263" s="1079">
        <v>327.5</v>
      </c>
      <c r="E263" s="1079">
        <v>3197.8</v>
      </c>
      <c r="F263" s="1079">
        <v>4553.2</v>
      </c>
      <c r="G263" s="1079">
        <v>6873</v>
      </c>
      <c r="H263" s="1079">
        <v>346.1</v>
      </c>
      <c r="I263" s="1079">
        <v>629.1</v>
      </c>
      <c r="J263" s="1079">
        <v>4330.7</v>
      </c>
      <c r="K263" s="1079">
        <v>604.9</v>
      </c>
      <c r="L263" s="1079">
        <v>5833.7</v>
      </c>
      <c r="M263" s="1080">
        <f t="shared" si="20"/>
        <v>27030.600000000002</v>
      </c>
      <c r="N263" s="1080">
        <v>3238.2</v>
      </c>
      <c r="O263" s="1083"/>
      <c r="P263" s="1089"/>
      <c r="Q263" s="1075"/>
      <c r="R263" s="1075"/>
      <c r="S263" s="1075"/>
      <c r="T263" s="1075"/>
      <c r="U263" s="1075"/>
      <c r="V263" s="1075"/>
      <c r="W263" s="1075"/>
    </row>
    <row r="264" spans="2:23" s="1076" customFormat="1" ht="34.9" hidden="1" customHeight="1">
      <c r="B264" s="216">
        <v>43709</v>
      </c>
      <c r="C264" s="1082">
        <v>341.3</v>
      </c>
      <c r="D264" s="1082">
        <v>305.10000000000002</v>
      </c>
      <c r="E264" s="1082">
        <v>3292.4</v>
      </c>
      <c r="F264" s="1082">
        <v>4386.1000000000004</v>
      </c>
      <c r="G264" s="1082">
        <v>6878.9</v>
      </c>
      <c r="H264" s="1082">
        <v>346.1</v>
      </c>
      <c r="I264" s="1082">
        <v>628.1</v>
      </c>
      <c r="J264" s="1082">
        <v>4297</v>
      </c>
      <c r="K264" s="1082">
        <v>606.6</v>
      </c>
      <c r="L264" s="1082">
        <v>5941.5</v>
      </c>
      <c r="M264" s="1074">
        <f t="shared" si="20"/>
        <v>27023.1</v>
      </c>
      <c r="N264" s="1074">
        <v>3151.4</v>
      </c>
      <c r="O264" s="1083"/>
      <c r="P264" s="1089"/>
      <c r="Q264" s="1075"/>
      <c r="R264" s="1075"/>
      <c r="S264" s="1075"/>
      <c r="T264" s="1075"/>
      <c r="U264" s="1075"/>
      <c r="V264" s="1075"/>
      <c r="W264" s="1075"/>
    </row>
    <row r="265" spans="2:23" s="1076" customFormat="1" ht="34.9" hidden="1" customHeight="1">
      <c r="B265" s="217">
        <v>43739</v>
      </c>
      <c r="C265" s="1079">
        <v>333.6</v>
      </c>
      <c r="D265" s="1079">
        <v>310.3</v>
      </c>
      <c r="E265" s="1079">
        <v>3415.2</v>
      </c>
      <c r="F265" s="1079">
        <v>4365.3999999999996</v>
      </c>
      <c r="G265" s="1079">
        <v>6880.5</v>
      </c>
      <c r="H265" s="1079">
        <v>342.6</v>
      </c>
      <c r="I265" s="1079">
        <v>632</v>
      </c>
      <c r="J265" s="1079">
        <v>4282.1000000000004</v>
      </c>
      <c r="K265" s="1079">
        <v>618.79999999999995</v>
      </c>
      <c r="L265" s="1079">
        <v>5974.3</v>
      </c>
      <c r="M265" s="1080">
        <f t="shared" si="20"/>
        <v>27154.799999999999</v>
      </c>
      <c r="N265" s="1080">
        <v>3262.6</v>
      </c>
      <c r="O265" s="1083"/>
      <c r="P265" s="1089"/>
      <c r="Q265" s="1075"/>
      <c r="R265" s="1075"/>
      <c r="S265" s="1075"/>
      <c r="T265" s="1075"/>
      <c r="U265" s="1075"/>
      <c r="V265" s="1075"/>
      <c r="W265" s="1075"/>
    </row>
    <row r="266" spans="2:23" s="1076" customFormat="1" ht="34.9" hidden="1" customHeight="1">
      <c r="B266" s="216">
        <v>43770</v>
      </c>
      <c r="C266" s="1082">
        <v>335.1</v>
      </c>
      <c r="D266" s="1082">
        <v>305</v>
      </c>
      <c r="E266" s="1082">
        <v>3286.3</v>
      </c>
      <c r="F266" s="1082">
        <v>4328</v>
      </c>
      <c r="G266" s="1082">
        <v>6951.5</v>
      </c>
      <c r="H266" s="1082">
        <v>353.9</v>
      </c>
      <c r="I266" s="1082">
        <v>637.20000000000005</v>
      </c>
      <c r="J266" s="1082">
        <v>4292.5</v>
      </c>
      <c r="K266" s="1082">
        <v>602.79999999999995</v>
      </c>
      <c r="L266" s="1082">
        <v>6042.1</v>
      </c>
      <c r="M266" s="1074">
        <f t="shared" si="20"/>
        <v>27134.400000000001</v>
      </c>
      <c r="N266" s="1074">
        <v>3253.6</v>
      </c>
      <c r="O266" s="1083"/>
      <c r="P266" s="1089"/>
      <c r="Q266" s="1075"/>
      <c r="R266" s="1075"/>
      <c r="S266" s="1075"/>
      <c r="T266" s="1075"/>
      <c r="U266" s="1075"/>
      <c r="V266" s="1075"/>
      <c r="W266" s="1075"/>
    </row>
    <row r="267" spans="2:23" s="1076" customFormat="1" ht="34.9" hidden="1" customHeight="1">
      <c r="B267" s="217">
        <v>43800</v>
      </c>
      <c r="C267" s="1079">
        <v>336.5</v>
      </c>
      <c r="D267" s="1079">
        <v>296.39999999999998</v>
      </c>
      <c r="E267" s="1079">
        <v>3353.6</v>
      </c>
      <c r="F267" s="1079">
        <v>4231.1000000000004</v>
      </c>
      <c r="G267" s="1079">
        <v>6975.4</v>
      </c>
      <c r="H267" s="1079">
        <v>343.1</v>
      </c>
      <c r="I267" s="1079">
        <v>638</v>
      </c>
      <c r="J267" s="1079">
        <v>4269</v>
      </c>
      <c r="K267" s="1079">
        <v>634.79999999999995</v>
      </c>
      <c r="L267" s="1079">
        <v>6004.3</v>
      </c>
      <c r="M267" s="1080">
        <f t="shared" si="20"/>
        <v>27082.199999999997</v>
      </c>
      <c r="N267" s="1080">
        <v>3265.6</v>
      </c>
      <c r="O267" s="1083"/>
      <c r="P267" s="1089"/>
      <c r="Q267" s="1075"/>
      <c r="R267" s="1075"/>
      <c r="S267" s="1075"/>
      <c r="T267" s="1075"/>
      <c r="U267" s="1075"/>
      <c r="V267" s="1075"/>
      <c r="W267" s="1075"/>
    </row>
    <row r="268" spans="2:23" s="1076" customFormat="1" ht="34.9" hidden="1" customHeight="1">
      <c r="B268" s="215">
        <v>2020</v>
      </c>
      <c r="C268" s="1087"/>
      <c r="D268" s="1087"/>
      <c r="E268" s="1087"/>
      <c r="F268" s="1087"/>
      <c r="G268" s="1087"/>
      <c r="H268" s="1087"/>
      <c r="I268" s="1087"/>
      <c r="J268" s="1087"/>
      <c r="K268" s="1087"/>
      <c r="L268" s="1087"/>
      <c r="M268" s="1088"/>
      <c r="N268" s="1088"/>
      <c r="O268" s="1083"/>
      <c r="P268" s="1089"/>
      <c r="Q268" s="1075"/>
      <c r="R268" s="1075"/>
      <c r="S268" s="1075"/>
      <c r="T268" s="1075"/>
      <c r="U268" s="1075"/>
      <c r="V268" s="1075"/>
      <c r="W268" s="1075"/>
    </row>
    <row r="269" spans="2:23" s="1076" customFormat="1" ht="34.9" hidden="1" customHeight="1">
      <c r="B269" s="216">
        <v>43831</v>
      </c>
      <c r="C269" s="1082">
        <v>349.5</v>
      </c>
      <c r="D269" s="1082">
        <v>293.5</v>
      </c>
      <c r="E269" s="1082">
        <v>3444.7</v>
      </c>
      <c r="F269" s="1082">
        <v>4270.3999999999996</v>
      </c>
      <c r="G269" s="1082">
        <v>6963.6</v>
      </c>
      <c r="H269" s="1082">
        <v>339.2</v>
      </c>
      <c r="I269" s="1082">
        <v>636.5</v>
      </c>
      <c r="J269" s="1082">
        <v>4275.6000000000004</v>
      </c>
      <c r="K269" s="1082">
        <v>640.5</v>
      </c>
      <c r="L269" s="1082">
        <v>6021.8</v>
      </c>
      <c r="M269" s="1074">
        <f t="shared" ref="M269:M280" si="21">SUM(C269:L269)</f>
        <v>27235.3</v>
      </c>
      <c r="N269" s="1074">
        <v>3402.4</v>
      </c>
      <c r="O269" s="1083"/>
      <c r="P269" s="1089"/>
      <c r="Q269" s="1075"/>
      <c r="R269" s="1075"/>
      <c r="S269" s="1075"/>
      <c r="T269" s="1075"/>
      <c r="U269" s="1075"/>
      <c r="V269" s="1075"/>
      <c r="W269" s="1075"/>
    </row>
    <row r="270" spans="2:23" s="1076" customFormat="1" ht="34.9" hidden="1" customHeight="1">
      <c r="B270" s="217">
        <v>43862</v>
      </c>
      <c r="C270" s="1079">
        <v>352.9</v>
      </c>
      <c r="D270" s="1079">
        <v>276.89999999999998</v>
      </c>
      <c r="E270" s="1079">
        <v>3430.2</v>
      </c>
      <c r="F270" s="1079">
        <v>4407.5</v>
      </c>
      <c r="G270" s="1079">
        <v>6999</v>
      </c>
      <c r="H270" s="1079">
        <v>336.2</v>
      </c>
      <c r="I270" s="1079">
        <v>642</v>
      </c>
      <c r="J270" s="1079">
        <v>4271.3999999999996</v>
      </c>
      <c r="K270" s="1079">
        <v>685.4</v>
      </c>
      <c r="L270" s="1079">
        <v>6064.1</v>
      </c>
      <c r="M270" s="1080">
        <f t="shared" si="21"/>
        <v>27465.599999999999</v>
      </c>
      <c r="N270" s="1080">
        <v>3468.7</v>
      </c>
      <c r="O270" s="1083"/>
      <c r="P270" s="1089"/>
      <c r="Q270" s="1075"/>
      <c r="R270" s="1075"/>
      <c r="S270" s="1075"/>
      <c r="T270" s="1075"/>
      <c r="U270" s="1075"/>
      <c r="V270" s="1075"/>
      <c r="W270" s="1075"/>
    </row>
    <row r="271" spans="2:23" s="1076" customFormat="1" ht="34.9" hidden="1" customHeight="1">
      <c r="B271" s="216">
        <v>43891</v>
      </c>
      <c r="C271" s="1082">
        <v>338.5</v>
      </c>
      <c r="D271" s="1082">
        <v>274.7</v>
      </c>
      <c r="E271" s="1082">
        <v>3451.2</v>
      </c>
      <c r="F271" s="1082">
        <v>4442.8999999999996</v>
      </c>
      <c r="G271" s="1082">
        <v>7047.3</v>
      </c>
      <c r="H271" s="1082">
        <v>332.6</v>
      </c>
      <c r="I271" s="1082">
        <v>647.70000000000005</v>
      </c>
      <c r="J271" s="1082">
        <v>4274.6000000000004</v>
      </c>
      <c r="K271" s="1082">
        <v>674.7</v>
      </c>
      <c r="L271" s="1082">
        <v>6152.3</v>
      </c>
      <c r="M271" s="1074">
        <f t="shared" si="21"/>
        <v>27636.5</v>
      </c>
      <c r="N271" s="1074">
        <v>3474.9</v>
      </c>
      <c r="O271" s="1083"/>
      <c r="P271" s="1089"/>
      <c r="Q271" s="1075"/>
      <c r="R271" s="1075"/>
      <c r="S271" s="1075"/>
      <c r="T271" s="1075"/>
      <c r="U271" s="1075"/>
      <c r="V271" s="1075"/>
      <c r="W271" s="1075"/>
    </row>
    <row r="272" spans="2:23" s="1076" customFormat="1" ht="34.9" hidden="1" customHeight="1">
      <c r="B272" s="217">
        <v>43922</v>
      </c>
      <c r="C272" s="1079">
        <v>363</v>
      </c>
      <c r="D272" s="1079">
        <v>277.8</v>
      </c>
      <c r="E272" s="1079">
        <v>3433.7</v>
      </c>
      <c r="F272" s="1079">
        <v>4525.3</v>
      </c>
      <c r="G272" s="1079">
        <v>7081.9</v>
      </c>
      <c r="H272" s="1079">
        <v>332.1</v>
      </c>
      <c r="I272" s="1079">
        <v>648.4</v>
      </c>
      <c r="J272" s="1079">
        <v>4372.8999999999996</v>
      </c>
      <c r="K272" s="1079">
        <v>675.7</v>
      </c>
      <c r="L272" s="1079">
        <v>6156.2</v>
      </c>
      <c r="M272" s="1080">
        <f t="shared" si="21"/>
        <v>27867</v>
      </c>
      <c r="N272" s="1080">
        <v>3582.1</v>
      </c>
      <c r="O272" s="1083"/>
      <c r="P272" s="1089"/>
      <c r="Q272" s="1075"/>
      <c r="R272" s="1075"/>
      <c r="S272" s="1075"/>
      <c r="T272" s="1075"/>
      <c r="U272" s="1075"/>
      <c r="V272" s="1075"/>
      <c r="W272" s="1075"/>
    </row>
    <row r="273" spans="2:23" s="1076" customFormat="1" ht="34.9" hidden="1" customHeight="1">
      <c r="B273" s="216">
        <v>43952</v>
      </c>
      <c r="C273" s="1082">
        <v>389.6</v>
      </c>
      <c r="D273" s="1082">
        <v>263</v>
      </c>
      <c r="E273" s="1082">
        <v>3521</v>
      </c>
      <c r="F273" s="1082">
        <v>4539.3</v>
      </c>
      <c r="G273" s="1082">
        <v>7119.4</v>
      </c>
      <c r="H273" s="1082">
        <v>336.6</v>
      </c>
      <c r="I273" s="1082">
        <v>659.6</v>
      </c>
      <c r="J273" s="1082">
        <v>4374.1000000000004</v>
      </c>
      <c r="K273" s="1082">
        <v>670.7</v>
      </c>
      <c r="L273" s="1082">
        <v>6184.5</v>
      </c>
      <c r="M273" s="1074">
        <f t="shared" si="21"/>
        <v>28057.8</v>
      </c>
      <c r="N273" s="1074">
        <v>3620.2</v>
      </c>
      <c r="O273" s="1083"/>
      <c r="P273" s="1089"/>
      <c r="Q273" s="1075"/>
      <c r="R273" s="1075"/>
      <c r="S273" s="1075"/>
      <c r="T273" s="1075"/>
      <c r="U273" s="1075"/>
      <c r="V273" s="1075"/>
      <c r="W273" s="1075"/>
    </row>
    <row r="274" spans="2:23" s="1076" customFormat="1" ht="34.9" hidden="1" customHeight="1">
      <c r="B274" s="217">
        <v>43983</v>
      </c>
      <c r="C274" s="1079">
        <v>407.3</v>
      </c>
      <c r="D274" s="1079">
        <v>250.7</v>
      </c>
      <c r="E274" s="1079">
        <v>3534.9</v>
      </c>
      <c r="F274" s="1079">
        <v>4586.3999999999996</v>
      </c>
      <c r="G274" s="1079">
        <v>7104.9</v>
      </c>
      <c r="H274" s="1079">
        <v>350</v>
      </c>
      <c r="I274" s="1079">
        <v>680.9</v>
      </c>
      <c r="J274" s="1079">
        <v>4386.5</v>
      </c>
      <c r="K274" s="1079">
        <v>672.4</v>
      </c>
      <c r="L274" s="1079">
        <v>6237.9</v>
      </c>
      <c r="M274" s="1080">
        <f t="shared" si="21"/>
        <v>28211.9</v>
      </c>
      <c r="N274" s="1080">
        <v>3553.3</v>
      </c>
      <c r="O274" s="1083"/>
      <c r="P274" s="1089"/>
      <c r="Q274" s="1075"/>
      <c r="R274" s="1075"/>
      <c r="S274" s="1075"/>
      <c r="T274" s="1075"/>
      <c r="U274" s="1075"/>
      <c r="V274" s="1075"/>
      <c r="W274" s="1075"/>
    </row>
    <row r="275" spans="2:23" s="1076" customFormat="1" ht="34.9" hidden="1" customHeight="1">
      <c r="B275" s="216">
        <v>44013</v>
      </c>
      <c r="C275" s="1082">
        <v>410.9</v>
      </c>
      <c r="D275" s="1082">
        <v>283.5</v>
      </c>
      <c r="E275" s="1082">
        <v>3547</v>
      </c>
      <c r="F275" s="1082">
        <v>4591.8</v>
      </c>
      <c r="G275" s="1082">
        <v>7164.8</v>
      </c>
      <c r="H275" s="1082">
        <v>400.9</v>
      </c>
      <c r="I275" s="1082">
        <v>691</v>
      </c>
      <c r="J275" s="1082">
        <v>4412.8</v>
      </c>
      <c r="K275" s="1082">
        <v>687</v>
      </c>
      <c r="L275" s="1082">
        <v>6356.9</v>
      </c>
      <c r="M275" s="1074">
        <f t="shared" si="21"/>
        <v>28546.6</v>
      </c>
      <c r="N275" s="1074">
        <v>3613.8</v>
      </c>
      <c r="O275" s="1083"/>
      <c r="P275" s="1089"/>
      <c r="Q275" s="1075"/>
      <c r="R275" s="1075"/>
      <c r="S275" s="1075"/>
      <c r="T275" s="1075"/>
      <c r="U275" s="1075"/>
      <c r="V275" s="1075"/>
      <c r="W275" s="1075"/>
    </row>
    <row r="276" spans="2:23" s="1076" customFormat="1" ht="34.9" hidden="1" customHeight="1">
      <c r="B276" s="217">
        <v>44044</v>
      </c>
      <c r="C276" s="1079">
        <v>407.4</v>
      </c>
      <c r="D276" s="1079">
        <v>289.60000000000002</v>
      </c>
      <c r="E276" s="1079">
        <v>3543.9</v>
      </c>
      <c r="F276" s="1079">
        <v>4585.8</v>
      </c>
      <c r="G276" s="1079">
        <v>7186.9</v>
      </c>
      <c r="H276" s="1079">
        <v>403.1</v>
      </c>
      <c r="I276" s="1079">
        <v>698.2</v>
      </c>
      <c r="J276" s="1079">
        <v>4406.3999999999996</v>
      </c>
      <c r="K276" s="1079">
        <v>677.4</v>
      </c>
      <c r="L276" s="1079">
        <v>6445.3</v>
      </c>
      <c r="M276" s="1080">
        <f t="shared" si="21"/>
        <v>28644.000000000004</v>
      </c>
      <c r="N276" s="1080">
        <v>3632.5</v>
      </c>
      <c r="O276" s="1083"/>
      <c r="P276" s="1089"/>
      <c r="Q276" s="1075"/>
      <c r="R276" s="1075"/>
      <c r="S276" s="1075"/>
      <c r="T276" s="1075"/>
      <c r="U276" s="1075"/>
      <c r="V276" s="1075"/>
      <c r="W276" s="1075"/>
    </row>
    <row r="277" spans="2:23" s="1076" customFormat="1" ht="34.9" hidden="1" customHeight="1">
      <c r="B277" s="216">
        <v>44075</v>
      </c>
      <c r="C277" s="1082">
        <v>404.1</v>
      </c>
      <c r="D277" s="1082">
        <v>280.39999999999998</v>
      </c>
      <c r="E277" s="1082">
        <v>3557.7</v>
      </c>
      <c r="F277" s="1082">
        <v>4514.3999999999996</v>
      </c>
      <c r="G277" s="1082">
        <v>7218.1</v>
      </c>
      <c r="H277" s="1082">
        <v>405</v>
      </c>
      <c r="I277" s="1082">
        <v>709.2</v>
      </c>
      <c r="J277" s="1082">
        <v>4367.3999999999996</v>
      </c>
      <c r="K277" s="1082">
        <v>683.4</v>
      </c>
      <c r="L277" s="1082">
        <v>6507.5</v>
      </c>
      <c r="M277" s="1074">
        <f t="shared" si="21"/>
        <v>28647.199999999997</v>
      </c>
      <c r="N277" s="1074">
        <v>3593.6</v>
      </c>
      <c r="O277" s="1083"/>
      <c r="P277" s="1089"/>
      <c r="Q277" s="1075"/>
      <c r="R277" s="1075"/>
      <c r="S277" s="1075"/>
      <c r="T277" s="1075"/>
      <c r="U277" s="1075"/>
      <c r="V277" s="1075"/>
      <c r="W277" s="1075"/>
    </row>
    <row r="278" spans="2:23" s="1076" customFormat="1" ht="34.9" hidden="1" customHeight="1">
      <c r="B278" s="217">
        <v>44105</v>
      </c>
      <c r="C278" s="1079">
        <v>411.5</v>
      </c>
      <c r="D278" s="1079">
        <v>272.7</v>
      </c>
      <c r="E278" s="1079">
        <v>3542.4</v>
      </c>
      <c r="F278" s="1079">
        <v>4540.1000000000004</v>
      </c>
      <c r="G278" s="1079">
        <v>7239.2</v>
      </c>
      <c r="H278" s="1079">
        <v>372.1</v>
      </c>
      <c r="I278" s="1079">
        <v>714</v>
      </c>
      <c r="J278" s="1079">
        <v>4407.2</v>
      </c>
      <c r="K278" s="1079">
        <v>666.9</v>
      </c>
      <c r="L278" s="1079">
        <v>6533.7</v>
      </c>
      <c r="M278" s="1080">
        <f t="shared" si="21"/>
        <v>28699.800000000003</v>
      </c>
      <c r="N278" s="1080">
        <v>3525.8</v>
      </c>
      <c r="O278" s="1083"/>
      <c r="P278" s="1089"/>
      <c r="Q278" s="1075"/>
      <c r="R278" s="1075"/>
      <c r="S278" s="1075"/>
      <c r="T278" s="1075"/>
      <c r="U278" s="1075"/>
      <c r="V278" s="1075"/>
      <c r="W278" s="1075"/>
    </row>
    <row r="279" spans="2:23" s="1076" customFormat="1" ht="34.9" hidden="1" customHeight="1">
      <c r="B279" s="216">
        <v>44136</v>
      </c>
      <c r="C279" s="1082">
        <v>425.9</v>
      </c>
      <c r="D279" s="1082">
        <v>270.8</v>
      </c>
      <c r="E279" s="1082">
        <v>3546.4</v>
      </c>
      <c r="F279" s="1082">
        <v>4591.2</v>
      </c>
      <c r="G279" s="1082">
        <v>7244.9</v>
      </c>
      <c r="H279" s="1082">
        <v>382.2</v>
      </c>
      <c r="I279" s="1082">
        <v>720.3</v>
      </c>
      <c r="J279" s="1082">
        <v>4367.3</v>
      </c>
      <c r="K279" s="1082">
        <v>651.1</v>
      </c>
      <c r="L279" s="1082">
        <v>6523.1</v>
      </c>
      <c r="M279" s="1074">
        <f t="shared" si="21"/>
        <v>28723.199999999997</v>
      </c>
      <c r="N279" s="1074">
        <v>3626.4</v>
      </c>
      <c r="O279" s="1083"/>
      <c r="P279" s="1089"/>
      <c r="Q279" s="1075"/>
      <c r="R279" s="1075"/>
      <c r="S279" s="1075"/>
      <c r="T279" s="1075"/>
      <c r="U279" s="1075"/>
      <c r="V279" s="1075"/>
      <c r="W279" s="1075"/>
    </row>
    <row r="280" spans="2:23" s="1076" customFormat="1" ht="34.9" hidden="1" customHeight="1">
      <c r="B280" s="217">
        <v>44166</v>
      </c>
      <c r="C280" s="1079">
        <v>416.8</v>
      </c>
      <c r="D280" s="1079">
        <v>236.6</v>
      </c>
      <c r="E280" s="1079">
        <v>3525.4</v>
      </c>
      <c r="F280" s="1079">
        <v>4524.3</v>
      </c>
      <c r="G280" s="1079">
        <v>7261.5</v>
      </c>
      <c r="H280" s="1079">
        <v>385.6</v>
      </c>
      <c r="I280" s="1079">
        <v>735.6</v>
      </c>
      <c r="J280" s="1079">
        <v>4360.8999999999996</v>
      </c>
      <c r="K280" s="1079">
        <v>655.7</v>
      </c>
      <c r="L280" s="1079">
        <v>6536.7</v>
      </c>
      <c r="M280" s="1080">
        <f t="shared" si="21"/>
        <v>28639.1</v>
      </c>
      <c r="N280" s="1080">
        <v>3496.8</v>
      </c>
      <c r="O280" s="1083"/>
      <c r="P280" s="1089"/>
      <c r="Q280" s="1075"/>
      <c r="R280" s="1075"/>
      <c r="S280" s="1075"/>
      <c r="T280" s="1075"/>
      <c r="U280" s="1075"/>
      <c r="V280" s="1075"/>
      <c r="W280" s="1075"/>
    </row>
    <row r="281" spans="2:23" s="1076" customFormat="1" ht="34.9" hidden="1" customHeight="1">
      <c r="B281" s="215">
        <v>2021</v>
      </c>
      <c r="C281" s="1087"/>
      <c r="D281" s="1087"/>
      <c r="E281" s="1087"/>
      <c r="F281" s="1087"/>
      <c r="G281" s="1087"/>
      <c r="H281" s="1087"/>
      <c r="I281" s="1087"/>
      <c r="J281" s="1087"/>
      <c r="K281" s="1087"/>
      <c r="L281" s="1087"/>
      <c r="M281" s="1088"/>
      <c r="N281" s="1088"/>
      <c r="O281" s="1083"/>
      <c r="P281" s="1089"/>
      <c r="Q281" s="1075"/>
      <c r="R281" s="1075"/>
      <c r="S281" s="1075"/>
      <c r="T281" s="1075"/>
      <c r="U281" s="1075"/>
      <c r="V281" s="1075"/>
      <c r="W281" s="1075"/>
    </row>
    <row r="282" spans="2:23" s="1076" customFormat="1" ht="34.9" hidden="1" customHeight="1">
      <c r="B282" s="216">
        <v>44197</v>
      </c>
      <c r="C282" s="1082">
        <v>428</v>
      </c>
      <c r="D282" s="1082">
        <v>239.4</v>
      </c>
      <c r="E282" s="1082">
        <v>3567.4</v>
      </c>
      <c r="F282" s="1082">
        <v>4510.8999999999996</v>
      </c>
      <c r="G282" s="1082">
        <v>7281.8</v>
      </c>
      <c r="H282" s="1082">
        <v>398</v>
      </c>
      <c r="I282" s="1082">
        <v>732.9</v>
      </c>
      <c r="J282" s="1082">
        <v>4394.8999999999996</v>
      </c>
      <c r="K282" s="1082">
        <v>666.3</v>
      </c>
      <c r="L282" s="1082">
        <v>6563</v>
      </c>
      <c r="M282" s="1074">
        <f t="shared" ref="M282:M293" si="22">SUM(C282:L282)</f>
        <v>28782.600000000002</v>
      </c>
      <c r="N282" s="1074">
        <v>3516.8</v>
      </c>
      <c r="O282" s="1083"/>
      <c r="P282" s="1089"/>
      <c r="Q282" s="1075"/>
      <c r="R282" s="1075"/>
      <c r="S282" s="1075"/>
      <c r="T282" s="1075"/>
      <c r="U282" s="1075"/>
      <c r="V282" s="1075"/>
      <c r="W282" s="1075"/>
    </row>
    <row r="283" spans="2:23" s="1076" customFormat="1" ht="34.9" hidden="1" customHeight="1">
      <c r="B283" s="217">
        <v>44228</v>
      </c>
      <c r="C283" s="1079">
        <v>447.9</v>
      </c>
      <c r="D283" s="1079">
        <v>212.6</v>
      </c>
      <c r="E283" s="1079">
        <v>3567.4</v>
      </c>
      <c r="F283" s="1079">
        <v>4486.3999999999996</v>
      </c>
      <c r="G283" s="1079">
        <v>7501.8</v>
      </c>
      <c r="H283" s="1079">
        <v>406.5</v>
      </c>
      <c r="I283" s="1079">
        <v>737.5</v>
      </c>
      <c r="J283" s="1079">
        <v>4502.8999999999996</v>
      </c>
      <c r="K283" s="1079">
        <v>681</v>
      </c>
      <c r="L283" s="1079">
        <v>6613.8</v>
      </c>
      <c r="M283" s="1080">
        <f t="shared" si="22"/>
        <v>29157.8</v>
      </c>
      <c r="N283" s="1080">
        <v>3521.3</v>
      </c>
      <c r="O283" s="1083"/>
      <c r="P283" s="1089"/>
      <c r="Q283" s="1075"/>
      <c r="R283" s="1075"/>
      <c r="S283" s="1075"/>
      <c r="T283" s="1075"/>
      <c r="U283" s="1075"/>
      <c r="V283" s="1075"/>
      <c r="W283" s="1075"/>
    </row>
    <row r="284" spans="2:23" s="1076" customFormat="1" ht="34.9" hidden="1" customHeight="1">
      <c r="B284" s="216">
        <v>44256</v>
      </c>
      <c r="C284" s="1082">
        <v>461.2</v>
      </c>
      <c r="D284" s="1082">
        <v>209</v>
      </c>
      <c r="E284" s="1082">
        <v>3532.8</v>
      </c>
      <c r="F284" s="1082">
        <v>4553.7</v>
      </c>
      <c r="G284" s="1082">
        <v>7532.5</v>
      </c>
      <c r="H284" s="1082">
        <v>406.2</v>
      </c>
      <c r="I284" s="1082">
        <v>740.8</v>
      </c>
      <c r="J284" s="1082">
        <v>4532</v>
      </c>
      <c r="K284" s="1082">
        <v>679.6</v>
      </c>
      <c r="L284" s="1082">
        <v>6673.4</v>
      </c>
      <c r="M284" s="1074">
        <f t="shared" si="22"/>
        <v>29321.199999999997</v>
      </c>
      <c r="N284" s="1074">
        <v>3452.7</v>
      </c>
      <c r="O284" s="1083"/>
      <c r="P284" s="1089"/>
      <c r="Q284" s="1075"/>
      <c r="R284" s="1075"/>
      <c r="S284" s="1075"/>
      <c r="T284" s="1075"/>
      <c r="U284" s="1075"/>
      <c r="V284" s="1075"/>
      <c r="W284" s="1075"/>
    </row>
    <row r="285" spans="2:23" s="1076" customFormat="1" ht="34.9" hidden="1" customHeight="1">
      <c r="B285" s="217">
        <v>44287</v>
      </c>
      <c r="C285" s="1079">
        <v>452.1</v>
      </c>
      <c r="D285" s="1079">
        <v>204.4</v>
      </c>
      <c r="E285" s="1079">
        <v>3532.3</v>
      </c>
      <c r="F285" s="1079">
        <v>4585.2</v>
      </c>
      <c r="G285" s="1079">
        <v>7611.5</v>
      </c>
      <c r="H285" s="1079">
        <v>411.3</v>
      </c>
      <c r="I285" s="1079">
        <v>734.7</v>
      </c>
      <c r="J285" s="1079">
        <v>4588.1000000000004</v>
      </c>
      <c r="K285" s="1079">
        <v>674.4</v>
      </c>
      <c r="L285" s="1079">
        <v>6751.9</v>
      </c>
      <c r="M285" s="1080">
        <f t="shared" si="22"/>
        <v>29545.9</v>
      </c>
      <c r="N285" s="1080">
        <v>3472.3</v>
      </c>
      <c r="O285" s="1083"/>
      <c r="P285" s="1089"/>
      <c r="Q285" s="1075"/>
      <c r="R285" s="1075"/>
      <c r="S285" s="1075"/>
      <c r="T285" s="1075"/>
      <c r="U285" s="1075"/>
      <c r="V285" s="1075"/>
      <c r="W285" s="1075"/>
    </row>
    <row r="286" spans="2:23" s="1076" customFormat="1" ht="34.9" hidden="1" customHeight="1">
      <c r="B286" s="216">
        <v>44317</v>
      </c>
      <c r="C286" s="1082">
        <v>461.7</v>
      </c>
      <c r="D286" s="1082">
        <v>217.3</v>
      </c>
      <c r="E286" s="1082">
        <v>3473.1</v>
      </c>
      <c r="F286" s="1082">
        <v>4536.1000000000004</v>
      </c>
      <c r="G286" s="1082">
        <v>7653.5</v>
      </c>
      <c r="H286" s="1082">
        <v>412.7</v>
      </c>
      <c r="I286" s="1082">
        <v>736.5</v>
      </c>
      <c r="J286" s="1082">
        <v>4625.3</v>
      </c>
      <c r="K286" s="1082">
        <v>698.6</v>
      </c>
      <c r="L286" s="1082">
        <v>6751.1</v>
      </c>
      <c r="M286" s="1074">
        <f t="shared" si="22"/>
        <v>29565.9</v>
      </c>
      <c r="N286" s="1074">
        <v>3485.5</v>
      </c>
      <c r="O286" s="1083"/>
      <c r="P286" s="1089"/>
      <c r="Q286" s="1075"/>
      <c r="R286" s="1075"/>
      <c r="S286" s="1075"/>
      <c r="T286" s="1075"/>
      <c r="U286" s="1075"/>
      <c r="V286" s="1075"/>
      <c r="W286" s="1075"/>
    </row>
    <row r="287" spans="2:23" s="1076" customFormat="1" ht="34.9" hidden="1" customHeight="1">
      <c r="B287" s="217">
        <v>44348</v>
      </c>
      <c r="C287" s="1079">
        <v>458.5</v>
      </c>
      <c r="D287" s="1079">
        <v>205.6</v>
      </c>
      <c r="E287" s="1079">
        <v>3528.9</v>
      </c>
      <c r="F287" s="1079">
        <v>4454.6000000000004</v>
      </c>
      <c r="G287" s="1079">
        <v>7715.5</v>
      </c>
      <c r="H287" s="1079">
        <v>406.8</v>
      </c>
      <c r="I287" s="1079">
        <v>729.8</v>
      </c>
      <c r="J287" s="1079">
        <v>4704.8</v>
      </c>
      <c r="K287" s="1079">
        <v>715.8</v>
      </c>
      <c r="L287" s="1079">
        <v>6837</v>
      </c>
      <c r="M287" s="1080">
        <f t="shared" si="22"/>
        <v>29757.3</v>
      </c>
      <c r="N287" s="1080">
        <v>3527.8</v>
      </c>
      <c r="O287" s="1083"/>
      <c r="P287" s="1089"/>
      <c r="Q287" s="1075"/>
      <c r="R287" s="1075"/>
      <c r="S287" s="1075"/>
      <c r="T287" s="1075"/>
      <c r="U287" s="1075"/>
      <c r="V287" s="1075"/>
      <c r="W287" s="1075"/>
    </row>
    <row r="288" spans="2:23" s="1076" customFormat="1" ht="34.9" hidden="1" customHeight="1">
      <c r="B288" s="216">
        <v>44378</v>
      </c>
      <c r="C288" s="1082">
        <v>427.6</v>
      </c>
      <c r="D288" s="1082">
        <v>176.3</v>
      </c>
      <c r="E288" s="1082">
        <v>3578.7</v>
      </c>
      <c r="F288" s="1082">
        <v>4419.8999999999996</v>
      </c>
      <c r="G288" s="1082">
        <v>7700.1</v>
      </c>
      <c r="H288" s="1082">
        <v>402.1</v>
      </c>
      <c r="I288" s="1082">
        <v>700.5</v>
      </c>
      <c r="J288" s="1082">
        <v>4712.8999999999996</v>
      </c>
      <c r="K288" s="1082">
        <v>717</v>
      </c>
      <c r="L288" s="1082">
        <v>6948.4</v>
      </c>
      <c r="M288" s="1074">
        <f t="shared" si="22"/>
        <v>29783.5</v>
      </c>
      <c r="N288" s="1074">
        <v>3584</v>
      </c>
      <c r="O288" s="1083"/>
      <c r="P288" s="1089"/>
      <c r="Q288" s="1075"/>
      <c r="R288" s="1075"/>
      <c r="S288" s="1075"/>
      <c r="T288" s="1075"/>
      <c r="U288" s="1075"/>
      <c r="V288" s="1075"/>
      <c r="W288" s="1075"/>
    </row>
    <row r="289" spans="2:23" s="1076" customFormat="1" ht="34.9" hidden="1" customHeight="1">
      <c r="B289" s="217">
        <v>44409</v>
      </c>
      <c r="C289" s="1079">
        <v>422</v>
      </c>
      <c r="D289" s="1079">
        <v>204</v>
      </c>
      <c r="E289" s="1079">
        <v>3560.1</v>
      </c>
      <c r="F289" s="1079">
        <v>4442.8999999999996</v>
      </c>
      <c r="G289" s="1079">
        <v>7736.6</v>
      </c>
      <c r="H289" s="1079">
        <v>399</v>
      </c>
      <c r="I289" s="1079">
        <v>690.9</v>
      </c>
      <c r="J289" s="1079">
        <v>4726.1000000000004</v>
      </c>
      <c r="K289" s="1079">
        <v>724.4</v>
      </c>
      <c r="L289" s="1079">
        <v>7000.8</v>
      </c>
      <c r="M289" s="1080">
        <f t="shared" si="22"/>
        <v>29906.799999999999</v>
      </c>
      <c r="N289" s="1080">
        <v>3563.1</v>
      </c>
      <c r="O289" s="1083"/>
      <c r="P289" s="1089"/>
      <c r="Q289" s="1075"/>
      <c r="R289" s="1075"/>
      <c r="S289" s="1075"/>
      <c r="T289" s="1075"/>
      <c r="U289" s="1075"/>
      <c r="V289" s="1075"/>
      <c r="W289" s="1075"/>
    </row>
    <row r="290" spans="2:23" s="1076" customFormat="1" ht="34.9" hidden="1" customHeight="1">
      <c r="B290" s="216">
        <v>44440</v>
      </c>
      <c r="C290" s="1082">
        <v>423.2</v>
      </c>
      <c r="D290" s="1082">
        <v>201.3</v>
      </c>
      <c r="E290" s="1082">
        <v>3525.5</v>
      </c>
      <c r="F290" s="1082">
        <v>4388.8</v>
      </c>
      <c r="G290" s="1082">
        <v>7747.5</v>
      </c>
      <c r="H290" s="1082">
        <v>400.8</v>
      </c>
      <c r="I290" s="1082">
        <v>697.6</v>
      </c>
      <c r="J290" s="1082">
        <v>4729.2</v>
      </c>
      <c r="K290" s="1082">
        <v>736.4</v>
      </c>
      <c r="L290" s="1082">
        <v>7077.9</v>
      </c>
      <c r="M290" s="1074">
        <f t="shared" si="22"/>
        <v>29928.199999999997</v>
      </c>
      <c r="N290" s="1074">
        <v>3560.9</v>
      </c>
      <c r="O290" s="1083"/>
      <c r="P290" s="1089"/>
      <c r="Q290" s="1075"/>
      <c r="R290" s="1075"/>
      <c r="S290" s="1075"/>
      <c r="T290" s="1075"/>
      <c r="U290" s="1075"/>
      <c r="V290" s="1075"/>
      <c r="W290" s="1075"/>
    </row>
    <row r="291" spans="2:23" s="1076" customFormat="1" ht="34.9" hidden="1" customHeight="1">
      <c r="B291" s="217">
        <v>44470</v>
      </c>
      <c r="C291" s="1079">
        <v>434.5</v>
      </c>
      <c r="D291" s="1079">
        <v>194.2</v>
      </c>
      <c r="E291" s="1079">
        <v>3492.7</v>
      </c>
      <c r="F291" s="1079">
        <v>4347.8999999999996</v>
      </c>
      <c r="G291" s="1079">
        <v>7793.9</v>
      </c>
      <c r="H291" s="1079">
        <v>399.6</v>
      </c>
      <c r="I291" s="1079">
        <v>700.2</v>
      </c>
      <c r="J291" s="1079">
        <v>4747</v>
      </c>
      <c r="K291" s="1079">
        <v>747.3</v>
      </c>
      <c r="L291" s="1079">
        <v>7122.1</v>
      </c>
      <c r="M291" s="1080">
        <f t="shared" si="22"/>
        <v>29979.4</v>
      </c>
      <c r="N291" s="1080">
        <v>3552.1</v>
      </c>
      <c r="O291" s="1083"/>
      <c r="P291" s="1089"/>
      <c r="Q291" s="1075"/>
      <c r="R291" s="1075"/>
      <c r="S291" s="1075"/>
      <c r="T291" s="1075"/>
      <c r="U291" s="1075"/>
      <c r="V291" s="1075"/>
      <c r="W291" s="1075"/>
    </row>
    <row r="292" spans="2:23" s="1076" customFormat="1" ht="34.9" hidden="1" customHeight="1">
      <c r="B292" s="216">
        <v>44501</v>
      </c>
      <c r="C292" s="1082">
        <v>436.9</v>
      </c>
      <c r="D292" s="1082">
        <v>185.9</v>
      </c>
      <c r="E292" s="1082">
        <v>3480.4</v>
      </c>
      <c r="F292" s="1082">
        <v>4375.3</v>
      </c>
      <c r="G292" s="1082">
        <v>7815.3</v>
      </c>
      <c r="H292" s="1082">
        <v>404.7</v>
      </c>
      <c r="I292" s="1082">
        <v>707.1</v>
      </c>
      <c r="J292" s="1082">
        <v>4724.8</v>
      </c>
      <c r="K292" s="1082">
        <v>723.2</v>
      </c>
      <c r="L292" s="1082">
        <v>7201.8</v>
      </c>
      <c r="M292" s="1074">
        <f t="shared" si="22"/>
        <v>30055.399999999998</v>
      </c>
      <c r="N292" s="1074">
        <v>3630.8</v>
      </c>
      <c r="O292" s="1083"/>
      <c r="P292" s="1089"/>
      <c r="Q292" s="1075"/>
      <c r="R292" s="1075"/>
      <c r="S292" s="1075"/>
      <c r="T292" s="1075"/>
      <c r="U292" s="1075"/>
      <c r="V292" s="1075"/>
      <c r="W292" s="1075"/>
    </row>
    <row r="293" spans="2:23" s="1076" customFormat="1" ht="34.9" hidden="1" customHeight="1">
      <c r="B293" s="217">
        <v>44531</v>
      </c>
      <c r="C293" s="1079">
        <v>453.3</v>
      </c>
      <c r="D293" s="1079">
        <v>168.2</v>
      </c>
      <c r="E293" s="1079">
        <v>3484.5</v>
      </c>
      <c r="F293" s="1079">
        <v>4453.1000000000004</v>
      </c>
      <c r="G293" s="1079">
        <v>7718.5</v>
      </c>
      <c r="H293" s="1079">
        <v>394.7</v>
      </c>
      <c r="I293" s="1079">
        <v>713.5</v>
      </c>
      <c r="J293" s="1079">
        <v>4608.8</v>
      </c>
      <c r="K293" s="1079">
        <v>763.5</v>
      </c>
      <c r="L293" s="1079">
        <v>7270.4</v>
      </c>
      <c r="M293" s="1080">
        <f t="shared" si="22"/>
        <v>30028.5</v>
      </c>
      <c r="N293" s="1080">
        <v>3697.3</v>
      </c>
      <c r="O293" s="1083"/>
      <c r="P293" s="1089"/>
      <c r="Q293" s="1075"/>
      <c r="R293" s="1075"/>
      <c r="S293" s="1075"/>
      <c r="T293" s="1075"/>
      <c r="U293" s="1075"/>
      <c r="V293" s="1075"/>
      <c r="W293" s="1075"/>
    </row>
    <row r="294" spans="2:23" s="1076" customFormat="1" ht="34.9" hidden="1" customHeight="1">
      <c r="B294" s="215">
        <v>2022</v>
      </c>
      <c r="C294" s="1087"/>
      <c r="D294" s="1087"/>
      <c r="E294" s="1087"/>
      <c r="F294" s="1087"/>
      <c r="G294" s="1087"/>
      <c r="H294" s="1087"/>
      <c r="I294" s="1087"/>
      <c r="J294" s="1087"/>
      <c r="K294" s="1087"/>
      <c r="L294" s="1087"/>
      <c r="M294" s="1088"/>
      <c r="N294" s="1088"/>
      <c r="O294" s="1083"/>
      <c r="P294" s="1089"/>
      <c r="Q294" s="1075"/>
      <c r="R294" s="1075"/>
      <c r="S294" s="1075"/>
      <c r="T294" s="1075"/>
      <c r="U294" s="1075"/>
      <c r="V294" s="1075"/>
      <c r="W294" s="1075"/>
    </row>
    <row r="295" spans="2:23" s="1076" customFormat="1" ht="34.9" hidden="1" customHeight="1">
      <c r="B295" s="216">
        <v>44562</v>
      </c>
      <c r="C295" s="1082">
        <v>459</v>
      </c>
      <c r="D295" s="1082">
        <v>196.1</v>
      </c>
      <c r="E295" s="1082">
        <v>3556.3</v>
      </c>
      <c r="F295" s="1082">
        <v>4429.3</v>
      </c>
      <c r="G295" s="1082">
        <v>7816.7</v>
      </c>
      <c r="H295" s="1082">
        <v>405.8</v>
      </c>
      <c r="I295" s="1082">
        <v>727.7</v>
      </c>
      <c r="J295" s="1082">
        <v>4585.3999999999996</v>
      </c>
      <c r="K295" s="1082">
        <v>778.2</v>
      </c>
      <c r="L295" s="1082">
        <v>7252.6</v>
      </c>
      <c r="M295" s="1074">
        <f t="shared" ref="M295:M306" si="23">SUM(C295:L295)</f>
        <v>30207.100000000006</v>
      </c>
      <c r="N295" s="1074">
        <v>3785</v>
      </c>
      <c r="O295" s="1083"/>
      <c r="P295" s="1089"/>
      <c r="Q295" s="1075"/>
      <c r="R295" s="1075"/>
      <c r="S295" s="1075"/>
      <c r="T295" s="1075"/>
      <c r="U295" s="1075"/>
      <c r="V295" s="1075"/>
      <c r="W295" s="1075"/>
    </row>
    <row r="296" spans="2:23" s="1076" customFormat="1" ht="34.9" hidden="1" customHeight="1">
      <c r="B296" s="217">
        <v>44593</v>
      </c>
      <c r="C296" s="1079">
        <v>476.2</v>
      </c>
      <c r="D296" s="1079">
        <v>189.5</v>
      </c>
      <c r="E296" s="1079">
        <v>3598.8</v>
      </c>
      <c r="F296" s="1079">
        <v>4520.1000000000004</v>
      </c>
      <c r="G296" s="1079">
        <v>7831.1</v>
      </c>
      <c r="H296" s="1079">
        <v>395.3</v>
      </c>
      <c r="I296" s="1079">
        <v>779</v>
      </c>
      <c r="J296" s="1079">
        <v>4593.7</v>
      </c>
      <c r="K296" s="1079">
        <v>781.6</v>
      </c>
      <c r="L296" s="1079">
        <v>7287</v>
      </c>
      <c r="M296" s="1080">
        <f t="shared" si="23"/>
        <v>30452.3</v>
      </c>
      <c r="N296" s="1080">
        <v>3886.3</v>
      </c>
      <c r="O296" s="1083"/>
      <c r="P296" s="1089"/>
      <c r="Q296" s="1075"/>
      <c r="R296" s="1075"/>
      <c r="S296" s="1075"/>
      <c r="T296" s="1075"/>
      <c r="U296" s="1075"/>
      <c r="V296" s="1075"/>
      <c r="W296" s="1075"/>
    </row>
    <row r="297" spans="2:23" s="1076" customFormat="1" ht="34.9" hidden="1" customHeight="1">
      <c r="B297" s="216">
        <v>44621</v>
      </c>
      <c r="C297" s="1082">
        <v>480.6</v>
      </c>
      <c r="D297" s="1082">
        <v>179.8</v>
      </c>
      <c r="E297" s="1082">
        <v>3649.4</v>
      </c>
      <c r="F297" s="1082">
        <v>4500.8</v>
      </c>
      <c r="G297" s="1082">
        <v>7930.2</v>
      </c>
      <c r="H297" s="1082">
        <v>380.6</v>
      </c>
      <c r="I297" s="1082">
        <v>753.4</v>
      </c>
      <c r="J297" s="1082">
        <v>4645.7</v>
      </c>
      <c r="K297" s="1082">
        <v>824.7</v>
      </c>
      <c r="L297" s="1082">
        <v>7382.5</v>
      </c>
      <c r="M297" s="1074">
        <f t="shared" si="23"/>
        <v>30727.7</v>
      </c>
      <c r="N297" s="1074">
        <v>3919.7</v>
      </c>
      <c r="O297" s="1083"/>
      <c r="P297" s="1089"/>
      <c r="Q297" s="1075"/>
      <c r="R297" s="1075"/>
      <c r="S297" s="1075"/>
      <c r="T297" s="1075"/>
      <c r="U297" s="1075"/>
      <c r="V297" s="1075"/>
      <c r="W297" s="1075"/>
    </row>
    <row r="298" spans="2:23" s="1076" customFormat="1" ht="34.9" hidden="1" customHeight="1">
      <c r="B298" s="217">
        <v>44652</v>
      </c>
      <c r="C298" s="1079">
        <v>458.8</v>
      </c>
      <c r="D298" s="1079">
        <v>201.5</v>
      </c>
      <c r="E298" s="1079">
        <v>3709</v>
      </c>
      <c r="F298" s="1079">
        <v>4741.8999999999996</v>
      </c>
      <c r="G298" s="1079">
        <v>7936.7</v>
      </c>
      <c r="H298" s="1079">
        <v>369.7</v>
      </c>
      <c r="I298" s="1079">
        <v>731</v>
      </c>
      <c r="J298" s="1079">
        <v>4734.3999999999996</v>
      </c>
      <c r="K298" s="1079">
        <v>818.8</v>
      </c>
      <c r="L298" s="1079">
        <v>7473.1</v>
      </c>
      <c r="M298" s="1080">
        <f t="shared" si="23"/>
        <v>31174.9</v>
      </c>
      <c r="N298" s="1080">
        <v>4105.6000000000004</v>
      </c>
      <c r="O298" s="1083"/>
      <c r="P298" s="1089"/>
      <c r="Q298" s="1075"/>
      <c r="R298" s="1075"/>
      <c r="S298" s="1075"/>
      <c r="T298" s="1075"/>
      <c r="U298" s="1075"/>
      <c r="V298" s="1075"/>
      <c r="W298" s="1075"/>
    </row>
    <row r="299" spans="2:23" s="1076" customFormat="1" ht="34.9" hidden="1" customHeight="1">
      <c r="B299" s="216">
        <v>44682</v>
      </c>
      <c r="C299" s="1082">
        <v>439.8</v>
      </c>
      <c r="D299" s="1082">
        <v>213.7</v>
      </c>
      <c r="E299" s="1082">
        <v>3821.7</v>
      </c>
      <c r="F299" s="1082">
        <v>4779.7</v>
      </c>
      <c r="G299" s="1082">
        <v>7957.9</v>
      </c>
      <c r="H299" s="1082">
        <v>366.3</v>
      </c>
      <c r="I299" s="1082">
        <v>712</v>
      </c>
      <c r="J299" s="1082">
        <v>4859.8999999999996</v>
      </c>
      <c r="K299" s="1082">
        <v>830.8</v>
      </c>
      <c r="L299" s="1082">
        <v>7512.4</v>
      </c>
      <c r="M299" s="1074">
        <f t="shared" si="23"/>
        <v>31494.199999999997</v>
      </c>
      <c r="N299" s="1074">
        <v>4317.3</v>
      </c>
      <c r="O299" s="1083"/>
      <c r="P299" s="1089"/>
      <c r="Q299" s="1075"/>
      <c r="R299" s="1075"/>
      <c r="S299" s="1075"/>
      <c r="T299" s="1075"/>
      <c r="U299" s="1075"/>
      <c r="V299" s="1075"/>
      <c r="W299" s="1075"/>
    </row>
    <row r="300" spans="2:23" s="1076" customFormat="1" ht="34.9" hidden="1" customHeight="1">
      <c r="B300" s="217">
        <v>44713</v>
      </c>
      <c r="C300" s="1079">
        <v>457.6</v>
      </c>
      <c r="D300" s="1079">
        <v>186.9</v>
      </c>
      <c r="E300" s="1079">
        <v>3803.9</v>
      </c>
      <c r="F300" s="1079">
        <v>4767.8</v>
      </c>
      <c r="G300" s="1079">
        <v>8284.7000000000007</v>
      </c>
      <c r="H300" s="1079">
        <v>361</v>
      </c>
      <c r="I300" s="1079">
        <v>674.8</v>
      </c>
      <c r="J300" s="1079">
        <v>4767.8</v>
      </c>
      <c r="K300" s="1079">
        <v>787.9</v>
      </c>
      <c r="L300" s="1079">
        <v>7735.6</v>
      </c>
      <c r="M300" s="1080">
        <f t="shared" si="23"/>
        <v>31828</v>
      </c>
      <c r="N300" s="1080">
        <v>4220.6000000000004</v>
      </c>
      <c r="O300" s="1083"/>
      <c r="P300" s="1089"/>
      <c r="Q300" s="1075"/>
      <c r="R300" s="1075"/>
      <c r="S300" s="1075"/>
      <c r="T300" s="1075"/>
      <c r="U300" s="1075"/>
      <c r="V300" s="1075"/>
      <c r="W300" s="1075"/>
    </row>
    <row r="301" spans="2:23" s="1076" customFormat="1" ht="34.9" hidden="1" customHeight="1">
      <c r="B301" s="216">
        <v>44743</v>
      </c>
      <c r="C301" s="1082">
        <v>475.7</v>
      </c>
      <c r="D301" s="1082">
        <v>180.6</v>
      </c>
      <c r="E301" s="1082">
        <v>3865.2</v>
      </c>
      <c r="F301" s="1082">
        <v>4730.2</v>
      </c>
      <c r="G301" s="1082">
        <v>8061.1</v>
      </c>
      <c r="H301" s="1082">
        <v>361.4</v>
      </c>
      <c r="I301" s="1082">
        <v>676.2</v>
      </c>
      <c r="J301" s="1082">
        <v>4919.3999999999996</v>
      </c>
      <c r="K301" s="1082">
        <v>795.8</v>
      </c>
      <c r="L301" s="1082">
        <v>7822.7</v>
      </c>
      <c r="M301" s="1074">
        <f t="shared" si="23"/>
        <v>31888.300000000003</v>
      </c>
      <c r="N301" s="1074">
        <v>4192</v>
      </c>
      <c r="O301" s="1083"/>
      <c r="P301" s="1089"/>
      <c r="Q301" s="1075"/>
      <c r="R301" s="1075"/>
      <c r="S301" s="1075"/>
      <c r="T301" s="1075"/>
      <c r="U301" s="1075"/>
      <c r="V301" s="1075"/>
      <c r="W301" s="1075"/>
    </row>
    <row r="302" spans="2:23" s="1076" customFormat="1" ht="34.9" hidden="1" customHeight="1">
      <c r="B302" s="217">
        <v>44774</v>
      </c>
      <c r="C302" s="1079">
        <v>509.4</v>
      </c>
      <c r="D302" s="1079">
        <v>174.9</v>
      </c>
      <c r="E302" s="1079">
        <v>3951.6</v>
      </c>
      <c r="F302" s="1079">
        <v>4574.7</v>
      </c>
      <c r="G302" s="1079">
        <v>8127.5</v>
      </c>
      <c r="H302" s="1079">
        <v>376</v>
      </c>
      <c r="I302" s="1079">
        <v>693.8</v>
      </c>
      <c r="J302" s="1079">
        <v>5020.3</v>
      </c>
      <c r="K302" s="1079">
        <v>788.8</v>
      </c>
      <c r="L302" s="1079">
        <v>7896</v>
      </c>
      <c r="M302" s="1080">
        <f t="shared" si="23"/>
        <v>32112.999999999996</v>
      </c>
      <c r="N302" s="1080">
        <v>4330.7</v>
      </c>
      <c r="O302" s="1083"/>
      <c r="P302" s="1089"/>
      <c r="Q302" s="1075"/>
      <c r="R302" s="1075"/>
      <c r="S302" s="1075"/>
      <c r="T302" s="1075"/>
      <c r="U302" s="1075"/>
      <c r="V302" s="1075"/>
      <c r="W302" s="1075"/>
    </row>
    <row r="303" spans="2:23" s="1076" customFormat="1" ht="34.9" hidden="1" customHeight="1">
      <c r="B303" s="216">
        <v>44805</v>
      </c>
      <c r="C303" s="1082">
        <v>511.3</v>
      </c>
      <c r="D303" s="1082">
        <v>173.3</v>
      </c>
      <c r="E303" s="1082">
        <v>3908.4</v>
      </c>
      <c r="F303" s="1082">
        <v>4760.8999999999996</v>
      </c>
      <c r="G303" s="1082">
        <v>8180.5</v>
      </c>
      <c r="H303" s="1082">
        <v>377</v>
      </c>
      <c r="I303" s="1082">
        <v>691.7</v>
      </c>
      <c r="J303" s="1082">
        <v>4992.8999999999996</v>
      </c>
      <c r="K303" s="1082">
        <v>789.7</v>
      </c>
      <c r="L303" s="1082">
        <v>7947</v>
      </c>
      <c r="M303" s="1074">
        <f t="shared" si="23"/>
        <v>32332.7</v>
      </c>
      <c r="N303" s="1074">
        <v>4307.5</v>
      </c>
      <c r="O303" s="1083"/>
      <c r="P303" s="1089"/>
      <c r="Q303" s="1075"/>
      <c r="R303" s="1075"/>
      <c r="S303" s="1075"/>
      <c r="T303" s="1075"/>
      <c r="U303" s="1075"/>
      <c r="V303" s="1075"/>
      <c r="W303" s="1075"/>
    </row>
    <row r="304" spans="2:23" s="1076" customFormat="1" ht="34.9" hidden="1" customHeight="1">
      <c r="B304" s="217">
        <v>44835</v>
      </c>
      <c r="C304" s="1079">
        <v>511.2</v>
      </c>
      <c r="D304" s="1079">
        <v>151.1</v>
      </c>
      <c r="E304" s="1079">
        <v>3781.8</v>
      </c>
      <c r="F304" s="1079">
        <v>4691.2</v>
      </c>
      <c r="G304" s="1079">
        <v>8220.4</v>
      </c>
      <c r="H304" s="1079">
        <v>372.7</v>
      </c>
      <c r="I304" s="1079">
        <v>691.2</v>
      </c>
      <c r="J304" s="1079">
        <v>5107</v>
      </c>
      <c r="K304" s="1079">
        <v>785.7</v>
      </c>
      <c r="L304" s="1079">
        <v>7991.4</v>
      </c>
      <c r="M304" s="1080">
        <f t="shared" si="23"/>
        <v>32303.699999999997</v>
      </c>
      <c r="N304" s="1080">
        <v>4233.1000000000004</v>
      </c>
      <c r="O304" s="1083"/>
      <c r="P304" s="1089"/>
      <c r="Q304" s="1075"/>
      <c r="R304" s="1075"/>
      <c r="S304" s="1075"/>
      <c r="T304" s="1075"/>
      <c r="U304" s="1075"/>
      <c r="V304" s="1075"/>
      <c r="W304" s="1075"/>
    </row>
    <row r="305" spans="1:23" s="1076" customFormat="1" ht="34.9" hidden="1" customHeight="1">
      <c r="B305" s="216">
        <v>44866</v>
      </c>
      <c r="C305" s="1082">
        <v>534</v>
      </c>
      <c r="D305" s="1082">
        <v>129.6</v>
      </c>
      <c r="E305" s="1082">
        <v>3791.9</v>
      </c>
      <c r="F305" s="1082">
        <v>4717.8999999999996</v>
      </c>
      <c r="G305" s="1082">
        <v>8197.5</v>
      </c>
      <c r="H305" s="1082">
        <v>374</v>
      </c>
      <c r="I305" s="1082">
        <v>695.3</v>
      </c>
      <c r="J305" s="1082">
        <v>5167.6000000000004</v>
      </c>
      <c r="K305" s="1082">
        <v>806</v>
      </c>
      <c r="L305" s="1082">
        <v>8027.7</v>
      </c>
      <c r="M305" s="1074">
        <f t="shared" si="23"/>
        <v>32441.500000000004</v>
      </c>
      <c r="N305" s="1074">
        <v>4193.5</v>
      </c>
      <c r="O305" s="1083"/>
      <c r="P305" s="1089"/>
      <c r="Q305" s="1075"/>
      <c r="R305" s="1075"/>
      <c r="S305" s="1075"/>
      <c r="T305" s="1075"/>
      <c r="U305" s="1075"/>
      <c r="V305" s="1075"/>
      <c r="W305" s="1075"/>
    </row>
    <row r="306" spans="1:23" s="1076" customFormat="1" ht="34.9" hidden="1" customHeight="1">
      <c r="B306" s="217">
        <v>44896</v>
      </c>
      <c r="C306" s="1079">
        <v>534.6</v>
      </c>
      <c r="D306" s="1079">
        <v>130.69999999999999</v>
      </c>
      <c r="E306" s="1079">
        <v>3787.2</v>
      </c>
      <c r="F306" s="1079">
        <v>4698</v>
      </c>
      <c r="G306" s="1079">
        <v>8237</v>
      </c>
      <c r="H306" s="1079">
        <v>368.5</v>
      </c>
      <c r="I306" s="1079">
        <v>685.1</v>
      </c>
      <c r="J306" s="1079">
        <v>5268.4</v>
      </c>
      <c r="K306" s="1079">
        <v>791.9</v>
      </c>
      <c r="L306" s="1079">
        <v>8090.1</v>
      </c>
      <c r="M306" s="1080">
        <f t="shared" si="23"/>
        <v>32591.5</v>
      </c>
      <c r="N306" s="1080">
        <v>4117.8999999999996</v>
      </c>
      <c r="O306" s="1083"/>
      <c r="P306" s="1089"/>
      <c r="Q306" s="1075"/>
      <c r="R306" s="1075"/>
      <c r="S306" s="1075"/>
      <c r="T306" s="1075"/>
      <c r="U306" s="1075"/>
      <c r="V306" s="1075"/>
      <c r="W306" s="1075"/>
    </row>
    <row r="307" spans="1:23" s="1076" customFormat="1" ht="34.9" hidden="1" customHeight="1">
      <c r="B307" s="215">
        <v>2023</v>
      </c>
      <c r="C307" s="1087"/>
      <c r="D307" s="1087"/>
      <c r="E307" s="1087"/>
      <c r="F307" s="1087"/>
      <c r="G307" s="1087"/>
      <c r="H307" s="1087"/>
      <c r="I307" s="1087"/>
      <c r="J307" s="1087"/>
      <c r="K307" s="1087"/>
      <c r="L307" s="1087"/>
      <c r="M307" s="1088"/>
      <c r="N307" s="1088"/>
      <c r="O307" s="1083"/>
      <c r="P307" s="1089"/>
      <c r="Q307" s="1075"/>
      <c r="R307" s="1075"/>
      <c r="S307" s="1075"/>
      <c r="T307" s="1075"/>
      <c r="U307" s="1075"/>
      <c r="V307" s="1075"/>
      <c r="W307" s="1075"/>
    </row>
    <row r="308" spans="1:23" s="1076" customFormat="1" ht="34.9" hidden="1" customHeight="1">
      <c r="B308" s="216">
        <v>44927</v>
      </c>
      <c r="C308" s="1082">
        <v>548</v>
      </c>
      <c r="D308" s="1082">
        <v>127.9</v>
      </c>
      <c r="E308" s="1082">
        <v>3890</v>
      </c>
      <c r="F308" s="1082">
        <v>4714.8</v>
      </c>
      <c r="G308" s="1082">
        <v>8265.6</v>
      </c>
      <c r="H308" s="1082">
        <v>372.6</v>
      </c>
      <c r="I308" s="1082">
        <v>695</v>
      </c>
      <c r="J308" s="1082">
        <v>5311.4</v>
      </c>
      <c r="K308" s="1082">
        <v>819.4</v>
      </c>
      <c r="L308" s="1082">
        <v>8153.4</v>
      </c>
      <c r="M308" s="1074">
        <f t="shared" ref="M308:M319" si="24">SUM(C308:L308)</f>
        <v>32898.100000000006</v>
      </c>
      <c r="N308" s="1074">
        <v>4189.8</v>
      </c>
      <c r="O308" s="1083"/>
      <c r="P308" s="1089"/>
      <c r="Q308" s="1075"/>
      <c r="R308" s="1075"/>
      <c r="S308" s="1075"/>
      <c r="T308" s="1075"/>
      <c r="U308" s="1075"/>
      <c r="V308" s="1075"/>
      <c r="W308" s="1075"/>
    </row>
    <row r="309" spans="1:23" s="1076" customFormat="1" ht="34.9" hidden="1" customHeight="1">
      <c r="B309" s="217">
        <v>44958</v>
      </c>
      <c r="C309" s="1079">
        <v>565.6</v>
      </c>
      <c r="D309" s="1079">
        <v>128.9</v>
      </c>
      <c r="E309" s="1079">
        <v>3924</v>
      </c>
      <c r="F309" s="1079">
        <v>4778</v>
      </c>
      <c r="G309" s="1079">
        <v>8257.9</v>
      </c>
      <c r="H309" s="1079">
        <v>375.4</v>
      </c>
      <c r="I309" s="1079">
        <v>690.3</v>
      </c>
      <c r="J309" s="1079">
        <v>5327.1</v>
      </c>
      <c r="K309" s="1079">
        <v>831.9</v>
      </c>
      <c r="L309" s="1079">
        <v>8201.1</v>
      </c>
      <c r="M309" s="1080">
        <f t="shared" si="24"/>
        <v>33080.200000000004</v>
      </c>
      <c r="N309" s="1080">
        <v>4219.3999999999996</v>
      </c>
      <c r="O309" s="1083"/>
      <c r="P309" s="1089"/>
      <c r="Q309" s="1075"/>
      <c r="R309" s="1075"/>
      <c r="S309" s="1075"/>
      <c r="T309" s="1075"/>
      <c r="U309" s="1075"/>
      <c r="V309" s="1075"/>
      <c r="W309" s="1075"/>
    </row>
    <row r="310" spans="1:23" s="1076" customFormat="1" ht="34.9" hidden="1" customHeight="1">
      <c r="B310" s="216">
        <v>44986</v>
      </c>
      <c r="C310" s="1082">
        <v>573.79999999999995</v>
      </c>
      <c r="D310" s="1082">
        <v>126.4</v>
      </c>
      <c r="E310" s="1082">
        <v>3936.6</v>
      </c>
      <c r="F310" s="1082">
        <v>4783.2</v>
      </c>
      <c r="G310" s="1082">
        <v>8176.5</v>
      </c>
      <c r="H310" s="1082">
        <v>379.8</v>
      </c>
      <c r="I310" s="1082">
        <v>730.7</v>
      </c>
      <c r="J310" s="1082">
        <v>5422.9</v>
      </c>
      <c r="K310" s="1082">
        <v>838.2</v>
      </c>
      <c r="L310" s="1082">
        <v>8248</v>
      </c>
      <c r="M310" s="1074">
        <f t="shared" si="24"/>
        <v>33216.100000000006</v>
      </c>
      <c r="N310" s="1074">
        <v>4192.1000000000004</v>
      </c>
      <c r="O310" s="1083"/>
      <c r="P310" s="1089"/>
      <c r="Q310" s="1075"/>
      <c r="R310" s="1075"/>
      <c r="S310" s="1075"/>
      <c r="T310" s="1075"/>
      <c r="U310" s="1075"/>
      <c r="V310" s="1075"/>
      <c r="W310" s="1075"/>
    </row>
    <row r="311" spans="1:23" s="1076" customFormat="1" ht="34.9" hidden="1" customHeight="1">
      <c r="B311" s="217">
        <v>45017</v>
      </c>
      <c r="C311" s="1079">
        <v>560.6</v>
      </c>
      <c r="D311" s="1079">
        <v>159.1</v>
      </c>
      <c r="E311" s="1079">
        <v>3902.8</v>
      </c>
      <c r="F311" s="1079">
        <v>4817.3999999999996</v>
      </c>
      <c r="G311" s="1079">
        <v>8216.2999999999993</v>
      </c>
      <c r="H311" s="1079">
        <v>396.6</v>
      </c>
      <c r="I311" s="1079">
        <v>690.4</v>
      </c>
      <c r="J311" s="1079">
        <v>5482.5</v>
      </c>
      <c r="K311" s="1079">
        <v>921.2</v>
      </c>
      <c r="L311" s="1079">
        <v>8229.4</v>
      </c>
      <c r="M311" s="1080">
        <f t="shared" si="24"/>
        <v>33376.299999999996</v>
      </c>
      <c r="N311" s="1080">
        <v>4241.8</v>
      </c>
      <c r="O311" s="1083"/>
      <c r="P311" s="1089"/>
      <c r="Q311" s="1075"/>
      <c r="R311" s="1075"/>
      <c r="S311" s="1075"/>
      <c r="T311" s="1075"/>
      <c r="U311" s="1075"/>
      <c r="V311" s="1075"/>
      <c r="W311" s="1075"/>
    </row>
    <row r="312" spans="1:23" s="1076" customFormat="1" ht="34.9" hidden="1" customHeight="1">
      <c r="B312" s="216">
        <v>45047</v>
      </c>
      <c r="C312" s="1082">
        <v>575.9</v>
      </c>
      <c r="D312" s="1082">
        <v>124.4</v>
      </c>
      <c r="E312" s="1082">
        <v>3973.4</v>
      </c>
      <c r="F312" s="1082">
        <v>4920.1000000000004</v>
      </c>
      <c r="G312" s="1082">
        <v>8178.6</v>
      </c>
      <c r="H312" s="1082">
        <v>397</v>
      </c>
      <c r="I312" s="1082">
        <v>690.6</v>
      </c>
      <c r="J312" s="1082">
        <v>5507.6</v>
      </c>
      <c r="K312" s="1082">
        <v>884.4</v>
      </c>
      <c r="L312" s="1082">
        <v>8243.9</v>
      </c>
      <c r="M312" s="1074">
        <f t="shared" si="24"/>
        <v>33495.9</v>
      </c>
      <c r="N312" s="1074">
        <v>4206.6000000000004</v>
      </c>
      <c r="O312" s="1083"/>
      <c r="P312" s="1089"/>
      <c r="Q312" s="1075"/>
      <c r="R312" s="1075"/>
      <c r="S312" s="1075"/>
      <c r="T312" s="1075"/>
      <c r="U312" s="1075"/>
      <c r="V312" s="1075"/>
      <c r="W312" s="1075"/>
    </row>
    <row r="313" spans="1:23" s="1076" customFormat="1" ht="34.9" hidden="1" customHeight="1">
      <c r="B313" s="217">
        <v>45078</v>
      </c>
      <c r="C313" s="1079">
        <v>574.29999999999995</v>
      </c>
      <c r="D313" s="1079">
        <v>142</v>
      </c>
      <c r="E313" s="1079">
        <v>3904</v>
      </c>
      <c r="F313" s="1079">
        <v>4841.3999999999996</v>
      </c>
      <c r="G313" s="1079">
        <v>8131.2</v>
      </c>
      <c r="H313" s="1079">
        <v>399</v>
      </c>
      <c r="I313" s="1079">
        <v>679</v>
      </c>
      <c r="J313" s="1079">
        <v>5627.8</v>
      </c>
      <c r="K313" s="1079">
        <v>912.1</v>
      </c>
      <c r="L313" s="1079">
        <v>8282.5</v>
      </c>
      <c r="M313" s="1080">
        <f t="shared" si="24"/>
        <v>33493.300000000003</v>
      </c>
      <c r="N313" s="1080">
        <v>4095.9</v>
      </c>
      <c r="O313" s="1083"/>
      <c r="P313" s="1089"/>
      <c r="Q313" s="1075"/>
      <c r="R313" s="1075"/>
      <c r="S313" s="1075"/>
      <c r="T313" s="1075"/>
      <c r="U313" s="1075"/>
      <c r="V313" s="1075"/>
      <c r="W313" s="1075"/>
    </row>
    <row r="314" spans="1:23" s="1076" customFormat="1" ht="34.9" hidden="1" customHeight="1">
      <c r="B314" s="216">
        <v>45108</v>
      </c>
      <c r="C314" s="1082">
        <v>562.6</v>
      </c>
      <c r="D314" s="1082">
        <v>134.19999999999999</v>
      </c>
      <c r="E314" s="1082">
        <v>3905.4</v>
      </c>
      <c r="F314" s="1082">
        <v>4752.1000000000004</v>
      </c>
      <c r="G314" s="1082">
        <v>8077.4</v>
      </c>
      <c r="H314" s="1082">
        <v>402.9</v>
      </c>
      <c r="I314" s="1082">
        <v>674</v>
      </c>
      <c r="J314" s="1082">
        <v>5671.9</v>
      </c>
      <c r="K314" s="1082">
        <v>922.8</v>
      </c>
      <c r="L314" s="1082">
        <v>8298.2000000000007</v>
      </c>
      <c r="M314" s="1074">
        <f t="shared" si="24"/>
        <v>33401.5</v>
      </c>
      <c r="N314" s="1074">
        <v>4103.2</v>
      </c>
      <c r="O314" s="1083"/>
      <c r="P314" s="1089"/>
      <c r="Q314" s="1075"/>
      <c r="R314" s="1075"/>
      <c r="S314" s="1075"/>
      <c r="T314" s="1075"/>
      <c r="U314" s="1075"/>
      <c r="V314" s="1075"/>
      <c r="W314" s="1075"/>
    </row>
    <row r="315" spans="1:23" s="1076" customFormat="1" ht="34.9" hidden="1" customHeight="1">
      <c r="B315" s="217">
        <v>45139</v>
      </c>
      <c r="C315" s="1079">
        <v>559.29999999999995</v>
      </c>
      <c r="D315" s="1079">
        <v>133.4</v>
      </c>
      <c r="E315" s="1079">
        <v>3844.9</v>
      </c>
      <c r="F315" s="1079">
        <v>4747.3</v>
      </c>
      <c r="G315" s="1079">
        <v>8078.3</v>
      </c>
      <c r="H315" s="1079">
        <v>401.8</v>
      </c>
      <c r="I315" s="1079">
        <v>674.2</v>
      </c>
      <c r="J315" s="1079">
        <v>5557.5</v>
      </c>
      <c r="K315" s="1079">
        <v>855.9</v>
      </c>
      <c r="L315" s="1079">
        <v>8378.7000000000007</v>
      </c>
      <c r="M315" s="1080">
        <f t="shared" si="24"/>
        <v>33231.300000000003</v>
      </c>
      <c r="N315" s="1080">
        <v>4024.5</v>
      </c>
      <c r="O315" s="1083"/>
      <c r="P315" s="1089"/>
      <c r="Q315" s="1075"/>
      <c r="R315" s="1075"/>
      <c r="S315" s="1075"/>
      <c r="T315" s="1075"/>
      <c r="U315" s="1075"/>
      <c r="V315" s="1075"/>
      <c r="W315" s="1075"/>
    </row>
    <row r="316" spans="1:23" s="1076" customFormat="1" ht="34.9" hidden="1" customHeight="1">
      <c r="A316" s="1090"/>
      <c r="B316" s="216">
        <v>45171</v>
      </c>
      <c r="C316" s="1082">
        <v>552.15452252</v>
      </c>
      <c r="D316" s="1082">
        <v>135.85892668400001</v>
      </c>
      <c r="E316" s="1082">
        <v>3887.0503900810004</v>
      </c>
      <c r="F316" s="1082">
        <v>4704.4788547089993</v>
      </c>
      <c r="G316" s="1082">
        <v>8082.6215290989994</v>
      </c>
      <c r="H316" s="1082">
        <v>409.55886107999999</v>
      </c>
      <c r="I316" s="1082">
        <v>673.57759502699992</v>
      </c>
      <c r="J316" s="1082">
        <v>5567.246368305</v>
      </c>
      <c r="K316" s="1082">
        <v>886.83043266599998</v>
      </c>
      <c r="L316" s="1082">
        <v>8400.0047141799987</v>
      </c>
      <c r="M316" s="1074">
        <f t="shared" si="24"/>
        <v>33299.382194350997</v>
      </c>
      <c r="N316" s="1074">
        <v>3947.2073157</v>
      </c>
      <c r="O316" s="1083"/>
      <c r="P316" s="1089"/>
      <c r="Q316" s="1075"/>
      <c r="R316" s="1075"/>
      <c r="S316" s="1075"/>
      <c r="T316" s="1075"/>
      <c r="U316" s="1075"/>
      <c r="V316" s="1075"/>
      <c r="W316" s="1075"/>
    </row>
    <row r="317" spans="1:23" s="1076" customFormat="1" ht="34.9" hidden="1" customHeight="1">
      <c r="A317" s="1090"/>
      <c r="B317" s="217">
        <v>45200</v>
      </c>
      <c r="C317" s="1079">
        <v>558.79471002900004</v>
      </c>
      <c r="D317" s="1079">
        <v>133.93362624599999</v>
      </c>
      <c r="E317" s="1079">
        <v>3873.6735346280002</v>
      </c>
      <c r="F317" s="1079">
        <v>4795.4644951709997</v>
      </c>
      <c r="G317" s="1079">
        <v>8072.6933348050006</v>
      </c>
      <c r="H317" s="1079">
        <v>423.45638608199999</v>
      </c>
      <c r="I317" s="1079">
        <v>669.25306234200002</v>
      </c>
      <c r="J317" s="1079">
        <v>5403.2476234820006</v>
      </c>
      <c r="K317" s="1079">
        <v>927.33001739199995</v>
      </c>
      <c r="L317" s="1079">
        <v>8462.04893515</v>
      </c>
      <c r="M317" s="1080">
        <f t="shared" si="24"/>
        <v>33319.895725326998</v>
      </c>
      <c r="N317" s="1080">
        <v>3900.2</v>
      </c>
      <c r="O317" s="1083"/>
      <c r="P317" s="1089"/>
      <c r="Q317" s="1075"/>
      <c r="R317" s="1075"/>
      <c r="S317" s="1075"/>
      <c r="T317" s="1075"/>
      <c r="U317" s="1075"/>
      <c r="V317" s="1075"/>
      <c r="W317" s="1075"/>
    </row>
    <row r="318" spans="1:23" s="1076" customFormat="1" ht="34.9" hidden="1" customHeight="1">
      <c r="A318" s="1090"/>
      <c r="B318" s="216">
        <v>45232</v>
      </c>
      <c r="C318" s="1082">
        <v>562.41493260899995</v>
      </c>
      <c r="D318" s="1082">
        <v>140.25282909600003</v>
      </c>
      <c r="E318" s="1082">
        <v>3932.9277280810002</v>
      </c>
      <c r="F318" s="1082">
        <v>4855.6922607739998</v>
      </c>
      <c r="G318" s="1082">
        <v>8072.8783317050002</v>
      </c>
      <c r="H318" s="1082">
        <v>422.71398192400005</v>
      </c>
      <c r="I318" s="1082">
        <v>669.55091697199998</v>
      </c>
      <c r="J318" s="1082">
        <v>5419.1243268850003</v>
      </c>
      <c r="K318" s="1082">
        <v>927.41449232700006</v>
      </c>
      <c r="L318" s="1082">
        <v>8435.6371574059995</v>
      </c>
      <c r="M318" s="1074">
        <f t="shared" si="24"/>
        <v>33438.606957779004</v>
      </c>
      <c r="N318" s="1074">
        <v>3979.57</v>
      </c>
      <c r="O318" s="1083"/>
      <c r="P318" s="1089"/>
      <c r="Q318" s="1075"/>
      <c r="R318" s="1075"/>
      <c r="S318" s="1075"/>
      <c r="T318" s="1075"/>
      <c r="U318" s="1075"/>
      <c r="V318" s="1075"/>
      <c r="W318" s="1075"/>
    </row>
    <row r="319" spans="1:23" s="1076" customFormat="1" ht="34.9" hidden="1" customHeight="1">
      <c r="B319" s="217">
        <v>45262</v>
      </c>
      <c r="C319" s="1079">
        <v>589.46696068899996</v>
      </c>
      <c r="D319" s="1079">
        <v>139.68316245399998</v>
      </c>
      <c r="E319" s="1079">
        <v>3857.813393766</v>
      </c>
      <c r="F319" s="1079">
        <v>4848.2027455050002</v>
      </c>
      <c r="G319" s="1079">
        <v>8013.9676327870011</v>
      </c>
      <c r="H319" s="1079">
        <v>419.13052677399997</v>
      </c>
      <c r="I319" s="1079">
        <v>667.59965828000009</v>
      </c>
      <c r="J319" s="1079">
        <v>5481.6888826990007</v>
      </c>
      <c r="K319" s="1079">
        <v>963.60183342799996</v>
      </c>
      <c r="L319" s="1079">
        <v>8405.9785734369998</v>
      </c>
      <c r="M319" s="1080">
        <f t="shared" si="24"/>
        <v>33387.133369818999</v>
      </c>
      <c r="N319" s="1080">
        <v>3957.1370000000002</v>
      </c>
      <c r="O319" s="1083"/>
      <c r="P319" s="1089"/>
      <c r="Q319" s="1075"/>
      <c r="R319" s="1075"/>
      <c r="S319" s="1075"/>
      <c r="T319" s="1075"/>
      <c r="U319" s="1075"/>
      <c r="V319" s="1075"/>
      <c r="W319" s="1075"/>
    </row>
    <row r="320" spans="1:23" s="1076" customFormat="1" ht="34.9" hidden="1" customHeight="1">
      <c r="B320" s="215">
        <v>2024</v>
      </c>
      <c r="C320" s="1087"/>
      <c r="D320" s="1087"/>
      <c r="E320" s="1087"/>
      <c r="F320" s="1087"/>
      <c r="G320" s="1087"/>
      <c r="H320" s="1087"/>
      <c r="I320" s="1087"/>
      <c r="J320" s="1087"/>
      <c r="K320" s="1087"/>
      <c r="L320" s="1087"/>
      <c r="M320" s="1088"/>
      <c r="N320" s="1088"/>
      <c r="O320" s="1083"/>
      <c r="P320" s="1089"/>
      <c r="Q320" s="1075"/>
      <c r="R320" s="1075"/>
      <c r="S320" s="1075"/>
      <c r="T320" s="1075"/>
      <c r="U320" s="1075"/>
      <c r="V320" s="1075"/>
      <c r="W320" s="1075"/>
    </row>
    <row r="321" spans="2:23" s="1076" customFormat="1" ht="34.9" hidden="1" customHeight="1">
      <c r="B321" s="216">
        <v>45292</v>
      </c>
      <c r="C321" s="1082">
        <v>585.19821626100008</v>
      </c>
      <c r="D321" s="1082">
        <v>153.78500595700001</v>
      </c>
      <c r="E321" s="1082">
        <v>3816.6419452579999</v>
      </c>
      <c r="F321" s="1082">
        <v>4889.7089346310004</v>
      </c>
      <c r="G321" s="1082">
        <v>8029.8475303880005</v>
      </c>
      <c r="H321" s="1082">
        <v>429.86216811900005</v>
      </c>
      <c r="I321" s="1082">
        <v>655.53362128100002</v>
      </c>
      <c r="J321" s="1082">
        <v>5501.1875216319995</v>
      </c>
      <c r="K321" s="1082">
        <v>985.65278310399992</v>
      </c>
      <c r="L321" s="1082">
        <v>8446.9943418839994</v>
      </c>
      <c r="M321" s="1074">
        <f t="shared" ref="M321:M327" si="25">SUM(C321:L321)</f>
        <v>33494.412068515005</v>
      </c>
      <c r="N321" s="1074">
        <v>4058.6736160669998</v>
      </c>
      <c r="O321" s="1083"/>
      <c r="P321" s="1089"/>
      <c r="Q321" s="1075"/>
      <c r="R321" s="1075"/>
      <c r="S321" s="1075"/>
      <c r="T321" s="1075"/>
      <c r="U321" s="1075"/>
      <c r="V321" s="1075"/>
      <c r="W321" s="1075"/>
    </row>
    <row r="322" spans="2:23" s="1076" customFormat="1" ht="34.9" hidden="1" customHeight="1">
      <c r="B322" s="217">
        <v>45323</v>
      </c>
      <c r="C322" s="1079">
        <v>601.25857493399997</v>
      </c>
      <c r="D322" s="1079">
        <v>197.591171296</v>
      </c>
      <c r="E322" s="1079">
        <v>3863.524778509</v>
      </c>
      <c r="F322" s="1079">
        <v>4939.1926061639997</v>
      </c>
      <c r="G322" s="1079">
        <v>8015.4303942870001</v>
      </c>
      <c r="H322" s="1079">
        <v>438.31735158700002</v>
      </c>
      <c r="I322" s="1079">
        <v>629.39166621499999</v>
      </c>
      <c r="J322" s="1079">
        <v>5600.3383134640007</v>
      </c>
      <c r="K322" s="1079">
        <v>951.98054014000002</v>
      </c>
      <c r="L322" s="1079">
        <v>8482.5904413770004</v>
      </c>
      <c r="M322" s="1080">
        <f t="shared" si="25"/>
        <v>33719.615837973004</v>
      </c>
      <c r="N322" s="1080">
        <v>4114.5885399620001</v>
      </c>
      <c r="O322" s="1083"/>
      <c r="P322" s="1089"/>
      <c r="Q322" s="1075"/>
      <c r="R322" s="1075"/>
      <c r="S322" s="1075"/>
      <c r="T322" s="1075"/>
      <c r="U322" s="1075"/>
      <c r="V322" s="1075"/>
      <c r="W322" s="1075"/>
    </row>
    <row r="323" spans="2:23" s="1076" customFormat="1" ht="34.9" hidden="1" customHeight="1">
      <c r="B323" s="216">
        <v>45352</v>
      </c>
      <c r="C323" s="1082">
        <v>601.87031768299994</v>
      </c>
      <c r="D323" s="1082">
        <v>178.97289838499998</v>
      </c>
      <c r="E323" s="1082">
        <v>3943.6226850849998</v>
      </c>
      <c r="F323" s="1082">
        <v>4981.3747301780004</v>
      </c>
      <c r="G323" s="1082">
        <v>7965.1282789120005</v>
      </c>
      <c r="H323" s="1082">
        <v>444.267161848</v>
      </c>
      <c r="I323" s="1082">
        <v>646.92014170899995</v>
      </c>
      <c r="J323" s="1082">
        <v>5657.2563734360001</v>
      </c>
      <c r="K323" s="1082">
        <v>952.7965149019999</v>
      </c>
      <c r="L323" s="1082">
        <v>8499.2333114659996</v>
      </c>
      <c r="M323" s="1074">
        <f t="shared" si="25"/>
        <v>33871.442413604003</v>
      </c>
      <c r="N323" s="1074">
        <v>4166.5272738029998</v>
      </c>
      <c r="O323" s="1083"/>
      <c r="P323" s="1089"/>
      <c r="Q323" s="1075"/>
      <c r="R323" s="1075"/>
      <c r="S323" s="1075"/>
      <c r="T323" s="1075"/>
      <c r="U323" s="1075"/>
      <c r="V323" s="1075"/>
      <c r="W323" s="1075"/>
    </row>
    <row r="324" spans="2:23" s="1076" customFormat="1" ht="34.9" hidden="1" customHeight="1">
      <c r="B324" s="217">
        <v>45383</v>
      </c>
      <c r="C324" s="1079">
        <v>605.42666452100002</v>
      </c>
      <c r="D324" s="1079">
        <v>178.00743816900001</v>
      </c>
      <c r="E324" s="1079">
        <v>3967.9671344180001</v>
      </c>
      <c r="F324" s="1079">
        <v>5006.4889506239997</v>
      </c>
      <c r="G324" s="1079">
        <v>7970.3545485909999</v>
      </c>
      <c r="H324" s="1079">
        <v>443.90895424900003</v>
      </c>
      <c r="I324" s="1079">
        <v>632.44405823599993</v>
      </c>
      <c r="J324" s="1079">
        <v>5751.4792202530007</v>
      </c>
      <c r="K324" s="1079">
        <v>1007.654649826</v>
      </c>
      <c r="L324" s="1079">
        <v>8504.8991869139991</v>
      </c>
      <c r="M324" s="1080">
        <f t="shared" si="25"/>
        <v>34068.630805800996</v>
      </c>
      <c r="N324" s="1080">
        <v>4159.085218835</v>
      </c>
      <c r="O324" s="1083"/>
      <c r="P324" s="1089"/>
      <c r="Q324" s="1075"/>
      <c r="R324" s="1075"/>
      <c r="S324" s="1075"/>
      <c r="T324" s="1075"/>
      <c r="U324" s="1075"/>
      <c r="V324" s="1075"/>
      <c r="W324" s="1075"/>
    </row>
    <row r="325" spans="2:23" s="1076" customFormat="1" ht="34.9" hidden="1" customHeight="1">
      <c r="B325" s="216">
        <v>45413</v>
      </c>
      <c r="C325" s="1082">
        <v>631.41650434100006</v>
      </c>
      <c r="D325" s="1082">
        <v>156.248274119</v>
      </c>
      <c r="E325" s="1082">
        <v>3866.7931281540004</v>
      </c>
      <c r="F325" s="1082">
        <v>5061.4611198000002</v>
      </c>
      <c r="G325" s="1082">
        <v>7952.1877757500006</v>
      </c>
      <c r="H325" s="1082">
        <v>457.95490863399999</v>
      </c>
      <c r="I325" s="1082">
        <v>639.46378297799993</v>
      </c>
      <c r="J325" s="1082">
        <v>5814.6144382560005</v>
      </c>
      <c r="K325" s="1082">
        <v>964.12062153699992</v>
      </c>
      <c r="L325" s="1082">
        <v>8531.9422748500001</v>
      </c>
      <c r="M325" s="1074">
        <f t="shared" si="25"/>
        <v>34076.202828419002</v>
      </c>
      <c r="N325" s="1074">
        <v>4061.4794590290003</v>
      </c>
      <c r="O325" s="1083"/>
      <c r="P325" s="1089"/>
      <c r="Q325" s="1075"/>
      <c r="R325" s="1075"/>
      <c r="S325" s="1075"/>
      <c r="T325" s="1075"/>
      <c r="U325" s="1075"/>
      <c r="V325" s="1075"/>
      <c r="W325" s="1075"/>
    </row>
    <row r="326" spans="2:23" s="1076" customFormat="1" ht="34.9" hidden="1" customHeight="1">
      <c r="B326" s="217">
        <v>45445</v>
      </c>
      <c r="C326" s="1079">
        <v>617.59193370000003</v>
      </c>
      <c r="D326" s="1079">
        <v>165.42371170000001</v>
      </c>
      <c r="E326" s="1079">
        <v>3898.5327200000002</v>
      </c>
      <c r="F326" s="1079">
        <v>5160.8552399999999</v>
      </c>
      <c r="G326" s="1079">
        <v>7957.3959290000003</v>
      </c>
      <c r="H326" s="1079">
        <v>468.21344260000001</v>
      </c>
      <c r="I326" s="1079">
        <v>658.65066609999997</v>
      </c>
      <c r="J326" s="1079">
        <v>5812.3434100000004</v>
      </c>
      <c r="K326" s="1079">
        <v>997.21623750000003</v>
      </c>
      <c r="L326" s="1079">
        <v>8434.4334500000004</v>
      </c>
      <c r="M326" s="1080">
        <v>34170.656739999999</v>
      </c>
      <c r="N326" s="1080">
        <v>4096.2419609999997</v>
      </c>
      <c r="O326" s="1083"/>
      <c r="P326" s="1089"/>
      <c r="Q326" s="1075"/>
      <c r="R326" s="1075"/>
      <c r="S326" s="1075"/>
      <c r="T326" s="1075"/>
      <c r="U326" s="1075"/>
      <c r="V326" s="1075"/>
      <c r="W326" s="1075"/>
    </row>
    <row r="327" spans="2:23" s="1076" customFormat="1" ht="34.9" hidden="1" customHeight="1">
      <c r="B327" s="216" t="s">
        <v>1036</v>
      </c>
      <c r="C327" s="1082">
        <v>629.60699999999997</v>
      </c>
      <c r="D327" s="1082">
        <v>155.78800000000001</v>
      </c>
      <c r="E327" s="1082">
        <v>3883.3919999999998</v>
      </c>
      <c r="F327" s="1082">
        <v>5580.77</v>
      </c>
      <c r="G327" s="1082">
        <v>7965.87</v>
      </c>
      <c r="H327" s="1082">
        <v>470.81200000000001</v>
      </c>
      <c r="I327" s="1082">
        <v>653.83699999999999</v>
      </c>
      <c r="J327" s="1082">
        <v>5733.2489999999998</v>
      </c>
      <c r="K327" s="1082">
        <v>990.16099999999994</v>
      </c>
      <c r="L327" s="1082">
        <v>8518.5859999999993</v>
      </c>
      <c r="M327" s="1074">
        <f t="shared" si="25"/>
        <v>34582.072</v>
      </c>
      <c r="N327" s="1074">
        <v>4623.8649999999998</v>
      </c>
      <c r="O327" s="1083"/>
      <c r="P327" s="1089"/>
      <c r="Q327" s="1075"/>
      <c r="R327" s="1075"/>
      <c r="S327" s="1075"/>
      <c r="T327" s="1075"/>
      <c r="U327" s="1075"/>
      <c r="V327" s="1075"/>
      <c r="W327" s="1075"/>
    </row>
    <row r="328" spans="2:23" s="1076" customFormat="1" ht="34.9" hidden="1" customHeight="1">
      <c r="B328" s="217">
        <v>45506</v>
      </c>
      <c r="C328" s="1079">
        <v>618.71816653700012</v>
      </c>
      <c r="D328" s="1079">
        <v>162.99343447000001</v>
      </c>
      <c r="E328" s="1079">
        <v>3900.0430714989998</v>
      </c>
      <c r="F328" s="1079">
        <v>5594.1546150710001</v>
      </c>
      <c r="G328" s="1079">
        <v>8001.7947207679999</v>
      </c>
      <c r="H328" s="1079">
        <v>465.65833031699998</v>
      </c>
      <c r="I328" s="1079">
        <v>657.39048839999998</v>
      </c>
      <c r="J328" s="1079">
        <v>5705.3549166870007</v>
      </c>
      <c r="K328" s="1079">
        <v>934.87691356400001</v>
      </c>
      <c r="L328" s="1079">
        <v>8563.0748321529991</v>
      </c>
      <c r="M328" s="1080">
        <v>34604.059489466003</v>
      </c>
      <c r="N328" s="1080">
        <v>4542.5760680000003</v>
      </c>
      <c r="O328" s="1083"/>
      <c r="P328" s="1089"/>
      <c r="Q328" s="1075"/>
      <c r="R328" s="1075"/>
      <c r="S328" s="1075"/>
      <c r="T328" s="1075"/>
      <c r="U328" s="1075"/>
      <c r="V328" s="1075"/>
      <c r="W328" s="1075"/>
    </row>
    <row r="329" spans="2:23" s="1076" customFormat="1" ht="34.9" hidden="1" customHeight="1">
      <c r="B329" s="216">
        <v>45559</v>
      </c>
      <c r="C329" s="1082">
        <v>620.29999999999995</v>
      </c>
      <c r="D329" s="1082">
        <v>160.69999999999999</v>
      </c>
      <c r="E329" s="1082">
        <v>3996</v>
      </c>
      <c r="F329" s="1082">
        <v>5533.1</v>
      </c>
      <c r="G329" s="1082">
        <v>7934.5</v>
      </c>
      <c r="H329" s="1082">
        <v>468.6</v>
      </c>
      <c r="I329" s="1082">
        <v>660.8</v>
      </c>
      <c r="J329" s="1082">
        <v>5850.9</v>
      </c>
      <c r="K329" s="1082">
        <v>940.1</v>
      </c>
      <c r="L329" s="1082">
        <v>8569.2000000000007</v>
      </c>
      <c r="M329" s="1074">
        <v>34734.199999999997</v>
      </c>
      <c r="N329" s="1074">
        <v>4552.1000000000004</v>
      </c>
      <c r="O329" s="1083"/>
      <c r="P329" s="1089"/>
      <c r="Q329" s="1075"/>
      <c r="R329" s="1075"/>
      <c r="S329" s="1075"/>
      <c r="T329" s="1075"/>
      <c r="U329" s="1075"/>
      <c r="V329" s="1075"/>
      <c r="W329" s="1075"/>
    </row>
    <row r="330" spans="2:23" s="1076" customFormat="1" ht="34.9" hidden="1" customHeight="1">
      <c r="B330" s="217">
        <v>45590</v>
      </c>
      <c r="C330" s="1079">
        <v>639.52130797200005</v>
      </c>
      <c r="D330" s="1079">
        <v>163.26197937000001</v>
      </c>
      <c r="E330" s="1079">
        <v>3949.731865882</v>
      </c>
      <c r="F330" s="1079">
        <v>5598.7896020299995</v>
      </c>
      <c r="G330" s="1079">
        <v>7945.4269154829999</v>
      </c>
      <c r="H330" s="1079">
        <v>472.42862550700005</v>
      </c>
      <c r="I330" s="1079">
        <v>662.17722180600003</v>
      </c>
      <c r="J330" s="1079">
        <v>5815.6444343749999</v>
      </c>
      <c r="K330" s="1079">
        <v>937.88181748400007</v>
      </c>
      <c r="L330" s="1079">
        <v>8584.7317766289998</v>
      </c>
      <c r="M330" s="1080">
        <v>34769.595546537996</v>
      </c>
      <c r="N330" s="1080">
        <v>4517.6471430000001</v>
      </c>
      <c r="O330" s="1083"/>
      <c r="P330" s="1089"/>
      <c r="Q330" s="1075"/>
      <c r="R330" s="1075"/>
      <c r="S330" s="1075"/>
      <c r="T330" s="1075"/>
      <c r="U330" s="1075"/>
      <c r="V330" s="1075"/>
      <c r="W330" s="1075"/>
    </row>
    <row r="331" spans="2:23" s="1076" customFormat="1" ht="34.9" hidden="1" customHeight="1">
      <c r="B331" s="216">
        <v>45621</v>
      </c>
      <c r="C331" s="1082">
        <v>617.471</v>
      </c>
      <c r="D331" s="1082">
        <v>161.56899999999999</v>
      </c>
      <c r="E331" s="1082">
        <v>3989.239</v>
      </c>
      <c r="F331" s="1082">
        <v>5703.0379999999996</v>
      </c>
      <c r="G331" s="1082">
        <v>7946.1459999999997</v>
      </c>
      <c r="H331" s="1082">
        <v>488.83600000000001</v>
      </c>
      <c r="I331" s="1082">
        <v>658.86199999999997</v>
      </c>
      <c r="J331" s="1082">
        <v>5950.5370000000003</v>
      </c>
      <c r="K331" s="1082">
        <v>964.57500000000005</v>
      </c>
      <c r="L331" s="1082">
        <v>8546.634</v>
      </c>
      <c r="M331" s="1074">
        <v>35026.906999999999</v>
      </c>
      <c r="N331" s="1074">
        <v>4523.5829999999996</v>
      </c>
      <c r="O331" s="1083"/>
      <c r="P331" s="1089"/>
      <c r="Q331" s="1075"/>
      <c r="R331" s="1075"/>
      <c r="S331" s="1075"/>
      <c r="T331" s="1075"/>
      <c r="U331" s="1075"/>
      <c r="V331" s="1075"/>
      <c r="W331" s="1075"/>
    </row>
    <row r="332" spans="2:23" s="1076" customFormat="1" ht="34.9" hidden="1" customHeight="1">
      <c r="B332" s="553">
        <v>45652</v>
      </c>
      <c r="C332" s="1126">
        <v>627.34331661199997</v>
      </c>
      <c r="D332" s="1126">
        <v>200.204528592</v>
      </c>
      <c r="E332" s="1126">
        <v>3874.7230705819998</v>
      </c>
      <c r="F332" s="1126">
        <v>5648.6233980120005</v>
      </c>
      <c r="G332" s="1126">
        <v>7858.7513807560008</v>
      </c>
      <c r="H332" s="1126">
        <v>494.53176680800004</v>
      </c>
      <c r="I332" s="1126">
        <v>653.95895217500004</v>
      </c>
      <c r="J332" s="1126">
        <v>5987.9446301090002</v>
      </c>
      <c r="K332" s="1126">
        <v>873.39880995199985</v>
      </c>
      <c r="L332" s="1126">
        <v>8558.0931995840001</v>
      </c>
      <c r="M332" s="1127">
        <v>34777.573053182001</v>
      </c>
      <c r="N332" s="1127">
        <v>4327.5462770000004</v>
      </c>
      <c r="O332" s="1083"/>
      <c r="P332" s="1089"/>
      <c r="Q332" s="1075"/>
      <c r="R332" s="1075"/>
      <c r="S332" s="1075"/>
      <c r="T332" s="1075"/>
      <c r="U332" s="1075"/>
      <c r="V332" s="1075"/>
      <c r="W332" s="1075"/>
    </row>
    <row r="333" spans="2:23" s="1076" customFormat="1" ht="34.9" customHeight="1">
      <c r="B333" s="1009">
        <v>2025</v>
      </c>
      <c r="C333" s="1091"/>
      <c r="D333" s="1091"/>
      <c r="E333" s="1091"/>
      <c r="F333" s="1091"/>
      <c r="G333" s="1091"/>
      <c r="H333" s="1091"/>
      <c r="I333" s="1091"/>
      <c r="J333" s="1091"/>
      <c r="K333" s="1091"/>
      <c r="L333" s="1091"/>
      <c r="M333" s="1092"/>
      <c r="N333" s="1092"/>
      <c r="O333" s="1083"/>
      <c r="P333" s="1089"/>
      <c r="Q333" s="1075"/>
      <c r="R333" s="1075"/>
      <c r="S333" s="1075"/>
      <c r="T333" s="1075"/>
      <c r="U333" s="1075"/>
      <c r="V333" s="1075"/>
      <c r="W333" s="1075"/>
    </row>
    <row r="334" spans="2:23" s="1076" customFormat="1" ht="34.9" hidden="1" customHeight="1">
      <c r="B334" s="216">
        <v>45658</v>
      </c>
      <c r="C334" s="1082">
        <v>623.71400000000006</v>
      </c>
      <c r="D334" s="1082">
        <v>191.69800000000001</v>
      </c>
      <c r="E334" s="1082">
        <v>3905.7730000000001</v>
      </c>
      <c r="F334" s="1082">
        <v>5712.1149999999998</v>
      </c>
      <c r="G334" s="1082">
        <v>7845.884</v>
      </c>
      <c r="H334" s="1082">
        <v>510.88900000000001</v>
      </c>
      <c r="I334" s="1082">
        <v>654.07299999999998</v>
      </c>
      <c r="J334" s="1082">
        <v>6176.5649999999996</v>
      </c>
      <c r="K334" s="1082">
        <v>862.65899999999999</v>
      </c>
      <c r="L334" s="1082">
        <v>8618.6389999999992</v>
      </c>
      <c r="M334" s="1074">
        <f>SUM(C334:L334)</f>
        <v>35102.008999999998</v>
      </c>
      <c r="N334" s="1074">
        <v>4355.857</v>
      </c>
      <c r="O334" s="1083"/>
      <c r="P334" s="1089"/>
      <c r="Q334" s="1075"/>
      <c r="R334" s="1075"/>
      <c r="S334" s="1075"/>
      <c r="T334" s="1075"/>
      <c r="U334" s="1075"/>
      <c r="V334" s="1075"/>
      <c r="W334" s="1075"/>
    </row>
    <row r="335" spans="2:23" s="1076" customFormat="1" ht="34.9" hidden="1" customHeight="1">
      <c r="B335" s="217">
        <v>45690</v>
      </c>
      <c r="C335" s="1079">
        <v>610.46795863399996</v>
      </c>
      <c r="D335" s="1079">
        <v>161.18537332</v>
      </c>
      <c r="E335" s="1079">
        <v>3958.6255228970003</v>
      </c>
      <c r="F335" s="1079">
        <v>5737.2708593480002</v>
      </c>
      <c r="G335" s="1079">
        <v>7826.2595230059997</v>
      </c>
      <c r="H335" s="1079">
        <v>510.33114115299998</v>
      </c>
      <c r="I335" s="1079">
        <v>660.081347177</v>
      </c>
      <c r="J335" s="1079">
        <v>6225.153808647</v>
      </c>
      <c r="K335" s="1079">
        <v>856.04786083199997</v>
      </c>
      <c r="L335" s="1079">
        <v>8659.0051100210003</v>
      </c>
      <c r="M335" s="1080">
        <v>35204.428505035001</v>
      </c>
      <c r="N335" s="1080">
        <v>4333.7526619999999</v>
      </c>
      <c r="O335" s="1083"/>
      <c r="P335" s="1089"/>
      <c r="Q335" s="1075"/>
      <c r="R335" s="1075"/>
      <c r="S335" s="1075"/>
      <c r="T335" s="1075"/>
      <c r="U335" s="1075"/>
      <c r="V335" s="1075"/>
      <c r="W335" s="1075"/>
    </row>
    <row r="336" spans="2:23" s="1076" customFormat="1" ht="34.9" hidden="1" customHeight="1">
      <c r="B336" s="216">
        <v>45717</v>
      </c>
      <c r="C336" s="1082">
        <v>614.92399999999998</v>
      </c>
      <c r="D336" s="1082">
        <v>172.066</v>
      </c>
      <c r="E336" s="1082">
        <v>3969.663</v>
      </c>
      <c r="F336" s="1082">
        <v>5739.3029999999999</v>
      </c>
      <c r="G336" s="1082">
        <v>7798.9030000000002</v>
      </c>
      <c r="H336" s="1082">
        <v>518.399</v>
      </c>
      <c r="I336" s="1082">
        <v>658.48599999999999</v>
      </c>
      <c r="J336" s="1082">
        <v>6261.2550000000001</v>
      </c>
      <c r="K336" s="1082">
        <v>836.83799999999997</v>
      </c>
      <c r="L336" s="1082">
        <v>8568.6</v>
      </c>
      <c r="M336" s="1074">
        <v>35138.438999999998</v>
      </c>
      <c r="N336" s="1074">
        <v>4318.7259999999997</v>
      </c>
      <c r="O336" s="1083"/>
      <c r="P336" s="1089"/>
      <c r="Q336" s="1075"/>
      <c r="R336" s="1075"/>
      <c r="S336" s="1075"/>
      <c r="T336" s="1075"/>
      <c r="U336" s="1075"/>
      <c r="V336" s="1075"/>
      <c r="W336" s="1075"/>
    </row>
    <row r="337" spans="2:23" s="1076" customFormat="1" ht="34.9" hidden="1" customHeight="1">
      <c r="B337" s="217">
        <v>45749</v>
      </c>
      <c r="C337" s="1079">
        <v>605.024</v>
      </c>
      <c r="D337" s="1079">
        <v>174.904</v>
      </c>
      <c r="E337" s="1079">
        <v>4016.297</v>
      </c>
      <c r="F337" s="1079">
        <v>5725.14</v>
      </c>
      <c r="G337" s="1079">
        <v>7796.8490000000002</v>
      </c>
      <c r="H337" s="1079">
        <v>517.38699999999994</v>
      </c>
      <c r="I337" s="1079">
        <v>654.971</v>
      </c>
      <c r="J337" s="1079">
        <v>6300.7830000000004</v>
      </c>
      <c r="K337" s="1079">
        <v>827.11300000000006</v>
      </c>
      <c r="L337" s="1079">
        <v>8594.5139999999992</v>
      </c>
      <c r="M337" s="1080">
        <f>SUM(C337:L337)</f>
        <v>35212.982000000004</v>
      </c>
      <c r="N337" s="1080">
        <v>4292.2269999999999</v>
      </c>
      <c r="O337" s="1083"/>
      <c r="P337" s="1089"/>
      <c r="Q337" s="1075"/>
      <c r="R337" s="1075"/>
      <c r="S337" s="1075"/>
      <c r="T337" s="1075"/>
      <c r="U337" s="1075"/>
      <c r="V337" s="1075"/>
      <c r="W337" s="1075"/>
    </row>
    <row r="338" spans="2:23" s="1076" customFormat="1" ht="34.9" hidden="1" customHeight="1">
      <c r="B338" s="216">
        <v>45778</v>
      </c>
      <c r="C338" s="1082">
        <v>584.68005080900002</v>
      </c>
      <c r="D338" s="1082">
        <v>164.26304299700001</v>
      </c>
      <c r="E338" s="1082">
        <v>4021.6574129129999</v>
      </c>
      <c r="F338" s="1082">
        <v>5767.9469023309994</v>
      </c>
      <c r="G338" s="1082">
        <v>7802.4655959849997</v>
      </c>
      <c r="H338" s="1082">
        <v>514.57325179600002</v>
      </c>
      <c r="I338" s="1082">
        <v>651.99838144700004</v>
      </c>
      <c r="J338" s="1082">
        <v>6354.8587541019997</v>
      </c>
      <c r="K338" s="1082">
        <v>837.08219189400006</v>
      </c>
      <c r="L338" s="1082">
        <v>8640.1094674489996</v>
      </c>
      <c r="M338" s="1074">
        <f>SUM(C338:L338)</f>
        <v>35339.635051722995</v>
      </c>
      <c r="N338" s="1074">
        <v>4249.6052120000004</v>
      </c>
      <c r="O338" s="1083"/>
      <c r="P338" s="1089"/>
      <c r="Q338" s="1075"/>
      <c r="R338" s="1075"/>
      <c r="S338" s="1075"/>
      <c r="T338" s="1075"/>
      <c r="U338" s="1075"/>
      <c r="V338" s="1075"/>
      <c r="W338" s="1075"/>
    </row>
    <row r="339" spans="2:23" s="1076" customFormat="1" ht="34.9" hidden="1" customHeight="1">
      <c r="B339" s="217">
        <v>45809</v>
      </c>
      <c r="C339" s="1079">
        <v>597.21500000000003</v>
      </c>
      <c r="D339" s="1079">
        <v>183.61600000000001</v>
      </c>
      <c r="E339" s="1079">
        <v>3998.8180000000002</v>
      </c>
      <c r="F339" s="1079">
        <v>5760.9780000000001</v>
      </c>
      <c r="G339" s="1079">
        <v>7780.8739999999998</v>
      </c>
      <c r="H339" s="1079">
        <v>539.87199999999996</v>
      </c>
      <c r="I339" s="1079">
        <v>673.31899999999996</v>
      </c>
      <c r="J339" s="1079">
        <v>6436.5190000000002</v>
      </c>
      <c r="K339" s="1079">
        <v>885.601</v>
      </c>
      <c r="L339" s="1079">
        <v>8616.5229999999992</v>
      </c>
      <c r="M339" s="1080">
        <f>SUM(C339:L339)</f>
        <v>35473.334999999999</v>
      </c>
      <c r="N339" s="1080">
        <v>4242.0039999999999</v>
      </c>
      <c r="O339" s="1083"/>
      <c r="P339" s="1089"/>
      <c r="Q339" s="1075"/>
      <c r="R339" s="1075"/>
      <c r="S339" s="1075"/>
      <c r="T339" s="1075"/>
      <c r="U339" s="1075"/>
      <c r="V339" s="1075"/>
      <c r="W339" s="1075"/>
    </row>
    <row r="340" spans="2:23" s="1076" customFormat="1" ht="34.9" hidden="1" customHeight="1">
      <c r="B340" s="216">
        <v>45863</v>
      </c>
      <c r="C340" s="1082">
        <v>597.88083344099994</v>
      </c>
      <c r="D340" s="1082">
        <v>182.408738744</v>
      </c>
      <c r="E340" s="1082">
        <v>4027.858564656</v>
      </c>
      <c r="F340" s="1082">
        <v>5872.9117571529996</v>
      </c>
      <c r="G340" s="1082">
        <v>7819.8342090460001</v>
      </c>
      <c r="H340" s="1082">
        <v>543.86148927299996</v>
      </c>
      <c r="I340" s="1082">
        <v>651.86193581099997</v>
      </c>
      <c r="J340" s="1082">
        <v>6360.2569453120004</v>
      </c>
      <c r="K340" s="1082">
        <v>863.19495285999994</v>
      </c>
      <c r="L340" s="1082">
        <v>8638.1144203189997</v>
      </c>
      <c r="M340" s="1074">
        <f t="shared" ref="M340:M347" si="26">SUM(C340:L340)</f>
        <v>35558.183846615</v>
      </c>
      <c r="N340" s="1074">
        <v>4303.3733149999998</v>
      </c>
      <c r="O340" s="1083"/>
      <c r="P340" s="1089"/>
      <c r="Q340" s="1075"/>
      <c r="R340" s="1075"/>
      <c r="S340" s="1075"/>
      <c r="T340" s="1075"/>
      <c r="U340" s="1075"/>
      <c r="V340" s="1075"/>
      <c r="W340" s="1075"/>
    </row>
    <row r="341" spans="2:23" s="1076" customFormat="1" ht="34.9" customHeight="1">
      <c r="B341" s="217">
        <v>45871</v>
      </c>
      <c r="C341" s="1079">
        <v>595.3127304300001</v>
      </c>
      <c r="D341" s="1079">
        <v>180.659474356</v>
      </c>
      <c r="E341" s="1079">
        <v>3966.4081836509999</v>
      </c>
      <c r="F341" s="1079">
        <v>5770.3029903639999</v>
      </c>
      <c r="G341" s="1079">
        <v>7870.3101097200006</v>
      </c>
      <c r="H341" s="1079">
        <v>543.97737445500002</v>
      </c>
      <c r="I341" s="1079">
        <v>638.27524604600001</v>
      </c>
      <c r="J341" s="1079">
        <v>6509.3692158040003</v>
      </c>
      <c r="K341" s="1079">
        <v>924.55910684599996</v>
      </c>
      <c r="L341" s="1079">
        <v>8733.586596051</v>
      </c>
      <c r="M341" s="1080">
        <f t="shared" si="26"/>
        <v>35732.761027723005</v>
      </c>
      <c r="N341" s="1080">
        <v>4188.7078060000003</v>
      </c>
      <c r="O341" s="1083"/>
      <c r="P341" s="1089"/>
      <c r="Q341" s="1075"/>
      <c r="R341" s="1075"/>
      <c r="S341" s="1075"/>
      <c r="T341" s="1075"/>
      <c r="U341" s="1075"/>
      <c r="V341" s="1075"/>
      <c r="W341" s="1075"/>
    </row>
    <row r="342" spans="2:23" s="1076" customFormat="1" ht="34.9" customHeight="1">
      <c r="B342" s="216">
        <v>45924</v>
      </c>
      <c r="C342" s="1082">
        <v>606.82100000000003</v>
      </c>
      <c r="D342" s="1082">
        <v>183.83500000000001</v>
      </c>
      <c r="E342" s="1082">
        <v>4012.7060000000001</v>
      </c>
      <c r="F342" s="1082">
        <v>5831.1850000000004</v>
      </c>
      <c r="G342" s="1082">
        <v>7903.6480000000001</v>
      </c>
      <c r="H342" s="1082">
        <v>533.952</v>
      </c>
      <c r="I342" s="1082">
        <v>646.44799999999998</v>
      </c>
      <c r="J342" s="1082">
        <v>6579.0370000000003</v>
      </c>
      <c r="K342" s="1082">
        <v>950.71199999999999</v>
      </c>
      <c r="L342" s="1082">
        <v>8732.1650000000009</v>
      </c>
      <c r="M342" s="1074">
        <f t="shared" si="26"/>
        <v>35980.509000000005</v>
      </c>
      <c r="N342" s="1074">
        <v>4311.5770000000002</v>
      </c>
      <c r="O342" s="1083"/>
      <c r="P342" s="1089"/>
      <c r="Q342" s="1075"/>
      <c r="R342" s="1075"/>
      <c r="S342" s="1075"/>
      <c r="T342" s="1075"/>
      <c r="U342" s="1075"/>
      <c r="V342" s="1075"/>
      <c r="W342" s="1075"/>
    </row>
    <row r="343" spans="2:23" s="1076" customFormat="1" ht="34.9" customHeight="1">
      <c r="B343" s="217">
        <v>45954</v>
      </c>
      <c r="C343" s="1079">
        <v>613.67600000000004</v>
      </c>
      <c r="D343" s="1079">
        <v>191.46799999999999</v>
      </c>
      <c r="E343" s="1079">
        <v>4075.7890000000002</v>
      </c>
      <c r="F343" s="1079">
        <v>5874.2749999999996</v>
      </c>
      <c r="G343" s="1079">
        <v>7935.9920000000002</v>
      </c>
      <c r="H343" s="1079">
        <v>538.88300000000004</v>
      </c>
      <c r="I343" s="1079">
        <v>648.21100000000001</v>
      </c>
      <c r="J343" s="1079">
        <v>6562.3010000000004</v>
      </c>
      <c r="K343" s="1079">
        <v>941.06700000000001</v>
      </c>
      <c r="L343" s="1079">
        <v>8746.7780000000002</v>
      </c>
      <c r="M343" s="1080">
        <f t="shared" si="26"/>
        <v>36128.439999999995</v>
      </c>
      <c r="N343" s="1080">
        <v>4250.08</v>
      </c>
      <c r="O343" s="1083"/>
      <c r="P343" s="1089"/>
      <c r="Q343" s="1075"/>
      <c r="R343" s="1075"/>
      <c r="S343" s="1075"/>
      <c r="T343" s="1075"/>
      <c r="U343" s="1075"/>
      <c r="V343" s="1075"/>
      <c r="W343" s="1075"/>
    </row>
    <row r="344" spans="2:23" s="1076" customFormat="1" ht="34.9" customHeight="1">
      <c r="B344" s="216">
        <v>45986</v>
      </c>
      <c r="C344" s="1082">
        <v>612.24900000000002</v>
      </c>
      <c r="D344" s="1082">
        <v>193.05199999999999</v>
      </c>
      <c r="E344" s="1082">
        <v>4053.5459999999998</v>
      </c>
      <c r="F344" s="1082">
        <v>5875.9639999999999</v>
      </c>
      <c r="G344" s="1082">
        <v>7981.6369999999997</v>
      </c>
      <c r="H344" s="1082">
        <v>557.923</v>
      </c>
      <c r="I344" s="1082">
        <v>637.49800000000005</v>
      </c>
      <c r="J344" s="1082">
        <v>6625.027</v>
      </c>
      <c r="K344" s="1082">
        <v>921.25599999999997</v>
      </c>
      <c r="L344" s="1082">
        <v>8741.4230000000007</v>
      </c>
      <c r="M344" s="1074">
        <f t="shared" si="26"/>
        <v>36199.575000000004</v>
      </c>
      <c r="N344" s="1074">
        <v>4197.3599999999997</v>
      </c>
      <c r="O344" s="1083"/>
      <c r="P344" s="1089"/>
      <c r="Q344" s="1075"/>
      <c r="R344" s="1075"/>
      <c r="S344" s="1075"/>
      <c r="T344" s="1075"/>
      <c r="U344" s="1075"/>
      <c r="V344" s="1075"/>
      <c r="W344" s="1075"/>
    </row>
    <row r="345" spans="2:23" s="1076" customFormat="1" ht="34.9" customHeight="1">
      <c r="B345" s="1212">
        <v>45994</v>
      </c>
      <c r="C345" s="1126">
        <v>608.24914254800001</v>
      </c>
      <c r="D345" s="1126">
        <v>198.37999434700001</v>
      </c>
      <c r="E345" s="1126">
        <v>4073.7332959090004</v>
      </c>
      <c r="F345" s="1126">
        <v>5660.5354960109999</v>
      </c>
      <c r="G345" s="1126">
        <v>8006.5640399120002</v>
      </c>
      <c r="H345" s="1126">
        <v>547.39343456299991</v>
      </c>
      <c r="I345" s="1126">
        <v>594.76837249599998</v>
      </c>
      <c r="J345" s="1126">
        <v>6740.7959143580001</v>
      </c>
      <c r="K345" s="1126">
        <v>971.01968756899998</v>
      </c>
      <c r="L345" s="1126">
        <v>8666.282783409999</v>
      </c>
      <c r="M345" s="1127">
        <v>36067.722161123005</v>
      </c>
      <c r="N345" s="1127">
        <v>4194.2239740000005</v>
      </c>
      <c r="O345" s="1083"/>
      <c r="P345" s="1089"/>
      <c r="Q345" s="1075"/>
      <c r="R345" s="1075"/>
      <c r="S345" s="1075"/>
      <c r="T345" s="1075"/>
      <c r="U345" s="1075"/>
      <c r="V345" s="1075"/>
      <c r="W345" s="1075"/>
    </row>
    <row r="346" spans="2:23" s="1076" customFormat="1" ht="34.9" customHeight="1">
      <c r="B346" s="1009">
        <v>2026</v>
      </c>
      <c r="C346" s="1091"/>
      <c r="D346" s="1091"/>
      <c r="E346" s="1091"/>
      <c r="F346" s="1091"/>
      <c r="G346" s="1091"/>
      <c r="H346" s="1091"/>
      <c r="I346" s="1091"/>
      <c r="J346" s="1091"/>
      <c r="K346" s="1091"/>
      <c r="L346" s="1091"/>
      <c r="M346" s="1092"/>
      <c r="N346" s="1092"/>
      <c r="O346" s="1083"/>
      <c r="P346" s="1089"/>
      <c r="Q346" s="1075"/>
      <c r="R346" s="1075"/>
      <c r="S346" s="1075"/>
      <c r="T346" s="1075"/>
      <c r="U346" s="1075"/>
      <c r="V346" s="1075"/>
      <c r="W346" s="1075"/>
    </row>
    <row r="347" spans="2:23" s="1076" customFormat="1" ht="34.9" customHeight="1">
      <c r="B347" s="216">
        <v>46023</v>
      </c>
      <c r="C347" s="1082">
        <v>607.63499999999999</v>
      </c>
      <c r="D347" s="1082">
        <v>195.626</v>
      </c>
      <c r="E347" s="1082">
        <v>4112.2889999999998</v>
      </c>
      <c r="F347" s="1082">
        <v>5723.9309999999996</v>
      </c>
      <c r="G347" s="1082">
        <v>7988.5559999999996</v>
      </c>
      <c r="H347" s="1082">
        <v>543.43100000000004</v>
      </c>
      <c r="I347" s="1082">
        <v>596.60900000000004</v>
      </c>
      <c r="J347" s="1082">
        <v>6774.4080000000004</v>
      </c>
      <c r="K347" s="1082">
        <v>1017.17</v>
      </c>
      <c r="L347" s="1082">
        <v>8757.8979999999992</v>
      </c>
      <c r="M347" s="1074">
        <f t="shared" si="26"/>
        <v>36317.553</v>
      </c>
      <c r="N347" s="1074">
        <v>4246.9939999999997</v>
      </c>
      <c r="O347" s="1083"/>
      <c r="P347" s="1089"/>
      <c r="Q347" s="1075"/>
      <c r="R347" s="1075"/>
      <c r="S347" s="1075"/>
      <c r="T347" s="1075"/>
      <c r="U347" s="1075"/>
      <c r="V347" s="1075"/>
      <c r="W347" s="1075"/>
    </row>
    <row r="348" spans="2:23" s="1076" customFormat="1" ht="34.9" customHeight="1">
      <c r="B348" s="217">
        <v>46055</v>
      </c>
      <c r="C348" s="1079">
        <v>586.05600000000004</v>
      </c>
      <c r="D348" s="1079">
        <v>194.81</v>
      </c>
      <c r="E348" s="1079">
        <v>4162.433</v>
      </c>
      <c r="F348" s="1079">
        <v>5763.8590000000004</v>
      </c>
      <c r="G348" s="1079">
        <v>7981.9229999999998</v>
      </c>
      <c r="H348" s="1079">
        <v>541.90700000000004</v>
      </c>
      <c r="I348" s="1079">
        <v>593.64400000000001</v>
      </c>
      <c r="J348" s="1079">
        <v>6982.9319999999998</v>
      </c>
      <c r="K348" s="1079">
        <v>932.75</v>
      </c>
      <c r="L348" s="1079">
        <v>8754.9500000000007</v>
      </c>
      <c r="M348" s="1080">
        <v>36495.264999999999</v>
      </c>
      <c r="N348" s="1080">
        <v>4247.7110000000002</v>
      </c>
      <c r="O348" s="1083"/>
      <c r="P348" s="1089"/>
      <c r="Q348" s="1075"/>
      <c r="R348" s="1075"/>
      <c r="S348" s="1075"/>
      <c r="T348" s="1075"/>
      <c r="U348" s="1075"/>
      <c r="V348" s="1075"/>
      <c r="W348" s="1075"/>
    </row>
    <row r="349" spans="2:23" s="1076" customFormat="1" ht="34.9" customHeight="1">
      <c r="B349" s="216">
        <v>46083</v>
      </c>
      <c r="C349" s="1082">
        <v>580.1</v>
      </c>
      <c r="D349" s="1082">
        <v>192.91</v>
      </c>
      <c r="E349" s="1082">
        <v>4128.2209999999995</v>
      </c>
      <c r="F349" s="1082">
        <v>5784.2</v>
      </c>
      <c r="G349" s="1082">
        <v>8011.8810000000003</v>
      </c>
      <c r="H349" s="1082">
        <v>579.5</v>
      </c>
      <c r="I349" s="1082">
        <v>589.04899999999998</v>
      </c>
      <c r="J349" s="1082">
        <v>7045.5649999999996</v>
      </c>
      <c r="K349" s="1082">
        <v>997.04600000000005</v>
      </c>
      <c r="L349" s="1082">
        <v>8764.6929999999993</v>
      </c>
      <c r="M349" s="1074">
        <v>36673.165999999997</v>
      </c>
      <c r="N349" s="1074">
        <v>4285.6490000000003</v>
      </c>
      <c r="O349" s="1083"/>
      <c r="P349" s="1089"/>
      <c r="Q349" s="1075"/>
      <c r="R349" s="1075"/>
      <c r="S349" s="1075"/>
      <c r="T349" s="1075"/>
      <c r="U349" s="1075"/>
      <c r="V349" s="1075"/>
      <c r="W349" s="1075"/>
    </row>
    <row r="350" spans="2:23" s="1076" customFormat="1" ht="34.9" customHeight="1">
      <c r="B350" s="217">
        <v>46114</v>
      </c>
      <c r="C350" s="1079">
        <v>580.50099999999998</v>
      </c>
      <c r="D350" s="1079">
        <v>194.07599999999999</v>
      </c>
      <c r="E350" s="1079">
        <v>4178.3909999999996</v>
      </c>
      <c r="F350" s="1079">
        <v>5842.8450000000003</v>
      </c>
      <c r="G350" s="1079">
        <v>8034.7470000000003</v>
      </c>
      <c r="H350" s="1079">
        <v>581.375</v>
      </c>
      <c r="I350" s="1079">
        <v>586.37900000000002</v>
      </c>
      <c r="J350" s="1079">
        <v>7139.6819999999998</v>
      </c>
      <c r="K350" s="1079">
        <v>990.16499999999996</v>
      </c>
      <c r="L350" s="1079">
        <v>8840.0869999999995</v>
      </c>
      <c r="M350" s="1080">
        <v>36968.249000000003</v>
      </c>
      <c r="N350" s="1080">
        <v>4310.1589999999997</v>
      </c>
      <c r="O350" s="1083"/>
      <c r="P350" s="1089"/>
      <c r="Q350" s="1075"/>
      <c r="R350" s="1075"/>
      <c r="S350" s="1075"/>
      <c r="T350" s="1075"/>
      <c r="U350" s="1075"/>
      <c r="V350" s="1075"/>
      <c r="W350" s="1075"/>
    </row>
    <row r="351" spans="2:23" s="1076" customFormat="1" ht="34.9" customHeight="1">
      <c r="B351" s="216">
        <v>46143</v>
      </c>
      <c r="C351" s="1082">
        <v>594.37699999999995</v>
      </c>
      <c r="D351" s="1082">
        <v>187.08</v>
      </c>
      <c r="E351" s="1082">
        <v>4283.1989999999996</v>
      </c>
      <c r="F351" s="1082">
        <v>5759.1279999999997</v>
      </c>
      <c r="G351" s="1082">
        <v>8042.1819999999998</v>
      </c>
      <c r="H351" s="1082">
        <v>571.85500000000002</v>
      </c>
      <c r="I351" s="1082">
        <v>593.37800000000004</v>
      </c>
      <c r="J351" s="1082">
        <v>7230.46</v>
      </c>
      <c r="K351" s="1082">
        <v>1011.6660000000001</v>
      </c>
      <c r="L351" s="1082">
        <v>8829.2819999999992</v>
      </c>
      <c r="M351" s="1074">
        <f>SUM(C351:L351)</f>
        <v>37102.607000000004</v>
      </c>
      <c r="N351" s="1074">
        <v>4389.8239999999996</v>
      </c>
      <c r="O351" s="1083"/>
      <c r="P351" s="1089"/>
      <c r="Q351" s="1075"/>
      <c r="R351" s="1075"/>
      <c r="S351" s="1075"/>
      <c r="T351" s="1075"/>
      <c r="U351" s="1075"/>
      <c r="V351" s="1075"/>
      <c r="W351" s="1075"/>
    </row>
    <row r="352" spans="2:23" s="1076" customFormat="1" ht="34.9" customHeight="1">
      <c r="B352" s="217">
        <v>46203</v>
      </c>
      <c r="C352" s="1079">
        <v>580.85299999999995</v>
      </c>
      <c r="D352" s="1079">
        <v>227.995</v>
      </c>
      <c r="E352" s="1079">
        <v>4186.585</v>
      </c>
      <c r="F352" s="1079">
        <v>5839.4489999999996</v>
      </c>
      <c r="G352" s="1079">
        <v>8043.8559999999998</v>
      </c>
      <c r="H352" s="1079">
        <v>578.34199999999998</v>
      </c>
      <c r="I352" s="1079">
        <v>607.44399999999996</v>
      </c>
      <c r="J352" s="1079">
        <v>7186.5110000000004</v>
      </c>
      <c r="K352" s="1079">
        <v>976.303</v>
      </c>
      <c r="L352" s="1079">
        <v>8920.2579999999998</v>
      </c>
      <c r="M352" s="1080">
        <f>SUM(C352:L352)</f>
        <v>37147.595999999998</v>
      </c>
      <c r="N352" s="1080">
        <v>4269.183</v>
      </c>
      <c r="O352" s="1083"/>
      <c r="P352" s="1089"/>
      <c r="Q352" s="1075"/>
      <c r="R352" s="1075"/>
      <c r="S352" s="1075"/>
      <c r="T352" s="1075"/>
      <c r="U352" s="1075"/>
      <c r="V352" s="1075"/>
      <c r="W352" s="1075"/>
    </row>
    <row r="353" spans="2:25" s="1076" customFormat="1" ht="34.9" customHeight="1">
      <c r="B353" s="216">
        <v>46229</v>
      </c>
      <c r="C353" s="1082">
        <v>582.54899999999998</v>
      </c>
      <c r="D353" s="1082">
        <v>225.17</v>
      </c>
      <c r="E353" s="1082">
        <v>4201.8249999999998</v>
      </c>
      <c r="F353" s="1082">
        <v>5850.1639999999998</v>
      </c>
      <c r="G353" s="1082">
        <v>8079.6660000000002</v>
      </c>
      <c r="H353" s="1082">
        <v>568.60599999999999</v>
      </c>
      <c r="I353" s="1082">
        <v>598.10299999999995</v>
      </c>
      <c r="J353" s="1082">
        <v>7104.107</v>
      </c>
      <c r="K353" s="1082">
        <v>988.81200000000001</v>
      </c>
      <c r="L353" s="1082">
        <v>8956.2900000000009</v>
      </c>
      <c r="M353" s="1074">
        <f>SUM(C353:L353)</f>
        <v>37155.292000000001</v>
      </c>
      <c r="N353" s="1074">
        <v>4383.1639999999998</v>
      </c>
      <c r="O353" s="1083"/>
      <c r="P353" s="1089"/>
      <c r="Q353" s="1075"/>
      <c r="R353" s="1075"/>
      <c r="S353" s="1075"/>
      <c r="T353" s="1075"/>
      <c r="U353" s="1075"/>
      <c r="V353" s="1075"/>
      <c r="W353" s="1075"/>
    </row>
    <row r="354" spans="2:25" s="1076" customFormat="1" ht="34.9" customHeight="1">
      <c r="B354" s="553">
        <v>46236</v>
      </c>
      <c r="C354" s="1126">
        <v>597.61679422900011</v>
      </c>
      <c r="D354" s="1126">
        <v>245.03394106799999</v>
      </c>
      <c r="E354" s="1126">
        <v>4140.5520224279999</v>
      </c>
      <c r="F354" s="1126">
        <v>5889.1627770730001</v>
      </c>
      <c r="G354" s="1126">
        <v>8303.749564867001</v>
      </c>
      <c r="H354" s="1126">
        <v>568.49691850399995</v>
      </c>
      <c r="I354" s="1126">
        <v>595.31813121899995</v>
      </c>
      <c r="J354" s="1126">
        <v>7082.7546328990002</v>
      </c>
      <c r="K354" s="1126">
        <v>1024.0268667549999</v>
      </c>
      <c r="L354" s="1126">
        <v>8977.5658737859976</v>
      </c>
      <c r="M354" s="1127">
        <f>SUM(C354:L354)</f>
        <v>37424.277522828001</v>
      </c>
      <c r="N354" s="1127">
        <v>4477.6093360000004</v>
      </c>
      <c r="O354" s="1083"/>
      <c r="P354" s="1089"/>
      <c r="Q354" s="1075"/>
      <c r="R354" s="1075"/>
      <c r="S354" s="1075"/>
      <c r="T354" s="1075"/>
      <c r="U354" s="1075"/>
      <c r="V354" s="1075"/>
      <c r="W354" s="1075"/>
    </row>
    <row r="355" spans="2:25">
      <c r="C355" s="1095"/>
      <c r="D355" s="1095"/>
      <c r="E355" s="1095"/>
      <c r="F355" s="1095"/>
      <c r="G355" s="1095"/>
      <c r="H355" s="1095"/>
      <c r="I355" s="1095"/>
      <c r="J355" s="1095"/>
      <c r="K355" s="1095"/>
      <c r="L355" s="1095"/>
      <c r="M355" s="1095"/>
      <c r="N355" s="1095"/>
    </row>
    <row r="356" spans="2:25" s="43" customFormat="1" ht="24.75" customHeight="1">
      <c r="B356" s="647" t="s">
        <v>1095</v>
      </c>
      <c r="C356" s="648"/>
      <c r="D356" s="648"/>
      <c r="E356" s="648"/>
      <c r="F356" s="648"/>
      <c r="G356" s="648"/>
      <c r="H356" s="648"/>
      <c r="J356" s="1210"/>
      <c r="N356" s="648" t="s">
        <v>1103</v>
      </c>
      <c r="P356" s="490"/>
      <c r="R356" s="490"/>
      <c r="V356" s="1214"/>
      <c r="W356" s="1214"/>
      <c r="X356" s="1214"/>
      <c r="Y356" s="1214"/>
    </row>
    <row r="357" spans="2:25" ht="72" customHeight="1">
      <c r="B357" s="1721" t="s">
        <v>1117</v>
      </c>
      <c r="C357" s="1721"/>
      <c r="D357" s="1721"/>
      <c r="E357" s="1721"/>
      <c r="F357" s="1721"/>
      <c r="G357" s="1721"/>
      <c r="H357" s="1110"/>
      <c r="I357" s="1722" t="s">
        <v>1118</v>
      </c>
      <c r="J357" s="1722"/>
      <c r="K357" s="1722"/>
      <c r="L357" s="1722"/>
      <c r="M357" s="1722"/>
      <c r="N357" s="1722"/>
      <c r="O357" s="1109"/>
      <c r="P357" s="1109"/>
      <c r="Q357" s="1109"/>
      <c r="R357" s="1109"/>
      <c r="S357" s="1109"/>
      <c r="T357" s="1109"/>
      <c r="U357" s="1109"/>
      <c r="V357" s="1109"/>
    </row>
    <row r="358" spans="2:25" ht="15" customHeight="1">
      <c r="C358" s="1062"/>
      <c r="I358" s="1723"/>
      <c r="J358" s="1723"/>
      <c r="K358" s="1723"/>
      <c r="L358" s="1723"/>
      <c r="M358" s="1723"/>
      <c r="N358" s="1723"/>
      <c r="O358" s="1109"/>
      <c r="P358" s="1109"/>
      <c r="Q358" s="1109"/>
      <c r="R358" s="1109"/>
      <c r="S358" s="1109"/>
      <c r="T358" s="1109"/>
      <c r="U358" s="1109"/>
      <c r="V358" s="1109"/>
    </row>
    <row r="359" spans="2:25">
      <c r="C359" s="1096"/>
      <c r="D359" s="1096"/>
      <c r="E359" s="1096"/>
      <c r="F359" s="1096"/>
      <c r="G359" s="1096"/>
      <c r="H359" s="1096"/>
      <c r="I359" s="1096"/>
      <c r="J359" s="1096"/>
      <c r="K359" s="1096"/>
      <c r="L359" s="1096"/>
      <c r="M359" s="1096"/>
      <c r="N359" s="1096"/>
    </row>
    <row r="360" spans="2:25">
      <c r="C360" s="1096"/>
      <c r="D360" s="1096"/>
      <c r="E360" s="1096"/>
      <c r="F360" s="1096"/>
      <c r="G360" s="1096"/>
      <c r="H360" s="1096"/>
      <c r="I360" s="1096"/>
      <c r="J360" s="1096"/>
      <c r="K360" s="1096"/>
      <c r="L360" s="1096"/>
      <c r="M360" s="1096"/>
      <c r="N360" s="1096"/>
    </row>
    <row r="361" spans="2:25" ht="26.25">
      <c r="C361" s="1198"/>
      <c r="D361" s="1198"/>
      <c r="E361" s="1198"/>
      <c r="F361" s="1198"/>
      <c r="G361" s="1198"/>
      <c r="H361" s="1198"/>
      <c r="I361" s="1198"/>
      <c r="J361" s="1198"/>
      <c r="K361" s="1198"/>
      <c r="L361" s="1198"/>
      <c r="M361" s="1198"/>
      <c r="N361" s="1198"/>
    </row>
    <row r="362" spans="2:25">
      <c r="C362" s="1096"/>
      <c r="D362" s="1096"/>
      <c r="E362" s="1096"/>
      <c r="F362" s="1096"/>
      <c r="G362" s="1096"/>
      <c r="H362" s="1096"/>
      <c r="I362" s="1096"/>
      <c r="J362" s="1096"/>
      <c r="K362" s="1096"/>
      <c r="L362" s="1096"/>
      <c r="M362" s="1096"/>
      <c r="N362" s="1096"/>
    </row>
    <row r="363" spans="2:25">
      <c r="C363" s="1096"/>
      <c r="D363" s="1096"/>
      <c r="E363" s="1096"/>
      <c r="F363" s="1096"/>
      <c r="G363" s="1096"/>
      <c r="H363" s="1096"/>
      <c r="I363" s="1096"/>
      <c r="J363" s="1096"/>
      <c r="K363" s="1096"/>
      <c r="L363" s="1096"/>
      <c r="M363" s="1096"/>
      <c r="N363" s="1096"/>
      <c r="O363" s="1096"/>
      <c r="P363" s="1096"/>
      <c r="Q363" s="1096"/>
      <c r="R363" s="1096"/>
      <c r="S363" s="1096"/>
      <c r="T363" s="1096"/>
      <c r="U363" s="1096"/>
    </row>
    <row r="364" spans="2:25">
      <c r="C364" s="1096"/>
      <c r="D364" s="1096"/>
      <c r="E364" s="1096"/>
      <c r="F364" s="1096"/>
      <c r="G364" s="1096"/>
      <c r="H364" s="1096"/>
      <c r="I364" s="1096"/>
      <c r="J364" s="1096"/>
      <c r="K364" s="1096"/>
      <c r="L364" s="1096"/>
      <c r="M364" s="1096"/>
      <c r="N364" s="1096"/>
    </row>
    <row r="365" spans="2:25">
      <c r="C365" s="1096"/>
      <c r="D365" s="1096"/>
      <c r="E365" s="1096"/>
      <c r="F365" s="1096"/>
      <c r="G365" s="1096"/>
      <c r="H365" s="1096"/>
      <c r="I365" s="1096"/>
      <c r="J365" s="1096"/>
      <c r="K365" s="1096"/>
      <c r="L365" s="1096"/>
      <c r="M365" s="1096"/>
      <c r="N365" s="1096"/>
    </row>
    <row r="366" spans="2:25">
      <c r="C366" s="1096"/>
      <c r="D366" s="1096"/>
      <c r="E366" s="1096"/>
      <c r="F366" s="1096"/>
      <c r="G366" s="1096"/>
      <c r="H366" s="1096"/>
      <c r="I366" s="1096"/>
      <c r="J366" s="1096"/>
      <c r="K366" s="1096"/>
      <c r="L366" s="1096"/>
      <c r="M366" s="1096"/>
      <c r="N366" s="1096"/>
    </row>
    <row r="367" spans="2:25">
      <c r="C367" s="1096"/>
      <c r="D367" s="1096"/>
      <c r="E367" s="1096"/>
      <c r="F367" s="1096"/>
      <c r="G367" s="1096"/>
      <c r="H367" s="1096"/>
      <c r="I367" s="1096"/>
      <c r="J367" s="1096"/>
      <c r="K367" s="1096"/>
      <c r="L367" s="1096"/>
      <c r="M367" s="1096"/>
      <c r="N367" s="1096"/>
    </row>
    <row r="368" spans="2:25">
      <c r="C368" s="1096"/>
      <c r="D368" s="1096"/>
      <c r="E368" s="1096"/>
      <c r="F368" s="1096"/>
      <c r="G368" s="1096"/>
      <c r="H368" s="1096"/>
      <c r="I368" s="1096"/>
      <c r="J368" s="1096"/>
      <c r="K368" s="1096"/>
      <c r="L368" s="1096"/>
      <c r="M368" s="1096"/>
      <c r="N368" s="1096"/>
    </row>
    <row r="369" spans="3:14">
      <c r="C369" s="1096"/>
      <c r="D369" s="1096"/>
      <c r="E369" s="1096"/>
      <c r="F369" s="1096"/>
      <c r="G369" s="1096"/>
      <c r="H369" s="1096"/>
      <c r="I369" s="1096"/>
      <c r="J369" s="1096"/>
      <c r="K369" s="1096"/>
      <c r="L369" s="1096"/>
      <c r="M369" s="1096"/>
      <c r="N369" s="1096"/>
    </row>
    <row r="370" spans="3:14">
      <c r="C370" s="1096"/>
      <c r="D370" s="1096"/>
      <c r="E370" s="1096"/>
      <c r="F370" s="1096"/>
      <c r="G370" s="1096"/>
      <c r="H370" s="1096"/>
      <c r="I370" s="1096"/>
      <c r="J370" s="1096"/>
      <c r="K370" s="1096"/>
      <c r="L370" s="1096"/>
      <c r="M370" s="1096"/>
      <c r="N370" s="1096"/>
    </row>
    <row r="371" spans="3:14">
      <c r="C371" s="1096"/>
      <c r="D371" s="1096"/>
      <c r="E371" s="1096"/>
      <c r="F371" s="1096"/>
      <c r="G371" s="1096"/>
      <c r="H371" s="1096"/>
      <c r="I371" s="1096"/>
      <c r="J371" s="1096"/>
      <c r="K371" s="1096"/>
      <c r="L371" s="1096"/>
      <c r="M371" s="1096"/>
      <c r="N371" s="1096"/>
    </row>
    <row r="372" spans="3:14">
      <c r="C372" s="1096"/>
      <c r="D372" s="1096"/>
      <c r="E372" s="1096"/>
      <c r="F372" s="1096"/>
      <c r="G372" s="1096"/>
      <c r="H372" s="1096"/>
      <c r="I372" s="1096"/>
      <c r="J372" s="1096"/>
      <c r="K372" s="1096"/>
      <c r="L372" s="1096"/>
      <c r="M372" s="1096"/>
      <c r="N372" s="1096"/>
    </row>
    <row r="373" spans="3:14">
      <c r="C373" s="1096"/>
      <c r="D373" s="1096"/>
      <c r="E373" s="1096"/>
      <c r="F373" s="1096"/>
      <c r="G373" s="1096"/>
      <c r="H373" s="1096"/>
      <c r="I373" s="1096"/>
      <c r="J373" s="1096"/>
      <c r="K373" s="1096"/>
      <c r="L373" s="1096"/>
      <c r="M373" s="1096"/>
      <c r="N373" s="1096"/>
    </row>
    <row r="374" spans="3:14">
      <c r="C374" s="1096"/>
      <c r="D374" s="1096"/>
      <c r="E374" s="1096"/>
      <c r="F374" s="1096"/>
      <c r="G374" s="1096"/>
      <c r="H374" s="1096"/>
      <c r="I374" s="1096"/>
      <c r="J374" s="1096"/>
      <c r="K374" s="1096"/>
      <c r="L374" s="1096"/>
      <c r="M374" s="1096"/>
      <c r="N374" s="1096"/>
    </row>
    <row r="375" spans="3:14">
      <c r="C375" s="1096"/>
      <c r="D375" s="1096"/>
      <c r="E375" s="1096"/>
      <c r="F375" s="1096"/>
      <c r="G375" s="1096"/>
      <c r="H375" s="1096"/>
      <c r="I375" s="1096"/>
      <c r="J375" s="1096"/>
      <c r="K375" s="1096"/>
      <c r="L375" s="1096"/>
      <c r="M375" s="1096"/>
      <c r="N375" s="1096"/>
    </row>
    <row r="376" spans="3:14">
      <c r="C376" s="1096"/>
      <c r="D376" s="1096"/>
      <c r="E376" s="1096"/>
      <c r="F376" s="1096"/>
      <c r="G376" s="1096"/>
      <c r="H376" s="1096"/>
      <c r="I376" s="1096"/>
      <c r="J376" s="1096"/>
      <c r="K376" s="1096"/>
      <c r="L376" s="1096"/>
      <c r="M376" s="1096"/>
      <c r="N376" s="1096"/>
    </row>
    <row r="377" spans="3:14">
      <c r="C377" s="1096"/>
      <c r="D377" s="1096"/>
      <c r="E377" s="1096"/>
      <c r="F377" s="1096"/>
      <c r="G377" s="1096"/>
      <c r="H377" s="1096"/>
      <c r="I377" s="1096"/>
      <c r="J377" s="1096"/>
      <c r="K377" s="1096"/>
      <c r="L377" s="1096"/>
      <c r="M377" s="1096"/>
      <c r="N377" s="1096"/>
    </row>
    <row r="378" spans="3:14">
      <c r="C378" s="1096"/>
      <c r="D378" s="1096"/>
      <c r="E378" s="1096"/>
      <c r="F378" s="1096"/>
      <c r="G378" s="1096"/>
      <c r="H378" s="1096"/>
      <c r="I378" s="1096"/>
      <c r="J378" s="1096"/>
      <c r="K378" s="1096"/>
      <c r="L378" s="1096"/>
      <c r="M378" s="1096"/>
      <c r="N378" s="1096"/>
    </row>
    <row r="379" spans="3:14">
      <c r="C379" s="1096"/>
      <c r="D379" s="1096"/>
      <c r="E379" s="1096"/>
      <c r="F379" s="1096"/>
      <c r="G379" s="1096"/>
      <c r="H379" s="1096"/>
      <c r="I379" s="1096"/>
      <c r="J379" s="1096"/>
      <c r="K379" s="1096"/>
      <c r="L379" s="1096"/>
      <c r="M379" s="1096"/>
      <c r="N379" s="1096"/>
    </row>
    <row r="380" spans="3:14">
      <c r="C380" s="1096"/>
      <c r="D380" s="1096"/>
      <c r="E380" s="1096"/>
      <c r="F380" s="1096"/>
      <c r="G380" s="1096"/>
      <c r="H380" s="1096"/>
      <c r="I380" s="1096"/>
      <c r="J380" s="1096"/>
      <c r="K380" s="1096"/>
      <c r="L380" s="1096"/>
      <c r="M380" s="1096"/>
      <c r="N380" s="1096"/>
    </row>
    <row r="625" spans="3:14">
      <c r="C625" s="1097"/>
      <c r="D625" s="1097"/>
      <c r="E625" s="1097"/>
      <c r="F625" s="1097"/>
      <c r="G625" s="1097"/>
      <c r="H625" s="1097"/>
      <c r="I625" s="1097"/>
      <c r="J625" s="1097"/>
      <c r="K625" s="1097"/>
      <c r="L625" s="1097"/>
      <c r="M625" s="1097"/>
      <c r="N625" s="1097"/>
    </row>
    <row r="626" spans="3:14">
      <c r="C626" s="1097"/>
      <c r="D626" s="1097"/>
      <c r="E626" s="1097"/>
      <c r="F626" s="1097"/>
      <c r="G626" s="1097"/>
      <c r="H626" s="1097"/>
      <c r="I626" s="1097"/>
      <c r="J626" s="1097"/>
      <c r="K626" s="1097"/>
      <c r="L626" s="1097"/>
      <c r="M626" s="1097"/>
      <c r="N626" s="1097"/>
    </row>
    <row r="627" spans="3:14">
      <c r="C627" s="1097"/>
      <c r="D627" s="1097"/>
      <c r="E627" s="1097"/>
      <c r="F627" s="1097"/>
      <c r="G627" s="1097"/>
      <c r="H627" s="1097"/>
      <c r="I627" s="1097"/>
      <c r="J627" s="1097"/>
      <c r="K627" s="1097"/>
      <c r="L627" s="1097"/>
      <c r="M627" s="1097"/>
      <c r="N627" s="1097"/>
    </row>
    <row r="628" spans="3:14">
      <c r="C628" s="1097"/>
      <c r="D628" s="1097"/>
      <c r="E628" s="1097"/>
      <c r="F628" s="1097"/>
      <c r="G628" s="1097"/>
      <c r="H628" s="1097"/>
      <c r="I628" s="1097"/>
      <c r="J628" s="1097"/>
      <c r="K628" s="1097"/>
      <c r="L628" s="1097"/>
      <c r="M628" s="1097"/>
      <c r="N628" s="1097"/>
    </row>
    <row r="629" spans="3:14">
      <c r="C629" s="1097"/>
      <c r="D629" s="1097"/>
      <c r="E629" s="1097"/>
      <c r="F629" s="1097"/>
      <c r="G629" s="1097"/>
      <c r="H629" s="1097"/>
      <c r="I629" s="1097"/>
      <c r="J629" s="1097"/>
      <c r="K629" s="1097"/>
      <c r="L629" s="1097"/>
      <c r="M629" s="1097"/>
      <c r="N629" s="1097"/>
    </row>
    <row r="630" spans="3:14">
      <c r="C630" s="1097"/>
      <c r="D630" s="1097"/>
      <c r="E630" s="1097"/>
      <c r="F630" s="1097"/>
      <c r="G630" s="1097"/>
      <c r="H630" s="1097"/>
      <c r="I630" s="1097"/>
      <c r="J630" s="1097"/>
      <c r="K630" s="1097"/>
      <c r="L630" s="1097"/>
      <c r="M630" s="1097"/>
      <c r="N630" s="1097"/>
    </row>
    <row r="631" spans="3:14">
      <c r="C631" s="1097"/>
      <c r="D631" s="1097"/>
      <c r="E631" s="1097"/>
      <c r="F631" s="1097"/>
      <c r="G631" s="1097"/>
      <c r="H631" s="1097"/>
      <c r="I631" s="1097"/>
      <c r="J631" s="1097"/>
      <c r="K631" s="1097"/>
      <c r="L631" s="1097"/>
      <c r="M631" s="1097"/>
      <c r="N631" s="1097"/>
    </row>
    <row r="632" spans="3:14">
      <c r="C632" s="1097"/>
      <c r="D632" s="1097"/>
      <c r="E632" s="1097"/>
      <c r="F632" s="1097"/>
      <c r="G632" s="1097"/>
      <c r="H632" s="1097"/>
      <c r="I632" s="1097"/>
      <c r="J632" s="1097"/>
      <c r="K632" s="1097"/>
      <c r="L632" s="1097"/>
      <c r="M632" s="1097"/>
      <c r="N632" s="1097"/>
    </row>
    <row r="633" spans="3:14">
      <c r="C633" s="1097"/>
      <c r="D633" s="1097"/>
      <c r="E633" s="1097"/>
      <c r="F633" s="1097"/>
      <c r="G633" s="1097"/>
      <c r="H633" s="1097"/>
      <c r="I633" s="1097"/>
      <c r="J633" s="1097"/>
      <c r="K633" s="1097"/>
      <c r="L633" s="1097"/>
      <c r="M633" s="1097"/>
      <c r="N633" s="1097"/>
    </row>
    <row r="634" spans="3:14">
      <c r="C634" s="1097"/>
      <c r="D634" s="1097"/>
      <c r="E634" s="1097"/>
      <c r="F634" s="1097"/>
      <c r="G634" s="1097"/>
      <c r="H634" s="1097"/>
      <c r="I634" s="1097"/>
      <c r="J634" s="1097"/>
      <c r="K634" s="1097"/>
      <c r="L634" s="1097"/>
      <c r="M634" s="1097"/>
      <c r="N634" s="1097"/>
    </row>
    <row r="635" spans="3:14">
      <c r="C635" s="1097"/>
      <c r="D635" s="1097"/>
      <c r="E635" s="1097"/>
      <c r="F635" s="1097"/>
      <c r="G635" s="1097"/>
      <c r="H635" s="1097"/>
      <c r="I635" s="1097"/>
      <c r="J635" s="1097"/>
      <c r="K635" s="1097"/>
      <c r="L635" s="1097"/>
      <c r="M635" s="1097"/>
      <c r="N635" s="1097"/>
    </row>
    <row r="636" spans="3:14">
      <c r="C636" s="1097"/>
      <c r="D636" s="1097"/>
      <c r="E636" s="1097"/>
      <c r="F636" s="1097"/>
      <c r="G636" s="1097"/>
      <c r="H636" s="1097"/>
      <c r="I636" s="1097"/>
      <c r="J636" s="1097"/>
      <c r="K636" s="1097"/>
      <c r="L636" s="1097"/>
      <c r="M636" s="1097"/>
      <c r="N636" s="1097"/>
    </row>
    <row r="637" spans="3:14">
      <c r="C637" s="1097"/>
      <c r="D637" s="1097"/>
      <c r="E637" s="1097"/>
      <c r="F637" s="1097"/>
      <c r="G637" s="1097"/>
      <c r="H637" s="1097"/>
      <c r="I637" s="1097"/>
      <c r="J637" s="1097"/>
      <c r="K637" s="1097"/>
      <c r="L637" s="1097"/>
      <c r="M637" s="1097"/>
      <c r="N637" s="1097"/>
    </row>
    <row r="638" spans="3:14">
      <c r="C638" s="1097"/>
      <c r="D638" s="1097"/>
      <c r="E638" s="1097"/>
      <c r="F638" s="1097"/>
      <c r="G638" s="1097"/>
      <c r="H638" s="1097"/>
      <c r="I638" s="1097"/>
      <c r="J638" s="1097"/>
      <c r="K638" s="1097"/>
      <c r="L638" s="1097"/>
      <c r="M638" s="1097"/>
      <c r="N638" s="1097"/>
    </row>
    <row r="639" spans="3:14">
      <c r="C639" s="1097"/>
      <c r="D639" s="1097"/>
      <c r="E639" s="1097"/>
      <c r="F639" s="1097"/>
      <c r="G639" s="1097"/>
      <c r="H639" s="1097"/>
      <c r="I639" s="1097"/>
      <c r="J639" s="1097"/>
      <c r="K639" s="1097"/>
      <c r="L639" s="1097"/>
      <c r="M639" s="1097"/>
      <c r="N639" s="1097"/>
    </row>
    <row r="640" spans="3:14">
      <c r="C640" s="1097"/>
      <c r="D640" s="1097"/>
      <c r="E640" s="1097"/>
      <c r="F640" s="1097"/>
      <c r="G640" s="1097"/>
      <c r="H640" s="1097"/>
      <c r="I640" s="1097"/>
      <c r="J640" s="1097"/>
      <c r="K640" s="1097"/>
      <c r="L640" s="1097"/>
      <c r="M640" s="1097"/>
      <c r="N640" s="1097"/>
    </row>
    <row r="641" spans="3:14">
      <c r="C641" s="1097"/>
      <c r="D641" s="1097"/>
      <c r="E641" s="1097"/>
      <c r="F641" s="1097"/>
      <c r="G641" s="1097"/>
      <c r="H641" s="1097"/>
      <c r="I641" s="1097"/>
      <c r="J641" s="1097"/>
      <c r="K641" s="1097"/>
      <c r="L641" s="1097"/>
      <c r="M641" s="1097"/>
      <c r="N641" s="1097"/>
    </row>
    <row r="642" spans="3:14">
      <c r="C642" s="1097"/>
      <c r="D642" s="1097"/>
      <c r="E642" s="1097"/>
      <c r="F642" s="1097"/>
      <c r="G642" s="1097"/>
      <c r="H642" s="1097"/>
      <c r="I642" s="1097"/>
      <c r="J642" s="1097"/>
      <c r="K642" s="1097"/>
      <c r="L642" s="1097"/>
      <c r="M642" s="1097"/>
      <c r="N642" s="1097"/>
    </row>
    <row r="643" spans="3:14">
      <c r="C643" s="1097"/>
      <c r="D643" s="1097"/>
      <c r="E643" s="1097"/>
      <c r="F643" s="1097"/>
      <c r="G643" s="1097"/>
      <c r="H643" s="1097"/>
      <c r="I643" s="1097"/>
      <c r="J643" s="1097"/>
      <c r="K643" s="1097"/>
      <c r="L643" s="1097"/>
      <c r="M643" s="1097"/>
      <c r="N643" s="1097"/>
    </row>
    <row r="644" spans="3:14">
      <c r="C644" s="1097"/>
      <c r="D644" s="1097"/>
      <c r="E644" s="1097"/>
      <c r="F644" s="1097"/>
      <c r="G644" s="1097"/>
      <c r="H644" s="1097"/>
      <c r="I644" s="1097"/>
      <c r="J644" s="1097"/>
      <c r="K644" s="1097"/>
      <c r="L644" s="1097"/>
      <c r="M644" s="1097"/>
      <c r="N644" s="1097"/>
    </row>
    <row r="645" spans="3:14">
      <c r="C645" s="1097"/>
      <c r="D645" s="1097"/>
      <c r="E645" s="1097"/>
      <c r="F645" s="1097"/>
      <c r="G645" s="1097"/>
      <c r="H645" s="1097"/>
      <c r="I645" s="1097"/>
      <c r="J645" s="1097"/>
      <c r="K645" s="1097"/>
      <c r="L645" s="1097"/>
      <c r="M645" s="1097"/>
      <c r="N645" s="1097"/>
    </row>
    <row r="646" spans="3:14">
      <c r="C646" s="1097"/>
      <c r="D646" s="1097"/>
      <c r="E646" s="1097"/>
      <c r="F646" s="1097"/>
      <c r="G646" s="1097"/>
      <c r="H646" s="1097"/>
      <c r="I646" s="1097"/>
      <c r="J646" s="1097"/>
      <c r="K646" s="1097"/>
      <c r="L646" s="1097"/>
      <c r="M646" s="1097"/>
      <c r="N646" s="1097"/>
    </row>
    <row r="647" spans="3:14">
      <c r="C647" s="1097"/>
      <c r="D647" s="1097"/>
      <c r="E647" s="1097"/>
      <c r="F647" s="1097"/>
      <c r="G647" s="1097"/>
      <c r="H647" s="1097"/>
      <c r="I647" s="1097"/>
      <c r="J647" s="1097"/>
      <c r="K647" s="1097"/>
      <c r="L647" s="1097"/>
      <c r="M647" s="1097"/>
      <c r="N647" s="1097"/>
    </row>
    <row r="648" spans="3:14">
      <c r="C648" s="1097"/>
      <c r="D648" s="1097"/>
      <c r="E648" s="1097"/>
      <c r="F648" s="1097"/>
      <c r="G648" s="1097"/>
      <c r="H648" s="1097"/>
      <c r="I648" s="1097"/>
      <c r="J648" s="1097"/>
      <c r="K648" s="1097"/>
      <c r="L648" s="1097"/>
      <c r="M648" s="1097"/>
      <c r="N648" s="1097"/>
    </row>
    <row r="649" spans="3:14">
      <c r="C649" s="1097"/>
      <c r="D649" s="1097"/>
      <c r="E649" s="1097"/>
      <c r="F649" s="1097"/>
      <c r="G649" s="1097"/>
      <c r="H649" s="1097"/>
      <c r="I649" s="1097"/>
      <c r="J649" s="1097"/>
      <c r="K649" s="1097"/>
      <c r="L649" s="1097"/>
      <c r="M649" s="1097"/>
      <c r="N649" s="1097"/>
    </row>
    <row r="650" spans="3:14">
      <c r="C650" s="1097"/>
      <c r="D650" s="1097"/>
      <c r="E650" s="1097"/>
      <c r="F650" s="1097"/>
      <c r="G650" s="1097"/>
      <c r="H650" s="1097"/>
      <c r="I650" s="1097"/>
      <c r="J650" s="1097"/>
      <c r="K650" s="1097"/>
      <c r="L650" s="1097"/>
      <c r="M650" s="1097"/>
      <c r="N650" s="1097"/>
    </row>
    <row r="651" spans="3:14">
      <c r="C651" s="1097"/>
      <c r="D651" s="1097"/>
      <c r="E651" s="1097"/>
      <c r="F651" s="1097"/>
      <c r="G651" s="1097"/>
      <c r="H651" s="1097"/>
      <c r="I651" s="1097"/>
      <c r="J651" s="1097"/>
      <c r="K651" s="1097"/>
      <c r="L651" s="1097"/>
      <c r="M651" s="1097"/>
      <c r="N651" s="1097"/>
    </row>
    <row r="652" spans="3:14">
      <c r="C652" s="1097"/>
      <c r="D652" s="1097"/>
      <c r="E652" s="1097"/>
      <c r="F652" s="1097"/>
      <c r="G652" s="1097"/>
      <c r="H652" s="1097"/>
      <c r="I652" s="1097"/>
      <c r="J652" s="1097"/>
      <c r="K652" s="1097"/>
      <c r="L652" s="1097"/>
      <c r="M652" s="1097"/>
      <c r="N652" s="1097"/>
    </row>
    <row r="653" spans="3:14">
      <c r="C653" s="1097"/>
      <c r="D653" s="1097"/>
      <c r="E653" s="1097"/>
      <c r="F653" s="1097"/>
      <c r="G653" s="1097"/>
      <c r="H653" s="1097"/>
      <c r="I653" s="1097"/>
      <c r="J653" s="1097"/>
      <c r="K653" s="1097"/>
      <c r="L653" s="1097"/>
      <c r="M653" s="1097"/>
      <c r="N653" s="1097"/>
    </row>
    <row r="654" spans="3:14">
      <c r="C654" s="1097"/>
      <c r="D654" s="1097"/>
      <c r="E654" s="1097"/>
      <c r="F654" s="1097"/>
      <c r="G654" s="1097"/>
      <c r="H654" s="1097"/>
      <c r="I654" s="1097"/>
      <c r="J654" s="1097"/>
      <c r="K654" s="1097"/>
      <c r="L654" s="1097"/>
      <c r="M654" s="1097"/>
      <c r="N654" s="1097"/>
    </row>
    <row r="655" spans="3:14">
      <c r="C655" s="1097"/>
      <c r="D655" s="1097"/>
      <c r="E655" s="1097"/>
      <c r="F655" s="1097"/>
      <c r="G655" s="1097"/>
      <c r="H655" s="1097"/>
      <c r="I655" s="1097"/>
      <c r="J655" s="1097"/>
      <c r="K655" s="1097"/>
      <c r="L655" s="1097"/>
      <c r="M655" s="1097"/>
      <c r="N655" s="1097"/>
    </row>
    <row r="656" spans="3:14">
      <c r="C656" s="1097"/>
      <c r="D656" s="1097"/>
      <c r="E656" s="1097"/>
      <c r="F656" s="1097"/>
      <c r="G656" s="1097"/>
      <c r="H656" s="1097"/>
      <c r="I656" s="1097"/>
      <c r="J656" s="1097"/>
      <c r="K656" s="1097"/>
      <c r="L656" s="1097"/>
      <c r="M656" s="1097"/>
      <c r="N656" s="1097"/>
    </row>
    <row r="657" spans="3:14">
      <c r="C657" s="1097"/>
      <c r="D657" s="1097"/>
      <c r="E657" s="1097"/>
      <c r="F657" s="1097"/>
      <c r="G657" s="1097"/>
      <c r="H657" s="1097"/>
      <c r="I657" s="1097"/>
      <c r="J657" s="1097"/>
      <c r="K657" s="1097"/>
      <c r="L657" s="1097"/>
      <c r="M657" s="1097"/>
      <c r="N657" s="1097"/>
    </row>
    <row r="658" spans="3:14">
      <c r="C658" s="1097"/>
      <c r="D658" s="1097"/>
      <c r="E658" s="1097"/>
      <c r="F658" s="1097"/>
      <c r="G658" s="1097"/>
      <c r="H658" s="1097"/>
      <c r="I658" s="1097"/>
      <c r="J658" s="1097"/>
      <c r="K658" s="1097"/>
      <c r="L658" s="1097"/>
      <c r="M658" s="1097"/>
      <c r="N658" s="1097"/>
    </row>
    <row r="659" spans="3:14">
      <c r="C659" s="1097"/>
      <c r="D659" s="1097"/>
      <c r="E659" s="1097"/>
      <c r="F659" s="1097"/>
      <c r="G659" s="1097"/>
      <c r="H659" s="1097"/>
      <c r="I659" s="1097"/>
      <c r="J659" s="1097"/>
      <c r="K659" s="1097"/>
      <c r="L659" s="1097"/>
      <c r="M659" s="1097"/>
      <c r="N659" s="1097"/>
    </row>
    <row r="660" spans="3:14">
      <c r="C660" s="1097"/>
      <c r="D660" s="1097"/>
      <c r="E660" s="1097"/>
      <c r="F660" s="1097"/>
      <c r="G660" s="1097"/>
      <c r="H660" s="1097"/>
      <c r="I660" s="1097"/>
      <c r="J660" s="1097"/>
      <c r="K660" s="1097"/>
      <c r="L660" s="1097"/>
      <c r="M660" s="1097"/>
      <c r="N660" s="1097"/>
    </row>
    <row r="661" spans="3:14">
      <c r="C661" s="1097"/>
      <c r="D661" s="1097"/>
      <c r="E661" s="1097"/>
      <c r="F661" s="1097"/>
      <c r="G661" s="1097"/>
      <c r="H661" s="1097"/>
      <c r="I661" s="1097"/>
      <c r="J661" s="1097"/>
      <c r="K661" s="1097"/>
      <c r="L661" s="1097"/>
      <c r="M661" s="1097"/>
      <c r="N661" s="1097"/>
    </row>
    <row r="662" spans="3:14">
      <c r="C662" s="1097"/>
      <c r="D662" s="1097"/>
      <c r="E662" s="1097"/>
      <c r="F662" s="1097"/>
      <c r="G662" s="1097"/>
      <c r="H662" s="1097"/>
      <c r="I662" s="1097"/>
      <c r="J662" s="1097"/>
      <c r="K662" s="1097"/>
      <c r="L662" s="1097"/>
      <c r="M662" s="1097"/>
      <c r="N662" s="1097"/>
    </row>
    <row r="663" spans="3:14">
      <c r="C663" s="1097"/>
      <c r="D663" s="1097"/>
      <c r="E663" s="1097"/>
      <c r="F663" s="1097"/>
      <c r="G663" s="1097"/>
      <c r="H663" s="1097"/>
      <c r="I663" s="1097"/>
      <c r="J663" s="1097"/>
      <c r="K663" s="1097"/>
      <c r="L663" s="1097"/>
      <c r="M663" s="1097"/>
      <c r="N663" s="1097"/>
    </row>
    <row r="664" spans="3:14">
      <c r="C664" s="1097"/>
      <c r="D664" s="1097"/>
      <c r="E664" s="1097"/>
      <c r="F664" s="1097"/>
      <c r="G664" s="1097"/>
      <c r="H664" s="1097"/>
      <c r="I664" s="1097"/>
      <c r="J664" s="1097"/>
      <c r="K664" s="1097"/>
      <c r="L664" s="1097"/>
      <c r="M664" s="1097"/>
      <c r="N664" s="1097"/>
    </row>
    <row r="665" spans="3:14">
      <c r="C665" s="1097"/>
      <c r="D665" s="1097"/>
      <c r="E665" s="1097"/>
      <c r="F665" s="1097"/>
      <c r="G665" s="1097"/>
      <c r="H665" s="1097"/>
      <c r="I665" s="1097"/>
      <c r="J665" s="1097"/>
      <c r="K665" s="1097"/>
      <c r="L665" s="1097"/>
      <c r="M665" s="1097"/>
      <c r="N665" s="1097"/>
    </row>
    <row r="666" spans="3:14">
      <c r="C666" s="1097"/>
      <c r="D666" s="1097"/>
      <c r="E666" s="1097"/>
      <c r="F666" s="1097"/>
      <c r="G666" s="1097"/>
      <c r="H666" s="1097"/>
      <c r="I666" s="1097"/>
      <c r="J666" s="1097"/>
      <c r="K666" s="1097"/>
      <c r="L666" s="1097"/>
      <c r="M666" s="1097"/>
      <c r="N666" s="1097"/>
    </row>
    <row r="667" spans="3:14">
      <c r="C667" s="1097"/>
      <c r="D667" s="1097"/>
      <c r="E667" s="1097"/>
      <c r="F667" s="1097"/>
      <c r="G667" s="1097"/>
      <c r="H667" s="1097"/>
      <c r="I667" s="1097"/>
      <c r="J667" s="1097"/>
      <c r="K667" s="1097"/>
      <c r="L667" s="1097"/>
      <c r="M667" s="1097"/>
      <c r="N667" s="1097"/>
    </row>
    <row r="668" spans="3:14">
      <c r="C668" s="1097"/>
      <c r="D668" s="1097"/>
      <c r="E668" s="1097"/>
      <c r="F668" s="1097"/>
      <c r="G668" s="1097"/>
      <c r="H668" s="1097"/>
      <c r="I668" s="1097"/>
      <c r="J668" s="1097"/>
      <c r="K668" s="1097"/>
      <c r="L668" s="1097"/>
      <c r="M668" s="1097"/>
      <c r="N668" s="1097"/>
    </row>
    <row r="669" spans="3:14">
      <c r="C669" s="1097"/>
      <c r="D669" s="1097"/>
      <c r="E669" s="1097"/>
      <c r="F669" s="1097"/>
      <c r="G669" s="1097"/>
      <c r="H669" s="1097"/>
      <c r="I669" s="1097"/>
      <c r="J669" s="1097"/>
      <c r="K669" s="1097"/>
      <c r="L669" s="1097"/>
      <c r="M669" s="1097"/>
      <c r="N669" s="1097"/>
    </row>
    <row r="670" spans="3:14">
      <c r="C670" s="1097"/>
      <c r="D670" s="1097"/>
      <c r="E670" s="1097"/>
      <c r="F670" s="1097"/>
      <c r="G670" s="1097"/>
      <c r="H670" s="1097"/>
      <c r="I670" s="1097"/>
      <c r="J670" s="1097"/>
      <c r="K670" s="1097"/>
      <c r="L670" s="1097"/>
      <c r="M670" s="1097"/>
      <c r="N670" s="1097"/>
    </row>
    <row r="671" spans="3:14">
      <c r="C671" s="1097"/>
      <c r="D671" s="1097"/>
      <c r="E671" s="1097"/>
      <c r="F671" s="1097"/>
      <c r="G671" s="1097"/>
      <c r="H671" s="1097"/>
      <c r="I671" s="1097"/>
      <c r="J671" s="1097"/>
      <c r="K671" s="1097"/>
      <c r="L671" s="1097"/>
      <c r="M671" s="1097"/>
      <c r="N671" s="1097"/>
    </row>
    <row r="672" spans="3:14">
      <c r="C672" s="1097"/>
      <c r="D672" s="1097"/>
      <c r="E672" s="1097"/>
      <c r="F672" s="1097"/>
      <c r="G672" s="1097"/>
      <c r="H672" s="1097"/>
      <c r="I672" s="1097"/>
      <c r="J672" s="1097"/>
      <c r="K672" s="1097"/>
      <c r="L672" s="1097"/>
      <c r="M672" s="1097"/>
      <c r="N672" s="1097"/>
    </row>
    <row r="673" spans="3:14">
      <c r="C673" s="1097"/>
      <c r="D673" s="1097"/>
      <c r="E673" s="1097"/>
      <c r="F673" s="1097"/>
      <c r="G673" s="1097"/>
      <c r="H673" s="1097"/>
      <c r="I673" s="1097"/>
      <c r="J673" s="1097"/>
      <c r="K673" s="1097"/>
      <c r="L673" s="1097"/>
      <c r="M673" s="1097"/>
      <c r="N673" s="1097"/>
    </row>
    <row r="674" spans="3:14">
      <c r="C674" s="1097"/>
      <c r="D674" s="1097"/>
      <c r="E674" s="1097"/>
      <c r="F674" s="1097"/>
      <c r="G674" s="1097"/>
      <c r="H674" s="1097"/>
      <c r="I674" s="1097"/>
      <c r="J674" s="1097"/>
      <c r="K674" s="1097"/>
      <c r="L674" s="1097"/>
      <c r="M674" s="1097"/>
      <c r="N674" s="1097"/>
    </row>
    <row r="675" spans="3:14">
      <c r="C675" s="1097"/>
      <c r="D675" s="1097"/>
      <c r="E675" s="1097"/>
      <c r="F675" s="1097"/>
      <c r="G675" s="1097"/>
      <c r="H675" s="1097"/>
      <c r="I675" s="1097"/>
      <c r="J675" s="1097"/>
      <c r="K675" s="1097"/>
      <c r="L675" s="1097"/>
      <c r="M675" s="1097"/>
      <c r="N675" s="1097"/>
    </row>
    <row r="676" spans="3:14">
      <c r="C676" s="1097"/>
      <c r="D676" s="1097"/>
      <c r="E676" s="1097"/>
      <c r="F676" s="1097"/>
      <c r="G676" s="1097"/>
      <c r="H676" s="1097"/>
      <c r="I676" s="1097"/>
      <c r="J676" s="1097"/>
      <c r="K676" s="1097"/>
      <c r="L676" s="1097"/>
      <c r="M676" s="1097"/>
      <c r="N676" s="1097"/>
    </row>
    <row r="677" spans="3:14">
      <c r="C677" s="1097"/>
      <c r="D677" s="1097"/>
      <c r="E677" s="1097"/>
      <c r="F677" s="1097"/>
      <c r="G677" s="1097"/>
      <c r="H677" s="1097"/>
      <c r="I677" s="1097"/>
      <c r="J677" s="1097"/>
      <c r="K677" s="1097"/>
      <c r="L677" s="1097"/>
      <c r="M677" s="1097"/>
      <c r="N677" s="1097"/>
    </row>
    <row r="678" spans="3:14">
      <c r="C678" s="1097"/>
      <c r="D678" s="1097"/>
      <c r="E678" s="1097"/>
      <c r="F678" s="1097"/>
      <c r="G678" s="1097"/>
      <c r="H678" s="1097"/>
      <c r="I678" s="1097"/>
      <c r="J678" s="1097"/>
      <c r="K678" s="1097"/>
      <c r="L678" s="1097"/>
      <c r="M678" s="1097"/>
      <c r="N678" s="1097"/>
    </row>
    <row r="679" spans="3:14">
      <c r="C679" s="1097"/>
      <c r="D679" s="1097"/>
      <c r="E679" s="1097"/>
      <c r="F679" s="1097"/>
      <c r="G679" s="1097"/>
      <c r="H679" s="1097"/>
      <c r="I679" s="1097"/>
      <c r="J679" s="1097"/>
      <c r="K679" s="1097"/>
      <c r="L679" s="1097"/>
      <c r="M679" s="1097"/>
      <c r="N679" s="1097"/>
    </row>
    <row r="680" spans="3:14">
      <c r="C680" s="1097"/>
      <c r="D680" s="1097"/>
      <c r="E680" s="1097"/>
      <c r="F680" s="1097"/>
      <c r="G680" s="1097"/>
      <c r="H680" s="1097"/>
      <c r="I680" s="1097"/>
      <c r="J680" s="1097"/>
      <c r="K680" s="1097"/>
      <c r="L680" s="1097"/>
      <c r="M680" s="1097"/>
      <c r="N680" s="1097"/>
    </row>
    <row r="681" spans="3:14">
      <c r="C681" s="1097"/>
      <c r="D681" s="1097"/>
      <c r="E681" s="1097"/>
      <c r="F681" s="1097"/>
      <c r="G681" s="1097"/>
      <c r="H681" s="1097"/>
      <c r="I681" s="1097"/>
      <c r="J681" s="1097"/>
      <c r="K681" s="1097"/>
      <c r="L681" s="1097"/>
      <c r="M681" s="1097"/>
      <c r="N681" s="1097"/>
    </row>
    <row r="682" spans="3:14">
      <c r="C682" s="1097"/>
      <c r="D682" s="1097"/>
      <c r="E682" s="1097"/>
      <c r="F682" s="1097"/>
      <c r="G682" s="1097"/>
      <c r="H682" s="1097"/>
      <c r="I682" s="1097"/>
      <c r="J682" s="1097"/>
      <c r="K682" s="1097"/>
      <c r="L682" s="1097"/>
      <c r="M682" s="1097"/>
      <c r="N682" s="1097"/>
    </row>
    <row r="683" spans="3:14">
      <c r="C683" s="1097"/>
      <c r="D683" s="1097"/>
      <c r="E683" s="1097"/>
      <c r="F683" s="1097"/>
      <c r="G683" s="1097"/>
      <c r="H683" s="1097"/>
      <c r="I683" s="1097"/>
      <c r="J683" s="1097"/>
      <c r="K683" s="1097"/>
      <c r="L683" s="1097"/>
      <c r="M683" s="1097"/>
      <c r="N683" s="1097"/>
    </row>
    <row r="684" spans="3:14">
      <c r="C684" s="1097"/>
      <c r="D684" s="1097"/>
      <c r="E684" s="1097"/>
      <c r="F684" s="1097"/>
      <c r="G684" s="1097"/>
      <c r="H684" s="1097"/>
      <c r="I684" s="1097"/>
      <c r="J684" s="1097"/>
      <c r="K684" s="1097"/>
      <c r="L684" s="1097"/>
      <c r="M684" s="1097"/>
      <c r="N684" s="1097"/>
    </row>
    <row r="685" spans="3:14">
      <c r="C685" s="1097"/>
      <c r="D685" s="1097"/>
      <c r="E685" s="1097"/>
      <c r="F685" s="1097"/>
      <c r="G685" s="1097"/>
      <c r="H685" s="1097"/>
      <c r="I685" s="1097"/>
      <c r="J685" s="1097"/>
      <c r="K685" s="1097"/>
      <c r="L685" s="1097"/>
      <c r="M685" s="1097"/>
      <c r="N685" s="1097"/>
    </row>
    <row r="686" spans="3:14">
      <c r="C686" s="1097"/>
      <c r="D686" s="1097"/>
      <c r="E686" s="1097"/>
      <c r="F686" s="1097"/>
      <c r="G686" s="1097"/>
      <c r="H686" s="1097"/>
      <c r="I686" s="1097"/>
      <c r="J686" s="1097"/>
      <c r="K686" s="1097"/>
      <c r="L686" s="1097"/>
      <c r="M686" s="1097"/>
      <c r="N686" s="1097"/>
    </row>
    <row r="687" spans="3:14">
      <c r="C687" s="1097"/>
      <c r="D687" s="1097"/>
      <c r="E687" s="1097"/>
      <c r="F687" s="1097"/>
      <c r="G687" s="1097"/>
      <c r="H687" s="1097"/>
      <c r="I687" s="1097"/>
      <c r="J687" s="1097"/>
      <c r="K687" s="1097"/>
      <c r="L687" s="1097"/>
      <c r="M687" s="1097"/>
      <c r="N687" s="1097"/>
    </row>
    <row r="688" spans="3:14">
      <c r="C688" s="1097"/>
      <c r="D688" s="1097"/>
      <c r="E688" s="1097"/>
      <c r="F688" s="1097"/>
      <c r="G688" s="1097"/>
      <c r="H688" s="1097"/>
      <c r="I688" s="1097"/>
      <c r="J688" s="1097"/>
      <c r="K688" s="1097"/>
      <c r="L688" s="1097"/>
      <c r="M688" s="1097"/>
      <c r="N688" s="1097"/>
    </row>
    <row r="689" spans="3:14">
      <c r="C689" s="1097"/>
      <c r="D689" s="1097"/>
      <c r="E689" s="1097"/>
      <c r="F689" s="1097"/>
      <c r="G689" s="1097"/>
      <c r="H689" s="1097"/>
      <c r="I689" s="1097"/>
      <c r="J689" s="1097"/>
      <c r="K689" s="1097"/>
      <c r="L689" s="1097"/>
      <c r="M689" s="1097"/>
      <c r="N689" s="1097"/>
    </row>
    <row r="690" spans="3:14">
      <c r="C690" s="1097"/>
      <c r="D690" s="1097"/>
      <c r="E690" s="1097"/>
      <c r="F690" s="1097"/>
      <c r="G690" s="1097"/>
      <c r="H690" s="1097"/>
      <c r="I690" s="1097"/>
      <c r="J690" s="1097"/>
      <c r="K690" s="1097"/>
      <c r="L690" s="1097"/>
      <c r="M690" s="1097"/>
      <c r="N690" s="1097"/>
    </row>
    <row r="691" spans="3:14">
      <c r="C691" s="1097"/>
      <c r="D691" s="1097"/>
      <c r="E691" s="1097"/>
      <c r="F691" s="1097"/>
      <c r="G691" s="1097"/>
      <c r="H691" s="1097"/>
      <c r="I691" s="1097"/>
      <c r="J691" s="1097"/>
      <c r="K691" s="1097"/>
      <c r="L691" s="1097"/>
      <c r="M691" s="1097"/>
      <c r="N691" s="1097"/>
    </row>
    <row r="692" spans="3:14">
      <c r="C692" s="1097"/>
      <c r="D692" s="1097"/>
      <c r="E692" s="1097"/>
      <c r="F692" s="1097"/>
      <c r="G692" s="1097"/>
      <c r="H692" s="1097"/>
      <c r="I692" s="1097"/>
      <c r="J692" s="1097"/>
      <c r="K692" s="1097"/>
      <c r="L692" s="1097"/>
      <c r="M692" s="1097"/>
      <c r="N692" s="1097"/>
    </row>
    <row r="693" spans="3:14">
      <c r="C693" s="1097"/>
      <c r="D693" s="1097"/>
      <c r="E693" s="1097"/>
      <c r="F693" s="1097"/>
      <c r="G693" s="1097"/>
      <c r="H693" s="1097"/>
      <c r="I693" s="1097"/>
      <c r="J693" s="1097"/>
      <c r="K693" s="1097"/>
      <c r="L693" s="1097"/>
      <c r="M693" s="1097"/>
      <c r="N693" s="1097"/>
    </row>
    <row r="694" spans="3:14">
      <c r="C694" s="1097"/>
      <c r="D694" s="1097"/>
      <c r="E694" s="1097"/>
      <c r="F694" s="1097"/>
      <c r="G694" s="1097"/>
      <c r="H694" s="1097"/>
      <c r="I694" s="1097"/>
      <c r="J694" s="1097"/>
      <c r="K694" s="1097"/>
      <c r="L694" s="1097"/>
      <c r="M694" s="1097"/>
      <c r="N694" s="1097"/>
    </row>
    <row r="695" spans="3:14">
      <c r="C695" s="1097"/>
      <c r="D695" s="1097"/>
      <c r="E695" s="1097"/>
      <c r="F695" s="1097"/>
      <c r="G695" s="1097"/>
      <c r="H695" s="1097"/>
      <c r="I695" s="1097"/>
      <c r="J695" s="1097"/>
      <c r="K695" s="1097"/>
      <c r="L695" s="1097"/>
      <c r="M695" s="1097"/>
      <c r="N695" s="1097"/>
    </row>
    <row r="696" spans="3:14">
      <c r="C696" s="1097"/>
      <c r="D696" s="1097"/>
      <c r="E696" s="1097"/>
      <c r="F696" s="1097"/>
      <c r="G696" s="1097"/>
      <c r="H696" s="1097"/>
      <c r="I696" s="1097"/>
      <c r="J696" s="1097"/>
      <c r="K696" s="1097"/>
      <c r="L696" s="1097"/>
      <c r="M696" s="1097"/>
      <c r="N696" s="1097"/>
    </row>
    <row r="697" spans="3:14">
      <c r="C697" s="1097"/>
      <c r="D697" s="1097"/>
      <c r="E697" s="1097"/>
      <c r="F697" s="1097"/>
      <c r="G697" s="1097"/>
      <c r="H697" s="1097"/>
      <c r="I697" s="1097"/>
      <c r="J697" s="1097"/>
      <c r="K697" s="1097"/>
      <c r="L697" s="1097"/>
      <c r="M697" s="1097"/>
      <c r="N697" s="1097"/>
    </row>
    <row r="698" spans="3:14">
      <c r="C698" s="1097"/>
      <c r="D698" s="1097"/>
      <c r="E698" s="1097"/>
      <c r="F698" s="1097"/>
      <c r="G698" s="1097"/>
      <c r="H698" s="1097"/>
      <c r="I698" s="1097"/>
      <c r="J698" s="1097"/>
      <c r="K698" s="1097"/>
      <c r="L698" s="1097"/>
      <c r="M698" s="1097"/>
      <c r="N698" s="1097"/>
    </row>
    <row r="699" spans="3:14">
      <c r="C699" s="1097"/>
      <c r="D699" s="1097"/>
      <c r="E699" s="1097"/>
      <c r="F699" s="1097"/>
      <c r="G699" s="1097"/>
      <c r="H699" s="1097"/>
      <c r="I699" s="1097"/>
      <c r="J699" s="1097"/>
      <c r="K699" s="1097"/>
      <c r="L699" s="1097"/>
      <c r="M699" s="1097"/>
      <c r="N699" s="1097"/>
    </row>
    <row r="700" spans="3:14">
      <c r="C700" s="1097"/>
      <c r="D700" s="1097"/>
      <c r="E700" s="1097"/>
      <c r="F700" s="1097"/>
      <c r="G700" s="1097"/>
      <c r="H700" s="1097"/>
      <c r="I700" s="1097"/>
      <c r="J700" s="1097"/>
      <c r="K700" s="1097"/>
      <c r="L700" s="1097"/>
      <c r="M700" s="1097"/>
      <c r="N700" s="1097"/>
    </row>
    <row r="701" spans="3:14">
      <c r="C701" s="1097"/>
      <c r="D701" s="1097"/>
      <c r="E701" s="1097"/>
      <c r="F701" s="1097"/>
      <c r="G701" s="1097"/>
      <c r="H701" s="1097"/>
      <c r="I701" s="1097"/>
      <c r="J701" s="1097"/>
      <c r="K701" s="1097"/>
      <c r="L701" s="1097"/>
      <c r="M701" s="1097"/>
      <c r="N701" s="1097"/>
    </row>
    <row r="702" spans="3:14">
      <c r="C702" s="1097"/>
      <c r="D702" s="1097"/>
      <c r="E702" s="1097"/>
      <c r="F702" s="1097"/>
      <c r="G702" s="1097"/>
      <c r="H702" s="1097"/>
      <c r="I702" s="1097"/>
      <c r="J702" s="1097"/>
      <c r="K702" s="1097"/>
      <c r="L702" s="1097"/>
      <c r="M702" s="1097"/>
      <c r="N702" s="1097"/>
    </row>
    <row r="703" spans="3:14">
      <c r="C703" s="1097"/>
      <c r="D703" s="1097"/>
      <c r="E703" s="1097"/>
      <c r="F703" s="1097"/>
      <c r="G703" s="1097"/>
      <c r="H703" s="1097"/>
      <c r="I703" s="1097"/>
      <c r="J703" s="1097"/>
      <c r="K703" s="1097"/>
      <c r="L703" s="1097"/>
      <c r="M703" s="1097"/>
      <c r="N703" s="1097"/>
    </row>
    <row r="704" spans="3:14">
      <c r="C704" s="1097"/>
      <c r="D704" s="1097"/>
      <c r="E704" s="1097"/>
      <c r="F704" s="1097"/>
      <c r="G704" s="1097"/>
      <c r="H704" s="1097"/>
      <c r="I704" s="1097"/>
      <c r="J704" s="1097"/>
      <c r="K704" s="1097"/>
      <c r="L704" s="1097"/>
      <c r="M704" s="1097"/>
      <c r="N704" s="1097"/>
    </row>
    <row r="705" spans="3:14">
      <c r="C705" s="1097"/>
      <c r="D705" s="1097"/>
      <c r="E705" s="1097"/>
      <c r="F705" s="1097"/>
      <c r="G705" s="1097"/>
      <c r="H705" s="1097"/>
      <c r="I705" s="1097"/>
      <c r="J705" s="1097"/>
      <c r="K705" s="1097"/>
      <c r="L705" s="1097"/>
      <c r="M705" s="1097"/>
      <c r="N705" s="1097"/>
    </row>
    <row r="706" spans="3:14">
      <c r="C706" s="1097"/>
      <c r="D706" s="1097"/>
      <c r="E706" s="1097"/>
      <c r="F706" s="1097"/>
      <c r="G706" s="1097"/>
      <c r="H706" s="1097"/>
      <c r="I706" s="1097"/>
      <c r="J706" s="1097"/>
      <c r="K706" s="1097"/>
      <c r="L706" s="1097"/>
      <c r="M706" s="1097"/>
      <c r="N706" s="1097"/>
    </row>
    <row r="707" spans="3:14">
      <c r="C707" s="1097"/>
      <c r="D707" s="1097"/>
      <c r="E707" s="1097"/>
      <c r="F707" s="1097"/>
      <c r="G707" s="1097"/>
      <c r="H707" s="1097"/>
      <c r="I707" s="1097"/>
      <c r="J707" s="1097"/>
      <c r="K707" s="1097"/>
      <c r="L707" s="1097"/>
      <c r="M707" s="1097"/>
      <c r="N707" s="1097"/>
    </row>
    <row r="708" spans="3:14">
      <c r="C708" s="1097"/>
      <c r="D708" s="1097"/>
      <c r="E708" s="1097"/>
      <c r="F708" s="1097"/>
      <c r="G708" s="1097"/>
      <c r="H708" s="1097"/>
      <c r="I708" s="1097"/>
      <c r="J708" s="1097"/>
      <c r="K708" s="1097"/>
      <c r="L708" s="1097"/>
      <c r="M708" s="1097"/>
      <c r="N708" s="1097"/>
    </row>
    <row r="709" spans="3:14">
      <c r="C709" s="1097"/>
      <c r="D709" s="1097"/>
      <c r="E709" s="1097"/>
      <c r="F709" s="1097"/>
      <c r="G709" s="1097"/>
      <c r="H709" s="1097"/>
      <c r="I709" s="1097"/>
      <c r="J709" s="1097"/>
      <c r="K709" s="1097"/>
      <c r="L709" s="1097"/>
      <c r="M709" s="1097"/>
      <c r="N709" s="1097"/>
    </row>
    <row r="710" spans="3:14">
      <c r="C710" s="1097"/>
      <c r="D710" s="1097"/>
      <c r="E710" s="1097"/>
      <c r="F710" s="1097"/>
      <c r="G710" s="1097"/>
      <c r="H710" s="1097"/>
      <c r="I710" s="1097"/>
      <c r="J710" s="1097"/>
      <c r="K710" s="1097"/>
      <c r="L710" s="1097"/>
      <c r="M710" s="1097"/>
      <c r="N710" s="1097"/>
    </row>
    <row r="711" spans="3:14">
      <c r="C711" s="1097"/>
      <c r="D711" s="1097"/>
      <c r="E711" s="1097"/>
      <c r="F711" s="1097"/>
      <c r="G711" s="1097"/>
      <c r="H711" s="1097"/>
      <c r="I711" s="1097"/>
      <c r="J711" s="1097"/>
      <c r="K711" s="1097"/>
      <c r="L711" s="1097"/>
      <c r="M711" s="1097"/>
      <c r="N711" s="1097"/>
    </row>
    <row r="712" spans="3:14">
      <c r="C712" s="1097"/>
      <c r="D712" s="1097"/>
      <c r="E712" s="1097"/>
      <c r="F712" s="1097"/>
      <c r="G712" s="1097"/>
      <c r="H712" s="1097"/>
      <c r="I712" s="1097"/>
      <c r="J712" s="1097"/>
      <c r="K712" s="1097"/>
      <c r="L712" s="1097"/>
      <c r="M712" s="1097"/>
      <c r="N712" s="1097"/>
    </row>
    <row r="713" spans="3:14">
      <c r="C713" s="1097"/>
      <c r="D713" s="1097"/>
      <c r="E713" s="1097"/>
      <c r="F713" s="1097"/>
      <c r="G713" s="1097"/>
      <c r="H713" s="1097"/>
      <c r="I713" s="1097"/>
      <c r="J713" s="1097"/>
      <c r="K713" s="1097"/>
      <c r="L713" s="1097"/>
      <c r="M713" s="1097"/>
      <c r="N713" s="1097"/>
    </row>
    <row r="714" spans="3:14">
      <c r="C714" s="1097"/>
      <c r="D714" s="1097"/>
      <c r="E714" s="1097"/>
      <c r="F714" s="1097"/>
      <c r="G714" s="1097"/>
      <c r="H714" s="1097"/>
      <c r="I714" s="1097"/>
      <c r="J714" s="1097"/>
      <c r="K714" s="1097"/>
      <c r="L714" s="1097"/>
      <c r="M714" s="1097"/>
      <c r="N714" s="1097"/>
    </row>
    <row r="715" spans="3:14">
      <c r="C715" s="1097"/>
      <c r="D715" s="1097"/>
      <c r="E715" s="1097"/>
      <c r="F715" s="1097"/>
      <c r="G715" s="1097"/>
      <c r="H715" s="1097"/>
      <c r="I715" s="1097"/>
      <c r="J715" s="1097"/>
      <c r="K715" s="1097"/>
      <c r="L715" s="1097"/>
      <c r="M715" s="1097"/>
      <c r="N715" s="1097"/>
    </row>
    <row r="716" spans="3:14">
      <c r="C716" s="1097"/>
      <c r="D716" s="1097"/>
      <c r="E716" s="1097"/>
      <c r="F716" s="1097"/>
      <c r="G716" s="1097"/>
      <c r="H716" s="1097"/>
      <c r="I716" s="1097"/>
      <c r="J716" s="1097"/>
      <c r="K716" s="1097"/>
      <c r="L716" s="1097"/>
      <c r="M716" s="1097"/>
      <c r="N716" s="1097"/>
    </row>
    <row r="717" spans="3:14">
      <c r="C717" s="1097"/>
      <c r="D717" s="1097"/>
      <c r="E717" s="1097"/>
      <c r="F717" s="1097"/>
      <c r="G717" s="1097"/>
      <c r="H717" s="1097"/>
      <c r="I717" s="1097"/>
      <c r="J717" s="1097"/>
      <c r="K717" s="1097"/>
      <c r="L717" s="1097"/>
      <c r="M717" s="1097"/>
      <c r="N717" s="1097"/>
    </row>
    <row r="718" spans="3:14">
      <c r="C718" s="1097"/>
      <c r="D718" s="1097"/>
      <c r="E718" s="1097"/>
      <c r="F718" s="1097"/>
      <c r="G718" s="1097"/>
      <c r="H718" s="1097"/>
      <c r="I718" s="1097"/>
      <c r="J718" s="1097"/>
      <c r="K718" s="1097"/>
      <c r="L718" s="1097"/>
      <c r="M718" s="1097"/>
      <c r="N718" s="1097"/>
    </row>
    <row r="719" spans="3:14">
      <c r="C719" s="1097"/>
      <c r="D719" s="1097"/>
      <c r="E719" s="1097"/>
      <c r="F719" s="1097"/>
      <c r="G719" s="1097"/>
      <c r="H719" s="1097"/>
      <c r="I719" s="1097"/>
      <c r="J719" s="1097"/>
      <c r="K719" s="1097"/>
      <c r="L719" s="1097"/>
      <c r="M719" s="1097"/>
      <c r="N719" s="1097"/>
    </row>
    <row r="720" spans="3:14">
      <c r="C720" s="1097"/>
      <c r="D720" s="1097"/>
      <c r="E720" s="1097"/>
      <c r="F720" s="1097"/>
      <c r="G720" s="1097"/>
      <c r="H720" s="1097"/>
      <c r="I720" s="1097"/>
      <c r="J720" s="1097"/>
      <c r="K720" s="1097"/>
      <c r="L720" s="1097"/>
      <c r="M720" s="1097"/>
      <c r="N720" s="1097"/>
    </row>
    <row r="721" spans="3:14">
      <c r="C721" s="1097"/>
      <c r="D721" s="1097"/>
      <c r="E721" s="1097"/>
      <c r="F721" s="1097"/>
      <c r="G721" s="1097"/>
      <c r="H721" s="1097"/>
      <c r="I721" s="1097"/>
      <c r="J721" s="1097"/>
      <c r="K721" s="1097"/>
      <c r="L721" s="1097"/>
      <c r="M721" s="1097"/>
      <c r="N721" s="1097"/>
    </row>
    <row r="722" spans="3:14">
      <c r="C722" s="1097"/>
      <c r="D722" s="1097"/>
      <c r="E722" s="1097"/>
      <c r="F722" s="1097"/>
      <c r="G722" s="1097"/>
      <c r="H722" s="1097"/>
      <c r="I722" s="1097"/>
      <c r="J722" s="1097"/>
      <c r="K722" s="1097"/>
      <c r="L722" s="1097"/>
      <c r="M722" s="1097"/>
      <c r="N722" s="1097"/>
    </row>
    <row r="723" spans="3:14">
      <c r="C723" s="1097"/>
      <c r="D723" s="1097"/>
      <c r="E723" s="1097"/>
      <c r="F723" s="1097"/>
      <c r="G723" s="1097"/>
      <c r="H723" s="1097"/>
      <c r="I723" s="1097"/>
      <c r="J723" s="1097"/>
      <c r="K723" s="1097"/>
      <c r="L723" s="1097"/>
      <c r="M723" s="1097"/>
      <c r="N723" s="1097"/>
    </row>
    <row r="724" spans="3:14">
      <c r="C724" s="1097"/>
      <c r="D724" s="1097"/>
      <c r="E724" s="1097"/>
      <c r="F724" s="1097"/>
      <c r="G724" s="1097"/>
      <c r="H724" s="1097"/>
      <c r="I724" s="1097"/>
      <c r="J724" s="1097"/>
      <c r="K724" s="1097"/>
      <c r="L724" s="1097"/>
      <c r="M724" s="1097"/>
      <c r="N724" s="1097"/>
    </row>
    <row r="725" spans="3:14">
      <c r="C725" s="1097"/>
      <c r="D725" s="1097"/>
      <c r="E725" s="1097"/>
      <c r="F725" s="1097"/>
      <c r="G725" s="1097"/>
      <c r="H725" s="1097"/>
      <c r="I725" s="1097"/>
      <c r="J725" s="1097"/>
      <c r="K725" s="1097"/>
      <c r="L725" s="1097"/>
      <c r="M725" s="1097"/>
      <c r="N725" s="1097"/>
    </row>
    <row r="726" spans="3:14">
      <c r="C726" s="1097"/>
      <c r="D726" s="1097"/>
      <c r="E726" s="1097"/>
      <c r="F726" s="1097"/>
      <c r="G726" s="1097"/>
      <c r="H726" s="1097"/>
      <c r="I726" s="1097"/>
      <c r="J726" s="1097"/>
      <c r="K726" s="1097"/>
      <c r="L726" s="1097"/>
      <c r="M726" s="1097"/>
      <c r="N726" s="1097"/>
    </row>
    <row r="727" spans="3:14">
      <c r="C727" s="1097"/>
      <c r="D727" s="1097"/>
      <c r="E727" s="1097"/>
      <c r="F727" s="1097"/>
      <c r="G727" s="1097"/>
      <c r="H727" s="1097"/>
      <c r="I727" s="1097"/>
      <c r="J727" s="1097"/>
      <c r="K727" s="1097"/>
      <c r="L727" s="1097"/>
      <c r="M727" s="1097"/>
      <c r="N727" s="1097"/>
    </row>
    <row r="728" spans="3:14">
      <c r="C728" s="1097"/>
      <c r="D728" s="1097"/>
      <c r="E728" s="1097"/>
      <c r="F728" s="1097"/>
      <c r="G728" s="1097"/>
      <c r="H728" s="1097"/>
      <c r="I728" s="1097"/>
      <c r="J728" s="1097"/>
      <c r="K728" s="1097"/>
      <c r="L728" s="1097"/>
      <c r="M728" s="1097"/>
      <c r="N728" s="1097"/>
    </row>
    <row r="729" spans="3:14">
      <c r="C729" s="1097"/>
      <c r="D729" s="1097"/>
      <c r="E729" s="1097"/>
      <c r="F729" s="1097"/>
      <c r="G729" s="1097"/>
      <c r="H729" s="1097"/>
      <c r="I729" s="1097"/>
      <c r="J729" s="1097"/>
      <c r="K729" s="1097"/>
      <c r="L729" s="1097"/>
      <c r="M729" s="1097"/>
      <c r="N729" s="1097"/>
    </row>
    <row r="730" spans="3:14">
      <c r="C730" s="1097"/>
      <c r="D730" s="1097"/>
      <c r="E730" s="1097"/>
      <c r="F730" s="1097"/>
      <c r="G730" s="1097"/>
      <c r="H730" s="1097"/>
      <c r="I730" s="1097"/>
      <c r="J730" s="1097"/>
      <c r="K730" s="1097"/>
      <c r="L730" s="1097"/>
      <c r="M730" s="1097"/>
      <c r="N730" s="1097"/>
    </row>
    <row r="731" spans="3:14">
      <c r="C731" s="1097"/>
      <c r="D731" s="1097"/>
      <c r="E731" s="1097"/>
      <c r="F731" s="1097"/>
      <c r="G731" s="1097"/>
      <c r="H731" s="1097"/>
      <c r="I731" s="1097"/>
      <c r="J731" s="1097"/>
      <c r="K731" s="1097"/>
      <c r="L731" s="1097"/>
      <c r="M731" s="1097"/>
      <c r="N731" s="1097"/>
    </row>
    <row r="732" spans="3:14">
      <c r="C732" s="1097"/>
      <c r="D732" s="1097"/>
      <c r="E732" s="1097"/>
      <c r="F732" s="1097"/>
      <c r="G732" s="1097"/>
      <c r="H732" s="1097"/>
      <c r="I732" s="1097"/>
      <c r="J732" s="1097"/>
      <c r="K732" s="1097"/>
      <c r="L732" s="1097"/>
      <c r="M732" s="1097"/>
      <c r="N732" s="1097"/>
    </row>
    <row r="733" spans="3:14">
      <c r="C733" s="1097"/>
      <c r="D733" s="1097"/>
      <c r="E733" s="1097"/>
      <c r="F733" s="1097"/>
      <c r="G733" s="1097"/>
      <c r="H733" s="1097"/>
      <c r="I733" s="1097"/>
      <c r="J733" s="1097"/>
      <c r="K733" s="1097"/>
      <c r="L733" s="1097"/>
      <c r="M733" s="1097"/>
      <c r="N733" s="1097"/>
    </row>
    <row r="734" spans="3:14">
      <c r="C734" s="1097"/>
      <c r="D734" s="1097"/>
      <c r="E734" s="1097"/>
      <c r="F734" s="1097"/>
      <c r="G734" s="1097"/>
      <c r="H734" s="1097"/>
      <c r="I734" s="1097"/>
      <c r="J734" s="1097"/>
      <c r="K734" s="1097"/>
      <c r="L734" s="1097"/>
      <c r="M734" s="1097"/>
      <c r="N734" s="1097"/>
    </row>
    <row r="735" spans="3:14">
      <c r="C735" s="1097"/>
      <c r="D735" s="1097"/>
      <c r="E735" s="1097"/>
      <c r="F735" s="1097"/>
      <c r="G735" s="1097"/>
      <c r="H735" s="1097"/>
      <c r="I735" s="1097"/>
      <c r="J735" s="1097"/>
      <c r="K735" s="1097"/>
      <c r="L735" s="1097"/>
      <c r="M735" s="1097"/>
      <c r="N735" s="1097"/>
    </row>
    <row r="736" spans="3:14">
      <c r="C736" s="1097"/>
      <c r="D736" s="1097"/>
      <c r="E736" s="1097"/>
      <c r="F736" s="1097"/>
      <c r="G736" s="1097"/>
      <c r="H736" s="1097"/>
      <c r="I736" s="1097"/>
      <c r="J736" s="1097"/>
      <c r="K736" s="1097"/>
      <c r="L736" s="1097"/>
      <c r="M736" s="1097"/>
      <c r="N736" s="1097"/>
    </row>
    <row r="737" spans="3:14">
      <c r="C737" s="1097"/>
      <c r="D737" s="1097"/>
      <c r="E737" s="1097"/>
      <c r="F737" s="1097"/>
      <c r="G737" s="1097"/>
      <c r="H737" s="1097"/>
      <c r="I737" s="1097"/>
      <c r="J737" s="1097"/>
      <c r="K737" s="1097"/>
      <c r="L737" s="1097"/>
      <c r="M737" s="1097"/>
      <c r="N737" s="1097"/>
    </row>
    <row r="738" spans="3:14">
      <c r="C738" s="1097"/>
      <c r="D738" s="1097"/>
      <c r="E738" s="1097"/>
      <c r="F738" s="1097"/>
      <c r="G738" s="1097"/>
      <c r="H738" s="1097"/>
      <c r="I738" s="1097"/>
      <c r="J738" s="1097"/>
      <c r="K738" s="1097"/>
      <c r="L738" s="1097"/>
      <c r="M738" s="1097"/>
      <c r="N738" s="1097"/>
    </row>
    <row r="739" spans="3:14">
      <c r="C739" s="1097"/>
      <c r="D739" s="1097"/>
      <c r="E739" s="1097"/>
      <c r="F739" s="1097"/>
      <c r="G739" s="1097"/>
      <c r="H739" s="1097"/>
      <c r="I739" s="1097"/>
      <c r="J739" s="1097"/>
      <c r="K739" s="1097"/>
      <c r="L739" s="1097"/>
      <c r="M739" s="1097"/>
      <c r="N739" s="1097"/>
    </row>
    <row r="740" spans="3:14">
      <c r="C740" s="1097"/>
      <c r="D740" s="1097"/>
      <c r="E740" s="1097"/>
      <c r="F740" s="1097"/>
      <c r="G740" s="1097"/>
      <c r="H740" s="1097"/>
      <c r="I740" s="1097"/>
      <c r="J740" s="1097"/>
      <c r="K740" s="1097"/>
      <c r="L740" s="1097"/>
      <c r="M740" s="1097"/>
      <c r="N740" s="1097"/>
    </row>
    <row r="741" spans="3:14">
      <c r="C741" s="1097"/>
      <c r="D741" s="1097"/>
      <c r="E741" s="1097"/>
      <c r="F741" s="1097"/>
      <c r="G741" s="1097"/>
      <c r="H741" s="1097"/>
      <c r="I741" s="1097"/>
      <c r="J741" s="1097"/>
      <c r="K741" s="1097"/>
      <c r="L741" s="1097"/>
      <c r="M741" s="1097"/>
      <c r="N741" s="1097"/>
    </row>
    <row r="742" spans="3:14">
      <c r="C742" s="1097"/>
      <c r="D742" s="1097"/>
      <c r="E742" s="1097"/>
      <c r="F742" s="1097"/>
      <c r="G742" s="1097"/>
      <c r="H742" s="1097"/>
      <c r="I742" s="1097"/>
      <c r="J742" s="1097"/>
      <c r="K742" s="1097"/>
      <c r="L742" s="1097"/>
      <c r="M742" s="1097"/>
      <c r="N742" s="1097"/>
    </row>
    <row r="743" spans="3:14">
      <c r="C743" s="1097"/>
      <c r="D743" s="1097"/>
      <c r="E743" s="1097"/>
      <c r="F743" s="1097"/>
      <c r="G743" s="1097"/>
      <c r="H743" s="1097"/>
      <c r="I743" s="1097"/>
      <c r="J743" s="1097"/>
      <c r="K743" s="1097"/>
      <c r="L743" s="1097"/>
      <c r="M743" s="1097"/>
      <c r="N743" s="1097"/>
    </row>
    <row r="744" spans="3:14">
      <c r="C744" s="1097"/>
      <c r="D744" s="1097"/>
      <c r="E744" s="1097"/>
      <c r="F744" s="1097"/>
      <c r="G744" s="1097"/>
      <c r="H744" s="1097"/>
      <c r="I744" s="1097"/>
      <c r="J744" s="1097"/>
      <c r="K744" s="1097"/>
      <c r="L744" s="1097"/>
      <c r="M744" s="1097"/>
      <c r="N744" s="1097"/>
    </row>
    <row r="745" spans="3:14">
      <c r="C745" s="1097"/>
      <c r="D745" s="1097"/>
      <c r="E745" s="1097"/>
      <c r="F745" s="1097"/>
      <c r="G745" s="1097"/>
      <c r="H745" s="1097"/>
      <c r="I745" s="1097"/>
      <c r="J745" s="1097"/>
      <c r="K745" s="1097"/>
      <c r="L745" s="1097"/>
      <c r="M745" s="1097"/>
      <c r="N745" s="1097"/>
    </row>
    <row r="746" spans="3:14">
      <c r="C746" s="1097"/>
      <c r="D746" s="1097"/>
      <c r="E746" s="1097"/>
      <c r="F746" s="1097"/>
      <c r="G746" s="1097"/>
      <c r="H746" s="1097"/>
      <c r="I746" s="1097"/>
      <c r="J746" s="1097"/>
      <c r="K746" s="1097"/>
      <c r="L746" s="1097"/>
      <c r="M746" s="1097"/>
      <c r="N746" s="1097"/>
    </row>
    <row r="747" spans="3:14">
      <c r="C747" s="1097"/>
      <c r="D747" s="1097"/>
      <c r="E747" s="1097"/>
      <c r="F747" s="1097"/>
      <c r="G747" s="1097"/>
      <c r="H747" s="1097"/>
      <c r="I747" s="1097"/>
      <c r="J747" s="1097"/>
      <c r="K747" s="1097"/>
      <c r="L747" s="1097"/>
      <c r="M747" s="1097"/>
      <c r="N747" s="1097"/>
    </row>
    <row r="748" spans="3:14">
      <c r="C748" s="1097"/>
      <c r="D748" s="1097"/>
      <c r="E748" s="1097"/>
      <c r="F748" s="1097"/>
      <c r="G748" s="1097"/>
      <c r="H748" s="1097"/>
      <c r="I748" s="1097"/>
      <c r="J748" s="1097"/>
      <c r="K748" s="1097"/>
      <c r="L748" s="1097"/>
      <c r="M748" s="1097"/>
      <c r="N748" s="1097"/>
    </row>
    <row r="749" spans="3:14">
      <c r="C749" s="1097"/>
      <c r="D749" s="1097"/>
      <c r="E749" s="1097"/>
      <c r="F749" s="1097"/>
      <c r="G749" s="1097"/>
      <c r="H749" s="1097"/>
      <c r="I749" s="1097"/>
      <c r="J749" s="1097"/>
      <c r="K749" s="1097"/>
      <c r="L749" s="1097"/>
      <c r="M749" s="1097"/>
      <c r="N749" s="1097"/>
    </row>
    <row r="750" spans="3:14">
      <c r="C750" s="1097"/>
      <c r="D750" s="1097"/>
      <c r="E750" s="1097"/>
      <c r="F750" s="1097"/>
      <c r="G750" s="1097"/>
      <c r="H750" s="1097"/>
      <c r="I750" s="1097"/>
      <c r="J750" s="1097"/>
      <c r="K750" s="1097"/>
      <c r="L750" s="1097"/>
      <c r="M750" s="1097"/>
      <c r="N750" s="1097"/>
    </row>
    <row r="751" spans="3:14">
      <c r="C751" s="1097"/>
      <c r="D751" s="1097"/>
      <c r="E751" s="1097"/>
      <c r="F751" s="1097"/>
      <c r="G751" s="1097"/>
      <c r="H751" s="1097"/>
      <c r="I751" s="1097"/>
      <c r="J751" s="1097"/>
      <c r="K751" s="1097"/>
      <c r="L751" s="1097"/>
      <c r="M751" s="1097"/>
      <c r="N751" s="1097"/>
    </row>
    <row r="752" spans="3:14">
      <c r="C752" s="1097"/>
      <c r="D752" s="1097"/>
      <c r="E752" s="1097"/>
      <c r="F752" s="1097"/>
      <c r="G752" s="1097"/>
      <c r="H752" s="1097"/>
      <c r="I752" s="1097"/>
      <c r="J752" s="1097"/>
      <c r="K752" s="1097"/>
      <c r="L752" s="1097"/>
      <c r="M752" s="1097"/>
      <c r="N752" s="1097"/>
    </row>
    <row r="753" spans="3:14">
      <c r="C753" s="1097"/>
      <c r="D753" s="1097"/>
      <c r="E753" s="1097"/>
      <c r="F753" s="1097"/>
      <c r="G753" s="1097"/>
      <c r="H753" s="1097"/>
      <c r="I753" s="1097"/>
      <c r="J753" s="1097"/>
      <c r="K753" s="1097"/>
      <c r="L753" s="1097"/>
      <c r="M753" s="1097"/>
      <c r="N753" s="1097"/>
    </row>
    <row r="754" spans="3:14">
      <c r="C754" s="1097"/>
      <c r="D754" s="1097"/>
      <c r="E754" s="1097"/>
      <c r="F754" s="1097"/>
      <c r="G754" s="1097"/>
      <c r="H754" s="1097"/>
      <c r="I754" s="1097"/>
      <c r="J754" s="1097"/>
      <c r="K754" s="1097"/>
      <c r="L754" s="1097"/>
      <c r="M754" s="1097"/>
      <c r="N754" s="1097"/>
    </row>
    <row r="755" spans="3:14">
      <c r="C755" s="1097"/>
      <c r="D755" s="1097"/>
      <c r="E755" s="1097"/>
      <c r="F755" s="1097"/>
      <c r="G755" s="1097"/>
      <c r="H755" s="1097"/>
      <c r="I755" s="1097"/>
      <c r="J755" s="1097"/>
      <c r="K755" s="1097"/>
      <c r="L755" s="1097"/>
      <c r="M755" s="1097"/>
      <c r="N755" s="1097"/>
    </row>
    <row r="756" spans="3:14">
      <c r="C756" s="1097"/>
      <c r="D756" s="1097"/>
      <c r="E756" s="1097"/>
      <c r="F756" s="1097"/>
      <c r="G756" s="1097"/>
      <c r="H756" s="1097"/>
      <c r="I756" s="1097"/>
      <c r="J756" s="1097"/>
      <c r="K756" s="1097"/>
      <c r="L756" s="1097"/>
      <c r="M756" s="1097"/>
      <c r="N756" s="1097"/>
    </row>
    <row r="757" spans="3:14">
      <c r="C757" s="1097"/>
      <c r="D757" s="1097"/>
      <c r="E757" s="1097"/>
      <c r="F757" s="1097"/>
      <c r="G757" s="1097"/>
      <c r="H757" s="1097"/>
      <c r="I757" s="1097"/>
      <c r="J757" s="1097"/>
      <c r="K757" s="1097"/>
      <c r="L757" s="1097"/>
      <c r="M757" s="1097"/>
      <c r="N757" s="1097"/>
    </row>
    <row r="758" spans="3:14">
      <c r="C758" s="1097"/>
      <c r="D758" s="1097"/>
      <c r="E758" s="1097"/>
      <c r="F758" s="1097"/>
      <c r="G758" s="1097"/>
      <c r="H758" s="1097"/>
      <c r="I758" s="1097"/>
      <c r="J758" s="1097"/>
      <c r="K758" s="1097"/>
      <c r="L758" s="1097"/>
      <c r="M758" s="1097"/>
      <c r="N758" s="1097"/>
    </row>
    <row r="759" spans="3:14">
      <c r="C759" s="1097"/>
      <c r="D759" s="1097"/>
      <c r="E759" s="1097"/>
      <c r="F759" s="1097"/>
      <c r="G759" s="1097"/>
      <c r="H759" s="1097"/>
      <c r="I759" s="1097"/>
      <c r="J759" s="1097"/>
      <c r="K759" s="1097"/>
      <c r="L759" s="1097"/>
      <c r="M759" s="1097"/>
      <c r="N759" s="1097"/>
    </row>
    <row r="760" spans="3:14">
      <c r="C760" s="1097"/>
      <c r="D760" s="1097"/>
      <c r="E760" s="1097"/>
      <c r="F760" s="1097"/>
      <c r="G760" s="1097"/>
      <c r="H760" s="1097"/>
      <c r="I760" s="1097"/>
      <c r="J760" s="1097"/>
      <c r="K760" s="1097"/>
      <c r="L760" s="1097"/>
      <c r="M760" s="1097"/>
      <c r="N760" s="1097"/>
    </row>
    <row r="761" spans="3:14">
      <c r="C761" s="1097"/>
      <c r="D761" s="1097"/>
      <c r="E761" s="1097"/>
      <c r="F761" s="1097"/>
      <c r="G761" s="1097"/>
      <c r="H761" s="1097"/>
      <c r="I761" s="1097"/>
      <c r="J761" s="1097"/>
      <c r="K761" s="1097"/>
      <c r="L761" s="1097"/>
      <c r="M761" s="1097"/>
      <c r="N761" s="1097"/>
    </row>
    <row r="762" spans="3:14">
      <c r="C762" s="1097"/>
      <c r="D762" s="1097"/>
      <c r="E762" s="1097"/>
      <c r="F762" s="1097"/>
      <c r="G762" s="1097"/>
      <c r="H762" s="1097"/>
      <c r="I762" s="1097"/>
      <c r="J762" s="1097"/>
      <c r="K762" s="1097"/>
      <c r="L762" s="1097"/>
      <c r="M762" s="1097"/>
      <c r="N762" s="1097"/>
    </row>
    <row r="763" spans="3:14">
      <c r="C763" s="1097"/>
      <c r="D763" s="1097"/>
      <c r="E763" s="1097"/>
      <c r="F763" s="1097"/>
      <c r="G763" s="1097"/>
      <c r="H763" s="1097"/>
      <c r="I763" s="1097"/>
      <c r="J763" s="1097"/>
      <c r="K763" s="1097"/>
      <c r="L763" s="1097"/>
      <c r="M763" s="1097"/>
      <c r="N763" s="1097"/>
    </row>
    <row r="764" spans="3:14">
      <c r="C764" s="1097"/>
      <c r="D764" s="1097"/>
      <c r="E764" s="1097"/>
      <c r="F764" s="1097"/>
      <c r="G764" s="1097"/>
      <c r="H764" s="1097"/>
      <c r="I764" s="1097"/>
      <c r="J764" s="1097"/>
      <c r="K764" s="1097"/>
      <c r="L764" s="1097"/>
      <c r="M764" s="1097"/>
      <c r="N764" s="1097"/>
    </row>
    <row r="765" spans="3:14">
      <c r="C765" s="1097"/>
      <c r="D765" s="1097"/>
      <c r="E765" s="1097"/>
      <c r="F765" s="1097"/>
      <c r="G765" s="1097"/>
      <c r="H765" s="1097"/>
      <c r="I765" s="1097"/>
      <c r="J765" s="1097"/>
      <c r="K765" s="1097"/>
      <c r="L765" s="1097"/>
      <c r="M765" s="1097"/>
      <c r="N765" s="1097"/>
    </row>
    <row r="766" spans="3:14">
      <c r="C766" s="1097"/>
      <c r="D766" s="1097"/>
      <c r="E766" s="1097"/>
      <c r="F766" s="1097"/>
      <c r="G766" s="1097"/>
      <c r="H766" s="1097"/>
      <c r="I766" s="1097"/>
      <c r="J766" s="1097"/>
      <c r="K766" s="1097"/>
      <c r="L766" s="1097"/>
      <c r="M766" s="1097"/>
      <c r="N766" s="1097"/>
    </row>
    <row r="767" spans="3:14">
      <c r="C767" s="1097"/>
      <c r="D767" s="1097"/>
      <c r="E767" s="1097"/>
      <c r="F767" s="1097"/>
      <c r="G767" s="1097"/>
      <c r="H767" s="1097"/>
      <c r="I767" s="1097"/>
      <c r="J767" s="1097"/>
      <c r="K767" s="1097"/>
      <c r="L767" s="1097"/>
      <c r="M767" s="1097"/>
      <c r="N767" s="1097"/>
    </row>
    <row r="768" spans="3:14">
      <c r="C768" s="1097"/>
      <c r="D768" s="1097"/>
      <c r="E768" s="1097"/>
      <c r="F768" s="1097"/>
      <c r="G768" s="1097"/>
      <c r="H768" s="1097"/>
      <c r="I768" s="1097"/>
      <c r="J768" s="1097"/>
      <c r="K768" s="1097"/>
      <c r="L768" s="1097"/>
      <c r="M768" s="1097"/>
      <c r="N768" s="1097"/>
    </row>
    <row r="769" spans="3:14">
      <c r="C769" s="1097"/>
      <c r="D769" s="1097"/>
      <c r="E769" s="1097"/>
      <c r="F769" s="1097"/>
      <c r="G769" s="1097"/>
      <c r="H769" s="1097"/>
      <c r="I769" s="1097"/>
      <c r="J769" s="1097"/>
      <c r="K769" s="1097"/>
      <c r="L769" s="1097"/>
      <c r="M769" s="1097"/>
      <c r="N769" s="1097"/>
    </row>
    <row r="770" spans="3:14">
      <c r="C770" s="1097"/>
      <c r="D770" s="1097"/>
      <c r="E770" s="1097"/>
      <c r="F770" s="1097"/>
      <c r="G770" s="1097"/>
      <c r="H770" s="1097"/>
      <c r="I770" s="1097"/>
      <c r="J770" s="1097"/>
      <c r="K770" s="1097"/>
      <c r="L770" s="1097"/>
      <c r="M770" s="1097"/>
      <c r="N770" s="1097"/>
    </row>
    <row r="771" spans="3:14">
      <c r="C771" s="1097"/>
      <c r="D771" s="1097"/>
      <c r="E771" s="1097"/>
      <c r="F771" s="1097"/>
      <c r="G771" s="1097"/>
      <c r="H771" s="1097"/>
      <c r="I771" s="1097"/>
      <c r="J771" s="1097"/>
      <c r="K771" s="1097"/>
      <c r="L771" s="1097"/>
      <c r="M771" s="1097"/>
      <c r="N771" s="1097"/>
    </row>
    <row r="772" spans="3:14">
      <c r="C772" s="1097"/>
      <c r="D772" s="1097"/>
      <c r="E772" s="1097"/>
      <c r="F772" s="1097"/>
      <c r="G772" s="1097"/>
      <c r="H772" s="1097"/>
      <c r="I772" s="1097"/>
      <c r="J772" s="1097"/>
      <c r="K772" s="1097"/>
      <c r="L772" s="1097"/>
      <c r="M772" s="1097"/>
      <c r="N772" s="1097"/>
    </row>
    <row r="773" spans="3:14">
      <c r="C773" s="1097"/>
      <c r="D773" s="1097"/>
      <c r="E773" s="1097"/>
      <c r="F773" s="1097"/>
      <c r="G773" s="1097"/>
      <c r="H773" s="1097"/>
      <c r="I773" s="1097"/>
      <c r="J773" s="1097"/>
      <c r="K773" s="1097"/>
      <c r="L773" s="1097"/>
      <c r="M773" s="1097"/>
      <c r="N773" s="1097"/>
    </row>
    <row r="774" spans="3:14">
      <c r="C774" s="1097"/>
      <c r="D774" s="1097"/>
      <c r="E774" s="1097"/>
      <c r="F774" s="1097"/>
      <c r="G774" s="1097"/>
      <c r="H774" s="1097"/>
      <c r="I774" s="1097"/>
      <c r="J774" s="1097"/>
      <c r="K774" s="1097"/>
      <c r="L774" s="1097"/>
      <c r="M774" s="1097"/>
      <c r="N774" s="1097"/>
    </row>
    <row r="775" spans="3:14">
      <c r="C775" s="1097"/>
      <c r="D775" s="1097"/>
      <c r="E775" s="1097"/>
      <c r="F775" s="1097"/>
      <c r="G775" s="1097"/>
      <c r="H775" s="1097"/>
      <c r="I775" s="1097"/>
      <c r="J775" s="1097"/>
      <c r="K775" s="1097"/>
      <c r="L775" s="1097"/>
      <c r="M775" s="1097"/>
      <c r="N775" s="1097"/>
    </row>
    <row r="776" spans="3:14">
      <c r="C776" s="1097"/>
      <c r="D776" s="1097"/>
      <c r="E776" s="1097"/>
      <c r="F776" s="1097"/>
      <c r="G776" s="1097"/>
      <c r="H776" s="1097"/>
      <c r="I776" s="1097"/>
      <c r="J776" s="1097"/>
      <c r="K776" s="1097"/>
      <c r="L776" s="1097"/>
      <c r="M776" s="1097"/>
      <c r="N776" s="1097"/>
    </row>
    <row r="777" spans="3:14">
      <c r="C777" s="1097"/>
      <c r="D777" s="1097"/>
      <c r="E777" s="1097"/>
      <c r="F777" s="1097"/>
      <c r="G777" s="1097"/>
      <c r="H777" s="1097"/>
      <c r="I777" s="1097"/>
      <c r="J777" s="1097"/>
      <c r="K777" s="1097"/>
      <c r="L777" s="1097"/>
      <c r="M777" s="1097"/>
      <c r="N777" s="1097"/>
    </row>
    <row r="778" spans="3:14">
      <c r="C778" s="1097"/>
      <c r="D778" s="1097"/>
      <c r="E778" s="1097"/>
      <c r="F778" s="1097"/>
      <c r="G778" s="1097"/>
      <c r="H778" s="1097"/>
      <c r="I778" s="1097"/>
      <c r="J778" s="1097"/>
      <c r="K778" s="1097"/>
      <c r="L778" s="1097"/>
      <c r="M778" s="1097"/>
      <c r="N778" s="1097"/>
    </row>
    <row r="779" spans="3:14">
      <c r="C779" s="1097"/>
      <c r="D779" s="1097"/>
      <c r="E779" s="1097"/>
      <c r="F779" s="1097"/>
      <c r="G779" s="1097"/>
      <c r="H779" s="1097"/>
      <c r="I779" s="1097"/>
      <c r="J779" s="1097"/>
      <c r="K779" s="1097"/>
      <c r="L779" s="1097"/>
      <c r="M779" s="1097"/>
      <c r="N779" s="1097"/>
    </row>
    <row r="780" spans="3:14">
      <c r="C780" s="1097"/>
      <c r="D780" s="1097"/>
      <c r="E780" s="1097"/>
      <c r="F780" s="1097"/>
      <c r="G780" s="1097"/>
      <c r="H780" s="1097"/>
      <c r="I780" s="1097"/>
      <c r="J780" s="1097"/>
      <c r="K780" s="1097"/>
      <c r="L780" s="1097"/>
      <c r="M780" s="1097"/>
      <c r="N780" s="1097"/>
    </row>
    <row r="781" spans="3:14">
      <c r="C781" s="1097"/>
      <c r="D781" s="1097"/>
      <c r="E781" s="1097"/>
      <c r="F781" s="1097"/>
      <c r="G781" s="1097"/>
      <c r="H781" s="1097"/>
      <c r="I781" s="1097"/>
      <c r="J781" s="1097"/>
      <c r="K781" s="1097"/>
      <c r="L781" s="1097"/>
      <c r="M781" s="1097"/>
      <c r="N781" s="1097"/>
    </row>
    <row r="782" spans="3:14">
      <c r="C782" s="1097"/>
      <c r="D782" s="1097"/>
      <c r="E782" s="1097"/>
      <c r="F782" s="1097"/>
      <c r="G782" s="1097"/>
      <c r="H782" s="1097"/>
      <c r="I782" s="1097"/>
      <c r="J782" s="1097"/>
      <c r="K782" s="1097"/>
      <c r="L782" s="1097"/>
      <c r="M782" s="1097"/>
      <c r="N782" s="1097"/>
    </row>
    <row r="783" spans="3:14">
      <c r="C783" s="1097"/>
      <c r="D783" s="1097"/>
      <c r="E783" s="1097"/>
      <c r="F783" s="1097"/>
      <c r="G783" s="1097"/>
      <c r="H783" s="1097"/>
      <c r="I783" s="1097"/>
      <c r="J783" s="1097"/>
      <c r="K783" s="1097"/>
      <c r="L783" s="1097"/>
      <c r="M783" s="1097"/>
      <c r="N783" s="1097"/>
    </row>
    <row r="784" spans="3:14">
      <c r="C784" s="1097"/>
      <c r="D784" s="1097"/>
      <c r="E784" s="1097"/>
      <c r="F784" s="1097"/>
      <c r="G784" s="1097"/>
      <c r="H784" s="1097"/>
      <c r="I784" s="1097"/>
      <c r="J784" s="1097"/>
      <c r="K784" s="1097"/>
      <c r="L784" s="1097"/>
      <c r="M784" s="1097"/>
      <c r="N784" s="1097"/>
    </row>
    <row r="785" spans="3:14">
      <c r="C785" s="1097"/>
      <c r="D785" s="1097"/>
      <c r="E785" s="1097"/>
      <c r="F785" s="1097"/>
      <c r="G785" s="1097"/>
      <c r="H785" s="1097"/>
      <c r="I785" s="1097"/>
      <c r="J785" s="1097"/>
      <c r="K785" s="1097"/>
      <c r="L785" s="1097"/>
      <c r="M785" s="1097"/>
      <c r="N785" s="1097"/>
    </row>
    <row r="786" spans="3:14">
      <c r="C786" s="1097"/>
      <c r="D786" s="1097"/>
      <c r="E786" s="1097"/>
      <c r="F786" s="1097"/>
      <c r="G786" s="1097"/>
      <c r="H786" s="1097"/>
      <c r="I786" s="1097"/>
      <c r="J786" s="1097"/>
      <c r="K786" s="1097"/>
      <c r="L786" s="1097"/>
      <c r="M786" s="1097"/>
      <c r="N786" s="1097"/>
    </row>
    <row r="787" spans="3:14">
      <c r="C787" s="1097"/>
      <c r="D787" s="1097"/>
      <c r="E787" s="1097"/>
      <c r="F787" s="1097"/>
      <c r="G787" s="1097"/>
      <c r="H787" s="1097"/>
      <c r="I787" s="1097"/>
      <c r="J787" s="1097"/>
      <c r="K787" s="1097"/>
      <c r="L787" s="1097"/>
      <c r="M787" s="1097"/>
      <c r="N787" s="1097"/>
    </row>
    <row r="788" spans="3:14">
      <c r="C788" s="1097"/>
      <c r="D788" s="1097"/>
      <c r="E788" s="1097"/>
      <c r="F788" s="1097"/>
      <c r="G788" s="1097"/>
      <c r="H788" s="1097"/>
      <c r="I788" s="1097"/>
      <c r="J788" s="1097"/>
      <c r="K788" s="1097"/>
      <c r="L788" s="1097"/>
      <c r="M788" s="1097"/>
      <c r="N788" s="1097"/>
    </row>
    <row r="789" spans="3:14">
      <c r="C789" s="1097"/>
      <c r="D789" s="1097"/>
      <c r="E789" s="1097"/>
      <c r="F789" s="1097"/>
      <c r="G789" s="1097"/>
      <c r="H789" s="1097"/>
      <c r="I789" s="1097"/>
      <c r="J789" s="1097"/>
      <c r="K789" s="1097"/>
      <c r="L789" s="1097"/>
      <c r="M789" s="1097"/>
      <c r="N789" s="1097"/>
    </row>
    <row r="790" spans="3:14">
      <c r="C790" s="1097"/>
      <c r="D790" s="1097"/>
      <c r="E790" s="1097"/>
      <c r="F790" s="1097"/>
      <c r="G790" s="1097"/>
      <c r="H790" s="1097"/>
      <c r="I790" s="1097"/>
      <c r="J790" s="1097"/>
      <c r="K790" s="1097"/>
      <c r="L790" s="1097"/>
      <c r="M790" s="1097"/>
      <c r="N790" s="1097"/>
    </row>
    <row r="791" spans="3:14">
      <c r="C791" s="1097"/>
      <c r="D791" s="1097"/>
      <c r="E791" s="1097"/>
      <c r="F791" s="1097"/>
      <c r="G791" s="1097"/>
      <c r="H791" s="1097"/>
      <c r="I791" s="1097"/>
      <c r="J791" s="1097"/>
      <c r="K791" s="1097"/>
      <c r="L791" s="1097"/>
      <c r="M791" s="1097"/>
      <c r="N791" s="1097"/>
    </row>
    <row r="792" spans="3:14">
      <c r="C792" s="1097"/>
      <c r="D792" s="1097"/>
      <c r="E792" s="1097"/>
      <c r="F792" s="1097"/>
      <c r="G792" s="1097"/>
      <c r="H792" s="1097"/>
      <c r="I792" s="1097"/>
      <c r="J792" s="1097"/>
      <c r="K792" s="1097"/>
      <c r="L792" s="1097"/>
      <c r="M792" s="1097"/>
      <c r="N792" s="1097"/>
    </row>
    <row r="793" spans="3:14">
      <c r="C793" s="1097"/>
      <c r="D793" s="1097"/>
      <c r="E793" s="1097"/>
      <c r="F793" s="1097"/>
      <c r="G793" s="1097"/>
      <c r="H793" s="1097"/>
      <c r="I793" s="1097"/>
      <c r="J793" s="1097"/>
      <c r="K793" s="1097"/>
      <c r="L793" s="1097"/>
      <c r="M793" s="1097"/>
      <c r="N793" s="1097"/>
    </row>
    <row r="794" spans="3:14">
      <c r="C794" s="1097"/>
      <c r="D794" s="1097"/>
      <c r="E794" s="1097"/>
      <c r="F794" s="1097"/>
      <c r="G794" s="1097"/>
      <c r="H794" s="1097"/>
      <c r="I794" s="1097"/>
      <c r="J794" s="1097"/>
      <c r="K794" s="1097"/>
      <c r="L794" s="1097"/>
      <c r="M794" s="1097"/>
      <c r="N794" s="1097"/>
    </row>
    <row r="795" spans="3:14">
      <c r="C795" s="1097"/>
      <c r="D795" s="1097"/>
      <c r="E795" s="1097"/>
      <c r="F795" s="1097"/>
      <c r="G795" s="1097"/>
      <c r="H795" s="1097"/>
      <c r="I795" s="1097"/>
      <c r="J795" s="1097"/>
      <c r="K795" s="1097"/>
      <c r="L795" s="1097"/>
      <c r="M795" s="1097"/>
      <c r="N795" s="1097"/>
    </row>
    <row r="796" spans="3:14">
      <c r="C796" s="1097"/>
      <c r="D796" s="1097"/>
      <c r="E796" s="1097"/>
      <c r="F796" s="1097"/>
      <c r="G796" s="1097"/>
      <c r="H796" s="1097"/>
      <c r="I796" s="1097"/>
      <c r="J796" s="1097"/>
      <c r="K796" s="1097"/>
      <c r="L796" s="1097"/>
      <c r="M796" s="1097"/>
      <c r="N796" s="1097"/>
    </row>
    <row r="797" spans="3:14">
      <c r="C797" s="1097"/>
      <c r="D797" s="1097"/>
      <c r="E797" s="1097"/>
      <c r="F797" s="1097"/>
      <c r="G797" s="1097"/>
      <c r="H797" s="1097"/>
      <c r="I797" s="1097"/>
      <c r="J797" s="1097"/>
      <c r="K797" s="1097"/>
      <c r="L797" s="1097"/>
      <c r="M797" s="1097"/>
      <c r="N797" s="1097"/>
    </row>
    <row r="798" spans="3:14">
      <c r="C798" s="1097"/>
      <c r="D798" s="1097"/>
      <c r="E798" s="1097"/>
      <c r="F798" s="1097"/>
      <c r="G798" s="1097"/>
      <c r="H798" s="1097"/>
      <c r="I798" s="1097"/>
      <c r="J798" s="1097"/>
      <c r="K798" s="1097"/>
      <c r="L798" s="1097"/>
      <c r="M798" s="1097"/>
      <c r="N798" s="1097"/>
    </row>
    <row r="799" spans="3:14">
      <c r="C799" s="1097"/>
      <c r="D799" s="1097"/>
      <c r="E799" s="1097"/>
      <c r="F799" s="1097"/>
      <c r="G799" s="1097"/>
      <c r="H799" s="1097"/>
      <c r="I799" s="1097"/>
      <c r="J799" s="1097"/>
      <c r="K799" s="1097"/>
      <c r="L799" s="1097"/>
      <c r="M799" s="1097"/>
      <c r="N799" s="1097"/>
    </row>
    <row r="800" spans="3:14">
      <c r="C800" s="1097"/>
      <c r="D800" s="1097"/>
      <c r="E800" s="1097"/>
      <c r="F800" s="1097"/>
      <c r="G800" s="1097"/>
      <c r="H800" s="1097"/>
      <c r="I800" s="1097"/>
      <c r="J800" s="1097"/>
      <c r="K800" s="1097"/>
      <c r="L800" s="1097"/>
      <c r="M800" s="1097"/>
      <c r="N800" s="1097"/>
    </row>
    <row r="801" spans="3:14">
      <c r="C801" s="1097"/>
      <c r="D801" s="1097"/>
      <c r="E801" s="1097"/>
      <c r="F801" s="1097"/>
      <c r="G801" s="1097"/>
      <c r="H801" s="1097"/>
      <c r="I801" s="1097"/>
      <c r="J801" s="1097"/>
      <c r="K801" s="1097"/>
      <c r="L801" s="1097"/>
      <c r="M801" s="1097"/>
      <c r="N801" s="1097"/>
    </row>
    <row r="802" spans="3:14">
      <c r="C802" s="1097"/>
      <c r="D802" s="1097"/>
      <c r="E802" s="1097"/>
      <c r="F802" s="1097"/>
      <c r="G802" s="1097"/>
      <c r="H802" s="1097"/>
      <c r="I802" s="1097"/>
      <c r="J802" s="1097"/>
      <c r="K802" s="1097"/>
      <c r="L802" s="1097"/>
      <c r="M802" s="1097"/>
      <c r="N802" s="1097"/>
    </row>
    <row r="803" spans="3:14">
      <c r="C803" s="1097"/>
      <c r="D803" s="1097"/>
      <c r="E803" s="1097"/>
      <c r="F803" s="1097"/>
      <c r="G803" s="1097"/>
      <c r="H803" s="1097"/>
      <c r="I803" s="1097"/>
      <c r="J803" s="1097"/>
      <c r="K803" s="1097"/>
      <c r="L803" s="1097"/>
      <c r="M803" s="1097"/>
      <c r="N803" s="1097"/>
    </row>
    <row r="804" spans="3:14">
      <c r="C804" s="1097"/>
      <c r="D804" s="1097"/>
      <c r="E804" s="1097"/>
      <c r="F804" s="1097"/>
      <c r="G804" s="1097"/>
      <c r="H804" s="1097"/>
      <c r="I804" s="1097"/>
      <c r="J804" s="1097"/>
      <c r="K804" s="1097"/>
      <c r="L804" s="1097"/>
      <c r="M804" s="1097"/>
      <c r="N804" s="1097"/>
    </row>
    <row r="805" spans="3:14">
      <c r="C805" s="1097"/>
      <c r="D805" s="1097"/>
      <c r="E805" s="1097"/>
      <c r="F805" s="1097"/>
      <c r="G805" s="1097"/>
      <c r="H805" s="1097"/>
      <c r="I805" s="1097"/>
      <c r="J805" s="1097"/>
      <c r="K805" s="1097"/>
      <c r="L805" s="1097"/>
      <c r="M805" s="1097"/>
      <c r="N805" s="1097"/>
    </row>
    <row r="806" spans="3:14">
      <c r="C806" s="1097"/>
      <c r="D806" s="1097"/>
      <c r="E806" s="1097"/>
      <c r="F806" s="1097"/>
      <c r="G806" s="1097"/>
      <c r="H806" s="1097"/>
      <c r="I806" s="1097"/>
      <c r="J806" s="1097"/>
      <c r="K806" s="1097"/>
      <c r="L806" s="1097"/>
      <c r="M806" s="1097"/>
      <c r="N806" s="1097"/>
    </row>
    <row r="807" spans="3:14">
      <c r="C807" s="1097"/>
      <c r="D807" s="1097"/>
      <c r="E807" s="1097"/>
      <c r="F807" s="1097"/>
      <c r="G807" s="1097"/>
      <c r="H807" s="1097"/>
      <c r="I807" s="1097"/>
      <c r="J807" s="1097"/>
      <c r="K807" s="1097"/>
      <c r="L807" s="1097"/>
      <c r="M807" s="1097"/>
      <c r="N807" s="1097"/>
    </row>
    <row r="808" spans="3:14">
      <c r="C808" s="1097"/>
      <c r="D808" s="1097"/>
      <c r="E808" s="1097"/>
      <c r="F808" s="1097"/>
      <c r="G808" s="1097"/>
      <c r="H808" s="1097"/>
      <c r="I808" s="1097"/>
      <c r="J808" s="1097"/>
      <c r="K808" s="1097"/>
      <c r="L808" s="1097"/>
      <c r="M808" s="1097"/>
      <c r="N808" s="1097"/>
    </row>
    <row r="809" spans="3:14">
      <c r="C809" s="1097"/>
      <c r="D809" s="1097"/>
      <c r="E809" s="1097"/>
      <c r="F809" s="1097"/>
      <c r="G809" s="1097"/>
      <c r="H809" s="1097"/>
      <c r="I809" s="1097"/>
      <c r="J809" s="1097"/>
      <c r="K809" s="1097"/>
      <c r="L809" s="1097"/>
      <c r="M809" s="1097"/>
      <c r="N809" s="1097"/>
    </row>
    <row r="810" spans="3:14">
      <c r="C810" s="1097"/>
      <c r="D810" s="1097"/>
      <c r="E810" s="1097"/>
      <c r="F810" s="1097"/>
      <c r="G810" s="1097"/>
      <c r="H810" s="1097"/>
      <c r="I810" s="1097"/>
      <c r="J810" s="1097"/>
      <c r="K810" s="1097"/>
      <c r="L810" s="1097"/>
      <c r="M810" s="1097"/>
      <c r="N810" s="1097"/>
    </row>
    <row r="811" spans="3:14">
      <c r="C811" s="1097"/>
      <c r="D811" s="1097"/>
      <c r="E811" s="1097"/>
      <c r="F811" s="1097"/>
      <c r="G811" s="1097"/>
      <c r="H811" s="1097"/>
      <c r="I811" s="1097"/>
      <c r="J811" s="1097"/>
      <c r="K811" s="1097"/>
      <c r="L811" s="1097"/>
      <c r="M811" s="1097"/>
      <c r="N811" s="1097"/>
    </row>
    <row r="812" spans="3:14">
      <c r="C812" s="1097"/>
      <c r="D812" s="1097"/>
      <c r="E812" s="1097"/>
      <c r="F812" s="1097"/>
      <c r="G812" s="1097"/>
      <c r="H812" s="1097"/>
      <c r="I812" s="1097"/>
      <c r="J812" s="1097"/>
      <c r="K812" s="1097"/>
      <c r="L812" s="1097"/>
      <c r="M812" s="1097"/>
      <c r="N812" s="1097"/>
    </row>
    <row r="813" spans="3:14">
      <c r="C813" s="1097"/>
      <c r="D813" s="1097"/>
      <c r="E813" s="1097"/>
      <c r="F813" s="1097"/>
      <c r="G813" s="1097"/>
      <c r="H813" s="1097"/>
      <c r="I813" s="1097"/>
      <c r="J813" s="1097"/>
      <c r="K813" s="1097"/>
      <c r="L813" s="1097"/>
      <c r="M813" s="1097"/>
      <c r="N813" s="1097"/>
    </row>
    <row r="814" spans="3:14">
      <c r="C814" s="1097"/>
      <c r="D814" s="1097"/>
      <c r="E814" s="1097"/>
      <c r="F814" s="1097"/>
      <c r="G814" s="1097"/>
      <c r="H814" s="1097"/>
      <c r="I814" s="1097"/>
      <c r="J814" s="1097"/>
      <c r="K814" s="1097"/>
      <c r="L814" s="1097"/>
      <c r="M814" s="1097"/>
      <c r="N814" s="1097"/>
    </row>
    <row r="815" spans="3:14">
      <c r="C815" s="1097"/>
      <c r="D815" s="1097"/>
      <c r="E815" s="1097"/>
      <c r="F815" s="1097"/>
      <c r="G815" s="1097"/>
      <c r="H815" s="1097"/>
      <c r="I815" s="1097"/>
      <c r="J815" s="1097"/>
      <c r="K815" s="1097"/>
      <c r="L815" s="1097"/>
      <c r="M815" s="1097"/>
      <c r="N815" s="1097"/>
    </row>
    <row r="816" spans="3:14">
      <c r="C816" s="1097"/>
      <c r="D816" s="1097"/>
      <c r="E816" s="1097"/>
      <c r="F816" s="1097"/>
      <c r="G816" s="1097"/>
      <c r="H816" s="1097"/>
      <c r="I816" s="1097"/>
      <c r="J816" s="1097"/>
      <c r="K816" s="1097"/>
      <c r="L816" s="1097"/>
      <c r="M816" s="1097"/>
      <c r="N816" s="1097"/>
    </row>
    <row r="817" spans="3:14">
      <c r="C817" s="1097"/>
      <c r="D817" s="1097"/>
      <c r="E817" s="1097"/>
      <c r="F817" s="1097"/>
      <c r="G817" s="1097"/>
      <c r="H817" s="1097"/>
      <c r="I817" s="1097"/>
      <c r="J817" s="1097"/>
      <c r="K817" s="1097"/>
      <c r="L817" s="1097"/>
      <c r="M817" s="1097"/>
      <c r="N817" s="1097"/>
    </row>
    <row r="818" spans="3:14">
      <c r="C818" s="1097"/>
      <c r="D818" s="1097"/>
      <c r="E818" s="1097"/>
      <c r="F818" s="1097"/>
      <c r="G818" s="1097"/>
      <c r="H818" s="1097"/>
      <c r="I818" s="1097"/>
      <c r="J818" s="1097"/>
      <c r="K818" s="1097"/>
      <c r="L818" s="1097"/>
      <c r="M818" s="1097"/>
      <c r="N818" s="1097"/>
    </row>
    <row r="819" spans="3:14">
      <c r="C819" s="1097"/>
      <c r="D819" s="1097"/>
      <c r="E819" s="1097"/>
      <c r="F819" s="1097"/>
      <c r="G819" s="1097"/>
      <c r="H819" s="1097"/>
      <c r="I819" s="1097"/>
      <c r="J819" s="1097"/>
      <c r="K819" s="1097"/>
      <c r="L819" s="1097"/>
      <c r="M819" s="1097"/>
      <c r="N819" s="1097"/>
    </row>
    <row r="820" spans="3:14">
      <c r="C820" s="1097"/>
      <c r="D820" s="1097"/>
      <c r="E820" s="1097"/>
      <c r="F820" s="1097"/>
      <c r="G820" s="1097"/>
      <c r="H820" s="1097"/>
      <c r="I820" s="1097"/>
      <c r="J820" s="1097"/>
      <c r="K820" s="1097"/>
      <c r="L820" s="1097"/>
      <c r="M820" s="1097"/>
      <c r="N820" s="1097"/>
    </row>
    <row r="821" spans="3:14">
      <c r="C821" s="1097"/>
      <c r="D821" s="1097"/>
      <c r="E821" s="1097"/>
      <c r="F821" s="1097"/>
      <c r="G821" s="1097"/>
      <c r="H821" s="1097"/>
      <c r="I821" s="1097"/>
      <c r="J821" s="1097"/>
      <c r="K821" s="1097"/>
      <c r="L821" s="1097"/>
      <c r="M821" s="1097"/>
      <c r="N821" s="1097"/>
    </row>
    <row r="822" spans="3:14">
      <c r="C822" s="1097"/>
      <c r="D822" s="1097"/>
      <c r="E822" s="1097"/>
      <c r="F822" s="1097"/>
      <c r="G822" s="1097"/>
      <c r="H822" s="1097"/>
      <c r="I822" s="1097"/>
      <c r="J822" s="1097"/>
      <c r="K822" s="1097"/>
      <c r="L822" s="1097"/>
      <c r="M822" s="1097"/>
      <c r="N822" s="1097"/>
    </row>
    <row r="823" spans="3:14">
      <c r="C823" s="1097"/>
      <c r="D823" s="1097"/>
      <c r="E823" s="1097"/>
      <c r="F823" s="1097"/>
      <c r="G823" s="1097"/>
      <c r="H823" s="1097"/>
      <c r="I823" s="1097"/>
      <c r="J823" s="1097"/>
      <c r="K823" s="1097"/>
      <c r="L823" s="1097"/>
      <c r="M823" s="1097"/>
      <c r="N823" s="1097"/>
    </row>
    <row r="824" spans="3:14">
      <c r="C824" s="1097"/>
      <c r="D824" s="1097"/>
      <c r="E824" s="1097"/>
      <c r="F824" s="1097"/>
      <c r="G824" s="1097"/>
      <c r="H824" s="1097"/>
      <c r="I824" s="1097"/>
      <c r="J824" s="1097"/>
      <c r="K824" s="1097"/>
      <c r="L824" s="1097"/>
      <c r="M824" s="1097"/>
      <c r="N824" s="1097"/>
    </row>
    <row r="825" spans="3:14">
      <c r="C825" s="1097"/>
      <c r="D825" s="1097"/>
      <c r="E825" s="1097"/>
      <c r="F825" s="1097"/>
      <c r="G825" s="1097"/>
      <c r="H825" s="1097"/>
      <c r="I825" s="1097"/>
      <c r="J825" s="1097"/>
      <c r="K825" s="1097"/>
      <c r="L825" s="1097"/>
      <c r="M825" s="1097"/>
      <c r="N825" s="1097"/>
    </row>
    <row r="826" spans="3:14">
      <c r="C826" s="1097"/>
      <c r="D826" s="1097"/>
      <c r="E826" s="1097"/>
      <c r="F826" s="1097"/>
      <c r="G826" s="1097"/>
      <c r="H826" s="1097"/>
      <c r="I826" s="1097"/>
      <c r="J826" s="1097"/>
      <c r="K826" s="1097"/>
      <c r="L826" s="1097"/>
      <c r="M826" s="1097"/>
      <c r="N826" s="1097"/>
    </row>
    <row r="827" spans="3:14">
      <c r="C827" s="1097"/>
      <c r="D827" s="1097"/>
      <c r="E827" s="1097"/>
      <c r="F827" s="1097"/>
      <c r="G827" s="1097"/>
      <c r="H827" s="1097"/>
      <c r="I827" s="1097"/>
      <c r="J827" s="1097"/>
      <c r="K827" s="1097"/>
      <c r="L827" s="1097"/>
      <c r="M827" s="1097"/>
      <c r="N827" s="1097"/>
    </row>
    <row r="828" spans="3:14">
      <c r="C828" s="1097"/>
      <c r="D828" s="1097"/>
      <c r="E828" s="1097"/>
      <c r="F828" s="1097"/>
      <c r="G828" s="1097"/>
      <c r="H828" s="1097"/>
      <c r="I828" s="1097"/>
      <c r="J828" s="1097"/>
      <c r="K828" s="1097"/>
      <c r="L828" s="1097"/>
      <c r="M828" s="1097"/>
      <c r="N828" s="1097"/>
    </row>
    <row r="829" spans="3:14">
      <c r="C829" s="1097"/>
      <c r="D829" s="1097"/>
      <c r="E829" s="1097"/>
      <c r="F829" s="1097"/>
      <c r="G829" s="1097"/>
      <c r="H829" s="1097"/>
      <c r="I829" s="1097"/>
      <c r="J829" s="1097"/>
      <c r="K829" s="1097"/>
      <c r="L829" s="1097"/>
      <c r="M829" s="1097"/>
      <c r="N829" s="1097"/>
    </row>
    <row r="830" spans="3:14">
      <c r="C830" s="1097"/>
      <c r="D830" s="1097"/>
      <c r="E830" s="1097"/>
      <c r="F830" s="1097"/>
      <c r="G830" s="1097"/>
      <c r="H830" s="1097"/>
      <c r="I830" s="1097"/>
      <c r="J830" s="1097"/>
      <c r="K830" s="1097"/>
      <c r="L830" s="1097"/>
      <c r="M830" s="1097"/>
      <c r="N830" s="1097"/>
    </row>
    <row r="831" spans="3:14">
      <c r="C831" s="1097"/>
      <c r="D831" s="1097"/>
      <c r="E831" s="1097"/>
      <c r="F831" s="1097"/>
      <c r="G831" s="1097"/>
      <c r="H831" s="1097"/>
      <c r="I831" s="1097"/>
      <c r="J831" s="1097"/>
      <c r="K831" s="1097"/>
      <c r="L831" s="1097"/>
      <c r="M831" s="1097"/>
      <c r="N831" s="1097"/>
    </row>
    <row r="832" spans="3:14">
      <c r="C832" s="1097"/>
      <c r="D832" s="1097"/>
      <c r="E832" s="1097"/>
      <c r="F832" s="1097"/>
      <c r="G832" s="1097"/>
      <c r="H832" s="1097"/>
      <c r="I832" s="1097"/>
      <c r="J832" s="1097"/>
      <c r="K832" s="1097"/>
      <c r="L832" s="1097"/>
      <c r="M832" s="1097"/>
      <c r="N832" s="1097"/>
    </row>
    <row r="833" spans="3:14">
      <c r="C833" s="1097"/>
      <c r="D833" s="1097"/>
      <c r="E833" s="1097"/>
      <c r="F833" s="1097"/>
      <c r="G833" s="1097"/>
      <c r="H833" s="1097"/>
      <c r="I833" s="1097"/>
      <c r="J833" s="1097"/>
      <c r="K833" s="1097"/>
      <c r="L833" s="1097"/>
      <c r="M833" s="1097"/>
      <c r="N833" s="1097"/>
    </row>
    <row r="834" spans="3:14">
      <c r="C834" s="1097"/>
      <c r="D834" s="1097"/>
      <c r="E834" s="1097"/>
      <c r="F834" s="1097"/>
      <c r="G834" s="1097"/>
      <c r="H834" s="1097"/>
      <c r="I834" s="1097"/>
      <c r="J834" s="1097"/>
      <c r="K834" s="1097"/>
      <c r="L834" s="1097"/>
      <c r="M834" s="1097"/>
      <c r="N834" s="1097"/>
    </row>
    <row r="835" spans="3:14">
      <c r="C835" s="1097"/>
      <c r="D835" s="1097"/>
      <c r="E835" s="1097"/>
      <c r="F835" s="1097"/>
      <c r="G835" s="1097"/>
      <c r="H835" s="1097"/>
      <c r="I835" s="1097"/>
      <c r="J835" s="1097"/>
      <c r="K835" s="1097"/>
      <c r="L835" s="1097"/>
      <c r="M835" s="1097"/>
      <c r="N835" s="1097"/>
    </row>
    <row r="836" spans="3:14">
      <c r="C836" s="1097"/>
      <c r="D836" s="1097"/>
      <c r="E836" s="1097"/>
      <c r="F836" s="1097"/>
      <c r="G836" s="1097"/>
      <c r="H836" s="1097"/>
      <c r="I836" s="1097"/>
      <c r="J836" s="1097"/>
      <c r="K836" s="1097"/>
      <c r="L836" s="1097"/>
      <c r="M836" s="1097"/>
      <c r="N836" s="1097"/>
    </row>
    <row r="837" spans="3:14">
      <c r="C837" s="1097"/>
      <c r="D837" s="1097"/>
      <c r="E837" s="1097"/>
      <c r="F837" s="1097"/>
      <c r="G837" s="1097"/>
      <c r="H837" s="1097"/>
      <c r="I837" s="1097"/>
      <c r="J837" s="1097"/>
      <c r="K837" s="1097"/>
      <c r="L837" s="1097"/>
      <c r="M837" s="1097"/>
      <c r="N837" s="1097"/>
    </row>
    <row r="838" spans="3:14">
      <c r="C838" s="1097"/>
      <c r="D838" s="1097"/>
      <c r="E838" s="1097"/>
      <c r="F838" s="1097"/>
      <c r="G838" s="1097"/>
      <c r="H838" s="1097"/>
      <c r="I838" s="1097"/>
      <c r="J838" s="1097"/>
      <c r="K838" s="1097"/>
      <c r="L838" s="1097"/>
      <c r="M838" s="1097"/>
      <c r="N838" s="1097"/>
    </row>
    <row r="839" spans="3:14">
      <c r="C839" s="1097"/>
      <c r="D839" s="1097"/>
      <c r="E839" s="1097"/>
      <c r="F839" s="1097"/>
      <c r="G839" s="1097"/>
      <c r="H839" s="1097"/>
      <c r="I839" s="1097"/>
      <c r="J839" s="1097"/>
      <c r="K839" s="1097"/>
      <c r="L839" s="1097"/>
      <c r="M839" s="1097"/>
      <c r="N839" s="1097"/>
    </row>
    <row r="840" spans="3:14">
      <c r="C840" s="1097"/>
      <c r="D840" s="1097"/>
      <c r="E840" s="1097"/>
      <c r="F840" s="1097"/>
      <c r="G840" s="1097"/>
      <c r="H840" s="1097"/>
      <c r="I840" s="1097"/>
      <c r="J840" s="1097"/>
      <c r="K840" s="1097"/>
      <c r="L840" s="1097"/>
      <c r="M840" s="1097"/>
      <c r="N840" s="1097"/>
    </row>
    <row r="841" spans="3:14">
      <c r="C841" s="1097"/>
      <c r="D841" s="1097"/>
      <c r="E841" s="1097"/>
      <c r="F841" s="1097"/>
      <c r="G841" s="1097"/>
      <c r="H841" s="1097"/>
      <c r="I841" s="1097"/>
      <c r="J841" s="1097"/>
      <c r="K841" s="1097"/>
      <c r="L841" s="1097"/>
      <c r="M841" s="1097"/>
      <c r="N841" s="1097"/>
    </row>
    <row r="842" spans="3:14">
      <c r="C842" s="1097"/>
      <c r="D842" s="1097"/>
      <c r="E842" s="1097"/>
      <c r="F842" s="1097"/>
      <c r="G842" s="1097"/>
      <c r="H842" s="1097"/>
      <c r="I842" s="1097"/>
      <c r="J842" s="1097"/>
      <c r="K842" s="1097"/>
      <c r="L842" s="1097"/>
      <c r="M842" s="1097"/>
      <c r="N842" s="1097"/>
    </row>
    <row r="843" spans="3:14">
      <c r="C843" s="1097"/>
      <c r="D843" s="1097"/>
      <c r="E843" s="1097"/>
      <c r="F843" s="1097"/>
      <c r="G843" s="1097"/>
      <c r="H843" s="1097"/>
      <c r="I843" s="1097"/>
      <c r="J843" s="1097"/>
      <c r="K843" s="1097"/>
      <c r="L843" s="1097"/>
      <c r="M843" s="1097"/>
      <c r="N843" s="1097"/>
    </row>
    <row r="844" spans="3:14">
      <c r="C844" s="1097"/>
      <c r="D844" s="1097"/>
      <c r="E844" s="1097"/>
      <c r="F844" s="1097"/>
      <c r="G844" s="1097"/>
      <c r="H844" s="1097"/>
      <c r="I844" s="1097"/>
      <c r="J844" s="1097"/>
      <c r="K844" s="1097"/>
      <c r="L844" s="1097"/>
      <c r="M844" s="1097"/>
      <c r="N844" s="1097"/>
    </row>
    <row r="845" spans="3:14">
      <c r="C845" s="1097"/>
      <c r="D845" s="1097"/>
      <c r="E845" s="1097"/>
      <c r="F845" s="1097"/>
      <c r="G845" s="1097"/>
      <c r="H845" s="1097"/>
      <c r="I845" s="1097"/>
      <c r="J845" s="1097"/>
      <c r="K845" s="1097"/>
      <c r="L845" s="1097"/>
      <c r="M845" s="1097"/>
      <c r="N845" s="1097"/>
    </row>
    <row r="846" spans="3:14">
      <c r="C846" s="1097"/>
      <c r="D846" s="1097"/>
      <c r="E846" s="1097"/>
      <c r="F846" s="1097"/>
      <c r="G846" s="1097"/>
      <c r="H846" s="1097"/>
      <c r="I846" s="1097"/>
      <c r="J846" s="1097"/>
      <c r="K846" s="1097"/>
      <c r="L846" s="1097"/>
      <c r="M846" s="1097"/>
      <c r="N846" s="1097"/>
    </row>
    <row r="847" spans="3:14">
      <c r="C847" s="1097"/>
      <c r="D847" s="1097"/>
      <c r="E847" s="1097"/>
      <c r="F847" s="1097"/>
      <c r="G847" s="1097"/>
      <c r="H847" s="1097"/>
      <c r="I847" s="1097"/>
      <c r="J847" s="1097"/>
      <c r="K847" s="1097"/>
      <c r="L847" s="1097"/>
      <c r="M847" s="1097"/>
      <c r="N847" s="1097"/>
    </row>
    <row r="848" spans="3:14">
      <c r="C848" s="1097"/>
      <c r="D848" s="1097"/>
      <c r="E848" s="1097"/>
      <c r="F848" s="1097"/>
      <c r="G848" s="1097"/>
      <c r="H848" s="1097"/>
      <c r="I848" s="1097"/>
      <c r="J848" s="1097"/>
      <c r="K848" s="1097"/>
      <c r="L848" s="1097"/>
      <c r="M848" s="1097"/>
      <c r="N848" s="1097"/>
    </row>
    <row r="849" spans="3:14">
      <c r="C849" s="1097"/>
      <c r="D849" s="1097"/>
      <c r="E849" s="1097"/>
      <c r="F849" s="1097"/>
      <c r="G849" s="1097"/>
      <c r="H849" s="1097"/>
      <c r="I849" s="1097"/>
      <c r="J849" s="1097"/>
      <c r="K849" s="1097"/>
      <c r="L849" s="1097"/>
      <c r="M849" s="1097"/>
      <c r="N849" s="1097"/>
    </row>
    <row r="850" spans="3:14">
      <c r="C850" s="1097"/>
      <c r="D850" s="1097"/>
      <c r="E850" s="1097"/>
      <c r="F850" s="1097"/>
      <c r="G850" s="1097"/>
      <c r="H850" s="1097"/>
      <c r="I850" s="1097"/>
      <c r="J850" s="1097"/>
      <c r="K850" s="1097"/>
      <c r="L850" s="1097"/>
      <c r="M850" s="1097"/>
      <c r="N850" s="1097"/>
    </row>
    <row r="851" spans="3:14">
      <c r="C851" s="1097"/>
      <c r="D851" s="1097"/>
      <c r="E851" s="1097"/>
      <c r="F851" s="1097"/>
      <c r="G851" s="1097"/>
      <c r="H851" s="1097"/>
      <c r="I851" s="1097"/>
      <c r="J851" s="1097"/>
      <c r="K851" s="1097"/>
      <c r="L851" s="1097"/>
      <c r="M851" s="1097"/>
      <c r="N851" s="1097"/>
    </row>
    <row r="852" spans="3:14">
      <c r="C852" s="1097"/>
      <c r="D852" s="1097"/>
      <c r="E852" s="1097"/>
      <c r="F852" s="1097"/>
      <c r="G852" s="1097"/>
      <c r="H852" s="1097"/>
      <c r="I852" s="1097"/>
      <c r="J852" s="1097"/>
      <c r="K852" s="1097"/>
      <c r="L852" s="1097"/>
      <c r="M852" s="1097"/>
      <c r="N852" s="1097"/>
    </row>
    <row r="853" spans="3:14">
      <c r="C853" s="1097"/>
      <c r="D853" s="1097"/>
      <c r="E853" s="1097"/>
      <c r="F853" s="1097"/>
      <c r="G853" s="1097"/>
      <c r="H853" s="1097"/>
      <c r="I853" s="1097"/>
      <c r="J853" s="1097"/>
      <c r="K853" s="1097"/>
      <c r="L853" s="1097"/>
      <c r="M853" s="1097"/>
      <c r="N853" s="1097"/>
    </row>
    <row r="854" spans="3:14">
      <c r="C854" s="1097"/>
      <c r="D854" s="1097"/>
      <c r="E854" s="1097"/>
      <c r="F854" s="1097"/>
      <c r="G854" s="1097"/>
      <c r="H854" s="1097"/>
      <c r="I854" s="1097"/>
      <c r="J854" s="1097"/>
      <c r="K854" s="1097"/>
      <c r="L854" s="1097"/>
      <c r="M854" s="1097"/>
      <c r="N854" s="1097"/>
    </row>
    <row r="855" spans="3:14">
      <c r="C855" s="1097"/>
      <c r="D855" s="1097"/>
      <c r="E855" s="1097"/>
      <c r="F855" s="1097"/>
      <c r="G855" s="1097"/>
      <c r="H855" s="1097"/>
      <c r="I855" s="1097"/>
      <c r="J855" s="1097"/>
      <c r="K855" s="1097"/>
      <c r="L855" s="1097"/>
      <c r="M855" s="1097"/>
      <c r="N855" s="1097"/>
    </row>
    <row r="856" spans="3:14">
      <c r="C856" s="1097"/>
      <c r="D856" s="1097"/>
      <c r="E856" s="1097"/>
      <c r="F856" s="1097"/>
      <c r="G856" s="1097"/>
      <c r="H856" s="1097"/>
      <c r="I856" s="1097"/>
      <c r="J856" s="1097"/>
      <c r="K856" s="1097"/>
      <c r="L856" s="1097"/>
      <c r="M856" s="1097"/>
      <c r="N856" s="1097"/>
    </row>
    <row r="857" spans="3:14">
      <c r="C857" s="1097"/>
      <c r="D857" s="1097"/>
      <c r="E857" s="1097"/>
      <c r="F857" s="1097"/>
      <c r="G857" s="1097"/>
      <c r="H857" s="1097"/>
      <c r="I857" s="1097"/>
      <c r="J857" s="1097"/>
      <c r="K857" s="1097"/>
      <c r="L857" s="1097"/>
      <c r="M857" s="1097"/>
      <c r="N857" s="1097"/>
    </row>
    <row r="858" spans="3:14">
      <c r="C858" s="1097"/>
      <c r="D858" s="1097"/>
      <c r="E858" s="1097"/>
      <c r="F858" s="1097"/>
      <c r="G858" s="1097"/>
      <c r="H858" s="1097"/>
      <c r="I858" s="1097"/>
      <c r="J858" s="1097"/>
      <c r="K858" s="1097"/>
      <c r="L858" s="1097"/>
      <c r="M858" s="1097"/>
      <c r="N858" s="1097"/>
    </row>
    <row r="859" spans="3:14">
      <c r="C859" s="1097"/>
      <c r="D859" s="1097"/>
      <c r="E859" s="1097"/>
      <c r="F859" s="1097"/>
      <c r="G859" s="1097"/>
      <c r="H859" s="1097"/>
      <c r="I859" s="1097"/>
      <c r="J859" s="1097"/>
      <c r="K859" s="1097"/>
      <c r="L859" s="1097"/>
      <c r="M859" s="1097"/>
      <c r="N859" s="1097"/>
    </row>
    <row r="860" spans="3:14">
      <c r="C860" s="1097"/>
      <c r="D860" s="1097"/>
      <c r="E860" s="1097"/>
      <c r="F860" s="1097"/>
      <c r="G860" s="1097"/>
      <c r="H860" s="1097"/>
      <c r="I860" s="1097"/>
      <c r="J860" s="1097"/>
      <c r="K860" s="1097"/>
      <c r="L860" s="1097"/>
      <c r="M860" s="1097"/>
      <c r="N860" s="1097"/>
    </row>
    <row r="861" spans="3:14">
      <c r="C861" s="1097"/>
      <c r="D861" s="1097"/>
      <c r="E861" s="1097"/>
      <c r="F861" s="1097"/>
      <c r="G861" s="1097"/>
      <c r="H861" s="1097"/>
      <c r="I861" s="1097"/>
      <c r="J861" s="1097"/>
      <c r="K861" s="1097"/>
      <c r="L861" s="1097"/>
      <c r="M861" s="1097"/>
      <c r="N861" s="1097"/>
    </row>
    <row r="862" spans="3:14">
      <c r="C862" s="1097"/>
      <c r="D862" s="1097"/>
      <c r="E862" s="1097"/>
      <c r="F862" s="1097"/>
      <c r="G862" s="1097"/>
      <c r="H862" s="1097"/>
      <c r="I862" s="1097"/>
      <c r="J862" s="1097"/>
      <c r="K862" s="1097"/>
      <c r="L862" s="1097"/>
      <c r="M862" s="1097"/>
      <c r="N862" s="1097"/>
    </row>
    <row r="863" spans="3:14">
      <c r="C863" s="1097"/>
      <c r="D863" s="1097"/>
      <c r="E863" s="1097"/>
      <c r="F863" s="1097"/>
      <c r="G863" s="1097"/>
      <c r="H863" s="1097"/>
      <c r="I863" s="1097"/>
      <c r="J863" s="1097"/>
      <c r="K863" s="1097"/>
      <c r="L863" s="1097"/>
      <c r="M863" s="1097"/>
      <c r="N863" s="1097"/>
    </row>
    <row r="864" spans="3:14">
      <c r="C864" s="1097"/>
      <c r="D864" s="1097"/>
      <c r="E864" s="1097"/>
      <c r="F864" s="1097"/>
      <c r="G864" s="1097"/>
      <c r="H864" s="1097"/>
      <c r="I864" s="1097"/>
      <c r="J864" s="1097"/>
      <c r="K864" s="1097"/>
      <c r="L864" s="1097"/>
      <c r="M864" s="1097"/>
      <c r="N864" s="1097"/>
    </row>
    <row r="865" spans="3:14">
      <c r="C865" s="1097"/>
      <c r="D865" s="1097"/>
      <c r="E865" s="1097"/>
      <c r="F865" s="1097"/>
      <c r="G865" s="1097"/>
      <c r="H865" s="1097"/>
      <c r="I865" s="1097"/>
      <c r="J865" s="1097"/>
      <c r="K865" s="1097"/>
      <c r="L865" s="1097"/>
      <c r="M865" s="1097"/>
      <c r="N865" s="1097"/>
    </row>
    <row r="866" spans="3:14">
      <c r="C866" s="1097"/>
      <c r="D866" s="1097"/>
      <c r="E866" s="1097"/>
      <c r="F866" s="1097"/>
      <c r="G866" s="1097"/>
      <c r="H866" s="1097"/>
      <c r="I866" s="1097"/>
      <c r="J866" s="1097"/>
      <c r="K866" s="1097"/>
      <c r="L866" s="1097"/>
      <c r="M866" s="1097"/>
      <c r="N866" s="1097"/>
    </row>
    <row r="867" spans="3:14">
      <c r="C867" s="1097"/>
      <c r="D867" s="1097"/>
      <c r="E867" s="1097"/>
      <c r="F867" s="1097"/>
      <c r="G867" s="1097"/>
      <c r="H867" s="1097"/>
      <c r="I867" s="1097"/>
      <c r="J867" s="1097"/>
      <c r="K867" s="1097"/>
      <c r="L867" s="1097"/>
      <c r="M867" s="1097"/>
      <c r="N867" s="1097"/>
    </row>
    <row r="868" spans="3:14">
      <c r="C868" s="1097"/>
      <c r="D868" s="1097"/>
      <c r="E868" s="1097"/>
      <c r="F868" s="1097"/>
      <c r="G868" s="1097"/>
      <c r="H868" s="1097"/>
      <c r="I868" s="1097"/>
      <c r="J868" s="1097"/>
      <c r="K868" s="1097"/>
      <c r="L868" s="1097"/>
      <c r="M868" s="1097"/>
      <c r="N868" s="1097"/>
    </row>
    <row r="869" spans="3:14">
      <c r="C869" s="1097"/>
      <c r="D869" s="1097"/>
      <c r="E869" s="1097"/>
      <c r="F869" s="1097"/>
      <c r="G869" s="1097"/>
      <c r="H869" s="1097"/>
      <c r="I869" s="1097"/>
      <c r="J869" s="1097"/>
      <c r="K869" s="1097"/>
      <c r="L869" s="1097"/>
      <c r="M869" s="1097"/>
      <c r="N869" s="1097"/>
    </row>
    <row r="870" spans="3:14">
      <c r="C870" s="1097"/>
      <c r="D870" s="1097"/>
      <c r="E870" s="1097"/>
      <c r="F870" s="1097"/>
      <c r="G870" s="1097"/>
      <c r="H870" s="1097"/>
      <c r="I870" s="1097"/>
      <c r="J870" s="1097"/>
      <c r="K870" s="1097"/>
      <c r="L870" s="1097"/>
      <c r="M870" s="1097"/>
      <c r="N870" s="1097"/>
    </row>
    <row r="871" spans="3:14">
      <c r="C871" s="1097"/>
      <c r="D871" s="1097"/>
      <c r="E871" s="1097"/>
      <c r="F871" s="1097"/>
      <c r="G871" s="1097"/>
      <c r="H871" s="1097"/>
      <c r="I871" s="1097"/>
      <c r="J871" s="1097"/>
      <c r="K871" s="1097"/>
      <c r="L871" s="1097"/>
      <c r="M871" s="1097"/>
      <c r="N871" s="1097"/>
    </row>
    <row r="872" spans="3:14">
      <c r="C872" s="1097"/>
      <c r="D872" s="1097"/>
      <c r="E872" s="1097"/>
      <c r="F872" s="1097"/>
      <c r="G872" s="1097"/>
      <c r="H872" s="1097"/>
      <c r="I872" s="1097"/>
      <c r="J872" s="1097"/>
      <c r="K872" s="1097"/>
      <c r="L872" s="1097"/>
      <c r="M872" s="1097"/>
      <c r="N872" s="1097"/>
    </row>
    <row r="873" spans="3:14">
      <c r="C873" s="1097"/>
      <c r="D873" s="1097"/>
      <c r="E873" s="1097"/>
      <c r="F873" s="1097"/>
      <c r="G873" s="1097"/>
      <c r="H873" s="1097"/>
      <c r="I873" s="1097"/>
      <c r="J873" s="1097"/>
      <c r="K873" s="1097"/>
      <c r="L873" s="1097"/>
      <c r="M873" s="1097"/>
      <c r="N873" s="1097"/>
    </row>
    <row r="874" spans="3:14">
      <c r="C874" s="1097"/>
      <c r="D874" s="1097"/>
      <c r="E874" s="1097"/>
      <c r="F874" s="1097"/>
      <c r="G874" s="1097"/>
      <c r="H874" s="1097"/>
      <c r="I874" s="1097"/>
      <c r="J874" s="1097"/>
      <c r="K874" s="1097"/>
      <c r="L874" s="1097"/>
      <c r="M874" s="1097"/>
      <c r="N874" s="1097"/>
    </row>
    <row r="875" spans="3:14">
      <c r="C875" s="1097"/>
      <c r="D875" s="1097"/>
      <c r="E875" s="1097"/>
      <c r="F875" s="1097"/>
      <c r="G875" s="1097"/>
      <c r="H875" s="1097"/>
      <c r="I875" s="1097"/>
      <c r="J875" s="1097"/>
      <c r="K875" s="1097"/>
      <c r="L875" s="1097"/>
      <c r="M875" s="1097"/>
      <c r="N875" s="1097"/>
    </row>
    <row r="876" spans="3:14">
      <c r="C876" s="1097"/>
      <c r="D876" s="1097"/>
      <c r="E876" s="1097"/>
      <c r="F876" s="1097"/>
      <c r="G876" s="1097"/>
      <c r="H876" s="1097"/>
      <c r="I876" s="1097"/>
      <c r="J876" s="1097"/>
      <c r="K876" s="1097"/>
      <c r="L876" s="1097"/>
      <c r="M876" s="1097"/>
      <c r="N876" s="1097"/>
    </row>
    <row r="877" spans="3:14">
      <c r="C877" s="1097"/>
      <c r="D877" s="1097"/>
      <c r="E877" s="1097"/>
      <c r="F877" s="1097"/>
      <c r="G877" s="1097"/>
      <c r="H877" s="1097"/>
      <c r="I877" s="1097"/>
      <c r="J877" s="1097"/>
      <c r="K877" s="1097"/>
      <c r="L877" s="1097"/>
      <c r="M877" s="1097"/>
      <c r="N877" s="1097"/>
    </row>
    <row r="878" spans="3:14">
      <c r="C878" s="1097"/>
      <c r="D878" s="1097"/>
      <c r="E878" s="1097"/>
      <c r="F878" s="1097"/>
      <c r="G878" s="1097"/>
      <c r="H878" s="1097"/>
      <c r="I878" s="1097"/>
      <c r="J878" s="1097"/>
      <c r="K878" s="1097"/>
      <c r="L878" s="1097"/>
      <c r="M878" s="1097"/>
      <c r="N878" s="1097"/>
    </row>
    <row r="879" spans="3:14">
      <c r="C879" s="1097"/>
      <c r="D879" s="1097"/>
      <c r="E879" s="1097"/>
      <c r="F879" s="1097"/>
      <c r="G879" s="1097"/>
      <c r="H879" s="1097"/>
      <c r="I879" s="1097"/>
      <c r="J879" s="1097"/>
      <c r="K879" s="1097"/>
      <c r="L879" s="1097"/>
      <c r="M879" s="1097"/>
      <c r="N879" s="1097"/>
    </row>
    <row r="880" spans="3:14">
      <c r="C880" s="1097"/>
      <c r="D880" s="1097"/>
      <c r="E880" s="1097"/>
      <c r="F880" s="1097"/>
      <c r="G880" s="1097"/>
      <c r="H880" s="1097"/>
      <c r="I880" s="1097"/>
      <c r="J880" s="1097"/>
      <c r="K880" s="1097"/>
      <c r="L880" s="1097"/>
      <c r="M880" s="1097"/>
      <c r="N880" s="1097"/>
    </row>
    <row r="881" spans="3:14">
      <c r="C881" s="1097"/>
      <c r="D881" s="1097"/>
      <c r="E881" s="1097"/>
      <c r="F881" s="1097"/>
      <c r="G881" s="1097"/>
      <c r="H881" s="1097"/>
      <c r="I881" s="1097"/>
      <c r="J881" s="1097"/>
      <c r="K881" s="1097"/>
      <c r="L881" s="1097"/>
      <c r="M881" s="1097"/>
      <c r="N881" s="1097"/>
    </row>
    <row r="882" spans="3:14">
      <c r="C882" s="1097"/>
      <c r="D882" s="1097"/>
      <c r="E882" s="1097"/>
      <c r="F882" s="1097"/>
      <c r="G882" s="1097"/>
      <c r="H882" s="1097"/>
      <c r="I882" s="1097"/>
      <c r="J882" s="1097"/>
      <c r="K882" s="1097"/>
      <c r="L882" s="1097"/>
      <c r="M882" s="1097"/>
      <c r="N882" s="1097"/>
    </row>
    <row r="883" spans="3:14">
      <c r="C883" s="1097"/>
      <c r="D883" s="1097"/>
      <c r="E883" s="1097"/>
      <c r="F883" s="1097"/>
      <c r="G883" s="1097"/>
      <c r="H883" s="1097"/>
      <c r="I883" s="1097"/>
      <c r="J883" s="1097"/>
      <c r="K883" s="1097"/>
      <c r="L883" s="1097"/>
      <c r="M883" s="1097"/>
      <c r="N883" s="1097"/>
    </row>
    <row r="884" spans="3:14">
      <c r="C884" s="1097"/>
      <c r="D884" s="1097"/>
      <c r="E884" s="1097"/>
      <c r="F884" s="1097"/>
      <c r="G884" s="1097"/>
      <c r="H884" s="1097"/>
      <c r="I884" s="1097"/>
      <c r="J884" s="1097"/>
      <c r="K884" s="1097"/>
      <c r="L884" s="1097"/>
      <c r="M884" s="1097"/>
      <c r="N884" s="1097"/>
    </row>
    <row r="885" spans="3:14">
      <c r="C885" s="1097"/>
      <c r="D885" s="1097"/>
      <c r="E885" s="1097"/>
      <c r="F885" s="1097"/>
      <c r="G885" s="1097"/>
      <c r="H885" s="1097"/>
      <c r="I885" s="1097"/>
      <c r="J885" s="1097"/>
      <c r="K885" s="1097"/>
      <c r="L885" s="1097"/>
      <c r="M885" s="1097"/>
      <c r="N885" s="1097"/>
    </row>
    <row r="886" spans="3:14">
      <c r="C886" s="1097"/>
      <c r="D886" s="1097"/>
      <c r="E886" s="1097"/>
      <c r="F886" s="1097"/>
      <c r="G886" s="1097"/>
      <c r="H886" s="1097"/>
      <c r="I886" s="1097"/>
      <c r="J886" s="1097"/>
      <c r="K886" s="1097"/>
      <c r="L886" s="1097"/>
      <c r="M886" s="1097"/>
      <c r="N886" s="1097"/>
    </row>
    <row r="887" spans="3:14">
      <c r="C887" s="1097"/>
      <c r="D887" s="1097"/>
      <c r="E887" s="1097"/>
      <c r="F887" s="1097"/>
      <c r="G887" s="1097"/>
      <c r="H887" s="1097"/>
      <c r="I887" s="1097"/>
      <c r="J887" s="1097"/>
      <c r="K887" s="1097"/>
      <c r="L887" s="1097"/>
      <c r="M887" s="1097"/>
      <c r="N887" s="1097"/>
    </row>
    <row r="888" spans="3:14">
      <c r="C888" s="1097"/>
      <c r="D888" s="1097"/>
      <c r="E888" s="1097"/>
      <c r="F888" s="1097"/>
      <c r="G888" s="1097"/>
      <c r="H888" s="1097"/>
      <c r="I888" s="1097"/>
      <c r="J888" s="1097"/>
      <c r="K888" s="1097"/>
      <c r="L888" s="1097"/>
      <c r="M888" s="1097"/>
      <c r="N888" s="1097"/>
    </row>
    <row r="889" spans="3:14">
      <c r="C889" s="1097"/>
      <c r="D889" s="1097"/>
      <c r="E889" s="1097"/>
      <c r="F889" s="1097"/>
      <c r="G889" s="1097"/>
      <c r="H889" s="1097"/>
      <c r="I889" s="1097"/>
      <c r="J889" s="1097"/>
      <c r="K889" s="1097"/>
      <c r="L889" s="1097"/>
      <c r="M889" s="1097"/>
      <c r="N889" s="1097"/>
    </row>
    <row r="890" spans="3:14">
      <c r="C890" s="1097"/>
      <c r="D890" s="1097"/>
      <c r="E890" s="1097"/>
      <c r="F890" s="1097"/>
      <c r="G890" s="1097"/>
      <c r="H890" s="1097"/>
      <c r="I890" s="1097"/>
      <c r="J890" s="1097"/>
      <c r="K890" s="1097"/>
      <c r="L890" s="1097"/>
      <c r="M890" s="1097"/>
      <c r="N890" s="1097"/>
    </row>
    <row r="891" spans="3:14">
      <c r="C891" s="1097"/>
      <c r="D891" s="1097"/>
      <c r="E891" s="1097"/>
      <c r="F891" s="1097"/>
      <c r="G891" s="1097"/>
      <c r="H891" s="1097"/>
      <c r="I891" s="1097"/>
      <c r="J891" s="1097"/>
      <c r="K891" s="1097"/>
      <c r="L891" s="1097"/>
      <c r="M891" s="1097"/>
      <c r="N891" s="1097"/>
    </row>
    <row r="892" spans="3:14">
      <c r="C892" s="1097"/>
      <c r="D892" s="1097"/>
      <c r="E892" s="1097"/>
      <c r="F892" s="1097"/>
      <c r="G892" s="1097"/>
      <c r="H892" s="1097"/>
      <c r="I892" s="1097"/>
      <c r="J892" s="1097"/>
      <c r="K892" s="1097"/>
      <c r="L892" s="1097"/>
      <c r="M892" s="1097"/>
      <c r="N892" s="1097"/>
    </row>
    <row r="893" spans="3:14">
      <c r="C893" s="1097"/>
      <c r="D893" s="1097"/>
      <c r="E893" s="1097"/>
      <c r="F893" s="1097"/>
      <c r="G893" s="1097"/>
      <c r="H893" s="1097"/>
      <c r="I893" s="1097"/>
      <c r="J893" s="1097"/>
      <c r="K893" s="1097"/>
      <c r="L893" s="1097"/>
      <c r="M893" s="1097"/>
      <c r="N893" s="1097"/>
    </row>
    <row r="894" spans="3:14">
      <c r="C894" s="1097"/>
      <c r="D894" s="1097"/>
      <c r="E894" s="1097"/>
      <c r="F894" s="1097"/>
      <c r="G894" s="1097"/>
      <c r="H894" s="1097"/>
      <c r="I894" s="1097"/>
      <c r="J894" s="1097"/>
      <c r="K894" s="1097"/>
      <c r="L894" s="1097"/>
      <c r="M894" s="1097"/>
      <c r="N894" s="1097"/>
    </row>
    <row r="895" spans="3:14">
      <c r="C895" s="1097"/>
      <c r="D895" s="1097"/>
      <c r="E895" s="1097"/>
      <c r="F895" s="1097"/>
      <c r="G895" s="1097"/>
      <c r="H895" s="1097"/>
      <c r="I895" s="1097"/>
      <c r="J895" s="1097"/>
      <c r="K895" s="1097"/>
      <c r="L895" s="1097"/>
      <c r="M895" s="1097"/>
      <c r="N895" s="1097"/>
    </row>
    <row r="896" spans="3:14">
      <c r="C896" s="1097"/>
      <c r="D896" s="1097"/>
      <c r="E896" s="1097"/>
      <c r="F896" s="1097"/>
      <c r="G896" s="1097"/>
      <c r="H896" s="1097"/>
      <c r="I896" s="1097"/>
      <c r="J896" s="1097"/>
      <c r="K896" s="1097"/>
      <c r="L896" s="1097"/>
      <c r="M896" s="1097"/>
      <c r="N896" s="1097"/>
    </row>
    <row r="897" spans="3:14">
      <c r="C897" s="1097"/>
      <c r="D897" s="1097"/>
      <c r="E897" s="1097"/>
      <c r="F897" s="1097"/>
      <c r="G897" s="1097"/>
      <c r="H897" s="1097"/>
      <c r="I897" s="1097"/>
      <c r="J897" s="1097"/>
      <c r="K897" s="1097"/>
      <c r="L897" s="1097"/>
      <c r="M897" s="1097"/>
      <c r="N897" s="1097"/>
    </row>
    <row r="898" spans="3:14">
      <c r="C898" s="1097"/>
      <c r="D898" s="1097"/>
      <c r="E898" s="1097"/>
      <c r="F898" s="1097"/>
      <c r="G898" s="1097"/>
      <c r="H898" s="1097"/>
      <c r="I898" s="1097"/>
      <c r="J898" s="1097"/>
      <c r="K898" s="1097"/>
      <c r="L898" s="1097"/>
      <c r="M898" s="1097"/>
      <c r="N898" s="1097"/>
    </row>
    <row r="899" spans="3:14">
      <c r="C899" s="1097"/>
      <c r="D899" s="1097"/>
      <c r="E899" s="1097"/>
      <c r="F899" s="1097"/>
      <c r="G899" s="1097"/>
      <c r="H899" s="1097"/>
      <c r="I899" s="1097"/>
      <c r="J899" s="1097"/>
      <c r="K899" s="1097"/>
      <c r="L899" s="1097"/>
      <c r="M899" s="1097"/>
      <c r="N899" s="1097"/>
    </row>
    <row r="900" spans="3:14">
      <c r="C900" s="1097"/>
      <c r="D900" s="1097"/>
      <c r="E900" s="1097"/>
      <c r="F900" s="1097"/>
      <c r="G900" s="1097"/>
      <c r="H900" s="1097"/>
      <c r="I900" s="1097"/>
      <c r="J900" s="1097"/>
      <c r="K900" s="1097"/>
      <c r="L900" s="1097"/>
      <c r="M900" s="1097"/>
      <c r="N900" s="1097"/>
    </row>
    <row r="901" spans="3:14">
      <c r="C901" s="1097"/>
      <c r="D901" s="1097"/>
      <c r="E901" s="1097"/>
      <c r="F901" s="1097"/>
      <c r="G901" s="1097"/>
      <c r="H901" s="1097"/>
      <c r="I901" s="1097"/>
      <c r="J901" s="1097"/>
      <c r="K901" s="1097"/>
      <c r="L901" s="1097"/>
      <c r="M901" s="1097"/>
      <c r="N901" s="1097"/>
    </row>
    <row r="902" spans="3:14">
      <c r="C902" s="1097"/>
      <c r="D902" s="1097"/>
      <c r="E902" s="1097"/>
      <c r="F902" s="1097"/>
      <c r="G902" s="1097"/>
      <c r="H902" s="1097"/>
      <c r="I902" s="1097"/>
      <c r="J902" s="1097"/>
      <c r="K902" s="1097"/>
      <c r="L902" s="1097"/>
      <c r="M902" s="1097"/>
      <c r="N902" s="1097"/>
    </row>
    <row r="903" spans="3:14">
      <c r="C903" s="1097"/>
      <c r="D903" s="1097"/>
      <c r="E903" s="1097"/>
      <c r="F903" s="1097"/>
      <c r="G903" s="1097"/>
      <c r="H903" s="1097"/>
      <c r="I903" s="1097"/>
      <c r="J903" s="1097"/>
      <c r="K903" s="1097"/>
      <c r="L903" s="1097"/>
      <c r="M903" s="1097"/>
      <c r="N903" s="1097"/>
    </row>
    <row r="904" spans="3:14">
      <c r="C904" s="1097"/>
      <c r="D904" s="1097"/>
      <c r="E904" s="1097"/>
      <c r="F904" s="1097"/>
      <c r="G904" s="1097"/>
      <c r="H904" s="1097"/>
      <c r="I904" s="1097"/>
      <c r="J904" s="1097"/>
      <c r="K904" s="1097"/>
      <c r="L904" s="1097"/>
      <c r="M904" s="1097"/>
      <c r="N904" s="1097"/>
    </row>
    <row r="905" spans="3:14">
      <c r="C905" s="1097"/>
      <c r="D905" s="1097"/>
      <c r="E905" s="1097"/>
      <c r="F905" s="1097"/>
      <c r="G905" s="1097"/>
      <c r="H905" s="1097"/>
      <c r="I905" s="1097"/>
      <c r="J905" s="1097"/>
      <c r="K905" s="1097"/>
      <c r="L905" s="1097"/>
      <c r="M905" s="1097"/>
      <c r="N905" s="1097"/>
    </row>
    <row r="906" spans="3:14">
      <c r="C906" s="1097"/>
      <c r="D906" s="1097"/>
      <c r="E906" s="1097"/>
      <c r="F906" s="1097"/>
      <c r="G906" s="1097"/>
      <c r="H906" s="1097"/>
      <c r="I906" s="1097"/>
      <c r="J906" s="1097"/>
      <c r="K906" s="1097"/>
      <c r="L906" s="1097"/>
      <c r="M906" s="1097"/>
      <c r="N906" s="1097"/>
    </row>
  </sheetData>
  <mergeCells count="7">
    <mergeCell ref="B357:G357"/>
    <mergeCell ref="I357:N358"/>
    <mergeCell ref="B2:D2"/>
    <mergeCell ref="E2:L2"/>
    <mergeCell ref="B3:B4"/>
    <mergeCell ref="E3:L3"/>
    <mergeCell ref="E4:L4"/>
  </mergeCells>
  <printOptions horizontalCentered="1" verticalCentered="1"/>
  <pageMargins left="0.196850393700787" right="0.196850393700787" top="0.196850393700787" bottom="0.196850393700787" header="0.511811023622047" footer="0.511811023622047"/>
  <pageSetup paperSize="9" scale="43"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BD427"/>
  <sheetViews>
    <sheetView rightToLeft="1" topLeftCell="A13" zoomScale="40" zoomScaleNormal="40" workbookViewId="0">
      <selection activeCell="E2" sqref="E2:L2"/>
    </sheetView>
  </sheetViews>
  <sheetFormatPr defaultColWidth="9.140625" defaultRowHeight="15.75"/>
  <cols>
    <col min="1" max="1" width="10.7109375" style="19" customWidth="1"/>
    <col min="2" max="2" width="22.85546875" style="19" customWidth="1"/>
    <col min="3" max="3" width="32.28515625" style="20" customWidth="1"/>
    <col min="4" max="5" width="18.7109375" style="20" customWidth="1"/>
    <col min="6" max="11" width="18.7109375" style="19" customWidth="1"/>
    <col min="12" max="12" width="18.7109375" style="20" customWidth="1"/>
    <col min="13" max="18" width="18.7109375" style="19" customWidth="1"/>
    <col min="19" max="19" width="18.7109375" style="20" customWidth="1"/>
    <col min="20" max="20" width="20.140625" style="20" customWidth="1"/>
    <col min="21" max="21" width="12.28515625" style="19" bestFit="1" customWidth="1"/>
    <col min="22" max="22" width="30.28515625" style="19" customWidth="1"/>
    <col min="23" max="54" width="9.140625" style="19"/>
    <col min="55" max="55" width="12.28515625" style="19" bestFit="1" customWidth="1"/>
    <col min="56" max="16384" width="9.140625" style="19"/>
  </cols>
  <sheetData>
    <row r="1" spans="2:56" ht="18" customHeight="1"/>
    <row r="2" spans="2:56" s="21" customFormat="1" ht="40.15" customHeight="1">
      <c r="B2" s="1406" t="s">
        <v>854</v>
      </c>
      <c r="C2" s="1406"/>
      <c r="D2" s="1405" t="s">
        <v>723</v>
      </c>
      <c r="E2" s="1405"/>
      <c r="F2" s="1405"/>
      <c r="G2" s="1405"/>
      <c r="H2" s="1405"/>
      <c r="I2" s="1405"/>
      <c r="J2" s="1405"/>
      <c r="K2" s="1405"/>
      <c r="L2" s="1405"/>
      <c r="M2" s="1405"/>
      <c r="N2" s="1405"/>
      <c r="O2" s="1405"/>
      <c r="P2" s="1405"/>
      <c r="Q2" s="1405"/>
      <c r="R2" s="1405"/>
      <c r="S2" s="1432" t="s">
        <v>688</v>
      </c>
      <c r="T2" s="1432"/>
    </row>
    <row r="3" spans="2:56" s="21" customFormat="1" ht="40.15" customHeight="1">
      <c r="B3" s="1727"/>
      <c r="C3" s="1728" t="s">
        <v>875</v>
      </c>
      <c r="D3" s="1728"/>
      <c r="E3" s="1728"/>
      <c r="F3" s="1728"/>
      <c r="G3" s="1728"/>
      <c r="H3" s="1728"/>
      <c r="I3" s="1728"/>
      <c r="J3" s="1728"/>
      <c r="K3" s="1728"/>
      <c r="L3" s="1728"/>
      <c r="M3" s="1728"/>
      <c r="N3" s="1728"/>
      <c r="O3" s="1728"/>
      <c r="P3" s="1728"/>
      <c r="Q3" s="1728"/>
      <c r="R3" s="1728"/>
      <c r="S3" s="1728"/>
      <c r="T3" s="369"/>
    </row>
    <row r="4" spans="2:56" s="21" customFormat="1" ht="40.15" customHeight="1">
      <c r="B4" s="1727"/>
      <c r="C4" s="1729" t="s">
        <v>985</v>
      </c>
      <c r="D4" s="1729"/>
      <c r="E4" s="1729"/>
      <c r="F4" s="1729"/>
      <c r="G4" s="1729"/>
      <c r="H4" s="1729"/>
      <c r="I4" s="1729"/>
      <c r="J4" s="1729"/>
      <c r="K4" s="1729"/>
      <c r="L4" s="1729"/>
      <c r="M4" s="1729"/>
      <c r="N4" s="1729"/>
      <c r="O4" s="1729"/>
      <c r="P4" s="1729"/>
      <c r="Q4" s="1729"/>
      <c r="R4" s="1729"/>
      <c r="S4" s="1729"/>
      <c r="T4" s="1294" t="s">
        <v>724</v>
      </c>
    </row>
    <row r="5" spans="2:56" s="21" customFormat="1" ht="10.15" customHeight="1">
      <c r="B5" s="1304"/>
      <c r="C5" s="526"/>
      <c r="D5" s="526"/>
      <c r="E5" s="526"/>
      <c r="F5" s="526"/>
      <c r="G5" s="526"/>
      <c r="H5" s="526"/>
      <c r="I5" s="526"/>
      <c r="J5" s="526"/>
      <c r="K5" s="526"/>
      <c r="L5" s="526"/>
      <c r="M5" s="526"/>
      <c r="N5" s="526"/>
      <c r="O5" s="526"/>
      <c r="P5" s="526"/>
      <c r="Q5" s="526"/>
      <c r="R5" s="526"/>
      <c r="S5" s="526"/>
      <c r="T5" s="368"/>
    </row>
    <row r="6" spans="2:56" ht="38.25" customHeight="1">
      <c r="B6" s="918"/>
      <c r="C6" s="1730" t="s">
        <v>167</v>
      </c>
      <c r="D6" s="1730"/>
      <c r="E6" s="1730"/>
      <c r="F6" s="1730"/>
      <c r="G6" s="1730"/>
      <c r="H6" s="1730"/>
      <c r="I6" s="1730"/>
      <c r="J6" s="1730"/>
      <c r="K6" s="1730"/>
      <c r="L6" s="1730"/>
      <c r="M6" s="1730"/>
      <c r="N6" s="1730"/>
      <c r="O6" s="1730"/>
      <c r="P6" s="1730"/>
      <c r="Q6" s="1730"/>
      <c r="R6" s="1730"/>
      <c r="S6" s="1730"/>
      <c r="T6" s="1731"/>
    </row>
    <row r="7" spans="2:56" ht="38.25" customHeight="1">
      <c r="B7" s="919"/>
      <c r="C7" s="1732" t="s">
        <v>165</v>
      </c>
      <c r="D7" s="1732"/>
      <c r="E7" s="1732"/>
      <c r="F7" s="1732"/>
      <c r="G7" s="1732"/>
      <c r="H7" s="1732"/>
      <c r="I7" s="1732"/>
      <c r="J7" s="1732"/>
      <c r="K7" s="1732"/>
      <c r="L7" s="1732"/>
      <c r="M7" s="1732"/>
      <c r="N7" s="1732"/>
      <c r="O7" s="1732"/>
      <c r="P7" s="1732"/>
      <c r="Q7" s="1732"/>
      <c r="R7" s="1732"/>
      <c r="S7" s="1732"/>
      <c r="T7" s="1733"/>
    </row>
    <row r="8" spans="2:56" ht="41.25" customHeight="1">
      <c r="B8" s="920"/>
      <c r="C8" s="388"/>
      <c r="D8" s="1734" t="s">
        <v>168</v>
      </c>
      <c r="E8" s="371"/>
      <c r="F8" s="372" t="s">
        <v>169</v>
      </c>
      <c r="G8" s="372"/>
      <c r="H8" s="372"/>
      <c r="I8" s="372"/>
      <c r="J8" s="372"/>
      <c r="K8" s="373"/>
      <c r="L8" s="1736" t="s">
        <v>170</v>
      </c>
      <c r="M8" s="1737"/>
      <c r="N8" s="1737"/>
      <c r="O8" s="1737"/>
      <c r="P8" s="1737"/>
      <c r="Q8" s="1737"/>
      <c r="R8" s="1738"/>
      <c r="S8" s="1734" t="s">
        <v>959</v>
      </c>
      <c r="T8" s="1739" t="s">
        <v>961</v>
      </c>
    </row>
    <row r="9" spans="2:56" ht="41.25" customHeight="1">
      <c r="B9" s="920"/>
      <c r="C9" s="1741"/>
      <c r="D9" s="1735"/>
      <c r="E9" s="374"/>
      <c r="F9" s="370"/>
      <c r="G9" s="370" t="s">
        <v>166</v>
      </c>
      <c r="H9" s="370"/>
      <c r="I9" s="370"/>
      <c r="J9" s="370"/>
      <c r="K9" s="377"/>
      <c r="L9" s="1742" t="s">
        <v>171</v>
      </c>
      <c r="M9" s="1732"/>
      <c r="N9" s="1732"/>
      <c r="O9" s="1732"/>
      <c r="P9" s="1732"/>
      <c r="Q9" s="1732"/>
      <c r="R9" s="1743"/>
      <c r="S9" s="1735"/>
      <c r="T9" s="1740"/>
    </row>
    <row r="10" spans="2:56" s="21" customFormat="1" ht="97.5" customHeight="1">
      <c r="B10" s="921"/>
      <c r="C10" s="1741"/>
      <c r="D10" s="1735"/>
      <c r="E10" s="375"/>
      <c r="F10" s="382" t="s">
        <v>163</v>
      </c>
      <c r="G10" s="380" t="s">
        <v>999</v>
      </c>
      <c r="H10" s="380" t="s">
        <v>1000</v>
      </c>
      <c r="I10" s="380" t="s">
        <v>162</v>
      </c>
      <c r="J10" s="380" t="s">
        <v>161</v>
      </c>
      <c r="K10" s="378" t="s">
        <v>160</v>
      </c>
      <c r="L10" s="375"/>
      <c r="M10" s="382" t="s">
        <v>163</v>
      </c>
      <c r="N10" s="380" t="s">
        <v>999</v>
      </c>
      <c r="O10" s="380" t="s">
        <v>1000</v>
      </c>
      <c r="P10" s="380" t="s">
        <v>162</v>
      </c>
      <c r="Q10" s="380" t="s">
        <v>159</v>
      </c>
      <c r="R10" s="385" t="s">
        <v>158</v>
      </c>
      <c r="S10" s="1735"/>
      <c r="T10" s="1740"/>
    </row>
    <row r="11" spans="2:56" s="21" customFormat="1" ht="35.25" customHeight="1">
      <c r="B11" s="921"/>
      <c r="C11" s="1744"/>
      <c r="D11" s="1746" t="s">
        <v>164</v>
      </c>
      <c r="E11" s="376"/>
      <c r="F11" s="383"/>
      <c r="G11" s="381"/>
      <c r="H11" s="381"/>
      <c r="I11" s="381"/>
      <c r="J11" s="381"/>
      <c r="K11" s="379"/>
      <c r="L11" s="384"/>
      <c r="M11" s="383"/>
      <c r="N11" s="381"/>
      <c r="O11" s="381"/>
      <c r="P11" s="381"/>
      <c r="Q11" s="387"/>
      <c r="R11" s="386"/>
      <c r="S11" s="1748" t="s">
        <v>958</v>
      </c>
      <c r="T11" s="1750" t="s">
        <v>960</v>
      </c>
    </row>
    <row r="12" spans="2:56" s="21" customFormat="1" ht="94.5" customHeight="1">
      <c r="B12" s="922"/>
      <c r="C12" s="1745"/>
      <c r="D12" s="1747"/>
      <c r="E12" s="389"/>
      <c r="F12" s="390" t="s">
        <v>998</v>
      </c>
      <c r="G12" s="391" t="s">
        <v>157</v>
      </c>
      <c r="H12" s="391" t="s">
        <v>156</v>
      </c>
      <c r="I12" s="391" t="s">
        <v>1001</v>
      </c>
      <c r="J12" s="391" t="s">
        <v>155</v>
      </c>
      <c r="K12" s="392" t="s">
        <v>154</v>
      </c>
      <c r="L12" s="389"/>
      <c r="M12" s="390" t="s">
        <v>998</v>
      </c>
      <c r="N12" s="391" t="s">
        <v>157</v>
      </c>
      <c r="O12" s="391" t="s">
        <v>156</v>
      </c>
      <c r="P12" s="391" t="s">
        <v>1001</v>
      </c>
      <c r="Q12" s="393" t="s">
        <v>155</v>
      </c>
      <c r="R12" s="394" t="s">
        <v>154</v>
      </c>
      <c r="S12" s="1749"/>
      <c r="T12" s="1751"/>
    </row>
    <row r="13" spans="2:56" s="747" customFormat="1" ht="40.15" customHeight="1">
      <c r="B13" s="78" t="s">
        <v>2</v>
      </c>
      <c r="C13" s="78"/>
      <c r="D13" s="78"/>
      <c r="E13" s="78"/>
      <c r="F13" s="78"/>
      <c r="G13" s="78"/>
      <c r="H13" s="78"/>
      <c r="I13" s="78"/>
      <c r="J13" s="78"/>
      <c r="K13" s="78"/>
      <c r="L13" s="78"/>
      <c r="M13" s="78"/>
      <c r="N13" s="78"/>
      <c r="O13" s="78"/>
      <c r="P13" s="78"/>
      <c r="Q13" s="78"/>
      <c r="R13" s="78"/>
      <c r="S13" s="78"/>
      <c r="T13" s="78"/>
    </row>
    <row r="14" spans="2:56" s="749" customFormat="1" ht="34.9" hidden="1" customHeight="1">
      <c r="B14" s="748">
        <v>2000</v>
      </c>
      <c r="C14" s="753">
        <v>4546.5</v>
      </c>
      <c r="D14" s="753">
        <v>1419.8</v>
      </c>
      <c r="E14" s="753">
        <v>2711.4</v>
      </c>
      <c r="F14" s="754">
        <v>492.4</v>
      </c>
      <c r="G14" s="754">
        <v>239.8</v>
      </c>
      <c r="H14" s="754">
        <v>459.7</v>
      </c>
      <c r="I14" s="754">
        <v>1098.9000000000001</v>
      </c>
      <c r="J14" s="754">
        <v>68.5</v>
      </c>
      <c r="K14" s="754">
        <v>352.1</v>
      </c>
      <c r="L14" s="753">
        <v>415.3</v>
      </c>
      <c r="M14" s="754">
        <v>140.9</v>
      </c>
      <c r="N14" s="754">
        <v>65.5</v>
      </c>
      <c r="O14" s="754">
        <v>55.7</v>
      </c>
      <c r="P14" s="754">
        <v>57.8</v>
      </c>
      <c r="Q14" s="754">
        <v>8.6</v>
      </c>
      <c r="R14" s="754">
        <v>86.8</v>
      </c>
      <c r="S14" s="753" t="s">
        <v>123</v>
      </c>
      <c r="T14" s="753" t="s">
        <v>123</v>
      </c>
      <c r="AM14" s="750"/>
      <c r="AN14" s="750"/>
      <c r="AO14" s="750"/>
      <c r="AP14" s="750"/>
      <c r="AQ14" s="750"/>
      <c r="AR14" s="750"/>
      <c r="AS14" s="750"/>
      <c r="AT14" s="750"/>
      <c r="AU14" s="750"/>
      <c r="AV14" s="750"/>
      <c r="AW14" s="750"/>
      <c r="AX14" s="750"/>
      <c r="AY14" s="750"/>
      <c r="AZ14" s="750"/>
      <c r="BA14" s="750"/>
      <c r="BB14" s="750"/>
      <c r="BC14" s="750"/>
      <c r="BD14" s="750"/>
    </row>
    <row r="15" spans="2:56" s="749" customFormat="1" ht="34.9" hidden="1" customHeight="1">
      <c r="B15" s="751">
        <v>2001</v>
      </c>
      <c r="C15" s="755">
        <v>4948.8999999999996</v>
      </c>
      <c r="D15" s="755">
        <v>1368.2</v>
      </c>
      <c r="E15" s="755">
        <v>3115.1</v>
      </c>
      <c r="F15" s="756">
        <v>544.6</v>
      </c>
      <c r="G15" s="756">
        <v>292.8</v>
      </c>
      <c r="H15" s="756">
        <v>413.3</v>
      </c>
      <c r="I15" s="756">
        <v>1393.9</v>
      </c>
      <c r="J15" s="756">
        <v>65.599999999999994</v>
      </c>
      <c r="K15" s="756">
        <v>404.9</v>
      </c>
      <c r="L15" s="755">
        <v>465.6</v>
      </c>
      <c r="M15" s="756">
        <v>196.2</v>
      </c>
      <c r="N15" s="756">
        <v>79.599999999999994</v>
      </c>
      <c r="O15" s="756">
        <v>51.1</v>
      </c>
      <c r="P15" s="756">
        <v>48.4</v>
      </c>
      <c r="Q15" s="756">
        <v>7.7</v>
      </c>
      <c r="R15" s="756">
        <v>82.6</v>
      </c>
      <c r="S15" s="755" t="s">
        <v>123</v>
      </c>
      <c r="T15" s="755" t="s">
        <v>123</v>
      </c>
      <c r="AM15" s="750"/>
      <c r="AN15" s="750"/>
      <c r="AO15" s="750"/>
      <c r="AP15" s="750"/>
      <c r="AQ15" s="750"/>
      <c r="AR15" s="750"/>
      <c r="AS15" s="750"/>
      <c r="AT15" s="750"/>
      <c r="AU15" s="750"/>
      <c r="AV15" s="750"/>
      <c r="AW15" s="750"/>
      <c r="AX15" s="750"/>
      <c r="AY15" s="750"/>
      <c r="AZ15" s="750"/>
      <c r="BA15" s="750"/>
      <c r="BB15" s="750"/>
    </row>
    <row r="16" spans="2:56" s="749" customFormat="1" ht="34.9" hidden="1" customHeight="1">
      <c r="B16" s="752">
        <v>2002</v>
      </c>
      <c r="C16" s="757">
        <v>5130</v>
      </c>
      <c r="D16" s="757">
        <v>1304.2</v>
      </c>
      <c r="E16" s="757">
        <v>3428.6</v>
      </c>
      <c r="F16" s="758">
        <v>568.5</v>
      </c>
      <c r="G16" s="758">
        <v>274.39999999999998</v>
      </c>
      <c r="H16" s="758">
        <v>425.2</v>
      </c>
      <c r="I16" s="758">
        <v>1512.2</v>
      </c>
      <c r="J16" s="758">
        <v>136.5</v>
      </c>
      <c r="K16" s="758">
        <v>511.8</v>
      </c>
      <c r="L16" s="757">
        <v>397.2</v>
      </c>
      <c r="M16" s="758">
        <v>116.6</v>
      </c>
      <c r="N16" s="758">
        <v>57.7</v>
      </c>
      <c r="O16" s="758">
        <v>46</v>
      </c>
      <c r="P16" s="758">
        <v>36.799999999999997</v>
      </c>
      <c r="Q16" s="758">
        <v>24.7</v>
      </c>
      <c r="R16" s="758">
        <v>115.4</v>
      </c>
      <c r="S16" s="757" t="s">
        <v>123</v>
      </c>
      <c r="T16" s="757" t="s">
        <v>123</v>
      </c>
      <c r="AM16" s="750"/>
      <c r="AN16" s="750"/>
      <c r="AO16" s="750"/>
      <c r="AP16" s="750"/>
      <c r="AQ16" s="750"/>
      <c r="AR16" s="750"/>
      <c r="AS16" s="750"/>
      <c r="AT16" s="750"/>
      <c r="AU16" s="750"/>
      <c r="AV16" s="750"/>
      <c r="AW16" s="750"/>
      <c r="AX16" s="750"/>
      <c r="AY16" s="750"/>
      <c r="AZ16" s="750"/>
      <c r="BA16" s="750"/>
      <c r="BB16" s="750"/>
    </row>
    <row r="17" spans="2:54" s="749" customFormat="1" ht="34.9" hidden="1" customHeight="1">
      <c r="B17" s="751">
        <v>2003</v>
      </c>
      <c r="C17" s="755">
        <v>5262.4</v>
      </c>
      <c r="D17" s="755">
        <v>1304.7</v>
      </c>
      <c r="E17" s="755">
        <v>3620.5</v>
      </c>
      <c r="F17" s="756">
        <v>548.79999999999995</v>
      </c>
      <c r="G17" s="756">
        <v>309.60000000000002</v>
      </c>
      <c r="H17" s="756">
        <v>442.8</v>
      </c>
      <c r="I17" s="756">
        <v>1638.4</v>
      </c>
      <c r="J17" s="756">
        <v>119.6</v>
      </c>
      <c r="K17" s="756">
        <v>561.29999999999995</v>
      </c>
      <c r="L17" s="755">
        <v>337.2</v>
      </c>
      <c r="M17" s="756">
        <v>122.2</v>
      </c>
      <c r="N17" s="756">
        <v>38.299999999999997</v>
      </c>
      <c r="O17" s="756">
        <v>39.4</v>
      </c>
      <c r="P17" s="756">
        <v>18.7</v>
      </c>
      <c r="Q17" s="756">
        <v>21.8</v>
      </c>
      <c r="R17" s="756">
        <v>96.8</v>
      </c>
      <c r="S17" s="755" t="s">
        <v>123</v>
      </c>
      <c r="T17" s="755" t="s">
        <v>123</v>
      </c>
      <c r="AM17" s="750"/>
      <c r="AN17" s="750"/>
      <c r="AO17" s="750"/>
      <c r="AP17" s="750"/>
      <c r="AQ17" s="750"/>
      <c r="AR17" s="750"/>
      <c r="AS17" s="750"/>
      <c r="AT17" s="750"/>
      <c r="AU17" s="750"/>
      <c r="AV17" s="750"/>
      <c r="AW17" s="750"/>
      <c r="AX17" s="750"/>
      <c r="AY17" s="750"/>
      <c r="AZ17" s="750"/>
      <c r="BA17" s="750"/>
      <c r="BB17" s="750"/>
    </row>
    <row r="18" spans="2:54" s="749" customFormat="1" ht="34.9" hidden="1" customHeight="1">
      <c r="B18" s="752">
        <v>2004</v>
      </c>
      <c r="C18" s="757">
        <v>6189.2</v>
      </c>
      <c r="D18" s="757">
        <v>1343.4</v>
      </c>
      <c r="E18" s="757">
        <v>4499.6000000000004</v>
      </c>
      <c r="F18" s="758">
        <v>724.1</v>
      </c>
      <c r="G18" s="758">
        <v>432.3</v>
      </c>
      <c r="H18" s="758">
        <v>534.5</v>
      </c>
      <c r="I18" s="758">
        <v>2096</v>
      </c>
      <c r="J18" s="758">
        <v>64.8</v>
      </c>
      <c r="K18" s="758">
        <v>647.9</v>
      </c>
      <c r="L18" s="757">
        <v>346.2</v>
      </c>
      <c r="M18" s="758">
        <v>111.9</v>
      </c>
      <c r="N18" s="758">
        <v>42.8</v>
      </c>
      <c r="O18" s="758">
        <v>41.3</v>
      </c>
      <c r="P18" s="758">
        <v>20.399999999999999</v>
      </c>
      <c r="Q18" s="758">
        <v>11.9</v>
      </c>
      <c r="R18" s="758">
        <v>117.9</v>
      </c>
      <c r="S18" s="757" t="s">
        <v>123</v>
      </c>
      <c r="T18" s="757" t="s">
        <v>123</v>
      </c>
      <c r="AM18" s="750"/>
      <c r="AN18" s="750"/>
      <c r="AO18" s="750"/>
      <c r="AP18" s="750"/>
      <c r="AQ18" s="750"/>
      <c r="AR18" s="750"/>
      <c r="AS18" s="750"/>
      <c r="AT18" s="750"/>
      <c r="AU18" s="750"/>
      <c r="AV18" s="750"/>
      <c r="AW18" s="750"/>
      <c r="AX18" s="750"/>
      <c r="AY18" s="750"/>
      <c r="AZ18" s="750"/>
      <c r="BA18" s="750"/>
      <c r="BB18" s="750"/>
    </row>
    <row r="19" spans="2:54" s="749" customFormat="1" ht="34.9" hidden="1" customHeight="1">
      <c r="B19" s="751">
        <v>2005</v>
      </c>
      <c r="C19" s="755">
        <v>7744.3</v>
      </c>
      <c r="D19" s="755">
        <v>1572.9</v>
      </c>
      <c r="E19" s="755">
        <v>5813.9</v>
      </c>
      <c r="F19" s="756">
        <v>841.4</v>
      </c>
      <c r="G19" s="756">
        <v>663.7</v>
      </c>
      <c r="H19" s="756">
        <v>864.2</v>
      </c>
      <c r="I19" s="756">
        <v>2904.9</v>
      </c>
      <c r="J19" s="756">
        <v>70.7</v>
      </c>
      <c r="K19" s="756">
        <v>469</v>
      </c>
      <c r="L19" s="755">
        <v>357.5</v>
      </c>
      <c r="M19" s="756">
        <v>133.19999999999999</v>
      </c>
      <c r="N19" s="756">
        <v>54.9</v>
      </c>
      <c r="O19" s="756">
        <v>53</v>
      </c>
      <c r="P19" s="756">
        <v>26.2</v>
      </c>
      <c r="Q19" s="756">
        <v>16.7</v>
      </c>
      <c r="R19" s="756">
        <v>73.5</v>
      </c>
      <c r="S19" s="755" t="s">
        <v>123</v>
      </c>
      <c r="T19" s="755" t="s">
        <v>123</v>
      </c>
      <c r="AM19" s="750"/>
      <c r="AN19" s="750"/>
      <c r="AO19" s="750"/>
      <c r="AP19" s="750"/>
      <c r="AQ19" s="750"/>
      <c r="AR19" s="750"/>
      <c r="AS19" s="750"/>
      <c r="AT19" s="750"/>
      <c r="AU19" s="750"/>
      <c r="AV19" s="750"/>
      <c r="AW19" s="750"/>
      <c r="AX19" s="750"/>
      <c r="AY19" s="750"/>
      <c r="AZ19" s="750"/>
      <c r="BA19" s="750"/>
      <c r="BB19" s="750"/>
    </row>
    <row r="20" spans="2:54" s="749" customFormat="1" ht="34.9" hidden="1" customHeight="1">
      <c r="B20" s="752">
        <v>2006</v>
      </c>
      <c r="C20" s="757">
        <v>9761.9</v>
      </c>
      <c r="D20" s="757">
        <v>1580.5</v>
      </c>
      <c r="E20" s="757">
        <v>7722.1</v>
      </c>
      <c r="F20" s="758">
        <v>1198.0999999999999</v>
      </c>
      <c r="G20" s="758">
        <v>775.5</v>
      </c>
      <c r="H20" s="758">
        <v>1161.4000000000001</v>
      </c>
      <c r="I20" s="758">
        <v>4129.6000000000004</v>
      </c>
      <c r="J20" s="758">
        <v>76.8</v>
      </c>
      <c r="K20" s="758">
        <v>380.7</v>
      </c>
      <c r="L20" s="757">
        <v>459.3</v>
      </c>
      <c r="M20" s="758">
        <v>142.69999999999999</v>
      </c>
      <c r="N20" s="758">
        <v>65.3</v>
      </c>
      <c r="O20" s="758">
        <v>74.099999999999994</v>
      </c>
      <c r="P20" s="758">
        <v>98.5</v>
      </c>
      <c r="Q20" s="758">
        <v>18.899999999999999</v>
      </c>
      <c r="R20" s="758">
        <v>59.8</v>
      </c>
      <c r="S20" s="757" t="s">
        <v>123</v>
      </c>
      <c r="T20" s="757" t="s">
        <v>123</v>
      </c>
      <c r="AM20" s="750"/>
      <c r="AN20" s="750"/>
      <c r="AO20" s="750"/>
      <c r="AP20" s="750"/>
      <c r="AQ20" s="750"/>
      <c r="AR20" s="750"/>
      <c r="AS20" s="750"/>
      <c r="AT20" s="750"/>
      <c r="AU20" s="750"/>
      <c r="AV20" s="750"/>
      <c r="AW20" s="750"/>
      <c r="AX20" s="750"/>
      <c r="AY20" s="750"/>
      <c r="AZ20" s="750"/>
      <c r="BA20" s="750"/>
      <c r="BB20" s="750"/>
    </row>
    <row r="21" spans="2:54" s="749" customFormat="1" ht="34.9" hidden="1" customHeight="1">
      <c r="B21" s="751">
        <v>2007</v>
      </c>
      <c r="C21" s="755">
        <v>11295.6</v>
      </c>
      <c r="D21" s="755">
        <v>1658.6</v>
      </c>
      <c r="E21" s="755">
        <v>9199.7999999999993</v>
      </c>
      <c r="F21" s="756">
        <v>1557.5</v>
      </c>
      <c r="G21" s="756">
        <v>876.6</v>
      </c>
      <c r="H21" s="756">
        <v>1234.5999999999999</v>
      </c>
      <c r="I21" s="756">
        <v>5049.3</v>
      </c>
      <c r="J21" s="756">
        <v>51.5</v>
      </c>
      <c r="K21" s="756">
        <v>430.3</v>
      </c>
      <c r="L21" s="755">
        <v>437.2</v>
      </c>
      <c r="M21" s="756">
        <v>148.4</v>
      </c>
      <c r="N21" s="756">
        <v>65.400000000000006</v>
      </c>
      <c r="O21" s="756">
        <v>75.599999999999994</v>
      </c>
      <c r="P21" s="756">
        <v>97</v>
      </c>
      <c r="Q21" s="756">
        <v>5.9</v>
      </c>
      <c r="R21" s="756">
        <v>44.9</v>
      </c>
      <c r="S21" s="755" t="s">
        <v>123</v>
      </c>
      <c r="T21" s="755" t="s">
        <v>123</v>
      </c>
      <c r="AM21" s="750"/>
      <c r="AN21" s="750"/>
      <c r="AO21" s="750"/>
      <c r="AP21" s="750"/>
      <c r="AQ21" s="750"/>
      <c r="AR21" s="750"/>
      <c r="AS21" s="750"/>
      <c r="AT21" s="750"/>
      <c r="AU21" s="750"/>
      <c r="AV21" s="750"/>
      <c r="AW21" s="750"/>
      <c r="AX21" s="750"/>
      <c r="AY21" s="750"/>
      <c r="AZ21" s="750"/>
      <c r="BA21" s="750"/>
      <c r="BB21" s="750"/>
    </row>
    <row r="22" spans="2:54" s="749" customFormat="1" ht="34.9" hidden="1" customHeight="1">
      <c r="B22" s="752">
        <v>2008</v>
      </c>
      <c r="C22" s="757">
        <v>13044.3</v>
      </c>
      <c r="D22" s="757">
        <v>1769.6</v>
      </c>
      <c r="E22" s="757">
        <v>10859</v>
      </c>
      <c r="F22" s="758">
        <v>2904.2</v>
      </c>
      <c r="G22" s="758">
        <v>985.2</v>
      </c>
      <c r="H22" s="758">
        <v>1119.3</v>
      </c>
      <c r="I22" s="758">
        <v>5234.8</v>
      </c>
      <c r="J22" s="758">
        <v>88.9</v>
      </c>
      <c r="K22" s="758">
        <v>526.6</v>
      </c>
      <c r="L22" s="757">
        <v>415.7</v>
      </c>
      <c r="M22" s="758">
        <v>165.7</v>
      </c>
      <c r="N22" s="758">
        <v>64.2</v>
      </c>
      <c r="O22" s="758">
        <v>53.6</v>
      </c>
      <c r="P22" s="758">
        <v>74.2</v>
      </c>
      <c r="Q22" s="758">
        <v>10.199999999999999</v>
      </c>
      <c r="R22" s="758">
        <v>47.8</v>
      </c>
      <c r="S22" s="757" t="s">
        <v>123</v>
      </c>
      <c r="T22" s="757" t="s">
        <v>123</v>
      </c>
      <c r="AM22" s="750"/>
      <c r="AN22" s="750"/>
      <c r="AO22" s="750"/>
      <c r="AP22" s="750"/>
      <c r="AQ22" s="750"/>
      <c r="AR22" s="750"/>
      <c r="AS22" s="750"/>
      <c r="AT22" s="750"/>
      <c r="AU22" s="750"/>
      <c r="AV22" s="750"/>
      <c r="AW22" s="750"/>
      <c r="AX22" s="750"/>
      <c r="AY22" s="750"/>
      <c r="AZ22" s="750"/>
      <c r="BA22" s="750"/>
      <c r="BB22" s="750"/>
    </row>
    <row r="23" spans="2:54" s="749" customFormat="1" ht="34.9" hidden="1" customHeight="1">
      <c r="B23" s="751">
        <v>2009</v>
      </c>
      <c r="C23" s="755">
        <v>13317.2</v>
      </c>
      <c r="D23" s="755">
        <v>1599.6</v>
      </c>
      <c r="E23" s="755">
        <v>11418</v>
      </c>
      <c r="F23" s="756">
        <v>2048.6</v>
      </c>
      <c r="G23" s="756">
        <v>1062.7</v>
      </c>
      <c r="H23" s="756">
        <v>1107</v>
      </c>
      <c r="I23" s="756">
        <v>6468.3</v>
      </c>
      <c r="J23" s="756">
        <v>99.5</v>
      </c>
      <c r="K23" s="756">
        <v>631.9</v>
      </c>
      <c r="L23" s="755">
        <v>299.60000000000002</v>
      </c>
      <c r="M23" s="756">
        <v>114.8</v>
      </c>
      <c r="N23" s="756">
        <v>42.7</v>
      </c>
      <c r="O23" s="756">
        <v>33</v>
      </c>
      <c r="P23" s="756">
        <v>52.9</v>
      </c>
      <c r="Q23" s="756">
        <v>9.9</v>
      </c>
      <c r="R23" s="756">
        <v>46.3</v>
      </c>
      <c r="S23" s="755" t="s">
        <v>123</v>
      </c>
      <c r="T23" s="755" t="s">
        <v>123</v>
      </c>
      <c r="AM23" s="750"/>
      <c r="AN23" s="750"/>
      <c r="AO23" s="750"/>
      <c r="AP23" s="750"/>
      <c r="AQ23" s="750"/>
      <c r="AR23" s="750"/>
      <c r="AS23" s="750"/>
      <c r="AT23" s="750"/>
      <c r="AU23" s="750"/>
      <c r="AV23" s="750"/>
      <c r="AW23" s="750"/>
      <c r="AX23" s="750"/>
      <c r="AY23" s="750"/>
      <c r="AZ23" s="750"/>
      <c r="BA23" s="750"/>
      <c r="BB23" s="750"/>
    </row>
    <row r="24" spans="2:54" s="749" customFormat="1" ht="34.9" hidden="1" customHeight="1">
      <c r="B24" s="752">
        <v>2010</v>
      </c>
      <c r="C24" s="757">
        <v>14451.4</v>
      </c>
      <c r="D24" s="757">
        <v>1782</v>
      </c>
      <c r="E24" s="757">
        <v>12403.8</v>
      </c>
      <c r="F24" s="758">
        <v>2152.6999999999998</v>
      </c>
      <c r="G24" s="758">
        <v>1095.8</v>
      </c>
      <c r="H24" s="758">
        <v>1123.3</v>
      </c>
      <c r="I24" s="758">
        <v>7067.9</v>
      </c>
      <c r="J24" s="758">
        <v>93.1</v>
      </c>
      <c r="K24" s="758">
        <v>871</v>
      </c>
      <c r="L24" s="757">
        <v>265.60000000000002</v>
      </c>
      <c r="M24" s="758">
        <v>99.8</v>
      </c>
      <c r="N24" s="758">
        <v>41.4</v>
      </c>
      <c r="O24" s="758">
        <v>27.4</v>
      </c>
      <c r="P24" s="758">
        <v>27.3</v>
      </c>
      <c r="Q24" s="758">
        <v>9.3000000000000007</v>
      </c>
      <c r="R24" s="758">
        <v>60.4</v>
      </c>
      <c r="S24" s="757" t="s">
        <v>123</v>
      </c>
      <c r="T24" s="757" t="s">
        <v>123</v>
      </c>
      <c r="AM24" s="750"/>
      <c r="AN24" s="750"/>
      <c r="AO24" s="750"/>
      <c r="AP24" s="750"/>
      <c r="AQ24" s="750"/>
      <c r="AR24" s="750"/>
      <c r="AS24" s="750"/>
      <c r="AT24" s="750"/>
      <c r="AU24" s="750"/>
      <c r="AV24" s="750"/>
      <c r="AW24" s="750"/>
      <c r="AX24" s="750"/>
      <c r="AY24" s="750"/>
      <c r="AZ24" s="750"/>
      <c r="BA24" s="750"/>
      <c r="BB24" s="750"/>
    </row>
    <row r="25" spans="2:54" s="749" customFormat="1" ht="34.9" hidden="1" customHeight="1">
      <c r="B25" s="751">
        <v>2011</v>
      </c>
      <c r="C25" s="755">
        <v>15851.2</v>
      </c>
      <c r="D25" s="755">
        <v>2025.5</v>
      </c>
      <c r="E25" s="755">
        <v>13538</v>
      </c>
      <c r="F25" s="756">
        <v>2575.4</v>
      </c>
      <c r="G25" s="756">
        <v>1018</v>
      </c>
      <c r="H25" s="756">
        <v>1112.0999999999999</v>
      </c>
      <c r="I25" s="756">
        <v>7756.9</v>
      </c>
      <c r="J25" s="756">
        <v>44.1</v>
      </c>
      <c r="K25" s="756">
        <v>1031.5</v>
      </c>
      <c r="L25" s="755">
        <v>287.7</v>
      </c>
      <c r="M25" s="756">
        <v>152.6</v>
      </c>
      <c r="N25" s="756">
        <v>34</v>
      </c>
      <c r="O25" s="756">
        <v>21</v>
      </c>
      <c r="P25" s="756">
        <v>30.7</v>
      </c>
      <c r="Q25" s="756">
        <v>6.7</v>
      </c>
      <c r="R25" s="756">
        <v>42.7</v>
      </c>
      <c r="S25" s="755" t="s">
        <v>123</v>
      </c>
      <c r="T25" s="755" t="s">
        <v>123</v>
      </c>
      <c r="AM25" s="750"/>
      <c r="AN25" s="750"/>
      <c r="AO25" s="750"/>
      <c r="AP25" s="750"/>
      <c r="AQ25" s="750"/>
      <c r="AR25" s="750"/>
      <c r="AS25" s="750"/>
      <c r="AT25" s="750"/>
      <c r="AU25" s="750"/>
      <c r="AV25" s="750"/>
      <c r="AW25" s="750"/>
      <c r="AX25" s="750"/>
      <c r="AY25" s="750"/>
      <c r="AZ25" s="750"/>
      <c r="BA25" s="750"/>
      <c r="BB25" s="750"/>
    </row>
    <row r="26" spans="2:54" s="749" customFormat="1" ht="34.9" hidden="1" customHeight="1">
      <c r="B26" s="752">
        <v>2012</v>
      </c>
      <c r="C26" s="757">
        <v>17829.8</v>
      </c>
      <c r="D26" s="757">
        <v>2257.3000000000002</v>
      </c>
      <c r="E26" s="757">
        <v>15297.5</v>
      </c>
      <c r="F26" s="758">
        <v>2448.1</v>
      </c>
      <c r="G26" s="758">
        <v>1072.4000000000001</v>
      </c>
      <c r="H26" s="758">
        <v>1364.3</v>
      </c>
      <c r="I26" s="758">
        <v>9184.2999999999993</v>
      </c>
      <c r="J26" s="758">
        <v>46.1</v>
      </c>
      <c r="K26" s="758">
        <v>1182.3</v>
      </c>
      <c r="L26" s="757">
        <v>275</v>
      </c>
      <c r="M26" s="758">
        <v>149.1</v>
      </c>
      <c r="N26" s="758">
        <v>33.700000000000003</v>
      </c>
      <c r="O26" s="758">
        <v>17.3</v>
      </c>
      <c r="P26" s="758">
        <v>23.2</v>
      </c>
      <c r="Q26" s="758">
        <v>2.8</v>
      </c>
      <c r="R26" s="758">
        <v>48.9</v>
      </c>
      <c r="S26" s="757" t="s">
        <v>123</v>
      </c>
      <c r="T26" s="757" t="s">
        <v>123</v>
      </c>
      <c r="AM26" s="750"/>
      <c r="AN26" s="750"/>
      <c r="AO26" s="750"/>
      <c r="AP26" s="750"/>
      <c r="AQ26" s="750"/>
      <c r="AR26" s="750"/>
      <c r="AS26" s="750"/>
      <c r="AT26" s="750"/>
      <c r="AU26" s="750"/>
      <c r="AV26" s="750"/>
      <c r="AW26" s="750"/>
      <c r="AX26" s="750"/>
      <c r="AY26" s="750"/>
      <c r="AZ26" s="750"/>
      <c r="BA26" s="750"/>
      <c r="BB26" s="750"/>
    </row>
    <row r="27" spans="2:54" s="749" customFormat="1" ht="34.9" hidden="1" customHeight="1">
      <c r="B27" s="751">
        <v>2013</v>
      </c>
      <c r="C27" s="755">
        <v>18939.7</v>
      </c>
      <c r="D27" s="755">
        <v>2378.9</v>
      </c>
      <c r="E27" s="755">
        <v>16279.1</v>
      </c>
      <c r="F27" s="756">
        <v>3025.2</v>
      </c>
      <c r="G27" s="756">
        <v>1161.2</v>
      </c>
      <c r="H27" s="756">
        <v>1588.5</v>
      </c>
      <c r="I27" s="756">
        <v>9382.1</v>
      </c>
      <c r="J27" s="756">
        <v>49.6</v>
      </c>
      <c r="K27" s="756">
        <v>1072.5</v>
      </c>
      <c r="L27" s="755">
        <v>281.7</v>
      </c>
      <c r="M27" s="756">
        <v>155.5</v>
      </c>
      <c r="N27" s="756">
        <v>27.2</v>
      </c>
      <c r="O27" s="756">
        <v>19.5</v>
      </c>
      <c r="P27" s="756">
        <v>25.8</v>
      </c>
      <c r="Q27" s="756">
        <v>5.3</v>
      </c>
      <c r="R27" s="756">
        <v>48.4</v>
      </c>
      <c r="S27" s="755" t="s">
        <v>123</v>
      </c>
      <c r="T27" s="755" t="s">
        <v>123</v>
      </c>
      <c r="AM27" s="750"/>
      <c r="AN27" s="750"/>
      <c r="AO27" s="750"/>
      <c r="AP27" s="750"/>
      <c r="AQ27" s="750"/>
      <c r="AR27" s="750"/>
      <c r="AS27" s="750"/>
      <c r="AT27" s="750"/>
      <c r="AU27" s="750"/>
      <c r="AV27" s="750"/>
      <c r="AW27" s="750"/>
      <c r="AX27" s="750"/>
      <c r="AY27" s="750"/>
      <c r="AZ27" s="750"/>
      <c r="BA27" s="750"/>
      <c r="BB27" s="750"/>
    </row>
    <row r="28" spans="2:54" s="749" customFormat="1" ht="34.9" hidden="1" customHeight="1">
      <c r="B28" s="752">
        <v>2014</v>
      </c>
      <c r="C28" s="757">
        <v>19274.5</v>
      </c>
      <c r="D28" s="757">
        <v>2228.4</v>
      </c>
      <c r="E28" s="757">
        <v>12606.6</v>
      </c>
      <c r="F28" s="758">
        <v>1649.7</v>
      </c>
      <c r="G28" s="758">
        <v>941.4</v>
      </c>
      <c r="H28" s="758">
        <v>1229.4000000000001</v>
      </c>
      <c r="I28" s="758">
        <v>7703.8</v>
      </c>
      <c r="J28" s="758" t="s">
        <v>3</v>
      </c>
      <c r="K28" s="758">
        <v>1082.3</v>
      </c>
      <c r="L28" s="757">
        <v>240.7</v>
      </c>
      <c r="M28" s="758">
        <v>129.69999999999999</v>
      </c>
      <c r="N28" s="758">
        <v>34.700000000000003</v>
      </c>
      <c r="O28" s="758">
        <v>21</v>
      </c>
      <c r="P28" s="758">
        <v>14.6</v>
      </c>
      <c r="Q28" s="758">
        <v>0.4</v>
      </c>
      <c r="R28" s="758">
        <v>40.299999999999997</v>
      </c>
      <c r="S28" s="757">
        <v>4067.8</v>
      </c>
      <c r="T28" s="757">
        <v>131</v>
      </c>
      <c r="AM28" s="750"/>
      <c r="AN28" s="750"/>
      <c r="AO28" s="750"/>
      <c r="AP28" s="750"/>
      <c r="AQ28" s="750"/>
      <c r="AR28" s="750"/>
      <c r="AS28" s="750"/>
      <c r="AT28" s="750"/>
      <c r="AU28" s="750"/>
      <c r="AV28" s="750"/>
      <c r="AW28" s="750"/>
      <c r="AX28" s="750"/>
      <c r="AY28" s="750"/>
      <c r="AZ28" s="750"/>
      <c r="BA28" s="750"/>
      <c r="BB28" s="750"/>
    </row>
    <row r="29" spans="2:54" s="749" customFormat="1" ht="34.9" hidden="1" customHeight="1">
      <c r="B29" s="751">
        <v>2015</v>
      </c>
      <c r="C29" s="755">
        <v>21103.5</v>
      </c>
      <c r="D29" s="755">
        <v>2219.1999999999998</v>
      </c>
      <c r="E29" s="755">
        <v>13802.8</v>
      </c>
      <c r="F29" s="756">
        <v>1589.8</v>
      </c>
      <c r="G29" s="756">
        <v>960</v>
      </c>
      <c r="H29" s="756">
        <v>1154.3</v>
      </c>
      <c r="I29" s="756">
        <v>9045.7999999999993</v>
      </c>
      <c r="J29" s="756" t="s">
        <v>3</v>
      </c>
      <c r="K29" s="756">
        <v>1052.9000000000001</v>
      </c>
      <c r="L29" s="755">
        <v>256.39999999999998</v>
      </c>
      <c r="M29" s="756">
        <v>158.80000000000001</v>
      </c>
      <c r="N29" s="756">
        <v>26.8</v>
      </c>
      <c r="O29" s="756">
        <v>18.399999999999999</v>
      </c>
      <c r="P29" s="756">
        <v>13.8</v>
      </c>
      <c r="Q29" s="756">
        <v>4.5999999999999996</v>
      </c>
      <c r="R29" s="756">
        <v>34</v>
      </c>
      <c r="S29" s="755">
        <v>4691.8</v>
      </c>
      <c r="T29" s="755">
        <v>133.30000000000001</v>
      </c>
      <c r="AM29" s="750"/>
      <c r="AN29" s="750"/>
      <c r="AO29" s="750"/>
      <c r="AP29" s="750"/>
      <c r="AQ29" s="750"/>
      <c r="AR29" s="750"/>
      <c r="AS29" s="750"/>
      <c r="AT29" s="750"/>
      <c r="AU29" s="750"/>
      <c r="AV29" s="750"/>
      <c r="AW29" s="750"/>
      <c r="AX29" s="750"/>
      <c r="AY29" s="750"/>
      <c r="AZ29" s="750"/>
      <c r="BA29" s="750"/>
      <c r="BB29" s="750"/>
    </row>
    <row r="30" spans="2:54" s="749" customFormat="1" ht="34.9" hidden="1" customHeight="1">
      <c r="B30" s="752">
        <v>2016</v>
      </c>
      <c r="C30" s="757">
        <v>22905.8</v>
      </c>
      <c r="D30" s="757">
        <v>2510</v>
      </c>
      <c r="E30" s="757">
        <v>14957.6</v>
      </c>
      <c r="F30" s="758">
        <v>1352.5</v>
      </c>
      <c r="G30" s="758">
        <v>948.8</v>
      </c>
      <c r="H30" s="758">
        <v>1319.1</v>
      </c>
      <c r="I30" s="758">
        <v>10587.3</v>
      </c>
      <c r="J30" s="758" t="s">
        <v>3</v>
      </c>
      <c r="K30" s="758">
        <v>749.9</v>
      </c>
      <c r="L30" s="757">
        <v>241.8</v>
      </c>
      <c r="M30" s="758">
        <v>135.19999999999999</v>
      </c>
      <c r="N30" s="758">
        <v>29.4</v>
      </c>
      <c r="O30" s="758">
        <v>25.7</v>
      </c>
      <c r="P30" s="758">
        <v>22.6</v>
      </c>
      <c r="Q30" s="758">
        <v>1.1000000000000001</v>
      </c>
      <c r="R30" s="758">
        <v>27.8</v>
      </c>
      <c r="S30" s="757">
        <v>5046.1000000000004</v>
      </c>
      <c r="T30" s="757">
        <v>150.30000000000001</v>
      </c>
      <c r="AM30" s="750"/>
      <c r="AN30" s="750"/>
      <c r="AO30" s="750"/>
      <c r="AP30" s="750"/>
      <c r="AQ30" s="750"/>
      <c r="AR30" s="750"/>
      <c r="AS30" s="750"/>
      <c r="AT30" s="750"/>
      <c r="AU30" s="750"/>
      <c r="AV30" s="750"/>
      <c r="AW30" s="750"/>
      <c r="AX30" s="750"/>
      <c r="AY30" s="750"/>
      <c r="AZ30" s="750"/>
      <c r="BA30" s="750"/>
      <c r="BB30" s="750"/>
    </row>
    <row r="31" spans="2:54" s="749" customFormat="1" ht="34.9" hidden="1" customHeight="1">
      <c r="B31" s="751">
        <v>2017</v>
      </c>
      <c r="C31" s="755">
        <v>24736.799999999999</v>
      </c>
      <c r="D31" s="755">
        <v>2672.4</v>
      </c>
      <c r="E31" s="755">
        <v>16364.7</v>
      </c>
      <c r="F31" s="756">
        <v>1818</v>
      </c>
      <c r="G31" s="756">
        <v>1129.9000000000001</v>
      </c>
      <c r="H31" s="756">
        <v>1448.9</v>
      </c>
      <c r="I31" s="756">
        <v>11147</v>
      </c>
      <c r="J31" s="756" t="s">
        <v>3</v>
      </c>
      <c r="K31" s="756">
        <v>820.9</v>
      </c>
      <c r="L31" s="755">
        <v>207.2</v>
      </c>
      <c r="M31" s="756">
        <v>88.2</v>
      </c>
      <c r="N31" s="756">
        <v>26.4</v>
      </c>
      <c r="O31" s="756">
        <v>27.6</v>
      </c>
      <c r="P31" s="756">
        <v>33.5</v>
      </c>
      <c r="Q31" s="756">
        <v>5</v>
      </c>
      <c r="R31" s="756">
        <v>26.5</v>
      </c>
      <c r="S31" s="755">
        <v>5340.1</v>
      </c>
      <c r="T31" s="755">
        <v>152.4</v>
      </c>
      <c r="AM31" s="750"/>
      <c r="AN31" s="750"/>
      <c r="AO31" s="750"/>
      <c r="AP31" s="750"/>
      <c r="AQ31" s="750"/>
      <c r="AR31" s="750"/>
      <c r="AS31" s="750"/>
      <c r="AT31" s="750"/>
      <c r="AU31" s="750"/>
      <c r="AV31" s="750"/>
      <c r="AW31" s="750"/>
      <c r="AX31" s="750"/>
      <c r="AY31" s="750"/>
      <c r="AZ31" s="750"/>
      <c r="BA31" s="750"/>
      <c r="BB31" s="750"/>
    </row>
    <row r="32" spans="2:54" s="749" customFormat="1" ht="34.9" hidden="1" customHeight="1">
      <c r="B32" s="752">
        <v>2018</v>
      </c>
      <c r="C32" s="757">
        <v>26111.8</v>
      </c>
      <c r="D32" s="757">
        <v>3085.6</v>
      </c>
      <c r="E32" s="757">
        <v>16962.400000000001</v>
      </c>
      <c r="F32" s="758">
        <v>2009.2</v>
      </c>
      <c r="G32" s="758">
        <v>1352.5</v>
      </c>
      <c r="H32" s="758">
        <v>1501.4</v>
      </c>
      <c r="I32" s="758">
        <v>11059.7</v>
      </c>
      <c r="J32" s="758" t="s">
        <v>3</v>
      </c>
      <c r="K32" s="758">
        <v>1039.5999999999999</v>
      </c>
      <c r="L32" s="757">
        <v>242.7</v>
      </c>
      <c r="M32" s="758">
        <v>142.19999999999999</v>
      </c>
      <c r="N32" s="758">
        <v>21.5</v>
      </c>
      <c r="O32" s="758">
        <v>27.1</v>
      </c>
      <c r="P32" s="758">
        <v>20.3</v>
      </c>
      <c r="Q32" s="758">
        <v>1.9</v>
      </c>
      <c r="R32" s="758">
        <v>29.7</v>
      </c>
      <c r="S32" s="757">
        <v>5653.8</v>
      </c>
      <c r="T32" s="757">
        <v>167.3</v>
      </c>
      <c r="AM32" s="750"/>
      <c r="AN32" s="750"/>
      <c r="AO32" s="750"/>
      <c r="AP32" s="750"/>
      <c r="AQ32" s="750"/>
      <c r="AR32" s="750"/>
      <c r="AS32" s="750"/>
      <c r="AT32" s="750"/>
      <c r="AU32" s="750"/>
      <c r="AV32" s="750"/>
      <c r="AW32" s="750"/>
      <c r="AX32" s="750"/>
      <c r="AY32" s="750"/>
      <c r="AZ32" s="750"/>
      <c r="BA32" s="750"/>
      <c r="BB32" s="750"/>
    </row>
    <row r="33" spans="2:54" s="749" customFormat="1" ht="34.9" hidden="1" customHeight="1">
      <c r="B33" s="751">
        <v>2019</v>
      </c>
      <c r="C33" s="755">
        <f>D33+E33+L33+S33+T33</f>
        <v>27082.2</v>
      </c>
      <c r="D33" s="755">
        <v>2937.8</v>
      </c>
      <c r="E33" s="755">
        <f>K33+J33+I33+H33+G33+F33</f>
        <v>17557.099999999999</v>
      </c>
      <c r="F33" s="756">
        <v>1850.1</v>
      </c>
      <c r="G33" s="756">
        <v>1299</v>
      </c>
      <c r="H33" s="756">
        <v>1579.2</v>
      </c>
      <c r="I33" s="756">
        <v>11648.3</v>
      </c>
      <c r="J33" s="957">
        <v>0</v>
      </c>
      <c r="K33" s="756">
        <v>1180.5</v>
      </c>
      <c r="L33" s="755">
        <f>R33+Q33+P33+O33+N33+M33</f>
        <v>182.4</v>
      </c>
      <c r="M33" s="756">
        <v>99.4</v>
      </c>
      <c r="N33" s="756">
        <v>22.4</v>
      </c>
      <c r="O33" s="756">
        <v>15.7</v>
      </c>
      <c r="P33" s="756">
        <v>17.5</v>
      </c>
      <c r="Q33" s="756">
        <v>1.3</v>
      </c>
      <c r="R33" s="756">
        <v>26.1</v>
      </c>
      <c r="S33" s="755">
        <v>6230.6</v>
      </c>
      <c r="T33" s="755">
        <v>174.3</v>
      </c>
      <c r="AM33" s="750"/>
      <c r="AN33" s="750"/>
      <c r="AO33" s="750"/>
      <c r="AP33" s="750"/>
      <c r="AQ33" s="750"/>
      <c r="AR33" s="750"/>
      <c r="AS33" s="750"/>
      <c r="AT33" s="750"/>
      <c r="AU33" s="750"/>
      <c r="AV33" s="750"/>
      <c r="AW33" s="750"/>
      <c r="AX33" s="750"/>
      <c r="AY33" s="750"/>
      <c r="AZ33" s="750"/>
      <c r="BA33" s="750"/>
      <c r="BB33" s="750"/>
    </row>
    <row r="34" spans="2:54" s="749" customFormat="1" ht="34.9" hidden="1" customHeight="1">
      <c r="B34" s="752">
        <v>2020</v>
      </c>
      <c r="C34" s="757">
        <f>D34+E34+L34+S34+T34</f>
        <v>28639.1</v>
      </c>
      <c r="D34" s="757">
        <v>2709.9</v>
      </c>
      <c r="E34" s="757">
        <f>K34+J34+I34+H34+G34+F34</f>
        <v>18471.8</v>
      </c>
      <c r="F34" s="758">
        <v>1770</v>
      </c>
      <c r="G34" s="758">
        <v>1437.2</v>
      </c>
      <c r="H34" s="758">
        <v>1633.8</v>
      </c>
      <c r="I34" s="758">
        <v>12178.5</v>
      </c>
      <c r="J34" s="956">
        <v>0</v>
      </c>
      <c r="K34" s="758">
        <v>1452.3</v>
      </c>
      <c r="L34" s="757">
        <f>R34+Q34+P34+O34+N34+M34</f>
        <v>214.1</v>
      </c>
      <c r="M34" s="758">
        <v>149.5</v>
      </c>
      <c r="N34" s="758">
        <v>17.7</v>
      </c>
      <c r="O34" s="758">
        <v>14.5</v>
      </c>
      <c r="P34" s="758">
        <v>16.5</v>
      </c>
      <c r="Q34" s="956">
        <v>0</v>
      </c>
      <c r="R34" s="758">
        <v>15.9</v>
      </c>
      <c r="S34" s="757">
        <v>7048.7</v>
      </c>
      <c r="T34" s="757">
        <v>194.6</v>
      </c>
      <c r="AM34" s="750"/>
      <c r="AN34" s="750"/>
      <c r="AO34" s="750"/>
      <c r="AP34" s="750"/>
      <c r="AQ34" s="750"/>
      <c r="AR34" s="750"/>
      <c r="AS34" s="750"/>
      <c r="AT34" s="750"/>
      <c r="AU34" s="750"/>
      <c r="AV34" s="750"/>
      <c r="AW34" s="750"/>
      <c r="AX34" s="750"/>
      <c r="AY34" s="750"/>
      <c r="AZ34" s="750"/>
      <c r="BA34" s="750"/>
      <c r="BB34" s="750"/>
    </row>
    <row r="35" spans="2:54" s="749" customFormat="1" ht="34.9" customHeight="1">
      <c r="B35" s="751">
        <v>2021</v>
      </c>
      <c r="C35" s="755">
        <f>D35+E35+L35+S35+T35</f>
        <v>30028.600000000002</v>
      </c>
      <c r="D35" s="755">
        <v>2695</v>
      </c>
      <c r="E35" s="755">
        <f>K35+J35+I35+H35+G35+F35</f>
        <v>18855.5</v>
      </c>
      <c r="F35" s="756">
        <v>1507.5</v>
      </c>
      <c r="G35" s="756">
        <v>1243.8</v>
      </c>
      <c r="H35" s="756">
        <v>1633.4</v>
      </c>
      <c r="I35" s="756">
        <v>12917.3</v>
      </c>
      <c r="J35" s="957">
        <v>0</v>
      </c>
      <c r="K35" s="756">
        <v>1553.5</v>
      </c>
      <c r="L35" s="755">
        <f>R35+Q35+P35+O35+N35+M35</f>
        <v>212.39999999999998</v>
      </c>
      <c r="M35" s="756">
        <v>156.19999999999999</v>
      </c>
      <c r="N35" s="756">
        <v>11.4</v>
      </c>
      <c r="O35" s="756">
        <v>13.6</v>
      </c>
      <c r="P35" s="756">
        <v>17.100000000000001</v>
      </c>
      <c r="Q35" s="957">
        <v>0</v>
      </c>
      <c r="R35" s="756">
        <v>14.1</v>
      </c>
      <c r="S35" s="755">
        <v>8045</v>
      </c>
      <c r="T35" s="755">
        <v>220.7</v>
      </c>
      <c r="AM35" s="750"/>
      <c r="AN35" s="750"/>
      <c r="AO35" s="750"/>
      <c r="AP35" s="750"/>
      <c r="AQ35" s="750"/>
      <c r="AR35" s="750"/>
      <c r="AS35" s="750"/>
      <c r="AT35" s="750"/>
      <c r="AU35" s="750"/>
      <c r="AV35" s="750"/>
      <c r="AW35" s="750"/>
      <c r="AX35" s="750"/>
      <c r="AY35" s="750"/>
      <c r="AZ35" s="750"/>
      <c r="BA35" s="750"/>
      <c r="BB35" s="750"/>
    </row>
    <row r="36" spans="2:54" s="749" customFormat="1" ht="34.9" customHeight="1">
      <c r="B36" s="752">
        <v>2022</v>
      </c>
      <c r="C36" s="757">
        <f>D36+E36+L36+S36+T36</f>
        <v>32591.5</v>
      </c>
      <c r="D36" s="757">
        <v>2954.4</v>
      </c>
      <c r="E36" s="757">
        <f>K36+J36+I36+H36+G36+F36</f>
        <v>20296.199999999997</v>
      </c>
      <c r="F36" s="758">
        <v>1587.1</v>
      </c>
      <c r="G36" s="758">
        <v>1298.3</v>
      </c>
      <c r="H36" s="758">
        <v>1925.5</v>
      </c>
      <c r="I36" s="758">
        <v>13901.5</v>
      </c>
      <c r="J36" s="956">
        <v>0</v>
      </c>
      <c r="K36" s="758">
        <v>1583.8</v>
      </c>
      <c r="L36" s="757">
        <f>R36+Q36+P36+O36+N36+M36</f>
        <v>179.5</v>
      </c>
      <c r="M36" s="758">
        <v>135.6</v>
      </c>
      <c r="N36" s="758">
        <v>12.2</v>
      </c>
      <c r="O36" s="758">
        <v>10.3</v>
      </c>
      <c r="P36" s="758">
        <v>8.1999999999999993</v>
      </c>
      <c r="Q36" s="956">
        <v>0</v>
      </c>
      <c r="R36" s="758">
        <v>13.2</v>
      </c>
      <c r="S36" s="757">
        <v>8867</v>
      </c>
      <c r="T36" s="757">
        <v>294.39999999999998</v>
      </c>
      <c r="AM36" s="750"/>
      <c r="AN36" s="750"/>
      <c r="AO36" s="750"/>
      <c r="AP36" s="750"/>
      <c r="AQ36" s="750"/>
      <c r="AR36" s="750"/>
      <c r="AS36" s="750"/>
      <c r="AT36" s="750"/>
      <c r="AU36" s="750"/>
      <c r="AV36" s="750"/>
      <c r="AW36" s="750"/>
      <c r="AX36" s="750"/>
      <c r="AY36" s="750"/>
      <c r="AZ36" s="750"/>
      <c r="BA36" s="750"/>
      <c r="BB36" s="750"/>
    </row>
    <row r="37" spans="2:54" s="749" customFormat="1" ht="34.9" customHeight="1">
      <c r="B37" s="751">
        <v>2023</v>
      </c>
      <c r="C37" s="1134">
        <f>D37+E37+L37+S37+T37</f>
        <v>33387.133403440006</v>
      </c>
      <c r="D37" s="1134">
        <v>2811.3175230000002</v>
      </c>
      <c r="E37" s="1134">
        <f>K37+J37+I37+H37+G37+F37</f>
        <v>20805.327126000004</v>
      </c>
      <c r="F37" s="1135">
        <v>1887.98831</v>
      </c>
      <c r="G37" s="1135">
        <v>1433.1988739999999</v>
      </c>
      <c r="H37" s="1135">
        <v>1876.720241</v>
      </c>
      <c r="I37" s="1135">
        <v>13905.891072</v>
      </c>
      <c r="J37" s="1136">
        <v>0</v>
      </c>
      <c r="K37" s="1135">
        <v>1701.5286289999999</v>
      </c>
      <c r="L37" s="1134">
        <f>R37+Q37+P37+O37+N37+M37</f>
        <v>183.20745001999998</v>
      </c>
      <c r="M37" s="1135">
        <v>146.87708459999999</v>
      </c>
      <c r="N37" s="1135">
        <v>6.1287092899999998</v>
      </c>
      <c r="O37" s="1135">
        <v>6.0350955199999996</v>
      </c>
      <c r="P37" s="1135">
        <v>8.4861057100000004</v>
      </c>
      <c r="Q37" s="1135">
        <v>0</v>
      </c>
      <c r="R37" s="1135">
        <v>15.680454900000001</v>
      </c>
      <c r="S37" s="1134">
        <v>9257.9182594200029</v>
      </c>
      <c r="T37" s="1134">
        <v>329.363045</v>
      </c>
      <c r="AM37" s="750"/>
      <c r="AN37" s="750"/>
      <c r="AO37" s="750"/>
      <c r="AP37" s="750"/>
      <c r="AQ37" s="750"/>
      <c r="AR37" s="750"/>
      <c r="AS37" s="750"/>
      <c r="AT37" s="750"/>
      <c r="AU37" s="750"/>
      <c r="AV37" s="750"/>
      <c r="AW37" s="750"/>
      <c r="AX37" s="750"/>
      <c r="AY37" s="750"/>
      <c r="AZ37" s="750"/>
      <c r="BA37" s="750"/>
      <c r="BB37" s="750"/>
    </row>
    <row r="38" spans="2:54" s="749" customFormat="1" ht="34.9" customHeight="1">
      <c r="B38" s="752">
        <v>2024</v>
      </c>
      <c r="C38" s="757">
        <f t="shared" ref="C38:T38" si="0">C364</f>
        <v>34777.573039050003</v>
      </c>
      <c r="D38" s="757">
        <f t="shared" si="0"/>
        <v>2847.1019430000001</v>
      </c>
      <c r="E38" s="757">
        <f t="shared" si="0"/>
        <v>20975.537056000001</v>
      </c>
      <c r="F38" s="758">
        <f t="shared" si="0"/>
        <v>1903.3332949999999</v>
      </c>
      <c r="G38" s="758">
        <f t="shared" si="0"/>
        <v>1627.395174</v>
      </c>
      <c r="H38" s="758">
        <f t="shared" si="0"/>
        <v>2230.284173</v>
      </c>
      <c r="I38" s="758">
        <f t="shared" si="0"/>
        <v>13579.119733</v>
      </c>
      <c r="J38" s="956">
        <f t="shared" si="0"/>
        <v>0</v>
      </c>
      <c r="K38" s="758">
        <f t="shared" si="0"/>
        <v>1635.404681</v>
      </c>
      <c r="L38" s="757">
        <f t="shared" si="0"/>
        <v>167.37899304999996</v>
      </c>
      <c r="M38" s="758">
        <f t="shared" si="0"/>
        <v>140.24949219999999</v>
      </c>
      <c r="N38" s="758">
        <f t="shared" si="0"/>
        <v>5.8298200499999995</v>
      </c>
      <c r="O38" s="758">
        <f t="shared" si="0"/>
        <v>3.5468737400000001</v>
      </c>
      <c r="P38" s="758">
        <f t="shared" si="0"/>
        <v>4.08199706</v>
      </c>
      <c r="Q38" s="956">
        <f t="shared" si="0"/>
        <v>0</v>
      </c>
      <c r="R38" s="758">
        <f t="shared" si="0"/>
        <v>13.670809999999999</v>
      </c>
      <c r="S38" s="757">
        <f t="shared" si="0"/>
        <v>10403.511977</v>
      </c>
      <c r="T38" s="757">
        <f t="shared" si="0"/>
        <v>384.04307</v>
      </c>
      <c r="V38" s="750"/>
    </row>
    <row r="39" spans="2:54" s="749" customFormat="1" ht="34.9" customHeight="1">
      <c r="B39" s="751" t="s">
        <v>1094</v>
      </c>
      <c r="C39" s="1134">
        <f>C377</f>
        <v>36067.722163860002</v>
      </c>
      <c r="D39" s="1134">
        <f t="shared" ref="D39:T39" si="1">D377</f>
        <v>2621.2852560000001</v>
      </c>
      <c r="E39" s="1134">
        <f t="shared" si="1"/>
        <v>21124.554437000003</v>
      </c>
      <c r="F39" s="1135">
        <f t="shared" si="1"/>
        <v>2181.9138790000002</v>
      </c>
      <c r="G39" s="1135">
        <f t="shared" si="1"/>
        <v>1714.1769429999999</v>
      </c>
      <c r="H39" s="1135">
        <f t="shared" si="1"/>
        <v>1995.8668620000001</v>
      </c>
      <c r="I39" s="1135">
        <f t="shared" si="1"/>
        <v>13516.739577</v>
      </c>
      <c r="J39" s="1136">
        <f t="shared" si="1"/>
        <v>0</v>
      </c>
      <c r="K39" s="1135">
        <f t="shared" si="1"/>
        <v>1715.857176</v>
      </c>
      <c r="L39" s="1134">
        <f t="shared" si="1"/>
        <v>171.91908985999999</v>
      </c>
      <c r="M39" s="1135">
        <f t="shared" si="1"/>
        <v>127.18865805</v>
      </c>
      <c r="N39" s="1135">
        <f t="shared" si="1"/>
        <v>21.547805</v>
      </c>
      <c r="O39" s="1135">
        <f t="shared" si="1"/>
        <v>7.6880108999999992</v>
      </c>
      <c r="P39" s="1135">
        <f t="shared" si="1"/>
        <v>3.7637563100000002</v>
      </c>
      <c r="Q39" s="1135">
        <f t="shared" si="1"/>
        <v>0</v>
      </c>
      <c r="R39" s="1135">
        <f t="shared" si="1"/>
        <v>11.7308596</v>
      </c>
      <c r="S39" s="1134">
        <f t="shared" si="1"/>
        <v>11732.842161</v>
      </c>
      <c r="T39" s="1134">
        <f t="shared" si="1"/>
        <v>417.12121999999999</v>
      </c>
      <c r="AM39" s="750"/>
      <c r="AN39" s="750"/>
      <c r="AO39" s="750"/>
      <c r="AP39" s="750"/>
      <c r="AQ39" s="750"/>
      <c r="AR39" s="750"/>
      <c r="AS39" s="750"/>
      <c r="AT39" s="750"/>
      <c r="AU39" s="750"/>
      <c r="AV39" s="750"/>
      <c r="AW39" s="750"/>
      <c r="AX39" s="750"/>
      <c r="AY39" s="750"/>
      <c r="AZ39" s="750"/>
      <c r="BA39" s="750"/>
      <c r="BB39" s="750"/>
    </row>
    <row r="40" spans="2:54" s="749" customFormat="1" ht="34.9" hidden="1" customHeight="1">
      <c r="B40" s="215">
        <v>2000</v>
      </c>
      <c r="C40" s="759"/>
      <c r="D40" s="760"/>
      <c r="E40" s="759"/>
      <c r="F40" s="761"/>
      <c r="G40" s="761"/>
      <c r="H40" s="761"/>
      <c r="I40" s="761"/>
      <c r="J40" s="959"/>
      <c r="K40" s="761"/>
      <c r="L40" s="760"/>
      <c r="M40" s="762"/>
      <c r="N40" s="762"/>
      <c r="O40" s="761"/>
      <c r="P40" s="761"/>
      <c r="Q40" s="762"/>
      <c r="R40" s="762"/>
      <c r="S40" s="759"/>
      <c r="T40" s="759"/>
    </row>
    <row r="41" spans="2:54" s="749" customFormat="1" ht="34.9" hidden="1" customHeight="1">
      <c r="B41" s="216">
        <v>36526</v>
      </c>
      <c r="C41" s="757">
        <v>4448.8</v>
      </c>
      <c r="D41" s="757">
        <v>1404.7</v>
      </c>
      <c r="E41" s="757">
        <v>2643.6</v>
      </c>
      <c r="F41" s="758">
        <v>460.1</v>
      </c>
      <c r="G41" s="758">
        <v>274.39999999999998</v>
      </c>
      <c r="H41" s="758">
        <v>371.8</v>
      </c>
      <c r="I41" s="758">
        <v>1155.8</v>
      </c>
      <c r="J41" s="956">
        <v>77</v>
      </c>
      <c r="K41" s="758">
        <v>304.5</v>
      </c>
      <c r="L41" s="757">
        <v>400.5</v>
      </c>
      <c r="M41" s="758">
        <v>139.1</v>
      </c>
      <c r="N41" s="758">
        <v>63.6</v>
      </c>
      <c r="O41" s="758">
        <v>53.6</v>
      </c>
      <c r="P41" s="758">
        <v>47.8</v>
      </c>
      <c r="Q41" s="758">
        <v>10.8</v>
      </c>
      <c r="R41" s="758">
        <v>85.6</v>
      </c>
      <c r="S41" s="757" t="s">
        <v>123</v>
      </c>
      <c r="T41" s="757" t="s">
        <v>123</v>
      </c>
    </row>
    <row r="42" spans="2:54" s="749" customFormat="1" ht="34.9" hidden="1" customHeight="1">
      <c r="B42" s="217">
        <v>36558</v>
      </c>
      <c r="C42" s="755">
        <v>4475.5</v>
      </c>
      <c r="D42" s="755">
        <v>1432.6</v>
      </c>
      <c r="E42" s="755">
        <v>2640.1</v>
      </c>
      <c r="F42" s="756">
        <v>434.6</v>
      </c>
      <c r="G42" s="756">
        <v>269.89999999999998</v>
      </c>
      <c r="H42" s="756">
        <v>375.3</v>
      </c>
      <c r="I42" s="756">
        <v>1156.8</v>
      </c>
      <c r="J42" s="957">
        <v>70.5</v>
      </c>
      <c r="K42" s="756">
        <v>333</v>
      </c>
      <c r="L42" s="755">
        <v>402.8</v>
      </c>
      <c r="M42" s="756">
        <v>117.1</v>
      </c>
      <c r="N42" s="756">
        <v>77.3</v>
      </c>
      <c r="O42" s="756">
        <v>58.3</v>
      </c>
      <c r="P42" s="756">
        <v>57.5</v>
      </c>
      <c r="Q42" s="756">
        <v>9.6999999999999993</v>
      </c>
      <c r="R42" s="756">
        <v>82.9</v>
      </c>
      <c r="S42" s="755" t="s">
        <v>123</v>
      </c>
      <c r="T42" s="755" t="s">
        <v>123</v>
      </c>
    </row>
    <row r="43" spans="2:54" s="749" customFormat="1" ht="34.9" hidden="1" customHeight="1">
      <c r="B43" s="216">
        <v>36590</v>
      </c>
      <c r="C43" s="757">
        <v>4478</v>
      </c>
      <c r="D43" s="757">
        <v>1435.8</v>
      </c>
      <c r="E43" s="757">
        <v>2641.6</v>
      </c>
      <c r="F43" s="758">
        <v>479.9</v>
      </c>
      <c r="G43" s="758">
        <v>249.5</v>
      </c>
      <c r="H43" s="758">
        <v>369.5</v>
      </c>
      <c r="I43" s="758">
        <v>1159</v>
      </c>
      <c r="J43" s="956">
        <v>72.5</v>
      </c>
      <c r="K43" s="758">
        <v>311.2</v>
      </c>
      <c r="L43" s="757">
        <v>400.6</v>
      </c>
      <c r="M43" s="758">
        <v>123.8</v>
      </c>
      <c r="N43" s="758">
        <v>71.5</v>
      </c>
      <c r="O43" s="758">
        <v>58.5</v>
      </c>
      <c r="P43" s="758">
        <v>53.8</v>
      </c>
      <c r="Q43" s="758">
        <v>9.1999999999999993</v>
      </c>
      <c r="R43" s="758">
        <v>83.8</v>
      </c>
      <c r="S43" s="757" t="s">
        <v>123</v>
      </c>
      <c r="T43" s="757" t="s">
        <v>123</v>
      </c>
    </row>
    <row r="44" spans="2:54" s="749" customFormat="1" ht="34.9" hidden="1" customHeight="1">
      <c r="B44" s="217">
        <v>36622</v>
      </c>
      <c r="C44" s="755">
        <v>4483.6000000000004</v>
      </c>
      <c r="D44" s="755">
        <v>1444</v>
      </c>
      <c r="E44" s="755">
        <v>2640.5</v>
      </c>
      <c r="F44" s="756">
        <v>516.20000000000005</v>
      </c>
      <c r="G44" s="756">
        <v>234.4</v>
      </c>
      <c r="H44" s="756">
        <v>380.1</v>
      </c>
      <c r="I44" s="756">
        <v>1130.5999999999999</v>
      </c>
      <c r="J44" s="957">
        <v>69.099999999999994</v>
      </c>
      <c r="K44" s="756">
        <v>310.10000000000002</v>
      </c>
      <c r="L44" s="755">
        <v>399.1</v>
      </c>
      <c r="M44" s="756">
        <v>134.5</v>
      </c>
      <c r="N44" s="756">
        <v>68.099999999999994</v>
      </c>
      <c r="O44" s="756">
        <v>52.7</v>
      </c>
      <c r="P44" s="756">
        <v>53.6</v>
      </c>
      <c r="Q44" s="756">
        <v>8.1999999999999993</v>
      </c>
      <c r="R44" s="756">
        <v>82</v>
      </c>
      <c r="S44" s="755" t="s">
        <v>123</v>
      </c>
      <c r="T44" s="755" t="s">
        <v>123</v>
      </c>
    </row>
    <row r="45" spans="2:54" s="749" customFormat="1" ht="34.9" hidden="1" customHeight="1">
      <c r="B45" s="216">
        <v>36654</v>
      </c>
      <c r="C45" s="757">
        <v>4510.5</v>
      </c>
      <c r="D45" s="757">
        <v>1444.5</v>
      </c>
      <c r="E45" s="757">
        <v>2671.3</v>
      </c>
      <c r="F45" s="758">
        <v>466.7</v>
      </c>
      <c r="G45" s="758">
        <v>243.6</v>
      </c>
      <c r="H45" s="758">
        <v>387.8</v>
      </c>
      <c r="I45" s="758">
        <v>1163.5</v>
      </c>
      <c r="J45" s="956">
        <v>74.400000000000006</v>
      </c>
      <c r="K45" s="758">
        <v>335.3</v>
      </c>
      <c r="L45" s="757">
        <v>394.7</v>
      </c>
      <c r="M45" s="758">
        <v>137.6</v>
      </c>
      <c r="N45" s="758">
        <v>59.5</v>
      </c>
      <c r="O45" s="758">
        <v>53.2</v>
      </c>
      <c r="P45" s="758">
        <v>50.5</v>
      </c>
      <c r="Q45" s="758">
        <v>8.6999999999999993</v>
      </c>
      <c r="R45" s="758">
        <v>85.2</v>
      </c>
      <c r="S45" s="757" t="s">
        <v>123</v>
      </c>
      <c r="T45" s="757" t="s">
        <v>123</v>
      </c>
    </row>
    <row r="46" spans="2:54" s="749" customFormat="1" ht="34.9" hidden="1" customHeight="1">
      <c r="B46" s="217">
        <v>36686</v>
      </c>
      <c r="C46" s="755">
        <v>4501</v>
      </c>
      <c r="D46" s="755">
        <v>1419.7</v>
      </c>
      <c r="E46" s="755">
        <v>2685.5</v>
      </c>
      <c r="F46" s="756">
        <v>454.8</v>
      </c>
      <c r="G46" s="756">
        <v>253.1</v>
      </c>
      <c r="H46" s="756">
        <v>399.4</v>
      </c>
      <c r="I46" s="756">
        <v>1201.8</v>
      </c>
      <c r="J46" s="957">
        <v>72.3</v>
      </c>
      <c r="K46" s="756">
        <v>304.10000000000002</v>
      </c>
      <c r="L46" s="755">
        <v>395.8</v>
      </c>
      <c r="M46" s="756">
        <v>126.9</v>
      </c>
      <c r="N46" s="756">
        <v>69.3</v>
      </c>
      <c r="O46" s="756">
        <v>53.2</v>
      </c>
      <c r="P46" s="756">
        <v>53</v>
      </c>
      <c r="Q46" s="756">
        <v>9.6999999999999993</v>
      </c>
      <c r="R46" s="756">
        <v>83.7</v>
      </c>
      <c r="S46" s="755" t="s">
        <v>123</v>
      </c>
      <c r="T46" s="755" t="s">
        <v>123</v>
      </c>
    </row>
    <row r="47" spans="2:54" s="749" customFormat="1" ht="34.9" hidden="1" customHeight="1">
      <c r="B47" s="216">
        <v>36718</v>
      </c>
      <c r="C47" s="757">
        <v>4536.1000000000004</v>
      </c>
      <c r="D47" s="757">
        <v>1432.9</v>
      </c>
      <c r="E47" s="757">
        <v>2711.9</v>
      </c>
      <c r="F47" s="758">
        <v>454.4</v>
      </c>
      <c r="G47" s="758">
        <v>247</v>
      </c>
      <c r="H47" s="758">
        <v>386.3</v>
      </c>
      <c r="I47" s="758">
        <v>1205.0999999999999</v>
      </c>
      <c r="J47" s="956">
        <v>78.8</v>
      </c>
      <c r="K47" s="758">
        <v>340.3</v>
      </c>
      <c r="L47" s="757">
        <v>391.3</v>
      </c>
      <c r="M47" s="758">
        <v>123.6</v>
      </c>
      <c r="N47" s="758">
        <v>65.7</v>
      </c>
      <c r="O47" s="758">
        <v>53.2</v>
      </c>
      <c r="P47" s="758">
        <v>50.8</v>
      </c>
      <c r="Q47" s="758">
        <v>9.9</v>
      </c>
      <c r="R47" s="758">
        <v>88.1</v>
      </c>
      <c r="S47" s="757" t="s">
        <v>123</v>
      </c>
      <c r="T47" s="757" t="s">
        <v>123</v>
      </c>
    </row>
    <row r="48" spans="2:54" s="749" customFormat="1" ht="34.9" hidden="1" customHeight="1">
      <c r="B48" s="217">
        <v>36750</v>
      </c>
      <c r="C48" s="755">
        <v>4528.6000000000004</v>
      </c>
      <c r="D48" s="755">
        <v>1416.3</v>
      </c>
      <c r="E48" s="755">
        <v>2712.9</v>
      </c>
      <c r="F48" s="756">
        <v>473.1</v>
      </c>
      <c r="G48" s="756">
        <v>246.2</v>
      </c>
      <c r="H48" s="756">
        <v>400.9</v>
      </c>
      <c r="I48" s="756">
        <v>1193.4000000000001</v>
      </c>
      <c r="J48" s="957">
        <v>82.6</v>
      </c>
      <c r="K48" s="756">
        <v>316.7</v>
      </c>
      <c r="L48" s="755">
        <v>399.4</v>
      </c>
      <c r="M48" s="756">
        <v>117.8</v>
      </c>
      <c r="N48" s="756">
        <v>73.599999999999994</v>
      </c>
      <c r="O48" s="756">
        <v>58.2</v>
      </c>
      <c r="P48" s="756">
        <v>54.1</v>
      </c>
      <c r="Q48" s="756">
        <v>10.3</v>
      </c>
      <c r="R48" s="756">
        <v>85.4</v>
      </c>
      <c r="S48" s="755" t="s">
        <v>123</v>
      </c>
      <c r="T48" s="755" t="s">
        <v>123</v>
      </c>
    </row>
    <row r="49" spans="2:20" s="749" customFormat="1" ht="34.9" hidden="1" customHeight="1">
      <c r="B49" s="216">
        <v>36782</v>
      </c>
      <c r="C49" s="757">
        <v>4532.3</v>
      </c>
      <c r="D49" s="757">
        <v>1412.9</v>
      </c>
      <c r="E49" s="757">
        <v>2712.2</v>
      </c>
      <c r="F49" s="758">
        <v>489</v>
      </c>
      <c r="G49" s="758">
        <v>233</v>
      </c>
      <c r="H49" s="758">
        <v>399.8</v>
      </c>
      <c r="I49" s="758">
        <v>1195.5999999999999</v>
      </c>
      <c r="J49" s="956">
        <v>73.3</v>
      </c>
      <c r="K49" s="758">
        <v>321.5</v>
      </c>
      <c r="L49" s="757">
        <v>407.2</v>
      </c>
      <c r="M49" s="758">
        <v>127.9</v>
      </c>
      <c r="N49" s="758">
        <v>74.599999999999994</v>
      </c>
      <c r="O49" s="758">
        <v>55</v>
      </c>
      <c r="P49" s="758">
        <v>54.3</v>
      </c>
      <c r="Q49" s="758">
        <v>10.199999999999999</v>
      </c>
      <c r="R49" s="758">
        <v>85.2</v>
      </c>
      <c r="S49" s="757" t="s">
        <v>123</v>
      </c>
      <c r="T49" s="757" t="s">
        <v>123</v>
      </c>
    </row>
    <row r="50" spans="2:20" s="749" customFormat="1" ht="34.9" hidden="1" customHeight="1">
      <c r="B50" s="217">
        <v>36814</v>
      </c>
      <c r="C50" s="755">
        <v>4516.6000000000004</v>
      </c>
      <c r="D50" s="755">
        <v>1415.9</v>
      </c>
      <c r="E50" s="755">
        <v>2694.2</v>
      </c>
      <c r="F50" s="756">
        <v>492.1</v>
      </c>
      <c r="G50" s="756">
        <v>263.10000000000002</v>
      </c>
      <c r="H50" s="756">
        <v>377.7</v>
      </c>
      <c r="I50" s="756">
        <v>1167.4000000000001</v>
      </c>
      <c r="J50" s="957">
        <v>74.8</v>
      </c>
      <c r="K50" s="756">
        <v>319.10000000000002</v>
      </c>
      <c r="L50" s="755">
        <v>406.5</v>
      </c>
      <c r="M50" s="756">
        <v>125.2</v>
      </c>
      <c r="N50" s="756">
        <v>69.900000000000006</v>
      </c>
      <c r="O50" s="756">
        <v>57.6</v>
      </c>
      <c r="P50" s="756">
        <v>56</v>
      </c>
      <c r="Q50" s="756">
        <v>9.6999999999999993</v>
      </c>
      <c r="R50" s="756">
        <v>88.1</v>
      </c>
      <c r="S50" s="755" t="s">
        <v>123</v>
      </c>
      <c r="T50" s="755" t="s">
        <v>123</v>
      </c>
    </row>
    <row r="51" spans="2:20" s="749" customFormat="1" ht="34.9" hidden="1" customHeight="1">
      <c r="B51" s="216">
        <v>36846</v>
      </c>
      <c r="C51" s="757">
        <v>4542.8</v>
      </c>
      <c r="D51" s="757">
        <v>1418.4</v>
      </c>
      <c r="E51" s="757">
        <v>2709.7</v>
      </c>
      <c r="F51" s="758">
        <v>467.3</v>
      </c>
      <c r="G51" s="758">
        <v>254.9</v>
      </c>
      <c r="H51" s="758">
        <v>456.6</v>
      </c>
      <c r="I51" s="758">
        <v>1104.9000000000001</v>
      </c>
      <c r="J51" s="956">
        <v>77.2</v>
      </c>
      <c r="K51" s="758">
        <v>348.8</v>
      </c>
      <c r="L51" s="757">
        <v>414.7</v>
      </c>
      <c r="M51" s="758">
        <v>130.69999999999999</v>
      </c>
      <c r="N51" s="758">
        <v>72</v>
      </c>
      <c r="O51" s="758">
        <v>54.3</v>
      </c>
      <c r="P51" s="758">
        <v>60.7</v>
      </c>
      <c r="Q51" s="758">
        <v>6.3</v>
      </c>
      <c r="R51" s="758">
        <v>90.7</v>
      </c>
      <c r="S51" s="757" t="s">
        <v>123</v>
      </c>
      <c r="T51" s="757" t="s">
        <v>123</v>
      </c>
    </row>
    <row r="52" spans="2:20" s="749" customFormat="1" ht="34.9" hidden="1" customHeight="1">
      <c r="B52" s="217">
        <v>36878</v>
      </c>
      <c r="C52" s="755">
        <v>4546.5</v>
      </c>
      <c r="D52" s="755">
        <v>1419.8</v>
      </c>
      <c r="E52" s="755">
        <v>2711.4</v>
      </c>
      <c r="F52" s="756">
        <v>492.4</v>
      </c>
      <c r="G52" s="756">
        <v>239.8</v>
      </c>
      <c r="H52" s="756">
        <v>459.7</v>
      </c>
      <c r="I52" s="756">
        <v>1098.9000000000001</v>
      </c>
      <c r="J52" s="957">
        <v>68.5</v>
      </c>
      <c r="K52" s="756">
        <v>352.1</v>
      </c>
      <c r="L52" s="755">
        <v>415.3</v>
      </c>
      <c r="M52" s="756">
        <v>140.9</v>
      </c>
      <c r="N52" s="756">
        <v>65.5</v>
      </c>
      <c r="O52" s="756">
        <v>55.7</v>
      </c>
      <c r="P52" s="756">
        <v>57.8</v>
      </c>
      <c r="Q52" s="756">
        <v>8.6</v>
      </c>
      <c r="R52" s="756">
        <v>86.8</v>
      </c>
      <c r="S52" s="755" t="s">
        <v>123</v>
      </c>
      <c r="T52" s="755" t="s">
        <v>123</v>
      </c>
    </row>
    <row r="53" spans="2:20" s="749" customFormat="1" ht="34.9" hidden="1" customHeight="1">
      <c r="B53" s="215">
        <v>2001</v>
      </c>
      <c r="C53" s="759"/>
      <c r="D53" s="760"/>
      <c r="E53" s="759"/>
      <c r="F53" s="761"/>
      <c r="G53" s="761"/>
      <c r="H53" s="761"/>
      <c r="I53" s="761"/>
      <c r="J53" s="959"/>
      <c r="K53" s="761"/>
      <c r="L53" s="760"/>
      <c r="M53" s="762"/>
      <c r="N53" s="762"/>
      <c r="O53" s="761"/>
      <c r="P53" s="761"/>
      <c r="Q53" s="762"/>
      <c r="R53" s="762"/>
      <c r="S53" s="759"/>
      <c r="T53" s="759"/>
    </row>
    <row r="54" spans="2:20" s="749" customFormat="1" ht="34.9" hidden="1" customHeight="1">
      <c r="B54" s="216">
        <v>36892</v>
      </c>
      <c r="C54" s="757">
        <v>4568.8</v>
      </c>
      <c r="D54" s="757">
        <v>1418.6</v>
      </c>
      <c r="E54" s="757">
        <v>2738.7</v>
      </c>
      <c r="F54" s="758">
        <v>498.5</v>
      </c>
      <c r="G54" s="758">
        <v>243.1</v>
      </c>
      <c r="H54" s="758">
        <v>442.3</v>
      </c>
      <c r="I54" s="758">
        <v>1111.3</v>
      </c>
      <c r="J54" s="956">
        <v>82.2</v>
      </c>
      <c r="K54" s="758">
        <v>361.3</v>
      </c>
      <c r="L54" s="757">
        <v>411.5</v>
      </c>
      <c r="M54" s="758">
        <v>136.1</v>
      </c>
      <c r="N54" s="758">
        <v>70.099999999999994</v>
      </c>
      <c r="O54" s="758">
        <v>58.1</v>
      </c>
      <c r="P54" s="758">
        <v>49.1</v>
      </c>
      <c r="Q54" s="758">
        <v>8.6999999999999993</v>
      </c>
      <c r="R54" s="758">
        <v>89.4</v>
      </c>
      <c r="S54" s="757" t="s">
        <v>123</v>
      </c>
      <c r="T54" s="757" t="s">
        <v>123</v>
      </c>
    </row>
    <row r="55" spans="2:20" s="749" customFormat="1" ht="34.9" hidden="1" customHeight="1">
      <c r="B55" s="217">
        <v>36923</v>
      </c>
      <c r="C55" s="755">
        <v>4658.7</v>
      </c>
      <c r="D55" s="755">
        <v>1447.4</v>
      </c>
      <c r="E55" s="755">
        <v>2793</v>
      </c>
      <c r="F55" s="756">
        <v>512.20000000000005</v>
      </c>
      <c r="G55" s="756">
        <v>237</v>
      </c>
      <c r="H55" s="756">
        <v>461.5</v>
      </c>
      <c r="I55" s="756">
        <v>1132.0999999999999</v>
      </c>
      <c r="J55" s="957">
        <v>76.2</v>
      </c>
      <c r="K55" s="756">
        <v>374</v>
      </c>
      <c r="L55" s="755">
        <v>418.3</v>
      </c>
      <c r="M55" s="756">
        <v>132.4</v>
      </c>
      <c r="N55" s="756">
        <v>72.3</v>
      </c>
      <c r="O55" s="756">
        <v>57.6</v>
      </c>
      <c r="P55" s="756">
        <v>52.3</v>
      </c>
      <c r="Q55" s="756">
        <v>7</v>
      </c>
      <c r="R55" s="756">
        <v>96.7</v>
      </c>
      <c r="S55" s="755" t="s">
        <v>123</v>
      </c>
      <c r="T55" s="755" t="s">
        <v>123</v>
      </c>
    </row>
    <row r="56" spans="2:20" s="749" customFormat="1" ht="34.9" hidden="1" customHeight="1">
      <c r="B56" s="216">
        <v>36951</v>
      </c>
      <c r="C56" s="757">
        <v>4694</v>
      </c>
      <c r="D56" s="757">
        <v>1468</v>
      </c>
      <c r="E56" s="757">
        <v>2810.2</v>
      </c>
      <c r="F56" s="758">
        <v>506.2</v>
      </c>
      <c r="G56" s="758">
        <v>247.6</v>
      </c>
      <c r="H56" s="758">
        <v>455.7</v>
      </c>
      <c r="I56" s="758">
        <v>1150.5999999999999</v>
      </c>
      <c r="J56" s="956">
        <v>75.3</v>
      </c>
      <c r="K56" s="758">
        <v>374.8</v>
      </c>
      <c r="L56" s="757">
        <v>415.8</v>
      </c>
      <c r="M56" s="758">
        <v>126.8</v>
      </c>
      <c r="N56" s="758">
        <v>73.2</v>
      </c>
      <c r="O56" s="758">
        <v>57.3</v>
      </c>
      <c r="P56" s="758">
        <v>55.4</v>
      </c>
      <c r="Q56" s="758">
        <v>7.9</v>
      </c>
      <c r="R56" s="758">
        <v>95.2</v>
      </c>
      <c r="S56" s="757" t="s">
        <v>123</v>
      </c>
      <c r="T56" s="757" t="s">
        <v>123</v>
      </c>
    </row>
    <row r="57" spans="2:20" s="749" customFormat="1" ht="34.9" hidden="1" customHeight="1">
      <c r="B57" s="217">
        <v>36982</v>
      </c>
      <c r="C57" s="755">
        <v>4729.7</v>
      </c>
      <c r="D57" s="755">
        <v>1425.7</v>
      </c>
      <c r="E57" s="755">
        <v>2873.1</v>
      </c>
      <c r="F57" s="756">
        <v>519.70000000000005</v>
      </c>
      <c r="G57" s="756">
        <v>241.3</v>
      </c>
      <c r="H57" s="756">
        <v>458.7</v>
      </c>
      <c r="I57" s="756">
        <v>1173</v>
      </c>
      <c r="J57" s="957">
        <v>66.400000000000006</v>
      </c>
      <c r="K57" s="756">
        <v>414</v>
      </c>
      <c r="L57" s="755">
        <v>430.9</v>
      </c>
      <c r="M57" s="756">
        <v>137.1</v>
      </c>
      <c r="N57" s="756">
        <v>76.400000000000006</v>
      </c>
      <c r="O57" s="756">
        <v>56.1</v>
      </c>
      <c r="P57" s="756">
        <v>55.1</v>
      </c>
      <c r="Q57" s="756">
        <v>8.6999999999999993</v>
      </c>
      <c r="R57" s="756">
        <v>97.5</v>
      </c>
      <c r="S57" s="755" t="s">
        <v>123</v>
      </c>
      <c r="T57" s="755" t="s">
        <v>123</v>
      </c>
    </row>
    <row r="58" spans="2:20" s="749" customFormat="1" ht="34.9" hidden="1" customHeight="1">
      <c r="B58" s="216">
        <v>37012</v>
      </c>
      <c r="C58" s="757">
        <v>4792.8999999999996</v>
      </c>
      <c r="D58" s="757">
        <v>1434.1</v>
      </c>
      <c r="E58" s="757">
        <v>2931.2</v>
      </c>
      <c r="F58" s="758">
        <v>536.29999999999995</v>
      </c>
      <c r="G58" s="758">
        <v>317.5</v>
      </c>
      <c r="H58" s="758">
        <v>405.2</v>
      </c>
      <c r="I58" s="758">
        <v>1192.5</v>
      </c>
      <c r="J58" s="956">
        <v>65.2</v>
      </c>
      <c r="K58" s="758">
        <v>414.5</v>
      </c>
      <c r="L58" s="757">
        <v>427.6</v>
      </c>
      <c r="M58" s="758">
        <v>139.9</v>
      </c>
      <c r="N58" s="758">
        <v>73.400000000000006</v>
      </c>
      <c r="O58" s="758">
        <v>58.5</v>
      </c>
      <c r="P58" s="758">
        <v>54.5</v>
      </c>
      <c r="Q58" s="758">
        <v>9.8000000000000007</v>
      </c>
      <c r="R58" s="758">
        <v>91.5</v>
      </c>
      <c r="S58" s="757" t="s">
        <v>123</v>
      </c>
      <c r="T58" s="757" t="s">
        <v>123</v>
      </c>
    </row>
    <row r="59" spans="2:20" s="749" customFormat="1" ht="34.9" hidden="1" customHeight="1">
      <c r="B59" s="217">
        <v>37043</v>
      </c>
      <c r="C59" s="755">
        <v>4838</v>
      </c>
      <c r="D59" s="755">
        <v>1433.1</v>
      </c>
      <c r="E59" s="755">
        <v>2958</v>
      </c>
      <c r="F59" s="756">
        <v>539.5</v>
      </c>
      <c r="G59" s="756">
        <v>317.10000000000002</v>
      </c>
      <c r="H59" s="756">
        <v>401</v>
      </c>
      <c r="I59" s="756">
        <v>1233</v>
      </c>
      <c r="J59" s="957">
        <v>57.4</v>
      </c>
      <c r="K59" s="756">
        <v>410</v>
      </c>
      <c r="L59" s="755">
        <v>446.9</v>
      </c>
      <c r="M59" s="756">
        <v>147.4</v>
      </c>
      <c r="N59" s="756">
        <v>85.3</v>
      </c>
      <c r="O59" s="756">
        <v>61.4</v>
      </c>
      <c r="P59" s="756">
        <v>54.2</v>
      </c>
      <c r="Q59" s="756">
        <v>7.8</v>
      </c>
      <c r="R59" s="756">
        <v>90.8</v>
      </c>
      <c r="S59" s="755" t="s">
        <v>123</v>
      </c>
      <c r="T59" s="755" t="s">
        <v>123</v>
      </c>
    </row>
    <row r="60" spans="2:20" s="749" customFormat="1" ht="34.9" hidden="1" customHeight="1">
      <c r="B60" s="216">
        <v>37073</v>
      </c>
      <c r="C60" s="757">
        <v>4898.3999999999996</v>
      </c>
      <c r="D60" s="757">
        <v>1461.1</v>
      </c>
      <c r="E60" s="757">
        <v>2981.3</v>
      </c>
      <c r="F60" s="758">
        <v>497.8</v>
      </c>
      <c r="G60" s="758">
        <v>343.2</v>
      </c>
      <c r="H60" s="758">
        <v>395.1</v>
      </c>
      <c r="I60" s="758">
        <v>1263.0999999999999</v>
      </c>
      <c r="J60" s="956">
        <v>65.400000000000006</v>
      </c>
      <c r="K60" s="758">
        <v>416.7</v>
      </c>
      <c r="L60" s="757">
        <v>456</v>
      </c>
      <c r="M60" s="758">
        <v>142.1</v>
      </c>
      <c r="N60" s="758">
        <v>92.3</v>
      </c>
      <c r="O60" s="758">
        <v>57</v>
      </c>
      <c r="P60" s="758">
        <v>55.1</v>
      </c>
      <c r="Q60" s="758">
        <v>13.8</v>
      </c>
      <c r="R60" s="758">
        <v>95.7</v>
      </c>
      <c r="S60" s="757" t="s">
        <v>123</v>
      </c>
      <c r="T60" s="757" t="s">
        <v>123</v>
      </c>
    </row>
    <row r="61" spans="2:20" s="749" customFormat="1" ht="34.9" hidden="1" customHeight="1">
      <c r="B61" s="217">
        <v>37104</v>
      </c>
      <c r="C61" s="755">
        <v>4907.1000000000004</v>
      </c>
      <c r="D61" s="755">
        <v>1420.4</v>
      </c>
      <c r="E61" s="755">
        <v>3035.3</v>
      </c>
      <c r="F61" s="756">
        <v>596.9</v>
      </c>
      <c r="G61" s="756">
        <v>284.3</v>
      </c>
      <c r="H61" s="756">
        <v>357.2</v>
      </c>
      <c r="I61" s="756">
        <v>1317.7</v>
      </c>
      <c r="J61" s="957">
        <v>68</v>
      </c>
      <c r="K61" s="756">
        <v>411.2</v>
      </c>
      <c r="L61" s="755">
        <v>451.4</v>
      </c>
      <c r="M61" s="756">
        <v>153</v>
      </c>
      <c r="N61" s="756">
        <v>86.4</v>
      </c>
      <c r="O61" s="756">
        <v>53.1</v>
      </c>
      <c r="P61" s="756">
        <v>53.8</v>
      </c>
      <c r="Q61" s="756">
        <v>9.6999999999999993</v>
      </c>
      <c r="R61" s="756">
        <v>95.4</v>
      </c>
      <c r="S61" s="755" t="s">
        <v>123</v>
      </c>
      <c r="T61" s="755" t="s">
        <v>123</v>
      </c>
    </row>
    <row r="62" spans="2:20" s="749" customFormat="1" ht="34.9" hidden="1" customHeight="1">
      <c r="B62" s="216">
        <v>37135</v>
      </c>
      <c r="C62" s="757">
        <v>4940.7</v>
      </c>
      <c r="D62" s="757">
        <v>1394.6</v>
      </c>
      <c r="E62" s="757">
        <v>3095.6</v>
      </c>
      <c r="F62" s="758">
        <v>579.6</v>
      </c>
      <c r="G62" s="758">
        <v>293.3</v>
      </c>
      <c r="H62" s="758">
        <v>400.1</v>
      </c>
      <c r="I62" s="758">
        <v>1331.6</v>
      </c>
      <c r="J62" s="956">
        <v>67.5</v>
      </c>
      <c r="K62" s="758">
        <v>423.5</v>
      </c>
      <c r="L62" s="757">
        <v>450.5</v>
      </c>
      <c r="M62" s="758">
        <v>156.19999999999999</v>
      </c>
      <c r="N62" s="758">
        <v>84.2</v>
      </c>
      <c r="O62" s="758">
        <v>53.8</v>
      </c>
      <c r="P62" s="758">
        <v>51.4</v>
      </c>
      <c r="Q62" s="758">
        <v>11.5</v>
      </c>
      <c r="R62" s="758">
        <v>93.4</v>
      </c>
      <c r="S62" s="757" t="s">
        <v>123</v>
      </c>
      <c r="T62" s="757" t="s">
        <v>123</v>
      </c>
    </row>
    <row r="63" spans="2:20" s="749" customFormat="1" ht="34.9" hidden="1" customHeight="1">
      <c r="B63" s="217">
        <v>37165</v>
      </c>
      <c r="C63" s="755">
        <v>4985.7</v>
      </c>
      <c r="D63" s="755">
        <v>1376.9</v>
      </c>
      <c r="E63" s="755">
        <v>3139</v>
      </c>
      <c r="F63" s="756">
        <v>585.29999999999995</v>
      </c>
      <c r="G63" s="756">
        <v>292.5</v>
      </c>
      <c r="H63" s="756">
        <v>415.2</v>
      </c>
      <c r="I63" s="756">
        <v>1360.6</v>
      </c>
      <c r="J63" s="957">
        <v>68.3</v>
      </c>
      <c r="K63" s="756">
        <v>417.1</v>
      </c>
      <c r="L63" s="755">
        <v>469.8</v>
      </c>
      <c r="M63" s="756">
        <v>167.8</v>
      </c>
      <c r="N63" s="756">
        <v>95</v>
      </c>
      <c r="O63" s="756">
        <v>52.2</v>
      </c>
      <c r="P63" s="756">
        <v>53.2</v>
      </c>
      <c r="Q63" s="756">
        <v>7.8</v>
      </c>
      <c r="R63" s="756">
        <v>93.8</v>
      </c>
      <c r="S63" s="755" t="s">
        <v>123</v>
      </c>
      <c r="T63" s="755" t="s">
        <v>123</v>
      </c>
    </row>
    <row r="64" spans="2:20" s="749" customFormat="1" ht="34.9" hidden="1" customHeight="1">
      <c r="B64" s="216">
        <v>37196</v>
      </c>
      <c r="C64" s="757">
        <v>4978.5</v>
      </c>
      <c r="D64" s="757">
        <v>1389.2</v>
      </c>
      <c r="E64" s="757">
        <v>3128.8</v>
      </c>
      <c r="F64" s="758">
        <v>617</v>
      </c>
      <c r="G64" s="758">
        <v>288</v>
      </c>
      <c r="H64" s="758">
        <v>404.6</v>
      </c>
      <c r="I64" s="758">
        <v>1333.1</v>
      </c>
      <c r="J64" s="956">
        <v>70</v>
      </c>
      <c r="K64" s="758">
        <v>416.1</v>
      </c>
      <c r="L64" s="757">
        <v>460.5</v>
      </c>
      <c r="M64" s="758">
        <v>182.3</v>
      </c>
      <c r="N64" s="758">
        <v>74.900000000000006</v>
      </c>
      <c r="O64" s="758">
        <v>51.5</v>
      </c>
      <c r="P64" s="758">
        <v>52.5</v>
      </c>
      <c r="Q64" s="758">
        <v>8.1999999999999993</v>
      </c>
      <c r="R64" s="758">
        <v>91.1</v>
      </c>
      <c r="S64" s="757" t="s">
        <v>123</v>
      </c>
      <c r="T64" s="757" t="s">
        <v>123</v>
      </c>
    </row>
    <row r="65" spans="2:20" s="749" customFormat="1" ht="34.9" hidden="1" customHeight="1">
      <c r="B65" s="217">
        <v>37226</v>
      </c>
      <c r="C65" s="755">
        <v>4948.8999999999996</v>
      </c>
      <c r="D65" s="755">
        <v>1368.2</v>
      </c>
      <c r="E65" s="755">
        <v>3115.1</v>
      </c>
      <c r="F65" s="756">
        <v>544.6</v>
      </c>
      <c r="G65" s="756">
        <v>292.8</v>
      </c>
      <c r="H65" s="756">
        <v>413.3</v>
      </c>
      <c r="I65" s="756">
        <v>1393.9</v>
      </c>
      <c r="J65" s="957">
        <v>65.599999999999994</v>
      </c>
      <c r="K65" s="756">
        <v>404.9</v>
      </c>
      <c r="L65" s="755">
        <v>465.6</v>
      </c>
      <c r="M65" s="756">
        <v>196.2</v>
      </c>
      <c r="N65" s="756">
        <v>79.599999999999994</v>
      </c>
      <c r="O65" s="756">
        <v>51.1</v>
      </c>
      <c r="P65" s="756">
        <v>48.4</v>
      </c>
      <c r="Q65" s="756">
        <v>7.7</v>
      </c>
      <c r="R65" s="756">
        <v>82.6</v>
      </c>
      <c r="S65" s="755" t="s">
        <v>123</v>
      </c>
      <c r="T65" s="755" t="s">
        <v>123</v>
      </c>
    </row>
    <row r="66" spans="2:20" s="749" customFormat="1" ht="34.9" hidden="1" customHeight="1">
      <c r="B66" s="215">
        <v>2002</v>
      </c>
      <c r="C66" s="759"/>
      <c r="D66" s="760"/>
      <c r="E66" s="759"/>
      <c r="F66" s="761"/>
      <c r="G66" s="761"/>
      <c r="H66" s="761"/>
      <c r="I66" s="761"/>
      <c r="J66" s="959"/>
      <c r="K66" s="761"/>
      <c r="L66" s="760"/>
      <c r="M66" s="762"/>
      <c r="N66" s="762"/>
      <c r="O66" s="761"/>
      <c r="P66" s="761"/>
      <c r="Q66" s="762"/>
      <c r="R66" s="762"/>
      <c r="S66" s="759"/>
      <c r="T66" s="759"/>
    </row>
    <row r="67" spans="2:20" s="749" customFormat="1" ht="34.9" hidden="1" customHeight="1">
      <c r="B67" s="216">
        <v>37257</v>
      </c>
      <c r="C67" s="757">
        <v>5008.2</v>
      </c>
      <c r="D67" s="757">
        <v>1380.5</v>
      </c>
      <c r="E67" s="757">
        <v>3178.8</v>
      </c>
      <c r="F67" s="758">
        <v>561.29999999999995</v>
      </c>
      <c r="G67" s="758">
        <v>341.4</v>
      </c>
      <c r="H67" s="758">
        <v>419.5</v>
      </c>
      <c r="I67" s="758">
        <v>1388.8</v>
      </c>
      <c r="J67" s="956">
        <v>77.099999999999994</v>
      </c>
      <c r="K67" s="758">
        <v>390.7</v>
      </c>
      <c r="L67" s="757">
        <v>448.9</v>
      </c>
      <c r="M67" s="758">
        <v>162.4</v>
      </c>
      <c r="N67" s="758">
        <v>80.599999999999994</v>
      </c>
      <c r="O67" s="758">
        <v>47.3</v>
      </c>
      <c r="P67" s="758">
        <v>53.6</v>
      </c>
      <c r="Q67" s="758">
        <v>6.6</v>
      </c>
      <c r="R67" s="758">
        <v>98.4</v>
      </c>
      <c r="S67" s="757" t="s">
        <v>123</v>
      </c>
      <c r="T67" s="757" t="s">
        <v>123</v>
      </c>
    </row>
    <row r="68" spans="2:20" s="749" customFormat="1" ht="34.9" hidden="1" customHeight="1">
      <c r="B68" s="217">
        <v>37288</v>
      </c>
      <c r="C68" s="755">
        <v>4967.3</v>
      </c>
      <c r="D68" s="755">
        <v>1366</v>
      </c>
      <c r="E68" s="755">
        <v>3164.8</v>
      </c>
      <c r="F68" s="756">
        <v>570.29999999999995</v>
      </c>
      <c r="G68" s="756">
        <v>289.3</v>
      </c>
      <c r="H68" s="756">
        <v>415</v>
      </c>
      <c r="I68" s="756">
        <v>1390</v>
      </c>
      <c r="J68" s="957">
        <v>78.7</v>
      </c>
      <c r="K68" s="756">
        <v>421.5</v>
      </c>
      <c r="L68" s="755">
        <v>436.5</v>
      </c>
      <c r="M68" s="756">
        <v>161.1</v>
      </c>
      <c r="N68" s="756">
        <v>61.2</v>
      </c>
      <c r="O68" s="756">
        <v>46.5</v>
      </c>
      <c r="P68" s="756">
        <v>52.7</v>
      </c>
      <c r="Q68" s="756">
        <v>7.5</v>
      </c>
      <c r="R68" s="756">
        <v>107.5</v>
      </c>
      <c r="S68" s="755" t="s">
        <v>123</v>
      </c>
      <c r="T68" s="755" t="s">
        <v>123</v>
      </c>
    </row>
    <row r="69" spans="2:20" s="749" customFormat="1" ht="34.9" hidden="1" customHeight="1">
      <c r="B69" s="216">
        <v>37316</v>
      </c>
      <c r="C69" s="757">
        <v>4960.1000000000004</v>
      </c>
      <c r="D69" s="757">
        <v>1342.6</v>
      </c>
      <c r="E69" s="757">
        <v>3171.8</v>
      </c>
      <c r="F69" s="758">
        <v>617.4</v>
      </c>
      <c r="G69" s="758">
        <v>276.89999999999998</v>
      </c>
      <c r="H69" s="758">
        <v>403.1</v>
      </c>
      <c r="I69" s="758">
        <v>1367.7</v>
      </c>
      <c r="J69" s="956">
        <v>85.1</v>
      </c>
      <c r="K69" s="758">
        <v>421.6</v>
      </c>
      <c r="L69" s="757">
        <v>445.7</v>
      </c>
      <c r="M69" s="758">
        <v>134.30000000000001</v>
      </c>
      <c r="N69" s="758">
        <v>61.6</v>
      </c>
      <c r="O69" s="758">
        <v>57</v>
      </c>
      <c r="P69" s="758">
        <v>54.2</v>
      </c>
      <c r="Q69" s="758">
        <v>18.100000000000001</v>
      </c>
      <c r="R69" s="758">
        <v>120.5</v>
      </c>
      <c r="S69" s="757" t="s">
        <v>123</v>
      </c>
      <c r="T69" s="757" t="s">
        <v>123</v>
      </c>
    </row>
    <row r="70" spans="2:20" s="749" customFormat="1" ht="34.9" hidden="1" customHeight="1">
      <c r="B70" s="217">
        <v>37347</v>
      </c>
      <c r="C70" s="755">
        <v>4956.8</v>
      </c>
      <c r="D70" s="755">
        <v>1355.6</v>
      </c>
      <c r="E70" s="755">
        <v>3167.2</v>
      </c>
      <c r="F70" s="756">
        <v>628.4</v>
      </c>
      <c r="G70" s="756">
        <v>255.8</v>
      </c>
      <c r="H70" s="756">
        <v>413.3</v>
      </c>
      <c r="I70" s="756">
        <v>1373</v>
      </c>
      <c r="J70" s="957">
        <v>74.900000000000006</v>
      </c>
      <c r="K70" s="756">
        <v>421.8</v>
      </c>
      <c r="L70" s="755">
        <v>434</v>
      </c>
      <c r="M70" s="756">
        <v>136.5</v>
      </c>
      <c r="N70" s="756">
        <v>53.8</v>
      </c>
      <c r="O70" s="756">
        <v>54.6</v>
      </c>
      <c r="P70" s="756">
        <v>55.7</v>
      </c>
      <c r="Q70" s="756">
        <v>17.8</v>
      </c>
      <c r="R70" s="756">
        <v>115.6</v>
      </c>
      <c r="S70" s="755" t="s">
        <v>123</v>
      </c>
      <c r="T70" s="755" t="s">
        <v>123</v>
      </c>
    </row>
    <row r="71" spans="2:20" s="749" customFormat="1" ht="34.9" hidden="1" customHeight="1">
      <c r="B71" s="216">
        <v>37377</v>
      </c>
      <c r="C71" s="757">
        <v>5028</v>
      </c>
      <c r="D71" s="757">
        <v>1346.4</v>
      </c>
      <c r="E71" s="757">
        <v>3249.6</v>
      </c>
      <c r="F71" s="758">
        <v>576.4</v>
      </c>
      <c r="G71" s="758">
        <v>252.1</v>
      </c>
      <c r="H71" s="758">
        <v>447.4</v>
      </c>
      <c r="I71" s="758">
        <v>1479</v>
      </c>
      <c r="J71" s="956">
        <v>78.5</v>
      </c>
      <c r="K71" s="758">
        <v>416.2</v>
      </c>
      <c r="L71" s="757">
        <v>432</v>
      </c>
      <c r="M71" s="758">
        <v>135.4</v>
      </c>
      <c r="N71" s="758">
        <v>58</v>
      </c>
      <c r="O71" s="758">
        <v>48.5</v>
      </c>
      <c r="P71" s="758">
        <v>54.1</v>
      </c>
      <c r="Q71" s="758">
        <v>33.799999999999997</v>
      </c>
      <c r="R71" s="758">
        <v>102.2</v>
      </c>
      <c r="S71" s="757" t="s">
        <v>123</v>
      </c>
      <c r="T71" s="757" t="s">
        <v>123</v>
      </c>
    </row>
    <row r="72" spans="2:20" s="749" customFormat="1" ht="34.9" hidden="1" customHeight="1">
      <c r="B72" s="217">
        <v>37408</v>
      </c>
      <c r="C72" s="755">
        <v>5044.8</v>
      </c>
      <c r="D72" s="755">
        <v>1348.1</v>
      </c>
      <c r="E72" s="755">
        <v>3265.2</v>
      </c>
      <c r="F72" s="756">
        <v>614</v>
      </c>
      <c r="G72" s="756">
        <v>276.60000000000002</v>
      </c>
      <c r="H72" s="756">
        <v>423.7</v>
      </c>
      <c r="I72" s="756">
        <v>1424.5</v>
      </c>
      <c r="J72" s="957">
        <v>84.1</v>
      </c>
      <c r="K72" s="756">
        <v>442.3</v>
      </c>
      <c r="L72" s="755">
        <v>431.5</v>
      </c>
      <c r="M72" s="756">
        <v>135.80000000000001</v>
      </c>
      <c r="N72" s="756">
        <v>60.1</v>
      </c>
      <c r="O72" s="756">
        <v>49.5</v>
      </c>
      <c r="P72" s="756">
        <v>50.8</v>
      </c>
      <c r="Q72" s="756">
        <v>25</v>
      </c>
      <c r="R72" s="756">
        <v>110.3</v>
      </c>
      <c r="S72" s="755" t="s">
        <v>123</v>
      </c>
      <c r="T72" s="755" t="s">
        <v>123</v>
      </c>
    </row>
    <row r="73" spans="2:20" s="749" customFormat="1" ht="34.9" hidden="1" customHeight="1">
      <c r="B73" s="216">
        <v>37438</v>
      </c>
      <c r="C73" s="757">
        <v>5137.3999999999996</v>
      </c>
      <c r="D73" s="757">
        <v>1336.2</v>
      </c>
      <c r="E73" s="757">
        <v>3376.7</v>
      </c>
      <c r="F73" s="758">
        <v>637.79999999999995</v>
      </c>
      <c r="G73" s="758">
        <v>313.39999999999998</v>
      </c>
      <c r="H73" s="758">
        <v>452.9</v>
      </c>
      <c r="I73" s="758">
        <v>1423.9</v>
      </c>
      <c r="J73" s="956">
        <v>90</v>
      </c>
      <c r="K73" s="758">
        <v>458.7</v>
      </c>
      <c r="L73" s="757">
        <v>424.5</v>
      </c>
      <c r="M73" s="758">
        <v>125.6</v>
      </c>
      <c r="N73" s="758">
        <v>65.2</v>
      </c>
      <c r="O73" s="758">
        <v>47.3</v>
      </c>
      <c r="P73" s="758">
        <v>52.1</v>
      </c>
      <c r="Q73" s="758">
        <v>24</v>
      </c>
      <c r="R73" s="758">
        <v>110.3</v>
      </c>
      <c r="S73" s="757" t="s">
        <v>123</v>
      </c>
      <c r="T73" s="757" t="s">
        <v>123</v>
      </c>
    </row>
    <row r="74" spans="2:20" s="749" customFormat="1" ht="34.9" hidden="1" customHeight="1">
      <c r="B74" s="217">
        <v>37469</v>
      </c>
      <c r="C74" s="755">
        <v>5146.6000000000004</v>
      </c>
      <c r="D74" s="755">
        <v>1299.5999999999999</v>
      </c>
      <c r="E74" s="755">
        <v>3419.6</v>
      </c>
      <c r="F74" s="756">
        <v>577.4</v>
      </c>
      <c r="G74" s="756">
        <v>333.3</v>
      </c>
      <c r="H74" s="756">
        <v>421.1</v>
      </c>
      <c r="I74" s="756">
        <v>1516.1</v>
      </c>
      <c r="J74" s="957">
        <v>94.3</v>
      </c>
      <c r="K74" s="756">
        <v>477.4</v>
      </c>
      <c r="L74" s="755">
        <v>427.4</v>
      </c>
      <c r="M74" s="756">
        <v>133.1</v>
      </c>
      <c r="N74" s="756">
        <v>62</v>
      </c>
      <c r="O74" s="756">
        <v>49.1</v>
      </c>
      <c r="P74" s="756">
        <v>46.2</v>
      </c>
      <c r="Q74" s="756">
        <v>25.5</v>
      </c>
      <c r="R74" s="756">
        <v>111.5</v>
      </c>
      <c r="S74" s="755" t="s">
        <v>123</v>
      </c>
      <c r="T74" s="755" t="s">
        <v>123</v>
      </c>
    </row>
    <row r="75" spans="2:20" s="749" customFormat="1" ht="34.9" hidden="1" customHeight="1">
      <c r="B75" s="216">
        <v>37500</v>
      </c>
      <c r="C75" s="757">
        <v>5122.1000000000004</v>
      </c>
      <c r="D75" s="757">
        <v>1293.0999999999999</v>
      </c>
      <c r="E75" s="757">
        <v>3413.6</v>
      </c>
      <c r="F75" s="758">
        <v>582.20000000000005</v>
      </c>
      <c r="G75" s="758">
        <v>295</v>
      </c>
      <c r="H75" s="758">
        <v>409.1</v>
      </c>
      <c r="I75" s="758">
        <v>1517</v>
      </c>
      <c r="J75" s="956">
        <v>99.1</v>
      </c>
      <c r="K75" s="758">
        <v>511.2</v>
      </c>
      <c r="L75" s="757">
        <v>415.4</v>
      </c>
      <c r="M75" s="758">
        <v>128.9</v>
      </c>
      <c r="N75" s="758">
        <v>55.6</v>
      </c>
      <c r="O75" s="758">
        <v>46.3</v>
      </c>
      <c r="P75" s="758">
        <v>46.3</v>
      </c>
      <c r="Q75" s="758">
        <v>24.9</v>
      </c>
      <c r="R75" s="758">
        <v>113.4</v>
      </c>
      <c r="S75" s="757" t="s">
        <v>123</v>
      </c>
      <c r="T75" s="757" t="s">
        <v>123</v>
      </c>
    </row>
    <row r="76" spans="2:20" s="749" customFormat="1" ht="34.9" hidden="1" customHeight="1">
      <c r="B76" s="217">
        <v>37530</v>
      </c>
      <c r="C76" s="755">
        <v>5183.3999999999996</v>
      </c>
      <c r="D76" s="755">
        <v>1294.7</v>
      </c>
      <c r="E76" s="755">
        <v>3482.5</v>
      </c>
      <c r="F76" s="756">
        <v>634.5</v>
      </c>
      <c r="G76" s="756">
        <v>278.5</v>
      </c>
      <c r="H76" s="756">
        <v>406.3</v>
      </c>
      <c r="I76" s="756">
        <v>1539.7</v>
      </c>
      <c r="J76" s="957">
        <v>111.2</v>
      </c>
      <c r="K76" s="756">
        <v>512.29999999999995</v>
      </c>
      <c r="L76" s="755">
        <v>406.2</v>
      </c>
      <c r="M76" s="756">
        <v>132.80000000000001</v>
      </c>
      <c r="N76" s="756">
        <v>54.5</v>
      </c>
      <c r="O76" s="756">
        <v>45.5</v>
      </c>
      <c r="P76" s="756">
        <v>46.9</v>
      </c>
      <c r="Q76" s="756">
        <v>24.9</v>
      </c>
      <c r="R76" s="756">
        <v>101.6</v>
      </c>
      <c r="S76" s="755" t="s">
        <v>123</v>
      </c>
      <c r="T76" s="755" t="s">
        <v>123</v>
      </c>
    </row>
    <row r="77" spans="2:20" s="749" customFormat="1" ht="34.9" hidden="1" customHeight="1">
      <c r="B77" s="216">
        <v>37561</v>
      </c>
      <c r="C77" s="757">
        <v>5208.7</v>
      </c>
      <c r="D77" s="757">
        <v>1309.3</v>
      </c>
      <c r="E77" s="757">
        <v>3496.9</v>
      </c>
      <c r="F77" s="758">
        <v>659.7</v>
      </c>
      <c r="G77" s="758">
        <v>245.2</v>
      </c>
      <c r="H77" s="758">
        <v>407</v>
      </c>
      <c r="I77" s="758">
        <v>1553.5</v>
      </c>
      <c r="J77" s="956">
        <v>107.5</v>
      </c>
      <c r="K77" s="758">
        <v>524</v>
      </c>
      <c r="L77" s="757">
        <v>402.5</v>
      </c>
      <c r="M77" s="758">
        <v>132.6</v>
      </c>
      <c r="N77" s="758">
        <v>56.2</v>
      </c>
      <c r="O77" s="758">
        <v>43.3</v>
      </c>
      <c r="P77" s="758">
        <v>33.1</v>
      </c>
      <c r="Q77" s="758">
        <v>24.2</v>
      </c>
      <c r="R77" s="758">
        <v>113.1</v>
      </c>
      <c r="S77" s="757" t="s">
        <v>123</v>
      </c>
      <c r="T77" s="757" t="s">
        <v>123</v>
      </c>
    </row>
    <row r="78" spans="2:20" s="749" customFormat="1" ht="34.9" hidden="1" customHeight="1">
      <c r="B78" s="217">
        <v>37591</v>
      </c>
      <c r="C78" s="755">
        <v>5130</v>
      </c>
      <c r="D78" s="755">
        <v>1304.2</v>
      </c>
      <c r="E78" s="755">
        <v>3428.6</v>
      </c>
      <c r="F78" s="756">
        <v>568.5</v>
      </c>
      <c r="G78" s="756">
        <v>274.39999999999998</v>
      </c>
      <c r="H78" s="756">
        <v>425.2</v>
      </c>
      <c r="I78" s="756">
        <v>1512.2</v>
      </c>
      <c r="J78" s="957">
        <v>136.5</v>
      </c>
      <c r="K78" s="756">
        <v>511.8</v>
      </c>
      <c r="L78" s="755">
        <v>397.2</v>
      </c>
      <c r="M78" s="756">
        <v>116.6</v>
      </c>
      <c r="N78" s="756">
        <v>57.7</v>
      </c>
      <c r="O78" s="756">
        <v>46</v>
      </c>
      <c r="P78" s="756">
        <v>36.799999999999997</v>
      </c>
      <c r="Q78" s="756">
        <v>24.7</v>
      </c>
      <c r="R78" s="756">
        <v>115.4</v>
      </c>
      <c r="S78" s="755" t="s">
        <v>123</v>
      </c>
      <c r="T78" s="755" t="s">
        <v>123</v>
      </c>
    </row>
    <row r="79" spans="2:20" s="749" customFormat="1" ht="34.9" hidden="1" customHeight="1">
      <c r="B79" s="215">
        <v>2003</v>
      </c>
      <c r="C79" s="759"/>
      <c r="D79" s="760"/>
      <c r="E79" s="759"/>
      <c r="F79" s="761"/>
      <c r="G79" s="761"/>
      <c r="H79" s="761"/>
      <c r="I79" s="761"/>
      <c r="J79" s="959"/>
      <c r="K79" s="761"/>
      <c r="L79" s="760"/>
      <c r="M79" s="762"/>
      <c r="N79" s="762"/>
      <c r="O79" s="761"/>
      <c r="P79" s="761"/>
      <c r="Q79" s="762"/>
      <c r="R79" s="762"/>
      <c r="S79" s="759"/>
      <c r="T79" s="759"/>
    </row>
    <row r="80" spans="2:20" s="749" customFormat="1" ht="34.9" hidden="1" customHeight="1">
      <c r="B80" s="216">
        <v>37622</v>
      </c>
      <c r="C80" s="757">
        <v>5166.8999999999996</v>
      </c>
      <c r="D80" s="757">
        <v>1297.8</v>
      </c>
      <c r="E80" s="757">
        <v>3473.7</v>
      </c>
      <c r="F80" s="758">
        <v>579.5</v>
      </c>
      <c r="G80" s="758">
        <v>283.89999999999998</v>
      </c>
      <c r="H80" s="758">
        <v>408.9</v>
      </c>
      <c r="I80" s="758">
        <v>1549.1</v>
      </c>
      <c r="J80" s="956">
        <v>140.30000000000001</v>
      </c>
      <c r="K80" s="758">
        <v>512</v>
      </c>
      <c r="L80" s="757">
        <v>395.4</v>
      </c>
      <c r="M80" s="758">
        <v>118.5</v>
      </c>
      <c r="N80" s="758">
        <v>56.5</v>
      </c>
      <c r="O80" s="758">
        <v>45.2</v>
      </c>
      <c r="P80" s="758">
        <v>40.1</v>
      </c>
      <c r="Q80" s="758">
        <v>27.9</v>
      </c>
      <c r="R80" s="758">
        <v>107.2</v>
      </c>
      <c r="S80" s="757" t="s">
        <v>123</v>
      </c>
      <c r="T80" s="757" t="s">
        <v>123</v>
      </c>
    </row>
    <row r="81" spans="2:20" s="749" customFormat="1" ht="34.9" hidden="1" customHeight="1">
      <c r="B81" s="217">
        <v>37653</v>
      </c>
      <c r="C81" s="755">
        <v>5188.6000000000004</v>
      </c>
      <c r="D81" s="755">
        <v>1304.8</v>
      </c>
      <c r="E81" s="755">
        <v>3502.3</v>
      </c>
      <c r="F81" s="756">
        <v>530.79999999999995</v>
      </c>
      <c r="G81" s="756">
        <v>337.8</v>
      </c>
      <c r="H81" s="756">
        <v>408.9</v>
      </c>
      <c r="I81" s="756">
        <v>1549.6</v>
      </c>
      <c r="J81" s="957">
        <v>174.4</v>
      </c>
      <c r="K81" s="756">
        <v>500.8</v>
      </c>
      <c r="L81" s="755">
        <v>381.5</v>
      </c>
      <c r="M81" s="756">
        <v>124</v>
      </c>
      <c r="N81" s="756">
        <v>49.8</v>
      </c>
      <c r="O81" s="756">
        <v>39.299999999999997</v>
      </c>
      <c r="P81" s="756">
        <v>30.2</v>
      </c>
      <c r="Q81" s="756">
        <v>27.6</v>
      </c>
      <c r="R81" s="756">
        <v>110.6</v>
      </c>
      <c r="S81" s="755" t="s">
        <v>123</v>
      </c>
      <c r="T81" s="755" t="s">
        <v>123</v>
      </c>
    </row>
    <row r="82" spans="2:20" s="749" customFormat="1" ht="34.9" hidden="1" customHeight="1">
      <c r="B82" s="216">
        <v>37681</v>
      </c>
      <c r="C82" s="757">
        <v>5238.3999999999996</v>
      </c>
      <c r="D82" s="757">
        <v>1327.7</v>
      </c>
      <c r="E82" s="757">
        <v>3529.9</v>
      </c>
      <c r="F82" s="758">
        <v>589.29999999999995</v>
      </c>
      <c r="G82" s="758">
        <v>287.2</v>
      </c>
      <c r="H82" s="758">
        <v>424.3</v>
      </c>
      <c r="I82" s="758">
        <v>1531.6</v>
      </c>
      <c r="J82" s="956">
        <v>175.3</v>
      </c>
      <c r="K82" s="758">
        <v>522.20000000000005</v>
      </c>
      <c r="L82" s="757">
        <v>380.8</v>
      </c>
      <c r="M82" s="758">
        <v>125.8</v>
      </c>
      <c r="N82" s="758">
        <v>48.5</v>
      </c>
      <c r="O82" s="758">
        <v>39.200000000000003</v>
      </c>
      <c r="P82" s="758">
        <v>29.8</v>
      </c>
      <c r="Q82" s="758">
        <v>24.8</v>
      </c>
      <c r="R82" s="758">
        <v>112.7</v>
      </c>
      <c r="S82" s="757" t="s">
        <v>123</v>
      </c>
      <c r="T82" s="757" t="s">
        <v>123</v>
      </c>
    </row>
    <row r="83" spans="2:20" s="749" customFormat="1" ht="34.9" hidden="1" customHeight="1">
      <c r="B83" s="217">
        <v>37712</v>
      </c>
      <c r="C83" s="755">
        <v>5182.5</v>
      </c>
      <c r="D83" s="755">
        <v>1307.3</v>
      </c>
      <c r="E83" s="755">
        <v>3495.1</v>
      </c>
      <c r="F83" s="756">
        <v>548.29999999999995</v>
      </c>
      <c r="G83" s="756">
        <v>286.5</v>
      </c>
      <c r="H83" s="756">
        <v>451.1</v>
      </c>
      <c r="I83" s="756">
        <v>1504.2</v>
      </c>
      <c r="J83" s="957">
        <v>127.3</v>
      </c>
      <c r="K83" s="756">
        <v>577.70000000000005</v>
      </c>
      <c r="L83" s="755">
        <v>380.1</v>
      </c>
      <c r="M83" s="756">
        <v>114.6</v>
      </c>
      <c r="N83" s="756">
        <v>49.3</v>
      </c>
      <c r="O83" s="756">
        <v>41.4</v>
      </c>
      <c r="P83" s="756">
        <v>31.9</v>
      </c>
      <c r="Q83" s="756">
        <v>25.8</v>
      </c>
      <c r="R83" s="756">
        <v>117.1</v>
      </c>
      <c r="S83" s="755" t="s">
        <v>123</v>
      </c>
      <c r="T83" s="755" t="s">
        <v>123</v>
      </c>
    </row>
    <row r="84" spans="2:20" s="749" customFormat="1" ht="34.9" hidden="1" customHeight="1">
      <c r="B84" s="216">
        <v>37742</v>
      </c>
      <c r="C84" s="757">
        <v>5248.8</v>
      </c>
      <c r="D84" s="757">
        <v>1318.6</v>
      </c>
      <c r="E84" s="757">
        <v>3558.6</v>
      </c>
      <c r="F84" s="758">
        <v>578.5</v>
      </c>
      <c r="G84" s="758">
        <v>295</v>
      </c>
      <c r="H84" s="758">
        <v>419.9</v>
      </c>
      <c r="I84" s="758">
        <v>1526.7</v>
      </c>
      <c r="J84" s="956">
        <v>132.9</v>
      </c>
      <c r="K84" s="758">
        <v>605.6</v>
      </c>
      <c r="L84" s="757">
        <v>371.6</v>
      </c>
      <c r="M84" s="758">
        <v>120.6</v>
      </c>
      <c r="N84" s="758">
        <v>45.3</v>
      </c>
      <c r="O84" s="758">
        <v>41</v>
      </c>
      <c r="P84" s="758">
        <v>27.2</v>
      </c>
      <c r="Q84" s="758">
        <v>23.1</v>
      </c>
      <c r="R84" s="758">
        <v>114.4</v>
      </c>
      <c r="S84" s="757" t="s">
        <v>123</v>
      </c>
      <c r="T84" s="757" t="s">
        <v>123</v>
      </c>
    </row>
    <row r="85" spans="2:20" s="749" customFormat="1" ht="34.9" hidden="1" customHeight="1">
      <c r="B85" s="217">
        <v>37773</v>
      </c>
      <c r="C85" s="755">
        <v>5219.7</v>
      </c>
      <c r="D85" s="755">
        <v>1333</v>
      </c>
      <c r="E85" s="755">
        <v>3520</v>
      </c>
      <c r="F85" s="756">
        <v>530.29999999999995</v>
      </c>
      <c r="G85" s="756">
        <v>306.7</v>
      </c>
      <c r="H85" s="756">
        <v>426.4</v>
      </c>
      <c r="I85" s="756">
        <v>1497.6</v>
      </c>
      <c r="J85" s="957">
        <v>127</v>
      </c>
      <c r="K85" s="756">
        <v>632</v>
      </c>
      <c r="L85" s="755">
        <v>366.7</v>
      </c>
      <c r="M85" s="756">
        <v>103.1</v>
      </c>
      <c r="N85" s="756">
        <v>49</v>
      </c>
      <c r="O85" s="756">
        <v>38.4</v>
      </c>
      <c r="P85" s="756">
        <v>27.9</v>
      </c>
      <c r="Q85" s="756">
        <v>24</v>
      </c>
      <c r="R85" s="756">
        <v>124.3</v>
      </c>
      <c r="S85" s="755" t="s">
        <v>123</v>
      </c>
      <c r="T85" s="755" t="s">
        <v>123</v>
      </c>
    </row>
    <row r="86" spans="2:20" s="749" customFormat="1" ht="34.9" hidden="1" customHeight="1">
      <c r="B86" s="216">
        <v>37803</v>
      </c>
      <c r="C86" s="757">
        <v>5232</v>
      </c>
      <c r="D86" s="757">
        <v>1297.2</v>
      </c>
      <c r="E86" s="757">
        <v>3568.4</v>
      </c>
      <c r="F86" s="758">
        <v>553.70000000000005</v>
      </c>
      <c r="G86" s="758">
        <v>309.5</v>
      </c>
      <c r="H86" s="758">
        <v>429.2</v>
      </c>
      <c r="I86" s="758">
        <v>1560.8</v>
      </c>
      <c r="J86" s="956">
        <v>131.80000000000001</v>
      </c>
      <c r="K86" s="758">
        <v>583.4</v>
      </c>
      <c r="L86" s="757">
        <v>366.4</v>
      </c>
      <c r="M86" s="758">
        <v>119.6</v>
      </c>
      <c r="N86" s="758">
        <v>44.8</v>
      </c>
      <c r="O86" s="758">
        <v>42.9</v>
      </c>
      <c r="P86" s="758">
        <v>22.4</v>
      </c>
      <c r="Q86" s="758">
        <v>23.3</v>
      </c>
      <c r="R86" s="758">
        <v>113.4</v>
      </c>
      <c r="S86" s="757" t="s">
        <v>123</v>
      </c>
      <c r="T86" s="757" t="s">
        <v>123</v>
      </c>
    </row>
    <row r="87" spans="2:20" s="749" customFormat="1" ht="34.9" hidden="1" customHeight="1">
      <c r="B87" s="217">
        <v>37834</v>
      </c>
      <c r="C87" s="755">
        <v>5233</v>
      </c>
      <c r="D87" s="755">
        <v>1276.8</v>
      </c>
      <c r="E87" s="755">
        <v>3600.5</v>
      </c>
      <c r="F87" s="756">
        <v>579.70000000000005</v>
      </c>
      <c r="G87" s="756">
        <v>318.3</v>
      </c>
      <c r="H87" s="756">
        <v>423.7</v>
      </c>
      <c r="I87" s="756">
        <v>1567.6</v>
      </c>
      <c r="J87" s="957">
        <v>127.8</v>
      </c>
      <c r="K87" s="756">
        <v>583.4</v>
      </c>
      <c r="L87" s="755">
        <v>355.7</v>
      </c>
      <c r="M87" s="756">
        <v>108.9</v>
      </c>
      <c r="N87" s="756">
        <v>43.4</v>
      </c>
      <c r="O87" s="756">
        <v>37.5</v>
      </c>
      <c r="P87" s="756">
        <v>32.200000000000003</v>
      </c>
      <c r="Q87" s="756">
        <v>22.8</v>
      </c>
      <c r="R87" s="756">
        <v>110.9</v>
      </c>
      <c r="S87" s="755" t="s">
        <v>123</v>
      </c>
      <c r="T87" s="755" t="s">
        <v>123</v>
      </c>
    </row>
    <row r="88" spans="2:20" s="749" customFormat="1" ht="34.9" hidden="1" customHeight="1">
      <c r="B88" s="216">
        <v>37865</v>
      </c>
      <c r="C88" s="757">
        <v>5297</v>
      </c>
      <c r="D88" s="757">
        <v>1299.7</v>
      </c>
      <c r="E88" s="757">
        <v>3645</v>
      </c>
      <c r="F88" s="758">
        <v>592.1</v>
      </c>
      <c r="G88" s="758">
        <v>331.3</v>
      </c>
      <c r="H88" s="758">
        <v>447.4</v>
      </c>
      <c r="I88" s="758">
        <v>1560.8</v>
      </c>
      <c r="J88" s="956">
        <v>133.19999999999999</v>
      </c>
      <c r="K88" s="758">
        <v>580.20000000000005</v>
      </c>
      <c r="L88" s="757">
        <v>352.3</v>
      </c>
      <c r="M88" s="758">
        <v>117.6</v>
      </c>
      <c r="N88" s="758">
        <v>42.2</v>
      </c>
      <c r="O88" s="758">
        <v>35.9</v>
      </c>
      <c r="P88" s="758">
        <v>22.1</v>
      </c>
      <c r="Q88" s="758">
        <v>23.3</v>
      </c>
      <c r="R88" s="758">
        <v>111.2</v>
      </c>
      <c r="S88" s="757" t="s">
        <v>123</v>
      </c>
      <c r="T88" s="757" t="s">
        <v>123</v>
      </c>
    </row>
    <row r="89" spans="2:20" s="749" customFormat="1" ht="34.9" hidden="1" customHeight="1">
      <c r="B89" s="217">
        <v>37895</v>
      </c>
      <c r="C89" s="755">
        <v>5321.9</v>
      </c>
      <c r="D89" s="755">
        <v>1317.9</v>
      </c>
      <c r="E89" s="755">
        <v>3660.1</v>
      </c>
      <c r="F89" s="756">
        <v>543.1</v>
      </c>
      <c r="G89" s="756">
        <v>352</v>
      </c>
      <c r="H89" s="756">
        <v>438.9</v>
      </c>
      <c r="I89" s="756">
        <v>1560.9</v>
      </c>
      <c r="J89" s="957">
        <v>130.6</v>
      </c>
      <c r="K89" s="756">
        <v>634.6</v>
      </c>
      <c r="L89" s="755">
        <v>343.9</v>
      </c>
      <c r="M89" s="756">
        <v>115</v>
      </c>
      <c r="N89" s="756">
        <v>42.8</v>
      </c>
      <c r="O89" s="756">
        <v>36.4</v>
      </c>
      <c r="P89" s="756">
        <v>19.7</v>
      </c>
      <c r="Q89" s="756">
        <v>22.5</v>
      </c>
      <c r="R89" s="756">
        <v>107.5</v>
      </c>
      <c r="S89" s="755" t="s">
        <v>123</v>
      </c>
      <c r="T89" s="755" t="s">
        <v>123</v>
      </c>
    </row>
    <row r="90" spans="2:20" s="749" customFormat="1" ht="34.9" hidden="1" customHeight="1">
      <c r="B90" s="216">
        <v>37926</v>
      </c>
      <c r="C90" s="757">
        <v>5310.1</v>
      </c>
      <c r="D90" s="757">
        <v>1330.6</v>
      </c>
      <c r="E90" s="757">
        <v>3635.3</v>
      </c>
      <c r="F90" s="758">
        <v>523.1</v>
      </c>
      <c r="G90" s="758">
        <v>304.60000000000002</v>
      </c>
      <c r="H90" s="758">
        <v>443.8</v>
      </c>
      <c r="I90" s="758">
        <v>1622.4</v>
      </c>
      <c r="J90" s="956">
        <v>139.5</v>
      </c>
      <c r="K90" s="758">
        <v>601.9</v>
      </c>
      <c r="L90" s="757">
        <v>344.2</v>
      </c>
      <c r="M90" s="758">
        <v>120.4</v>
      </c>
      <c r="N90" s="758">
        <v>36.4</v>
      </c>
      <c r="O90" s="758">
        <v>36.1</v>
      </c>
      <c r="P90" s="758">
        <v>18.7</v>
      </c>
      <c r="Q90" s="758">
        <v>22.8</v>
      </c>
      <c r="R90" s="758">
        <v>109.8</v>
      </c>
      <c r="S90" s="757" t="s">
        <v>123</v>
      </c>
      <c r="T90" s="757" t="s">
        <v>123</v>
      </c>
    </row>
    <row r="91" spans="2:20" s="749" customFormat="1" ht="34.9" hidden="1" customHeight="1">
      <c r="B91" s="217">
        <v>37956</v>
      </c>
      <c r="C91" s="755">
        <v>5262.4</v>
      </c>
      <c r="D91" s="755">
        <v>1304.7</v>
      </c>
      <c r="E91" s="755">
        <v>3620.5</v>
      </c>
      <c r="F91" s="756">
        <v>548.79999999999995</v>
      </c>
      <c r="G91" s="756">
        <v>309.60000000000002</v>
      </c>
      <c r="H91" s="756">
        <v>442.8</v>
      </c>
      <c r="I91" s="756">
        <v>1638.4</v>
      </c>
      <c r="J91" s="957">
        <v>119.6</v>
      </c>
      <c r="K91" s="756">
        <v>561.29999999999995</v>
      </c>
      <c r="L91" s="755">
        <v>337.2</v>
      </c>
      <c r="M91" s="756">
        <v>122.2</v>
      </c>
      <c r="N91" s="756">
        <v>38.299999999999997</v>
      </c>
      <c r="O91" s="756">
        <v>39.4</v>
      </c>
      <c r="P91" s="756">
        <v>18.7</v>
      </c>
      <c r="Q91" s="756">
        <v>21.8</v>
      </c>
      <c r="R91" s="756">
        <v>96.8</v>
      </c>
      <c r="S91" s="755" t="s">
        <v>123</v>
      </c>
      <c r="T91" s="755" t="s">
        <v>123</v>
      </c>
    </row>
    <row r="92" spans="2:20" s="749" customFormat="1" ht="34.9" hidden="1" customHeight="1">
      <c r="B92" s="215">
        <v>2004</v>
      </c>
      <c r="C92" s="759"/>
      <c r="D92" s="760"/>
      <c r="E92" s="759"/>
      <c r="F92" s="761"/>
      <c r="G92" s="761"/>
      <c r="H92" s="761"/>
      <c r="I92" s="761"/>
      <c r="J92" s="959"/>
      <c r="K92" s="761"/>
      <c r="L92" s="760"/>
      <c r="M92" s="762"/>
      <c r="N92" s="762"/>
      <c r="O92" s="761"/>
      <c r="P92" s="761"/>
      <c r="Q92" s="762"/>
      <c r="R92" s="762"/>
      <c r="S92" s="759" t="s">
        <v>123</v>
      </c>
      <c r="T92" s="759" t="s">
        <v>123</v>
      </c>
    </row>
    <row r="93" spans="2:20" s="749" customFormat="1" ht="34.9" hidden="1" customHeight="1">
      <c r="B93" s="216">
        <v>37987</v>
      </c>
      <c r="C93" s="757">
        <v>5358.6</v>
      </c>
      <c r="D93" s="757">
        <v>1334</v>
      </c>
      <c r="E93" s="757">
        <v>3685.5</v>
      </c>
      <c r="F93" s="758">
        <v>608.79999999999995</v>
      </c>
      <c r="G93" s="758">
        <v>311.60000000000002</v>
      </c>
      <c r="H93" s="758">
        <v>415.2</v>
      </c>
      <c r="I93" s="758">
        <v>1660.7</v>
      </c>
      <c r="J93" s="956">
        <v>116.4</v>
      </c>
      <c r="K93" s="758">
        <v>572.79999999999995</v>
      </c>
      <c r="L93" s="757">
        <v>339.1</v>
      </c>
      <c r="M93" s="758">
        <v>113.5</v>
      </c>
      <c r="N93" s="758">
        <v>47.4</v>
      </c>
      <c r="O93" s="758">
        <v>43.7</v>
      </c>
      <c r="P93" s="758">
        <v>20.399999999999999</v>
      </c>
      <c r="Q93" s="758">
        <v>21.8</v>
      </c>
      <c r="R93" s="758">
        <v>92.3</v>
      </c>
      <c r="S93" s="757" t="s">
        <v>123</v>
      </c>
      <c r="T93" s="757" t="s">
        <v>123</v>
      </c>
    </row>
    <row r="94" spans="2:20" s="749" customFormat="1" ht="34.9" hidden="1" customHeight="1">
      <c r="B94" s="217">
        <v>38018</v>
      </c>
      <c r="C94" s="755">
        <v>5439.8</v>
      </c>
      <c r="D94" s="755">
        <v>1359.9</v>
      </c>
      <c r="E94" s="755">
        <v>3744.7</v>
      </c>
      <c r="F94" s="756">
        <v>591.29999999999995</v>
      </c>
      <c r="G94" s="756">
        <v>361.6</v>
      </c>
      <c r="H94" s="756">
        <v>421.9</v>
      </c>
      <c r="I94" s="756">
        <v>1623.1</v>
      </c>
      <c r="J94" s="957">
        <v>118.6</v>
      </c>
      <c r="K94" s="756">
        <v>628.20000000000005</v>
      </c>
      <c r="L94" s="755">
        <v>335.2</v>
      </c>
      <c r="M94" s="756">
        <v>113.2</v>
      </c>
      <c r="N94" s="756">
        <v>40.5</v>
      </c>
      <c r="O94" s="756">
        <v>37.4</v>
      </c>
      <c r="P94" s="756">
        <v>19.600000000000001</v>
      </c>
      <c r="Q94" s="756">
        <v>22.1</v>
      </c>
      <c r="R94" s="756">
        <v>102.4</v>
      </c>
      <c r="S94" s="755" t="s">
        <v>123</v>
      </c>
      <c r="T94" s="755" t="s">
        <v>123</v>
      </c>
    </row>
    <row r="95" spans="2:20" s="749" customFormat="1" ht="34.9" hidden="1" customHeight="1">
      <c r="B95" s="216">
        <v>38047</v>
      </c>
      <c r="C95" s="757">
        <v>5587.6</v>
      </c>
      <c r="D95" s="757">
        <v>1383.8</v>
      </c>
      <c r="E95" s="757">
        <v>3872</v>
      </c>
      <c r="F95" s="758">
        <v>645.29999999999995</v>
      </c>
      <c r="G95" s="758">
        <v>326.60000000000002</v>
      </c>
      <c r="H95" s="758">
        <v>459.4</v>
      </c>
      <c r="I95" s="758">
        <v>1748.4</v>
      </c>
      <c r="J95" s="956">
        <v>122.9</v>
      </c>
      <c r="K95" s="758">
        <v>569.4</v>
      </c>
      <c r="L95" s="757">
        <v>331.8</v>
      </c>
      <c r="M95" s="758">
        <v>99.6</v>
      </c>
      <c r="N95" s="758">
        <v>39.5</v>
      </c>
      <c r="O95" s="758">
        <v>42.8</v>
      </c>
      <c r="P95" s="758">
        <v>33.700000000000003</v>
      </c>
      <c r="Q95" s="758">
        <v>21.2</v>
      </c>
      <c r="R95" s="758">
        <v>95</v>
      </c>
      <c r="S95" s="757" t="s">
        <v>123</v>
      </c>
      <c r="T95" s="757" t="s">
        <v>123</v>
      </c>
    </row>
    <row r="96" spans="2:20" s="749" customFormat="1" ht="34.9" hidden="1" customHeight="1">
      <c r="B96" s="217">
        <v>38078</v>
      </c>
      <c r="C96" s="755">
        <v>5696.1</v>
      </c>
      <c r="D96" s="755">
        <v>1396.1</v>
      </c>
      <c r="E96" s="755">
        <v>3964.9</v>
      </c>
      <c r="F96" s="756">
        <v>695.7</v>
      </c>
      <c r="G96" s="756">
        <v>304.8</v>
      </c>
      <c r="H96" s="756">
        <v>458</v>
      </c>
      <c r="I96" s="756">
        <v>1747</v>
      </c>
      <c r="J96" s="957">
        <v>48</v>
      </c>
      <c r="K96" s="756">
        <v>711.4</v>
      </c>
      <c r="L96" s="755">
        <v>335.1</v>
      </c>
      <c r="M96" s="756">
        <v>115.6</v>
      </c>
      <c r="N96" s="756">
        <v>42.1</v>
      </c>
      <c r="O96" s="756">
        <v>38.6</v>
      </c>
      <c r="P96" s="756">
        <v>20.8</v>
      </c>
      <c r="Q96" s="756">
        <v>11.7</v>
      </c>
      <c r="R96" s="756">
        <v>106.3</v>
      </c>
      <c r="S96" s="755" t="s">
        <v>123</v>
      </c>
      <c r="T96" s="755" t="s">
        <v>123</v>
      </c>
    </row>
    <row r="97" spans="2:20" s="749" customFormat="1" ht="34.9" hidden="1" customHeight="1">
      <c r="B97" s="216">
        <v>38108</v>
      </c>
      <c r="C97" s="757">
        <v>5757.9</v>
      </c>
      <c r="D97" s="757">
        <v>1399.5</v>
      </c>
      <c r="E97" s="757">
        <v>4023.5</v>
      </c>
      <c r="F97" s="758">
        <v>656.4</v>
      </c>
      <c r="G97" s="758">
        <v>325.39999999999998</v>
      </c>
      <c r="H97" s="758">
        <v>511.8</v>
      </c>
      <c r="I97" s="758">
        <v>1736.8</v>
      </c>
      <c r="J97" s="956">
        <v>53.9</v>
      </c>
      <c r="K97" s="758">
        <v>739.2</v>
      </c>
      <c r="L97" s="757">
        <v>334.9</v>
      </c>
      <c r="M97" s="758">
        <v>101.2</v>
      </c>
      <c r="N97" s="758">
        <v>39.6</v>
      </c>
      <c r="O97" s="758">
        <v>39.700000000000003</v>
      </c>
      <c r="P97" s="758">
        <v>19.5</v>
      </c>
      <c r="Q97" s="758">
        <v>12</v>
      </c>
      <c r="R97" s="758">
        <v>122.9</v>
      </c>
      <c r="S97" s="757" t="s">
        <v>123</v>
      </c>
      <c r="T97" s="757" t="s">
        <v>123</v>
      </c>
    </row>
    <row r="98" spans="2:20" s="749" customFormat="1" ht="34.9" hidden="1" customHeight="1">
      <c r="B98" s="217">
        <v>38139</v>
      </c>
      <c r="C98" s="755">
        <v>5789.7</v>
      </c>
      <c r="D98" s="755">
        <v>1380.9</v>
      </c>
      <c r="E98" s="755">
        <v>4075.9</v>
      </c>
      <c r="F98" s="756">
        <v>621.1</v>
      </c>
      <c r="G98" s="756">
        <v>382.4</v>
      </c>
      <c r="H98" s="756">
        <v>530.70000000000005</v>
      </c>
      <c r="I98" s="756">
        <v>1832.1</v>
      </c>
      <c r="J98" s="957">
        <v>60</v>
      </c>
      <c r="K98" s="756">
        <v>649.6</v>
      </c>
      <c r="L98" s="755">
        <v>332.9</v>
      </c>
      <c r="M98" s="756">
        <v>118</v>
      </c>
      <c r="N98" s="756">
        <v>44.6</v>
      </c>
      <c r="O98" s="756">
        <v>39.700000000000003</v>
      </c>
      <c r="P98" s="756">
        <v>19.2</v>
      </c>
      <c r="Q98" s="756">
        <v>11.9</v>
      </c>
      <c r="R98" s="756">
        <v>99.5</v>
      </c>
      <c r="S98" s="755" t="s">
        <v>123</v>
      </c>
      <c r="T98" s="755" t="s">
        <v>123</v>
      </c>
    </row>
    <row r="99" spans="2:20" s="749" customFormat="1" ht="34.9" hidden="1" customHeight="1">
      <c r="B99" s="216">
        <v>38169</v>
      </c>
      <c r="C99" s="757">
        <v>5866.2</v>
      </c>
      <c r="D99" s="757">
        <v>1353.4</v>
      </c>
      <c r="E99" s="757">
        <v>4174.8</v>
      </c>
      <c r="F99" s="758">
        <v>631.5</v>
      </c>
      <c r="G99" s="758">
        <v>392</v>
      </c>
      <c r="H99" s="758">
        <v>551</v>
      </c>
      <c r="I99" s="758">
        <v>1885.7</v>
      </c>
      <c r="J99" s="956">
        <v>95.2</v>
      </c>
      <c r="K99" s="758">
        <v>619.4</v>
      </c>
      <c r="L99" s="757">
        <v>338</v>
      </c>
      <c r="M99" s="758">
        <v>107.2</v>
      </c>
      <c r="N99" s="758">
        <v>45.8</v>
      </c>
      <c r="O99" s="758">
        <v>41.5</v>
      </c>
      <c r="P99" s="758">
        <v>21.8</v>
      </c>
      <c r="Q99" s="758">
        <v>12.5</v>
      </c>
      <c r="R99" s="758">
        <v>109.2</v>
      </c>
      <c r="S99" s="757" t="s">
        <v>123</v>
      </c>
      <c r="T99" s="757" t="s">
        <v>123</v>
      </c>
    </row>
    <row r="100" spans="2:20" s="749" customFormat="1" ht="34.9" hidden="1" customHeight="1">
      <c r="B100" s="217">
        <v>38200</v>
      </c>
      <c r="C100" s="755">
        <v>5959.7</v>
      </c>
      <c r="D100" s="755">
        <v>1387.6</v>
      </c>
      <c r="E100" s="755">
        <v>4236.7</v>
      </c>
      <c r="F100" s="756">
        <v>649.29999999999995</v>
      </c>
      <c r="G100" s="756">
        <v>364.1</v>
      </c>
      <c r="H100" s="756">
        <v>555.20000000000005</v>
      </c>
      <c r="I100" s="756">
        <v>1953.7</v>
      </c>
      <c r="J100" s="957">
        <v>62.9</v>
      </c>
      <c r="K100" s="756">
        <v>651.5</v>
      </c>
      <c r="L100" s="755">
        <v>335.4</v>
      </c>
      <c r="M100" s="756">
        <v>104.8</v>
      </c>
      <c r="N100" s="756">
        <v>41.8</v>
      </c>
      <c r="O100" s="756">
        <v>43.5</v>
      </c>
      <c r="P100" s="756">
        <v>22.5</v>
      </c>
      <c r="Q100" s="756">
        <v>12.5</v>
      </c>
      <c r="R100" s="756">
        <v>110.3</v>
      </c>
      <c r="S100" s="755" t="s">
        <v>123</v>
      </c>
      <c r="T100" s="755" t="s">
        <v>123</v>
      </c>
    </row>
    <row r="101" spans="2:20" s="749" customFormat="1" ht="34.9" hidden="1" customHeight="1">
      <c r="B101" s="216">
        <v>38231</v>
      </c>
      <c r="C101" s="757">
        <v>6060.2</v>
      </c>
      <c r="D101" s="757">
        <v>1389.4</v>
      </c>
      <c r="E101" s="757">
        <v>4329</v>
      </c>
      <c r="F101" s="758">
        <v>702.4</v>
      </c>
      <c r="G101" s="758">
        <v>313.39999999999998</v>
      </c>
      <c r="H101" s="758">
        <v>552.6</v>
      </c>
      <c r="I101" s="758">
        <v>1980.3</v>
      </c>
      <c r="J101" s="956">
        <v>64.099999999999994</v>
      </c>
      <c r="K101" s="758">
        <v>716.2</v>
      </c>
      <c r="L101" s="757">
        <v>341.8</v>
      </c>
      <c r="M101" s="758">
        <v>128</v>
      </c>
      <c r="N101" s="758">
        <v>43.9</v>
      </c>
      <c r="O101" s="758">
        <v>42.7</v>
      </c>
      <c r="P101" s="758">
        <v>21.2</v>
      </c>
      <c r="Q101" s="758">
        <v>12.2</v>
      </c>
      <c r="R101" s="758">
        <v>93.8</v>
      </c>
      <c r="S101" s="757" t="s">
        <v>123</v>
      </c>
      <c r="T101" s="757" t="s">
        <v>123</v>
      </c>
    </row>
    <row r="102" spans="2:20" s="749" customFormat="1" ht="34.9" hidden="1" customHeight="1">
      <c r="B102" s="217">
        <v>38261</v>
      </c>
      <c r="C102" s="755">
        <v>6088.5</v>
      </c>
      <c r="D102" s="755">
        <v>1354.5</v>
      </c>
      <c r="E102" s="755">
        <v>4387.2</v>
      </c>
      <c r="F102" s="756">
        <v>710.9</v>
      </c>
      <c r="G102" s="756">
        <v>331.7</v>
      </c>
      <c r="H102" s="756">
        <v>561</v>
      </c>
      <c r="I102" s="756">
        <v>2038.3</v>
      </c>
      <c r="J102" s="957">
        <v>71.5</v>
      </c>
      <c r="K102" s="756">
        <v>673.8</v>
      </c>
      <c r="L102" s="755">
        <v>346.8</v>
      </c>
      <c r="M102" s="756">
        <v>104.9</v>
      </c>
      <c r="N102" s="756">
        <v>47.6</v>
      </c>
      <c r="O102" s="756">
        <v>39.799999999999997</v>
      </c>
      <c r="P102" s="756">
        <v>22.1</v>
      </c>
      <c r="Q102" s="756">
        <v>12.6</v>
      </c>
      <c r="R102" s="756">
        <v>119.8</v>
      </c>
      <c r="S102" s="755" t="s">
        <v>123</v>
      </c>
      <c r="T102" s="755" t="s">
        <v>123</v>
      </c>
    </row>
    <row r="103" spans="2:20" s="749" customFormat="1" ht="34.9" hidden="1" customHeight="1">
      <c r="B103" s="216">
        <v>38292</v>
      </c>
      <c r="C103" s="757">
        <v>6202.8</v>
      </c>
      <c r="D103" s="757">
        <v>1389.1</v>
      </c>
      <c r="E103" s="757">
        <v>4469.5</v>
      </c>
      <c r="F103" s="758">
        <v>746.2</v>
      </c>
      <c r="G103" s="758">
        <v>387.1</v>
      </c>
      <c r="H103" s="758">
        <v>523.1</v>
      </c>
      <c r="I103" s="758">
        <v>2067.9</v>
      </c>
      <c r="J103" s="956">
        <v>69</v>
      </c>
      <c r="K103" s="758">
        <v>676.2</v>
      </c>
      <c r="L103" s="757">
        <v>344.2</v>
      </c>
      <c r="M103" s="758">
        <v>106.2</v>
      </c>
      <c r="N103" s="758">
        <v>42.2</v>
      </c>
      <c r="O103" s="758">
        <v>40.9</v>
      </c>
      <c r="P103" s="758">
        <v>21.3</v>
      </c>
      <c r="Q103" s="758">
        <v>12.4</v>
      </c>
      <c r="R103" s="758">
        <v>121.2</v>
      </c>
      <c r="S103" s="757" t="s">
        <v>123</v>
      </c>
      <c r="T103" s="757" t="s">
        <v>123</v>
      </c>
    </row>
    <row r="104" spans="2:20" s="749" customFormat="1" ht="34.9" hidden="1" customHeight="1">
      <c r="B104" s="217">
        <v>38322</v>
      </c>
      <c r="C104" s="755">
        <v>6189.2</v>
      </c>
      <c r="D104" s="755">
        <v>1343.4</v>
      </c>
      <c r="E104" s="755">
        <v>4499.6000000000004</v>
      </c>
      <c r="F104" s="756">
        <v>724.1</v>
      </c>
      <c r="G104" s="756">
        <v>432.3</v>
      </c>
      <c r="H104" s="756">
        <v>534.5</v>
      </c>
      <c r="I104" s="756">
        <v>2096</v>
      </c>
      <c r="J104" s="957">
        <v>64.8</v>
      </c>
      <c r="K104" s="756">
        <v>647.9</v>
      </c>
      <c r="L104" s="755">
        <v>346.2</v>
      </c>
      <c r="M104" s="756">
        <v>111.9</v>
      </c>
      <c r="N104" s="756">
        <v>42.8</v>
      </c>
      <c r="O104" s="756">
        <v>41.3</v>
      </c>
      <c r="P104" s="756">
        <v>20.399999999999999</v>
      </c>
      <c r="Q104" s="756">
        <v>11.9</v>
      </c>
      <c r="R104" s="756">
        <v>117.9</v>
      </c>
      <c r="S104" s="755" t="s">
        <v>123</v>
      </c>
      <c r="T104" s="755" t="s">
        <v>123</v>
      </c>
    </row>
    <row r="105" spans="2:20" s="749" customFormat="1" ht="34.9" hidden="1" customHeight="1">
      <c r="B105" s="215">
        <v>2005</v>
      </c>
      <c r="C105" s="759"/>
      <c r="D105" s="760"/>
      <c r="E105" s="759"/>
      <c r="F105" s="761"/>
      <c r="G105" s="761"/>
      <c r="H105" s="761"/>
      <c r="I105" s="761"/>
      <c r="J105" s="959"/>
      <c r="K105" s="761"/>
      <c r="L105" s="760"/>
      <c r="M105" s="762"/>
      <c r="N105" s="762"/>
      <c r="O105" s="761"/>
      <c r="P105" s="761"/>
      <c r="Q105" s="762"/>
      <c r="R105" s="762"/>
      <c r="S105" s="759"/>
      <c r="T105" s="759"/>
    </row>
    <row r="106" spans="2:20" s="749" customFormat="1" ht="34.9" hidden="1" customHeight="1">
      <c r="B106" s="216">
        <v>38353</v>
      </c>
      <c r="C106" s="757">
        <v>6317.6</v>
      </c>
      <c r="D106" s="757">
        <v>1405.5</v>
      </c>
      <c r="E106" s="757">
        <v>4563.3999999999996</v>
      </c>
      <c r="F106" s="758">
        <v>884</v>
      </c>
      <c r="G106" s="758">
        <v>409.2</v>
      </c>
      <c r="H106" s="758">
        <v>540.70000000000005</v>
      </c>
      <c r="I106" s="758">
        <v>1995.4</v>
      </c>
      <c r="J106" s="956">
        <v>68.099999999999994</v>
      </c>
      <c r="K106" s="758">
        <v>666</v>
      </c>
      <c r="L106" s="757">
        <v>348.7</v>
      </c>
      <c r="M106" s="758">
        <v>114.2</v>
      </c>
      <c r="N106" s="758">
        <v>41.8</v>
      </c>
      <c r="O106" s="758">
        <v>41.4</v>
      </c>
      <c r="P106" s="758">
        <v>22.8</v>
      </c>
      <c r="Q106" s="758">
        <v>17.600000000000001</v>
      </c>
      <c r="R106" s="758">
        <v>110.9</v>
      </c>
      <c r="S106" s="757" t="s">
        <v>123</v>
      </c>
      <c r="T106" s="757" t="s">
        <v>123</v>
      </c>
    </row>
    <row r="107" spans="2:20" s="749" customFormat="1" ht="34.9" hidden="1" customHeight="1">
      <c r="B107" s="217">
        <v>38384</v>
      </c>
      <c r="C107" s="755">
        <v>6393.9</v>
      </c>
      <c r="D107" s="755">
        <v>1420.6</v>
      </c>
      <c r="E107" s="755">
        <v>4629.7</v>
      </c>
      <c r="F107" s="756">
        <v>801.6</v>
      </c>
      <c r="G107" s="756">
        <v>383.8</v>
      </c>
      <c r="H107" s="756">
        <v>540</v>
      </c>
      <c r="I107" s="756">
        <v>2036.1</v>
      </c>
      <c r="J107" s="957">
        <v>78.900000000000006</v>
      </c>
      <c r="K107" s="756">
        <v>789.3</v>
      </c>
      <c r="L107" s="755">
        <v>343.6</v>
      </c>
      <c r="M107" s="756">
        <v>109.8</v>
      </c>
      <c r="N107" s="756">
        <v>43</v>
      </c>
      <c r="O107" s="756">
        <v>40.5</v>
      </c>
      <c r="P107" s="756">
        <v>20.9</v>
      </c>
      <c r="Q107" s="756">
        <v>22.8</v>
      </c>
      <c r="R107" s="756">
        <v>106.6</v>
      </c>
      <c r="S107" s="755" t="s">
        <v>123</v>
      </c>
      <c r="T107" s="755" t="s">
        <v>123</v>
      </c>
    </row>
    <row r="108" spans="2:20" s="749" customFormat="1" ht="34.9" hidden="1" customHeight="1">
      <c r="B108" s="216">
        <v>38412</v>
      </c>
      <c r="C108" s="757">
        <v>6530</v>
      </c>
      <c r="D108" s="757">
        <v>1463.5</v>
      </c>
      <c r="E108" s="757">
        <v>4737.6000000000004</v>
      </c>
      <c r="F108" s="758">
        <v>850.5</v>
      </c>
      <c r="G108" s="758">
        <v>386.1</v>
      </c>
      <c r="H108" s="758">
        <v>584.4</v>
      </c>
      <c r="I108" s="758">
        <v>2167.1</v>
      </c>
      <c r="J108" s="956">
        <v>84.9</v>
      </c>
      <c r="K108" s="758">
        <v>664.6</v>
      </c>
      <c r="L108" s="757">
        <v>328.9</v>
      </c>
      <c r="M108" s="758">
        <v>112.4</v>
      </c>
      <c r="N108" s="758">
        <v>42.6</v>
      </c>
      <c r="O108" s="758">
        <v>38.5</v>
      </c>
      <c r="P108" s="758">
        <v>21.5</v>
      </c>
      <c r="Q108" s="758">
        <v>20.7</v>
      </c>
      <c r="R108" s="758">
        <v>93.2</v>
      </c>
      <c r="S108" s="757" t="s">
        <v>123</v>
      </c>
      <c r="T108" s="757" t="s">
        <v>123</v>
      </c>
    </row>
    <row r="109" spans="2:20" s="749" customFormat="1" ht="34.9" hidden="1" customHeight="1">
      <c r="B109" s="217">
        <v>38443</v>
      </c>
      <c r="C109" s="755">
        <v>6736.6</v>
      </c>
      <c r="D109" s="755">
        <v>1529.9</v>
      </c>
      <c r="E109" s="755">
        <v>4860.2</v>
      </c>
      <c r="F109" s="756">
        <v>862.4</v>
      </c>
      <c r="G109" s="756">
        <v>380</v>
      </c>
      <c r="H109" s="756">
        <v>563.20000000000005</v>
      </c>
      <c r="I109" s="756">
        <v>2180.5</v>
      </c>
      <c r="J109" s="957">
        <v>70.2</v>
      </c>
      <c r="K109" s="756">
        <v>803.9</v>
      </c>
      <c r="L109" s="755">
        <v>346.5</v>
      </c>
      <c r="M109" s="756">
        <v>99.3</v>
      </c>
      <c r="N109" s="756">
        <v>44.5</v>
      </c>
      <c r="O109" s="756">
        <v>47.9</v>
      </c>
      <c r="P109" s="756">
        <v>22.9</v>
      </c>
      <c r="Q109" s="756">
        <v>20.3</v>
      </c>
      <c r="R109" s="756">
        <v>111.6</v>
      </c>
      <c r="S109" s="755" t="s">
        <v>123</v>
      </c>
      <c r="T109" s="755" t="s">
        <v>123</v>
      </c>
    </row>
    <row r="110" spans="2:20" s="749" customFormat="1" ht="34.9" hidden="1" customHeight="1">
      <c r="B110" s="216">
        <v>38473</v>
      </c>
      <c r="C110" s="757">
        <v>6805.3</v>
      </c>
      <c r="D110" s="757">
        <v>1554.7</v>
      </c>
      <c r="E110" s="757">
        <v>4910.7</v>
      </c>
      <c r="F110" s="758">
        <v>842.1</v>
      </c>
      <c r="G110" s="758">
        <v>394.6</v>
      </c>
      <c r="H110" s="758">
        <v>629.70000000000005</v>
      </c>
      <c r="I110" s="758">
        <v>2319.1999999999998</v>
      </c>
      <c r="J110" s="956">
        <v>73.5</v>
      </c>
      <c r="K110" s="758">
        <v>651.6</v>
      </c>
      <c r="L110" s="757">
        <v>339.9</v>
      </c>
      <c r="M110" s="758">
        <v>117.2</v>
      </c>
      <c r="N110" s="758">
        <v>42.3</v>
      </c>
      <c r="O110" s="758">
        <v>48.5</v>
      </c>
      <c r="P110" s="758">
        <v>23.4</v>
      </c>
      <c r="Q110" s="758">
        <v>19</v>
      </c>
      <c r="R110" s="758">
        <v>89.5</v>
      </c>
      <c r="S110" s="757" t="s">
        <v>123</v>
      </c>
      <c r="T110" s="757" t="s">
        <v>123</v>
      </c>
    </row>
    <row r="111" spans="2:20" s="749" customFormat="1" ht="34.9" hidden="1" customHeight="1">
      <c r="B111" s="217">
        <v>38504</v>
      </c>
      <c r="C111" s="755">
        <v>6947.2</v>
      </c>
      <c r="D111" s="755">
        <v>1552.9</v>
      </c>
      <c r="E111" s="755">
        <v>5049</v>
      </c>
      <c r="F111" s="756">
        <v>787</v>
      </c>
      <c r="G111" s="756">
        <v>421.8</v>
      </c>
      <c r="H111" s="756">
        <v>687.6</v>
      </c>
      <c r="I111" s="756">
        <v>2420.5</v>
      </c>
      <c r="J111" s="957">
        <v>78.2</v>
      </c>
      <c r="K111" s="756">
        <v>653.9</v>
      </c>
      <c r="L111" s="755">
        <v>345.3</v>
      </c>
      <c r="M111" s="756">
        <v>118.5</v>
      </c>
      <c r="N111" s="756">
        <v>53.6</v>
      </c>
      <c r="O111" s="756">
        <v>42.9</v>
      </c>
      <c r="P111" s="756">
        <v>27.6</v>
      </c>
      <c r="Q111" s="756">
        <v>14.6</v>
      </c>
      <c r="R111" s="756">
        <v>88.1</v>
      </c>
      <c r="S111" s="755" t="s">
        <v>123</v>
      </c>
      <c r="T111" s="755" t="s">
        <v>123</v>
      </c>
    </row>
    <row r="112" spans="2:20" s="749" customFormat="1" ht="34.9" hidden="1" customHeight="1">
      <c r="B112" s="216">
        <v>38534</v>
      </c>
      <c r="C112" s="757">
        <v>7126.6</v>
      </c>
      <c r="D112" s="757">
        <v>1524.5</v>
      </c>
      <c r="E112" s="757">
        <v>5260.1</v>
      </c>
      <c r="F112" s="758">
        <v>790.5</v>
      </c>
      <c r="G112" s="758">
        <v>512.70000000000005</v>
      </c>
      <c r="H112" s="758">
        <v>766.9</v>
      </c>
      <c r="I112" s="758">
        <v>2439.3000000000002</v>
      </c>
      <c r="J112" s="956">
        <v>93.8</v>
      </c>
      <c r="K112" s="758">
        <v>656.9</v>
      </c>
      <c r="L112" s="757">
        <v>342</v>
      </c>
      <c r="M112" s="758">
        <v>101.8</v>
      </c>
      <c r="N112" s="758">
        <v>66.099999999999994</v>
      </c>
      <c r="O112" s="758">
        <v>48.5</v>
      </c>
      <c r="P112" s="758">
        <v>27.1</v>
      </c>
      <c r="Q112" s="758">
        <v>18.399999999999999</v>
      </c>
      <c r="R112" s="758">
        <v>80.099999999999994</v>
      </c>
      <c r="S112" s="757" t="s">
        <v>123</v>
      </c>
      <c r="T112" s="757" t="s">
        <v>123</v>
      </c>
    </row>
    <row r="113" spans="2:20" s="749" customFormat="1" ht="34.9" hidden="1" customHeight="1">
      <c r="B113" s="217">
        <v>38565</v>
      </c>
      <c r="C113" s="755">
        <v>7227.9</v>
      </c>
      <c r="D113" s="755">
        <v>1574.8</v>
      </c>
      <c r="E113" s="755">
        <v>5300.7</v>
      </c>
      <c r="F113" s="756">
        <v>874</v>
      </c>
      <c r="G113" s="756">
        <v>470.9</v>
      </c>
      <c r="H113" s="756">
        <v>835.4</v>
      </c>
      <c r="I113" s="756">
        <v>2461.6999999999998</v>
      </c>
      <c r="J113" s="957">
        <v>103.7</v>
      </c>
      <c r="K113" s="756">
        <v>555</v>
      </c>
      <c r="L113" s="755">
        <v>352.4</v>
      </c>
      <c r="M113" s="756">
        <v>88.7</v>
      </c>
      <c r="N113" s="756">
        <v>69.599999999999994</v>
      </c>
      <c r="O113" s="756">
        <v>59.6</v>
      </c>
      <c r="P113" s="756">
        <v>27.5</v>
      </c>
      <c r="Q113" s="756">
        <v>18.899999999999999</v>
      </c>
      <c r="R113" s="756">
        <v>88.1</v>
      </c>
      <c r="S113" s="755" t="s">
        <v>123</v>
      </c>
      <c r="T113" s="755" t="s">
        <v>123</v>
      </c>
    </row>
    <row r="114" spans="2:20" s="749" customFormat="1" ht="34.9" hidden="1" customHeight="1">
      <c r="B114" s="216">
        <v>38596</v>
      </c>
      <c r="C114" s="757">
        <v>7308</v>
      </c>
      <c r="D114" s="757">
        <v>1526.9</v>
      </c>
      <c r="E114" s="757">
        <v>5427.6</v>
      </c>
      <c r="F114" s="758">
        <v>799</v>
      </c>
      <c r="G114" s="758">
        <v>583.5</v>
      </c>
      <c r="H114" s="758">
        <v>774.6</v>
      </c>
      <c r="I114" s="758">
        <v>2688.6</v>
      </c>
      <c r="J114" s="956">
        <v>65.099999999999994</v>
      </c>
      <c r="K114" s="758">
        <v>516.79999999999995</v>
      </c>
      <c r="L114" s="757">
        <v>353.5</v>
      </c>
      <c r="M114" s="758">
        <v>131.4</v>
      </c>
      <c r="N114" s="758">
        <v>49.9</v>
      </c>
      <c r="O114" s="758">
        <v>50.9</v>
      </c>
      <c r="P114" s="758">
        <v>27.7</v>
      </c>
      <c r="Q114" s="758">
        <v>17.100000000000001</v>
      </c>
      <c r="R114" s="758">
        <v>76.5</v>
      </c>
      <c r="S114" s="757" t="s">
        <v>123</v>
      </c>
      <c r="T114" s="757" t="s">
        <v>123</v>
      </c>
    </row>
    <row r="115" spans="2:20" s="749" customFormat="1" ht="34.9" hidden="1" customHeight="1">
      <c r="B115" s="217">
        <v>38626</v>
      </c>
      <c r="C115" s="755">
        <v>7582.4</v>
      </c>
      <c r="D115" s="755">
        <v>1598.6</v>
      </c>
      <c r="E115" s="755">
        <v>5620.3</v>
      </c>
      <c r="F115" s="756">
        <v>957.7</v>
      </c>
      <c r="G115" s="756">
        <v>481.8</v>
      </c>
      <c r="H115" s="756">
        <v>820.8</v>
      </c>
      <c r="I115" s="756">
        <v>2746.9</v>
      </c>
      <c r="J115" s="957">
        <v>75</v>
      </c>
      <c r="K115" s="756">
        <v>538.1</v>
      </c>
      <c r="L115" s="755">
        <v>363.5</v>
      </c>
      <c r="M115" s="756">
        <v>140.1</v>
      </c>
      <c r="N115" s="756">
        <v>48.7</v>
      </c>
      <c r="O115" s="756">
        <v>53.3</v>
      </c>
      <c r="P115" s="756">
        <v>27.4</v>
      </c>
      <c r="Q115" s="756">
        <v>17.8</v>
      </c>
      <c r="R115" s="756">
        <v>76.2</v>
      </c>
      <c r="S115" s="755" t="s">
        <v>123</v>
      </c>
      <c r="T115" s="755" t="s">
        <v>123</v>
      </c>
    </row>
    <row r="116" spans="2:20" s="749" customFormat="1" ht="34.9" hidden="1" customHeight="1">
      <c r="B116" s="216">
        <v>38657</v>
      </c>
      <c r="C116" s="757">
        <v>7730.3</v>
      </c>
      <c r="D116" s="757">
        <v>1635.4</v>
      </c>
      <c r="E116" s="757">
        <v>5734.7</v>
      </c>
      <c r="F116" s="758">
        <v>1242.3</v>
      </c>
      <c r="G116" s="758">
        <v>545.9</v>
      </c>
      <c r="H116" s="758">
        <v>780.5</v>
      </c>
      <c r="I116" s="758">
        <v>2613.1</v>
      </c>
      <c r="J116" s="956">
        <v>72.8</v>
      </c>
      <c r="K116" s="758">
        <v>480.1</v>
      </c>
      <c r="L116" s="757">
        <v>360.2</v>
      </c>
      <c r="M116" s="758">
        <v>130.1</v>
      </c>
      <c r="N116" s="758">
        <v>49.6</v>
      </c>
      <c r="O116" s="758">
        <v>58.6</v>
      </c>
      <c r="P116" s="758">
        <v>27.9</v>
      </c>
      <c r="Q116" s="758">
        <v>17.5</v>
      </c>
      <c r="R116" s="758">
        <v>76.5</v>
      </c>
      <c r="S116" s="757" t="s">
        <v>123</v>
      </c>
      <c r="T116" s="757" t="s">
        <v>123</v>
      </c>
    </row>
    <row r="117" spans="2:20" s="749" customFormat="1" ht="34.9" hidden="1" customHeight="1">
      <c r="B117" s="217">
        <v>38687</v>
      </c>
      <c r="C117" s="755">
        <v>7744.3</v>
      </c>
      <c r="D117" s="755">
        <v>1572.9</v>
      </c>
      <c r="E117" s="755">
        <v>5813.9</v>
      </c>
      <c r="F117" s="756">
        <v>841.4</v>
      </c>
      <c r="G117" s="756">
        <v>663.7</v>
      </c>
      <c r="H117" s="756">
        <v>864.2</v>
      </c>
      <c r="I117" s="756">
        <v>2904.9</v>
      </c>
      <c r="J117" s="957">
        <v>70.7</v>
      </c>
      <c r="K117" s="756">
        <v>469</v>
      </c>
      <c r="L117" s="755">
        <v>357.5</v>
      </c>
      <c r="M117" s="756">
        <v>133.19999999999999</v>
      </c>
      <c r="N117" s="756">
        <v>54.9</v>
      </c>
      <c r="O117" s="756">
        <v>53</v>
      </c>
      <c r="P117" s="756">
        <v>26.2</v>
      </c>
      <c r="Q117" s="756">
        <v>16.7</v>
      </c>
      <c r="R117" s="756">
        <v>73.5</v>
      </c>
      <c r="S117" s="755" t="s">
        <v>123</v>
      </c>
      <c r="T117" s="755" t="s">
        <v>123</v>
      </c>
    </row>
    <row r="118" spans="2:20" s="749" customFormat="1" ht="34.9" hidden="1" customHeight="1">
      <c r="B118" s="215">
        <v>2006</v>
      </c>
      <c r="C118" s="759"/>
      <c r="D118" s="760"/>
      <c r="E118" s="759"/>
      <c r="F118" s="761"/>
      <c r="G118" s="761"/>
      <c r="H118" s="761"/>
      <c r="I118" s="761"/>
      <c r="J118" s="959"/>
      <c r="K118" s="761"/>
      <c r="L118" s="760"/>
      <c r="M118" s="762"/>
      <c r="N118" s="762"/>
      <c r="O118" s="761"/>
      <c r="P118" s="761"/>
      <c r="Q118" s="762"/>
      <c r="R118" s="762"/>
      <c r="S118" s="759"/>
      <c r="T118" s="759"/>
    </row>
    <row r="119" spans="2:20" s="749" customFormat="1" ht="34.9" hidden="1" customHeight="1">
      <c r="B119" s="216">
        <v>38718</v>
      </c>
      <c r="C119" s="757">
        <v>7945.8</v>
      </c>
      <c r="D119" s="757">
        <v>1594.4</v>
      </c>
      <c r="E119" s="757">
        <v>5982.8</v>
      </c>
      <c r="F119" s="758">
        <v>964.5</v>
      </c>
      <c r="G119" s="758">
        <v>656.7</v>
      </c>
      <c r="H119" s="758">
        <v>915.3</v>
      </c>
      <c r="I119" s="758">
        <v>2906.8</v>
      </c>
      <c r="J119" s="956">
        <v>61.5</v>
      </c>
      <c r="K119" s="758">
        <v>478</v>
      </c>
      <c r="L119" s="757">
        <v>368.6</v>
      </c>
      <c r="M119" s="758">
        <v>133.19999999999999</v>
      </c>
      <c r="N119" s="758">
        <v>56</v>
      </c>
      <c r="O119" s="758">
        <v>59.1</v>
      </c>
      <c r="P119" s="758">
        <v>25.8</v>
      </c>
      <c r="Q119" s="758">
        <v>17.600000000000001</v>
      </c>
      <c r="R119" s="758">
        <v>76.900000000000006</v>
      </c>
      <c r="S119" s="757" t="s">
        <v>123</v>
      </c>
      <c r="T119" s="757" t="s">
        <v>123</v>
      </c>
    </row>
    <row r="120" spans="2:20" s="749" customFormat="1" ht="34.9" hidden="1" customHeight="1">
      <c r="B120" s="217">
        <v>38749</v>
      </c>
      <c r="C120" s="755">
        <v>8349.4</v>
      </c>
      <c r="D120" s="755">
        <v>1643.5</v>
      </c>
      <c r="E120" s="755">
        <v>6307.3</v>
      </c>
      <c r="F120" s="756">
        <v>1115.5</v>
      </c>
      <c r="G120" s="756">
        <v>647.29999999999995</v>
      </c>
      <c r="H120" s="756">
        <v>991.6</v>
      </c>
      <c r="I120" s="756">
        <v>3007.4</v>
      </c>
      <c r="J120" s="957">
        <v>64</v>
      </c>
      <c r="K120" s="756">
        <v>481.5</v>
      </c>
      <c r="L120" s="755">
        <v>398.6</v>
      </c>
      <c r="M120" s="756">
        <v>143.1</v>
      </c>
      <c r="N120" s="756">
        <v>62.6</v>
      </c>
      <c r="O120" s="756">
        <v>66.2</v>
      </c>
      <c r="P120" s="756">
        <v>27</v>
      </c>
      <c r="Q120" s="756">
        <v>21.6</v>
      </c>
      <c r="R120" s="756">
        <v>78.099999999999994</v>
      </c>
      <c r="S120" s="755" t="s">
        <v>123</v>
      </c>
      <c r="T120" s="755" t="s">
        <v>123</v>
      </c>
    </row>
    <row r="121" spans="2:20" s="749" customFormat="1" ht="34.9" hidden="1" customHeight="1">
      <c r="B121" s="216">
        <v>38777</v>
      </c>
      <c r="C121" s="757">
        <v>8865.9</v>
      </c>
      <c r="D121" s="757">
        <v>1702.8</v>
      </c>
      <c r="E121" s="757">
        <v>6757.4</v>
      </c>
      <c r="F121" s="758">
        <v>1432.5</v>
      </c>
      <c r="G121" s="758">
        <v>677.7</v>
      </c>
      <c r="H121" s="758">
        <v>999.1</v>
      </c>
      <c r="I121" s="758">
        <v>3037.8</v>
      </c>
      <c r="J121" s="956">
        <v>139.9</v>
      </c>
      <c r="K121" s="758">
        <v>470.4</v>
      </c>
      <c r="L121" s="757">
        <v>405.7</v>
      </c>
      <c r="M121" s="758">
        <v>145.9</v>
      </c>
      <c r="N121" s="758">
        <v>60</v>
      </c>
      <c r="O121" s="758">
        <v>72.7</v>
      </c>
      <c r="P121" s="758">
        <v>30.6</v>
      </c>
      <c r="Q121" s="758">
        <v>17.399999999999999</v>
      </c>
      <c r="R121" s="758">
        <v>79.099999999999994</v>
      </c>
      <c r="S121" s="757" t="s">
        <v>123</v>
      </c>
      <c r="T121" s="757" t="s">
        <v>123</v>
      </c>
    </row>
    <row r="122" spans="2:20" s="749" customFormat="1" ht="34.9" hidden="1" customHeight="1">
      <c r="B122" s="217">
        <v>38808</v>
      </c>
      <c r="C122" s="755">
        <v>8731.4</v>
      </c>
      <c r="D122" s="755">
        <v>1654.9</v>
      </c>
      <c r="E122" s="755">
        <v>6662.2</v>
      </c>
      <c r="F122" s="756">
        <v>1279.5999999999999</v>
      </c>
      <c r="G122" s="756">
        <v>617.1</v>
      </c>
      <c r="H122" s="756">
        <v>976.5</v>
      </c>
      <c r="I122" s="756">
        <v>3236.9</v>
      </c>
      <c r="J122" s="957">
        <v>65.099999999999994</v>
      </c>
      <c r="K122" s="756">
        <v>487</v>
      </c>
      <c r="L122" s="755">
        <v>414.3</v>
      </c>
      <c r="M122" s="756">
        <v>125.1</v>
      </c>
      <c r="N122" s="756">
        <v>55.6</v>
      </c>
      <c r="O122" s="756">
        <v>66.3</v>
      </c>
      <c r="P122" s="756">
        <v>71.7</v>
      </c>
      <c r="Q122" s="756">
        <v>13.5</v>
      </c>
      <c r="R122" s="756">
        <v>82.1</v>
      </c>
      <c r="S122" s="755" t="s">
        <v>123</v>
      </c>
      <c r="T122" s="755" t="s">
        <v>123</v>
      </c>
    </row>
    <row r="123" spans="2:20" s="749" customFormat="1" ht="34.9" hidden="1" customHeight="1">
      <c r="B123" s="216">
        <v>38838</v>
      </c>
      <c r="C123" s="757">
        <v>9044.6</v>
      </c>
      <c r="D123" s="757">
        <v>1677.1</v>
      </c>
      <c r="E123" s="757">
        <v>6947.3</v>
      </c>
      <c r="F123" s="758">
        <v>1332</v>
      </c>
      <c r="G123" s="758">
        <v>604.20000000000005</v>
      </c>
      <c r="H123" s="758">
        <v>1022.8</v>
      </c>
      <c r="I123" s="758">
        <v>3402.7</v>
      </c>
      <c r="J123" s="956">
        <v>72.3</v>
      </c>
      <c r="K123" s="758">
        <v>513.29999999999995</v>
      </c>
      <c r="L123" s="757">
        <v>420.2</v>
      </c>
      <c r="M123" s="758">
        <v>105.6</v>
      </c>
      <c r="N123" s="758">
        <v>69.900000000000006</v>
      </c>
      <c r="O123" s="758">
        <v>67.2</v>
      </c>
      <c r="P123" s="758">
        <v>76.900000000000006</v>
      </c>
      <c r="Q123" s="758">
        <v>17</v>
      </c>
      <c r="R123" s="758">
        <v>83.6</v>
      </c>
      <c r="S123" s="757" t="s">
        <v>123</v>
      </c>
      <c r="T123" s="757" t="s">
        <v>123</v>
      </c>
    </row>
    <row r="124" spans="2:20" s="749" customFormat="1" ht="34.9" hidden="1" customHeight="1">
      <c r="B124" s="217">
        <v>38869</v>
      </c>
      <c r="C124" s="755">
        <v>9250.2999999999993</v>
      </c>
      <c r="D124" s="755">
        <v>1703.8</v>
      </c>
      <c r="E124" s="755">
        <v>7117.6</v>
      </c>
      <c r="F124" s="756">
        <v>1268.0999999999999</v>
      </c>
      <c r="G124" s="756">
        <v>684.3</v>
      </c>
      <c r="H124" s="756">
        <v>1010</v>
      </c>
      <c r="I124" s="756">
        <v>3624</v>
      </c>
      <c r="J124" s="957">
        <v>45.3</v>
      </c>
      <c r="K124" s="756">
        <v>485.9</v>
      </c>
      <c r="L124" s="755">
        <v>428.9</v>
      </c>
      <c r="M124" s="756">
        <v>120.5</v>
      </c>
      <c r="N124" s="756">
        <v>64.2</v>
      </c>
      <c r="O124" s="756">
        <v>71</v>
      </c>
      <c r="P124" s="756">
        <v>83.3</v>
      </c>
      <c r="Q124" s="756">
        <v>16.2</v>
      </c>
      <c r="R124" s="756">
        <v>73.7</v>
      </c>
      <c r="S124" s="755" t="s">
        <v>123</v>
      </c>
      <c r="T124" s="755" t="s">
        <v>123</v>
      </c>
    </row>
    <row r="125" spans="2:20" s="749" customFormat="1" ht="34.9" hidden="1" customHeight="1">
      <c r="B125" s="216">
        <v>38899</v>
      </c>
      <c r="C125" s="757">
        <v>9314.1</v>
      </c>
      <c r="D125" s="757">
        <v>1676.2</v>
      </c>
      <c r="E125" s="757">
        <v>7203.6</v>
      </c>
      <c r="F125" s="758">
        <v>2202.6999999999998</v>
      </c>
      <c r="G125" s="758">
        <v>591.6</v>
      </c>
      <c r="H125" s="758">
        <v>899.9</v>
      </c>
      <c r="I125" s="758">
        <v>3046.5</v>
      </c>
      <c r="J125" s="956">
        <v>44</v>
      </c>
      <c r="K125" s="758">
        <v>418.9</v>
      </c>
      <c r="L125" s="757">
        <v>434.3</v>
      </c>
      <c r="M125" s="758">
        <v>120.1</v>
      </c>
      <c r="N125" s="758">
        <v>65.099999999999994</v>
      </c>
      <c r="O125" s="758">
        <v>69.3</v>
      </c>
      <c r="P125" s="758">
        <v>87.6</v>
      </c>
      <c r="Q125" s="758">
        <v>17.399999999999999</v>
      </c>
      <c r="R125" s="758">
        <v>74.8</v>
      </c>
      <c r="S125" s="757" t="s">
        <v>123</v>
      </c>
      <c r="T125" s="757" t="s">
        <v>123</v>
      </c>
    </row>
    <row r="126" spans="2:20" s="749" customFormat="1" ht="34.9" hidden="1" customHeight="1">
      <c r="B126" s="217">
        <v>38930</v>
      </c>
      <c r="C126" s="755">
        <v>9386.2000000000007</v>
      </c>
      <c r="D126" s="755">
        <v>1639</v>
      </c>
      <c r="E126" s="755">
        <v>7303.3</v>
      </c>
      <c r="F126" s="756">
        <v>1201.0999999999999</v>
      </c>
      <c r="G126" s="756">
        <v>731.2</v>
      </c>
      <c r="H126" s="756">
        <v>1084.7</v>
      </c>
      <c r="I126" s="756">
        <v>3757.4</v>
      </c>
      <c r="J126" s="957">
        <v>53.3</v>
      </c>
      <c r="K126" s="756">
        <v>475.6</v>
      </c>
      <c r="L126" s="755">
        <v>443.9</v>
      </c>
      <c r="M126" s="756">
        <v>120.7</v>
      </c>
      <c r="N126" s="756">
        <v>70.900000000000006</v>
      </c>
      <c r="O126" s="756">
        <v>76.900000000000006</v>
      </c>
      <c r="P126" s="756">
        <v>89.2</v>
      </c>
      <c r="Q126" s="756">
        <v>17.3</v>
      </c>
      <c r="R126" s="756">
        <v>68.900000000000006</v>
      </c>
      <c r="S126" s="755" t="s">
        <v>123</v>
      </c>
      <c r="T126" s="755" t="s">
        <v>123</v>
      </c>
    </row>
    <row r="127" spans="2:20" s="749" customFormat="1" ht="34.9" hidden="1" customHeight="1">
      <c r="B127" s="216">
        <v>38961</v>
      </c>
      <c r="C127" s="757">
        <v>9562.1</v>
      </c>
      <c r="D127" s="757">
        <v>1648.3</v>
      </c>
      <c r="E127" s="757">
        <v>7469.4</v>
      </c>
      <c r="F127" s="758">
        <v>2325.8000000000002</v>
      </c>
      <c r="G127" s="758">
        <v>615.20000000000005</v>
      </c>
      <c r="H127" s="758">
        <v>926.9</v>
      </c>
      <c r="I127" s="758">
        <v>3180.4</v>
      </c>
      <c r="J127" s="956">
        <v>43.5</v>
      </c>
      <c r="K127" s="758">
        <v>377.6</v>
      </c>
      <c r="L127" s="757">
        <v>444.4</v>
      </c>
      <c r="M127" s="758">
        <v>124.1</v>
      </c>
      <c r="N127" s="758">
        <v>68.400000000000006</v>
      </c>
      <c r="O127" s="758">
        <v>74.099999999999994</v>
      </c>
      <c r="P127" s="758">
        <v>94.7</v>
      </c>
      <c r="Q127" s="758">
        <v>17.5</v>
      </c>
      <c r="R127" s="758">
        <v>65.599999999999994</v>
      </c>
      <c r="S127" s="757" t="s">
        <v>123</v>
      </c>
      <c r="T127" s="757" t="s">
        <v>123</v>
      </c>
    </row>
    <row r="128" spans="2:20" s="749" customFormat="1" ht="34.9" hidden="1" customHeight="1">
      <c r="B128" s="217">
        <v>38991</v>
      </c>
      <c r="C128" s="755">
        <v>9677.5</v>
      </c>
      <c r="D128" s="755">
        <v>1621.4</v>
      </c>
      <c r="E128" s="755">
        <v>7610.9</v>
      </c>
      <c r="F128" s="756">
        <v>1356.5</v>
      </c>
      <c r="G128" s="756">
        <v>643.79999999999995</v>
      </c>
      <c r="H128" s="756">
        <v>1154</v>
      </c>
      <c r="I128" s="756">
        <v>3945.6</v>
      </c>
      <c r="J128" s="957">
        <v>43</v>
      </c>
      <c r="K128" s="756">
        <v>468</v>
      </c>
      <c r="L128" s="755">
        <v>445.2</v>
      </c>
      <c r="M128" s="756">
        <v>123.1</v>
      </c>
      <c r="N128" s="756">
        <v>66.400000000000006</v>
      </c>
      <c r="O128" s="756">
        <v>67.400000000000006</v>
      </c>
      <c r="P128" s="756">
        <v>93.5</v>
      </c>
      <c r="Q128" s="756">
        <v>21.9</v>
      </c>
      <c r="R128" s="756">
        <v>72.900000000000006</v>
      </c>
      <c r="S128" s="755" t="s">
        <v>123</v>
      </c>
      <c r="T128" s="755" t="s">
        <v>123</v>
      </c>
    </row>
    <row r="129" spans="2:20" s="749" customFormat="1" ht="34.9" hidden="1" customHeight="1">
      <c r="B129" s="216">
        <v>39022</v>
      </c>
      <c r="C129" s="757">
        <v>9718.2000000000007</v>
      </c>
      <c r="D129" s="757">
        <v>1621.1</v>
      </c>
      <c r="E129" s="757">
        <v>7647.2</v>
      </c>
      <c r="F129" s="758">
        <v>1431.5</v>
      </c>
      <c r="G129" s="758">
        <v>651.5</v>
      </c>
      <c r="H129" s="758">
        <v>1085.2</v>
      </c>
      <c r="I129" s="758">
        <v>3964.1</v>
      </c>
      <c r="J129" s="956">
        <v>61</v>
      </c>
      <c r="K129" s="758">
        <v>453.9</v>
      </c>
      <c r="L129" s="757">
        <v>449.9</v>
      </c>
      <c r="M129" s="758">
        <v>137.1</v>
      </c>
      <c r="N129" s="758">
        <v>60</v>
      </c>
      <c r="O129" s="758">
        <v>69.8</v>
      </c>
      <c r="P129" s="758">
        <v>97.5</v>
      </c>
      <c r="Q129" s="758">
        <v>19.3</v>
      </c>
      <c r="R129" s="758">
        <v>66.2</v>
      </c>
      <c r="S129" s="757" t="s">
        <v>123</v>
      </c>
      <c r="T129" s="757" t="s">
        <v>123</v>
      </c>
    </row>
    <row r="130" spans="2:20" s="749" customFormat="1" ht="34.9" hidden="1" customHeight="1">
      <c r="B130" s="217">
        <v>39052</v>
      </c>
      <c r="C130" s="755">
        <v>9761.9</v>
      </c>
      <c r="D130" s="755">
        <v>1580.5</v>
      </c>
      <c r="E130" s="755">
        <v>7722.1</v>
      </c>
      <c r="F130" s="756">
        <v>1198.0999999999999</v>
      </c>
      <c r="G130" s="756">
        <v>775.5</v>
      </c>
      <c r="H130" s="756">
        <v>1161.4000000000001</v>
      </c>
      <c r="I130" s="756">
        <v>4129.6000000000004</v>
      </c>
      <c r="J130" s="957">
        <v>76.8</v>
      </c>
      <c r="K130" s="756">
        <v>380.7</v>
      </c>
      <c r="L130" s="755">
        <v>459.3</v>
      </c>
      <c r="M130" s="756">
        <v>142.69999999999999</v>
      </c>
      <c r="N130" s="756">
        <v>65.3</v>
      </c>
      <c r="O130" s="756">
        <v>74.099999999999994</v>
      </c>
      <c r="P130" s="756">
        <v>98.5</v>
      </c>
      <c r="Q130" s="756">
        <v>18.899999999999999</v>
      </c>
      <c r="R130" s="756">
        <v>59.8</v>
      </c>
      <c r="S130" s="755" t="s">
        <v>123</v>
      </c>
      <c r="T130" s="755" t="s">
        <v>123</v>
      </c>
    </row>
    <row r="131" spans="2:20" s="749" customFormat="1" ht="34.9" hidden="1" customHeight="1">
      <c r="B131" s="215">
        <v>2007</v>
      </c>
      <c r="C131" s="759"/>
      <c r="D131" s="760"/>
      <c r="E131" s="759"/>
      <c r="F131" s="761"/>
      <c r="G131" s="761"/>
      <c r="H131" s="761"/>
      <c r="I131" s="761"/>
      <c r="J131" s="959"/>
      <c r="K131" s="761"/>
      <c r="L131" s="760"/>
      <c r="M131" s="762"/>
      <c r="N131" s="762"/>
      <c r="O131" s="761"/>
      <c r="P131" s="761"/>
      <c r="Q131" s="762"/>
      <c r="R131" s="762"/>
      <c r="S131" s="759"/>
      <c r="T131" s="759"/>
    </row>
    <row r="132" spans="2:20" s="749" customFormat="1" ht="34.9" hidden="1" customHeight="1">
      <c r="B132" s="216">
        <v>39083</v>
      </c>
      <c r="C132" s="757">
        <v>9884.2999999999993</v>
      </c>
      <c r="D132" s="757">
        <v>1588.8</v>
      </c>
      <c r="E132" s="757">
        <v>7804.1</v>
      </c>
      <c r="F132" s="758">
        <v>1387.5</v>
      </c>
      <c r="G132" s="758">
        <v>764.6</v>
      </c>
      <c r="H132" s="758">
        <v>1144.5</v>
      </c>
      <c r="I132" s="758">
        <v>4048.7</v>
      </c>
      <c r="J132" s="956">
        <v>55.8</v>
      </c>
      <c r="K132" s="758">
        <v>403</v>
      </c>
      <c r="L132" s="757">
        <v>491.4</v>
      </c>
      <c r="M132" s="758">
        <v>163.9</v>
      </c>
      <c r="N132" s="758">
        <v>78.400000000000006</v>
      </c>
      <c r="O132" s="758">
        <v>67.7</v>
      </c>
      <c r="P132" s="758">
        <v>100.1</v>
      </c>
      <c r="Q132" s="758">
        <v>18.3</v>
      </c>
      <c r="R132" s="758">
        <v>63</v>
      </c>
      <c r="S132" s="757" t="s">
        <v>123</v>
      </c>
      <c r="T132" s="757" t="s">
        <v>123</v>
      </c>
    </row>
    <row r="133" spans="2:20" s="749" customFormat="1" ht="34.9" hidden="1" customHeight="1">
      <c r="B133" s="217">
        <v>39114</v>
      </c>
      <c r="C133" s="755">
        <v>10115.9</v>
      </c>
      <c r="D133" s="755">
        <v>1602.3</v>
      </c>
      <c r="E133" s="755">
        <v>8020.7</v>
      </c>
      <c r="F133" s="756">
        <v>1299.3</v>
      </c>
      <c r="G133" s="756">
        <v>798.9</v>
      </c>
      <c r="H133" s="756">
        <v>1081.5</v>
      </c>
      <c r="I133" s="756">
        <v>4365.8999999999996</v>
      </c>
      <c r="J133" s="957">
        <v>91.2</v>
      </c>
      <c r="K133" s="756">
        <v>384</v>
      </c>
      <c r="L133" s="755">
        <v>492.9</v>
      </c>
      <c r="M133" s="756">
        <v>151.5</v>
      </c>
      <c r="N133" s="756">
        <v>82.3</v>
      </c>
      <c r="O133" s="756">
        <v>66.5</v>
      </c>
      <c r="P133" s="756">
        <v>100.9</v>
      </c>
      <c r="Q133" s="756">
        <v>20.6</v>
      </c>
      <c r="R133" s="756">
        <v>71.099999999999994</v>
      </c>
      <c r="S133" s="755" t="s">
        <v>123</v>
      </c>
      <c r="T133" s="755" t="s">
        <v>123</v>
      </c>
    </row>
    <row r="134" spans="2:20" s="749" customFormat="1" ht="34.9" hidden="1" customHeight="1">
      <c r="B134" s="216">
        <v>39142</v>
      </c>
      <c r="C134" s="757">
        <v>10272.6</v>
      </c>
      <c r="D134" s="757">
        <v>1621.4</v>
      </c>
      <c r="E134" s="757">
        <v>8152.9</v>
      </c>
      <c r="F134" s="758">
        <v>1497.4</v>
      </c>
      <c r="G134" s="758">
        <v>639.4</v>
      </c>
      <c r="H134" s="758">
        <v>1314.2</v>
      </c>
      <c r="I134" s="758">
        <v>4240.5</v>
      </c>
      <c r="J134" s="956">
        <v>67.8</v>
      </c>
      <c r="K134" s="758">
        <v>393.6</v>
      </c>
      <c r="L134" s="757">
        <v>498.3</v>
      </c>
      <c r="M134" s="758">
        <v>156.6</v>
      </c>
      <c r="N134" s="758">
        <v>84.6</v>
      </c>
      <c r="O134" s="758">
        <v>65.099999999999994</v>
      </c>
      <c r="P134" s="758">
        <v>100.3</v>
      </c>
      <c r="Q134" s="758">
        <v>14.6</v>
      </c>
      <c r="R134" s="758">
        <v>77.099999999999994</v>
      </c>
      <c r="S134" s="757" t="s">
        <v>123</v>
      </c>
      <c r="T134" s="757" t="s">
        <v>123</v>
      </c>
    </row>
    <row r="135" spans="2:20" s="749" customFormat="1" ht="34.9" hidden="1" customHeight="1">
      <c r="B135" s="217">
        <v>39173</v>
      </c>
      <c r="C135" s="755">
        <v>10347.1</v>
      </c>
      <c r="D135" s="755">
        <v>1641.7</v>
      </c>
      <c r="E135" s="755">
        <v>8207.9</v>
      </c>
      <c r="F135" s="756">
        <v>1351.6</v>
      </c>
      <c r="G135" s="756">
        <v>770.2</v>
      </c>
      <c r="H135" s="756">
        <v>1290.8</v>
      </c>
      <c r="I135" s="756">
        <v>4322.5</v>
      </c>
      <c r="J135" s="957">
        <v>66.400000000000006</v>
      </c>
      <c r="K135" s="756">
        <v>406.4</v>
      </c>
      <c r="L135" s="755">
        <v>497.5</v>
      </c>
      <c r="M135" s="756">
        <v>171.9</v>
      </c>
      <c r="N135" s="756">
        <v>66.900000000000006</v>
      </c>
      <c r="O135" s="756">
        <v>66.400000000000006</v>
      </c>
      <c r="P135" s="756">
        <v>98.9</v>
      </c>
      <c r="Q135" s="756">
        <v>17.5</v>
      </c>
      <c r="R135" s="756">
        <v>75.900000000000006</v>
      </c>
      <c r="S135" s="755" t="s">
        <v>123</v>
      </c>
      <c r="T135" s="755" t="s">
        <v>123</v>
      </c>
    </row>
    <row r="136" spans="2:20" s="749" customFormat="1" ht="34.9" hidden="1" customHeight="1">
      <c r="B136" s="216">
        <v>39203</v>
      </c>
      <c r="C136" s="757">
        <v>10587.1</v>
      </c>
      <c r="D136" s="757">
        <v>1694</v>
      </c>
      <c r="E136" s="757">
        <v>8404.5</v>
      </c>
      <c r="F136" s="758">
        <v>1338.2</v>
      </c>
      <c r="G136" s="758">
        <v>775.1</v>
      </c>
      <c r="H136" s="758">
        <v>1300.5</v>
      </c>
      <c r="I136" s="758">
        <v>4470.2</v>
      </c>
      <c r="J136" s="956">
        <v>76.7</v>
      </c>
      <c r="K136" s="758">
        <v>443.8</v>
      </c>
      <c r="L136" s="757">
        <v>488.6</v>
      </c>
      <c r="M136" s="758">
        <v>170.8</v>
      </c>
      <c r="N136" s="758">
        <v>58</v>
      </c>
      <c r="O136" s="758">
        <v>72.400000000000006</v>
      </c>
      <c r="P136" s="758">
        <v>98.2</v>
      </c>
      <c r="Q136" s="758">
        <v>18.899999999999999</v>
      </c>
      <c r="R136" s="758">
        <v>70.3</v>
      </c>
      <c r="S136" s="757" t="s">
        <v>123</v>
      </c>
      <c r="T136" s="757" t="s">
        <v>123</v>
      </c>
    </row>
    <row r="137" spans="2:20" s="749" customFormat="1" ht="34.9" hidden="1" customHeight="1">
      <c r="B137" s="217">
        <v>39234</v>
      </c>
      <c r="C137" s="755">
        <v>10759.6</v>
      </c>
      <c r="D137" s="755">
        <v>1642.2</v>
      </c>
      <c r="E137" s="755">
        <v>8627.7000000000007</v>
      </c>
      <c r="F137" s="756">
        <v>1325.9</v>
      </c>
      <c r="G137" s="756">
        <v>839.9</v>
      </c>
      <c r="H137" s="756">
        <v>1298</v>
      </c>
      <c r="I137" s="756">
        <v>4655</v>
      </c>
      <c r="J137" s="957">
        <v>76.099999999999994</v>
      </c>
      <c r="K137" s="756">
        <v>432.8</v>
      </c>
      <c r="L137" s="755">
        <v>489.7</v>
      </c>
      <c r="M137" s="756">
        <v>173.6</v>
      </c>
      <c r="N137" s="756">
        <v>68.2</v>
      </c>
      <c r="O137" s="756">
        <v>66.3</v>
      </c>
      <c r="P137" s="756">
        <v>99.3</v>
      </c>
      <c r="Q137" s="756">
        <v>15.9</v>
      </c>
      <c r="R137" s="756">
        <v>66.400000000000006</v>
      </c>
      <c r="S137" s="755" t="s">
        <v>123</v>
      </c>
      <c r="T137" s="755" t="s">
        <v>123</v>
      </c>
    </row>
    <row r="138" spans="2:20" s="749" customFormat="1" ht="34.9" hidden="1" customHeight="1">
      <c r="B138" s="216">
        <v>39264</v>
      </c>
      <c r="C138" s="757">
        <v>10948.8</v>
      </c>
      <c r="D138" s="757">
        <v>1577.4</v>
      </c>
      <c r="E138" s="757">
        <v>8870.7999999999993</v>
      </c>
      <c r="F138" s="758">
        <v>1532.7</v>
      </c>
      <c r="G138" s="758">
        <v>790.5</v>
      </c>
      <c r="H138" s="758">
        <v>1384.5</v>
      </c>
      <c r="I138" s="758">
        <v>4631.2</v>
      </c>
      <c r="J138" s="956">
        <v>85</v>
      </c>
      <c r="K138" s="758">
        <v>446.9</v>
      </c>
      <c r="L138" s="757">
        <v>500.6</v>
      </c>
      <c r="M138" s="758">
        <v>152.19999999999999</v>
      </c>
      <c r="N138" s="758">
        <v>85.7</v>
      </c>
      <c r="O138" s="758">
        <v>75.599999999999994</v>
      </c>
      <c r="P138" s="758">
        <v>98.8</v>
      </c>
      <c r="Q138" s="758">
        <v>19.899999999999999</v>
      </c>
      <c r="R138" s="758">
        <v>68.400000000000006</v>
      </c>
      <c r="S138" s="757" t="s">
        <v>123</v>
      </c>
      <c r="T138" s="757" t="s">
        <v>123</v>
      </c>
    </row>
    <row r="139" spans="2:20" s="749" customFormat="1" ht="34.9" hidden="1" customHeight="1">
      <c r="B139" s="217">
        <v>39295</v>
      </c>
      <c r="C139" s="755">
        <v>10963.1</v>
      </c>
      <c r="D139" s="755">
        <v>1603.3</v>
      </c>
      <c r="E139" s="755">
        <v>8883.7000000000007</v>
      </c>
      <c r="F139" s="756">
        <v>1682.5</v>
      </c>
      <c r="G139" s="756">
        <v>799.8</v>
      </c>
      <c r="H139" s="756">
        <v>1311.2</v>
      </c>
      <c r="I139" s="756">
        <v>4598.1000000000004</v>
      </c>
      <c r="J139" s="957">
        <v>72.900000000000006</v>
      </c>
      <c r="K139" s="756">
        <v>419.2</v>
      </c>
      <c r="L139" s="755">
        <v>476.1</v>
      </c>
      <c r="M139" s="756">
        <v>146.5</v>
      </c>
      <c r="N139" s="756">
        <v>74.5</v>
      </c>
      <c r="O139" s="756">
        <v>68.599999999999994</v>
      </c>
      <c r="P139" s="756">
        <v>98.7</v>
      </c>
      <c r="Q139" s="756">
        <v>22.3</v>
      </c>
      <c r="R139" s="756">
        <v>65.5</v>
      </c>
      <c r="S139" s="755" t="s">
        <v>123</v>
      </c>
      <c r="T139" s="755" t="s">
        <v>123</v>
      </c>
    </row>
    <row r="140" spans="2:20" s="749" customFormat="1" ht="34.9" hidden="1" customHeight="1">
      <c r="B140" s="216">
        <v>39326</v>
      </c>
      <c r="C140" s="757">
        <v>11194.1</v>
      </c>
      <c r="D140" s="757">
        <v>1629.8</v>
      </c>
      <c r="E140" s="757">
        <v>9072.9</v>
      </c>
      <c r="F140" s="758">
        <v>1418.3</v>
      </c>
      <c r="G140" s="758">
        <v>877.8</v>
      </c>
      <c r="H140" s="758">
        <v>1393.3</v>
      </c>
      <c r="I140" s="758">
        <v>4875.8999999999996</v>
      </c>
      <c r="J140" s="956">
        <v>69.400000000000006</v>
      </c>
      <c r="K140" s="758">
        <v>438.2</v>
      </c>
      <c r="L140" s="757">
        <v>491.4</v>
      </c>
      <c r="M140" s="758">
        <v>165.8</v>
      </c>
      <c r="N140" s="758">
        <v>73.900000000000006</v>
      </c>
      <c r="O140" s="758">
        <v>69.3</v>
      </c>
      <c r="P140" s="758">
        <v>97.8</v>
      </c>
      <c r="Q140" s="758">
        <v>14.8</v>
      </c>
      <c r="R140" s="758">
        <v>69.8</v>
      </c>
      <c r="S140" s="757" t="s">
        <v>123</v>
      </c>
      <c r="T140" s="757" t="s">
        <v>123</v>
      </c>
    </row>
    <row r="141" spans="2:20" s="749" customFormat="1" ht="34.9" hidden="1" customHeight="1">
      <c r="B141" s="217">
        <v>39356</v>
      </c>
      <c r="C141" s="755">
        <v>11152.2</v>
      </c>
      <c r="D141" s="755">
        <v>1614</v>
      </c>
      <c r="E141" s="755">
        <v>9036.7000000000007</v>
      </c>
      <c r="F141" s="756">
        <v>1345.5</v>
      </c>
      <c r="G141" s="756">
        <v>899.8</v>
      </c>
      <c r="H141" s="756">
        <v>1345</v>
      </c>
      <c r="I141" s="756">
        <v>4924.7</v>
      </c>
      <c r="J141" s="957">
        <v>49.5</v>
      </c>
      <c r="K141" s="756">
        <v>472.2</v>
      </c>
      <c r="L141" s="755">
        <v>501.5</v>
      </c>
      <c r="M141" s="756">
        <v>170.6</v>
      </c>
      <c r="N141" s="756">
        <v>74.900000000000006</v>
      </c>
      <c r="O141" s="756">
        <v>73.7</v>
      </c>
      <c r="P141" s="756">
        <v>97.7</v>
      </c>
      <c r="Q141" s="756">
        <v>15.7</v>
      </c>
      <c r="R141" s="756">
        <v>68.900000000000006</v>
      </c>
      <c r="S141" s="755" t="s">
        <v>123</v>
      </c>
      <c r="T141" s="755" t="s">
        <v>123</v>
      </c>
    </row>
    <row r="142" spans="2:20" s="749" customFormat="1" ht="34.9" hidden="1" customHeight="1">
      <c r="B142" s="216">
        <v>39387</v>
      </c>
      <c r="C142" s="757">
        <v>11326.8</v>
      </c>
      <c r="D142" s="757">
        <v>1624.6</v>
      </c>
      <c r="E142" s="757">
        <v>9220.7000000000007</v>
      </c>
      <c r="F142" s="758">
        <v>1502.8</v>
      </c>
      <c r="G142" s="758">
        <v>844.6</v>
      </c>
      <c r="H142" s="758">
        <v>1270.5999999999999</v>
      </c>
      <c r="I142" s="758">
        <v>5026.8999999999996</v>
      </c>
      <c r="J142" s="956">
        <v>52.9</v>
      </c>
      <c r="K142" s="758">
        <v>522.9</v>
      </c>
      <c r="L142" s="757">
        <v>481.5</v>
      </c>
      <c r="M142" s="758">
        <v>168.3</v>
      </c>
      <c r="N142" s="758">
        <v>73.7</v>
      </c>
      <c r="O142" s="758">
        <v>83.5</v>
      </c>
      <c r="P142" s="758">
        <v>101.4</v>
      </c>
      <c r="Q142" s="758">
        <v>2.5</v>
      </c>
      <c r="R142" s="758">
        <v>52.1</v>
      </c>
      <c r="S142" s="757" t="s">
        <v>123</v>
      </c>
      <c r="T142" s="757" t="s">
        <v>123</v>
      </c>
    </row>
    <row r="143" spans="2:20" s="749" customFormat="1" ht="34.9" hidden="1" customHeight="1">
      <c r="B143" s="217">
        <v>39417</v>
      </c>
      <c r="C143" s="755">
        <v>11295.6</v>
      </c>
      <c r="D143" s="755">
        <v>1658.6</v>
      </c>
      <c r="E143" s="755">
        <v>9199.7999999999993</v>
      </c>
      <c r="F143" s="756">
        <v>1557.5</v>
      </c>
      <c r="G143" s="756">
        <v>876.6</v>
      </c>
      <c r="H143" s="756">
        <v>1234.5999999999999</v>
      </c>
      <c r="I143" s="756">
        <v>5049.3</v>
      </c>
      <c r="J143" s="957">
        <v>51.5</v>
      </c>
      <c r="K143" s="756">
        <v>430.3</v>
      </c>
      <c r="L143" s="755">
        <v>437.2</v>
      </c>
      <c r="M143" s="756">
        <v>148.4</v>
      </c>
      <c r="N143" s="756">
        <v>65.400000000000006</v>
      </c>
      <c r="O143" s="756">
        <v>75.599999999999994</v>
      </c>
      <c r="P143" s="756">
        <v>97</v>
      </c>
      <c r="Q143" s="756">
        <v>5.9</v>
      </c>
      <c r="R143" s="756">
        <v>44.9</v>
      </c>
      <c r="S143" s="755" t="s">
        <v>123</v>
      </c>
      <c r="T143" s="755" t="s">
        <v>123</v>
      </c>
    </row>
    <row r="144" spans="2:20" s="749" customFormat="1" ht="34.9" hidden="1" customHeight="1">
      <c r="B144" s="215">
        <v>2008</v>
      </c>
      <c r="C144" s="759"/>
      <c r="D144" s="760"/>
      <c r="E144" s="759"/>
      <c r="F144" s="761"/>
      <c r="G144" s="761"/>
      <c r="H144" s="761"/>
      <c r="I144" s="761"/>
      <c r="J144" s="959"/>
      <c r="K144" s="761"/>
      <c r="L144" s="760"/>
      <c r="M144" s="762"/>
      <c r="N144" s="762"/>
      <c r="O144" s="761"/>
      <c r="P144" s="761"/>
      <c r="Q144" s="762"/>
      <c r="R144" s="762"/>
      <c r="S144" s="759"/>
      <c r="T144" s="759"/>
    </row>
    <row r="145" spans="2:20" s="749" customFormat="1" ht="34.9" hidden="1" customHeight="1">
      <c r="B145" s="216">
        <v>39448</v>
      </c>
      <c r="C145" s="757">
        <v>11364.8</v>
      </c>
      <c r="D145" s="757">
        <v>1655.8</v>
      </c>
      <c r="E145" s="757">
        <v>9245.4</v>
      </c>
      <c r="F145" s="758">
        <v>2156.9</v>
      </c>
      <c r="G145" s="758">
        <v>858.8</v>
      </c>
      <c r="H145" s="758">
        <v>1059.2</v>
      </c>
      <c r="I145" s="758">
        <v>4604.3999999999996</v>
      </c>
      <c r="J145" s="956">
        <v>66</v>
      </c>
      <c r="K145" s="758">
        <v>500.1</v>
      </c>
      <c r="L145" s="757">
        <v>463.6</v>
      </c>
      <c r="M145" s="758">
        <v>168.5</v>
      </c>
      <c r="N145" s="758">
        <v>69.099999999999994</v>
      </c>
      <c r="O145" s="758">
        <v>74.599999999999994</v>
      </c>
      <c r="P145" s="758">
        <v>97.5</v>
      </c>
      <c r="Q145" s="758">
        <v>7.7</v>
      </c>
      <c r="R145" s="758">
        <v>46.2</v>
      </c>
      <c r="S145" s="757" t="s">
        <v>123</v>
      </c>
      <c r="T145" s="757" t="s">
        <v>123</v>
      </c>
    </row>
    <row r="146" spans="2:20" s="749" customFormat="1" ht="34.9" hidden="1" customHeight="1">
      <c r="B146" s="217">
        <v>39479</v>
      </c>
      <c r="C146" s="755">
        <v>11594.6</v>
      </c>
      <c r="D146" s="755">
        <v>1713</v>
      </c>
      <c r="E146" s="755">
        <v>9453.9</v>
      </c>
      <c r="F146" s="756">
        <v>2255.1999999999998</v>
      </c>
      <c r="G146" s="756">
        <v>928.2</v>
      </c>
      <c r="H146" s="756">
        <v>1082.8</v>
      </c>
      <c r="I146" s="756">
        <v>4579.1000000000004</v>
      </c>
      <c r="J146" s="957">
        <v>77.900000000000006</v>
      </c>
      <c r="K146" s="756">
        <v>530.70000000000005</v>
      </c>
      <c r="L146" s="755">
        <v>427.7</v>
      </c>
      <c r="M146" s="756">
        <v>150.1</v>
      </c>
      <c r="N146" s="756">
        <v>76.3</v>
      </c>
      <c r="O146" s="756">
        <v>58</v>
      </c>
      <c r="P146" s="756">
        <v>92.5</v>
      </c>
      <c r="Q146" s="756">
        <v>4.7</v>
      </c>
      <c r="R146" s="756">
        <v>46.1</v>
      </c>
      <c r="S146" s="755" t="s">
        <v>123</v>
      </c>
      <c r="T146" s="755" t="s">
        <v>123</v>
      </c>
    </row>
    <row r="147" spans="2:20" s="749" customFormat="1" ht="34.9" hidden="1" customHeight="1">
      <c r="B147" s="216">
        <v>39508</v>
      </c>
      <c r="C147" s="757">
        <v>11910.2</v>
      </c>
      <c r="D147" s="757">
        <v>1847.2</v>
      </c>
      <c r="E147" s="757">
        <v>9594.4</v>
      </c>
      <c r="F147" s="758">
        <v>2346.5</v>
      </c>
      <c r="G147" s="758">
        <v>784.3</v>
      </c>
      <c r="H147" s="758">
        <v>1130.7</v>
      </c>
      <c r="I147" s="758">
        <v>4742.2</v>
      </c>
      <c r="J147" s="956">
        <v>92.7</v>
      </c>
      <c r="K147" s="758">
        <v>498</v>
      </c>
      <c r="L147" s="757">
        <v>468.6</v>
      </c>
      <c r="M147" s="758">
        <v>186.5</v>
      </c>
      <c r="N147" s="758">
        <v>79.099999999999994</v>
      </c>
      <c r="O147" s="758">
        <v>61</v>
      </c>
      <c r="P147" s="758">
        <v>93.6</v>
      </c>
      <c r="Q147" s="758">
        <v>5.7</v>
      </c>
      <c r="R147" s="758">
        <v>42.7</v>
      </c>
      <c r="S147" s="757" t="s">
        <v>123</v>
      </c>
      <c r="T147" s="757" t="s">
        <v>123</v>
      </c>
    </row>
    <row r="148" spans="2:20" s="749" customFormat="1" ht="34.9" hidden="1" customHeight="1">
      <c r="B148" s="217">
        <v>39539</v>
      </c>
      <c r="C148" s="755">
        <v>12168.2</v>
      </c>
      <c r="D148" s="755">
        <v>1787.2</v>
      </c>
      <c r="E148" s="755">
        <v>9930.4</v>
      </c>
      <c r="F148" s="756">
        <v>2508</v>
      </c>
      <c r="G148" s="756">
        <v>864.8</v>
      </c>
      <c r="H148" s="756">
        <v>1130.5999999999999</v>
      </c>
      <c r="I148" s="756">
        <v>4888.7</v>
      </c>
      <c r="J148" s="957">
        <v>59.8</v>
      </c>
      <c r="K148" s="756">
        <v>478.5</v>
      </c>
      <c r="L148" s="755">
        <v>450.6</v>
      </c>
      <c r="M148" s="756">
        <v>168.9</v>
      </c>
      <c r="N148" s="756">
        <v>77.900000000000006</v>
      </c>
      <c r="O148" s="756">
        <v>61.3</v>
      </c>
      <c r="P148" s="756">
        <v>92.4</v>
      </c>
      <c r="Q148" s="756">
        <v>4.2</v>
      </c>
      <c r="R148" s="756">
        <v>45.9</v>
      </c>
      <c r="S148" s="755" t="s">
        <v>123</v>
      </c>
      <c r="T148" s="755" t="s">
        <v>123</v>
      </c>
    </row>
    <row r="149" spans="2:20" s="749" customFormat="1" ht="34.9" hidden="1" customHeight="1">
      <c r="B149" s="216">
        <v>39569</v>
      </c>
      <c r="C149" s="757">
        <v>12461.5</v>
      </c>
      <c r="D149" s="757">
        <v>1786.6</v>
      </c>
      <c r="E149" s="757">
        <v>10212.5</v>
      </c>
      <c r="F149" s="758">
        <v>2709.1</v>
      </c>
      <c r="G149" s="758">
        <v>872.5</v>
      </c>
      <c r="H149" s="758">
        <v>1097.2</v>
      </c>
      <c r="I149" s="758">
        <v>4980.3</v>
      </c>
      <c r="J149" s="956">
        <v>72.3</v>
      </c>
      <c r="K149" s="758">
        <v>481.1</v>
      </c>
      <c r="L149" s="757">
        <v>462.4</v>
      </c>
      <c r="M149" s="758">
        <v>188.5</v>
      </c>
      <c r="N149" s="758">
        <v>66.8</v>
      </c>
      <c r="O149" s="758">
        <v>60.8</v>
      </c>
      <c r="P149" s="758">
        <v>91.8</v>
      </c>
      <c r="Q149" s="758">
        <v>3.3</v>
      </c>
      <c r="R149" s="758">
        <v>51.2</v>
      </c>
      <c r="S149" s="757" t="s">
        <v>123</v>
      </c>
      <c r="T149" s="757" t="s">
        <v>123</v>
      </c>
    </row>
    <row r="150" spans="2:20" s="749" customFormat="1" ht="34.9" hidden="1" customHeight="1">
      <c r="B150" s="217">
        <v>39600</v>
      </c>
      <c r="C150" s="755">
        <v>12911.3</v>
      </c>
      <c r="D150" s="755">
        <v>1906.2</v>
      </c>
      <c r="E150" s="755">
        <v>10522.3</v>
      </c>
      <c r="F150" s="756">
        <v>2763.8</v>
      </c>
      <c r="G150" s="756">
        <v>925.2</v>
      </c>
      <c r="H150" s="756">
        <v>1140.8</v>
      </c>
      <c r="I150" s="756">
        <v>5130.8999999999996</v>
      </c>
      <c r="J150" s="957">
        <v>67.099999999999994</v>
      </c>
      <c r="K150" s="756">
        <v>494.5</v>
      </c>
      <c r="L150" s="755">
        <v>482.8</v>
      </c>
      <c r="M150" s="756">
        <v>200.5</v>
      </c>
      <c r="N150" s="756">
        <v>69.900000000000006</v>
      </c>
      <c r="O150" s="756">
        <v>68.7</v>
      </c>
      <c r="P150" s="756">
        <v>90</v>
      </c>
      <c r="Q150" s="756">
        <v>5.5</v>
      </c>
      <c r="R150" s="756">
        <v>48.2</v>
      </c>
      <c r="S150" s="755" t="s">
        <v>123</v>
      </c>
      <c r="T150" s="755" t="s">
        <v>123</v>
      </c>
    </row>
    <row r="151" spans="2:20" s="749" customFormat="1" ht="34.9" hidden="1" customHeight="1">
      <c r="B151" s="216">
        <v>39630</v>
      </c>
      <c r="C151" s="757">
        <v>13284.9</v>
      </c>
      <c r="D151" s="757">
        <v>1931.3</v>
      </c>
      <c r="E151" s="757">
        <v>10881.4</v>
      </c>
      <c r="F151" s="758">
        <v>2920.4</v>
      </c>
      <c r="G151" s="758">
        <v>985.2</v>
      </c>
      <c r="H151" s="758">
        <v>1187.7</v>
      </c>
      <c r="I151" s="758">
        <v>5189.1000000000004</v>
      </c>
      <c r="J151" s="956">
        <v>84.7</v>
      </c>
      <c r="K151" s="758">
        <v>514.29999999999995</v>
      </c>
      <c r="L151" s="757">
        <v>472.2</v>
      </c>
      <c r="M151" s="758">
        <v>194.3</v>
      </c>
      <c r="N151" s="758">
        <v>68.900000000000006</v>
      </c>
      <c r="O151" s="758">
        <v>68.099999999999994</v>
      </c>
      <c r="P151" s="758">
        <v>87.2</v>
      </c>
      <c r="Q151" s="758">
        <v>6.4</v>
      </c>
      <c r="R151" s="758">
        <v>47.3</v>
      </c>
      <c r="S151" s="757" t="s">
        <v>123</v>
      </c>
      <c r="T151" s="757" t="s">
        <v>123</v>
      </c>
    </row>
    <row r="152" spans="2:20" s="749" customFormat="1" ht="34.9" hidden="1" customHeight="1">
      <c r="B152" s="217">
        <v>39661</v>
      </c>
      <c r="C152" s="755">
        <v>13259.5</v>
      </c>
      <c r="D152" s="755">
        <v>1842.2</v>
      </c>
      <c r="E152" s="755">
        <v>10914.3</v>
      </c>
      <c r="F152" s="756">
        <v>2973.2</v>
      </c>
      <c r="G152" s="756">
        <v>960.5</v>
      </c>
      <c r="H152" s="756">
        <v>1219.5999999999999</v>
      </c>
      <c r="I152" s="756">
        <v>5177.3999999999996</v>
      </c>
      <c r="J152" s="957">
        <v>84.1</v>
      </c>
      <c r="K152" s="756">
        <v>499.5</v>
      </c>
      <c r="L152" s="755">
        <v>503</v>
      </c>
      <c r="M152" s="756">
        <v>223.5</v>
      </c>
      <c r="N152" s="756">
        <v>70.8</v>
      </c>
      <c r="O152" s="756">
        <v>64</v>
      </c>
      <c r="P152" s="756">
        <v>84</v>
      </c>
      <c r="Q152" s="756">
        <v>12</v>
      </c>
      <c r="R152" s="756">
        <v>48.7</v>
      </c>
      <c r="S152" s="755" t="s">
        <v>123</v>
      </c>
      <c r="T152" s="755" t="s">
        <v>123</v>
      </c>
    </row>
    <row r="153" spans="2:20" s="749" customFormat="1" ht="34.9" hidden="1" customHeight="1">
      <c r="B153" s="216">
        <v>39692</v>
      </c>
      <c r="C153" s="757">
        <v>13331.9</v>
      </c>
      <c r="D153" s="757">
        <v>1824</v>
      </c>
      <c r="E153" s="757">
        <v>11045.9</v>
      </c>
      <c r="F153" s="758">
        <v>2877.5</v>
      </c>
      <c r="G153" s="758">
        <v>926.5</v>
      </c>
      <c r="H153" s="758">
        <v>1306.4000000000001</v>
      </c>
      <c r="I153" s="758">
        <v>5415</v>
      </c>
      <c r="J153" s="956">
        <v>46.3</v>
      </c>
      <c r="K153" s="758">
        <v>474.2</v>
      </c>
      <c r="L153" s="757">
        <v>462</v>
      </c>
      <c r="M153" s="758">
        <v>189.8</v>
      </c>
      <c r="N153" s="758">
        <v>67.599999999999994</v>
      </c>
      <c r="O153" s="758">
        <v>63.3</v>
      </c>
      <c r="P153" s="758">
        <v>81.5</v>
      </c>
      <c r="Q153" s="758">
        <v>11.2</v>
      </c>
      <c r="R153" s="758">
        <v>48.6</v>
      </c>
      <c r="S153" s="757" t="s">
        <v>123</v>
      </c>
      <c r="T153" s="757" t="s">
        <v>123</v>
      </c>
    </row>
    <row r="154" spans="2:20" s="749" customFormat="1" ht="34.9" hidden="1" customHeight="1">
      <c r="B154" s="217">
        <v>39722</v>
      </c>
      <c r="C154" s="755">
        <v>13317.2</v>
      </c>
      <c r="D154" s="755">
        <v>1859.6</v>
      </c>
      <c r="E154" s="755">
        <v>11010.6</v>
      </c>
      <c r="F154" s="756">
        <v>2842.6</v>
      </c>
      <c r="G154" s="756">
        <v>950.3</v>
      </c>
      <c r="H154" s="756">
        <v>1255.5999999999999</v>
      </c>
      <c r="I154" s="756">
        <v>5366.3</v>
      </c>
      <c r="J154" s="957">
        <v>73.3</v>
      </c>
      <c r="K154" s="756">
        <v>522.5</v>
      </c>
      <c r="L154" s="755">
        <v>447</v>
      </c>
      <c r="M154" s="756">
        <v>177.2</v>
      </c>
      <c r="N154" s="756">
        <v>66</v>
      </c>
      <c r="O154" s="756">
        <v>63.1</v>
      </c>
      <c r="P154" s="756">
        <v>78</v>
      </c>
      <c r="Q154" s="756">
        <v>8.1999999999999993</v>
      </c>
      <c r="R154" s="756">
        <v>54.5</v>
      </c>
      <c r="S154" s="755" t="s">
        <v>123</v>
      </c>
      <c r="T154" s="755" t="s">
        <v>123</v>
      </c>
    </row>
    <row r="155" spans="2:20" s="749" customFormat="1" ht="34.9" hidden="1" customHeight="1">
      <c r="B155" s="216">
        <v>39753</v>
      </c>
      <c r="C155" s="757">
        <v>13397.8</v>
      </c>
      <c r="D155" s="757">
        <v>1853.2</v>
      </c>
      <c r="E155" s="757">
        <v>11101.4</v>
      </c>
      <c r="F155" s="758">
        <v>2961.1</v>
      </c>
      <c r="G155" s="758">
        <v>956.4</v>
      </c>
      <c r="H155" s="758">
        <v>1201.4000000000001</v>
      </c>
      <c r="I155" s="758">
        <v>5332.9</v>
      </c>
      <c r="J155" s="956">
        <v>79.099999999999994</v>
      </c>
      <c r="K155" s="758">
        <v>570.5</v>
      </c>
      <c r="L155" s="757">
        <v>443.2</v>
      </c>
      <c r="M155" s="758">
        <v>184</v>
      </c>
      <c r="N155" s="758">
        <v>59.4</v>
      </c>
      <c r="O155" s="758">
        <v>62.7</v>
      </c>
      <c r="P155" s="758">
        <v>78.900000000000006</v>
      </c>
      <c r="Q155" s="758">
        <v>7</v>
      </c>
      <c r="R155" s="758">
        <v>51.2</v>
      </c>
      <c r="S155" s="757" t="s">
        <v>123</v>
      </c>
      <c r="T155" s="757" t="s">
        <v>123</v>
      </c>
    </row>
    <row r="156" spans="2:20" s="749" customFormat="1" ht="34.9" hidden="1" customHeight="1">
      <c r="B156" s="217">
        <v>39783</v>
      </c>
      <c r="C156" s="755">
        <v>13044.3</v>
      </c>
      <c r="D156" s="755">
        <v>1769.6</v>
      </c>
      <c r="E156" s="755">
        <v>10859</v>
      </c>
      <c r="F156" s="756">
        <v>2904.2</v>
      </c>
      <c r="G156" s="756">
        <v>985.2</v>
      </c>
      <c r="H156" s="756">
        <v>1119.3</v>
      </c>
      <c r="I156" s="756">
        <v>5234.8</v>
      </c>
      <c r="J156" s="957">
        <v>88.9</v>
      </c>
      <c r="K156" s="756">
        <v>526.6</v>
      </c>
      <c r="L156" s="755">
        <v>415.7</v>
      </c>
      <c r="M156" s="756">
        <v>165.7</v>
      </c>
      <c r="N156" s="756">
        <v>64.2</v>
      </c>
      <c r="O156" s="756">
        <v>53.6</v>
      </c>
      <c r="P156" s="756">
        <v>74.2</v>
      </c>
      <c r="Q156" s="756">
        <v>10.199999999999999</v>
      </c>
      <c r="R156" s="756">
        <v>47.8</v>
      </c>
      <c r="S156" s="755" t="s">
        <v>123</v>
      </c>
      <c r="T156" s="755" t="s">
        <v>123</v>
      </c>
    </row>
    <row r="157" spans="2:20" s="749" customFormat="1" ht="34.9" hidden="1" customHeight="1">
      <c r="B157" s="215">
        <v>2009</v>
      </c>
      <c r="C157" s="759"/>
      <c r="D157" s="760"/>
      <c r="E157" s="759"/>
      <c r="F157" s="761"/>
      <c r="G157" s="761"/>
      <c r="H157" s="761"/>
      <c r="I157" s="761"/>
      <c r="J157" s="959"/>
      <c r="K157" s="761"/>
      <c r="L157" s="760"/>
      <c r="M157" s="762"/>
      <c r="N157" s="762"/>
      <c r="O157" s="761"/>
      <c r="P157" s="761"/>
      <c r="Q157" s="762"/>
      <c r="R157" s="762"/>
      <c r="S157" s="759"/>
      <c r="T157" s="759"/>
    </row>
    <row r="158" spans="2:20" s="749" customFormat="1" ht="34.9" hidden="1" customHeight="1">
      <c r="B158" s="216">
        <v>39814</v>
      </c>
      <c r="C158" s="757">
        <v>13203</v>
      </c>
      <c r="D158" s="757">
        <v>1787.6</v>
      </c>
      <c r="E158" s="757">
        <v>11002.1</v>
      </c>
      <c r="F158" s="758">
        <v>2882</v>
      </c>
      <c r="G158" s="758">
        <v>958.7</v>
      </c>
      <c r="H158" s="758">
        <v>1096.5</v>
      </c>
      <c r="I158" s="758">
        <v>5383.3</v>
      </c>
      <c r="J158" s="956">
        <v>107.7</v>
      </c>
      <c r="K158" s="758">
        <v>573.9</v>
      </c>
      <c r="L158" s="757">
        <v>413.3</v>
      </c>
      <c r="M158" s="758">
        <v>168.1</v>
      </c>
      <c r="N158" s="758">
        <v>61.2</v>
      </c>
      <c r="O158" s="758">
        <v>48</v>
      </c>
      <c r="P158" s="758">
        <v>72.599999999999994</v>
      </c>
      <c r="Q158" s="758">
        <v>5.6</v>
      </c>
      <c r="R158" s="758">
        <v>57.8</v>
      </c>
      <c r="S158" s="757" t="s">
        <v>123</v>
      </c>
      <c r="T158" s="757" t="s">
        <v>123</v>
      </c>
    </row>
    <row r="159" spans="2:20" s="749" customFormat="1" ht="34.9" hidden="1" customHeight="1">
      <c r="B159" s="217">
        <v>39845</v>
      </c>
      <c r="C159" s="755">
        <v>12937.7</v>
      </c>
      <c r="D159" s="755">
        <v>1768.4</v>
      </c>
      <c r="E159" s="755">
        <v>10784.2</v>
      </c>
      <c r="F159" s="756">
        <v>2846.3</v>
      </c>
      <c r="G159" s="756">
        <v>971</v>
      </c>
      <c r="H159" s="756">
        <v>1041.2</v>
      </c>
      <c r="I159" s="756">
        <v>5244.8</v>
      </c>
      <c r="J159" s="957">
        <v>83.8</v>
      </c>
      <c r="K159" s="756">
        <v>597.1</v>
      </c>
      <c r="L159" s="755">
        <v>385.1</v>
      </c>
      <c r="M159" s="756">
        <v>143</v>
      </c>
      <c r="N159" s="756">
        <v>60.2</v>
      </c>
      <c r="O159" s="756">
        <v>50.2</v>
      </c>
      <c r="P159" s="756">
        <v>70.3</v>
      </c>
      <c r="Q159" s="756">
        <v>4.0999999999999996</v>
      </c>
      <c r="R159" s="756">
        <v>57.3</v>
      </c>
      <c r="S159" s="755" t="s">
        <v>123</v>
      </c>
      <c r="T159" s="755" t="s">
        <v>123</v>
      </c>
    </row>
    <row r="160" spans="2:20" s="749" customFormat="1" ht="34.9" hidden="1" customHeight="1">
      <c r="B160" s="216">
        <v>39873</v>
      </c>
      <c r="C160" s="757">
        <v>12903.6</v>
      </c>
      <c r="D160" s="757">
        <v>1701.8</v>
      </c>
      <c r="E160" s="757">
        <v>10824.5</v>
      </c>
      <c r="F160" s="758">
        <v>3035.5</v>
      </c>
      <c r="G160" s="758">
        <v>950.1</v>
      </c>
      <c r="H160" s="758">
        <v>999.8</v>
      </c>
      <c r="I160" s="758">
        <v>5184.3999999999996</v>
      </c>
      <c r="J160" s="956">
        <v>83.2</v>
      </c>
      <c r="K160" s="758">
        <v>571.6</v>
      </c>
      <c r="L160" s="757">
        <v>377.3</v>
      </c>
      <c r="M160" s="758">
        <v>150.19999999999999</v>
      </c>
      <c r="N160" s="758">
        <v>50.3</v>
      </c>
      <c r="O160" s="758">
        <v>47.3</v>
      </c>
      <c r="P160" s="758">
        <v>70.2</v>
      </c>
      <c r="Q160" s="758">
        <v>5.0999999999999996</v>
      </c>
      <c r="R160" s="758">
        <v>54.2</v>
      </c>
      <c r="S160" s="757" t="s">
        <v>123</v>
      </c>
      <c r="T160" s="757" t="s">
        <v>123</v>
      </c>
    </row>
    <row r="161" spans="2:20" s="749" customFormat="1" ht="34.9" hidden="1" customHeight="1">
      <c r="B161" s="217">
        <v>39904</v>
      </c>
      <c r="C161" s="755">
        <v>12864.98</v>
      </c>
      <c r="D161" s="755">
        <v>1660.14</v>
      </c>
      <c r="E161" s="755">
        <v>10839.4</v>
      </c>
      <c r="F161" s="756">
        <v>2994.8</v>
      </c>
      <c r="G161" s="756">
        <v>942</v>
      </c>
      <c r="H161" s="756">
        <v>1037.97</v>
      </c>
      <c r="I161" s="756">
        <v>5222.93</v>
      </c>
      <c r="J161" s="957">
        <v>88.5</v>
      </c>
      <c r="K161" s="756">
        <v>553.19000000000005</v>
      </c>
      <c r="L161" s="755">
        <v>365.44</v>
      </c>
      <c r="M161" s="756">
        <v>142.57</v>
      </c>
      <c r="N161" s="756">
        <v>48.29</v>
      </c>
      <c r="O161" s="756">
        <v>50.71</v>
      </c>
      <c r="P161" s="756">
        <v>67.959999999999994</v>
      </c>
      <c r="Q161" s="756">
        <v>6.98</v>
      </c>
      <c r="R161" s="756">
        <v>48.93</v>
      </c>
      <c r="S161" s="755" t="s">
        <v>123</v>
      </c>
      <c r="T161" s="755" t="s">
        <v>123</v>
      </c>
    </row>
    <row r="162" spans="2:20" s="749" customFormat="1" ht="34.9" hidden="1" customHeight="1">
      <c r="B162" s="216">
        <v>39934</v>
      </c>
      <c r="C162" s="757">
        <v>13042.1</v>
      </c>
      <c r="D162" s="757">
        <v>1686.5</v>
      </c>
      <c r="E162" s="757">
        <v>11000.4</v>
      </c>
      <c r="F162" s="758">
        <v>2988.1</v>
      </c>
      <c r="G162" s="758">
        <v>953.8</v>
      </c>
      <c r="H162" s="758">
        <v>1052.5</v>
      </c>
      <c r="I162" s="758">
        <v>5304.8</v>
      </c>
      <c r="J162" s="956">
        <v>96.6</v>
      </c>
      <c r="K162" s="758">
        <v>604.6</v>
      </c>
      <c r="L162" s="757">
        <v>355.2</v>
      </c>
      <c r="M162" s="758">
        <v>131.80000000000001</v>
      </c>
      <c r="N162" s="758">
        <v>48.8</v>
      </c>
      <c r="O162" s="758">
        <v>48.4</v>
      </c>
      <c r="P162" s="758">
        <v>65.099999999999994</v>
      </c>
      <c r="Q162" s="758">
        <v>5.2</v>
      </c>
      <c r="R162" s="758">
        <v>55.9</v>
      </c>
      <c r="S162" s="757" t="s">
        <v>123</v>
      </c>
      <c r="T162" s="757" t="s">
        <v>123</v>
      </c>
    </row>
    <row r="163" spans="2:20" s="749" customFormat="1" ht="34.9" hidden="1" customHeight="1">
      <c r="B163" s="217">
        <v>39965</v>
      </c>
      <c r="C163" s="755">
        <v>13082.5</v>
      </c>
      <c r="D163" s="755">
        <v>1675.9</v>
      </c>
      <c r="E163" s="755">
        <v>11067.7</v>
      </c>
      <c r="F163" s="756">
        <v>2898.5</v>
      </c>
      <c r="G163" s="756">
        <v>924.9</v>
      </c>
      <c r="H163" s="756">
        <v>1114</v>
      </c>
      <c r="I163" s="756">
        <v>5361.5</v>
      </c>
      <c r="J163" s="957">
        <v>105.9</v>
      </c>
      <c r="K163" s="756">
        <v>662.9</v>
      </c>
      <c r="L163" s="755">
        <v>338.9</v>
      </c>
      <c r="M163" s="756">
        <v>125.3</v>
      </c>
      <c r="N163" s="756">
        <v>49.3</v>
      </c>
      <c r="O163" s="756">
        <v>46.2</v>
      </c>
      <c r="P163" s="756">
        <v>61.1</v>
      </c>
      <c r="Q163" s="756">
        <v>4.9000000000000004</v>
      </c>
      <c r="R163" s="756">
        <v>52.1</v>
      </c>
      <c r="S163" s="755" t="s">
        <v>123</v>
      </c>
      <c r="T163" s="755" t="s">
        <v>123</v>
      </c>
    </row>
    <row r="164" spans="2:20" s="749" customFormat="1" ht="34.9" hidden="1" customHeight="1">
      <c r="B164" s="216">
        <v>39995</v>
      </c>
      <c r="C164" s="757">
        <v>13223.5</v>
      </c>
      <c r="D164" s="757">
        <v>1653.6</v>
      </c>
      <c r="E164" s="757">
        <v>11239.9</v>
      </c>
      <c r="F164" s="758">
        <v>3014.3</v>
      </c>
      <c r="G164" s="758">
        <v>905.7</v>
      </c>
      <c r="H164" s="758">
        <v>1130.5999999999999</v>
      </c>
      <c r="I164" s="758">
        <v>5362</v>
      </c>
      <c r="J164" s="956">
        <v>111.8</v>
      </c>
      <c r="K164" s="758">
        <v>715.5</v>
      </c>
      <c r="L164" s="757">
        <v>330</v>
      </c>
      <c r="M164" s="758">
        <v>120.8</v>
      </c>
      <c r="N164" s="758">
        <v>50.2</v>
      </c>
      <c r="O164" s="758">
        <v>42.2</v>
      </c>
      <c r="P164" s="758">
        <v>59</v>
      </c>
      <c r="Q164" s="758">
        <v>6.4</v>
      </c>
      <c r="R164" s="758">
        <v>51.4</v>
      </c>
      <c r="S164" s="757" t="s">
        <v>123</v>
      </c>
      <c r="T164" s="757" t="s">
        <v>123</v>
      </c>
    </row>
    <row r="165" spans="2:20" s="749" customFormat="1" ht="34.9" hidden="1" customHeight="1">
      <c r="B165" s="217">
        <v>40026</v>
      </c>
      <c r="C165" s="755">
        <v>13060.9</v>
      </c>
      <c r="D165" s="755">
        <v>1674.8</v>
      </c>
      <c r="E165" s="755">
        <v>11060.8</v>
      </c>
      <c r="F165" s="756">
        <v>2086.6</v>
      </c>
      <c r="G165" s="756">
        <v>988.1</v>
      </c>
      <c r="H165" s="756">
        <v>1226.9000000000001</v>
      </c>
      <c r="I165" s="756">
        <v>5933</v>
      </c>
      <c r="J165" s="957">
        <v>87.1</v>
      </c>
      <c r="K165" s="756">
        <v>739.2</v>
      </c>
      <c r="L165" s="755">
        <v>325.3</v>
      </c>
      <c r="M165" s="756">
        <v>119.4</v>
      </c>
      <c r="N165" s="756">
        <v>44.6</v>
      </c>
      <c r="O165" s="756">
        <v>40.9</v>
      </c>
      <c r="P165" s="756">
        <v>56.2</v>
      </c>
      <c r="Q165" s="756">
        <v>7.6</v>
      </c>
      <c r="R165" s="756">
        <v>56.6</v>
      </c>
      <c r="S165" s="755" t="s">
        <v>123</v>
      </c>
      <c r="T165" s="755" t="s">
        <v>123</v>
      </c>
    </row>
    <row r="166" spans="2:20" s="749" customFormat="1" ht="34.9" hidden="1" customHeight="1">
      <c r="B166" s="216">
        <v>40057</v>
      </c>
      <c r="C166" s="757">
        <v>13163.9</v>
      </c>
      <c r="D166" s="757">
        <v>1652.8</v>
      </c>
      <c r="E166" s="757">
        <v>11196.5</v>
      </c>
      <c r="F166" s="758">
        <v>2079.1999999999998</v>
      </c>
      <c r="G166" s="758">
        <v>894.3</v>
      </c>
      <c r="H166" s="758">
        <v>1119.3</v>
      </c>
      <c r="I166" s="758">
        <v>6275.9</v>
      </c>
      <c r="J166" s="956">
        <v>113.1</v>
      </c>
      <c r="K166" s="758">
        <v>714.5</v>
      </c>
      <c r="L166" s="757">
        <v>314.60000000000002</v>
      </c>
      <c r="M166" s="758">
        <v>114.4</v>
      </c>
      <c r="N166" s="758">
        <v>43.4</v>
      </c>
      <c r="O166" s="758">
        <v>37.9</v>
      </c>
      <c r="P166" s="758">
        <v>56</v>
      </c>
      <c r="Q166" s="758">
        <v>12.2</v>
      </c>
      <c r="R166" s="758">
        <v>50.7</v>
      </c>
      <c r="S166" s="757" t="s">
        <v>123</v>
      </c>
      <c r="T166" s="757" t="s">
        <v>123</v>
      </c>
    </row>
    <row r="167" spans="2:20" s="749" customFormat="1" ht="34.9" hidden="1" customHeight="1">
      <c r="B167" s="217">
        <v>40087</v>
      </c>
      <c r="C167" s="755">
        <v>13254.1</v>
      </c>
      <c r="D167" s="755">
        <v>1634.7</v>
      </c>
      <c r="E167" s="755">
        <v>11303.5</v>
      </c>
      <c r="F167" s="756">
        <v>2191.8000000000002</v>
      </c>
      <c r="G167" s="756">
        <v>987.8</v>
      </c>
      <c r="H167" s="756">
        <v>1089.5</v>
      </c>
      <c r="I167" s="756">
        <v>6226</v>
      </c>
      <c r="J167" s="957">
        <v>97.2</v>
      </c>
      <c r="K167" s="756">
        <v>711.2</v>
      </c>
      <c r="L167" s="755">
        <v>315.89999999999998</v>
      </c>
      <c r="M167" s="756">
        <v>116</v>
      </c>
      <c r="N167" s="756">
        <v>45.9</v>
      </c>
      <c r="O167" s="756">
        <v>34.5</v>
      </c>
      <c r="P167" s="756">
        <v>57.6</v>
      </c>
      <c r="Q167" s="756">
        <v>10.8</v>
      </c>
      <c r="R167" s="756">
        <v>51.1</v>
      </c>
      <c r="S167" s="755" t="s">
        <v>123</v>
      </c>
      <c r="T167" s="755" t="s">
        <v>123</v>
      </c>
    </row>
    <row r="168" spans="2:20" s="749" customFormat="1" ht="34.9" hidden="1" customHeight="1">
      <c r="B168" s="216">
        <v>40118</v>
      </c>
      <c r="C168" s="757">
        <v>13378.2</v>
      </c>
      <c r="D168" s="757">
        <v>1660.4</v>
      </c>
      <c r="E168" s="757">
        <v>11400.1</v>
      </c>
      <c r="F168" s="758">
        <v>2289.8000000000002</v>
      </c>
      <c r="G168" s="758">
        <v>947.4</v>
      </c>
      <c r="H168" s="758">
        <v>1092.8</v>
      </c>
      <c r="I168" s="758">
        <v>6253.9</v>
      </c>
      <c r="J168" s="956">
        <v>108.6</v>
      </c>
      <c r="K168" s="758">
        <v>707.6</v>
      </c>
      <c r="L168" s="757">
        <v>317.7</v>
      </c>
      <c r="M168" s="758">
        <v>118.9</v>
      </c>
      <c r="N168" s="758">
        <v>49.8</v>
      </c>
      <c r="O168" s="758">
        <v>37.799999999999997</v>
      </c>
      <c r="P168" s="758">
        <v>52.8</v>
      </c>
      <c r="Q168" s="758">
        <v>7.5</v>
      </c>
      <c r="R168" s="758">
        <v>50.9</v>
      </c>
      <c r="S168" s="757" t="s">
        <v>123</v>
      </c>
      <c r="T168" s="757" t="s">
        <v>123</v>
      </c>
    </row>
    <row r="169" spans="2:20" s="749" customFormat="1" ht="34.9" hidden="1" customHeight="1">
      <c r="B169" s="217">
        <v>40148</v>
      </c>
      <c r="C169" s="755">
        <v>13317.2</v>
      </c>
      <c r="D169" s="755">
        <v>1599.6</v>
      </c>
      <c r="E169" s="755">
        <v>11418</v>
      </c>
      <c r="F169" s="756">
        <v>2048.6</v>
      </c>
      <c r="G169" s="756">
        <v>1062.7</v>
      </c>
      <c r="H169" s="756">
        <v>1107</v>
      </c>
      <c r="I169" s="756">
        <v>6468.3</v>
      </c>
      <c r="J169" s="957">
        <v>99.5</v>
      </c>
      <c r="K169" s="756">
        <v>631.9</v>
      </c>
      <c r="L169" s="755">
        <v>299.60000000000002</v>
      </c>
      <c r="M169" s="756">
        <v>114.8</v>
      </c>
      <c r="N169" s="756">
        <v>42.7</v>
      </c>
      <c r="O169" s="756">
        <v>33</v>
      </c>
      <c r="P169" s="756">
        <v>52.9</v>
      </c>
      <c r="Q169" s="756">
        <v>9.9</v>
      </c>
      <c r="R169" s="756">
        <v>46.3</v>
      </c>
      <c r="S169" s="755" t="s">
        <v>123</v>
      </c>
      <c r="T169" s="755" t="s">
        <v>123</v>
      </c>
    </row>
    <row r="170" spans="2:20" s="749" customFormat="1" ht="34.9" hidden="1" customHeight="1">
      <c r="B170" s="215">
        <v>2010</v>
      </c>
      <c r="C170" s="759"/>
      <c r="D170" s="760"/>
      <c r="E170" s="759"/>
      <c r="F170" s="761"/>
      <c r="G170" s="761"/>
      <c r="H170" s="761"/>
      <c r="I170" s="761"/>
      <c r="J170" s="959"/>
      <c r="K170" s="761"/>
      <c r="L170" s="760"/>
      <c r="M170" s="762"/>
      <c r="N170" s="762"/>
      <c r="O170" s="761"/>
      <c r="P170" s="761"/>
      <c r="Q170" s="762"/>
      <c r="R170" s="762"/>
      <c r="S170" s="759"/>
      <c r="T170" s="759"/>
    </row>
    <row r="171" spans="2:20" s="749" customFormat="1" ht="34.9" hidden="1" customHeight="1">
      <c r="B171" s="216">
        <v>40179</v>
      </c>
      <c r="C171" s="757">
        <v>13401.3</v>
      </c>
      <c r="D171" s="757">
        <v>1589.1</v>
      </c>
      <c r="E171" s="757">
        <v>11527</v>
      </c>
      <c r="F171" s="758">
        <v>2142.5</v>
      </c>
      <c r="G171" s="758">
        <v>999.6</v>
      </c>
      <c r="H171" s="758">
        <v>1122.5</v>
      </c>
      <c r="I171" s="758">
        <v>6435</v>
      </c>
      <c r="J171" s="956">
        <v>168.4</v>
      </c>
      <c r="K171" s="758">
        <v>659</v>
      </c>
      <c r="L171" s="757">
        <v>285.2</v>
      </c>
      <c r="M171" s="758">
        <v>121.5</v>
      </c>
      <c r="N171" s="758">
        <v>35.700000000000003</v>
      </c>
      <c r="O171" s="758">
        <v>34.5</v>
      </c>
      <c r="P171" s="758">
        <v>40.6</v>
      </c>
      <c r="Q171" s="758">
        <v>6</v>
      </c>
      <c r="R171" s="758">
        <v>46.9</v>
      </c>
      <c r="S171" s="757" t="s">
        <v>123</v>
      </c>
      <c r="T171" s="757" t="s">
        <v>123</v>
      </c>
    </row>
    <row r="172" spans="2:20" s="749" customFormat="1" ht="34.9" hidden="1" customHeight="1">
      <c r="B172" s="217">
        <v>40210</v>
      </c>
      <c r="C172" s="755">
        <v>13412.7</v>
      </c>
      <c r="D172" s="755">
        <v>1625.2</v>
      </c>
      <c r="E172" s="755">
        <v>11500.7</v>
      </c>
      <c r="F172" s="756">
        <v>2147.3000000000002</v>
      </c>
      <c r="G172" s="756">
        <v>1032.8</v>
      </c>
      <c r="H172" s="756">
        <v>1113.8</v>
      </c>
      <c r="I172" s="756">
        <v>6378.1</v>
      </c>
      <c r="J172" s="957">
        <v>149.80000000000001</v>
      </c>
      <c r="K172" s="756">
        <v>678.9</v>
      </c>
      <c r="L172" s="755">
        <v>286.8</v>
      </c>
      <c r="M172" s="756">
        <v>113.2</v>
      </c>
      <c r="N172" s="756">
        <v>36.700000000000003</v>
      </c>
      <c r="O172" s="756">
        <v>34.6</v>
      </c>
      <c r="P172" s="756">
        <v>46.3</v>
      </c>
      <c r="Q172" s="756">
        <v>6.9</v>
      </c>
      <c r="R172" s="756">
        <v>49.1</v>
      </c>
      <c r="S172" s="755" t="s">
        <v>123</v>
      </c>
      <c r="T172" s="755" t="s">
        <v>123</v>
      </c>
    </row>
    <row r="173" spans="2:20" s="749" customFormat="1" ht="34.9" hidden="1" customHeight="1">
      <c r="B173" s="216">
        <v>40238</v>
      </c>
      <c r="C173" s="757">
        <v>13430.5</v>
      </c>
      <c r="D173" s="757">
        <v>1617.3</v>
      </c>
      <c r="E173" s="757">
        <v>11524.5</v>
      </c>
      <c r="F173" s="758">
        <v>2159.1999999999998</v>
      </c>
      <c r="G173" s="758">
        <v>993.3</v>
      </c>
      <c r="H173" s="758">
        <v>1027.8</v>
      </c>
      <c r="I173" s="758">
        <v>6514.1</v>
      </c>
      <c r="J173" s="956">
        <v>106.7</v>
      </c>
      <c r="K173" s="758">
        <v>723.4</v>
      </c>
      <c r="L173" s="757">
        <v>288.7</v>
      </c>
      <c r="M173" s="758">
        <v>109.3</v>
      </c>
      <c r="N173" s="758">
        <v>39.5</v>
      </c>
      <c r="O173" s="758">
        <v>37.299999999999997</v>
      </c>
      <c r="P173" s="758">
        <v>44.8</v>
      </c>
      <c r="Q173" s="758">
        <v>6.7</v>
      </c>
      <c r="R173" s="758">
        <v>51.1</v>
      </c>
      <c r="S173" s="757" t="s">
        <v>123</v>
      </c>
      <c r="T173" s="757" t="s">
        <v>123</v>
      </c>
    </row>
    <row r="174" spans="2:20" s="749" customFormat="1" ht="34.9" hidden="1" customHeight="1">
      <c r="B174" s="217">
        <v>40269</v>
      </c>
      <c r="C174" s="755">
        <v>13523.6</v>
      </c>
      <c r="D174" s="755">
        <v>1639.6</v>
      </c>
      <c r="E174" s="755">
        <v>11602.3</v>
      </c>
      <c r="F174" s="756">
        <v>2172.5</v>
      </c>
      <c r="G174" s="756">
        <v>1028.8</v>
      </c>
      <c r="H174" s="756">
        <v>1071.3</v>
      </c>
      <c r="I174" s="756">
        <v>6464.3</v>
      </c>
      <c r="J174" s="957">
        <v>111.6</v>
      </c>
      <c r="K174" s="756">
        <v>753.8</v>
      </c>
      <c r="L174" s="755">
        <v>281.7</v>
      </c>
      <c r="M174" s="756">
        <v>96.8</v>
      </c>
      <c r="N174" s="756">
        <v>40.200000000000003</v>
      </c>
      <c r="O174" s="756">
        <v>38.6</v>
      </c>
      <c r="P174" s="756">
        <v>44.2</v>
      </c>
      <c r="Q174" s="756">
        <v>7.3</v>
      </c>
      <c r="R174" s="756">
        <v>54.6</v>
      </c>
      <c r="S174" s="755" t="s">
        <v>123</v>
      </c>
      <c r="T174" s="755" t="s">
        <v>123</v>
      </c>
    </row>
    <row r="175" spans="2:20" s="749" customFormat="1" ht="34.9" hidden="1" customHeight="1">
      <c r="B175" s="216">
        <v>40299</v>
      </c>
      <c r="C175" s="757">
        <v>13650.33</v>
      </c>
      <c r="D175" s="757">
        <v>1699.48</v>
      </c>
      <c r="E175" s="757">
        <v>11669.27</v>
      </c>
      <c r="F175" s="758">
        <v>2106.61</v>
      </c>
      <c r="G175" s="758">
        <v>1026.32</v>
      </c>
      <c r="H175" s="758">
        <v>1127.77</v>
      </c>
      <c r="I175" s="758">
        <v>6488.97</v>
      </c>
      <c r="J175" s="956">
        <v>127.39</v>
      </c>
      <c r="K175" s="758">
        <v>792.2</v>
      </c>
      <c r="L175" s="757">
        <v>281.58</v>
      </c>
      <c r="M175" s="758">
        <v>98.77</v>
      </c>
      <c r="N175" s="758">
        <v>42.16</v>
      </c>
      <c r="O175" s="758">
        <v>33.33</v>
      </c>
      <c r="P175" s="758">
        <v>42.01</v>
      </c>
      <c r="Q175" s="758">
        <v>7.68</v>
      </c>
      <c r="R175" s="758">
        <v>57.63</v>
      </c>
      <c r="S175" s="757" t="s">
        <v>123</v>
      </c>
      <c r="T175" s="757" t="s">
        <v>123</v>
      </c>
    </row>
    <row r="176" spans="2:20" s="749" customFormat="1" ht="34.9" hidden="1" customHeight="1">
      <c r="B176" s="217">
        <v>40330</v>
      </c>
      <c r="C176" s="755">
        <v>13890.5</v>
      </c>
      <c r="D176" s="755">
        <v>1703.7</v>
      </c>
      <c r="E176" s="755">
        <v>11897.2</v>
      </c>
      <c r="F176" s="756">
        <v>2135.8000000000002</v>
      </c>
      <c r="G176" s="756">
        <v>1026.7</v>
      </c>
      <c r="H176" s="756">
        <v>1153.2</v>
      </c>
      <c r="I176" s="756">
        <v>6634.2</v>
      </c>
      <c r="J176" s="957">
        <v>163.6</v>
      </c>
      <c r="K176" s="756">
        <v>783.7</v>
      </c>
      <c r="L176" s="755">
        <v>289.60000000000002</v>
      </c>
      <c r="M176" s="756">
        <v>110.1</v>
      </c>
      <c r="N176" s="756">
        <v>42.3</v>
      </c>
      <c r="O176" s="756">
        <v>36</v>
      </c>
      <c r="P176" s="756">
        <v>42.1</v>
      </c>
      <c r="Q176" s="756">
        <v>8.1</v>
      </c>
      <c r="R176" s="756">
        <v>51</v>
      </c>
      <c r="S176" s="755" t="s">
        <v>123</v>
      </c>
      <c r="T176" s="755" t="s">
        <v>123</v>
      </c>
    </row>
    <row r="177" spans="2:20" s="749" customFormat="1" ht="34.9" hidden="1" customHeight="1">
      <c r="B177" s="216">
        <v>40360</v>
      </c>
      <c r="C177" s="757">
        <v>13887.4</v>
      </c>
      <c r="D177" s="757">
        <v>1704.5</v>
      </c>
      <c r="E177" s="757">
        <v>11901.8</v>
      </c>
      <c r="F177" s="758">
        <v>2100</v>
      </c>
      <c r="G177" s="758">
        <v>1012.2</v>
      </c>
      <c r="H177" s="758">
        <v>1192.9000000000001</v>
      </c>
      <c r="I177" s="758">
        <v>6646.1</v>
      </c>
      <c r="J177" s="956">
        <v>127.5</v>
      </c>
      <c r="K177" s="758">
        <v>823.1</v>
      </c>
      <c r="L177" s="757">
        <v>281.10000000000002</v>
      </c>
      <c r="M177" s="758">
        <v>107.9</v>
      </c>
      <c r="N177" s="758">
        <v>43.4</v>
      </c>
      <c r="O177" s="758">
        <v>32.799999999999997</v>
      </c>
      <c r="P177" s="758">
        <v>38.9</v>
      </c>
      <c r="Q177" s="758">
        <v>8.1999999999999993</v>
      </c>
      <c r="R177" s="758">
        <v>49.9</v>
      </c>
      <c r="S177" s="757" t="s">
        <v>123</v>
      </c>
      <c r="T177" s="757" t="s">
        <v>123</v>
      </c>
    </row>
    <row r="178" spans="2:20" s="749" customFormat="1" ht="34.9" hidden="1" customHeight="1">
      <c r="B178" s="217">
        <v>40391</v>
      </c>
      <c r="C178" s="755">
        <v>13978.2</v>
      </c>
      <c r="D178" s="755">
        <v>1726.7</v>
      </c>
      <c r="E178" s="755">
        <v>11963.4</v>
      </c>
      <c r="F178" s="756">
        <v>2157.9</v>
      </c>
      <c r="G178" s="756">
        <v>994.1</v>
      </c>
      <c r="H178" s="756">
        <v>1189.9000000000001</v>
      </c>
      <c r="I178" s="756">
        <v>6691.3</v>
      </c>
      <c r="J178" s="957">
        <v>104.8</v>
      </c>
      <c r="K178" s="756">
        <v>825.4</v>
      </c>
      <c r="L178" s="755">
        <v>288.10000000000002</v>
      </c>
      <c r="M178" s="756">
        <v>103.7</v>
      </c>
      <c r="N178" s="756">
        <v>45.3</v>
      </c>
      <c r="O178" s="756">
        <v>32.4</v>
      </c>
      <c r="P178" s="756">
        <v>37</v>
      </c>
      <c r="Q178" s="756">
        <v>9.8000000000000007</v>
      </c>
      <c r="R178" s="756">
        <v>59.9</v>
      </c>
      <c r="S178" s="755" t="s">
        <v>123</v>
      </c>
      <c r="T178" s="755" t="s">
        <v>123</v>
      </c>
    </row>
    <row r="179" spans="2:20" s="749" customFormat="1" ht="34.9" hidden="1" customHeight="1">
      <c r="B179" s="216">
        <v>40422</v>
      </c>
      <c r="C179" s="757">
        <v>14012</v>
      </c>
      <c r="D179" s="757">
        <v>1672.6</v>
      </c>
      <c r="E179" s="757">
        <v>12055.3</v>
      </c>
      <c r="F179" s="758">
        <v>2120.5</v>
      </c>
      <c r="G179" s="758">
        <v>974.5</v>
      </c>
      <c r="H179" s="758">
        <v>1209.8</v>
      </c>
      <c r="I179" s="758">
        <v>6774.3</v>
      </c>
      <c r="J179" s="956">
        <v>118.7</v>
      </c>
      <c r="K179" s="758">
        <v>857.5</v>
      </c>
      <c r="L179" s="757">
        <v>284.10000000000002</v>
      </c>
      <c r="M179" s="758">
        <v>100.7</v>
      </c>
      <c r="N179" s="758">
        <v>46.3</v>
      </c>
      <c r="O179" s="758">
        <v>28.9</v>
      </c>
      <c r="P179" s="758">
        <v>34.9</v>
      </c>
      <c r="Q179" s="758">
        <v>9.1</v>
      </c>
      <c r="R179" s="758">
        <v>64.2</v>
      </c>
      <c r="S179" s="757" t="s">
        <v>123</v>
      </c>
      <c r="T179" s="757" t="s">
        <v>123</v>
      </c>
    </row>
    <row r="180" spans="2:20" s="749" customFormat="1" ht="34.9" hidden="1" customHeight="1">
      <c r="B180" s="217">
        <v>40452</v>
      </c>
      <c r="C180" s="755">
        <v>14228.4</v>
      </c>
      <c r="D180" s="755">
        <v>1696.1</v>
      </c>
      <c r="E180" s="755">
        <v>12251.9</v>
      </c>
      <c r="F180" s="756">
        <v>2190</v>
      </c>
      <c r="G180" s="756">
        <v>1030.7</v>
      </c>
      <c r="H180" s="756">
        <v>1104.5</v>
      </c>
      <c r="I180" s="756">
        <v>6961.3</v>
      </c>
      <c r="J180" s="957">
        <v>115.5</v>
      </c>
      <c r="K180" s="756">
        <v>849.9</v>
      </c>
      <c r="L180" s="755">
        <v>280.39999999999998</v>
      </c>
      <c r="M180" s="756">
        <v>93.3</v>
      </c>
      <c r="N180" s="756">
        <v>47.9</v>
      </c>
      <c r="O180" s="756">
        <v>27.5</v>
      </c>
      <c r="P180" s="756">
        <v>33.9</v>
      </c>
      <c r="Q180" s="756">
        <v>10.3</v>
      </c>
      <c r="R180" s="756">
        <v>67.5</v>
      </c>
      <c r="S180" s="755" t="s">
        <v>123</v>
      </c>
      <c r="T180" s="755" t="s">
        <v>123</v>
      </c>
    </row>
    <row r="181" spans="2:20" s="749" customFormat="1" ht="34.9" hidden="1" customHeight="1">
      <c r="B181" s="216">
        <v>40483</v>
      </c>
      <c r="C181" s="757">
        <v>14532</v>
      </c>
      <c r="D181" s="757">
        <v>1870.2</v>
      </c>
      <c r="E181" s="757">
        <v>12390.2</v>
      </c>
      <c r="F181" s="758">
        <v>2245.4</v>
      </c>
      <c r="G181" s="758">
        <v>1043</v>
      </c>
      <c r="H181" s="758">
        <v>1081.9000000000001</v>
      </c>
      <c r="I181" s="758">
        <v>7080.5</v>
      </c>
      <c r="J181" s="956">
        <v>97.9</v>
      </c>
      <c r="K181" s="758">
        <v>841.5</v>
      </c>
      <c r="L181" s="757">
        <v>271.60000000000002</v>
      </c>
      <c r="M181" s="758">
        <v>105.5</v>
      </c>
      <c r="N181" s="758">
        <v>32.1</v>
      </c>
      <c r="O181" s="758">
        <v>25.7</v>
      </c>
      <c r="P181" s="758">
        <v>28.8</v>
      </c>
      <c r="Q181" s="758">
        <v>10.4</v>
      </c>
      <c r="R181" s="758">
        <v>69.099999999999994</v>
      </c>
      <c r="S181" s="757" t="s">
        <v>123</v>
      </c>
      <c r="T181" s="757" t="s">
        <v>123</v>
      </c>
    </row>
    <row r="182" spans="2:20" s="749" customFormat="1" ht="34.9" hidden="1" customHeight="1">
      <c r="B182" s="217">
        <v>40513</v>
      </c>
      <c r="C182" s="755">
        <v>14451.4</v>
      </c>
      <c r="D182" s="755">
        <v>1782</v>
      </c>
      <c r="E182" s="755">
        <v>12403.8</v>
      </c>
      <c r="F182" s="756">
        <v>2152.6999999999998</v>
      </c>
      <c r="G182" s="756">
        <v>1095.8</v>
      </c>
      <c r="H182" s="756">
        <v>1123.3</v>
      </c>
      <c r="I182" s="756">
        <v>7067.9</v>
      </c>
      <c r="J182" s="957">
        <v>93.1</v>
      </c>
      <c r="K182" s="756">
        <v>871</v>
      </c>
      <c r="L182" s="755">
        <v>265.60000000000002</v>
      </c>
      <c r="M182" s="756">
        <v>99.8</v>
      </c>
      <c r="N182" s="756">
        <v>41.4</v>
      </c>
      <c r="O182" s="756">
        <v>27.4</v>
      </c>
      <c r="P182" s="756">
        <v>27.3</v>
      </c>
      <c r="Q182" s="756">
        <v>9.3000000000000007</v>
      </c>
      <c r="R182" s="756">
        <v>60.4</v>
      </c>
      <c r="S182" s="755" t="s">
        <v>123</v>
      </c>
      <c r="T182" s="755" t="s">
        <v>123</v>
      </c>
    </row>
    <row r="183" spans="2:20" s="749" customFormat="1" ht="34.9" hidden="1" customHeight="1">
      <c r="B183" s="215">
        <v>2011</v>
      </c>
      <c r="C183" s="759"/>
      <c r="D183" s="760"/>
      <c r="E183" s="759"/>
      <c r="F183" s="761"/>
      <c r="G183" s="761"/>
      <c r="H183" s="761"/>
      <c r="I183" s="761"/>
      <c r="J183" s="959"/>
      <c r="K183" s="761"/>
      <c r="L183" s="760"/>
      <c r="M183" s="762"/>
      <c r="N183" s="762"/>
      <c r="O183" s="761"/>
      <c r="P183" s="761"/>
      <c r="Q183" s="762"/>
      <c r="R183" s="762"/>
      <c r="S183" s="759"/>
      <c r="T183" s="759"/>
    </row>
    <row r="184" spans="2:20" s="749" customFormat="1" ht="34.9" hidden="1" customHeight="1">
      <c r="B184" s="216">
        <v>40544</v>
      </c>
      <c r="C184" s="757">
        <v>14628.7</v>
      </c>
      <c r="D184" s="757">
        <v>1835.6</v>
      </c>
      <c r="E184" s="757">
        <v>12493.5</v>
      </c>
      <c r="F184" s="758">
        <v>2433</v>
      </c>
      <c r="G184" s="758">
        <v>956.4</v>
      </c>
      <c r="H184" s="758">
        <v>1241.7</v>
      </c>
      <c r="I184" s="758">
        <v>6905.9</v>
      </c>
      <c r="J184" s="956">
        <v>100.2</v>
      </c>
      <c r="K184" s="758">
        <v>856.3</v>
      </c>
      <c r="L184" s="757">
        <v>299.60000000000002</v>
      </c>
      <c r="M184" s="758">
        <v>120.9</v>
      </c>
      <c r="N184" s="758">
        <v>40</v>
      </c>
      <c r="O184" s="758">
        <v>30.6</v>
      </c>
      <c r="P184" s="758">
        <v>32.6</v>
      </c>
      <c r="Q184" s="758">
        <v>8.9</v>
      </c>
      <c r="R184" s="758">
        <v>66.599999999999994</v>
      </c>
      <c r="S184" s="757" t="s">
        <v>123</v>
      </c>
      <c r="T184" s="757" t="s">
        <v>123</v>
      </c>
    </row>
    <row r="185" spans="2:20" s="749" customFormat="1" ht="34.9" hidden="1" customHeight="1">
      <c r="B185" s="217">
        <v>40575</v>
      </c>
      <c r="C185" s="755">
        <v>14731.3</v>
      </c>
      <c r="D185" s="755">
        <v>1898.7</v>
      </c>
      <c r="E185" s="755">
        <v>12552.5</v>
      </c>
      <c r="F185" s="756">
        <v>2214.6</v>
      </c>
      <c r="G185" s="756">
        <v>1034.0999999999999</v>
      </c>
      <c r="H185" s="756">
        <v>1383.1</v>
      </c>
      <c r="I185" s="756">
        <v>6903.9</v>
      </c>
      <c r="J185" s="957">
        <v>97.3</v>
      </c>
      <c r="K185" s="756">
        <v>919.5</v>
      </c>
      <c r="L185" s="755">
        <v>280.10000000000002</v>
      </c>
      <c r="M185" s="756">
        <v>99.6</v>
      </c>
      <c r="N185" s="756">
        <v>42.6</v>
      </c>
      <c r="O185" s="756">
        <v>33</v>
      </c>
      <c r="P185" s="756">
        <v>31.1</v>
      </c>
      <c r="Q185" s="756">
        <v>9</v>
      </c>
      <c r="R185" s="756">
        <v>64.8</v>
      </c>
      <c r="S185" s="755" t="s">
        <v>123</v>
      </c>
      <c r="T185" s="755" t="s">
        <v>123</v>
      </c>
    </row>
    <row r="186" spans="2:20" s="749" customFormat="1" ht="34.9" hidden="1" customHeight="1">
      <c r="B186" s="216">
        <v>40603</v>
      </c>
      <c r="C186" s="757">
        <v>15076.8</v>
      </c>
      <c r="D186" s="757">
        <v>1928.6</v>
      </c>
      <c r="E186" s="757">
        <v>12856.5</v>
      </c>
      <c r="F186" s="758">
        <v>2490.1</v>
      </c>
      <c r="G186" s="758">
        <v>1046</v>
      </c>
      <c r="H186" s="758">
        <v>1257.7</v>
      </c>
      <c r="I186" s="758">
        <v>7041.8</v>
      </c>
      <c r="J186" s="956">
        <v>111</v>
      </c>
      <c r="K186" s="758">
        <v>909.9</v>
      </c>
      <c r="L186" s="757">
        <v>291.7</v>
      </c>
      <c r="M186" s="758">
        <v>128</v>
      </c>
      <c r="N186" s="758">
        <v>36.5</v>
      </c>
      <c r="O186" s="758">
        <v>30.9</v>
      </c>
      <c r="P186" s="758">
        <v>29.6</v>
      </c>
      <c r="Q186" s="758">
        <v>9.5</v>
      </c>
      <c r="R186" s="758">
        <v>57.2</v>
      </c>
      <c r="S186" s="757" t="s">
        <v>123</v>
      </c>
      <c r="T186" s="757" t="s">
        <v>123</v>
      </c>
    </row>
    <row r="187" spans="2:20" s="749" customFormat="1" ht="34.9" hidden="1" customHeight="1">
      <c r="B187" s="217">
        <v>40634</v>
      </c>
      <c r="C187" s="755">
        <v>15288.7</v>
      </c>
      <c r="D187" s="755">
        <v>2011.5</v>
      </c>
      <c r="E187" s="755">
        <v>12980.3</v>
      </c>
      <c r="F187" s="756">
        <v>2489.9</v>
      </c>
      <c r="G187" s="756">
        <v>1000.2</v>
      </c>
      <c r="H187" s="756">
        <v>1230.5</v>
      </c>
      <c r="I187" s="756">
        <v>7232.7</v>
      </c>
      <c r="J187" s="957">
        <v>106.9</v>
      </c>
      <c r="K187" s="756">
        <v>920.1</v>
      </c>
      <c r="L187" s="755">
        <v>296.89999999999998</v>
      </c>
      <c r="M187" s="756">
        <v>123.2</v>
      </c>
      <c r="N187" s="756">
        <v>34.299999999999997</v>
      </c>
      <c r="O187" s="756">
        <v>28.5</v>
      </c>
      <c r="P187" s="756">
        <v>40.6</v>
      </c>
      <c r="Q187" s="756">
        <v>10.4</v>
      </c>
      <c r="R187" s="756">
        <v>59.9</v>
      </c>
      <c r="S187" s="755" t="s">
        <v>123</v>
      </c>
      <c r="T187" s="755" t="s">
        <v>123</v>
      </c>
    </row>
    <row r="188" spans="2:20" s="749" customFormat="1" ht="34.9" hidden="1" customHeight="1">
      <c r="B188" s="216">
        <v>40664</v>
      </c>
      <c r="C188" s="757">
        <v>15408.8</v>
      </c>
      <c r="D188" s="757">
        <v>1920</v>
      </c>
      <c r="E188" s="757">
        <v>13200.4</v>
      </c>
      <c r="F188" s="758">
        <v>2548.1999999999998</v>
      </c>
      <c r="G188" s="758">
        <v>1206.5999999999999</v>
      </c>
      <c r="H188" s="758">
        <v>1234.8</v>
      </c>
      <c r="I188" s="758">
        <v>7125</v>
      </c>
      <c r="J188" s="956">
        <v>125</v>
      </c>
      <c r="K188" s="758">
        <v>960.8</v>
      </c>
      <c r="L188" s="757">
        <v>288.39999999999998</v>
      </c>
      <c r="M188" s="758">
        <v>122.5</v>
      </c>
      <c r="N188" s="758">
        <v>39</v>
      </c>
      <c r="O188" s="758">
        <v>27.1</v>
      </c>
      <c r="P188" s="758">
        <v>33.799999999999997</v>
      </c>
      <c r="Q188" s="758">
        <v>8.3000000000000007</v>
      </c>
      <c r="R188" s="758">
        <v>57.7</v>
      </c>
      <c r="S188" s="757" t="s">
        <v>123</v>
      </c>
      <c r="T188" s="757" t="s">
        <v>123</v>
      </c>
    </row>
    <row r="189" spans="2:20" s="749" customFormat="1" ht="34.9" hidden="1" customHeight="1">
      <c r="B189" s="217">
        <v>40695</v>
      </c>
      <c r="C189" s="755">
        <v>15569.5</v>
      </c>
      <c r="D189" s="755">
        <v>2102.1999999999998</v>
      </c>
      <c r="E189" s="755">
        <v>13177</v>
      </c>
      <c r="F189" s="756">
        <v>2254</v>
      </c>
      <c r="G189" s="756">
        <v>1203.2</v>
      </c>
      <c r="H189" s="756">
        <v>1258.3</v>
      </c>
      <c r="I189" s="756">
        <v>7288</v>
      </c>
      <c r="J189" s="957">
        <v>175.6</v>
      </c>
      <c r="K189" s="756">
        <v>997.9</v>
      </c>
      <c r="L189" s="755">
        <v>290.3</v>
      </c>
      <c r="M189" s="756">
        <v>134.80000000000001</v>
      </c>
      <c r="N189" s="756">
        <v>37.299999999999997</v>
      </c>
      <c r="O189" s="756">
        <v>27.7</v>
      </c>
      <c r="P189" s="756">
        <v>32.1</v>
      </c>
      <c r="Q189" s="756">
        <v>8.1</v>
      </c>
      <c r="R189" s="756">
        <v>50.3</v>
      </c>
      <c r="S189" s="755" t="s">
        <v>123</v>
      </c>
      <c r="T189" s="755" t="s">
        <v>123</v>
      </c>
    </row>
    <row r="190" spans="2:20" s="749" customFormat="1" ht="34.9" hidden="1" customHeight="1">
      <c r="B190" s="216">
        <v>40725</v>
      </c>
      <c r="C190" s="757">
        <v>15592.7</v>
      </c>
      <c r="D190" s="757">
        <v>2025.8</v>
      </c>
      <c r="E190" s="757">
        <v>13255.2</v>
      </c>
      <c r="F190" s="758">
        <v>2247</v>
      </c>
      <c r="G190" s="758">
        <v>1195.5</v>
      </c>
      <c r="H190" s="758">
        <v>1166.9000000000001</v>
      </c>
      <c r="I190" s="758">
        <v>7445</v>
      </c>
      <c r="J190" s="956">
        <v>170.8</v>
      </c>
      <c r="K190" s="758">
        <v>1030</v>
      </c>
      <c r="L190" s="757">
        <v>311.7</v>
      </c>
      <c r="M190" s="758">
        <v>143.80000000000001</v>
      </c>
      <c r="N190" s="758">
        <v>41.3</v>
      </c>
      <c r="O190" s="758">
        <v>26.6</v>
      </c>
      <c r="P190" s="758">
        <v>31.6</v>
      </c>
      <c r="Q190" s="758">
        <v>7.6</v>
      </c>
      <c r="R190" s="758">
        <v>60.8</v>
      </c>
      <c r="S190" s="757" t="s">
        <v>123</v>
      </c>
      <c r="T190" s="757" t="s">
        <v>123</v>
      </c>
    </row>
    <row r="191" spans="2:20" s="749" customFormat="1" ht="34.9" hidden="1" customHeight="1">
      <c r="B191" s="217">
        <v>40756</v>
      </c>
      <c r="C191" s="755">
        <v>15497.3</v>
      </c>
      <c r="D191" s="755">
        <v>2004.5</v>
      </c>
      <c r="E191" s="755">
        <v>13190.5</v>
      </c>
      <c r="F191" s="756">
        <v>2297.8000000000002</v>
      </c>
      <c r="G191" s="756">
        <v>1097.2</v>
      </c>
      <c r="H191" s="756">
        <v>1180.8</v>
      </c>
      <c r="I191" s="756">
        <v>7422.3</v>
      </c>
      <c r="J191" s="957">
        <v>160.9</v>
      </c>
      <c r="K191" s="756">
        <v>1031.5</v>
      </c>
      <c r="L191" s="755">
        <v>302.3</v>
      </c>
      <c r="M191" s="756">
        <v>143.19999999999999</v>
      </c>
      <c r="N191" s="756">
        <v>38.9</v>
      </c>
      <c r="O191" s="756">
        <v>28.6</v>
      </c>
      <c r="P191" s="756">
        <v>31.7</v>
      </c>
      <c r="Q191" s="756">
        <v>8.1999999999999993</v>
      </c>
      <c r="R191" s="756">
        <v>51.7</v>
      </c>
      <c r="S191" s="755" t="s">
        <v>123</v>
      </c>
      <c r="T191" s="755" t="s">
        <v>123</v>
      </c>
    </row>
    <row r="192" spans="2:20" s="749" customFormat="1" ht="34.9" hidden="1" customHeight="1">
      <c r="B192" s="216">
        <v>40787</v>
      </c>
      <c r="C192" s="757">
        <v>15564.3</v>
      </c>
      <c r="D192" s="757">
        <v>1984.4</v>
      </c>
      <c r="E192" s="757">
        <v>13296.7</v>
      </c>
      <c r="F192" s="758">
        <v>2353.6999999999998</v>
      </c>
      <c r="G192" s="758">
        <v>939.1</v>
      </c>
      <c r="H192" s="758">
        <v>1228</v>
      </c>
      <c r="I192" s="758">
        <v>7648.4</v>
      </c>
      <c r="J192" s="956">
        <v>45.6</v>
      </c>
      <c r="K192" s="758">
        <v>1081.9000000000001</v>
      </c>
      <c r="L192" s="757">
        <v>283.2</v>
      </c>
      <c r="M192" s="758">
        <v>134.9</v>
      </c>
      <c r="N192" s="758">
        <v>38.6</v>
      </c>
      <c r="O192" s="758">
        <v>22.8</v>
      </c>
      <c r="P192" s="758">
        <v>31</v>
      </c>
      <c r="Q192" s="758">
        <v>4</v>
      </c>
      <c r="R192" s="758">
        <v>51.9</v>
      </c>
      <c r="S192" s="757" t="s">
        <v>123</v>
      </c>
      <c r="T192" s="757" t="s">
        <v>123</v>
      </c>
    </row>
    <row r="193" spans="2:20" s="749" customFormat="1" ht="34.9" hidden="1" customHeight="1">
      <c r="B193" s="217">
        <v>40817</v>
      </c>
      <c r="C193" s="755">
        <v>15594.1</v>
      </c>
      <c r="D193" s="755">
        <v>1995.9</v>
      </c>
      <c r="E193" s="755">
        <v>13321</v>
      </c>
      <c r="F193" s="756">
        <v>2350.1</v>
      </c>
      <c r="G193" s="756">
        <v>1114.2</v>
      </c>
      <c r="H193" s="756">
        <v>1112.4000000000001</v>
      </c>
      <c r="I193" s="756">
        <v>7624.9</v>
      </c>
      <c r="J193" s="957">
        <v>37.5</v>
      </c>
      <c r="K193" s="756">
        <v>1081.9000000000001</v>
      </c>
      <c r="L193" s="755">
        <v>277.2</v>
      </c>
      <c r="M193" s="756">
        <v>126.9</v>
      </c>
      <c r="N193" s="756">
        <v>35.5</v>
      </c>
      <c r="O193" s="756">
        <v>22.5</v>
      </c>
      <c r="P193" s="756">
        <v>30.5</v>
      </c>
      <c r="Q193" s="756">
        <v>4.3</v>
      </c>
      <c r="R193" s="756">
        <v>57.5</v>
      </c>
      <c r="S193" s="755" t="s">
        <v>123</v>
      </c>
      <c r="T193" s="755" t="s">
        <v>123</v>
      </c>
    </row>
    <row r="194" spans="2:20" s="749" customFormat="1" ht="34.9" hidden="1" customHeight="1">
      <c r="B194" s="216">
        <v>40848</v>
      </c>
      <c r="C194" s="757">
        <v>15698.4</v>
      </c>
      <c r="D194" s="757">
        <v>1987.8</v>
      </c>
      <c r="E194" s="757">
        <v>13437.5</v>
      </c>
      <c r="F194" s="758">
        <v>2489.3000000000002</v>
      </c>
      <c r="G194" s="758">
        <v>1079.3</v>
      </c>
      <c r="H194" s="758">
        <v>1074.7</v>
      </c>
      <c r="I194" s="758">
        <v>7644</v>
      </c>
      <c r="J194" s="956">
        <v>40.799999999999997</v>
      </c>
      <c r="K194" s="758">
        <v>1109.4000000000001</v>
      </c>
      <c r="L194" s="757">
        <v>273.10000000000002</v>
      </c>
      <c r="M194" s="758">
        <v>131.30000000000001</v>
      </c>
      <c r="N194" s="758">
        <v>36.299999999999997</v>
      </c>
      <c r="O194" s="758">
        <v>21.2</v>
      </c>
      <c r="P194" s="758">
        <v>29.3</v>
      </c>
      <c r="Q194" s="758">
        <v>4.8</v>
      </c>
      <c r="R194" s="758">
        <v>50.2</v>
      </c>
      <c r="S194" s="757" t="s">
        <v>123</v>
      </c>
      <c r="T194" s="757" t="s">
        <v>123</v>
      </c>
    </row>
    <row r="195" spans="2:20" s="749" customFormat="1" ht="34.9" hidden="1" customHeight="1">
      <c r="B195" s="217">
        <v>40878</v>
      </c>
      <c r="C195" s="755">
        <v>15851.2</v>
      </c>
      <c r="D195" s="755">
        <v>2025.5</v>
      </c>
      <c r="E195" s="755">
        <v>13538</v>
      </c>
      <c r="F195" s="756">
        <v>2575.4</v>
      </c>
      <c r="G195" s="756">
        <v>1018</v>
      </c>
      <c r="H195" s="756">
        <v>1112.0999999999999</v>
      </c>
      <c r="I195" s="756">
        <v>7756.9</v>
      </c>
      <c r="J195" s="957">
        <v>44.1</v>
      </c>
      <c r="K195" s="756">
        <v>1031.5</v>
      </c>
      <c r="L195" s="755">
        <v>287.7</v>
      </c>
      <c r="M195" s="756">
        <v>152.6</v>
      </c>
      <c r="N195" s="756">
        <v>34</v>
      </c>
      <c r="O195" s="756">
        <v>21</v>
      </c>
      <c r="P195" s="756">
        <v>30.7</v>
      </c>
      <c r="Q195" s="756">
        <v>6.7</v>
      </c>
      <c r="R195" s="756">
        <v>42.7</v>
      </c>
      <c r="S195" s="755" t="s">
        <v>123</v>
      </c>
      <c r="T195" s="755" t="s">
        <v>123</v>
      </c>
    </row>
    <row r="196" spans="2:20" s="749" customFormat="1" ht="34.9" hidden="1" customHeight="1">
      <c r="B196" s="215">
        <v>2012</v>
      </c>
      <c r="C196" s="759"/>
      <c r="D196" s="760"/>
      <c r="E196" s="759"/>
      <c r="F196" s="761"/>
      <c r="G196" s="761"/>
      <c r="H196" s="761"/>
      <c r="I196" s="761"/>
      <c r="J196" s="959"/>
      <c r="K196" s="761"/>
      <c r="L196" s="760"/>
      <c r="M196" s="762"/>
      <c r="N196" s="762"/>
      <c r="O196" s="761"/>
      <c r="P196" s="761"/>
      <c r="Q196" s="762"/>
      <c r="R196" s="762"/>
      <c r="S196" s="759"/>
      <c r="T196" s="759"/>
    </row>
    <row r="197" spans="2:20" s="749" customFormat="1" ht="34.9" hidden="1" customHeight="1">
      <c r="B197" s="216">
        <v>40909</v>
      </c>
      <c r="C197" s="757">
        <v>16021.1</v>
      </c>
      <c r="D197" s="757">
        <v>1988</v>
      </c>
      <c r="E197" s="757">
        <v>13736.5</v>
      </c>
      <c r="F197" s="758">
        <v>2643.6</v>
      </c>
      <c r="G197" s="758">
        <v>887.3</v>
      </c>
      <c r="H197" s="758">
        <v>1153</v>
      </c>
      <c r="I197" s="758">
        <v>7915.3</v>
      </c>
      <c r="J197" s="956">
        <v>53.5</v>
      </c>
      <c r="K197" s="758">
        <v>1083.8</v>
      </c>
      <c r="L197" s="757">
        <v>296.60000000000002</v>
      </c>
      <c r="M197" s="758">
        <v>151.4</v>
      </c>
      <c r="N197" s="758">
        <v>34.5</v>
      </c>
      <c r="O197" s="758">
        <v>25.4</v>
      </c>
      <c r="P197" s="758">
        <v>24.5</v>
      </c>
      <c r="Q197" s="758">
        <v>3</v>
      </c>
      <c r="R197" s="758">
        <v>57.8</v>
      </c>
      <c r="S197" s="757" t="s">
        <v>123</v>
      </c>
      <c r="T197" s="757" t="s">
        <v>123</v>
      </c>
    </row>
    <row r="198" spans="2:20" s="749" customFormat="1" ht="34.9" hidden="1" customHeight="1">
      <c r="B198" s="217">
        <v>40940</v>
      </c>
      <c r="C198" s="755">
        <v>16437.099999999999</v>
      </c>
      <c r="D198" s="755">
        <v>2151.1</v>
      </c>
      <c r="E198" s="755">
        <v>13969</v>
      </c>
      <c r="F198" s="756">
        <v>2451.9</v>
      </c>
      <c r="G198" s="756">
        <v>996.6</v>
      </c>
      <c r="H198" s="756">
        <v>1130</v>
      </c>
      <c r="I198" s="756">
        <v>8216.6</v>
      </c>
      <c r="J198" s="957">
        <v>101.1</v>
      </c>
      <c r="K198" s="756">
        <v>1072.8</v>
      </c>
      <c r="L198" s="755">
        <v>317</v>
      </c>
      <c r="M198" s="756">
        <v>165.7</v>
      </c>
      <c r="N198" s="756">
        <v>37.799999999999997</v>
      </c>
      <c r="O198" s="756">
        <v>28.6</v>
      </c>
      <c r="P198" s="756">
        <v>29</v>
      </c>
      <c r="Q198" s="756">
        <v>2.2000000000000002</v>
      </c>
      <c r="R198" s="756">
        <v>53.7</v>
      </c>
      <c r="S198" s="755" t="s">
        <v>123</v>
      </c>
      <c r="T198" s="755" t="s">
        <v>123</v>
      </c>
    </row>
    <row r="199" spans="2:20" s="749" customFormat="1" ht="34.9" hidden="1" customHeight="1">
      <c r="B199" s="216">
        <v>40969</v>
      </c>
      <c r="C199" s="757">
        <v>16622.599999999999</v>
      </c>
      <c r="D199" s="757">
        <v>2173.5</v>
      </c>
      <c r="E199" s="757">
        <v>14138.7</v>
      </c>
      <c r="F199" s="758">
        <v>2523.9</v>
      </c>
      <c r="G199" s="758">
        <v>946</v>
      </c>
      <c r="H199" s="758">
        <v>1097.0999999999999</v>
      </c>
      <c r="I199" s="758">
        <v>8349</v>
      </c>
      <c r="J199" s="956">
        <v>122.8</v>
      </c>
      <c r="K199" s="758">
        <v>1099.9000000000001</v>
      </c>
      <c r="L199" s="757">
        <v>310.39999999999998</v>
      </c>
      <c r="M199" s="758">
        <v>152</v>
      </c>
      <c r="N199" s="758">
        <v>34</v>
      </c>
      <c r="O199" s="758">
        <v>28.4</v>
      </c>
      <c r="P199" s="758">
        <v>22.9</v>
      </c>
      <c r="Q199" s="758">
        <v>13.2</v>
      </c>
      <c r="R199" s="758">
        <v>59.9</v>
      </c>
      <c r="S199" s="757" t="s">
        <v>123</v>
      </c>
      <c r="T199" s="757" t="s">
        <v>123</v>
      </c>
    </row>
    <row r="200" spans="2:20" s="749" customFormat="1" ht="34.9" hidden="1" customHeight="1">
      <c r="B200" s="217">
        <v>41000</v>
      </c>
      <c r="C200" s="755">
        <v>16776.599999999999</v>
      </c>
      <c r="D200" s="755">
        <v>2106.5</v>
      </c>
      <c r="E200" s="755">
        <v>14367.9</v>
      </c>
      <c r="F200" s="756">
        <v>2352.1999999999998</v>
      </c>
      <c r="G200" s="756">
        <v>1003.4</v>
      </c>
      <c r="H200" s="756">
        <v>1219.0999999999999</v>
      </c>
      <c r="I200" s="756">
        <v>8483.5</v>
      </c>
      <c r="J200" s="957">
        <v>151.4</v>
      </c>
      <c r="K200" s="756">
        <v>1158.3</v>
      </c>
      <c r="L200" s="755">
        <v>302.2</v>
      </c>
      <c r="M200" s="756">
        <v>146.6</v>
      </c>
      <c r="N200" s="756">
        <v>30.5</v>
      </c>
      <c r="O200" s="756">
        <v>28.4</v>
      </c>
      <c r="P200" s="756">
        <v>23.1</v>
      </c>
      <c r="Q200" s="756">
        <v>9.8000000000000007</v>
      </c>
      <c r="R200" s="756">
        <v>63.8</v>
      </c>
      <c r="S200" s="755" t="s">
        <v>123</v>
      </c>
      <c r="T200" s="755" t="s">
        <v>123</v>
      </c>
    </row>
    <row r="201" spans="2:20" s="749" customFormat="1" ht="34.9" hidden="1" customHeight="1">
      <c r="B201" s="216">
        <v>41030</v>
      </c>
      <c r="C201" s="757">
        <v>16929.8</v>
      </c>
      <c r="D201" s="757">
        <v>2165.6</v>
      </c>
      <c r="E201" s="757">
        <v>14470.6</v>
      </c>
      <c r="F201" s="758">
        <v>2368.1</v>
      </c>
      <c r="G201" s="758">
        <v>940</v>
      </c>
      <c r="H201" s="758">
        <v>1265.2</v>
      </c>
      <c r="I201" s="758">
        <v>8664.9</v>
      </c>
      <c r="J201" s="956">
        <v>130.6</v>
      </c>
      <c r="K201" s="758">
        <v>1101.8</v>
      </c>
      <c r="L201" s="757">
        <v>293.60000000000002</v>
      </c>
      <c r="M201" s="758">
        <v>130</v>
      </c>
      <c r="N201" s="758">
        <v>36.9</v>
      </c>
      <c r="O201" s="758">
        <v>28.5</v>
      </c>
      <c r="P201" s="758">
        <v>21.3</v>
      </c>
      <c r="Q201" s="758">
        <v>10.8</v>
      </c>
      <c r="R201" s="758">
        <v>66.099999999999994</v>
      </c>
      <c r="S201" s="757" t="s">
        <v>123</v>
      </c>
      <c r="T201" s="757" t="s">
        <v>123</v>
      </c>
    </row>
    <row r="202" spans="2:20" s="749" customFormat="1" ht="34.9" hidden="1" customHeight="1">
      <c r="B202" s="217">
        <v>41061</v>
      </c>
      <c r="C202" s="755">
        <v>17107.3</v>
      </c>
      <c r="D202" s="755">
        <v>2200.6999999999998</v>
      </c>
      <c r="E202" s="755">
        <v>14620.9</v>
      </c>
      <c r="F202" s="756">
        <v>2528.8000000000002</v>
      </c>
      <c r="G202" s="756">
        <v>999</v>
      </c>
      <c r="H202" s="756">
        <v>1205.5</v>
      </c>
      <c r="I202" s="756">
        <v>8757.5</v>
      </c>
      <c r="J202" s="957">
        <v>41.7</v>
      </c>
      <c r="K202" s="756">
        <v>1088.4000000000001</v>
      </c>
      <c r="L202" s="755">
        <v>285.7</v>
      </c>
      <c r="M202" s="756">
        <v>131.19999999999999</v>
      </c>
      <c r="N202" s="756">
        <v>40.6</v>
      </c>
      <c r="O202" s="756">
        <v>24.3</v>
      </c>
      <c r="P202" s="756">
        <v>24</v>
      </c>
      <c r="Q202" s="756">
        <v>2</v>
      </c>
      <c r="R202" s="756">
        <v>63.6</v>
      </c>
      <c r="S202" s="755" t="s">
        <v>123</v>
      </c>
      <c r="T202" s="755" t="s">
        <v>123</v>
      </c>
    </row>
    <row r="203" spans="2:20" s="749" customFormat="1" ht="34.9" hidden="1" customHeight="1">
      <c r="B203" s="216">
        <v>41091</v>
      </c>
      <c r="C203" s="757">
        <v>17234.5</v>
      </c>
      <c r="D203" s="757">
        <v>2313.4</v>
      </c>
      <c r="E203" s="757">
        <v>14647</v>
      </c>
      <c r="F203" s="758">
        <v>2499.9</v>
      </c>
      <c r="G203" s="758">
        <v>1010.4</v>
      </c>
      <c r="H203" s="758">
        <v>1225.2</v>
      </c>
      <c r="I203" s="758">
        <v>8758.2000000000007</v>
      </c>
      <c r="J203" s="956">
        <v>39.4</v>
      </c>
      <c r="K203" s="758">
        <v>1113.9000000000001</v>
      </c>
      <c r="L203" s="757">
        <v>274.10000000000002</v>
      </c>
      <c r="M203" s="758">
        <v>129.6</v>
      </c>
      <c r="N203" s="758">
        <v>38.799999999999997</v>
      </c>
      <c r="O203" s="758">
        <v>25.9</v>
      </c>
      <c r="P203" s="758">
        <v>19.2</v>
      </c>
      <c r="Q203" s="758">
        <v>6.9</v>
      </c>
      <c r="R203" s="758">
        <v>53.7</v>
      </c>
      <c r="S203" s="757" t="s">
        <v>123</v>
      </c>
      <c r="T203" s="757" t="s">
        <v>123</v>
      </c>
    </row>
    <row r="204" spans="2:20" s="749" customFormat="1" ht="34.9" hidden="1" customHeight="1">
      <c r="B204" s="217">
        <v>41122</v>
      </c>
      <c r="C204" s="755">
        <v>17313.8</v>
      </c>
      <c r="D204" s="755">
        <v>2239.1</v>
      </c>
      <c r="E204" s="755">
        <v>14794.6</v>
      </c>
      <c r="F204" s="756">
        <v>2540.1</v>
      </c>
      <c r="G204" s="756">
        <v>977.8</v>
      </c>
      <c r="H204" s="756">
        <v>1219.0999999999999</v>
      </c>
      <c r="I204" s="756">
        <v>8772.6</v>
      </c>
      <c r="J204" s="957">
        <v>120.9</v>
      </c>
      <c r="K204" s="756">
        <v>1164.0999999999999</v>
      </c>
      <c r="L204" s="755">
        <v>280.10000000000002</v>
      </c>
      <c r="M204" s="756">
        <v>126.1</v>
      </c>
      <c r="N204" s="756">
        <v>40.299999999999997</v>
      </c>
      <c r="O204" s="756">
        <v>20.399999999999999</v>
      </c>
      <c r="P204" s="756">
        <v>22.8</v>
      </c>
      <c r="Q204" s="756">
        <v>17.600000000000001</v>
      </c>
      <c r="R204" s="756">
        <v>52.9</v>
      </c>
      <c r="S204" s="755" t="s">
        <v>123</v>
      </c>
      <c r="T204" s="755" t="s">
        <v>123</v>
      </c>
    </row>
    <row r="205" spans="2:20" s="749" customFormat="1" ht="34.9" hidden="1" customHeight="1">
      <c r="B205" s="216">
        <v>41153</v>
      </c>
      <c r="C205" s="757">
        <v>17402.099999999999</v>
      </c>
      <c r="D205" s="757">
        <v>2178.5</v>
      </c>
      <c r="E205" s="757">
        <v>14934.4</v>
      </c>
      <c r="F205" s="758">
        <v>2396</v>
      </c>
      <c r="G205" s="758">
        <v>1023.9</v>
      </c>
      <c r="H205" s="758">
        <v>1269.9000000000001</v>
      </c>
      <c r="I205" s="758">
        <v>8960.7000000000007</v>
      </c>
      <c r="J205" s="956">
        <v>98.5</v>
      </c>
      <c r="K205" s="758">
        <v>1185.4000000000001</v>
      </c>
      <c r="L205" s="757">
        <v>289.2</v>
      </c>
      <c r="M205" s="758">
        <v>149.5</v>
      </c>
      <c r="N205" s="758">
        <v>44.3</v>
      </c>
      <c r="O205" s="758">
        <v>18</v>
      </c>
      <c r="P205" s="758">
        <v>20.100000000000001</v>
      </c>
      <c r="Q205" s="758">
        <v>4.4000000000000004</v>
      </c>
      <c r="R205" s="758">
        <v>52.9</v>
      </c>
      <c r="S205" s="757" t="s">
        <v>123</v>
      </c>
      <c r="T205" s="757" t="s">
        <v>123</v>
      </c>
    </row>
    <row r="206" spans="2:20" s="749" customFormat="1" ht="34.9" hidden="1" customHeight="1">
      <c r="B206" s="217">
        <v>41183</v>
      </c>
      <c r="C206" s="755">
        <v>17481.400000000001</v>
      </c>
      <c r="D206" s="755">
        <v>2127.1</v>
      </c>
      <c r="E206" s="755">
        <v>15056.7</v>
      </c>
      <c r="F206" s="756">
        <v>2461.6999999999998</v>
      </c>
      <c r="G206" s="756">
        <v>1072.0999999999999</v>
      </c>
      <c r="H206" s="756">
        <v>1197.3</v>
      </c>
      <c r="I206" s="756">
        <v>9076.9</v>
      </c>
      <c r="J206" s="957">
        <v>82.5</v>
      </c>
      <c r="K206" s="756">
        <v>1166.2</v>
      </c>
      <c r="L206" s="755">
        <v>297.60000000000002</v>
      </c>
      <c r="M206" s="756">
        <v>147.6</v>
      </c>
      <c r="N206" s="756">
        <v>51.4</v>
      </c>
      <c r="O206" s="756">
        <v>18.7</v>
      </c>
      <c r="P206" s="756">
        <v>18.3</v>
      </c>
      <c r="Q206" s="756">
        <v>1.7</v>
      </c>
      <c r="R206" s="756">
        <v>59.9</v>
      </c>
      <c r="S206" s="755" t="s">
        <v>123</v>
      </c>
      <c r="T206" s="755" t="s">
        <v>123</v>
      </c>
    </row>
    <row r="207" spans="2:20" s="749" customFormat="1" ht="34.9" hidden="1" customHeight="1">
      <c r="B207" s="216">
        <v>41214</v>
      </c>
      <c r="C207" s="757">
        <v>17529.71</v>
      </c>
      <c r="D207" s="757">
        <v>2107.5100000000002</v>
      </c>
      <c r="E207" s="757">
        <v>15125.7</v>
      </c>
      <c r="F207" s="758">
        <v>2436.6999999999998</v>
      </c>
      <c r="G207" s="758">
        <v>1051.8</v>
      </c>
      <c r="H207" s="758">
        <v>1199</v>
      </c>
      <c r="I207" s="758">
        <v>9218.4</v>
      </c>
      <c r="J207" s="956">
        <v>51.9</v>
      </c>
      <c r="K207" s="758">
        <v>1167.9000000000001</v>
      </c>
      <c r="L207" s="757">
        <v>296.5</v>
      </c>
      <c r="M207" s="758">
        <v>172.9</v>
      </c>
      <c r="N207" s="758">
        <v>33.4</v>
      </c>
      <c r="O207" s="758">
        <v>15.8</v>
      </c>
      <c r="P207" s="758">
        <v>18.8</v>
      </c>
      <c r="Q207" s="758">
        <v>1.1000000000000001</v>
      </c>
      <c r="R207" s="758">
        <v>54.5</v>
      </c>
      <c r="S207" s="757" t="s">
        <v>123</v>
      </c>
      <c r="T207" s="757" t="s">
        <v>123</v>
      </c>
    </row>
    <row r="208" spans="2:20" s="749" customFormat="1" ht="34.9" hidden="1" customHeight="1">
      <c r="B208" s="217">
        <v>41244</v>
      </c>
      <c r="C208" s="755">
        <v>17829.8</v>
      </c>
      <c r="D208" s="755">
        <v>2257.3000000000002</v>
      </c>
      <c r="E208" s="755">
        <v>15297.5</v>
      </c>
      <c r="F208" s="756">
        <v>2448.1</v>
      </c>
      <c r="G208" s="756">
        <v>1072.4000000000001</v>
      </c>
      <c r="H208" s="756">
        <v>1364.3</v>
      </c>
      <c r="I208" s="756">
        <v>9184.2999999999993</v>
      </c>
      <c r="J208" s="957">
        <v>46.1</v>
      </c>
      <c r="K208" s="756">
        <v>1182.3</v>
      </c>
      <c r="L208" s="755">
        <v>275</v>
      </c>
      <c r="M208" s="756">
        <v>149.1</v>
      </c>
      <c r="N208" s="756">
        <v>33.700000000000003</v>
      </c>
      <c r="O208" s="756">
        <v>17.3</v>
      </c>
      <c r="P208" s="756">
        <v>23.2</v>
      </c>
      <c r="Q208" s="756">
        <v>2.8</v>
      </c>
      <c r="R208" s="756">
        <v>48.9</v>
      </c>
      <c r="S208" s="755" t="s">
        <v>123</v>
      </c>
      <c r="T208" s="755" t="s">
        <v>123</v>
      </c>
    </row>
    <row r="209" spans="2:20" s="749" customFormat="1" ht="34.9" hidden="1" customHeight="1">
      <c r="B209" s="215">
        <v>2013</v>
      </c>
      <c r="C209" s="759"/>
      <c r="D209" s="760"/>
      <c r="E209" s="759"/>
      <c r="F209" s="761"/>
      <c r="G209" s="761"/>
      <c r="H209" s="761"/>
      <c r="I209" s="761"/>
      <c r="J209" s="959"/>
      <c r="K209" s="761"/>
      <c r="L209" s="760"/>
      <c r="M209" s="762"/>
      <c r="N209" s="762"/>
      <c r="O209" s="761"/>
      <c r="P209" s="761"/>
      <c r="Q209" s="762"/>
      <c r="R209" s="762"/>
      <c r="S209" s="759"/>
      <c r="T209" s="759"/>
    </row>
    <row r="210" spans="2:20" s="749" customFormat="1" ht="34.9" hidden="1" customHeight="1">
      <c r="B210" s="216">
        <v>41275</v>
      </c>
      <c r="C210" s="757">
        <v>17824.099999999999</v>
      </c>
      <c r="D210" s="757">
        <v>2222.12</v>
      </c>
      <c r="E210" s="757">
        <v>15331.65</v>
      </c>
      <c r="F210" s="758">
        <v>2650.26</v>
      </c>
      <c r="G210" s="758">
        <v>982.6</v>
      </c>
      <c r="H210" s="758">
        <v>1410.26</v>
      </c>
      <c r="I210" s="758">
        <v>9097.64</v>
      </c>
      <c r="J210" s="956">
        <v>69</v>
      </c>
      <c r="K210" s="758">
        <v>1121.9000000000001</v>
      </c>
      <c r="L210" s="757">
        <v>270.32</v>
      </c>
      <c r="M210" s="758">
        <v>138.5</v>
      </c>
      <c r="N210" s="758">
        <v>30.08</v>
      </c>
      <c r="O210" s="758">
        <v>16.73</v>
      </c>
      <c r="P210" s="758">
        <v>23.85</v>
      </c>
      <c r="Q210" s="758">
        <v>4.1100000000000003</v>
      </c>
      <c r="R210" s="758">
        <v>57.06</v>
      </c>
      <c r="S210" s="757" t="s">
        <v>123</v>
      </c>
      <c r="T210" s="757" t="s">
        <v>123</v>
      </c>
    </row>
    <row r="211" spans="2:20" s="749" customFormat="1" ht="34.9" hidden="1" customHeight="1">
      <c r="B211" s="217">
        <v>41306</v>
      </c>
      <c r="C211" s="755">
        <v>17878.5</v>
      </c>
      <c r="D211" s="755">
        <v>2185.3000000000002</v>
      </c>
      <c r="E211" s="755">
        <v>15423.8</v>
      </c>
      <c r="F211" s="756">
        <v>2517.9</v>
      </c>
      <c r="G211" s="756">
        <v>1059.9000000000001</v>
      </c>
      <c r="H211" s="756">
        <v>1440.6</v>
      </c>
      <c r="I211" s="756">
        <v>9201.5</v>
      </c>
      <c r="J211" s="957">
        <v>53.4</v>
      </c>
      <c r="K211" s="756">
        <v>1150.5</v>
      </c>
      <c r="L211" s="755">
        <v>269.39999999999998</v>
      </c>
      <c r="M211" s="756">
        <v>128.4</v>
      </c>
      <c r="N211" s="756">
        <v>33.4</v>
      </c>
      <c r="O211" s="756">
        <v>17</v>
      </c>
      <c r="P211" s="756">
        <v>22.1</v>
      </c>
      <c r="Q211" s="756">
        <v>1.2</v>
      </c>
      <c r="R211" s="756">
        <v>67.3</v>
      </c>
      <c r="S211" s="755" t="s">
        <v>123</v>
      </c>
      <c r="T211" s="755" t="s">
        <v>123</v>
      </c>
    </row>
    <row r="212" spans="2:20" s="749" customFormat="1" ht="34.9" hidden="1" customHeight="1">
      <c r="B212" s="216">
        <v>41334</v>
      </c>
      <c r="C212" s="757">
        <v>18135.2</v>
      </c>
      <c r="D212" s="757">
        <v>2250.1</v>
      </c>
      <c r="E212" s="757">
        <v>15626.6</v>
      </c>
      <c r="F212" s="758">
        <v>2507</v>
      </c>
      <c r="G212" s="758">
        <v>1027.0999999999999</v>
      </c>
      <c r="H212" s="758">
        <v>1543.9</v>
      </c>
      <c r="I212" s="758">
        <v>9303.4</v>
      </c>
      <c r="J212" s="956">
        <v>53.8</v>
      </c>
      <c r="K212" s="758">
        <v>1191.4000000000001</v>
      </c>
      <c r="L212" s="757">
        <v>258.5</v>
      </c>
      <c r="M212" s="758">
        <v>120.1</v>
      </c>
      <c r="N212" s="758">
        <v>32.6</v>
      </c>
      <c r="O212" s="758">
        <v>20.7</v>
      </c>
      <c r="P212" s="758">
        <v>26.9</v>
      </c>
      <c r="Q212" s="758">
        <v>4.4000000000000004</v>
      </c>
      <c r="R212" s="758">
        <v>53.8</v>
      </c>
      <c r="S212" s="757" t="s">
        <v>123</v>
      </c>
      <c r="T212" s="757" t="s">
        <v>123</v>
      </c>
    </row>
    <row r="213" spans="2:20" s="749" customFormat="1" ht="34.9" hidden="1" customHeight="1">
      <c r="B213" s="217">
        <v>41365</v>
      </c>
      <c r="C213" s="755">
        <v>18230.8</v>
      </c>
      <c r="D213" s="755">
        <v>2242.6999999999998</v>
      </c>
      <c r="E213" s="755">
        <v>15729</v>
      </c>
      <c r="F213" s="756">
        <v>3221.8</v>
      </c>
      <c r="G213" s="756">
        <v>1043</v>
      </c>
      <c r="H213" s="756">
        <v>1487.4</v>
      </c>
      <c r="I213" s="756">
        <v>8906.9</v>
      </c>
      <c r="J213" s="957">
        <v>12</v>
      </c>
      <c r="K213" s="756">
        <v>1057.9000000000001</v>
      </c>
      <c r="L213" s="755">
        <v>259.10000000000002</v>
      </c>
      <c r="M213" s="756">
        <v>143.19999999999999</v>
      </c>
      <c r="N213" s="756">
        <v>29</v>
      </c>
      <c r="O213" s="756">
        <v>17.600000000000001</v>
      </c>
      <c r="P213" s="756">
        <v>18.7</v>
      </c>
      <c r="Q213" s="756">
        <v>6.8</v>
      </c>
      <c r="R213" s="756">
        <v>43.8</v>
      </c>
      <c r="S213" s="755" t="s">
        <v>123</v>
      </c>
      <c r="T213" s="755" t="s">
        <v>123</v>
      </c>
    </row>
    <row r="214" spans="2:20" s="749" customFormat="1" ht="34.9" hidden="1" customHeight="1">
      <c r="B214" s="216">
        <v>41395</v>
      </c>
      <c r="C214" s="757">
        <v>18292.5</v>
      </c>
      <c r="D214" s="757">
        <v>2232.6999999999998</v>
      </c>
      <c r="E214" s="757">
        <v>15791.5</v>
      </c>
      <c r="F214" s="758">
        <v>2377.9</v>
      </c>
      <c r="G214" s="758">
        <v>1027.9000000000001</v>
      </c>
      <c r="H214" s="758">
        <v>1702.5</v>
      </c>
      <c r="I214" s="758">
        <v>9414.1</v>
      </c>
      <c r="J214" s="956">
        <v>73.599999999999994</v>
      </c>
      <c r="K214" s="758">
        <v>1195.5</v>
      </c>
      <c r="L214" s="757">
        <v>268.3</v>
      </c>
      <c r="M214" s="758">
        <v>125.3</v>
      </c>
      <c r="N214" s="758">
        <v>39.6</v>
      </c>
      <c r="O214" s="758">
        <v>21.1</v>
      </c>
      <c r="P214" s="758">
        <v>24.1</v>
      </c>
      <c r="Q214" s="758">
        <v>2.2000000000000002</v>
      </c>
      <c r="R214" s="758">
        <v>56</v>
      </c>
      <c r="S214" s="757" t="s">
        <v>123</v>
      </c>
      <c r="T214" s="757" t="s">
        <v>123</v>
      </c>
    </row>
    <row r="215" spans="2:20" s="749" customFormat="1" ht="34.9" hidden="1" customHeight="1">
      <c r="B215" s="217">
        <v>41426</v>
      </c>
      <c r="C215" s="755">
        <v>18371.3</v>
      </c>
      <c r="D215" s="755">
        <v>2244.8000000000002</v>
      </c>
      <c r="E215" s="755">
        <v>15833</v>
      </c>
      <c r="F215" s="756">
        <v>2384.6</v>
      </c>
      <c r="G215" s="756">
        <v>1222</v>
      </c>
      <c r="H215" s="756">
        <v>1567.5</v>
      </c>
      <c r="I215" s="756">
        <v>9409.9</v>
      </c>
      <c r="J215" s="957">
        <v>54.8</v>
      </c>
      <c r="K215" s="756">
        <v>1194.2</v>
      </c>
      <c r="L215" s="755">
        <v>293.5</v>
      </c>
      <c r="M215" s="756">
        <v>145.19999999999999</v>
      </c>
      <c r="N215" s="756">
        <v>50.1</v>
      </c>
      <c r="O215" s="756">
        <v>23.6</v>
      </c>
      <c r="P215" s="756">
        <v>20.7</v>
      </c>
      <c r="Q215" s="756">
        <v>4.7</v>
      </c>
      <c r="R215" s="756">
        <v>49.2</v>
      </c>
      <c r="S215" s="755" t="s">
        <v>123</v>
      </c>
      <c r="T215" s="755" t="s">
        <v>123</v>
      </c>
    </row>
    <row r="216" spans="2:20" s="749" customFormat="1" ht="34.9" hidden="1" customHeight="1">
      <c r="B216" s="216">
        <v>41456</v>
      </c>
      <c r="C216" s="757">
        <v>18561.099999999999</v>
      </c>
      <c r="D216" s="757">
        <v>2289.5</v>
      </c>
      <c r="E216" s="757">
        <v>15965.9</v>
      </c>
      <c r="F216" s="758">
        <v>2417.1999999999998</v>
      </c>
      <c r="G216" s="758">
        <v>1188.8</v>
      </c>
      <c r="H216" s="758">
        <v>1674.9</v>
      </c>
      <c r="I216" s="758">
        <v>9493.2000000000007</v>
      </c>
      <c r="J216" s="956">
        <v>39.700000000000003</v>
      </c>
      <c r="K216" s="758">
        <v>1152.0999999999999</v>
      </c>
      <c r="L216" s="757">
        <v>305.7</v>
      </c>
      <c r="M216" s="758">
        <v>151.6</v>
      </c>
      <c r="N216" s="758">
        <v>54.4</v>
      </c>
      <c r="O216" s="758">
        <v>23</v>
      </c>
      <c r="P216" s="758">
        <v>20.2</v>
      </c>
      <c r="Q216" s="758">
        <v>1.7</v>
      </c>
      <c r="R216" s="758">
        <v>54.8</v>
      </c>
      <c r="S216" s="757" t="s">
        <v>123</v>
      </c>
      <c r="T216" s="757" t="s">
        <v>123</v>
      </c>
    </row>
    <row r="217" spans="2:20" s="749" customFormat="1" ht="34.9" hidden="1" customHeight="1">
      <c r="B217" s="217">
        <v>41487</v>
      </c>
      <c r="C217" s="755">
        <v>18620.099999999999</v>
      </c>
      <c r="D217" s="755">
        <v>2206.9</v>
      </c>
      <c r="E217" s="755">
        <v>16111.3</v>
      </c>
      <c r="F217" s="756">
        <v>3001.1</v>
      </c>
      <c r="G217" s="756">
        <v>1187.9000000000001</v>
      </c>
      <c r="H217" s="756">
        <v>1686.8</v>
      </c>
      <c r="I217" s="756">
        <v>9049.2999999999993</v>
      </c>
      <c r="J217" s="957">
        <v>35.799999999999997</v>
      </c>
      <c r="K217" s="756">
        <v>1150.4000000000001</v>
      </c>
      <c r="L217" s="755">
        <v>301.89999999999998</v>
      </c>
      <c r="M217" s="756">
        <v>163.80000000000001</v>
      </c>
      <c r="N217" s="756">
        <v>37.799999999999997</v>
      </c>
      <c r="O217" s="756">
        <v>22.3</v>
      </c>
      <c r="P217" s="756">
        <v>23.5</v>
      </c>
      <c r="Q217" s="756">
        <v>0.6</v>
      </c>
      <c r="R217" s="756">
        <v>53.9</v>
      </c>
      <c r="S217" s="755" t="s">
        <v>123</v>
      </c>
      <c r="T217" s="755" t="s">
        <v>123</v>
      </c>
    </row>
    <row r="218" spans="2:20" s="749" customFormat="1" ht="34.9" hidden="1" customHeight="1">
      <c r="B218" s="216">
        <v>41518</v>
      </c>
      <c r="C218" s="757">
        <v>18617.7</v>
      </c>
      <c r="D218" s="757">
        <v>2195.4</v>
      </c>
      <c r="E218" s="757">
        <v>16122.2</v>
      </c>
      <c r="F218" s="758">
        <v>2609.5</v>
      </c>
      <c r="G218" s="758">
        <v>1249.0999999999999</v>
      </c>
      <c r="H218" s="758">
        <v>1613.5</v>
      </c>
      <c r="I218" s="758">
        <v>9495.5</v>
      </c>
      <c r="J218" s="956">
        <v>34.4</v>
      </c>
      <c r="K218" s="758">
        <v>1120.2</v>
      </c>
      <c r="L218" s="757">
        <v>300.10000000000002</v>
      </c>
      <c r="M218" s="758">
        <v>173.3</v>
      </c>
      <c r="N218" s="758">
        <v>28.3</v>
      </c>
      <c r="O218" s="758">
        <v>21.9</v>
      </c>
      <c r="P218" s="758">
        <v>20</v>
      </c>
      <c r="Q218" s="758">
        <v>3.8</v>
      </c>
      <c r="R218" s="758">
        <v>52.8</v>
      </c>
      <c r="S218" s="757" t="s">
        <v>123</v>
      </c>
      <c r="T218" s="757" t="s">
        <v>123</v>
      </c>
    </row>
    <row r="219" spans="2:20" s="749" customFormat="1" ht="34.9" hidden="1" customHeight="1">
      <c r="B219" s="217">
        <v>41548</v>
      </c>
      <c r="C219" s="755">
        <v>18771.3</v>
      </c>
      <c r="D219" s="755">
        <v>2246.1</v>
      </c>
      <c r="E219" s="755">
        <v>16198.2</v>
      </c>
      <c r="F219" s="756">
        <v>3094.4</v>
      </c>
      <c r="G219" s="756">
        <v>1284.3</v>
      </c>
      <c r="H219" s="756">
        <v>1467.5</v>
      </c>
      <c r="I219" s="756">
        <v>9198.7000000000007</v>
      </c>
      <c r="J219" s="957">
        <v>35.6</v>
      </c>
      <c r="K219" s="756">
        <v>1117.7</v>
      </c>
      <c r="L219" s="755">
        <v>327</v>
      </c>
      <c r="M219" s="756">
        <v>207.6</v>
      </c>
      <c r="N219" s="756">
        <v>29.1</v>
      </c>
      <c r="O219" s="756">
        <v>19.100000000000001</v>
      </c>
      <c r="P219" s="756">
        <v>21.9</v>
      </c>
      <c r="Q219" s="756">
        <v>1.1000000000000001</v>
      </c>
      <c r="R219" s="756">
        <v>48.2</v>
      </c>
      <c r="S219" s="755" t="s">
        <v>123</v>
      </c>
      <c r="T219" s="755" t="s">
        <v>123</v>
      </c>
    </row>
    <row r="220" spans="2:20" s="749" customFormat="1" ht="34.9" hidden="1" customHeight="1">
      <c r="B220" s="216">
        <v>41579</v>
      </c>
      <c r="C220" s="757">
        <v>18789.03</v>
      </c>
      <c r="D220" s="757">
        <v>2261.9299999999998</v>
      </c>
      <c r="E220" s="757">
        <v>16190</v>
      </c>
      <c r="F220" s="758">
        <v>2817.5</v>
      </c>
      <c r="G220" s="758">
        <v>1182.7</v>
      </c>
      <c r="H220" s="758">
        <v>1451.1</v>
      </c>
      <c r="I220" s="758">
        <v>9568.9</v>
      </c>
      <c r="J220" s="956">
        <v>49.1</v>
      </c>
      <c r="K220" s="758">
        <v>1120.7</v>
      </c>
      <c r="L220" s="757">
        <v>337.1</v>
      </c>
      <c r="M220" s="758">
        <v>210.2</v>
      </c>
      <c r="N220" s="758">
        <v>30.3</v>
      </c>
      <c r="O220" s="758">
        <v>20.7</v>
      </c>
      <c r="P220" s="758">
        <v>26.2</v>
      </c>
      <c r="Q220" s="758">
        <v>4.4000000000000004</v>
      </c>
      <c r="R220" s="758">
        <v>45.3</v>
      </c>
      <c r="S220" s="757" t="s">
        <v>123</v>
      </c>
      <c r="T220" s="757" t="s">
        <v>123</v>
      </c>
    </row>
    <row r="221" spans="2:20" s="749" customFormat="1" ht="34.9" hidden="1" customHeight="1">
      <c r="B221" s="217">
        <v>41609</v>
      </c>
      <c r="C221" s="755">
        <v>18939.73</v>
      </c>
      <c r="D221" s="755">
        <v>2378.9</v>
      </c>
      <c r="E221" s="755">
        <v>16279.1</v>
      </c>
      <c r="F221" s="756">
        <v>3025.23</v>
      </c>
      <c r="G221" s="756">
        <v>1161.18</v>
      </c>
      <c r="H221" s="756">
        <v>1588.49</v>
      </c>
      <c r="I221" s="756">
        <v>9382.07</v>
      </c>
      <c r="J221" s="957">
        <v>49.62</v>
      </c>
      <c r="K221" s="756">
        <v>1072.52</v>
      </c>
      <c r="L221" s="755">
        <v>281.73</v>
      </c>
      <c r="M221" s="756">
        <v>155.5</v>
      </c>
      <c r="N221" s="756">
        <v>27.23</v>
      </c>
      <c r="O221" s="756">
        <v>19.48</v>
      </c>
      <c r="P221" s="756">
        <v>25.85</v>
      </c>
      <c r="Q221" s="756">
        <v>5.25</v>
      </c>
      <c r="R221" s="756">
        <v>48.42</v>
      </c>
      <c r="S221" s="755" t="s">
        <v>123</v>
      </c>
      <c r="T221" s="755" t="s">
        <v>123</v>
      </c>
    </row>
    <row r="222" spans="2:20" s="749" customFormat="1" ht="34.9" hidden="1" customHeight="1">
      <c r="B222" s="215">
        <v>2014</v>
      </c>
      <c r="C222" s="759"/>
      <c r="D222" s="760"/>
      <c r="E222" s="759"/>
      <c r="F222" s="761"/>
      <c r="G222" s="761"/>
      <c r="H222" s="761"/>
      <c r="I222" s="761"/>
      <c r="J222" s="959"/>
      <c r="K222" s="761"/>
      <c r="L222" s="760"/>
      <c r="M222" s="762"/>
      <c r="N222" s="762"/>
      <c r="O222" s="761"/>
      <c r="P222" s="761"/>
      <c r="Q222" s="762"/>
      <c r="R222" s="762"/>
      <c r="S222" s="759"/>
      <c r="T222" s="759"/>
    </row>
    <row r="223" spans="2:20" s="749" customFormat="1" ht="34.9" hidden="1" customHeight="1">
      <c r="B223" s="216">
        <v>41640</v>
      </c>
      <c r="C223" s="757">
        <v>19013.8</v>
      </c>
      <c r="D223" s="757">
        <v>2327.6999999999998</v>
      </c>
      <c r="E223" s="757">
        <v>16408.900000000001</v>
      </c>
      <c r="F223" s="758">
        <v>2993.8</v>
      </c>
      <c r="G223" s="758">
        <v>1180.5</v>
      </c>
      <c r="H223" s="758">
        <v>1654.9</v>
      </c>
      <c r="I223" s="758">
        <v>9335.5</v>
      </c>
      <c r="J223" s="956">
        <v>100.7</v>
      </c>
      <c r="K223" s="758">
        <v>1143.5</v>
      </c>
      <c r="L223" s="757">
        <v>277.2</v>
      </c>
      <c r="M223" s="758">
        <v>145.9</v>
      </c>
      <c r="N223" s="758">
        <v>29.7</v>
      </c>
      <c r="O223" s="758">
        <v>23.6</v>
      </c>
      <c r="P223" s="758">
        <v>23.4</v>
      </c>
      <c r="Q223" s="758">
        <v>4.5</v>
      </c>
      <c r="R223" s="758">
        <v>50.1</v>
      </c>
      <c r="S223" s="757" t="s">
        <v>123</v>
      </c>
      <c r="T223" s="757" t="s">
        <v>123</v>
      </c>
    </row>
    <row r="224" spans="2:20" s="749" customFormat="1" ht="34.9" hidden="1" customHeight="1">
      <c r="B224" s="217">
        <v>41671</v>
      </c>
      <c r="C224" s="755">
        <v>18628.8</v>
      </c>
      <c r="D224" s="755">
        <v>2430.4</v>
      </c>
      <c r="E224" s="755">
        <v>15895.8</v>
      </c>
      <c r="F224" s="756">
        <v>2521.6</v>
      </c>
      <c r="G224" s="756">
        <v>1301.2</v>
      </c>
      <c r="H224" s="756">
        <v>1553.1</v>
      </c>
      <c r="I224" s="756">
        <v>9104.1</v>
      </c>
      <c r="J224" s="957">
        <v>146.9</v>
      </c>
      <c r="K224" s="756">
        <v>1268.9000000000001</v>
      </c>
      <c r="L224" s="755">
        <v>302.60000000000002</v>
      </c>
      <c r="M224" s="756">
        <v>168.1</v>
      </c>
      <c r="N224" s="756">
        <v>28.7</v>
      </c>
      <c r="O224" s="756">
        <v>21.7</v>
      </c>
      <c r="P224" s="756">
        <v>28.4</v>
      </c>
      <c r="Q224" s="756">
        <v>3.9</v>
      </c>
      <c r="R224" s="756">
        <v>51.8</v>
      </c>
      <c r="S224" s="755" t="s">
        <v>123</v>
      </c>
      <c r="T224" s="755" t="s">
        <v>123</v>
      </c>
    </row>
    <row r="225" spans="2:22" s="749" customFormat="1" ht="34.9" hidden="1" customHeight="1">
      <c r="B225" s="216">
        <v>41699</v>
      </c>
      <c r="C225" s="757">
        <v>18684.900000000001</v>
      </c>
      <c r="D225" s="757">
        <v>2462.4</v>
      </c>
      <c r="E225" s="757">
        <v>15925.9</v>
      </c>
      <c r="F225" s="758">
        <v>2391.4</v>
      </c>
      <c r="G225" s="758">
        <v>1289.5999999999999</v>
      </c>
      <c r="H225" s="758">
        <v>1579.1</v>
      </c>
      <c r="I225" s="758">
        <v>9356.5</v>
      </c>
      <c r="J225" s="956">
        <v>96.7</v>
      </c>
      <c r="K225" s="758">
        <v>1212.5999999999999</v>
      </c>
      <c r="L225" s="757">
        <v>296.60000000000002</v>
      </c>
      <c r="M225" s="758">
        <v>165.1</v>
      </c>
      <c r="N225" s="758">
        <v>31.9</v>
      </c>
      <c r="O225" s="758">
        <v>21.7</v>
      </c>
      <c r="P225" s="758">
        <v>23.1</v>
      </c>
      <c r="Q225" s="758">
        <v>3.6</v>
      </c>
      <c r="R225" s="758">
        <v>51.2</v>
      </c>
      <c r="S225" s="757" t="s">
        <v>123</v>
      </c>
      <c r="T225" s="757" t="s">
        <v>123</v>
      </c>
    </row>
    <row r="226" spans="2:22" s="749" customFormat="1" ht="34.9" hidden="1" customHeight="1">
      <c r="B226" s="217">
        <v>41730</v>
      </c>
      <c r="C226" s="755">
        <v>18809.599999999999</v>
      </c>
      <c r="D226" s="755">
        <v>2447.9</v>
      </c>
      <c r="E226" s="755">
        <v>16072.6</v>
      </c>
      <c r="F226" s="756">
        <v>2331.6</v>
      </c>
      <c r="G226" s="756">
        <v>1227.3</v>
      </c>
      <c r="H226" s="756">
        <v>1711.4</v>
      </c>
      <c r="I226" s="756">
        <v>9500.5</v>
      </c>
      <c r="J226" s="957">
        <v>95.9</v>
      </c>
      <c r="K226" s="756">
        <v>1205.9000000000001</v>
      </c>
      <c r="L226" s="755">
        <v>289.10000000000002</v>
      </c>
      <c r="M226" s="756">
        <v>156.19999999999999</v>
      </c>
      <c r="N226" s="756">
        <v>35.200000000000003</v>
      </c>
      <c r="O226" s="756">
        <v>21.7</v>
      </c>
      <c r="P226" s="756">
        <v>20.8</v>
      </c>
      <c r="Q226" s="756">
        <v>3.2</v>
      </c>
      <c r="R226" s="756">
        <v>52</v>
      </c>
      <c r="S226" s="755" t="s">
        <v>123</v>
      </c>
      <c r="T226" s="755" t="s">
        <v>123</v>
      </c>
    </row>
    <row r="227" spans="2:22" s="749" customFormat="1" ht="34.9" hidden="1" customHeight="1">
      <c r="B227" s="216">
        <v>41760</v>
      </c>
      <c r="C227" s="757">
        <v>19040.96</v>
      </c>
      <c r="D227" s="757">
        <v>2478.19</v>
      </c>
      <c r="E227" s="757">
        <v>16285.84</v>
      </c>
      <c r="F227" s="758">
        <v>2307.41</v>
      </c>
      <c r="G227" s="758">
        <v>1215.21</v>
      </c>
      <c r="H227" s="758">
        <v>1701.37</v>
      </c>
      <c r="I227" s="758">
        <v>9722.9599999999991</v>
      </c>
      <c r="J227" s="956">
        <v>118.34</v>
      </c>
      <c r="K227" s="758">
        <v>1220.55</v>
      </c>
      <c r="L227" s="757">
        <v>276.93</v>
      </c>
      <c r="M227" s="758">
        <v>153.19</v>
      </c>
      <c r="N227" s="758">
        <v>30.45</v>
      </c>
      <c r="O227" s="758">
        <v>21.67</v>
      </c>
      <c r="P227" s="758">
        <v>19.489999999999998</v>
      </c>
      <c r="Q227" s="758">
        <v>1.58</v>
      </c>
      <c r="R227" s="758">
        <v>50.54</v>
      </c>
      <c r="S227" s="757" t="s">
        <v>123</v>
      </c>
      <c r="T227" s="757" t="s">
        <v>123</v>
      </c>
    </row>
    <row r="228" spans="2:22" s="749" customFormat="1" ht="34.9" hidden="1" customHeight="1">
      <c r="B228" s="217">
        <v>41791</v>
      </c>
      <c r="C228" s="755">
        <v>19048.36</v>
      </c>
      <c r="D228" s="755">
        <v>2544.9</v>
      </c>
      <c r="E228" s="755">
        <v>16241.86</v>
      </c>
      <c r="F228" s="756">
        <v>2338.9</v>
      </c>
      <c r="G228" s="756">
        <v>1282.5</v>
      </c>
      <c r="H228" s="756">
        <v>1726.5</v>
      </c>
      <c r="I228" s="756">
        <v>9601.7999999999993</v>
      </c>
      <c r="J228" s="957">
        <v>103.51</v>
      </c>
      <c r="K228" s="756">
        <v>1188.6500000000001</v>
      </c>
      <c r="L228" s="755">
        <v>261.60000000000002</v>
      </c>
      <c r="M228" s="756">
        <v>147.19999999999999</v>
      </c>
      <c r="N228" s="756">
        <v>25.8</v>
      </c>
      <c r="O228" s="756">
        <v>21.2</v>
      </c>
      <c r="P228" s="756">
        <v>18.600000000000001</v>
      </c>
      <c r="Q228" s="756">
        <v>1.5</v>
      </c>
      <c r="R228" s="756">
        <v>47.3</v>
      </c>
      <c r="S228" s="755" t="s">
        <v>123</v>
      </c>
      <c r="T228" s="755" t="s">
        <v>123</v>
      </c>
    </row>
    <row r="229" spans="2:22" s="749" customFormat="1" ht="34.9" hidden="1" customHeight="1">
      <c r="B229" s="216">
        <v>41821</v>
      </c>
      <c r="C229" s="757">
        <v>19116.18</v>
      </c>
      <c r="D229" s="757">
        <v>2496.98</v>
      </c>
      <c r="E229" s="757">
        <v>16370.1</v>
      </c>
      <c r="F229" s="758">
        <v>3268.2</v>
      </c>
      <c r="G229" s="758">
        <v>1240.0999999999999</v>
      </c>
      <c r="H229" s="758">
        <v>1657.1</v>
      </c>
      <c r="I229" s="758">
        <v>8987.1</v>
      </c>
      <c r="J229" s="956">
        <v>71.2</v>
      </c>
      <c r="K229" s="758">
        <v>1146.4000000000001</v>
      </c>
      <c r="L229" s="757">
        <v>249.1</v>
      </c>
      <c r="M229" s="758">
        <v>146.30000000000001</v>
      </c>
      <c r="N229" s="758">
        <v>20.3</v>
      </c>
      <c r="O229" s="758">
        <v>17.3</v>
      </c>
      <c r="P229" s="758">
        <v>14.2</v>
      </c>
      <c r="Q229" s="758">
        <v>1.6</v>
      </c>
      <c r="R229" s="758">
        <v>49.4</v>
      </c>
      <c r="S229" s="757" t="s">
        <v>123</v>
      </c>
      <c r="T229" s="757" t="s">
        <v>123</v>
      </c>
    </row>
    <row r="230" spans="2:22" s="749" customFormat="1" ht="34.9" hidden="1" customHeight="1">
      <c r="B230" s="217">
        <v>41852</v>
      </c>
      <c r="C230" s="755">
        <v>19194.400000000001</v>
      </c>
      <c r="D230" s="755">
        <v>2435.5</v>
      </c>
      <c r="E230" s="755">
        <v>16501.8</v>
      </c>
      <c r="F230" s="756">
        <v>2296</v>
      </c>
      <c r="G230" s="756">
        <v>1490.7</v>
      </c>
      <c r="H230" s="756">
        <v>1697.2</v>
      </c>
      <c r="I230" s="756">
        <v>9683.1</v>
      </c>
      <c r="J230" s="957">
        <v>60.1</v>
      </c>
      <c r="K230" s="756">
        <v>1274.7</v>
      </c>
      <c r="L230" s="755">
        <v>257.10000000000002</v>
      </c>
      <c r="M230" s="756">
        <v>143.6</v>
      </c>
      <c r="N230" s="756">
        <v>23.3</v>
      </c>
      <c r="O230" s="756">
        <v>20.6</v>
      </c>
      <c r="P230" s="756">
        <v>16.399999999999999</v>
      </c>
      <c r="Q230" s="756">
        <v>4.0999999999999996</v>
      </c>
      <c r="R230" s="756">
        <v>49.1</v>
      </c>
      <c r="S230" s="755" t="s">
        <v>123</v>
      </c>
      <c r="T230" s="755" t="s">
        <v>123</v>
      </c>
    </row>
    <row r="231" spans="2:22" s="749" customFormat="1" ht="34.9" hidden="1" customHeight="1">
      <c r="B231" s="216">
        <v>41883</v>
      </c>
      <c r="C231" s="757">
        <v>19390.3</v>
      </c>
      <c r="D231" s="757">
        <v>2576.1</v>
      </c>
      <c r="E231" s="757">
        <v>16556.599999999999</v>
      </c>
      <c r="F231" s="758">
        <v>2374.1</v>
      </c>
      <c r="G231" s="758">
        <v>1440.2</v>
      </c>
      <c r="H231" s="758">
        <v>1738.2</v>
      </c>
      <c r="I231" s="758">
        <v>9597.6</v>
      </c>
      <c r="J231" s="956">
        <v>42</v>
      </c>
      <c r="K231" s="758">
        <v>1364.5</v>
      </c>
      <c r="L231" s="757">
        <v>257.60000000000002</v>
      </c>
      <c r="M231" s="758">
        <v>133.4</v>
      </c>
      <c r="N231" s="758">
        <v>32.200000000000003</v>
      </c>
      <c r="O231" s="758">
        <v>20.5</v>
      </c>
      <c r="P231" s="758">
        <v>15</v>
      </c>
      <c r="Q231" s="758">
        <v>19.100000000000001</v>
      </c>
      <c r="R231" s="758">
        <v>37.4</v>
      </c>
      <c r="S231" s="757" t="s">
        <v>123</v>
      </c>
      <c r="T231" s="757" t="s">
        <v>123</v>
      </c>
    </row>
    <row r="232" spans="2:22" s="749" customFormat="1" ht="34.9" hidden="1" customHeight="1">
      <c r="B232" s="217">
        <v>41913</v>
      </c>
      <c r="C232" s="755">
        <v>19431.099999999999</v>
      </c>
      <c r="D232" s="755">
        <v>2621</v>
      </c>
      <c r="E232" s="755">
        <v>16577.3</v>
      </c>
      <c r="F232" s="756">
        <v>2387.8000000000002</v>
      </c>
      <c r="G232" s="756">
        <v>1402</v>
      </c>
      <c r="H232" s="756">
        <v>1755</v>
      </c>
      <c r="I232" s="756">
        <v>9757.4</v>
      </c>
      <c r="J232" s="957">
        <v>43.5</v>
      </c>
      <c r="K232" s="756">
        <v>1231.5999999999999</v>
      </c>
      <c r="L232" s="755">
        <v>232.8</v>
      </c>
      <c r="M232" s="756">
        <v>114.1</v>
      </c>
      <c r="N232" s="756">
        <v>35.700000000000003</v>
      </c>
      <c r="O232" s="756">
        <v>20.6</v>
      </c>
      <c r="P232" s="756">
        <v>14.9</v>
      </c>
      <c r="Q232" s="756">
        <v>2.2000000000000002</v>
      </c>
      <c r="R232" s="756">
        <v>45.3</v>
      </c>
      <c r="S232" s="755" t="s">
        <v>123</v>
      </c>
      <c r="T232" s="755" t="s">
        <v>123</v>
      </c>
    </row>
    <row r="233" spans="2:22" s="749" customFormat="1" ht="34.9" hidden="1" customHeight="1">
      <c r="B233" s="216">
        <v>41944</v>
      </c>
      <c r="C233" s="757">
        <v>19491</v>
      </c>
      <c r="D233" s="757">
        <v>2510.9</v>
      </c>
      <c r="E233" s="757">
        <v>16723.900000000001</v>
      </c>
      <c r="F233" s="758">
        <v>2522.1999999999998</v>
      </c>
      <c r="G233" s="758">
        <v>1409</v>
      </c>
      <c r="H233" s="758">
        <v>1714.5</v>
      </c>
      <c r="I233" s="758">
        <v>9817.7000000000007</v>
      </c>
      <c r="J233" s="956">
        <v>60.3</v>
      </c>
      <c r="K233" s="758">
        <v>1200.2</v>
      </c>
      <c r="L233" s="757">
        <v>256.2</v>
      </c>
      <c r="M233" s="758">
        <v>149</v>
      </c>
      <c r="N233" s="758">
        <v>27.8</v>
      </c>
      <c r="O233" s="758">
        <v>20.5</v>
      </c>
      <c r="P233" s="758">
        <v>14.6</v>
      </c>
      <c r="Q233" s="758">
        <v>0.6</v>
      </c>
      <c r="R233" s="758">
        <v>43.7</v>
      </c>
      <c r="S233" s="757" t="s">
        <v>123</v>
      </c>
      <c r="T233" s="757" t="s">
        <v>123</v>
      </c>
    </row>
    <row r="234" spans="2:22" s="749" customFormat="1" ht="34.9" hidden="1" customHeight="1">
      <c r="B234" s="217">
        <v>41974</v>
      </c>
      <c r="C234" s="755">
        <v>19274.5</v>
      </c>
      <c r="D234" s="755">
        <v>2228.4</v>
      </c>
      <c r="E234" s="755">
        <v>12606.6</v>
      </c>
      <c r="F234" s="756">
        <v>1649.7</v>
      </c>
      <c r="G234" s="756">
        <v>941.4</v>
      </c>
      <c r="H234" s="756">
        <v>1229.4000000000001</v>
      </c>
      <c r="I234" s="756">
        <v>7703.8</v>
      </c>
      <c r="J234" s="957">
        <v>0</v>
      </c>
      <c r="K234" s="756">
        <v>1082.3</v>
      </c>
      <c r="L234" s="755">
        <v>240.7</v>
      </c>
      <c r="M234" s="756">
        <v>129.69999999999999</v>
      </c>
      <c r="N234" s="756">
        <v>34.700000000000003</v>
      </c>
      <c r="O234" s="756">
        <v>21</v>
      </c>
      <c r="P234" s="756">
        <v>14.6</v>
      </c>
      <c r="Q234" s="756">
        <v>0.4</v>
      </c>
      <c r="R234" s="756">
        <v>40.299999999999997</v>
      </c>
      <c r="S234" s="755">
        <v>4067.8</v>
      </c>
      <c r="T234" s="755">
        <v>131</v>
      </c>
      <c r="U234" s="750"/>
      <c r="V234" s="750"/>
    </row>
    <row r="235" spans="2:22" s="749" customFormat="1" ht="34.9" hidden="1" customHeight="1">
      <c r="B235" s="215">
        <v>2015</v>
      </c>
      <c r="C235" s="759"/>
      <c r="D235" s="760"/>
      <c r="E235" s="759"/>
      <c r="F235" s="761"/>
      <c r="G235" s="761"/>
      <c r="H235" s="761"/>
      <c r="I235" s="761"/>
      <c r="J235" s="959"/>
      <c r="K235" s="761"/>
      <c r="L235" s="760"/>
      <c r="M235" s="762"/>
      <c r="N235" s="762"/>
      <c r="O235" s="761"/>
      <c r="P235" s="761"/>
      <c r="Q235" s="762"/>
      <c r="R235" s="762"/>
      <c r="S235" s="759"/>
      <c r="T235" s="759"/>
      <c r="V235" s="750"/>
    </row>
    <row r="236" spans="2:22" s="749" customFormat="1" ht="34.9" hidden="1" customHeight="1">
      <c r="B236" s="216">
        <v>42005</v>
      </c>
      <c r="C236" s="757">
        <v>19380.7</v>
      </c>
      <c r="D236" s="757">
        <v>2330.9</v>
      </c>
      <c r="E236" s="757">
        <v>12620.5</v>
      </c>
      <c r="F236" s="758">
        <v>1637.7</v>
      </c>
      <c r="G236" s="758">
        <v>1035.7</v>
      </c>
      <c r="H236" s="758">
        <v>1173.0999999999999</v>
      </c>
      <c r="I236" s="758">
        <v>7794.4</v>
      </c>
      <c r="J236" s="956">
        <v>0</v>
      </c>
      <c r="K236" s="758">
        <v>979.6</v>
      </c>
      <c r="L236" s="757">
        <v>234.5</v>
      </c>
      <c r="M236" s="758">
        <v>125.1</v>
      </c>
      <c r="N236" s="758">
        <v>29.7</v>
      </c>
      <c r="O236" s="758">
        <v>19.7</v>
      </c>
      <c r="P236" s="758">
        <v>13.6</v>
      </c>
      <c r="Q236" s="758">
        <v>0.7</v>
      </c>
      <c r="R236" s="758">
        <v>45.7</v>
      </c>
      <c r="S236" s="757">
        <v>4063.5</v>
      </c>
      <c r="T236" s="757">
        <v>131.30000000000001</v>
      </c>
      <c r="V236" s="750"/>
    </row>
    <row r="237" spans="2:22" s="749" customFormat="1" ht="34.9" hidden="1" customHeight="1">
      <c r="B237" s="217">
        <v>42036</v>
      </c>
      <c r="C237" s="755">
        <v>19357.400000000001</v>
      </c>
      <c r="D237" s="755">
        <v>2239.5</v>
      </c>
      <c r="E237" s="755">
        <v>12522.2</v>
      </c>
      <c r="F237" s="756">
        <v>1597.7</v>
      </c>
      <c r="G237" s="756">
        <v>1000.6</v>
      </c>
      <c r="H237" s="756">
        <v>1150.0999999999999</v>
      </c>
      <c r="I237" s="756">
        <v>7681.5</v>
      </c>
      <c r="J237" s="957">
        <v>0</v>
      </c>
      <c r="K237" s="756">
        <v>1092.3</v>
      </c>
      <c r="L237" s="755">
        <v>243.1</v>
      </c>
      <c r="M237" s="756">
        <v>118.3</v>
      </c>
      <c r="N237" s="756">
        <v>35</v>
      </c>
      <c r="O237" s="756">
        <v>21.2</v>
      </c>
      <c r="P237" s="756">
        <v>15.7</v>
      </c>
      <c r="Q237" s="756">
        <v>1.2</v>
      </c>
      <c r="R237" s="756">
        <v>51.7</v>
      </c>
      <c r="S237" s="755">
        <v>4214.2</v>
      </c>
      <c r="T237" s="755">
        <v>138.4</v>
      </c>
      <c r="V237" s="750"/>
    </row>
    <row r="238" spans="2:22" s="749" customFormat="1" ht="34.9" hidden="1" customHeight="1">
      <c r="B238" s="216">
        <v>42064</v>
      </c>
      <c r="C238" s="757">
        <v>19782.5</v>
      </c>
      <c r="D238" s="757">
        <v>2191.3000000000002</v>
      </c>
      <c r="E238" s="757">
        <v>12927</v>
      </c>
      <c r="F238" s="758">
        <v>1518.8</v>
      </c>
      <c r="G238" s="758">
        <v>1068.7</v>
      </c>
      <c r="H238" s="758">
        <v>1217</v>
      </c>
      <c r="I238" s="758">
        <v>8120.7</v>
      </c>
      <c r="J238" s="956">
        <v>0</v>
      </c>
      <c r="K238" s="758">
        <v>1001.8</v>
      </c>
      <c r="L238" s="757">
        <v>258.10000000000002</v>
      </c>
      <c r="M238" s="758">
        <v>144.5</v>
      </c>
      <c r="N238" s="758">
        <v>30.9</v>
      </c>
      <c r="O238" s="758">
        <v>25.8</v>
      </c>
      <c r="P238" s="758">
        <v>15.2</v>
      </c>
      <c r="Q238" s="758">
        <v>1.5</v>
      </c>
      <c r="R238" s="758">
        <v>40.200000000000003</v>
      </c>
      <c r="S238" s="757">
        <v>4274</v>
      </c>
      <c r="T238" s="757">
        <v>132.1</v>
      </c>
      <c r="V238" s="750"/>
    </row>
    <row r="239" spans="2:22" s="749" customFormat="1" ht="34.9" hidden="1" customHeight="1">
      <c r="B239" s="217">
        <v>42095</v>
      </c>
      <c r="C239" s="755">
        <v>19896.8</v>
      </c>
      <c r="D239" s="755">
        <v>2188.1</v>
      </c>
      <c r="E239" s="755">
        <v>13031.1</v>
      </c>
      <c r="F239" s="756">
        <v>1439.6</v>
      </c>
      <c r="G239" s="756">
        <v>1035.9000000000001</v>
      </c>
      <c r="H239" s="756">
        <v>1200.3</v>
      </c>
      <c r="I239" s="756">
        <v>8333.9</v>
      </c>
      <c r="J239" s="957">
        <v>0</v>
      </c>
      <c r="K239" s="756">
        <v>1021.4</v>
      </c>
      <c r="L239" s="755">
        <v>256.2</v>
      </c>
      <c r="M239" s="756">
        <v>139</v>
      </c>
      <c r="N239" s="756">
        <v>30.2</v>
      </c>
      <c r="O239" s="756">
        <v>26</v>
      </c>
      <c r="P239" s="756">
        <v>13.4</v>
      </c>
      <c r="Q239" s="756">
        <v>1</v>
      </c>
      <c r="R239" s="756">
        <v>46.6</v>
      </c>
      <c r="S239" s="755">
        <v>4280.8999999999996</v>
      </c>
      <c r="T239" s="755">
        <v>140.5</v>
      </c>
      <c r="V239" s="750"/>
    </row>
    <row r="240" spans="2:22" s="749" customFormat="1" ht="34.9" hidden="1" customHeight="1">
      <c r="B240" s="216">
        <v>42125</v>
      </c>
      <c r="C240" s="757">
        <v>19985.400000000001</v>
      </c>
      <c r="D240" s="757">
        <v>2234.4</v>
      </c>
      <c r="E240" s="757">
        <v>13040</v>
      </c>
      <c r="F240" s="758">
        <v>1533.9</v>
      </c>
      <c r="G240" s="758">
        <v>879.3</v>
      </c>
      <c r="H240" s="758">
        <v>1282</v>
      </c>
      <c r="I240" s="758">
        <v>8304.6</v>
      </c>
      <c r="J240" s="956">
        <v>0</v>
      </c>
      <c r="K240" s="758">
        <v>1040.2</v>
      </c>
      <c r="L240" s="757">
        <v>247.6</v>
      </c>
      <c r="M240" s="758">
        <v>126.4</v>
      </c>
      <c r="N240" s="758">
        <v>30.5</v>
      </c>
      <c r="O240" s="758">
        <v>26.9</v>
      </c>
      <c r="P240" s="758">
        <v>15.7</v>
      </c>
      <c r="Q240" s="758">
        <v>3.5</v>
      </c>
      <c r="R240" s="758">
        <v>44.6</v>
      </c>
      <c r="S240" s="757">
        <v>4332.1000000000004</v>
      </c>
      <c r="T240" s="757">
        <v>131.30000000000001</v>
      </c>
      <c r="V240" s="750"/>
    </row>
    <row r="241" spans="2:22" s="749" customFormat="1" ht="34.9" hidden="1" customHeight="1">
      <c r="B241" s="217">
        <v>42156</v>
      </c>
      <c r="C241" s="755">
        <v>20253.2</v>
      </c>
      <c r="D241" s="755">
        <v>2305</v>
      </c>
      <c r="E241" s="755">
        <v>13257.6</v>
      </c>
      <c r="F241" s="756">
        <v>1553.3</v>
      </c>
      <c r="G241" s="756">
        <v>1098.8</v>
      </c>
      <c r="H241" s="756">
        <v>1105.9000000000001</v>
      </c>
      <c r="I241" s="756">
        <v>8471.1</v>
      </c>
      <c r="J241" s="957">
        <v>0</v>
      </c>
      <c r="K241" s="756">
        <v>1028.5</v>
      </c>
      <c r="L241" s="755">
        <v>246.6</v>
      </c>
      <c r="M241" s="756">
        <v>134.6</v>
      </c>
      <c r="N241" s="756">
        <v>33.299999999999997</v>
      </c>
      <c r="O241" s="756">
        <v>24.5</v>
      </c>
      <c r="P241" s="756">
        <v>16.3</v>
      </c>
      <c r="Q241" s="756">
        <v>0.7</v>
      </c>
      <c r="R241" s="756">
        <v>37.200000000000003</v>
      </c>
      <c r="S241" s="755">
        <v>4307.8999999999996</v>
      </c>
      <c r="T241" s="755">
        <v>136.1</v>
      </c>
      <c r="V241" s="750"/>
    </row>
    <row r="242" spans="2:22" s="749" customFormat="1" ht="34.9" hidden="1" customHeight="1">
      <c r="B242" s="216">
        <v>42186</v>
      </c>
      <c r="C242" s="757">
        <v>20285.900000000001</v>
      </c>
      <c r="D242" s="757">
        <v>2282.6999999999998</v>
      </c>
      <c r="E242" s="757">
        <v>13337.2</v>
      </c>
      <c r="F242" s="758">
        <v>1527.3</v>
      </c>
      <c r="G242" s="758">
        <v>1155.5</v>
      </c>
      <c r="H242" s="758">
        <v>1094</v>
      </c>
      <c r="I242" s="758">
        <v>8415.7999999999993</v>
      </c>
      <c r="J242" s="956">
        <v>0</v>
      </c>
      <c r="K242" s="758">
        <v>1144.5999999999999</v>
      </c>
      <c r="L242" s="757">
        <v>253</v>
      </c>
      <c r="M242" s="758">
        <v>142.4</v>
      </c>
      <c r="N242" s="758">
        <v>28.2</v>
      </c>
      <c r="O242" s="758">
        <v>28.3</v>
      </c>
      <c r="P242" s="758">
        <v>17.3</v>
      </c>
      <c r="Q242" s="758">
        <v>1.6</v>
      </c>
      <c r="R242" s="758">
        <v>35.200000000000003</v>
      </c>
      <c r="S242" s="757">
        <v>4282.2</v>
      </c>
      <c r="T242" s="757">
        <v>130.80000000000001</v>
      </c>
      <c r="V242" s="750"/>
    </row>
    <row r="243" spans="2:22" s="749" customFormat="1" ht="34.9" hidden="1" customHeight="1">
      <c r="B243" s="217">
        <v>42217</v>
      </c>
      <c r="C243" s="755">
        <v>20609.5</v>
      </c>
      <c r="D243" s="755">
        <v>2230.5</v>
      </c>
      <c r="E243" s="755">
        <v>13678.2</v>
      </c>
      <c r="F243" s="756">
        <v>1472.3</v>
      </c>
      <c r="G243" s="756">
        <v>1177.9000000000001</v>
      </c>
      <c r="H243" s="756">
        <v>1119.3</v>
      </c>
      <c r="I243" s="756">
        <v>8771.2999999999993</v>
      </c>
      <c r="J243" s="957">
        <v>0</v>
      </c>
      <c r="K243" s="756">
        <v>1137.4000000000001</v>
      </c>
      <c r="L243" s="755">
        <v>220.3</v>
      </c>
      <c r="M243" s="756">
        <v>112.9</v>
      </c>
      <c r="N243" s="756">
        <v>30.2</v>
      </c>
      <c r="O243" s="756">
        <v>28.1</v>
      </c>
      <c r="P243" s="756">
        <v>14.7</v>
      </c>
      <c r="Q243" s="756">
        <v>1</v>
      </c>
      <c r="R243" s="756">
        <v>33.4</v>
      </c>
      <c r="S243" s="755">
        <v>4358.8</v>
      </c>
      <c r="T243" s="755">
        <v>121.7</v>
      </c>
      <c r="V243" s="750"/>
    </row>
    <row r="244" spans="2:22" s="749" customFormat="1" ht="34.9" hidden="1" customHeight="1">
      <c r="B244" s="216">
        <v>42248</v>
      </c>
      <c r="C244" s="757">
        <v>20838.099999999999</v>
      </c>
      <c r="D244" s="757">
        <v>2162.9</v>
      </c>
      <c r="E244" s="757">
        <v>13829.5</v>
      </c>
      <c r="F244" s="758">
        <v>1719.6</v>
      </c>
      <c r="G244" s="758">
        <v>900.4</v>
      </c>
      <c r="H244" s="758">
        <v>1181.5</v>
      </c>
      <c r="I244" s="758">
        <v>8866</v>
      </c>
      <c r="J244" s="956">
        <v>0</v>
      </c>
      <c r="K244" s="758">
        <v>1162</v>
      </c>
      <c r="L244" s="757">
        <v>234</v>
      </c>
      <c r="M244" s="758">
        <v>127.8</v>
      </c>
      <c r="N244" s="758">
        <v>31.3</v>
      </c>
      <c r="O244" s="758">
        <v>24.5</v>
      </c>
      <c r="P244" s="758">
        <v>14.1</v>
      </c>
      <c r="Q244" s="758">
        <v>1.7</v>
      </c>
      <c r="R244" s="758">
        <v>34.6</v>
      </c>
      <c r="S244" s="757">
        <v>4479.1000000000004</v>
      </c>
      <c r="T244" s="757">
        <v>132.6</v>
      </c>
      <c r="V244" s="750"/>
    </row>
    <row r="245" spans="2:22" s="749" customFormat="1" ht="34.9" hidden="1" customHeight="1">
      <c r="B245" s="217">
        <v>42278</v>
      </c>
      <c r="C245" s="755">
        <v>21014.400000000001</v>
      </c>
      <c r="D245" s="755">
        <v>2202.6999999999998</v>
      </c>
      <c r="E245" s="755">
        <v>13895.6</v>
      </c>
      <c r="F245" s="756">
        <v>1642.3</v>
      </c>
      <c r="G245" s="756">
        <v>1013.6</v>
      </c>
      <c r="H245" s="756">
        <v>1170</v>
      </c>
      <c r="I245" s="756">
        <v>8933.6</v>
      </c>
      <c r="J245" s="957">
        <v>0</v>
      </c>
      <c r="K245" s="756">
        <v>1136.0999999999999</v>
      </c>
      <c r="L245" s="755">
        <v>247.3</v>
      </c>
      <c r="M245" s="756">
        <v>142.1</v>
      </c>
      <c r="N245" s="756">
        <v>30.3</v>
      </c>
      <c r="O245" s="756">
        <v>22.2</v>
      </c>
      <c r="P245" s="756">
        <v>13.2</v>
      </c>
      <c r="Q245" s="756">
        <v>3.3</v>
      </c>
      <c r="R245" s="756">
        <v>36.200000000000003</v>
      </c>
      <c r="S245" s="755">
        <v>4526</v>
      </c>
      <c r="T245" s="755">
        <v>142.80000000000001</v>
      </c>
      <c r="V245" s="750"/>
    </row>
    <row r="246" spans="2:22" s="749" customFormat="1" ht="34.9" hidden="1" customHeight="1">
      <c r="B246" s="216">
        <v>42309</v>
      </c>
      <c r="C246" s="757">
        <v>21048</v>
      </c>
      <c r="D246" s="757">
        <v>2182.6</v>
      </c>
      <c r="E246" s="757">
        <v>13855.8</v>
      </c>
      <c r="F246" s="758">
        <v>1686</v>
      </c>
      <c r="G246" s="758">
        <v>946.2</v>
      </c>
      <c r="H246" s="758">
        <v>1192.2</v>
      </c>
      <c r="I246" s="758">
        <v>8957.5</v>
      </c>
      <c r="J246" s="956">
        <v>0</v>
      </c>
      <c r="K246" s="758">
        <v>1073.9000000000001</v>
      </c>
      <c r="L246" s="757">
        <v>239.7</v>
      </c>
      <c r="M246" s="758">
        <v>138.30000000000001</v>
      </c>
      <c r="N246" s="758">
        <v>31.5</v>
      </c>
      <c r="O246" s="758">
        <v>17.600000000000001</v>
      </c>
      <c r="P246" s="758">
        <v>13</v>
      </c>
      <c r="Q246" s="758">
        <v>1.5</v>
      </c>
      <c r="R246" s="758">
        <v>37.799999999999997</v>
      </c>
      <c r="S246" s="757">
        <v>4635.8999999999996</v>
      </c>
      <c r="T246" s="757">
        <v>134</v>
      </c>
      <c r="V246" s="750"/>
    </row>
    <row r="247" spans="2:22" s="749" customFormat="1" ht="34.9" hidden="1" customHeight="1">
      <c r="B247" s="217">
        <v>42339</v>
      </c>
      <c r="C247" s="755">
        <v>21103.5</v>
      </c>
      <c r="D247" s="755">
        <v>2219.1999999999998</v>
      </c>
      <c r="E247" s="755">
        <v>13802.8</v>
      </c>
      <c r="F247" s="756">
        <v>1589.8</v>
      </c>
      <c r="G247" s="756">
        <v>960</v>
      </c>
      <c r="H247" s="756">
        <v>1154.3</v>
      </c>
      <c r="I247" s="756">
        <v>9045.7999999999993</v>
      </c>
      <c r="J247" s="957">
        <v>0</v>
      </c>
      <c r="K247" s="756">
        <v>1052.9000000000001</v>
      </c>
      <c r="L247" s="755">
        <v>256.39999999999998</v>
      </c>
      <c r="M247" s="756">
        <v>158.80000000000001</v>
      </c>
      <c r="N247" s="756">
        <v>26.8</v>
      </c>
      <c r="O247" s="756">
        <v>18.399999999999999</v>
      </c>
      <c r="P247" s="756">
        <v>13.8</v>
      </c>
      <c r="Q247" s="756">
        <v>4.5999999999999996</v>
      </c>
      <c r="R247" s="756">
        <v>34</v>
      </c>
      <c r="S247" s="755">
        <v>4691.8</v>
      </c>
      <c r="T247" s="755">
        <v>133.30000000000001</v>
      </c>
      <c r="V247" s="750"/>
    </row>
    <row r="248" spans="2:22" s="749" customFormat="1" ht="34.9" hidden="1" customHeight="1">
      <c r="B248" s="215">
        <v>2016</v>
      </c>
      <c r="C248" s="759"/>
      <c r="D248" s="760"/>
      <c r="E248" s="759"/>
      <c r="F248" s="761"/>
      <c r="G248" s="761"/>
      <c r="H248" s="761"/>
      <c r="I248" s="761"/>
      <c r="J248" s="959"/>
      <c r="K248" s="761"/>
      <c r="L248" s="760"/>
      <c r="M248" s="762"/>
      <c r="N248" s="762"/>
      <c r="O248" s="761"/>
      <c r="P248" s="761"/>
      <c r="Q248" s="762"/>
      <c r="R248" s="762"/>
      <c r="S248" s="759"/>
      <c r="T248" s="759"/>
      <c r="V248" s="750"/>
    </row>
    <row r="249" spans="2:22" s="749" customFormat="1" ht="34.9" hidden="1" customHeight="1">
      <c r="B249" s="216">
        <v>42370</v>
      </c>
      <c r="C249" s="757">
        <v>21156.1</v>
      </c>
      <c r="D249" s="757">
        <v>2239.5</v>
      </c>
      <c r="E249" s="757">
        <v>13838.1</v>
      </c>
      <c r="F249" s="758">
        <v>1630</v>
      </c>
      <c r="G249" s="758">
        <v>959.1</v>
      </c>
      <c r="H249" s="758">
        <v>1113</v>
      </c>
      <c r="I249" s="758">
        <v>9125.1</v>
      </c>
      <c r="J249" s="956">
        <v>0</v>
      </c>
      <c r="K249" s="758">
        <v>1010.9</v>
      </c>
      <c r="L249" s="757">
        <v>231.9</v>
      </c>
      <c r="M249" s="758">
        <v>133.80000000000001</v>
      </c>
      <c r="N249" s="758">
        <v>31</v>
      </c>
      <c r="O249" s="758">
        <v>17.7</v>
      </c>
      <c r="P249" s="758">
        <v>14.5</v>
      </c>
      <c r="Q249" s="758">
        <v>1.3</v>
      </c>
      <c r="R249" s="758">
        <v>33.6</v>
      </c>
      <c r="S249" s="757">
        <v>4723.3999999999996</v>
      </c>
      <c r="T249" s="757">
        <v>123.2</v>
      </c>
      <c r="V249" s="750"/>
    </row>
    <row r="250" spans="2:22" s="749" customFormat="1" ht="34.9" hidden="1" customHeight="1">
      <c r="B250" s="217">
        <v>42401</v>
      </c>
      <c r="C250" s="755">
        <v>21298.1</v>
      </c>
      <c r="D250" s="755">
        <v>2190.1999999999998</v>
      </c>
      <c r="E250" s="755">
        <v>13983.7</v>
      </c>
      <c r="F250" s="756">
        <v>1601.6</v>
      </c>
      <c r="G250" s="756">
        <v>1032.3</v>
      </c>
      <c r="H250" s="756">
        <v>1171.3</v>
      </c>
      <c r="I250" s="756">
        <v>9258.6</v>
      </c>
      <c r="J250" s="957">
        <v>0</v>
      </c>
      <c r="K250" s="756">
        <v>919.9</v>
      </c>
      <c r="L250" s="755">
        <v>228.6</v>
      </c>
      <c r="M250" s="756">
        <v>132.1</v>
      </c>
      <c r="N250" s="756">
        <v>27.5</v>
      </c>
      <c r="O250" s="756">
        <v>18.899999999999999</v>
      </c>
      <c r="P250" s="756">
        <v>16.3</v>
      </c>
      <c r="Q250" s="756">
        <v>1.4</v>
      </c>
      <c r="R250" s="756">
        <v>32.4</v>
      </c>
      <c r="S250" s="755">
        <v>4762.2</v>
      </c>
      <c r="T250" s="755">
        <v>133.4</v>
      </c>
      <c r="V250" s="750"/>
    </row>
    <row r="251" spans="2:22" s="749" customFormat="1" ht="34.9" hidden="1" customHeight="1">
      <c r="B251" s="216">
        <v>42430</v>
      </c>
      <c r="C251" s="757">
        <v>21484.799999999999</v>
      </c>
      <c r="D251" s="757">
        <v>2227.9</v>
      </c>
      <c r="E251" s="757">
        <v>14048.1</v>
      </c>
      <c r="F251" s="758">
        <v>1587.4</v>
      </c>
      <c r="G251" s="758">
        <v>1031.9000000000001</v>
      </c>
      <c r="H251" s="758">
        <v>1198.9000000000001</v>
      </c>
      <c r="I251" s="758">
        <v>9326.5</v>
      </c>
      <c r="J251" s="956">
        <v>0</v>
      </c>
      <c r="K251" s="758">
        <v>903.4</v>
      </c>
      <c r="L251" s="757">
        <v>235.9</v>
      </c>
      <c r="M251" s="758">
        <v>135.30000000000001</v>
      </c>
      <c r="N251" s="758">
        <v>26.4</v>
      </c>
      <c r="O251" s="758">
        <v>21.4</v>
      </c>
      <c r="P251" s="758">
        <v>18.399999999999999</v>
      </c>
      <c r="Q251" s="758">
        <v>2.2000000000000002</v>
      </c>
      <c r="R251" s="758">
        <v>32.200000000000003</v>
      </c>
      <c r="S251" s="757">
        <v>4839.1000000000004</v>
      </c>
      <c r="T251" s="757">
        <v>133.80000000000001</v>
      </c>
      <c r="V251" s="750"/>
    </row>
    <row r="252" spans="2:22" s="749" customFormat="1" ht="34.9" hidden="1" customHeight="1">
      <c r="B252" s="217">
        <v>42461</v>
      </c>
      <c r="C252" s="755">
        <v>21800.1</v>
      </c>
      <c r="D252" s="755">
        <v>2373.8000000000002</v>
      </c>
      <c r="E252" s="755">
        <v>14171.9</v>
      </c>
      <c r="F252" s="756">
        <v>1563.1</v>
      </c>
      <c r="G252" s="756">
        <v>1020.6</v>
      </c>
      <c r="H252" s="756">
        <v>1221.9000000000001</v>
      </c>
      <c r="I252" s="756">
        <v>9480.5</v>
      </c>
      <c r="J252" s="957">
        <v>0</v>
      </c>
      <c r="K252" s="756">
        <v>885.8</v>
      </c>
      <c r="L252" s="755">
        <v>239.7</v>
      </c>
      <c r="M252" s="756">
        <v>140</v>
      </c>
      <c r="N252" s="756">
        <v>23.7</v>
      </c>
      <c r="O252" s="756">
        <v>21.1</v>
      </c>
      <c r="P252" s="756">
        <v>16.8</v>
      </c>
      <c r="Q252" s="756">
        <v>1.3</v>
      </c>
      <c r="R252" s="756">
        <v>36.799999999999997</v>
      </c>
      <c r="S252" s="755">
        <v>4871</v>
      </c>
      <c r="T252" s="755">
        <v>143.69999999999999</v>
      </c>
      <c r="V252" s="750"/>
    </row>
    <row r="253" spans="2:22" s="749" customFormat="1" ht="34.9" hidden="1" customHeight="1">
      <c r="B253" s="216">
        <v>42491</v>
      </c>
      <c r="C253" s="757">
        <v>21881.200000000001</v>
      </c>
      <c r="D253" s="757">
        <v>2382.9</v>
      </c>
      <c r="E253" s="757">
        <v>14221.7</v>
      </c>
      <c r="F253" s="758">
        <v>1683.4</v>
      </c>
      <c r="G253" s="758">
        <v>876.7</v>
      </c>
      <c r="H253" s="758">
        <v>1214.5999999999999</v>
      </c>
      <c r="I253" s="758">
        <v>9546.6</v>
      </c>
      <c r="J253" s="956">
        <v>0</v>
      </c>
      <c r="K253" s="758">
        <v>900.4</v>
      </c>
      <c r="L253" s="757">
        <v>224.6</v>
      </c>
      <c r="M253" s="758">
        <v>125.6</v>
      </c>
      <c r="N253" s="758">
        <v>27.2</v>
      </c>
      <c r="O253" s="758">
        <v>20.8</v>
      </c>
      <c r="P253" s="758">
        <v>14.5</v>
      </c>
      <c r="Q253" s="758">
        <v>2.2999999999999998</v>
      </c>
      <c r="R253" s="758">
        <v>34.200000000000003</v>
      </c>
      <c r="S253" s="757">
        <v>4920.8</v>
      </c>
      <c r="T253" s="757">
        <v>131.19999999999999</v>
      </c>
      <c r="V253" s="750"/>
    </row>
    <row r="254" spans="2:22" s="749" customFormat="1" ht="34.9" hidden="1" customHeight="1">
      <c r="B254" s="217">
        <v>42522</v>
      </c>
      <c r="C254" s="755">
        <v>22166.2</v>
      </c>
      <c r="D254" s="755">
        <v>2503.3000000000002</v>
      </c>
      <c r="E254" s="755">
        <v>14311</v>
      </c>
      <c r="F254" s="756">
        <v>1601.6</v>
      </c>
      <c r="G254" s="756">
        <v>990.5</v>
      </c>
      <c r="H254" s="756">
        <v>1131.5999999999999</v>
      </c>
      <c r="I254" s="756">
        <v>9638.7000000000007</v>
      </c>
      <c r="J254" s="957">
        <v>0</v>
      </c>
      <c r="K254" s="756">
        <v>948.6</v>
      </c>
      <c r="L254" s="755">
        <v>241.4</v>
      </c>
      <c r="M254" s="756">
        <v>133.9</v>
      </c>
      <c r="N254" s="756">
        <v>29.9</v>
      </c>
      <c r="O254" s="756">
        <v>22.7</v>
      </c>
      <c r="P254" s="756">
        <v>20.3</v>
      </c>
      <c r="Q254" s="756">
        <v>2.7</v>
      </c>
      <c r="R254" s="756">
        <v>31.9</v>
      </c>
      <c r="S254" s="755">
        <v>4976.8999999999996</v>
      </c>
      <c r="T254" s="755">
        <v>133.6</v>
      </c>
      <c r="V254" s="750"/>
    </row>
    <row r="255" spans="2:22" s="749" customFormat="1" ht="34.9" hidden="1" customHeight="1">
      <c r="B255" s="216">
        <v>42552</v>
      </c>
      <c r="C255" s="757">
        <v>22257.4</v>
      </c>
      <c r="D255" s="757">
        <v>2522.6999999999998</v>
      </c>
      <c r="E255" s="757">
        <v>14411.2</v>
      </c>
      <c r="F255" s="758">
        <v>1678.1</v>
      </c>
      <c r="G255" s="758">
        <v>964</v>
      </c>
      <c r="H255" s="758">
        <v>1153.4000000000001</v>
      </c>
      <c r="I255" s="758">
        <v>9664.7000000000007</v>
      </c>
      <c r="J255" s="956">
        <v>0</v>
      </c>
      <c r="K255" s="758">
        <v>951</v>
      </c>
      <c r="L255" s="757">
        <v>234.4</v>
      </c>
      <c r="M255" s="758">
        <v>126</v>
      </c>
      <c r="N255" s="758">
        <v>27.7</v>
      </c>
      <c r="O255" s="758">
        <v>22</v>
      </c>
      <c r="P255" s="758">
        <v>20</v>
      </c>
      <c r="Q255" s="758">
        <v>1.9</v>
      </c>
      <c r="R255" s="758">
        <v>36.799999999999997</v>
      </c>
      <c r="S255" s="757">
        <v>4949.8</v>
      </c>
      <c r="T255" s="757">
        <v>139.30000000000001</v>
      </c>
      <c r="V255" s="750"/>
    </row>
    <row r="256" spans="2:22" s="749" customFormat="1" ht="34.9" hidden="1" customHeight="1">
      <c r="B256" s="217">
        <v>42583</v>
      </c>
      <c r="C256" s="755">
        <v>22313.4</v>
      </c>
      <c r="D256" s="755">
        <v>2392.6999999999998</v>
      </c>
      <c r="E256" s="755">
        <v>14555.5</v>
      </c>
      <c r="F256" s="756">
        <v>1630.6</v>
      </c>
      <c r="G256" s="756">
        <v>1024.9000000000001</v>
      </c>
      <c r="H256" s="756">
        <v>1178.5</v>
      </c>
      <c r="I256" s="756">
        <v>9769.7999999999993</v>
      </c>
      <c r="J256" s="957">
        <v>0</v>
      </c>
      <c r="K256" s="756">
        <v>951.7</v>
      </c>
      <c r="L256" s="755">
        <v>239.1</v>
      </c>
      <c r="M256" s="756">
        <v>130</v>
      </c>
      <c r="N256" s="756">
        <v>26.6</v>
      </c>
      <c r="O256" s="756">
        <v>22.2</v>
      </c>
      <c r="P256" s="756">
        <v>21.1</v>
      </c>
      <c r="Q256" s="756">
        <v>1.7</v>
      </c>
      <c r="R256" s="756">
        <v>37.5</v>
      </c>
      <c r="S256" s="755">
        <v>4984.8999999999996</v>
      </c>
      <c r="T256" s="755">
        <v>141.19999999999999</v>
      </c>
      <c r="V256" s="750"/>
    </row>
    <row r="257" spans="2:22" s="749" customFormat="1" ht="34.9" hidden="1" customHeight="1">
      <c r="B257" s="216">
        <v>42614</v>
      </c>
      <c r="C257" s="757">
        <v>22448.3</v>
      </c>
      <c r="D257" s="757">
        <v>2397.8000000000002</v>
      </c>
      <c r="E257" s="757">
        <v>14660.2</v>
      </c>
      <c r="F257" s="758">
        <v>1611.9</v>
      </c>
      <c r="G257" s="758">
        <v>963.1</v>
      </c>
      <c r="H257" s="758">
        <v>1163.2</v>
      </c>
      <c r="I257" s="758">
        <v>9875.7000000000007</v>
      </c>
      <c r="J257" s="956">
        <v>0</v>
      </c>
      <c r="K257" s="758">
        <v>1046.3</v>
      </c>
      <c r="L257" s="757">
        <v>252.8</v>
      </c>
      <c r="M257" s="758">
        <v>143.5</v>
      </c>
      <c r="N257" s="758">
        <v>25.2</v>
      </c>
      <c r="O257" s="758">
        <v>21.5</v>
      </c>
      <c r="P257" s="758">
        <v>19.899999999999999</v>
      </c>
      <c r="Q257" s="758">
        <v>3.4</v>
      </c>
      <c r="R257" s="758">
        <v>39.299999999999997</v>
      </c>
      <c r="S257" s="757">
        <v>4985.8999999999996</v>
      </c>
      <c r="T257" s="757">
        <v>151.6</v>
      </c>
      <c r="V257" s="750"/>
    </row>
    <row r="258" spans="2:22" s="749" customFormat="1" ht="34.9" hidden="1" customHeight="1">
      <c r="B258" s="217">
        <v>42644</v>
      </c>
      <c r="C258" s="755">
        <v>22499</v>
      </c>
      <c r="D258" s="755">
        <v>2445.8000000000002</v>
      </c>
      <c r="E258" s="755">
        <v>14660.9</v>
      </c>
      <c r="F258" s="756">
        <v>1455.8</v>
      </c>
      <c r="G258" s="756">
        <v>1003.8</v>
      </c>
      <c r="H258" s="756">
        <v>1227.5999999999999</v>
      </c>
      <c r="I258" s="756">
        <v>10055.700000000001</v>
      </c>
      <c r="J258" s="957">
        <v>0</v>
      </c>
      <c r="K258" s="756">
        <v>918</v>
      </c>
      <c r="L258" s="755">
        <v>240.8</v>
      </c>
      <c r="M258" s="756">
        <v>129.19999999999999</v>
      </c>
      <c r="N258" s="756">
        <v>25</v>
      </c>
      <c r="O258" s="756">
        <v>22.7</v>
      </c>
      <c r="P258" s="756">
        <v>20.9</v>
      </c>
      <c r="Q258" s="756">
        <v>4.5</v>
      </c>
      <c r="R258" s="756">
        <v>38.5</v>
      </c>
      <c r="S258" s="755">
        <v>5009.8</v>
      </c>
      <c r="T258" s="755">
        <v>141.69999999999999</v>
      </c>
      <c r="V258" s="750"/>
    </row>
    <row r="259" spans="2:22" s="749" customFormat="1" ht="34.9" hidden="1" customHeight="1">
      <c r="B259" s="216">
        <v>42675</v>
      </c>
      <c r="C259" s="757">
        <v>22736.7</v>
      </c>
      <c r="D259" s="757">
        <v>2452.1</v>
      </c>
      <c r="E259" s="757">
        <v>14848.1</v>
      </c>
      <c r="F259" s="758">
        <v>1481.8</v>
      </c>
      <c r="G259" s="758">
        <v>925.5</v>
      </c>
      <c r="H259" s="758">
        <v>1208.5999999999999</v>
      </c>
      <c r="I259" s="758">
        <v>10388.6</v>
      </c>
      <c r="J259" s="956">
        <v>0</v>
      </c>
      <c r="K259" s="758">
        <v>843.6</v>
      </c>
      <c r="L259" s="757">
        <v>238</v>
      </c>
      <c r="M259" s="758">
        <v>129.5</v>
      </c>
      <c r="N259" s="758">
        <v>28.4</v>
      </c>
      <c r="O259" s="758">
        <v>21.8</v>
      </c>
      <c r="P259" s="758">
        <v>23.1</v>
      </c>
      <c r="Q259" s="758">
        <v>1.6</v>
      </c>
      <c r="R259" s="758">
        <v>33.6</v>
      </c>
      <c r="S259" s="757">
        <v>5056.5</v>
      </c>
      <c r="T259" s="757">
        <v>142</v>
      </c>
      <c r="V259" s="750"/>
    </row>
    <row r="260" spans="2:22" s="749" customFormat="1" ht="34.9" hidden="1" customHeight="1">
      <c r="B260" s="217">
        <v>42705</v>
      </c>
      <c r="C260" s="755">
        <v>22905.8</v>
      </c>
      <c r="D260" s="755">
        <v>2510</v>
      </c>
      <c r="E260" s="755">
        <v>14957.6</v>
      </c>
      <c r="F260" s="756">
        <v>1352.5</v>
      </c>
      <c r="G260" s="756">
        <v>948.8</v>
      </c>
      <c r="H260" s="756">
        <v>1319.1</v>
      </c>
      <c r="I260" s="756">
        <v>10587.3</v>
      </c>
      <c r="J260" s="957">
        <v>0</v>
      </c>
      <c r="K260" s="756">
        <v>749.9</v>
      </c>
      <c r="L260" s="755">
        <v>241.8</v>
      </c>
      <c r="M260" s="756">
        <v>135.19999999999999</v>
      </c>
      <c r="N260" s="756">
        <v>29.4</v>
      </c>
      <c r="O260" s="756">
        <v>25.7</v>
      </c>
      <c r="P260" s="756">
        <v>22.6</v>
      </c>
      <c r="Q260" s="756">
        <v>1.1000000000000001</v>
      </c>
      <c r="R260" s="756">
        <v>27.8</v>
      </c>
      <c r="S260" s="755">
        <v>5046.1000000000004</v>
      </c>
      <c r="T260" s="755">
        <v>150.30000000000001</v>
      </c>
      <c r="V260" s="750"/>
    </row>
    <row r="261" spans="2:22" s="749" customFormat="1" ht="34.9" hidden="1" customHeight="1">
      <c r="B261" s="215">
        <v>2017</v>
      </c>
      <c r="C261" s="759"/>
      <c r="D261" s="760"/>
      <c r="E261" s="759"/>
      <c r="F261" s="761"/>
      <c r="G261" s="761"/>
      <c r="H261" s="761"/>
      <c r="I261" s="761"/>
      <c r="J261" s="959"/>
      <c r="K261" s="761"/>
      <c r="L261" s="760"/>
      <c r="M261" s="762"/>
      <c r="N261" s="762"/>
      <c r="O261" s="761"/>
      <c r="P261" s="761"/>
      <c r="Q261" s="762"/>
      <c r="R261" s="762"/>
      <c r="S261" s="759"/>
      <c r="T261" s="759"/>
      <c r="V261" s="750"/>
    </row>
    <row r="262" spans="2:22" s="749" customFormat="1" ht="34.9" hidden="1" customHeight="1">
      <c r="B262" s="216">
        <v>42736</v>
      </c>
      <c r="C262" s="757">
        <v>23044.6</v>
      </c>
      <c r="D262" s="757">
        <v>2458.1</v>
      </c>
      <c r="E262" s="757">
        <v>15193.4</v>
      </c>
      <c r="F262" s="758">
        <v>1569.5</v>
      </c>
      <c r="G262" s="758">
        <v>954.4</v>
      </c>
      <c r="H262" s="758">
        <v>1363.5</v>
      </c>
      <c r="I262" s="758">
        <v>10469.700000000001</v>
      </c>
      <c r="J262" s="956">
        <v>0</v>
      </c>
      <c r="K262" s="758">
        <v>836.3</v>
      </c>
      <c r="L262" s="757">
        <v>218.2</v>
      </c>
      <c r="M262" s="758">
        <v>112.4</v>
      </c>
      <c r="N262" s="758">
        <v>26.2</v>
      </c>
      <c r="O262" s="758">
        <v>20.6</v>
      </c>
      <c r="P262" s="758">
        <v>25.2</v>
      </c>
      <c r="Q262" s="758">
        <v>1.4</v>
      </c>
      <c r="R262" s="758">
        <v>32.4</v>
      </c>
      <c r="S262" s="757">
        <v>5033.7</v>
      </c>
      <c r="T262" s="757">
        <v>141.19999999999999</v>
      </c>
      <c r="V262" s="750"/>
    </row>
    <row r="263" spans="2:22" s="749" customFormat="1" ht="34.9" hidden="1" customHeight="1">
      <c r="B263" s="217">
        <v>42767</v>
      </c>
      <c r="C263" s="755">
        <v>23192.7</v>
      </c>
      <c r="D263" s="755">
        <v>2465.6</v>
      </c>
      <c r="E263" s="755">
        <v>15305.3</v>
      </c>
      <c r="F263" s="756">
        <v>1530</v>
      </c>
      <c r="G263" s="756">
        <v>1138.7</v>
      </c>
      <c r="H263" s="756">
        <v>1240.3</v>
      </c>
      <c r="I263" s="756">
        <v>10558.7</v>
      </c>
      <c r="J263" s="957">
        <v>0</v>
      </c>
      <c r="K263" s="756">
        <v>837.6</v>
      </c>
      <c r="L263" s="755">
        <v>195.4</v>
      </c>
      <c r="M263" s="756">
        <v>88.7</v>
      </c>
      <c r="N263" s="756">
        <v>24.7</v>
      </c>
      <c r="O263" s="756">
        <v>22.1</v>
      </c>
      <c r="P263" s="756">
        <v>25.7</v>
      </c>
      <c r="Q263" s="756">
        <v>4.3</v>
      </c>
      <c r="R263" s="756">
        <v>29.9</v>
      </c>
      <c r="S263" s="755">
        <v>5084.8</v>
      </c>
      <c r="T263" s="755">
        <v>141.6</v>
      </c>
      <c r="V263" s="750"/>
    </row>
    <row r="264" spans="2:22" s="749" customFormat="1" ht="34.9" hidden="1" customHeight="1">
      <c r="B264" s="216">
        <v>42795</v>
      </c>
      <c r="C264" s="757">
        <v>23413.5</v>
      </c>
      <c r="D264" s="757">
        <v>2564.1999999999998</v>
      </c>
      <c r="E264" s="757">
        <v>15370.5</v>
      </c>
      <c r="F264" s="758">
        <v>1462.7</v>
      </c>
      <c r="G264" s="758">
        <v>1228.7</v>
      </c>
      <c r="H264" s="758">
        <v>1179.3</v>
      </c>
      <c r="I264" s="758">
        <v>10649.6</v>
      </c>
      <c r="J264" s="956">
        <v>0</v>
      </c>
      <c r="K264" s="758">
        <v>850.2</v>
      </c>
      <c r="L264" s="757">
        <v>194.2</v>
      </c>
      <c r="M264" s="758">
        <v>83.7</v>
      </c>
      <c r="N264" s="758">
        <v>26.8</v>
      </c>
      <c r="O264" s="758">
        <v>20.7</v>
      </c>
      <c r="P264" s="758">
        <v>27</v>
      </c>
      <c r="Q264" s="758">
        <v>3</v>
      </c>
      <c r="R264" s="758">
        <v>33</v>
      </c>
      <c r="S264" s="757">
        <v>5142.3999999999996</v>
      </c>
      <c r="T264" s="757">
        <v>142.19999999999999</v>
      </c>
      <c r="V264" s="750"/>
    </row>
    <row r="265" spans="2:22" s="749" customFormat="1" ht="34.9" hidden="1" customHeight="1">
      <c r="B265" s="217">
        <v>42826</v>
      </c>
      <c r="C265" s="755">
        <v>23711.9</v>
      </c>
      <c r="D265" s="755">
        <v>2584.4</v>
      </c>
      <c r="E265" s="755">
        <v>15623.6</v>
      </c>
      <c r="F265" s="756">
        <v>1608.4</v>
      </c>
      <c r="G265" s="756">
        <v>1209.8</v>
      </c>
      <c r="H265" s="756">
        <v>1189.7</v>
      </c>
      <c r="I265" s="756">
        <v>10795.2</v>
      </c>
      <c r="J265" s="957">
        <v>0</v>
      </c>
      <c r="K265" s="756">
        <v>820.5</v>
      </c>
      <c r="L265" s="755">
        <v>197.3</v>
      </c>
      <c r="M265" s="756">
        <v>83.9</v>
      </c>
      <c r="N265" s="756">
        <v>24.2</v>
      </c>
      <c r="O265" s="756">
        <v>21.3</v>
      </c>
      <c r="P265" s="756">
        <v>27</v>
      </c>
      <c r="Q265" s="756">
        <v>7.7</v>
      </c>
      <c r="R265" s="756">
        <v>33.200000000000003</v>
      </c>
      <c r="S265" s="755">
        <v>5154</v>
      </c>
      <c r="T265" s="755">
        <v>152.6</v>
      </c>
      <c r="V265" s="750"/>
    </row>
    <row r="266" spans="2:22" s="749" customFormat="1" ht="34.9" hidden="1" customHeight="1">
      <c r="B266" s="216">
        <v>42856</v>
      </c>
      <c r="C266" s="757">
        <v>23768.5</v>
      </c>
      <c r="D266" s="757">
        <v>2584</v>
      </c>
      <c r="E266" s="757">
        <v>15671.4</v>
      </c>
      <c r="F266" s="758">
        <v>1745.3</v>
      </c>
      <c r="G266" s="758">
        <v>1003.3</v>
      </c>
      <c r="H266" s="758">
        <v>1198.7</v>
      </c>
      <c r="I266" s="758">
        <v>10898.3</v>
      </c>
      <c r="J266" s="956">
        <v>0</v>
      </c>
      <c r="K266" s="758">
        <v>825.8</v>
      </c>
      <c r="L266" s="757">
        <v>196.1</v>
      </c>
      <c r="M266" s="758">
        <v>85.9</v>
      </c>
      <c r="N266" s="758">
        <v>24.8</v>
      </c>
      <c r="O266" s="758">
        <v>21</v>
      </c>
      <c r="P266" s="758">
        <v>25.7</v>
      </c>
      <c r="Q266" s="758">
        <v>5.9</v>
      </c>
      <c r="R266" s="758">
        <v>32.799999999999997</v>
      </c>
      <c r="S266" s="757">
        <v>5175.1000000000004</v>
      </c>
      <c r="T266" s="757">
        <v>141.9</v>
      </c>
      <c r="V266" s="750"/>
    </row>
    <row r="267" spans="2:22" s="749" customFormat="1" ht="34.9" hidden="1" customHeight="1">
      <c r="B267" s="217">
        <v>42887</v>
      </c>
      <c r="C267" s="755">
        <v>24053.1</v>
      </c>
      <c r="D267" s="755">
        <v>2715.6</v>
      </c>
      <c r="E267" s="755">
        <v>15756.1</v>
      </c>
      <c r="F267" s="756">
        <v>1751.6</v>
      </c>
      <c r="G267" s="756">
        <v>1017.4</v>
      </c>
      <c r="H267" s="756">
        <v>1219.5</v>
      </c>
      <c r="I267" s="756">
        <v>10922.4</v>
      </c>
      <c r="J267" s="957">
        <v>0</v>
      </c>
      <c r="K267" s="756">
        <v>845.2</v>
      </c>
      <c r="L267" s="755">
        <v>204.9</v>
      </c>
      <c r="M267" s="756">
        <v>96.4</v>
      </c>
      <c r="N267" s="756">
        <v>25.5</v>
      </c>
      <c r="O267" s="756">
        <v>22.1</v>
      </c>
      <c r="P267" s="756">
        <v>33.1</v>
      </c>
      <c r="Q267" s="756">
        <v>6.5</v>
      </c>
      <c r="R267" s="756">
        <v>21.3</v>
      </c>
      <c r="S267" s="755">
        <v>5224.8</v>
      </c>
      <c r="T267" s="755">
        <v>151.69999999999999</v>
      </c>
      <c r="V267" s="750"/>
    </row>
    <row r="268" spans="2:22" s="749" customFormat="1" ht="34.9" hidden="1" customHeight="1">
      <c r="B268" s="216">
        <v>42917</v>
      </c>
      <c r="C268" s="757">
        <v>24085.7</v>
      </c>
      <c r="D268" s="757">
        <v>2622.4</v>
      </c>
      <c r="E268" s="757">
        <v>15882.1</v>
      </c>
      <c r="F268" s="758">
        <v>1705.7</v>
      </c>
      <c r="G268" s="758">
        <v>1060.5999999999999</v>
      </c>
      <c r="H268" s="758">
        <v>1201.4000000000001</v>
      </c>
      <c r="I268" s="758">
        <v>11077.7</v>
      </c>
      <c r="J268" s="956">
        <v>0</v>
      </c>
      <c r="K268" s="758">
        <v>836.7</v>
      </c>
      <c r="L268" s="757">
        <v>205.9</v>
      </c>
      <c r="M268" s="758">
        <v>91.3</v>
      </c>
      <c r="N268" s="758">
        <v>23.4</v>
      </c>
      <c r="O268" s="758">
        <v>22</v>
      </c>
      <c r="P268" s="758">
        <v>33.200000000000003</v>
      </c>
      <c r="Q268" s="758">
        <v>6.3</v>
      </c>
      <c r="R268" s="758">
        <v>29.7</v>
      </c>
      <c r="S268" s="757">
        <v>5228.6000000000004</v>
      </c>
      <c r="T268" s="757">
        <v>146.69999999999999</v>
      </c>
      <c r="V268" s="750"/>
    </row>
    <row r="269" spans="2:22" s="749" customFormat="1" ht="34.9" hidden="1" customHeight="1">
      <c r="B269" s="217">
        <v>42948</v>
      </c>
      <c r="C269" s="755">
        <v>24300.9</v>
      </c>
      <c r="D269" s="755">
        <v>2509.6</v>
      </c>
      <c r="E269" s="755">
        <v>16123.7</v>
      </c>
      <c r="F269" s="756">
        <v>1610.6</v>
      </c>
      <c r="G269" s="756">
        <v>1280.3</v>
      </c>
      <c r="H269" s="756">
        <v>1386.6</v>
      </c>
      <c r="I269" s="756">
        <v>10899.3</v>
      </c>
      <c r="J269" s="957">
        <v>0</v>
      </c>
      <c r="K269" s="756">
        <v>946.9</v>
      </c>
      <c r="L269" s="755">
        <v>201.2</v>
      </c>
      <c r="M269" s="756">
        <v>87.7</v>
      </c>
      <c r="N269" s="756">
        <v>24.9</v>
      </c>
      <c r="O269" s="756">
        <v>20.3</v>
      </c>
      <c r="P269" s="756">
        <v>31.2</v>
      </c>
      <c r="Q269" s="756">
        <v>6.6</v>
      </c>
      <c r="R269" s="756">
        <v>30.5</v>
      </c>
      <c r="S269" s="755">
        <v>5319.9</v>
      </c>
      <c r="T269" s="755">
        <v>146.5</v>
      </c>
      <c r="V269" s="750"/>
    </row>
    <row r="270" spans="2:22" s="749" customFormat="1" ht="34.9" hidden="1" customHeight="1">
      <c r="B270" s="216">
        <v>42979</v>
      </c>
      <c r="C270" s="757">
        <v>24403.200000000001</v>
      </c>
      <c r="D270" s="757">
        <v>2690.6</v>
      </c>
      <c r="E270" s="757">
        <v>16076.4</v>
      </c>
      <c r="F270" s="758">
        <v>1555.7</v>
      </c>
      <c r="G270" s="758">
        <v>1236.9000000000001</v>
      </c>
      <c r="H270" s="758">
        <v>1407.9</v>
      </c>
      <c r="I270" s="758">
        <v>11006.5</v>
      </c>
      <c r="J270" s="956">
        <v>0</v>
      </c>
      <c r="K270" s="758">
        <v>869.4</v>
      </c>
      <c r="L270" s="757">
        <v>199.6</v>
      </c>
      <c r="M270" s="758">
        <v>84.2</v>
      </c>
      <c r="N270" s="758">
        <v>24.5</v>
      </c>
      <c r="O270" s="758">
        <v>20.9</v>
      </c>
      <c r="P270" s="758">
        <v>31.3</v>
      </c>
      <c r="Q270" s="758">
        <v>7.7</v>
      </c>
      <c r="R270" s="758">
        <v>31</v>
      </c>
      <c r="S270" s="757">
        <v>5275.5</v>
      </c>
      <c r="T270" s="757">
        <v>161.1</v>
      </c>
      <c r="V270" s="750"/>
    </row>
    <row r="271" spans="2:22" s="749" customFormat="1" ht="34.9" hidden="1" customHeight="1">
      <c r="B271" s="217">
        <v>43009</v>
      </c>
      <c r="C271" s="755">
        <v>24583.599999999999</v>
      </c>
      <c r="D271" s="755">
        <v>2685.6</v>
      </c>
      <c r="E271" s="755">
        <v>16222.4</v>
      </c>
      <c r="F271" s="756">
        <v>1673.5</v>
      </c>
      <c r="G271" s="756">
        <v>1329.5</v>
      </c>
      <c r="H271" s="756">
        <v>1374.6</v>
      </c>
      <c r="I271" s="756">
        <v>11036.1</v>
      </c>
      <c r="J271" s="957">
        <v>0</v>
      </c>
      <c r="K271" s="756">
        <v>808.7</v>
      </c>
      <c r="L271" s="755">
        <v>196.8</v>
      </c>
      <c r="M271" s="756">
        <v>77.400000000000006</v>
      </c>
      <c r="N271" s="756">
        <v>26.8</v>
      </c>
      <c r="O271" s="756">
        <v>23.8</v>
      </c>
      <c r="P271" s="756">
        <v>31.9</v>
      </c>
      <c r="Q271" s="756">
        <v>5.7</v>
      </c>
      <c r="R271" s="756">
        <v>31.2</v>
      </c>
      <c r="S271" s="755">
        <v>5328</v>
      </c>
      <c r="T271" s="755">
        <v>150.80000000000001</v>
      </c>
      <c r="V271" s="750"/>
    </row>
    <row r="272" spans="2:22" s="749" customFormat="1" ht="34.9" hidden="1" customHeight="1">
      <c r="B272" s="216">
        <v>43040</v>
      </c>
      <c r="C272" s="757">
        <v>24819.9</v>
      </c>
      <c r="D272" s="757">
        <v>2685.8</v>
      </c>
      <c r="E272" s="757">
        <v>16434</v>
      </c>
      <c r="F272" s="758">
        <v>1753.5</v>
      </c>
      <c r="G272" s="758">
        <v>1263.9000000000001</v>
      </c>
      <c r="H272" s="758">
        <v>1376.8</v>
      </c>
      <c r="I272" s="758">
        <v>11175.1</v>
      </c>
      <c r="J272" s="956">
        <v>0</v>
      </c>
      <c r="K272" s="758">
        <v>864.7</v>
      </c>
      <c r="L272" s="757">
        <v>197.7</v>
      </c>
      <c r="M272" s="758">
        <v>75.8</v>
      </c>
      <c r="N272" s="758">
        <v>23.3</v>
      </c>
      <c r="O272" s="758">
        <v>29.7</v>
      </c>
      <c r="P272" s="758">
        <v>32.5</v>
      </c>
      <c r="Q272" s="758">
        <v>4.9000000000000004</v>
      </c>
      <c r="R272" s="758">
        <v>31.5</v>
      </c>
      <c r="S272" s="757">
        <v>5340.1</v>
      </c>
      <c r="T272" s="757">
        <v>162.30000000000001</v>
      </c>
      <c r="V272" s="750"/>
    </row>
    <row r="273" spans="2:22" s="749" customFormat="1" ht="34.9" hidden="1" customHeight="1">
      <c r="B273" s="217">
        <v>43070</v>
      </c>
      <c r="C273" s="755">
        <v>24736.799999999999</v>
      </c>
      <c r="D273" s="755">
        <v>2672.4</v>
      </c>
      <c r="E273" s="755">
        <v>16364.7</v>
      </c>
      <c r="F273" s="756">
        <v>1818</v>
      </c>
      <c r="G273" s="756">
        <v>1129.9000000000001</v>
      </c>
      <c r="H273" s="756">
        <v>1448.9</v>
      </c>
      <c r="I273" s="756">
        <v>11147</v>
      </c>
      <c r="J273" s="957">
        <v>0</v>
      </c>
      <c r="K273" s="756">
        <v>820.9</v>
      </c>
      <c r="L273" s="755">
        <v>207.2</v>
      </c>
      <c r="M273" s="756">
        <v>88.2</v>
      </c>
      <c r="N273" s="756">
        <v>26.4</v>
      </c>
      <c r="O273" s="756">
        <v>27.6</v>
      </c>
      <c r="P273" s="756">
        <v>33.5</v>
      </c>
      <c r="Q273" s="756">
        <v>5</v>
      </c>
      <c r="R273" s="756">
        <v>26.5</v>
      </c>
      <c r="S273" s="755">
        <v>5340.1</v>
      </c>
      <c r="T273" s="755">
        <v>152.4</v>
      </c>
      <c r="V273" s="750"/>
    </row>
    <row r="274" spans="2:22" s="749" customFormat="1" ht="34.9" hidden="1" customHeight="1">
      <c r="B274" s="215">
        <v>2018</v>
      </c>
      <c r="C274" s="759"/>
      <c r="D274" s="760"/>
      <c r="E274" s="759"/>
      <c r="F274" s="761"/>
      <c r="G274" s="761"/>
      <c r="H274" s="761"/>
      <c r="I274" s="761"/>
      <c r="J274" s="959"/>
      <c r="K274" s="761"/>
      <c r="L274" s="760"/>
      <c r="M274" s="762"/>
      <c r="N274" s="762"/>
      <c r="O274" s="761"/>
      <c r="P274" s="761"/>
      <c r="Q274" s="762"/>
      <c r="R274" s="762"/>
      <c r="S274" s="759"/>
      <c r="T274" s="759"/>
      <c r="V274" s="750"/>
    </row>
    <row r="275" spans="2:22" s="749" customFormat="1" ht="34.9" hidden="1" customHeight="1">
      <c r="B275" s="216">
        <v>43101</v>
      </c>
      <c r="C275" s="757">
        <v>24952.3</v>
      </c>
      <c r="D275" s="757">
        <v>2728.8</v>
      </c>
      <c r="E275" s="757">
        <v>16514.7</v>
      </c>
      <c r="F275" s="758">
        <v>1820.7</v>
      </c>
      <c r="G275" s="758">
        <v>1172.4000000000001</v>
      </c>
      <c r="H275" s="758">
        <v>1455.1</v>
      </c>
      <c r="I275" s="758">
        <v>11250.3</v>
      </c>
      <c r="J275" s="956">
        <v>0</v>
      </c>
      <c r="K275" s="758">
        <v>816.2</v>
      </c>
      <c r="L275" s="757">
        <v>201.3</v>
      </c>
      <c r="M275" s="758">
        <v>87</v>
      </c>
      <c r="N275" s="758">
        <v>26.6</v>
      </c>
      <c r="O275" s="758">
        <v>23.4</v>
      </c>
      <c r="P275" s="758">
        <v>34.4</v>
      </c>
      <c r="Q275" s="758">
        <v>3.9</v>
      </c>
      <c r="R275" s="758">
        <v>26</v>
      </c>
      <c r="S275" s="757">
        <v>5353.8</v>
      </c>
      <c r="T275" s="757">
        <v>153.69999999999999</v>
      </c>
      <c r="V275" s="750"/>
    </row>
    <row r="276" spans="2:22" s="749" customFormat="1" ht="34.9" hidden="1" customHeight="1">
      <c r="B276" s="217">
        <v>43132</v>
      </c>
      <c r="C276" s="755">
        <v>25098.799999999999</v>
      </c>
      <c r="D276" s="755">
        <v>2842</v>
      </c>
      <c r="E276" s="755">
        <v>16522.099999999999</v>
      </c>
      <c r="F276" s="756">
        <v>1694.1</v>
      </c>
      <c r="G276" s="756">
        <v>1214.5</v>
      </c>
      <c r="H276" s="756">
        <v>1519.3</v>
      </c>
      <c r="I276" s="756">
        <v>11205.2</v>
      </c>
      <c r="J276" s="957">
        <v>0</v>
      </c>
      <c r="K276" s="756">
        <v>889</v>
      </c>
      <c r="L276" s="755">
        <v>196</v>
      </c>
      <c r="M276" s="756">
        <v>82.8</v>
      </c>
      <c r="N276" s="756">
        <v>28.4</v>
      </c>
      <c r="O276" s="756">
        <v>22.5</v>
      </c>
      <c r="P276" s="756">
        <v>35.799999999999997</v>
      </c>
      <c r="Q276" s="756">
        <v>4.0999999999999996</v>
      </c>
      <c r="R276" s="756">
        <v>22.4</v>
      </c>
      <c r="S276" s="755">
        <v>5382</v>
      </c>
      <c r="T276" s="755">
        <v>156.69999999999999</v>
      </c>
      <c r="V276" s="750"/>
    </row>
    <row r="277" spans="2:22" s="749" customFormat="1" ht="34.9" hidden="1" customHeight="1">
      <c r="B277" s="216">
        <v>43160</v>
      </c>
      <c r="C277" s="757">
        <v>25195.7</v>
      </c>
      <c r="D277" s="757">
        <v>2854.8</v>
      </c>
      <c r="E277" s="757">
        <v>16602.3</v>
      </c>
      <c r="F277" s="758">
        <v>1732.9</v>
      </c>
      <c r="G277" s="758">
        <v>1299.5999999999999</v>
      </c>
      <c r="H277" s="758">
        <v>1553.7</v>
      </c>
      <c r="I277" s="758">
        <v>11122.3</v>
      </c>
      <c r="J277" s="956">
        <v>0</v>
      </c>
      <c r="K277" s="758">
        <v>893.8</v>
      </c>
      <c r="L277" s="757">
        <v>191.8</v>
      </c>
      <c r="M277" s="758">
        <v>77.3</v>
      </c>
      <c r="N277" s="758">
        <v>28.1</v>
      </c>
      <c r="O277" s="758">
        <v>21.8</v>
      </c>
      <c r="P277" s="758">
        <v>35.9</v>
      </c>
      <c r="Q277" s="758">
        <v>3.7</v>
      </c>
      <c r="R277" s="758">
        <v>25</v>
      </c>
      <c r="S277" s="757">
        <v>5380.3</v>
      </c>
      <c r="T277" s="757">
        <v>166.5</v>
      </c>
      <c r="V277" s="750"/>
    </row>
    <row r="278" spans="2:22" s="749" customFormat="1" ht="34.9" hidden="1" customHeight="1">
      <c r="B278" s="217">
        <v>43191</v>
      </c>
      <c r="C278" s="755">
        <v>25386.3</v>
      </c>
      <c r="D278" s="755">
        <v>2893.4</v>
      </c>
      <c r="E278" s="755">
        <v>16706.900000000001</v>
      </c>
      <c r="F278" s="756">
        <v>1783.3</v>
      </c>
      <c r="G278" s="756">
        <v>1402.5</v>
      </c>
      <c r="H278" s="756">
        <v>1520.8</v>
      </c>
      <c r="I278" s="756">
        <v>11124.3</v>
      </c>
      <c r="J278" s="957">
        <v>0</v>
      </c>
      <c r="K278" s="756">
        <v>876</v>
      </c>
      <c r="L278" s="755">
        <v>184.6</v>
      </c>
      <c r="M278" s="756">
        <v>71.2</v>
      </c>
      <c r="N278" s="756">
        <v>25.8</v>
      </c>
      <c r="O278" s="756">
        <v>21.5</v>
      </c>
      <c r="P278" s="756">
        <v>36.700000000000003</v>
      </c>
      <c r="Q278" s="756">
        <v>3.7</v>
      </c>
      <c r="R278" s="756">
        <v>25.7</v>
      </c>
      <c r="S278" s="755">
        <v>5442.6</v>
      </c>
      <c r="T278" s="755">
        <v>158.80000000000001</v>
      </c>
      <c r="V278" s="750"/>
    </row>
    <row r="279" spans="2:22" s="749" customFormat="1" ht="34.9" hidden="1" customHeight="1">
      <c r="B279" s="216">
        <v>43221</v>
      </c>
      <c r="C279" s="757">
        <v>25639.200000000001</v>
      </c>
      <c r="D279" s="757">
        <v>2966.2</v>
      </c>
      <c r="E279" s="757">
        <v>16809.400000000001</v>
      </c>
      <c r="F279" s="758">
        <v>1869.5</v>
      </c>
      <c r="G279" s="758">
        <v>1281</v>
      </c>
      <c r="H279" s="758">
        <v>1582.6</v>
      </c>
      <c r="I279" s="758">
        <v>11184.1</v>
      </c>
      <c r="J279" s="956">
        <v>0</v>
      </c>
      <c r="K279" s="758">
        <v>892.2</v>
      </c>
      <c r="L279" s="757">
        <v>195.8</v>
      </c>
      <c r="M279" s="758">
        <v>78</v>
      </c>
      <c r="N279" s="758">
        <v>29.7</v>
      </c>
      <c r="O279" s="758">
        <v>21.9</v>
      </c>
      <c r="P279" s="758">
        <v>37.9</v>
      </c>
      <c r="Q279" s="758">
        <v>4.4000000000000004</v>
      </c>
      <c r="R279" s="758">
        <v>23.9</v>
      </c>
      <c r="S279" s="757">
        <v>5510.4</v>
      </c>
      <c r="T279" s="757">
        <v>157.4</v>
      </c>
      <c r="V279" s="750"/>
    </row>
    <row r="280" spans="2:22" s="749" customFormat="1" ht="34.9" hidden="1" customHeight="1">
      <c r="B280" s="217">
        <v>43252</v>
      </c>
      <c r="C280" s="755">
        <v>25731.4</v>
      </c>
      <c r="D280" s="755">
        <v>3030.7</v>
      </c>
      <c r="E280" s="755">
        <v>16821.8</v>
      </c>
      <c r="F280" s="756">
        <v>1842.9</v>
      </c>
      <c r="G280" s="756">
        <v>1262.5</v>
      </c>
      <c r="H280" s="756">
        <v>1579.1</v>
      </c>
      <c r="I280" s="756">
        <v>11214.2</v>
      </c>
      <c r="J280" s="957">
        <v>0</v>
      </c>
      <c r="K280" s="756">
        <v>923.1</v>
      </c>
      <c r="L280" s="755">
        <v>197.2</v>
      </c>
      <c r="M280" s="756">
        <v>76.900000000000006</v>
      </c>
      <c r="N280" s="756">
        <v>29.1</v>
      </c>
      <c r="O280" s="756">
        <v>21.4</v>
      </c>
      <c r="P280" s="756">
        <v>39</v>
      </c>
      <c r="Q280" s="756">
        <v>3.9</v>
      </c>
      <c r="R280" s="756">
        <v>26.9</v>
      </c>
      <c r="S280" s="755">
        <v>5510.1</v>
      </c>
      <c r="T280" s="755">
        <v>171.6</v>
      </c>
      <c r="V280" s="750"/>
    </row>
    <row r="281" spans="2:22" s="749" customFormat="1" ht="34.9" hidden="1" customHeight="1">
      <c r="B281" s="216">
        <v>43282</v>
      </c>
      <c r="C281" s="757">
        <v>25794.3</v>
      </c>
      <c r="D281" s="757">
        <v>2978.1</v>
      </c>
      <c r="E281" s="757">
        <v>16813.5</v>
      </c>
      <c r="F281" s="758">
        <v>1836.2</v>
      </c>
      <c r="G281" s="758">
        <v>1343.9</v>
      </c>
      <c r="H281" s="758">
        <v>1497.5</v>
      </c>
      <c r="I281" s="758">
        <v>11237</v>
      </c>
      <c r="J281" s="956">
        <v>0</v>
      </c>
      <c r="K281" s="758">
        <v>898.9</v>
      </c>
      <c r="L281" s="757">
        <v>226</v>
      </c>
      <c r="M281" s="758">
        <v>104.2</v>
      </c>
      <c r="N281" s="758">
        <v>27</v>
      </c>
      <c r="O281" s="758">
        <v>22.9</v>
      </c>
      <c r="P281" s="758">
        <v>40.5</v>
      </c>
      <c r="Q281" s="758">
        <v>3.4</v>
      </c>
      <c r="R281" s="758">
        <v>28</v>
      </c>
      <c r="S281" s="757">
        <v>5613.4</v>
      </c>
      <c r="T281" s="757">
        <v>163.30000000000001</v>
      </c>
      <c r="V281" s="750"/>
    </row>
    <row r="282" spans="2:22" s="749" customFormat="1" ht="34.9" hidden="1" customHeight="1">
      <c r="B282" s="217">
        <v>43313</v>
      </c>
      <c r="C282" s="755">
        <v>25877.3</v>
      </c>
      <c r="D282" s="755">
        <v>2985.8</v>
      </c>
      <c r="E282" s="755">
        <v>16846.599999999999</v>
      </c>
      <c r="F282" s="756">
        <v>1851.6</v>
      </c>
      <c r="G282" s="756">
        <v>1467.6</v>
      </c>
      <c r="H282" s="756">
        <v>1406.5</v>
      </c>
      <c r="I282" s="756">
        <v>11198.1</v>
      </c>
      <c r="J282" s="957">
        <v>0</v>
      </c>
      <c r="K282" s="756">
        <v>922.8</v>
      </c>
      <c r="L282" s="755">
        <v>233.2</v>
      </c>
      <c r="M282" s="756">
        <v>112.6</v>
      </c>
      <c r="N282" s="756">
        <v>26.3</v>
      </c>
      <c r="O282" s="756">
        <v>20.100000000000001</v>
      </c>
      <c r="P282" s="756">
        <v>42.2</v>
      </c>
      <c r="Q282" s="756">
        <v>3.7</v>
      </c>
      <c r="R282" s="756">
        <v>28.3</v>
      </c>
      <c r="S282" s="755">
        <v>5644.5</v>
      </c>
      <c r="T282" s="755">
        <v>167.2</v>
      </c>
      <c r="V282" s="750"/>
    </row>
    <row r="283" spans="2:22" s="749" customFormat="1" ht="34.9" hidden="1" customHeight="1">
      <c r="B283" s="216">
        <v>43344</v>
      </c>
      <c r="C283" s="757">
        <v>25884.1</v>
      </c>
      <c r="D283" s="757">
        <v>3013.7</v>
      </c>
      <c r="E283" s="757">
        <v>16828.2</v>
      </c>
      <c r="F283" s="758">
        <v>1883.7</v>
      </c>
      <c r="G283" s="758">
        <v>1420.4</v>
      </c>
      <c r="H283" s="758">
        <v>1464.6</v>
      </c>
      <c r="I283" s="758">
        <v>11111.9</v>
      </c>
      <c r="J283" s="956">
        <v>0</v>
      </c>
      <c r="K283" s="758">
        <v>947.6</v>
      </c>
      <c r="L283" s="757">
        <v>237.9</v>
      </c>
      <c r="M283" s="758">
        <v>110.6</v>
      </c>
      <c r="N283" s="758">
        <v>27.1</v>
      </c>
      <c r="O283" s="758">
        <v>24.3</v>
      </c>
      <c r="P283" s="758">
        <v>43.6</v>
      </c>
      <c r="Q283" s="758">
        <v>3.8</v>
      </c>
      <c r="R283" s="758">
        <v>28.5</v>
      </c>
      <c r="S283" s="757">
        <v>5637.2</v>
      </c>
      <c r="T283" s="757">
        <v>167.1</v>
      </c>
      <c r="V283" s="750"/>
    </row>
    <row r="284" spans="2:22" s="749" customFormat="1" ht="34.9" hidden="1" customHeight="1">
      <c r="B284" s="217">
        <v>43374</v>
      </c>
      <c r="C284" s="755">
        <v>25972.799999999999</v>
      </c>
      <c r="D284" s="755">
        <v>3013.7</v>
      </c>
      <c r="E284" s="755">
        <v>16942.3</v>
      </c>
      <c r="F284" s="756">
        <v>1985.6</v>
      </c>
      <c r="G284" s="756">
        <v>1449.7</v>
      </c>
      <c r="H284" s="756">
        <v>1466.4</v>
      </c>
      <c r="I284" s="756">
        <v>11080.1</v>
      </c>
      <c r="J284" s="957">
        <v>0</v>
      </c>
      <c r="K284" s="756">
        <v>960.5</v>
      </c>
      <c r="L284" s="755">
        <v>237.4</v>
      </c>
      <c r="M284" s="756">
        <v>102.2</v>
      </c>
      <c r="N284" s="756">
        <v>27.2</v>
      </c>
      <c r="O284" s="756">
        <v>26.2</v>
      </c>
      <c r="P284" s="756">
        <v>52.4</v>
      </c>
      <c r="Q284" s="756">
        <v>2.7</v>
      </c>
      <c r="R284" s="756">
        <v>26.7</v>
      </c>
      <c r="S284" s="755">
        <v>5613.7</v>
      </c>
      <c r="T284" s="755">
        <v>165.7</v>
      </c>
      <c r="V284" s="750"/>
    </row>
    <row r="285" spans="2:22" s="749" customFormat="1" ht="34.9" hidden="1" customHeight="1">
      <c r="B285" s="216">
        <v>43405</v>
      </c>
      <c r="C285" s="757">
        <v>26187</v>
      </c>
      <c r="D285" s="757">
        <v>3121.7</v>
      </c>
      <c r="E285" s="757">
        <v>16964</v>
      </c>
      <c r="F285" s="758">
        <v>2019.3</v>
      </c>
      <c r="G285" s="758">
        <v>1341.6</v>
      </c>
      <c r="H285" s="758">
        <v>1513.8</v>
      </c>
      <c r="I285" s="758">
        <v>11117.7</v>
      </c>
      <c r="J285" s="956">
        <v>0</v>
      </c>
      <c r="K285" s="758">
        <v>971.6</v>
      </c>
      <c r="L285" s="757">
        <v>265.3</v>
      </c>
      <c r="M285" s="758">
        <v>126.4</v>
      </c>
      <c r="N285" s="758">
        <v>25</v>
      </c>
      <c r="O285" s="758">
        <v>30.7</v>
      </c>
      <c r="P285" s="758">
        <v>53.9</v>
      </c>
      <c r="Q285" s="758">
        <v>2.2999999999999998</v>
      </c>
      <c r="R285" s="758">
        <v>27</v>
      </c>
      <c r="S285" s="757">
        <v>5657.6</v>
      </c>
      <c r="T285" s="757">
        <v>178.4</v>
      </c>
      <c r="V285" s="750"/>
    </row>
    <row r="286" spans="2:22" s="749" customFormat="1" ht="34.9" hidden="1" customHeight="1">
      <c r="B286" s="217">
        <v>43435</v>
      </c>
      <c r="C286" s="755">
        <v>26111.8</v>
      </c>
      <c r="D286" s="755">
        <v>3085.6</v>
      </c>
      <c r="E286" s="755">
        <v>16962.400000000001</v>
      </c>
      <c r="F286" s="756">
        <v>2009.2</v>
      </c>
      <c r="G286" s="756">
        <v>1352.5</v>
      </c>
      <c r="H286" s="756">
        <v>1501.4</v>
      </c>
      <c r="I286" s="756">
        <v>11059.7</v>
      </c>
      <c r="J286" s="957">
        <v>0</v>
      </c>
      <c r="K286" s="756">
        <v>1039.5999999999999</v>
      </c>
      <c r="L286" s="755">
        <v>242.7</v>
      </c>
      <c r="M286" s="756">
        <v>142.19999999999999</v>
      </c>
      <c r="N286" s="756">
        <v>21.5</v>
      </c>
      <c r="O286" s="756">
        <v>27.1</v>
      </c>
      <c r="P286" s="756">
        <v>20.3</v>
      </c>
      <c r="Q286" s="756">
        <v>1.9</v>
      </c>
      <c r="R286" s="756">
        <v>29.7</v>
      </c>
      <c r="S286" s="755">
        <v>5653.8</v>
      </c>
      <c r="T286" s="755">
        <v>167.3</v>
      </c>
      <c r="V286" s="750"/>
    </row>
    <row r="287" spans="2:22" s="749" customFormat="1" ht="34.9" hidden="1" customHeight="1">
      <c r="B287" s="215">
        <v>2019</v>
      </c>
      <c r="C287" s="759"/>
      <c r="D287" s="760"/>
      <c r="E287" s="759"/>
      <c r="F287" s="761"/>
      <c r="G287" s="761"/>
      <c r="H287" s="761"/>
      <c r="I287" s="761"/>
      <c r="J287" s="959"/>
      <c r="K287" s="761"/>
      <c r="L287" s="760"/>
      <c r="M287" s="762"/>
      <c r="N287" s="762"/>
      <c r="O287" s="761"/>
      <c r="P287" s="761"/>
      <c r="Q287" s="762"/>
      <c r="R287" s="762"/>
      <c r="S287" s="759"/>
      <c r="T287" s="759"/>
      <c r="V287" s="750"/>
    </row>
    <row r="288" spans="2:22" s="749" customFormat="1" ht="34.9" hidden="1" customHeight="1">
      <c r="B288" s="216">
        <v>43466</v>
      </c>
      <c r="C288" s="757">
        <v>26214.1</v>
      </c>
      <c r="D288" s="757">
        <v>3059.5</v>
      </c>
      <c r="E288" s="757">
        <v>17079.2</v>
      </c>
      <c r="F288" s="758">
        <v>2107.9</v>
      </c>
      <c r="G288" s="758">
        <v>1337.6</v>
      </c>
      <c r="H288" s="758">
        <v>1434.5</v>
      </c>
      <c r="I288" s="758">
        <v>11130.1</v>
      </c>
      <c r="J288" s="956">
        <v>0</v>
      </c>
      <c r="K288" s="758">
        <v>1069.0999999999999</v>
      </c>
      <c r="L288" s="757">
        <v>227.9</v>
      </c>
      <c r="M288" s="758">
        <v>127</v>
      </c>
      <c r="N288" s="758">
        <v>25.4</v>
      </c>
      <c r="O288" s="758">
        <v>25.8</v>
      </c>
      <c r="P288" s="758">
        <v>19.399999999999999</v>
      </c>
      <c r="Q288" s="758">
        <v>1.8</v>
      </c>
      <c r="R288" s="758">
        <v>28.5</v>
      </c>
      <c r="S288" s="757">
        <v>5681.4</v>
      </c>
      <c r="T288" s="757">
        <v>166.1</v>
      </c>
      <c r="V288" s="750"/>
    </row>
    <row r="289" spans="2:22" s="749" customFormat="1" ht="34.9" hidden="1" customHeight="1">
      <c r="B289" s="217">
        <v>43497</v>
      </c>
      <c r="C289" s="755">
        <v>26269</v>
      </c>
      <c r="D289" s="755">
        <v>3100.3</v>
      </c>
      <c r="E289" s="755">
        <v>17106.099999999999</v>
      </c>
      <c r="F289" s="756">
        <v>2040</v>
      </c>
      <c r="G289" s="756">
        <v>1396.3</v>
      </c>
      <c r="H289" s="756">
        <v>1530</v>
      </c>
      <c r="I289" s="756">
        <v>11080.4</v>
      </c>
      <c r="J289" s="957">
        <v>0</v>
      </c>
      <c r="K289" s="756">
        <v>1059.4000000000001</v>
      </c>
      <c r="L289" s="755">
        <v>234.9</v>
      </c>
      <c r="M289" s="756">
        <v>131.4</v>
      </c>
      <c r="N289" s="756">
        <v>28.5</v>
      </c>
      <c r="O289" s="756">
        <v>23.4</v>
      </c>
      <c r="P289" s="756">
        <v>19.8</v>
      </c>
      <c r="Q289" s="756">
        <v>1.6</v>
      </c>
      <c r="R289" s="756">
        <v>30.2</v>
      </c>
      <c r="S289" s="755">
        <v>5661.7</v>
      </c>
      <c r="T289" s="755">
        <v>166</v>
      </c>
      <c r="V289" s="750"/>
    </row>
    <row r="290" spans="2:22" s="749" customFormat="1" ht="34.9" hidden="1" customHeight="1">
      <c r="B290" s="216">
        <v>43525</v>
      </c>
      <c r="C290" s="757">
        <v>26352.3</v>
      </c>
      <c r="D290" s="757">
        <v>3187.1</v>
      </c>
      <c r="E290" s="757">
        <v>17070.599999999999</v>
      </c>
      <c r="F290" s="758">
        <v>1998.8</v>
      </c>
      <c r="G290" s="758">
        <v>1389.4</v>
      </c>
      <c r="H290" s="758">
        <v>1524.9</v>
      </c>
      <c r="I290" s="758">
        <v>11028.3</v>
      </c>
      <c r="J290" s="956">
        <v>0</v>
      </c>
      <c r="K290" s="758">
        <v>1129.2</v>
      </c>
      <c r="L290" s="757">
        <v>227.6</v>
      </c>
      <c r="M290" s="758">
        <v>123.7</v>
      </c>
      <c r="N290" s="758">
        <v>34.200000000000003</v>
      </c>
      <c r="O290" s="758">
        <v>20.399999999999999</v>
      </c>
      <c r="P290" s="758">
        <v>18.399999999999999</v>
      </c>
      <c r="Q290" s="758">
        <v>1.4</v>
      </c>
      <c r="R290" s="758">
        <v>29.5</v>
      </c>
      <c r="S290" s="757">
        <v>5699.2</v>
      </c>
      <c r="T290" s="757">
        <v>167.8</v>
      </c>
      <c r="V290" s="750"/>
    </row>
    <row r="291" spans="2:22" s="749" customFormat="1" ht="34.9" hidden="1" customHeight="1">
      <c r="B291" s="217">
        <v>43556</v>
      </c>
      <c r="C291" s="755">
        <v>26513.1</v>
      </c>
      <c r="D291" s="755">
        <v>3230.1</v>
      </c>
      <c r="E291" s="755">
        <v>17168.3</v>
      </c>
      <c r="F291" s="756">
        <v>2102.9</v>
      </c>
      <c r="G291" s="756">
        <v>1379.5</v>
      </c>
      <c r="H291" s="756">
        <v>1580.4</v>
      </c>
      <c r="I291" s="756">
        <v>11047.7</v>
      </c>
      <c r="J291" s="957">
        <v>0</v>
      </c>
      <c r="K291" s="756">
        <v>1057.8</v>
      </c>
      <c r="L291" s="755">
        <v>230.2</v>
      </c>
      <c r="M291" s="756">
        <v>129.5</v>
      </c>
      <c r="N291" s="756">
        <v>34.700000000000003</v>
      </c>
      <c r="O291" s="756">
        <v>16.600000000000001</v>
      </c>
      <c r="P291" s="756">
        <v>18.3</v>
      </c>
      <c r="Q291" s="756">
        <v>1.4</v>
      </c>
      <c r="R291" s="756">
        <v>29.7</v>
      </c>
      <c r="S291" s="755">
        <v>5718.4</v>
      </c>
      <c r="T291" s="755">
        <v>166.1</v>
      </c>
      <c r="V291" s="750"/>
    </row>
    <row r="292" spans="2:22" s="749" customFormat="1" ht="34.9" hidden="1" customHeight="1">
      <c r="B292" s="216">
        <v>43586</v>
      </c>
      <c r="C292" s="757">
        <v>26730.5</v>
      </c>
      <c r="D292" s="757">
        <v>3209.8</v>
      </c>
      <c r="E292" s="757">
        <v>17360.2</v>
      </c>
      <c r="F292" s="758">
        <v>2187.8000000000002</v>
      </c>
      <c r="G292" s="758">
        <v>1311.4</v>
      </c>
      <c r="H292" s="758">
        <v>1642.8</v>
      </c>
      <c r="I292" s="758">
        <v>11102.4</v>
      </c>
      <c r="J292" s="956">
        <v>0</v>
      </c>
      <c r="K292" s="758">
        <v>1115.8</v>
      </c>
      <c r="L292" s="757">
        <v>226.9</v>
      </c>
      <c r="M292" s="758">
        <v>128.30000000000001</v>
      </c>
      <c r="N292" s="758">
        <v>32.9</v>
      </c>
      <c r="O292" s="758">
        <v>19.399999999999999</v>
      </c>
      <c r="P292" s="758">
        <v>17.8</v>
      </c>
      <c r="Q292" s="758">
        <v>1.4</v>
      </c>
      <c r="R292" s="758">
        <v>27.1</v>
      </c>
      <c r="S292" s="757">
        <v>5769.3</v>
      </c>
      <c r="T292" s="757">
        <v>164.3</v>
      </c>
      <c r="V292" s="750"/>
    </row>
    <row r="293" spans="2:22" s="749" customFormat="1" ht="34.9" hidden="1" customHeight="1">
      <c r="B293" s="217">
        <v>43617</v>
      </c>
      <c r="C293" s="755">
        <v>26858.7</v>
      </c>
      <c r="D293" s="755">
        <v>3207.5</v>
      </c>
      <c r="E293" s="755">
        <v>17436</v>
      </c>
      <c r="F293" s="756">
        <v>2199.3000000000002</v>
      </c>
      <c r="G293" s="756">
        <v>1305.9000000000001</v>
      </c>
      <c r="H293" s="756">
        <v>1617.3</v>
      </c>
      <c r="I293" s="756">
        <v>11168.7</v>
      </c>
      <c r="J293" s="957">
        <v>0</v>
      </c>
      <c r="K293" s="756">
        <v>1144.8</v>
      </c>
      <c r="L293" s="755">
        <v>235.1</v>
      </c>
      <c r="M293" s="756">
        <v>142.4</v>
      </c>
      <c r="N293" s="756">
        <v>27.6</v>
      </c>
      <c r="O293" s="756">
        <v>17.8</v>
      </c>
      <c r="P293" s="756">
        <v>18.3</v>
      </c>
      <c r="Q293" s="756">
        <v>1.4</v>
      </c>
      <c r="R293" s="756">
        <v>27.6</v>
      </c>
      <c r="S293" s="755">
        <v>5812.2</v>
      </c>
      <c r="T293" s="755">
        <v>167.9</v>
      </c>
      <c r="V293" s="750"/>
    </row>
    <row r="294" spans="2:22" s="749" customFormat="1" ht="34.9" hidden="1" customHeight="1">
      <c r="B294" s="216">
        <v>43647</v>
      </c>
      <c r="C294" s="757">
        <v>26836.799999999999</v>
      </c>
      <c r="D294" s="757">
        <v>3046.1</v>
      </c>
      <c r="E294" s="757">
        <v>17495.099999999999</v>
      </c>
      <c r="F294" s="758">
        <v>2205.3000000000002</v>
      </c>
      <c r="G294" s="758">
        <v>1320.8</v>
      </c>
      <c r="H294" s="758">
        <v>1607.5</v>
      </c>
      <c r="I294" s="758">
        <v>11242.2</v>
      </c>
      <c r="J294" s="956">
        <v>0</v>
      </c>
      <c r="K294" s="758">
        <v>1119.3</v>
      </c>
      <c r="L294" s="757">
        <v>221.9</v>
      </c>
      <c r="M294" s="758">
        <v>132.6</v>
      </c>
      <c r="N294" s="758">
        <v>24.1</v>
      </c>
      <c r="O294" s="758">
        <v>16.399999999999999</v>
      </c>
      <c r="P294" s="758">
        <v>18.399999999999999</v>
      </c>
      <c r="Q294" s="758">
        <v>1.5</v>
      </c>
      <c r="R294" s="758">
        <v>28.9</v>
      </c>
      <c r="S294" s="757">
        <v>5904.7</v>
      </c>
      <c r="T294" s="757">
        <v>169</v>
      </c>
      <c r="V294" s="750"/>
    </row>
    <row r="295" spans="2:22" s="749" customFormat="1" ht="34.9" hidden="1" customHeight="1">
      <c r="B295" s="217">
        <v>43678</v>
      </c>
      <c r="C295" s="755">
        <v>27030.6</v>
      </c>
      <c r="D295" s="755">
        <v>3104.3</v>
      </c>
      <c r="E295" s="755">
        <v>17523</v>
      </c>
      <c r="F295" s="756">
        <v>2136.9</v>
      </c>
      <c r="G295" s="756">
        <v>1380.2</v>
      </c>
      <c r="H295" s="756">
        <v>1557.8</v>
      </c>
      <c r="I295" s="756">
        <v>11267.4</v>
      </c>
      <c r="J295" s="957">
        <v>0</v>
      </c>
      <c r="K295" s="756">
        <v>1180.7</v>
      </c>
      <c r="L295" s="755">
        <v>223</v>
      </c>
      <c r="M295" s="756">
        <v>135.69999999999999</v>
      </c>
      <c r="N295" s="756">
        <v>22</v>
      </c>
      <c r="O295" s="756">
        <v>15.2</v>
      </c>
      <c r="P295" s="756">
        <v>18.399999999999999</v>
      </c>
      <c r="Q295" s="756">
        <v>1.6</v>
      </c>
      <c r="R295" s="756">
        <v>30.1</v>
      </c>
      <c r="S295" s="755">
        <v>5992.7</v>
      </c>
      <c r="T295" s="755">
        <v>187.6</v>
      </c>
      <c r="V295" s="750"/>
    </row>
    <row r="296" spans="2:22" s="749" customFormat="1" ht="34.9" hidden="1" customHeight="1">
      <c r="B296" s="216">
        <v>43709</v>
      </c>
      <c r="C296" s="757">
        <v>27023.1</v>
      </c>
      <c r="D296" s="757">
        <v>3058.2</v>
      </c>
      <c r="E296" s="757">
        <v>17531.599999999999</v>
      </c>
      <c r="F296" s="758">
        <v>2110.4</v>
      </c>
      <c r="G296" s="758">
        <v>1372.2</v>
      </c>
      <c r="H296" s="758">
        <v>1678.4</v>
      </c>
      <c r="I296" s="758">
        <v>11203.2</v>
      </c>
      <c r="J296" s="956">
        <v>0</v>
      </c>
      <c r="K296" s="758">
        <v>1167.4000000000001</v>
      </c>
      <c r="L296" s="757">
        <v>205.5</v>
      </c>
      <c r="M296" s="758">
        <v>126</v>
      </c>
      <c r="N296" s="758">
        <v>21.8</v>
      </c>
      <c r="O296" s="758">
        <v>12.8</v>
      </c>
      <c r="P296" s="758">
        <v>19.100000000000001</v>
      </c>
      <c r="Q296" s="758">
        <v>1.3</v>
      </c>
      <c r="R296" s="758">
        <v>24.5</v>
      </c>
      <c r="S296" s="757">
        <v>6057.1</v>
      </c>
      <c r="T296" s="757">
        <v>170.7</v>
      </c>
      <c r="V296" s="750"/>
    </row>
    <row r="297" spans="2:22" s="749" customFormat="1" ht="34.9" hidden="1" customHeight="1">
      <c r="B297" s="217">
        <v>43739</v>
      </c>
      <c r="C297" s="755">
        <v>27154.799999999999</v>
      </c>
      <c r="D297" s="755">
        <v>2915.8</v>
      </c>
      <c r="E297" s="755">
        <v>17639.2</v>
      </c>
      <c r="F297" s="756">
        <v>1860.7</v>
      </c>
      <c r="G297" s="756">
        <v>1381.1</v>
      </c>
      <c r="H297" s="756">
        <v>1628.7</v>
      </c>
      <c r="I297" s="756">
        <v>11601.5</v>
      </c>
      <c r="J297" s="957">
        <v>0</v>
      </c>
      <c r="K297" s="756">
        <v>1167.2</v>
      </c>
      <c r="L297" s="755">
        <v>199.5</v>
      </c>
      <c r="M297" s="756">
        <v>118.2</v>
      </c>
      <c r="N297" s="756">
        <v>23.4</v>
      </c>
      <c r="O297" s="756">
        <v>13.3</v>
      </c>
      <c r="P297" s="756">
        <v>18.100000000000001</v>
      </c>
      <c r="Q297" s="756">
        <v>1.2</v>
      </c>
      <c r="R297" s="756">
        <v>25.3</v>
      </c>
      <c r="S297" s="755">
        <v>6230.3</v>
      </c>
      <c r="T297" s="755">
        <v>170</v>
      </c>
      <c r="V297" s="750"/>
    </row>
    <row r="298" spans="2:22" s="749" customFormat="1" ht="34.9" hidden="1" customHeight="1">
      <c r="B298" s="216">
        <v>43770</v>
      </c>
      <c r="C298" s="757">
        <v>27134.400000000001</v>
      </c>
      <c r="D298" s="757">
        <v>2903.8</v>
      </c>
      <c r="E298" s="757">
        <v>17621.099999999999</v>
      </c>
      <c r="F298" s="758">
        <v>1884.8</v>
      </c>
      <c r="G298" s="758">
        <v>1342.2</v>
      </c>
      <c r="H298" s="758">
        <v>1603.1</v>
      </c>
      <c r="I298" s="758">
        <v>11631.9</v>
      </c>
      <c r="J298" s="956">
        <v>0</v>
      </c>
      <c r="K298" s="758">
        <v>1159.0999999999999</v>
      </c>
      <c r="L298" s="757">
        <v>198.4</v>
      </c>
      <c r="M298" s="758">
        <v>115.6</v>
      </c>
      <c r="N298" s="758">
        <v>21.9</v>
      </c>
      <c r="O298" s="758">
        <v>13.7</v>
      </c>
      <c r="P298" s="758">
        <v>18</v>
      </c>
      <c r="Q298" s="758">
        <v>1.2</v>
      </c>
      <c r="R298" s="758">
        <v>28</v>
      </c>
      <c r="S298" s="757">
        <v>6225.3</v>
      </c>
      <c r="T298" s="757">
        <v>185.8</v>
      </c>
      <c r="V298" s="750"/>
    </row>
    <row r="299" spans="2:22" s="749" customFormat="1" ht="34.9" hidden="1" customHeight="1">
      <c r="B299" s="217">
        <v>43800</v>
      </c>
      <c r="C299" s="755">
        <v>27082.2</v>
      </c>
      <c r="D299" s="755">
        <v>2937.8</v>
      </c>
      <c r="E299" s="755">
        <v>17557.099999999999</v>
      </c>
      <c r="F299" s="756">
        <v>1850.1</v>
      </c>
      <c r="G299" s="756">
        <v>1299</v>
      </c>
      <c r="H299" s="756">
        <v>1579.2</v>
      </c>
      <c r="I299" s="756">
        <v>11648.3</v>
      </c>
      <c r="J299" s="957">
        <v>0</v>
      </c>
      <c r="K299" s="756">
        <v>1180.5</v>
      </c>
      <c r="L299" s="755">
        <v>182.4</v>
      </c>
      <c r="M299" s="756">
        <v>99.4</v>
      </c>
      <c r="N299" s="756">
        <v>22.4</v>
      </c>
      <c r="O299" s="756">
        <v>15.7</v>
      </c>
      <c r="P299" s="756">
        <v>17.5</v>
      </c>
      <c r="Q299" s="756">
        <v>1.3</v>
      </c>
      <c r="R299" s="756">
        <v>26.1</v>
      </c>
      <c r="S299" s="755">
        <v>6230.6</v>
      </c>
      <c r="T299" s="755">
        <v>174.3</v>
      </c>
      <c r="V299" s="750"/>
    </row>
    <row r="300" spans="2:22" s="749" customFormat="1" ht="34.9" hidden="1" customHeight="1">
      <c r="B300" s="215">
        <v>2020</v>
      </c>
      <c r="C300" s="759"/>
      <c r="D300" s="760"/>
      <c r="E300" s="759"/>
      <c r="F300" s="761"/>
      <c r="G300" s="761"/>
      <c r="H300" s="761"/>
      <c r="I300" s="761"/>
      <c r="J300" s="959"/>
      <c r="K300" s="761"/>
      <c r="L300" s="760"/>
      <c r="M300" s="762"/>
      <c r="N300" s="762"/>
      <c r="O300" s="761"/>
      <c r="P300" s="761"/>
      <c r="Q300" s="762"/>
      <c r="R300" s="762"/>
      <c r="S300" s="759"/>
      <c r="T300" s="759"/>
      <c r="V300" s="750"/>
    </row>
    <row r="301" spans="2:22" s="749" customFormat="1" ht="34.9" hidden="1" customHeight="1">
      <c r="B301" s="216">
        <v>43831</v>
      </c>
      <c r="C301" s="757">
        <v>27235.3</v>
      </c>
      <c r="D301" s="757">
        <v>2881.8</v>
      </c>
      <c r="E301" s="757">
        <v>17790.599999999999</v>
      </c>
      <c r="F301" s="758">
        <v>1992.8</v>
      </c>
      <c r="G301" s="758">
        <v>1375.6</v>
      </c>
      <c r="H301" s="758">
        <v>1526.6</v>
      </c>
      <c r="I301" s="758">
        <v>11727.9</v>
      </c>
      <c r="J301" s="956">
        <v>0</v>
      </c>
      <c r="K301" s="758">
        <v>1167.7</v>
      </c>
      <c r="L301" s="757">
        <v>178.7</v>
      </c>
      <c r="M301" s="758">
        <v>95.4</v>
      </c>
      <c r="N301" s="758">
        <v>22.3</v>
      </c>
      <c r="O301" s="758">
        <v>15.2</v>
      </c>
      <c r="P301" s="758">
        <v>17.3</v>
      </c>
      <c r="Q301" s="758">
        <v>1.5</v>
      </c>
      <c r="R301" s="758">
        <v>27</v>
      </c>
      <c r="S301" s="757">
        <v>6211.1</v>
      </c>
      <c r="T301" s="757">
        <v>173.1</v>
      </c>
      <c r="V301" s="750"/>
    </row>
    <row r="302" spans="2:22" s="749" customFormat="1" ht="34.9" hidden="1" customHeight="1">
      <c r="B302" s="217">
        <v>43862</v>
      </c>
      <c r="C302" s="755">
        <v>27465.599999999999</v>
      </c>
      <c r="D302" s="755">
        <v>2922</v>
      </c>
      <c r="E302" s="755">
        <v>17921</v>
      </c>
      <c r="F302" s="756">
        <v>1733.6</v>
      </c>
      <c r="G302" s="756">
        <v>1436.8</v>
      </c>
      <c r="H302" s="756">
        <v>1613</v>
      </c>
      <c r="I302" s="756">
        <v>11844.3</v>
      </c>
      <c r="J302" s="957">
        <v>0</v>
      </c>
      <c r="K302" s="756">
        <v>1293.3</v>
      </c>
      <c r="L302" s="755">
        <v>168</v>
      </c>
      <c r="M302" s="756">
        <v>88</v>
      </c>
      <c r="N302" s="756">
        <v>21.2</v>
      </c>
      <c r="O302" s="756">
        <v>13.7</v>
      </c>
      <c r="P302" s="756">
        <v>16.7</v>
      </c>
      <c r="Q302" s="756">
        <v>1.8</v>
      </c>
      <c r="R302" s="756">
        <v>26.6</v>
      </c>
      <c r="S302" s="755">
        <v>6264.5</v>
      </c>
      <c r="T302" s="755">
        <v>190.1</v>
      </c>
      <c r="V302" s="750"/>
    </row>
    <row r="303" spans="2:22" s="749" customFormat="1" ht="34.9" hidden="1" customHeight="1">
      <c r="B303" s="216">
        <v>43891</v>
      </c>
      <c r="C303" s="757">
        <v>27636.5</v>
      </c>
      <c r="D303" s="757">
        <v>3069.4</v>
      </c>
      <c r="E303" s="757">
        <v>17885.900000000001</v>
      </c>
      <c r="F303" s="758">
        <v>1753</v>
      </c>
      <c r="G303" s="758">
        <v>1354.2</v>
      </c>
      <c r="H303" s="758">
        <v>1510.2</v>
      </c>
      <c r="I303" s="758">
        <v>11844.5</v>
      </c>
      <c r="J303" s="956">
        <v>0</v>
      </c>
      <c r="K303" s="758">
        <v>1424</v>
      </c>
      <c r="L303" s="757">
        <v>186.6</v>
      </c>
      <c r="M303" s="758">
        <v>105.2</v>
      </c>
      <c r="N303" s="758">
        <v>19.100000000000001</v>
      </c>
      <c r="O303" s="758">
        <v>15.3</v>
      </c>
      <c r="P303" s="758">
        <v>17.2</v>
      </c>
      <c r="Q303" s="758">
        <v>0.7</v>
      </c>
      <c r="R303" s="758">
        <v>29.1</v>
      </c>
      <c r="S303" s="757">
        <v>6304.7</v>
      </c>
      <c r="T303" s="757">
        <v>189.9</v>
      </c>
      <c r="V303" s="750"/>
    </row>
    <row r="304" spans="2:22" s="749" customFormat="1" ht="34.9" hidden="1" customHeight="1">
      <c r="B304" s="217">
        <v>43922</v>
      </c>
      <c r="C304" s="755">
        <v>27867</v>
      </c>
      <c r="D304" s="755">
        <v>3043.5</v>
      </c>
      <c r="E304" s="755">
        <v>18042.8</v>
      </c>
      <c r="F304" s="756">
        <v>1723.8</v>
      </c>
      <c r="G304" s="756">
        <v>1321.3</v>
      </c>
      <c r="H304" s="756">
        <v>1767.7</v>
      </c>
      <c r="I304" s="756">
        <v>11854.3</v>
      </c>
      <c r="J304" s="957">
        <v>0</v>
      </c>
      <c r="K304" s="756">
        <v>1375.7</v>
      </c>
      <c r="L304" s="755">
        <v>205.7</v>
      </c>
      <c r="M304" s="756">
        <v>122.6</v>
      </c>
      <c r="N304" s="756">
        <v>18.100000000000001</v>
      </c>
      <c r="O304" s="756">
        <v>15.4</v>
      </c>
      <c r="P304" s="756">
        <v>19</v>
      </c>
      <c r="Q304" s="756">
        <v>0.5</v>
      </c>
      <c r="R304" s="756">
        <v>30.1</v>
      </c>
      <c r="S304" s="755">
        <v>6389.7</v>
      </c>
      <c r="T304" s="755">
        <v>185.3</v>
      </c>
      <c r="V304" s="750"/>
    </row>
    <row r="305" spans="2:22" s="749" customFormat="1" ht="34.9" hidden="1" customHeight="1">
      <c r="B305" s="216">
        <v>43952</v>
      </c>
      <c r="C305" s="757">
        <v>28057.8</v>
      </c>
      <c r="D305" s="757">
        <v>3036.4</v>
      </c>
      <c r="E305" s="757">
        <v>18175.2</v>
      </c>
      <c r="F305" s="758">
        <v>1757.8</v>
      </c>
      <c r="G305" s="758">
        <v>1255.5999999999999</v>
      </c>
      <c r="H305" s="758">
        <v>1841.4</v>
      </c>
      <c r="I305" s="758">
        <v>11950.6</v>
      </c>
      <c r="J305" s="956">
        <v>0</v>
      </c>
      <c r="K305" s="758">
        <v>1369.8</v>
      </c>
      <c r="L305" s="757">
        <v>200.3</v>
      </c>
      <c r="M305" s="758">
        <v>117.6</v>
      </c>
      <c r="N305" s="758">
        <v>18.3</v>
      </c>
      <c r="O305" s="758">
        <v>17.3</v>
      </c>
      <c r="P305" s="758">
        <v>16.399999999999999</v>
      </c>
      <c r="Q305" s="758">
        <v>0.5</v>
      </c>
      <c r="R305" s="758">
        <v>30.2</v>
      </c>
      <c r="S305" s="757">
        <v>6470.1</v>
      </c>
      <c r="T305" s="757">
        <v>175.8</v>
      </c>
      <c r="V305" s="750"/>
    </row>
    <row r="306" spans="2:22" s="749" customFormat="1" ht="34.9" hidden="1" customHeight="1">
      <c r="B306" s="217">
        <v>43983</v>
      </c>
      <c r="C306" s="755">
        <v>28211.9</v>
      </c>
      <c r="D306" s="755">
        <v>2991.5</v>
      </c>
      <c r="E306" s="755">
        <v>18299.400000000001</v>
      </c>
      <c r="F306" s="756">
        <v>1742.4</v>
      </c>
      <c r="G306" s="756">
        <v>1336.1</v>
      </c>
      <c r="H306" s="756">
        <v>1918.1</v>
      </c>
      <c r="I306" s="756">
        <v>11926.1</v>
      </c>
      <c r="J306" s="957">
        <v>0</v>
      </c>
      <c r="K306" s="756">
        <v>1376.7</v>
      </c>
      <c r="L306" s="755">
        <v>214.6</v>
      </c>
      <c r="M306" s="756">
        <v>128.1</v>
      </c>
      <c r="N306" s="756">
        <v>18.2</v>
      </c>
      <c r="O306" s="756">
        <v>19.3</v>
      </c>
      <c r="P306" s="756">
        <v>20.2</v>
      </c>
      <c r="Q306" s="756">
        <v>0.1</v>
      </c>
      <c r="R306" s="756">
        <v>28.7</v>
      </c>
      <c r="S306" s="755">
        <v>6536.6</v>
      </c>
      <c r="T306" s="755">
        <v>169.8</v>
      </c>
      <c r="V306" s="750"/>
    </row>
    <row r="307" spans="2:22" s="749" customFormat="1" ht="34.9" hidden="1" customHeight="1">
      <c r="B307" s="216">
        <v>44013</v>
      </c>
      <c r="C307" s="757">
        <v>28546.6</v>
      </c>
      <c r="D307" s="757">
        <v>2808.1</v>
      </c>
      <c r="E307" s="757">
        <v>18503.5</v>
      </c>
      <c r="F307" s="758">
        <v>1702.5</v>
      </c>
      <c r="G307" s="758">
        <v>1405.4</v>
      </c>
      <c r="H307" s="758">
        <v>1896</v>
      </c>
      <c r="I307" s="758">
        <v>12155.9</v>
      </c>
      <c r="J307" s="956">
        <v>0</v>
      </c>
      <c r="K307" s="758">
        <v>1343.7</v>
      </c>
      <c r="L307" s="757">
        <v>250</v>
      </c>
      <c r="M307" s="758">
        <v>169.4</v>
      </c>
      <c r="N307" s="758">
        <v>18.100000000000001</v>
      </c>
      <c r="O307" s="758">
        <v>17.600000000000001</v>
      </c>
      <c r="P307" s="758">
        <v>19.2</v>
      </c>
      <c r="Q307" s="758" t="s">
        <v>3</v>
      </c>
      <c r="R307" s="758">
        <v>25.7</v>
      </c>
      <c r="S307" s="757">
        <v>6806</v>
      </c>
      <c r="T307" s="757">
        <v>179</v>
      </c>
      <c r="V307" s="750"/>
    </row>
    <row r="308" spans="2:22" s="749" customFormat="1" ht="34.9" hidden="1" customHeight="1">
      <c r="B308" s="217">
        <v>44044</v>
      </c>
      <c r="C308" s="755">
        <v>28644</v>
      </c>
      <c r="D308" s="755">
        <v>2855.5</v>
      </c>
      <c r="E308" s="755">
        <v>18489.900000000001</v>
      </c>
      <c r="F308" s="756">
        <v>1595.2</v>
      </c>
      <c r="G308" s="756">
        <v>1511.3</v>
      </c>
      <c r="H308" s="756">
        <v>1776.4</v>
      </c>
      <c r="I308" s="756">
        <v>12171.1</v>
      </c>
      <c r="J308" s="957">
        <v>0</v>
      </c>
      <c r="K308" s="756">
        <v>1435.9</v>
      </c>
      <c r="L308" s="755">
        <v>264.60000000000002</v>
      </c>
      <c r="M308" s="756">
        <v>185.2</v>
      </c>
      <c r="N308" s="756">
        <v>17.3</v>
      </c>
      <c r="O308" s="756">
        <v>16.100000000000001</v>
      </c>
      <c r="P308" s="756">
        <v>18.3</v>
      </c>
      <c r="Q308" s="756">
        <v>0.6</v>
      </c>
      <c r="R308" s="756">
        <v>27.1</v>
      </c>
      <c r="S308" s="755">
        <v>6859.1</v>
      </c>
      <c r="T308" s="755">
        <v>174.9</v>
      </c>
      <c r="V308" s="750"/>
    </row>
    <row r="309" spans="2:22" s="749" customFormat="1" ht="34.9" hidden="1" customHeight="1">
      <c r="B309" s="216">
        <v>44075</v>
      </c>
      <c r="C309" s="757">
        <v>28647.200000000001</v>
      </c>
      <c r="D309" s="757">
        <v>2845.7</v>
      </c>
      <c r="E309" s="757">
        <v>18453.7</v>
      </c>
      <c r="F309" s="758">
        <v>1659.4</v>
      </c>
      <c r="G309" s="758">
        <v>1392</v>
      </c>
      <c r="H309" s="758">
        <v>1755.8</v>
      </c>
      <c r="I309" s="758">
        <v>12225</v>
      </c>
      <c r="J309" s="956">
        <v>0</v>
      </c>
      <c r="K309" s="758">
        <v>1421.5</v>
      </c>
      <c r="L309" s="757">
        <v>238.9</v>
      </c>
      <c r="M309" s="758">
        <v>160.9</v>
      </c>
      <c r="N309" s="758">
        <v>18.100000000000001</v>
      </c>
      <c r="O309" s="758">
        <v>14.5</v>
      </c>
      <c r="P309" s="758">
        <v>17.5</v>
      </c>
      <c r="Q309" s="758">
        <v>0.7</v>
      </c>
      <c r="R309" s="758">
        <v>27.2</v>
      </c>
      <c r="S309" s="757">
        <v>6931.1</v>
      </c>
      <c r="T309" s="757">
        <v>177.8</v>
      </c>
      <c r="V309" s="750"/>
    </row>
    <row r="310" spans="2:22" s="749" customFormat="1" ht="34.9" hidden="1" customHeight="1">
      <c r="B310" s="217">
        <v>44105</v>
      </c>
      <c r="C310" s="755">
        <v>28699.8</v>
      </c>
      <c r="D310" s="755">
        <v>2799.5</v>
      </c>
      <c r="E310" s="755">
        <v>18532.8</v>
      </c>
      <c r="F310" s="756">
        <v>1761.2</v>
      </c>
      <c r="G310" s="756">
        <v>1371.3</v>
      </c>
      <c r="H310" s="756">
        <v>1819.2</v>
      </c>
      <c r="I310" s="756">
        <v>12075.5</v>
      </c>
      <c r="J310" s="957">
        <v>0</v>
      </c>
      <c r="K310" s="756">
        <v>1505.6</v>
      </c>
      <c r="L310" s="755">
        <v>236</v>
      </c>
      <c r="M310" s="756">
        <v>158</v>
      </c>
      <c r="N310" s="756">
        <v>17.100000000000001</v>
      </c>
      <c r="O310" s="756">
        <v>13.8</v>
      </c>
      <c r="P310" s="756">
        <v>17.2</v>
      </c>
      <c r="Q310" s="756">
        <v>0.5</v>
      </c>
      <c r="R310" s="756">
        <v>29.4</v>
      </c>
      <c r="S310" s="755">
        <v>6942.1</v>
      </c>
      <c r="T310" s="755">
        <v>189.4</v>
      </c>
      <c r="V310" s="750"/>
    </row>
    <row r="311" spans="2:22" s="749" customFormat="1" ht="34.9" hidden="1" customHeight="1">
      <c r="B311" s="216">
        <v>44136</v>
      </c>
      <c r="C311" s="757">
        <v>28723.200000000001</v>
      </c>
      <c r="D311" s="757">
        <v>2860.7</v>
      </c>
      <c r="E311" s="757">
        <v>18467.7</v>
      </c>
      <c r="F311" s="758">
        <v>1810.2</v>
      </c>
      <c r="G311" s="758">
        <v>1388.6</v>
      </c>
      <c r="H311" s="758">
        <v>1691</v>
      </c>
      <c r="I311" s="758">
        <v>12063.7</v>
      </c>
      <c r="J311" s="956">
        <v>0</v>
      </c>
      <c r="K311" s="758">
        <v>1514.2</v>
      </c>
      <c r="L311" s="757">
        <v>242.5</v>
      </c>
      <c r="M311" s="758">
        <v>167.2</v>
      </c>
      <c r="N311" s="758">
        <v>17.2</v>
      </c>
      <c r="O311" s="758">
        <v>13.3</v>
      </c>
      <c r="P311" s="758">
        <v>16.399999999999999</v>
      </c>
      <c r="Q311" s="758">
        <v>0.1</v>
      </c>
      <c r="R311" s="758">
        <v>28.3</v>
      </c>
      <c r="S311" s="757">
        <v>6968.8</v>
      </c>
      <c r="T311" s="757">
        <v>183.5</v>
      </c>
      <c r="V311" s="750"/>
    </row>
    <row r="312" spans="2:22" s="749" customFormat="1" ht="34.9" hidden="1" customHeight="1">
      <c r="B312" s="217">
        <v>44166</v>
      </c>
      <c r="C312" s="755">
        <v>28639.1</v>
      </c>
      <c r="D312" s="755">
        <v>2709.9</v>
      </c>
      <c r="E312" s="755">
        <v>18471.8</v>
      </c>
      <c r="F312" s="756">
        <v>1770</v>
      </c>
      <c r="G312" s="756">
        <v>1437.2</v>
      </c>
      <c r="H312" s="756">
        <v>1633.8</v>
      </c>
      <c r="I312" s="756">
        <v>12178.5</v>
      </c>
      <c r="J312" s="957">
        <v>0</v>
      </c>
      <c r="K312" s="756">
        <v>1452.3</v>
      </c>
      <c r="L312" s="755">
        <v>214.1</v>
      </c>
      <c r="M312" s="756">
        <v>149.5</v>
      </c>
      <c r="N312" s="756">
        <v>17.7</v>
      </c>
      <c r="O312" s="756">
        <v>14.5</v>
      </c>
      <c r="P312" s="756">
        <v>16.5</v>
      </c>
      <c r="Q312" s="756" t="s">
        <v>3</v>
      </c>
      <c r="R312" s="756">
        <v>15.9</v>
      </c>
      <c r="S312" s="755">
        <v>7048.7</v>
      </c>
      <c r="T312" s="755">
        <v>194.6</v>
      </c>
      <c r="V312" s="750"/>
    </row>
    <row r="313" spans="2:22" s="749" customFormat="1" ht="34.9" hidden="1" customHeight="1">
      <c r="B313" s="215">
        <v>2021</v>
      </c>
      <c r="C313" s="759"/>
      <c r="D313" s="760"/>
      <c r="E313" s="759"/>
      <c r="F313" s="761"/>
      <c r="G313" s="761"/>
      <c r="H313" s="761"/>
      <c r="I313" s="761"/>
      <c r="J313" s="959"/>
      <c r="K313" s="761"/>
      <c r="L313" s="760"/>
      <c r="M313" s="762"/>
      <c r="N313" s="762"/>
      <c r="O313" s="761"/>
      <c r="P313" s="761"/>
      <c r="Q313" s="762"/>
      <c r="R313" s="762"/>
      <c r="S313" s="759"/>
      <c r="T313" s="759"/>
      <c r="V313" s="750"/>
    </row>
    <row r="314" spans="2:22" s="749" customFormat="1" ht="34.9" hidden="1" customHeight="1">
      <c r="B314" s="216">
        <v>44197</v>
      </c>
      <c r="C314" s="757">
        <v>28782.6</v>
      </c>
      <c r="D314" s="757">
        <v>2828</v>
      </c>
      <c r="E314" s="757">
        <v>18434.8</v>
      </c>
      <c r="F314" s="758">
        <v>1865.1</v>
      </c>
      <c r="G314" s="758">
        <v>1407.5</v>
      </c>
      <c r="H314" s="758">
        <v>1593.6</v>
      </c>
      <c r="I314" s="758">
        <v>12041.5</v>
      </c>
      <c r="J314" s="956">
        <v>0</v>
      </c>
      <c r="K314" s="758">
        <v>1527.1</v>
      </c>
      <c r="L314" s="757">
        <v>205.6</v>
      </c>
      <c r="M314" s="758">
        <v>143.4</v>
      </c>
      <c r="N314" s="758">
        <v>15.2</v>
      </c>
      <c r="O314" s="758">
        <v>14.6</v>
      </c>
      <c r="P314" s="758">
        <v>15.6</v>
      </c>
      <c r="Q314" s="758">
        <v>0.4</v>
      </c>
      <c r="R314" s="758">
        <v>16.399999999999999</v>
      </c>
      <c r="S314" s="757">
        <v>7127.4</v>
      </c>
      <c r="T314" s="757">
        <v>186.8</v>
      </c>
      <c r="V314" s="750"/>
    </row>
    <row r="315" spans="2:22" s="749" customFormat="1" ht="34.9" hidden="1" customHeight="1">
      <c r="B315" s="217">
        <v>44228</v>
      </c>
      <c r="C315" s="755">
        <v>29157.8</v>
      </c>
      <c r="D315" s="755">
        <v>2873.4</v>
      </c>
      <c r="E315" s="755">
        <v>18491.099999999999</v>
      </c>
      <c r="F315" s="756">
        <v>1739.8</v>
      </c>
      <c r="G315" s="756">
        <v>1342.9</v>
      </c>
      <c r="H315" s="756">
        <v>1653.7</v>
      </c>
      <c r="I315" s="756">
        <v>12228.4</v>
      </c>
      <c r="J315" s="957">
        <v>0</v>
      </c>
      <c r="K315" s="756">
        <v>1526.3</v>
      </c>
      <c r="L315" s="755">
        <v>195.5</v>
      </c>
      <c r="M315" s="756">
        <v>133.69999999999999</v>
      </c>
      <c r="N315" s="756">
        <v>15.2</v>
      </c>
      <c r="O315" s="756">
        <v>13.6</v>
      </c>
      <c r="P315" s="756">
        <v>15.3</v>
      </c>
      <c r="Q315" s="756">
        <v>0.4</v>
      </c>
      <c r="R315" s="756">
        <v>17.3</v>
      </c>
      <c r="S315" s="755">
        <v>7410.5</v>
      </c>
      <c r="T315" s="755">
        <v>187.3</v>
      </c>
      <c r="V315" s="750"/>
    </row>
    <row r="316" spans="2:22" s="749" customFormat="1" ht="34.9" hidden="1" customHeight="1">
      <c r="B316" s="216">
        <v>44256</v>
      </c>
      <c r="C316" s="757">
        <v>29321.200000000001</v>
      </c>
      <c r="D316" s="757">
        <v>2798.4</v>
      </c>
      <c r="E316" s="757">
        <v>18665.400000000001</v>
      </c>
      <c r="F316" s="758">
        <v>1818</v>
      </c>
      <c r="G316" s="758">
        <v>1235.9000000000001</v>
      </c>
      <c r="H316" s="758">
        <v>1670.2</v>
      </c>
      <c r="I316" s="758">
        <v>12359.6</v>
      </c>
      <c r="J316" s="956">
        <v>0</v>
      </c>
      <c r="K316" s="758">
        <v>1581.7</v>
      </c>
      <c r="L316" s="757">
        <v>190.5</v>
      </c>
      <c r="M316" s="758">
        <v>132.19999999999999</v>
      </c>
      <c r="N316" s="758">
        <v>14.8</v>
      </c>
      <c r="O316" s="758">
        <v>13.2</v>
      </c>
      <c r="P316" s="758">
        <v>14.5</v>
      </c>
      <c r="Q316" s="758">
        <v>0.1</v>
      </c>
      <c r="R316" s="758">
        <v>15.7</v>
      </c>
      <c r="S316" s="757">
        <v>7467.5</v>
      </c>
      <c r="T316" s="757">
        <v>199.4</v>
      </c>
      <c r="V316" s="750"/>
    </row>
    <row r="317" spans="2:22" s="749" customFormat="1" ht="34.9" hidden="1" customHeight="1">
      <c r="B317" s="217">
        <v>44287</v>
      </c>
      <c r="C317" s="755">
        <v>29545.9</v>
      </c>
      <c r="D317" s="755">
        <v>2890.7</v>
      </c>
      <c r="E317" s="755">
        <v>18732.8</v>
      </c>
      <c r="F317" s="756">
        <v>1603.4</v>
      </c>
      <c r="G317" s="756">
        <v>1266.7</v>
      </c>
      <c r="H317" s="756">
        <v>1652.7</v>
      </c>
      <c r="I317" s="756">
        <v>12641.1</v>
      </c>
      <c r="J317" s="957">
        <v>0</v>
      </c>
      <c r="K317" s="756">
        <v>1568.9</v>
      </c>
      <c r="L317" s="755">
        <v>179.4</v>
      </c>
      <c r="M317" s="756">
        <v>124.1</v>
      </c>
      <c r="N317" s="756">
        <v>14.3</v>
      </c>
      <c r="O317" s="756">
        <v>11.2</v>
      </c>
      <c r="P317" s="756">
        <v>14.1</v>
      </c>
      <c r="Q317" s="756">
        <v>0.4</v>
      </c>
      <c r="R317" s="756">
        <v>15.3</v>
      </c>
      <c r="S317" s="755">
        <v>7540.4</v>
      </c>
      <c r="T317" s="755">
        <v>202.6</v>
      </c>
      <c r="V317" s="750"/>
    </row>
    <row r="318" spans="2:22" s="749" customFormat="1" ht="34.9" hidden="1" customHeight="1">
      <c r="B318" s="216">
        <v>44317</v>
      </c>
      <c r="C318" s="757">
        <v>29565.9</v>
      </c>
      <c r="D318" s="757">
        <v>2912.3</v>
      </c>
      <c r="E318" s="757">
        <v>18721</v>
      </c>
      <c r="F318" s="758">
        <v>1612.9</v>
      </c>
      <c r="G318" s="758">
        <v>1305.3</v>
      </c>
      <c r="H318" s="758">
        <v>1565.9</v>
      </c>
      <c r="I318" s="758">
        <v>12586</v>
      </c>
      <c r="J318" s="956">
        <v>0</v>
      </c>
      <c r="K318" s="758">
        <v>1650.9</v>
      </c>
      <c r="L318" s="757">
        <v>159.5</v>
      </c>
      <c r="M318" s="758">
        <v>105.6</v>
      </c>
      <c r="N318" s="758">
        <v>14.9</v>
      </c>
      <c r="O318" s="758">
        <v>11.8</v>
      </c>
      <c r="P318" s="758">
        <v>10.8</v>
      </c>
      <c r="Q318" s="758">
        <v>0.3</v>
      </c>
      <c r="R318" s="758">
        <v>16.100000000000001</v>
      </c>
      <c r="S318" s="757">
        <v>7577.8</v>
      </c>
      <c r="T318" s="757">
        <v>195.3</v>
      </c>
      <c r="V318" s="750"/>
    </row>
    <row r="319" spans="2:22" s="749" customFormat="1" ht="34.9" hidden="1" customHeight="1">
      <c r="B319" s="217">
        <v>44348</v>
      </c>
      <c r="C319" s="755">
        <v>29757.3</v>
      </c>
      <c r="D319" s="755">
        <v>2843.2</v>
      </c>
      <c r="E319" s="755">
        <v>18806.5</v>
      </c>
      <c r="F319" s="756">
        <v>1443</v>
      </c>
      <c r="G319" s="756">
        <v>1353.5</v>
      </c>
      <c r="H319" s="756">
        <v>1610.8</v>
      </c>
      <c r="I319" s="756">
        <v>12809.2</v>
      </c>
      <c r="J319" s="957">
        <v>0</v>
      </c>
      <c r="K319" s="756">
        <v>1590</v>
      </c>
      <c r="L319" s="755">
        <v>201.2</v>
      </c>
      <c r="M319" s="756">
        <v>138.30000000000001</v>
      </c>
      <c r="N319" s="756">
        <v>16.7</v>
      </c>
      <c r="O319" s="756">
        <v>12.3</v>
      </c>
      <c r="P319" s="756">
        <v>18.8</v>
      </c>
      <c r="Q319" s="756">
        <v>0.1</v>
      </c>
      <c r="R319" s="756">
        <v>15</v>
      </c>
      <c r="S319" s="755">
        <v>7707.1</v>
      </c>
      <c r="T319" s="755">
        <v>199.3</v>
      </c>
      <c r="V319" s="750"/>
    </row>
    <row r="320" spans="2:22" s="749" customFormat="1" ht="34.9" hidden="1" customHeight="1">
      <c r="B320" s="216">
        <v>44378</v>
      </c>
      <c r="C320" s="757">
        <v>29783.5</v>
      </c>
      <c r="D320" s="757">
        <v>2755.1</v>
      </c>
      <c r="E320" s="757">
        <v>18884.5</v>
      </c>
      <c r="F320" s="758">
        <v>1670.6</v>
      </c>
      <c r="G320" s="758">
        <v>1252.8</v>
      </c>
      <c r="H320" s="758">
        <v>1555.4</v>
      </c>
      <c r="I320" s="758">
        <v>12767.6</v>
      </c>
      <c r="J320" s="956">
        <v>0</v>
      </c>
      <c r="K320" s="758">
        <v>1638.1</v>
      </c>
      <c r="L320" s="757">
        <v>187.2</v>
      </c>
      <c r="M320" s="758">
        <v>126.1</v>
      </c>
      <c r="N320" s="758">
        <v>15.4</v>
      </c>
      <c r="O320" s="758">
        <v>12.9</v>
      </c>
      <c r="P320" s="758">
        <v>18.100000000000001</v>
      </c>
      <c r="Q320" s="758" t="s">
        <v>3</v>
      </c>
      <c r="R320" s="758">
        <v>14.7</v>
      </c>
      <c r="S320" s="757">
        <v>7739.7</v>
      </c>
      <c r="T320" s="757">
        <v>217</v>
      </c>
      <c r="V320" s="750"/>
    </row>
    <row r="321" spans="2:22" s="749" customFormat="1" ht="34.9" hidden="1" customHeight="1">
      <c r="B321" s="217">
        <v>44409</v>
      </c>
      <c r="C321" s="755">
        <v>29906.799999999999</v>
      </c>
      <c r="D321" s="755">
        <v>2775.1</v>
      </c>
      <c r="E321" s="755">
        <v>18882</v>
      </c>
      <c r="F321" s="756">
        <v>1489.9</v>
      </c>
      <c r="G321" s="756">
        <v>1355.3</v>
      </c>
      <c r="H321" s="756">
        <v>1575</v>
      </c>
      <c r="I321" s="756">
        <v>12776.4</v>
      </c>
      <c r="J321" s="957">
        <v>0</v>
      </c>
      <c r="K321" s="756">
        <v>1685.4</v>
      </c>
      <c r="L321" s="755">
        <v>192.7</v>
      </c>
      <c r="M321" s="756">
        <v>131.80000000000001</v>
      </c>
      <c r="N321" s="756">
        <v>14.1</v>
      </c>
      <c r="O321" s="756">
        <v>11.1</v>
      </c>
      <c r="P321" s="756">
        <v>20.100000000000001</v>
      </c>
      <c r="Q321" s="756">
        <v>0.8</v>
      </c>
      <c r="R321" s="756">
        <v>14.8</v>
      </c>
      <c r="S321" s="755">
        <v>7849.1</v>
      </c>
      <c r="T321" s="755">
        <v>207.9</v>
      </c>
      <c r="V321" s="750"/>
    </row>
    <row r="322" spans="2:22" s="749" customFormat="1" ht="34.9" hidden="1" customHeight="1">
      <c r="B322" s="216">
        <v>44440</v>
      </c>
      <c r="C322" s="757">
        <v>29928.3</v>
      </c>
      <c r="D322" s="757">
        <v>2794.5</v>
      </c>
      <c r="E322" s="757">
        <v>18852.2</v>
      </c>
      <c r="F322" s="758">
        <v>1534.4</v>
      </c>
      <c r="G322" s="758">
        <v>1298</v>
      </c>
      <c r="H322" s="758">
        <v>1592.1</v>
      </c>
      <c r="I322" s="758">
        <v>12788.9</v>
      </c>
      <c r="J322" s="956">
        <v>0</v>
      </c>
      <c r="K322" s="758">
        <v>1638.8</v>
      </c>
      <c r="L322" s="757">
        <v>202.1</v>
      </c>
      <c r="M322" s="758">
        <v>142.4</v>
      </c>
      <c r="N322" s="758">
        <v>11.5</v>
      </c>
      <c r="O322" s="758">
        <v>13.2</v>
      </c>
      <c r="P322" s="758">
        <v>19.399999999999999</v>
      </c>
      <c r="Q322" s="758" t="s">
        <v>3</v>
      </c>
      <c r="R322" s="758">
        <v>15.6</v>
      </c>
      <c r="S322" s="757">
        <v>7869</v>
      </c>
      <c r="T322" s="757">
        <v>210.5</v>
      </c>
      <c r="V322" s="750"/>
    </row>
    <row r="323" spans="2:22" s="749" customFormat="1" ht="34.9" hidden="1" customHeight="1">
      <c r="B323" s="217">
        <v>44470</v>
      </c>
      <c r="C323" s="755">
        <v>29979.4</v>
      </c>
      <c r="D323" s="755">
        <v>2807.4</v>
      </c>
      <c r="E323" s="755">
        <v>18838</v>
      </c>
      <c r="F323" s="756">
        <v>1398.1</v>
      </c>
      <c r="G323" s="756">
        <v>1411.5</v>
      </c>
      <c r="H323" s="756">
        <v>1620.7</v>
      </c>
      <c r="I323" s="756">
        <v>12713.3</v>
      </c>
      <c r="J323" s="957">
        <v>0</v>
      </c>
      <c r="K323" s="756">
        <v>1694.4</v>
      </c>
      <c r="L323" s="755">
        <v>203.6</v>
      </c>
      <c r="M323" s="756">
        <v>143.80000000000001</v>
      </c>
      <c r="N323" s="756">
        <v>11.8</v>
      </c>
      <c r="O323" s="756">
        <v>14.9</v>
      </c>
      <c r="P323" s="756">
        <v>18.5</v>
      </c>
      <c r="Q323" s="756" t="s">
        <v>3</v>
      </c>
      <c r="R323" s="756">
        <v>14.6</v>
      </c>
      <c r="S323" s="755">
        <v>7918</v>
      </c>
      <c r="T323" s="755">
        <v>212.4</v>
      </c>
      <c r="V323" s="750"/>
    </row>
    <row r="324" spans="2:22" s="749" customFormat="1" ht="34.9" hidden="1" customHeight="1">
      <c r="B324" s="216">
        <v>44501</v>
      </c>
      <c r="C324" s="757">
        <v>30055.4</v>
      </c>
      <c r="D324" s="757">
        <v>2783.2</v>
      </c>
      <c r="E324" s="757">
        <v>18899.5</v>
      </c>
      <c r="F324" s="758">
        <v>1568.1</v>
      </c>
      <c r="G324" s="758">
        <v>1298.5</v>
      </c>
      <c r="H324" s="758">
        <v>1610.2</v>
      </c>
      <c r="I324" s="758">
        <v>12844.6</v>
      </c>
      <c r="J324" s="956">
        <v>0</v>
      </c>
      <c r="K324" s="758">
        <v>1578.1</v>
      </c>
      <c r="L324" s="757">
        <v>218.6</v>
      </c>
      <c r="M324" s="758">
        <v>161.5</v>
      </c>
      <c r="N324" s="758">
        <v>11.3</v>
      </c>
      <c r="O324" s="758">
        <v>13.4</v>
      </c>
      <c r="P324" s="758">
        <v>17.600000000000001</v>
      </c>
      <c r="Q324" s="758">
        <v>0.2</v>
      </c>
      <c r="R324" s="758">
        <v>14.6</v>
      </c>
      <c r="S324" s="757">
        <v>7936.9</v>
      </c>
      <c r="T324" s="757">
        <v>217.2</v>
      </c>
      <c r="V324" s="750"/>
    </row>
    <row r="325" spans="2:22" s="749" customFormat="1" ht="34.9" hidden="1" customHeight="1">
      <c r="B325" s="217">
        <v>44531</v>
      </c>
      <c r="C325" s="755">
        <v>30028.5</v>
      </c>
      <c r="D325" s="755">
        <v>2695</v>
      </c>
      <c r="E325" s="755">
        <v>18855.400000000001</v>
      </c>
      <c r="F325" s="756">
        <v>1507.5</v>
      </c>
      <c r="G325" s="756">
        <v>1243.8</v>
      </c>
      <c r="H325" s="756">
        <v>1633.4</v>
      </c>
      <c r="I325" s="756">
        <v>12917.3</v>
      </c>
      <c r="J325" s="957">
        <v>0</v>
      </c>
      <c r="K325" s="756">
        <v>1553.5</v>
      </c>
      <c r="L325" s="755">
        <v>212.4</v>
      </c>
      <c r="M325" s="756">
        <v>156.19999999999999</v>
      </c>
      <c r="N325" s="756">
        <v>11.4</v>
      </c>
      <c r="O325" s="756">
        <v>13.6</v>
      </c>
      <c r="P325" s="756">
        <v>17.100000000000001</v>
      </c>
      <c r="Q325" s="756" t="s">
        <v>3</v>
      </c>
      <c r="R325" s="756">
        <v>14.1</v>
      </c>
      <c r="S325" s="755">
        <v>8045</v>
      </c>
      <c r="T325" s="755">
        <v>220.7</v>
      </c>
      <c r="V325" s="750"/>
    </row>
    <row r="326" spans="2:22" s="749" customFormat="1" ht="34.9" hidden="1" customHeight="1">
      <c r="B326" s="215">
        <v>2022</v>
      </c>
      <c r="C326" s="759"/>
      <c r="D326" s="760"/>
      <c r="E326" s="759"/>
      <c r="F326" s="761"/>
      <c r="G326" s="761"/>
      <c r="H326" s="761"/>
      <c r="I326" s="761"/>
      <c r="J326" s="959"/>
      <c r="K326" s="761"/>
      <c r="L326" s="760"/>
      <c r="M326" s="762"/>
      <c r="N326" s="762"/>
      <c r="O326" s="761"/>
      <c r="P326" s="761"/>
      <c r="Q326" s="762"/>
      <c r="R326" s="762"/>
      <c r="S326" s="759"/>
      <c r="T326" s="759"/>
      <c r="V326" s="750"/>
    </row>
    <row r="327" spans="2:22" s="749" customFormat="1" ht="34.9" hidden="1" customHeight="1">
      <c r="B327" s="216">
        <v>44562</v>
      </c>
      <c r="C327" s="757">
        <v>30207.1</v>
      </c>
      <c r="D327" s="757">
        <v>2806.7</v>
      </c>
      <c r="E327" s="757">
        <v>18909.099999999999</v>
      </c>
      <c r="F327" s="758">
        <v>1429.3</v>
      </c>
      <c r="G327" s="758">
        <v>1320.7</v>
      </c>
      <c r="H327" s="758">
        <v>1613.6</v>
      </c>
      <c r="I327" s="758">
        <v>12955</v>
      </c>
      <c r="J327" s="956">
        <v>0</v>
      </c>
      <c r="K327" s="758">
        <v>1590.5</v>
      </c>
      <c r="L327" s="757">
        <v>236.6</v>
      </c>
      <c r="M327" s="758">
        <v>181</v>
      </c>
      <c r="N327" s="758">
        <v>12.5</v>
      </c>
      <c r="O327" s="758">
        <v>11.4</v>
      </c>
      <c r="P327" s="758">
        <v>16.3</v>
      </c>
      <c r="Q327" s="758">
        <v>0.6</v>
      </c>
      <c r="R327" s="758">
        <v>14.8</v>
      </c>
      <c r="S327" s="757">
        <v>8031.4</v>
      </c>
      <c r="T327" s="757">
        <v>223.3</v>
      </c>
      <c r="V327" s="750"/>
    </row>
    <row r="328" spans="2:22" s="749" customFormat="1" ht="34.9" hidden="1" customHeight="1">
      <c r="B328" s="217">
        <v>44593</v>
      </c>
      <c r="C328" s="755">
        <v>30452.3</v>
      </c>
      <c r="D328" s="755">
        <v>2831.3</v>
      </c>
      <c r="E328" s="755">
        <v>19115.599999999999</v>
      </c>
      <c r="F328" s="756">
        <v>1544.3</v>
      </c>
      <c r="G328" s="756">
        <v>1297</v>
      </c>
      <c r="H328" s="756">
        <v>1648.6</v>
      </c>
      <c r="I328" s="756">
        <v>13060.4</v>
      </c>
      <c r="J328" s="957">
        <v>0</v>
      </c>
      <c r="K328" s="756">
        <v>1565.3</v>
      </c>
      <c r="L328" s="755">
        <v>225.3</v>
      </c>
      <c r="M328" s="756">
        <v>176.6</v>
      </c>
      <c r="N328" s="756">
        <v>9.6</v>
      </c>
      <c r="O328" s="756">
        <v>9.1</v>
      </c>
      <c r="P328" s="756">
        <v>15.3</v>
      </c>
      <c r="Q328" s="756">
        <v>0</v>
      </c>
      <c r="R328" s="756">
        <v>14.7</v>
      </c>
      <c r="S328" s="755">
        <v>8052.9</v>
      </c>
      <c r="T328" s="755">
        <v>227.2</v>
      </c>
      <c r="V328" s="750"/>
    </row>
    <row r="329" spans="2:22" s="749" customFormat="1" ht="34.9" hidden="1" customHeight="1">
      <c r="B329" s="216">
        <v>44621</v>
      </c>
      <c r="C329" s="757">
        <v>30727.7</v>
      </c>
      <c r="D329" s="757">
        <v>2851.9</v>
      </c>
      <c r="E329" s="757">
        <v>19289.099999999999</v>
      </c>
      <c r="F329" s="758">
        <v>1522.2</v>
      </c>
      <c r="G329" s="758">
        <v>1370.8</v>
      </c>
      <c r="H329" s="758">
        <v>1637.1</v>
      </c>
      <c r="I329" s="758">
        <v>13162.6</v>
      </c>
      <c r="J329" s="956">
        <v>0</v>
      </c>
      <c r="K329" s="758">
        <v>1596.4</v>
      </c>
      <c r="L329" s="757">
        <v>207</v>
      </c>
      <c r="M329" s="758">
        <v>160.4</v>
      </c>
      <c r="N329" s="758">
        <v>8.3000000000000007</v>
      </c>
      <c r="O329" s="758">
        <v>8.5</v>
      </c>
      <c r="P329" s="758">
        <v>14.8</v>
      </c>
      <c r="Q329" s="758">
        <v>0.1</v>
      </c>
      <c r="R329" s="758">
        <v>14.9</v>
      </c>
      <c r="S329" s="757">
        <v>8142.1</v>
      </c>
      <c r="T329" s="757">
        <v>237.6</v>
      </c>
      <c r="V329" s="750"/>
    </row>
    <row r="330" spans="2:22" s="749" customFormat="1" ht="34.9" hidden="1" customHeight="1">
      <c r="B330" s="217">
        <v>44652</v>
      </c>
      <c r="C330" s="755">
        <v>31174.9</v>
      </c>
      <c r="D330" s="755">
        <v>2886.1</v>
      </c>
      <c r="E330" s="755">
        <v>19473</v>
      </c>
      <c r="F330" s="756">
        <v>1676.2</v>
      </c>
      <c r="G330" s="756">
        <v>1325.4</v>
      </c>
      <c r="H330" s="756">
        <v>1609.4</v>
      </c>
      <c r="I330" s="756">
        <v>13301.8</v>
      </c>
      <c r="J330" s="957">
        <v>0</v>
      </c>
      <c r="K330" s="756">
        <v>1560.2</v>
      </c>
      <c r="L330" s="755">
        <v>244</v>
      </c>
      <c r="M330" s="756">
        <v>199.2</v>
      </c>
      <c r="N330" s="756">
        <v>9.5</v>
      </c>
      <c r="O330" s="756">
        <v>8.1</v>
      </c>
      <c r="P330" s="756">
        <v>12.1</v>
      </c>
      <c r="Q330" s="756">
        <v>0</v>
      </c>
      <c r="R330" s="756">
        <v>15.1</v>
      </c>
      <c r="S330" s="755">
        <v>8323.2000000000007</v>
      </c>
      <c r="T330" s="755">
        <v>248.6</v>
      </c>
      <c r="V330" s="750"/>
    </row>
    <row r="331" spans="2:22" s="749" customFormat="1" ht="34.9" hidden="1" customHeight="1">
      <c r="B331" s="216">
        <v>44682</v>
      </c>
      <c r="C331" s="757">
        <v>31494.2</v>
      </c>
      <c r="D331" s="757">
        <v>2976.4</v>
      </c>
      <c r="E331" s="757">
        <v>19630.3</v>
      </c>
      <c r="F331" s="758">
        <v>1649</v>
      </c>
      <c r="G331" s="758">
        <v>1280.0999999999999</v>
      </c>
      <c r="H331" s="758">
        <v>1774.5</v>
      </c>
      <c r="I331" s="758">
        <v>13315.9</v>
      </c>
      <c r="J331" s="956">
        <v>0</v>
      </c>
      <c r="K331" s="758">
        <v>1610.8</v>
      </c>
      <c r="L331" s="757">
        <v>285.2</v>
      </c>
      <c r="M331" s="758">
        <v>240.8</v>
      </c>
      <c r="N331" s="758">
        <v>9.9</v>
      </c>
      <c r="O331" s="758">
        <v>8.1</v>
      </c>
      <c r="P331" s="758">
        <v>11.4</v>
      </c>
      <c r="Q331" s="758">
        <v>0</v>
      </c>
      <c r="R331" s="758">
        <v>15</v>
      </c>
      <c r="S331" s="757">
        <v>8361.1</v>
      </c>
      <c r="T331" s="757">
        <v>241.2</v>
      </c>
      <c r="V331" s="750"/>
    </row>
    <row r="332" spans="2:22" s="749" customFormat="1" ht="34.9" hidden="1" customHeight="1">
      <c r="B332" s="217">
        <v>44713</v>
      </c>
      <c r="C332" s="755">
        <v>31828</v>
      </c>
      <c r="D332" s="755">
        <v>2929.3</v>
      </c>
      <c r="E332" s="755">
        <v>19962.3</v>
      </c>
      <c r="F332" s="756">
        <v>1645.8</v>
      </c>
      <c r="G332" s="756">
        <v>1369.9</v>
      </c>
      <c r="H332" s="756">
        <v>1774.5</v>
      </c>
      <c r="I332" s="756">
        <v>13577.9</v>
      </c>
      <c r="J332" s="957">
        <v>0</v>
      </c>
      <c r="K332" s="756">
        <v>1594.2</v>
      </c>
      <c r="L332" s="755">
        <v>240.2</v>
      </c>
      <c r="M332" s="756">
        <v>193.2</v>
      </c>
      <c r="N332" s="756">
        <v>10.199999999999999</v>
      </c>
      <c r="O332" s="756">
        <v>10.8</v>
      </c>
      <c r="P332" s="756">
        <v>12</v>
      </c>
      <c r="Q332" s="756">
        <v>0</v>
      </c>
      <c r="R332" s="756">
        <v>14</v>
      </c>
      <c r="S332" s="755">
        <v>8451</v>
      </c>
      <c r="T332" s="755">
        <v>245.2</v>
      </c>
      <c r="V332" s="750"/>
    </row>
    <row r="333" spans="2:22" s="749" customFormat="1" ht="34.9" hidden="1" customHeight="1">
      <c r="B333" s="216">
        <v>44743</v>
      </c>
      <c r="C333" s="886">
        <v>31888.3</v>
      </c>
      <c r="D333" s="757">
        <v>2805.8</v>
      </c>
      <c r="E333" s="757">
        <v>20068.2</v>
      </c>
      <c r="F333" s="758">
        <v>1649.6</v>
      </c>
      <c r="G333" s="758">
        <v>1328.3</v>
      </c>
      <c r="H333" s="758">
        <v>1817.3</v>
      </c>
      <c r="I333" s="758">
        <v>13646</v>
      </c>
      <c r="J333" s="956">
        <v>0</v>
      </c>
      <c r="K333" s="758">
        <v>1627</v>
      </c>
      <c r="L333" s="757">
        <v>268</v>
      </c>
      <c r="M333" s="758">
        <v>220.1</v>
      </c>
      <c r="N333" s="758">
        <v>10.9</v>
      </c>
      <c r="O333" s="758">
        <v>12.2</v>
      </c>
      <c r="P333" s="758">
        <v>10.8</v>
      </c>
      <c r="Q333" s="758">
        <v>0</v>
      </c>
      <c r="R333" s="758">
        <v>14</v>
      </c>
      <c r="S333" s="757">
        <v>8496</v>
      </c>
      <c r="T333" s="757">
        <v>250.3</v>
      </c>
      <c r="V333" s="750"/>
    </row>
    <row r="334" spans="2:22" s="749" customFormat="1" ht="34.9" hidden="1" customHeight="1">
      <c r="B334" s="217">
        <v>44774</v>
      </c>
      <c r="C334" s="755">
        <v>32113</v>
      </c>
      <c r="D334" s="755">
        <v>2825.4</v>
      </c>
      <c r="E334" s="755">
        <v>20164.099999999999</v>
      </c>
      <c r="F334" s="756">
        <v>1639</v>
      </c>
      <c r="G334" s="756">
        <v>1368.1</v>
      </c>
      <c r="H334" s="756">
        <v>1812.9</v>
      </c>
      <c r="I334" s="756">
        <v>13724.5</v>
      </c>
      <c r="J334" s="957">
        <v>0</v>
      </c>
      <c r="K334" s="756">
        <v>1619.6</v>
      </c>
      <c r="L334" s="755">
        <v>272</v>
      </c>
      <c r="M334" s="756">
        <v>225.2</v>
      </c>
      <c r="N334" s="756">
        <v>10.1</v>
      </c>
      <c r="O334" s="756">
        <v>12.3</v>
      </c>
      <c r="P334" s="756">
        <v>10.5</v>
      </c>
      <c r="Q334" s="756">
        <v>0</v>
      </c>
      <c r="R334" s="756">
        <v>13.9</v>
      </c>
      <c r="S334" s="755">
        <v>8592.6</v>
      </c>
      <c r="T334" s="755">
        <v>258.89999999999998</v>
      </c>
      <c r="V334" s="750"/>
    </row>
    <row r="335" spans="2:22" s="749" customFormat="1" ht="34.9" hidden="1" customHeight="1">
      <c r="B335" s="216">
        <v>44805</v>
      </c>
      <c r="C335" s="757">
        <v>32332.7</v>
      </c>
      <c r="D335" s="757">
        <v>2842.9</v>
      </c>
      <c r="E335" s="757">
        <v>20313.900000000001</v>
      </c>
      <c r="F335" s="758">
        <v>1698.6</v>
      </c>
      <c r="G335" s="758">
        <v>1321.2</v>
      </c>
      <c r="H335" s="758">
        <v>1814.4</v>
      </c>
      <c r="I335" s="758">
        <v>13847.6</v>
      </c>
      <c r="J335" s="956">
        <v>0</v>
      </c>
      <c r="K335" s="758">
        <v>1632.1</v>
      </c>
      <c r="L335" s="757">
        <v>271</v>
      </c>
      <c r="M335" s="758">
        <v>223.7</v>
      </c>
      <c r="N335" s="758">
        <v>10.6</v>
      </c>
      <c r="O335" s="758">
        <v>12.2</v>
      </c>
      <c r="P335" s="758">
        <v>10.3</v>
      </c>
      <c r="Q335" s="758">
        <v>0</v>
      </c>
      <c r="R335" s="758">
        <v>14.2</v>
      </c>
      <c r="S335" s="757">
        <v>8623.6</v>
      </c>
      <c r="T335" s="757">
        <v>281.3</v>
      </c>
      <c r="V335" s="750"/>
    </row>
    <row r="336" spans="2:22" s="749" customFormat="1" ht="34.9" hidden="1" customHeight="1">
      <c r="B336" s="217">
        <v>44835</v>
      </c>
      <c r="C336" s="755">
        <v>32303.7</v>
      </c>
      <c r="D336" s="755">
        <v>2863.6</v>
      </c>
      <c r="E336" s="755">
        <v>20259.7</v>
      </c>
      <c r="F336" s="756">
        <v>1747.4</v>
      </c>
      <c r="G336" s="756">
        <v>1357.7</v>
      </c>
      <c r="H336" s="756">
        <v>1845.9</v>
      </c>
      <c r="I336" s="756">
        <v>13719.5</v>
      </c>
      <c r="J336" s="957">
        <v>0</v>
      </c>
      <c r="K336" s="756">
        <v>1589.2</v>
      </c>
      <c r="L336" s="755">
        <v>262.2</v>
      </c>
      <c r="M336" s="756">
        <v>217</v>
      </c>
      <c r="N336" s="756">
        <v>9.6</v>
      </c>
      <c r="O336" s="756">
        <v>12.3</v>
      </c>
      <c r="P336" s="756">
        <v>9.5</v>
      </c>
      <c r="Q336" s="756">
        <v>0</v>
      </c>
      <c r="R336" s="756">
        <v>13.8</v>
      </c>
      <c r="S336" s="755">
        <v>8647.2000000000007</v>
      </c>
      <c r="T336" s="755">
        <v>271</v>
      </c>
      <c r="V336" s="750"/>
    </row>
    <row r="337" spans="2:22" s="749" customFormat="1" ht="34.9" hidden="1" customHeight="1">
      <c r="B337" s="216">
        <v>44866</v>
      </c>
      <c r="C337" s="757">
        <v>32441.5</v>
      </c>
      <c r="D337" s="757">
        <v>2962.7</v>
      </c>
      <c r="E337" s="757">
        <v>20284.7</v>
      </c>
      <c r="F337" s="758">
        <v>1769.5</v>
      </c>
      <c r="G337" s="758">
        <v>1228</v>
      </c>
      <c r="H337" s="758">
        <v>1920.2</v>
      </c>
      <c r="I337" s="758">
        <v>13722.2</v>
      </c>
      <c r="J337" s="956">
        <v>0</v>
      </c>
      <c r="K337" s="758">
        <v>1644.8</v>
      </c>
      <c r="L337" s="757">
        <v>173.7</v>
      </c>
      <c r="M337" s="758">
        <v>126.7</v>
      </c>
      <c r="N337" s="758">
        <v>8.6999999999999993</v>
      </c>
      <c r="O337" s="758">
        <v>15.7</v>
      </c>
      <c r="P337" s="758">
        <v>8.6999999999999993</v>
      </c>
      <c r="Q337" s="758">
        <v>0</v>
      </c>
      <c r="R337" s="758">
        <v>13.9</v>
      </c>
      <c r="S337" s="757">
        <v>8742</v>
      </c>
      <c r="T337" s="757">
        <v>278.39999999999998</v>
      </c>
      <c r="V337" s="750"/>
    </row>
    <row r="338" spans="2:22" s="749" customFormat="1" ht="34.9" hidden="1" customHeight="1">
      <c r="B338" s="217">
        <v>44896</v>
      </c>
      <c r="C338" s="755">
        <v>32591.5</v>
      </c>
      <c r="D338" s="755">
        <v>2954.4</v>
      </c>
      <c r="E338" s="755">
        <v>20296.2</v>
      </c>
      <c r="F338" s="756">
        <v>1587.1</v>
      </c>
      <c r="G338" s="756">
        <v>1298.3</v>
      </c>
      <c r="H338" s="756">
        <v>1925.5</v>
      </c>
      <c r="I338" s="756">
        <v>13901.5</v>
      </c>
      <c r="J338" s="957">
        <v>0</v>
      </c>
      <c r="K338" s="756">
        <v>1583.8</v>
      </c>
      <c r="L338" s="755">
        <v>179.5</v>
      </c>
      <c r="M338" s="756">
        <v>135.6</v>
      </c>
      <c r="N338" s="756">
        <v>12.2</v>
      </c>
      <c r="O338" s="756">
        <v>10.3</v>
      </c>
      <c r="P338" s="756">
        <v>8.1999999999999993</v>
      </c>
      <c r="Q338" s="756">
        <v>0</v>
      </c>
      <c r="R338" s="756">
        <v>13.2</v>
      </c>
      <c r="S338" s="755">
        <v>8867</v>
      </c>
      <c r="T338" s="755">
        <v>294.39999999999998</v>
      </c>
      <c r="V338" s="750"/>
    </row>
    <row r="339" spans="2:22" s="749" customFormat="1" ht="34.9" hidden="1" customHeight="1">
      <c r="B339" s="215">
        <v>2023</v>
      </c>
      <c r="C339" s="759"/>
      <c r="D339" s="760"/>
      <c r="E339" s="759"/>
      <c r="F339" s="761"/>
      <c r="G339" s="761"/>
      <c r="H339" s="761"/>
      <c r="I339" s="761"/>
      <c r="J339" s="959"/>
      <c r="K339" s="761"/>
      <c r="L339" s="760"/>
      <c r="M339" s="762"/>
      <c r="N339" s="762"/>
      <c r="O339" s="761"/>
      <c r="P339" s="761"/>
      <c r="Q339" s="762"/>
      <c r="R339" s="762"/>
      <c r="S339" s="759"/>
      <c r="T339" s="759"/>
      <c r="V339" s="750"/>
    </row>
    <row r="340" spans="2:22" s="749" customFormat="1" ht="34.9" hidden="1" customHeight="1">
      <c r="B340" s="216">
        <v>44927</v>
      </c>
      <c r="C340" s="757">
        <f>D340+E340+L340+S340+T340</f>
        <v>32898.1</v>
      </c>
      <c r="D340" s="757">
        <v>2909.9</v>
      </c>
      <c r="E340" s="757">
        <f t="shared" ref="E340:E351" si="2">K340+J340+I340+H340+G340+F340</f>
        <v>20665.400000000001</v>
      </c>
      <c r="F340" s="758">
        <v>1807.1</v>
      </c>
      <c r="G340" s="758">
        <v>1484.4</v>
      </c>
      <c r="H340" s="758">
        <v>1725.9</v>
      </c>
      <c r="I340" s="758">
        <v>14114.1</v>
      </c>
      <c r="J340" s="956">
        <v>0</v>
      </c>
      <c r="K340" s="758">
        <v>1533.9</v>
      </c>
      <c r="L340" s="757">
        <f t="shared" ref="L340:L351" si="3">R340+Q340+P340+O340+N340+M340</f>
        <v>160.80000000000001</v>
      </c>
      <c r="M340" s="758">
        <v>118.5</v>
      </c>
      <c r="N340" s="758">
        <v>10.5</v>
      </c>
      <c r="O340" s="758">
        <v>9.4</v>
      </c>
      <c r="P340" s="758">
        <v>7.3</v>
      </c>
      <c r="Q340" s="956">
        <v>0</v>
      </c>
      <c r="R340" s="758">
        <v>15.1</v>
      </c>
      <c r="S340" s="757">
        <v>8881.4</v>
      </c>
      <c r="T340" s="757">
        <v>280.60000000000002</v>
      </c>
      <c r="V340" s="750"/>
    </row>
    <row r="341" spans="2:22" s="749" customFormat="1" ht="34.9" hidden="1" customHeight="1">
      <c r="B341" s="217">
        <v>44958</v>
      </c>
      <c r="C341" s="755">
        <f>D341+E341+L341+S341+T341</f>
        <v>33080.199999999997</v>
      </c>
      <c r="D341" s="755">
        <v>2957</v>
      </c>
      <c r="E341" s="755">
        <f t="shared" si="2"/>
        <v>20806.2</v>
      </c>
      <c r="F341" s="756">
        <v>1797.2</v>
      </c>
      <c r="G341" s="756">
        <v>1437.1</v>
      </c>
      <c r="H341" s="756">
        <v>1839.8</v>
      </c>
      <c r="I341" s="756">
        <v>14188.6</v>
      </c>
      <c r="J341" s="957">
        <v>0</v>
      </c>
      <c r="K341" s="756">
        <v>1543.5</v>
      </c>
      <c r="L341" s="755">
        <f t="shared" si="3"/>
        <v>186.7</v>
      </c>
      <c r="M341" s="756">
        <v>145.19999999999999</v>
      </c>
      <c r="N341" s="756">
        <v>12.7</v>
      </c>
      <c r="O341" s="756">
        <v>8.5</v>
      </c>
      <c r="P341" s="756">
        <v>7.2</v>
      </c>
      <c r="Q341" s="957">
        <v>0</v>
      </c>
      <c r="R341" s="756">
        <v>13.1</v>
      </c>
      <c r="S341" s="755">
        <v>8847.2999999999993</v>
      </c>
      <c r="T341" s="755">
        <v>283</v>
      </c>
      <c r="V341" s="750"/>
    </row>
    <row r="342" spans="2:22" s="749" customFormat="1" ht="34.9" hidden="1" customHeight="1">
      <c r="B342" s="216">
        <v>44986</v>
      </c>
      <c r="C342" s="757">
        <f t="shared" ref="C342:C350" si="4">D342+E342+L342+S342+T342</f>
        <v>33216.100000000006</v>
      </c>
      <c r="D342" s="757">
        <v>2819.1</v>
      </c>
      <c r="E342" s="757">
        <f t="shared" si="2"/>
        <v>20863.7</v>
      </c>
      <c r="F342" s="758">
        <v>1778</v>
      </c>
      <c r="G342" s="758">
        <v>1503.8</v>
      </c>
      <c r="H342" s="758">
        <v>1804</v>
      </c>
      <c r="I342" s="758">
        <v>14312</v>
      </c>
      <c r="J342" s="956">
        <v>0</v>
      </c>
      <c r="K342" s="758">
        <v>1465.9</v>
      </c>
      <c r="L342" s="757">
        <f t="shared" si="3"/>
        <v>175.7</v>
      </c>
      <c r="M342" s="758">
        <v>121.1</v>
      </c>
      <c r="N342" s="758">
        <v>13.1</v>
      </c>
      <c r="O342" s="758">
        <v>8.3000000000000007</v>
      </c>
      <c r="P342" s="758">
        <v>7.4</v>
      </c>
      <c r="Q342" s="956">
        <v>0</v>
      </c>
      <c r="R342" s="758">
        <v>25.8</v>
      </c>
      <c r="S342" s="757">
        <v>9067.7999999999993</v>
      </c>
      <c r="T342" s="757">
        <v>289.8</v>
      </c>
      <c r="V342" s="750"/>
    </row>
    <row r="343" spans="2:22" s="749" customFormat="1" ht="34.9" hidden="1" customHeight="1">
      <c r="B343" s="217">
        <v>45017</v>
      </c>
      <c r="C343" s="755">
        <f t="shared" si="4"/>
        <v>33376.300000000003</v>
      </c>
      <c r="D343" s="755">
        <v>2923.4</v>
      </c>
      <c r="E343" s="755">
        <f t="shared" si="2"/>
        <v>20920.100000000002</v>
      </c>
      <c r="F343" s="756">
        <v>1925.5</v>
      </c>
      <c r="G343" s="756">
        <v>1478.4</v>
      </c>
      <c r="H343" s="756">
        <v>1771.1</v>
      </c>
      <c r="I343" s="756">
        <v>14124.9</v>
      </c>
      <c r="J343" s="957">
        <v>0</v>
      </c>
      <c r="K343" s="756">
        <v>1620.2</v>
      </c>
      <c r="L343" s="755">
        <f t="shared" si="3"/>
        <v>137.1</v>
      </c>
      <c r="M343" s="756">
        <v>98.8</v>
      </c>
      <c r="N343" s="756">
        <v>10</v>
      </c>
      <c r="O343" s="756">
        <v>6.9</v>
      </c>
      <c r="P343" s="756">
        <v>5.6</v>
      </c>
      <c r="Q343" s="957">
        <v>0</v>
      </c>
      <c r="R343" s="756">
        <v>15.8</v>
      </c>
      <c r="S343" s="755">
        <v>9086.5</v>
      </c>
      <c r="T343" s="755">
        <v>309.2</v>
      </c>
      <c r="V343" s="750"/>
    </row>
    <row r="344" spans="2:22" s="749" customFormat="1" ht="34.9" hidden="1" customHeight="1">
      <c r="B344" s="216">
        <v>45047</v>
      </c>
      <c r="C344" s="757">
        <f t="shared" si="4"/>
        <v>33495.900000000009</v>
      </c>
      <c r="D344" s="757">
        <v>2923.7</v>
      </c>
      <c r="E344" s="757">
        <f t="shared" si="2"/>
        <v>21051.7</v>
      </c>
      <c r="F344" s="758">
        <v>1911.4</v>
      </c>
      <c r="G344" s="758">
        <v>1447.2</v>
      </c>
      <c r="H344" s="758">
        <v>1743.7</v>
      </c>
      <c r="I344" s="758">
        <v>14405.5</v>
      </c>
      <c r="J344" s="956">
        <v>0</v>
      </c>
      <c r="K344" s="758">
        <v>1543.9</v>
      </c>
      <c r="L344" s="757">
        <f t="shared" si="3"/>
        <v>151.9</v>
      </c>
      <c r="M344" s="758">
        <v>116.2</v>
      </c>
      <c r="N344" s="758">
        <v>7.3</v>
      </c>
      <c r="O344" s="758">
        <v>5.4</v>
      </c>
      <c r="P344" s="758">
        <v>9</v>
      </c>
      <c r="Q344" s="956">
        <v>0</v>
      </c>
      <c r="R344" s="758">
        <v>14</v>
      </c>
      <c r="S344" s="757">
        <v>9070.2999999999993</v>
      </c>
      <c r="T344" s="757">
        <v>298.3</v>
      </c>
      <c r="V344" s="750"/>
    </row>
    <row r="345" spans="2:22" s="749" customFormat="1" ht="34.9" hidden="1" customHeight="1">
      <c r="B345" s="217">
        <v>45078</v>
      </c>
      <c r="C345" s="755">
        <f t="shared" si="4"/>
        <v>33493.300000000003</v>
      </c>
      <c r="D345" s="755">
        <v>2848.4</v>
      </c>
      <c r="E345" s="755">
        <f t="shared" si="2"/>
        <v>21115.4</v>
      </c>
      <c r="F345" s="756">
        <v>2098.9</v>
      </c>
      <c r="G345" s="756">
        <v>1400</v>
      </c>
      <c r="H345" s="756">
        <v>1679.4</v>
      </c>
      <c r="I345" s="756">
        <v>14379.4</v>
      </c>
      <c r="J345" s="957">
        <v>0</v>
      </c>
      <c r="K345" s="756">
        <v>1557.7</v>
      </c>
      <c r="L345" s="755">
        <f t="shared" si="3"/>
        <v>150.9</v>
      </c>
      <c r="M345" s="756">
        <v>115.2</v>
      </c>
      <c r="N345" s="756">
        <v>7.8</v>
      </c>
      <c r="O345" s="756">
        <v>4.5999999999999996</v>
      </c>
      <c r="P345" s="756">
        <v>10</v>
      </c>
      <c r="Q345" s="756">
        <v>0</v>
      </c>
      <c r="R345" s="756">
        <v>13.3</v>
      </c>
      <c r="S345" s="755">
        <v>9065</v>
      </c>
      <c r="T345" s="755">
        <v>313.60000000000002</v>
      </c>
      <c r="V345" s="750"/>
    </row>
    <row r="346" spans="2:22" s="749" customFormat="1" ht="34.9" hidden="1" customHeight="1">
      <c r="B346" s="216">
        <v>45108</v>
      </c>
      <c r="C346" s="757">
        <f t="shared" si="4"/>
        <v>33401.499999999993</v>
      </c>
      <c r="D346" s="757">
        <v>2882.6</v>
      </c>
      <c r="E346" s="757">
        <f t="shared" si="2"/>
        <v>21051.199999999997</v>
      </c>
      <c r="F346" s="758">
        <v>1972.1</v>
      </c>
      <c r="G346" s="758">
        <v>1327.2</v>
      </c>
      <c r="H346" s="758">
        <v>1745.6</v>
      </c>
      <c r="I346" s="758">
        <v>14137</v>
      </c>
      <c r="J346" s="956">
        <v>0</v>
      </c>
      <c r="K346" s="758">
        <v>1869.3</v>
      </c>
      <c r="L346" s="757">
        <f t="shared" si="3"/>
        <v>128.4</v>
      </c>
      <c r="M346" s="758">
        <v>93</v>
      </c>
      <c r="N346" s="758">
        <v>7.8</v>
      </c>
      <c r="O346" s="758">
        <v>3.3</v>
      </c>
      <c r="P346" s="758">
        <v>10.7</v>
      </c>
      <c r="Q346" s="758">
        <v>0</v>
      </c>
      <c r="R346" s="758">
        <v>13.6</v>
      </c>
      <c r="S346" s="757">
        <v>9030.6</v>
      </c>
      <c r="T346" s="757">
        <v>308.7</v>
      </c>
      <c r="V346" s="750"/>
    </row>
    <row r="347" spans="2:22" s="749" customFormat="1" ht="34.9" hidden="1" customHeight="1">
      <c r="B347" s="217">
        <v>45139</v>
      </c>
      <c r="C347" s="755">
        <f t="shared" si="4"/>
        <v>33231.299999999996</v>
      </c>
      <c r="D347" s="755">
        <v>2776.5</v>
      </c>
      <c r="E347" s="755">
        <f t="shared" si="2"/>
        <v>20977.299999999996</v>
      </c>
      <c r="F347" s="756">
        <v>1870.5</v>
      </c>
      <c r="G347" s="756">
        <v>1408.1</v>
      </c>
      <c r="H347" s="756">
        <v>1726.5</v>
      </c>
      <c r="I347" s="756">
        <v>14435.4</v>
      </c>
      <c r="J347" s="957">
        <v>0</v>
      </c>
      <c r="K347" s="756">
        <v>1536.8</v>
      </c>
      <c r="L347" s="755">
        <f t="shared" si="3"/>
        <v>155.1</v>
      </c>
      <c r="M347" s="756">
        <v>110.8</v>
      </c>
      <c r="N347" s="756">
        <v>21</v>
      </c>
      <c r="O347" s="756">
        <v>3.1</v>
      </c>
      <c r="P347" s="756">
        <v>10.3</v>
      </c>
      <c r="Q347" s="957">
        <v>0</v>
      </c>
      <c r="R347" s="756">
        <v>9.9</v>
      </c>
      <c r="S347" s="755">
        <v>9001</v>
      </c>
      <c r="T347" s="755">
        <v>321.39999999999998</v>
      </c>
      <c r="V347" s="750"/>
    </row>
    <row r="348" spans="2:22" s="749" customFormat="1" ht="34.9" hidden="1" customHeight="1">
      <c r="B348" s="216">
        <v>45170</v>
      </c>
      <c r="C348" s="757">
        <f t="shared" si="4"/>
        <v>33299.300000000003</v>
      </c>
      <c r="D348" s="757">
        <v>2762</v>
      </c>
      <c r="E348" s="757">
        <f t="shared" si="2"/>
        <v>20973.300000000003</v>
      </c>
      <c r="F348" s="758">
        <v>1819.4</v>
      </c>
      <c r="G348" s="758">
        <v>1410.9</v>
      </c>
      <c r="H348" s="758">
        <v>1810.1</v>
      </c>
      <c r="I348" s="758">
        <v>14428.4</v>
      </c>
      <c r="J348" s="956">
        <v>0</v>
      </c>
      <c r="K348" s="758">
        <v>1504.5</v>
      </c>
      <c r="L348" s="757">
        <f t="shared" si="3"/>
        <v>149.69999999999999</v>
      </c>
      <c r="M348" s="758">
        <v>105.9</v>
      </c>
      <c r="N348" s="758">
        <v>20.100000000000001</v>
      </c>
      <c r="O348" s="758">
        <v>3.4</v>
      </c>
      <c r="P348" s="758">
        <v>10.199999999999999</v>
      </c>
      <c r="Q348" s="758">
        <v>0</v>
      </c>
      <c r="R348" s="758">
        <v>10.1</v>
      </c>
      <c r="S348" s="757">
        <v>9072.2000000000007</v>
      </c>
      <c r="T348" s="757">
        <v>342.1</v>
      </c>
      <c r="V348" s="750"/>
    </row>
    <row r="349" spans="2:22" s="749" customFormat="1" ht="34.9" hidden="1" customHeight="1">
      <c r="B349" s="217">
        <v>45200</v>
      </c>
      <c r="C349" s="755">
        <f t="shared" si="4"/>
        <v>33319.9</v>
      </c>
      <c r="D349" s="755">
        <v>2739.6</v>
      </c>
      <c r="E349" s="755">
        <f t="shared" si="2"/>
        <v>20926.7</v>
      </c>
      <c r="F349" s="756">
        <v>1621.3</v>
      </c>
      <c r="G349" s="756">
        <v>1438.7</v>
      </c>
      <c r="H349" s="756">
        <v>1803.3</v>
      </c>
      <c r="I349" s="756">
        <v>14375.4</v>
      </c>
      <c r="J349" s="957">
        <v>0</v>
      </c>
      <c r="K349" s="756">
        <v>1688.0000000000018</v>
      </c>
      <c r="L349" s="755">
        <f t="shared" si="3"/>
        <v>136.19999999999999</v>
      </c>
      <c r="M349" s="756">
        <v>93.4</v>
      </c>
      <c r="N349" s="756">
        <v>19.5</v>
      </c>
      <c r="O349" s="756">
        <v>4.3</v>
      </c>
      <c r="P349" s="756">
        <v>9.1</v>
      </c>
      <c r="Q349" s="756">
        <v>0</v>
      </c>
      <c r="R349" s="756">
        <v>9.9</v>
      </c>
      <c r="S349" s="755">
        <v>9196.5</v>
      </c>
      <c r="T349" s="755">
        <v>320.89999999999998</v>
      </c>
      <c r="V349" s="750"/>
    </row>
    <row r="350" spans="2:22" s="749" customFormat="1" ht="34.9" hidden="1" customHeight="1">
      <c r="B350" s="216">
        <v>45231</v>
      </c>
      <c r="C350" s="757">
        <f t="shared" si="4"/>
        <v>33438.590000000004</v>
      </c>
      <c r="D350" s="757">
        <v>2772.518</v>
      </c>
      <c r="E350" s="757">
        <f t="shared" si="2"/>
        <v>20880.824000000001</v>
      </c>
      <c r="F350" s="758">
        <v>1841.0129999999999</v>
      </c>
      <c r="G350" s="758">
        <v>1327.787</v>
      </c>
      <c r="H350" s="758">
        <v>1832.5350000000001</v>
      </c>
      <c r="I350" s="758">
        <v>14245.07</v>
      </c>
      <c r="J350" s="956">
        <v>0</v>
      </c>
      <c r="K350" s="758">
        <v>1634.4190000000017</v>
      </c>
      <c r="L350" s="757">
        <f t="shared" si="3"/>
        <v>156.80599999999998</v>
      </c>
      <c r="M350" s="758">
        <v>122.3</v>
      </c>
      <c r="N350" s="758">
        <v>5.1710000000000003</v>
      </c>
      <c r="O350" s="758">
        <v>5.07</v>
      </c>
      <c r="P350" s="758">
        <v>8.6150000000000002</v>
      </c>
      <c r="Q350" s="758">
        <v>0</v>
      </c>
      <c r="R350" s="758">
        <v>15.65</v>
      </c>
      <c r="S350" s="757">
        <v>9303.4290000000001</v>
      </c>
      <c r="T350" s="757">
        <v>325.01299999999998</v>
      </c>
      <c r="V350" s="750"/>
    </row>
    <row r="351" spans="2:22" s="749" customFormat="1" ht="34.9" hidden="1" customHeight="1">
      <c r="B351" s="575">
        <v>45261</v>
      </c>
      <c r="C351" s="945">
        <f>D351+E351+L351+S351+T351</f>
        <v>33387.133403440006</v>
      </c>
      <c r="D351" s="945">
        <v>2811.3175230000002</v>
      </c>
      <c r="E351" s="945">
        <f t="shared" si="2"/>
        <v>20805.327126000004</v>
      </c>
      <c r="F351" s="946">
        <v>1887.98831</v>
      </c>
      <c r="G351" s="946">
        <v>1433.1988739999999</v>
      </c>
      <c r="H351" s="946">
        <v>1876.720241</v>
      </c>
      <c r="I351" s="946">
        <v>13905.891072</v>
      </c>
      <c r="J351" s="958">
        <v>0</v>
      </c>
      <c r="K351" s="946">
        <v>1701.5286289999999</v>
      </c>
      <c r="L351" s="945">
        <f t="shared" si="3"/>
        <v>183.20745001999998</v>
      </c>
      <c r="M351" s="946">
        <v>146.87708459999999</v>
      </c>
      <c r="N351" s="946">
        <v>6.1287092899999998</v>
      </c>
      <c r="O351" s="946">
        <v>6.0350955199999996</v>
      </c>
      <c r="P351" s="946">
        <v>8.4861057100000004</v>
      </c>
      <c r="Q351" s="946">
        <v>0</v>
      </c>
      <c r="R351" s="946">
        <v>15.680454900000001</v>
      </c>
      <c r="S351" s="945">
        <v>9257.9182594200029</v>
      </c>
      <c r="T351" s="945">
        <v>329.363045</v>
      </c>
      <c r="V351" s="750"/>
    </row>
    <row r="352" spans="2:22" s="749" customFormat="1" ht="34.5" hidden="1" customHeight="1">
      <c r="B352" s="1009">
        <v>2024</v>
      </c>
      <c r="C352" s="1035"/>
      <c r="D352" s="1036"/>
      <c r="E352" s="1035"/>
      <c r="F352" s="1037"/>
      <c r="G352" s="1037"/>
      <c r="H352" s="1037"/>
      <c r="I352" s="1037"/>
      <c r="J352" s="1037"/>
      <c r="K352" s="1037"/>
      <c r="L352" s="1036"/>
      <c r="M352" s="1038"/>
      <c r="N352" s="1038"/>
      <c r="O352" s="1037"/>
      <c r="P352" s="1037"/>
      <c r="Q352" s="1038"/>
      <c r="R352" s="1038"/>
      <c r="S352" s="1035"/>
      <c r="T352" s="1035"/>
      <c r="V352" s="750"/>
    </row>
    <row r="353" spans="2:22" s="749" customFormat="1" ht="34.9" hidden="1" customHeight="1">
      <c r="B353" s="216">
        <v>45292</v>
      </c>
      <c r="C353" s="757">
        <f>D353+E353+L353+S353+T353</f>
        <v>33494.412075760003</v>
      </c>
      <c r="D353" s="757">
        <v>2815.789139</v>
      </c>
      <c r="E353" s="757">
        <f>K353+J353+I353+H353+G353+F353</f>
        <v>20855.103856000002</v>
      </c>
      <c r="F353" s="758">
        <v>2060.9513010000001</v>
      </c>
      <c r="G353" s="758">
        <v>1444.198472</v>
      </c>
      <c r="H353" s="758">
        <v>1922.8427220000001</v>
      </c>
      <c r="I353" s="758">
        <v>13725.842413</v>
      </c>
      <c r="J353" s="956">
        <v>0</v>
      </c>
      <c r="K353" s="758">
        <v>1701.2689479999999</v>
      </c>
      <c r="L353" s="757">
        <f>R353+Q353+P353+O353+N353+M353</f>
        <v>187.38656875999999</v>
      </c>
      <c r="M353" s="758">
        <v>153.51867909999999</v>
      </c>
      <c r="N353" s="758">
        <v>4.3710900099999996</v>
      </c>
      <c r="O353" s="758">
        <v>6.7315308499999995</v>
      </c>
      <c r="P353" s="758">
        <v>7.5787832000000002</v>
      </c>
      <c r="Q353" s="956">
        <v>0</v>
      </c>
      <c r="R353" s="758">
        <v>15.186485599999999</v>
      </c>
      <c r="S353" s="757">
        <v>9305.966864</v>
      </c>
      <c r="T353" s="757">
        <v>330.16564799999998</v>
      </c>
      <c r="V353" s="750"/>
    </row>
    <row r="354" spans="2:22" s="749" customFormat="1" ht="34.9" hidden="1" customHeight="1">
      <c r="B354" s="217">
        <v>45323</v>
      </c>
      <c r="C354" s="755">
        <f>D354+E354+L354+S354+T354</f>
        <v>33719.615838229998</v>
      </c>
      <c r="D354" s="755">
        <v>2883.5612599999999</v>
      </c>
      <c r="E354" s="755">
        <f t="shared" ref="E354:E363" si="5">K354+J354+I354+H354+G354+F354</f>
        <v>20927.885687999998</v>
      </c>
      <c r="F354" s="756">
        <v>1905.4023030000001</v>
      </c>
      <c r="G354" s="756">
        <v>1453.85193</v>
      </c>
      <c r="H354" s="756">
        <v>2045.818747</v>
      </c>
      <c r="I354" s="756">
        <v>13859.59368</v>
      </c>
      <c r="J354" s="957">
        <v>0</v>
      </c>
      <c r="K354" s="756">
        <v>1663.219028</v>
      </c>
      <c r="L354" s="755">
        <f t="shared" ref="L354:L363" si="6">R354+Q354+P354+O354+N354+M354</f>
        <v>188.91709022999999</v>
      </c>
      <c r="M354" s="756">
        <v>147.85314783999999</v>
      </c>
      <c r="N354" s="756">
        <v>10.3001267</v>
      </c>
      <c r="O354" s="756">
        <v>6.8879587999999998</v>
      </c>
      <c r="P354" s="756">
        <v>8.1560195899999997</v>
      </c>
      <c r="Q354" s="756">
        <v>0</v>
      </c>
      <c r="R354" s="756">
        <v>15.7198373</v>
      </c>
      <c r="S354" s="755">
        <v>9386.0577369999992</v>
      </c>
      <c r="T354" s="755">
        <v>333.19406300000003</v>
      </c>
      <c r="V354" s="750"/>
    </row>
    <row r="355" spans="2:22" s="749" customFormat="1" ht="34.9" hidden="1" customHeight="1">
      <c r="B355" s="216">
        <v>45352</v>
      </c>
      <c r="C355" s="757">
        <f>D355+E355+L355+S355+T355</f>
        <v>33871.436809579995</v>
      </c>
      <c r="D355" s="757">
        <v>2917.1417929999998</v>
      </c>
      <c r="E355" s="757">
        <f t="shared" si="5"/>
        <v>21036.659608999998</v>
      </c>
      <c r="F355" s="758">
        <v>2002.593597</v>
      </c>
      <c r="G355" s="758">
        <v>1585.002232</v>
      </c>
      <c r="H355" s="758">
        <v>1936.629365</v>
      </c>
      <c r="I355" s="758">
        <v>13811.660549</v>
      </c>
      <c r="J355" s="956">
        <v>0</v>
      </c>
      <c r="K355" s="758">
        <v>1700.773866</v>
      </c>
      <c r="L355" s="757">
        <f t="shared" si="6"/>
        <v>197.28657757999997</v>
      </c>
      <c r="M355" s="758">
        <v>161.56018119999999</v>
      </c>
      <c r="N355" s="758">
        <v>10.349245199999999</v>
      </c>
      <c r="O355" s="758">
        <v>7.5390481800000009</v>
      </c>
      <c r="P355" s="758">
        <v>8.2884687400000008</v>
      </c>
      <c r="Q355" s="956">
        <v>0</v>
      </c>
      <c r="R355" s="758">
        <v>9.5496342599999995</v>
      </c>
      <c r="S355" s="757">
        <v>9382.6426549999996</v>
      </c>
      <c r="T355" s="757">
        <v>337.70617499999997</v>
      </c>
      <c r="V355" s="750"/>
    </row>
    <row r="356" spans="2:22" s="749" customFormat="1" ht="34.9" hidden="1" customHeight="1">
      <c r="B356" s="217">
        <v>45383</v>
      </c>
      <c r="C356" s="755">
        <f>D356+E356+L356+S356+T356</f>
        <v>34068.630813029995</v>
      </c>
      <c r="D356" s="755">
        <v>2967.034705</v>
      </c>
      <c r="E356" s="755">
        <f t="shared" si="5"/>
        <v>21173.566948</v>
      </c>
      <c r="F356" s="756">
        <v>1968.7984140000001</v>
      </c>
      <c r="G356" s="756">
        <v>1518.175712</v>
      </c>
      <c r="H356" s="756">
        <v>1933.934759</v>
      </c>
      <c r="I356" s="756">
        <v>14136.188867999999</v>
      </c>
      <c r="J356" s="957">
        <v>0</v>
      </c>
      <c r="K356" s="756">
        <v>1616.4691949999999</v>
      </c>
      <c r="L356" s="755">
        <f t="shared" si="6"/>
        <v>202.33470303000001</v>
      </c>
      <c r="M356" s="756">
        <v>158.5222857</v>
      </c>
      <c r="N356" s="756">
        <v>19.089315199999998</v>
      </c>
      <c r="O356" s="756">
        <v>6.0925215899999996</v>
      </c>
      <c r="P356" s="756">
        <v>8.0663233400000003</v>
      </c>
      <c r="Q356" s="756">
        <v>0</v>
      </c>
      <c r="R356" s="756">
        <v>10.5642572</v>
      </c>
      <c r="S356" s="755">
        <v>9384.2108800000005</v>
      </c>
      <c r="T356" s="755">
        <v>341.48357700000003</v>
      </c>
      <c r="V356" s="750"/>
    </row>
    <row r="357" spans="2:22" s="749" customFormat="1" ht="34.9" hidden="1" customHeight="1">
      <c r="B357" s="216">
        <v>45413</v>
      </c>
      <c r="C357" s="757">
        <f>D357+E357+L357+S357+T357</f>
        <v>34076.202837030003</v>
      </c>
      <c r="D357" s="757">
        <v>2918.7703980000001</v>
      </c>
      <c r="E357" s="757">
        <f t="shared" si="5"/>
        <v>21232.362959999999</v>
      </c>
      <c r="F357" s="758">
        <v>1934.026304</v>
      </c>
      <c r="G357" s="758">
        <v>1497.645898</v>
      </c>
      <c r="H357" s="758">
        <v>2063.041749</v>
      </c>
      <c r="I357" s="758">
        <v>14051.927082</v>
      </c>
      <c r="J357" s="956">
        <v>0</v>
      </c>
      <c r="K357" s="758">
        <v>1685.7219270000001</v>
      </c>
      <c r="L357" s="757">
        <f t="shared" si="6"/>
        <v>197.60471602999999</v>
      </c>
      <c r="M357" s="758">
        <v>165.81832559999998</v>
      </c>
      <c r="N357" s="758">
        <v>7.8432575099999999</v>
      </c>
      <c r="O357" s="758">
        <v>5.7647202899999996</v>
      </c>
      <c r="P357" s="758">
        <v>7.7993486299999999</v>
      </c>
      <c r="Q357" s="956">
        <v>0</v>
      </c>
      <c r="R357" s="758">
        <v>10.379064</v>
      </c>
      <c r="S357" s="757">
        <v>9383.2785239999994</v>
      </c>
      <c r="T357" s="757">
        <v>344.186239</v>
      </c>
      <c r="V357" s="750"/>
    </row>
    <row r="358" spans="2:22" s="749" customFormat="1" ht="34.9" hidden="1" customHeight="1">
      <c r="B358" s="217">
        <v>45445</v>
      </c>
      <c r="C358" s="755">
        <v>34170.699999999997</v>
      </c>
      <c r="D358" s="755">
        <v>2962</v>
      </c>
      <c r="E358" s="755">
        <v>21229.575130000001</v>
      </c>
      <c r="F358" s="756">
        <v>2149.6460069999998</v>
      </c>
      <c r="G358" s="756">
        <v>1430.621656</v>
      </c>
      <c r="H358" s="756">
        <v>1988.150918</v>
      </c>
      <c r="I358" s="756">
        <v>13937.241690000001</v>
      </c>
      <c r="J358" s="957">
        <v>0</v>
      </c>
      <c r="K358" s="756">
        <v>1723.9148620000001</v>
      </c>
      <c r="L358" s="755">
        <v>185.3132143</v>
      </c>
      <c r="M358" s="756">
        <v>155.39470600000001</v>
      </c>
      <c r="N358" s="756">
        <v>9.6138663900000001</v>
      </c>
      <c r="O358" s="756">
        <v>3.8062403900000001</v>
      </c>
      <c r="P358" s="756">
        <v>7.4064162299999996</v>
      </c>
      <c r="Q358" s="756">
        <v>0</v>
      </c>
      <c r="R358" s="756">
        <v>9.0919852799999994</v>
      </c>
      <c r="S358" s="755">
        <v>9439.9366119999995</v>
      </c>
      <c r="T358" s="755">
        <v>353.80020400000001</v>
      </c>
      <c r="V358" s="750"/>
    </row>
    <row r="359" spans="2:22" s="749" customFormat="1" ht="34.9" hidden="1" customHeight="1">
      <c r="B359" s="216" t="s">
        <v>1036</v>
      </c>
      <c r="C359" s="757">
        <f>D359+E359+L359+S359+T359</f>
        <v>34582.073000000004</v>
      </c>
      <c r="D359" s="757">
        <v>2828.8609999999999</v>
      </c>
      <c r="E359" s="757">
        <f t="shared" si="5"/>
        <v>21234.696</v>
      </c>
      <c r="F359" s="758">
        <v>2047.94</v>
      </c>
      <c r="G359" s="758">
        <v>1648.1969999999999</v>
      </c>
      <c r="H359" s="758">
        <v>1964.443</v>
      </c>
      <c r="I359" s="758">
        <v>13970.248</v>
      </c>
      <c r="J359" s="956">
        <v>0</v>
      </c>
      <c r="K359" s="758">
        <v>1603.8679999999999</v>
      </c>
      <c r="L359" s="757">
        <f t="shared" si="6"/>
        <v>201.58100000000002</v>
      </c>
      <c r="M359" s="758">
        <v>174.971</v>
      </c>
      <c r="N359" s="758">
        <v>5.2080000000000002</v>
      </c>
      <c r="O359" s="758">
        <v>4.9950000000000001</v>
      </c>
      <c r="P359" s="758">
        <v>7.0890000000000004</v>
      </c>
      <c r="Q359" s="956">
        <v>0</v>
      </c>
      <c r="R359" s="758">
        <v>9.3179999999999996</v>
      </c>
      <c r="S359" s="757">
        <v>9957.0750000000007</v>
      </c>
      <c r="T359" s="757">
        <v>359.86</v>
      </c>
      <c r="V359" s="750"/>
    </row>
    <row r="360" spans="2:22" s="749" customFormat="1" ht="34.9" hidden="1" customHeight="1">
      <c r="B360" s="217">
        <v>45506</v>
      </c>
      <c r="C360" s="755">
        <v>34604.059492019995</v>
      </c>
      <c r="D360" s="755">
        <v>2819.840424</v>
      </c>
      <c r="E360" s="755">
        <v>21267.422569999999</v>
      </c>
      <c r="F360" s="756">
        <v>2149.0737810000001</v>
      </c>
      <c r="G360" s="756">
        <v>1699.3631680000001</v>
      </c>
      <c r="H360" s="756">
        <v>1933.6451770000001</v>
      </c>
      <c r="I360" s="756">
        <v>13919.515371</v>
      </c>
      <c r="J360" s="957">
        <v>0</v>
      </c>
      <c r="K360" s="756">
        <v>1565.825073</v>
      </c>
      <c r="L360" s="755">
        <v>173.68164701999999</v>
      </c>
      <c r="M360" s="756">
        <v>145.06374059999999</v>
      </c>
      <c r="N360" s="756">
        <v>5.1416562400000005</v>
      </c>
      <c r="O360" s="756">
        <v>4.94576584</v>
      </c>
      <c r="P360" s="756">
        <v>6.87206414</v>
      </c>
      <c r="Q360" s="756">
        <v>0</v>
      </c>
      <c r="R360" s="756">
        <v>11.6584202</v>
      </c>
      <c r="S360" s="755">
        <v>9952.9199750000007</v>
      </c>
      <c r="T360" s="755">
        <v>390.19487600000002</v>
      </c>
      <c r="V360" s="750"/>
    </row>
    <row r="361" spans="2:22" s="749" customFormat="1" ht="34.9" hidden="1" customHeight="1">
      <c r="B361" s="216">
        <v>45559</v>
      </c>
      <c r="C361" s="757">
        <f>D361+E361+L361+S361+T361</f>
        <v>34734.174397890005</v>
      </c>
      <c r="D361" s="757">
        <v>2889.3514060000002</v>
      </c>
      <c r="E361" s="757">
        <f t="shared" si="5"/>
        <v>21323.635041000001</v>
      </c>
      <c r="F361" s="758">
        <v>2180.3592600000002</v>
      </c>
      <c r="G361" s="758">
        <v>1595.4070360000001</v>
      </c>
      <c r="H361" s="758">
        <v>1967.7175199999999</v>
      </c>
      <c r="I361" s="758">
        <v>13924.707933</v>
      </c>
      <c r="J361" s="956">
        <v>0</v>
      </c>
      <c r="K361" s="758">
        <v>1655.4432919999999</v>
      </c>
      <c r="L361" s="757">
        <f t="shared" si="6"/>
        <v>148.84336088999999</v>
      </c>
      <c r="M361" s="758">
        <v>122.71455859999999</v>
      </c>
      <c r="N361" s="758">
        <v>5.4572539100000004</v>
      </c>
      <c r="O361" s="758">
        <v>4.3445565099999994</v>
      </c>
      <c r="P361" s="758">
        <v>6.5246705199999999</v>
      </c>
      <c r="Q361" s="956">
        <v>0</v>
      </c>
      <c r="R361" s="758">
        <v>9.8023213499999997</v>
      </c>
      <c r="S361" s="757">
        <v>9997.5201880000004</v>
      </c>
      <c r="T361" s="757">
        <v>374.82440200000002</v>
      </c>
      <c r="V361" s="750"/>
    </row>
    <row r="362" spans="2:22" s="749" customFormat="1" ht="34.9" hidden="1" customHeight="1">
      <c r="B362" s="217">
        <v>45590</v>
      </c>
      <c r="C362" s="755">
        <v>34769.595537130008</v>
      </c>
      <c r="D362" s="755">
        <v>2838.9423830000001</v>
      </c>
      <c r="E362" s="755">
        <v>21322.154418000002</v>
      </c>
      <c r="F362" s="756">
        <v>2233.6278560000001</v>
      </c>
      <c r="G362" s="756">
        <v>1560.7114220000001</v>
      </c>
      <c r="H362" s="756">
        <v>2028.7534639999999</v>
      </c>
      <c r="I362" s="756">
        <v>13811.863576</v>
      </c>
      <c r="J362" s="957">
        <v>0</v>
      </c>
      <c r="K362" s="756">
        <v>1687.1981000000001</v>
      </c>
      <c r="L362" s="755">
        <v>142.60149312999999</v>
      </c>
      <c r="M362" s="756">
        <v>102.7283331</v>
      </c>
      <c r="N362" s="756">
        <v>7.8430520999999995</v>
      </c>
      <c r="O362" s="756">
        <v>6.4034478699999999</v>
      </c>
      <c r="P362" s="756">
        <v>6.0030501599999999</v>
      </c>
      <c r="Q362" s="756">
        <v>0</v>
      </c>
      <c r="R362" s="756">
        <v>19.623609899999998</v>
      </c>
      <c r="S362" s="755">
        <v>10087.361220999999</v>
      </c>
      <c r="T362" s="755">
        <v>378.536022</v>
      </c>
      <c r="V362" s="750"/>
    </row>
    <row r="363" spans="2:22" s="749" customFormat="1" ht="34.9" hidden="1" customHeight="1">
      <c r="B363" s="216">
        <v>45621</v>
      </c>
      <c r="C363" s="757">
        <f>D363+E363+L363+S363+T363</f>
        <v>35026.907999999996</v>
      </c>
      <c r="D363" s="757">
        <v>2850.2449999999999</v>
      </c>
      <c r="E363" s="757">
        <f t="shared" si="5"/>
        <v>21335.315999999999</v>
      </c>
      <c r="F363" s="758">
        <v>2173.886</v>
      </c>
      <c r="G363" s="758">
        <v>1516.999</v>
      </c>
      <c r="H363" s="758">
        <v>2127.8150000000001</v>
      </c>
      <c r="I363" s="758">
        <v>13810.107</v>
      </c>
      <c r="J363" s="956">
        <v>0</v>
      </c>
      <c r="K363" s="758">
        <v>1706.509</v>
      </c>
      <c r="L363" s="757">
        <f t="shared" si="6"/>
        <v>138.934</v>
      </c>
      <c r="M363" s="758">
        <v>99.686000000000007</v>
      </c>
      <c r="N363" s="758">
        <v>6.1689999999999996</v>
      </c>
      <c r="O363" s="758">
        <v>3.8260000000000001</v>
      </c>
      <c r="P363" s="758">
        <v>5.5090000000000003</v>
      </c>
      <c r="Q363" s="956">
        <v>0</v>
      </c>
      <c r="R363" s="758">
        <v>23.744</v>
      </c>
      <c r="S363" s="757">
        <v>10303.255999999999</v>
      </c>
      <c r="T363" s="757">
        <v>399.15699999999998</v>
      </c>
      <c r="V363" s="750"/>
    </row>
    <row r="364" spans="2:22" s="749" customFormat="1" ht="34.5" hidden="1" customHeight="1">
      <c r="B364" s="553">
        <v>45652</v>
      </c>
      <c r="C364" s="1128">
        <v>34777.573039050003</v>
      </c>
      <c r="D364" s="1128">
        <v>2847.1019430000001</v>
      </c>
      <c r="E364" s="1128">
        <v>20975.537056000001</v>
      </c>
      <c r="F364" s="1129">
        <v>1903.3332949999999</v>
      </c>
      <c r="G364" s="1129">
        <v>1627.395174</v>
      </c>
      <c r="H364" s="1129">
        <v>2230.284173</v>
      </c>
      <c r="I364" s="1129">
        <v>13579.119733</v>
      </c>
      <c r="J364" s="1130">
        <v>0</v>
      </c>
      <c r="K364" s="1129">
        <v>1635.404681</v>
      </c>
      <c r="L364" s="1128">
        <v>167.37899304999996</v>
      </c>
      <c r="M364" s="1129">
        <v>140.24949219999999</v>
      </c>
      <c r="N364" s="1129">
        <v>5.8298200499999995</v>
      </c>
      <c r="O364" s="1129">
        <v>3.5468737400000001</v>
      </c>
      <c r="P364" s="1129">
        <v>4.08199706</v>
      </c>
      <c r="Q364" s="1129">
        <v>0</v>
      </c>
      <c r="R364" s="1129">
        <v>13.670809999999999</v>
      </c>
      <c r="S364" s="1128">
        <v>10403.511977</v>
      </c>
      <c r="T364" s="1128">
        <v>384.04307</v>
      </c>
      <c r="V364" s="750"/>
    </row>
    <row r="365" spans="2:22" s="749" customFormat="1" ht="34.9" customHeight="1">
      <c r="B365" s="1009">
        <v>2025</v>
      </c>
      <c r="C365" s="1035"/>
      <c r="D365" s="1036"/>
      <c r="E365" s="1035"/>
      <c r="F365" s="1037"/>
      <c r="G365" s="1037"/>
      <c r="H365" s="1037"/>
      <c r="I365" s="1037"/>
      <c r="J365" s="1037"/>
      <c r="K365" s="1037"/>
      <c r="L365" s="1036"/>
      <c r="M365" s="1038"/>
      <c r="N365" s="1038"/>
      <c r="O365" s="1037"/>
      <c r="P365" s="1037"/>
      <c r="Q365" s="1038"/>
      <c r="R365" s="1038"/>
      <c r="S365" s="1035"/>
      <c r="T365" s="1035"/>
      <c r="V365" s="750"/>
    </row>
    <row r="366" spans="2:22" s="749" customFormat="1" ht="34.9" hidden="1" customHeight="1">
      <c r="B366" s="216">
        <v>45658</v>
      </c>
      <c r="C366" s="757">
        <f>D366+E366+L366+S366+T366</f>
        <v>35102.010999999999</v>
      </c>
      <c r="D366" s="757">
        <v>2873.8850000000002</v>
      </c>
      <c r="E366" s="757">
        <f>K366+J366+I366+H366+G366+F366</f>
        <v>21140.914999999997</v>
      </c>
      <c r="F366" s="758">
        <v>1845.048</v>
      </c>
      <c r="G366" s="758">
        <v>1889.172</v>
      </c>
      <c r="H366" s="758">
        <v>2093.5120000000002</v>
      </c>
      <c r="I366" s="758">
        <v>13697.946</v>
      </c>
      <c r="J366" s="956">
        <v>0</v>
      </c>
      <c r="K366" s="758">
        <v>1615.2370000000001</v>
      </c>
      <c r="L366" s="757">
        <f>R366+Q366+P366+O366+N366+M366</f>
        <v>136.142</v>
      </c>
      <c r="M366" s="758">
        <v>94.16</v>
      </c>
      <c r="N366" s="758">
        <v>5.8920000000000003</v>
      </c>
      <c r="O366" s="758">
        <v>3.4630000000000001</v>
      </c>
      <c r="P366" s="758">
        <v>3.8319999999999999</v>
      </c>
      <c r="Q366" s="956">
        <v>0</v>
      </c>
      <c r="R366" s="758">
        <v>28.795000000000002</v>
      </c>
      <c r="S366" s="757">
        <v>10567.486000000001</v>
      </c>
      <c r="T366" s="757">
        <v>383.58300000000003</v>
      </c>
      <c r="V366" s="750"/>
    </row>
    <row r="367" spans="2:22" s="749" customFormat="1" ht="34.5" hidden="1" customHeight="1">
      <c r="B367" s="217">
        <v>45690</v>
      </c>
      <c r="C367" s="755">
        <v>35204.428489329999</v>
      </c>
      <c r="D367" s="755">
        <v>2724.501068</v>
      </c>
      <c r="E367" s="755">
        <v>21323.761433</v>
      </c>
      <c r="F367" s="756">
        <v>1682.0664039999999</v>
      </c>
      <c r="G367" s="756">
        <v>1641.631646</v>
      </c>
      <c r="H367" s="756">
        <v>2046.533156</v>
      </c>
      <c r="I367" s="756">
        <v>14368.33899</v>
      </c>
      <c r="J367" s="957">
        <v>0</v>
      </c>
      <c r="K367" s="756">
        <v>1585.191237</v>
      </c>
      <c r="L367" s="755">
        <v>130.76033633</v>
      </c>
      <c r="M367" s="756">
        <v>87.000639969999995</v>
      </c>
      <c r="N367" s="756">
        <v>6.5854224100000005</v>
      </c>
      <c r="O367" s="756">
        <v>4.23392167</v>
      </c>
      <c r="P367" s="756">
        <v>3.8814156800000004</v>
      </c>
      <c r="Q367" s="756">
        <v>0</v>
      </c>
      <c r="R367" s="756">
        <v>29.058936600000003</v>
      </c>
      <c r="S367" s="755">
        <v>10598.695179</v>
      </c>
      <c r="T367" s="755">
        <v>426.71047299999998</v>
      </c>
      <c r="V367" s="750"/>
    </row>
    <row r="368" spans="2:22" s="749" customFormat="1" ht="34.9" hidden="1" customHeight="1">
      <c r="B368" s="216">
        <v>45717</v>
      </c>
      <c r="C368" s="757">
        <v>35138.438533470005</v>
      </c>
      <c r="D368" s="757">
        <v>2675.0509999999999</v>
      </c>
      <c r="E368" s="757">
        <v>21356.593000000001</v>
      </c>
      <c r="F368" s="758">
        <v>2120.683</v>
      </c>
      <c r="G368" s="758">
        <v>1778.789</v>
      </c>
      <c r="H368" s="758">
        <v>1836.9010000000001</v>
      </c>
      <c r="I368" s="758">
        <v>14005.864</v>
      </c>
      <c r="J368" s="956">
        <v>0</v>
      </c>
      <c r="K368" s="758">
        <v>1614.356</v>
      </c>
      <c r="L368" s="757">
        <v>155.00200000000001</v>
      </c>
      <c r="M368" s="758">
        <v>121.003</v>
      </c>
      <c r="N368" s="758">
        <v>5.4089999999999998</v>
      </c>
      <c r="O368" s="758">
        <v>12.939</v>
      </c>
      <c r="P368" s="758">
        <v>3.3730000000000002</v>
      </c>
      <c r="Q368" s="956">
        <v>0</v>
      </c>
      <c r="R368" s="758">
        <v>12.278</v>
      </c>
      <c r="S368" s="757">
        <v>10542.878000000001</v>
      </c>
      <c r="T368" s="757">
        <v>408.91500000000002</v>
      </c>
      <c r="V368" s="750"/>
    </row>
    <row r="369" spans="2:22" s="749" customFormat="1" ht="34.5" hidden="1" customHeight="1">
      <c r="B369" s="217">
        <v>45749</v>
      </c>
      <c r="C369" s="755">
        <f>D369+E369+L369+S369+T369</f>
        <v>35212.981000000007</v>
      </c>
      <c r="D369" s="755">
        <v>2762.4070000000002</v>
      </c>
      <c r="E369" s="755">
        <v>21294.651000000002</v>
      </c>
      <c r="F369" s="756">
        <v>2214.6709999999998</v>
      </c>
      <c r="G369" s="756">
        <v>1629.442</v>
      </c>
      <c r="H369" s="756">
        <v>1861.338</v>
      </c>
      <c r="I369" s="756">
        <v>13891.72</v>
      </c>
      <c r="J369" s="957">
        <v>0</v>
      </c>
      <c r="K369" s="756">
        <v>1697.479</v>
      </c>
      <c r="L369" s="755">
        <v>138.22300000000001</v>
      </c>
      <c r="M369" s="756">
        <v>106.161</v>
      </c>
      <c r="N369" s="756">
        <v>13.621</v>
      </c>
      <c r="O369" s="756">
        <v>3.16</v>
      </c>
      <c r="P369" s="756">
        <v>3.206</v>
      </c>
      <c r="Q369" s="756">
        <v>0</v>
      </c>
      <c r="R369" s="756">
        <v>12.076000000000001</v>
      </c>
      <c r="S369" s="755">
        <v>10617.044</v>
      </c>
      <c r="T369" s="755">
        <v>400.65600000000001</v>
      </c>
      <c r="V369" s="750"/>
    </row>
    <row r="370" spans="2:22" s="749" customFormat="1" ht="34.9" hidden="1" customHeight="1">
      <c r="B370" s="216">
        <v>45778</v>
      </c>
      <c r="C370" s="757">
        <f>D370+E370+L370+S370+T370</f>
        <v>35339.634983190001</v>
      </c>
      <c r="D370" s="757">
        <v>2662.6839450000002</v>
      </c>
      <c r="E370" s="757">
        <f>K370+J370+I370+H370+G370+F370</f>
        <v>21339.751167999999</v>
      </c>
      <c r="F370" s="758">
        <v>2369.0395010000002</v>
      </c>
      <c r="G370" s="758">
        <v>1617.413845</v>
      </c>
      <c r="H370" s="758">
        <v>1777.957003</v>
      </c>
      <c r="I370" s="758">
        <v>13944.670902</v>
      </c>
      <c r="J370" s="956">
        <v>0</v>
      </c>
      <c r="K370" s="758">
        <v>1630.6699169999999</v>
      </c>
      <c r="L370" s="757">
        <f>R370+Q370+P370+O370+N370+M370</f>
        <v>143.93224819000002</v>
      </c>
      <c r="M370" s="758">
        <v>97.303075100000015</v>
      </c>
      <c r="N370" s="758">
        <v>14.613388</v>
      </c>
      <c r="O370" s="758">
        <v>5.2093773100000007</v>
      </c>
      <c r="P370" s="758">
        <v>3.3198004800000001</v>
      </c>
      <c r="Q370" s="956">
        <v>0</v>
      </c>
      <c r="R370" s="758">
        <v>23.486607299999999</v>
      </c>
      <c r="S370" s="757">
        <v>10775.434662</v>
      </c>
      <c r="T370" s="757">
        <v>417.83296000000001</v>
      </c>
      <c r="V370" s="750"/>
    </row>
    <row r="371" spans="2:22" s="749" customFormat="1" ht="7.5" hidden="1" customHeight="1">
      <c r="B371" s="217">
        <v>45838</v>
      </c>
      <c r="C371" s="755">
        <f>D371+E371+L371+S371+T371</f>
        <v>35473.332999999999</v>
      </c>
      <c r="D371" s="755">
        <v>2726.59</v>
      </c>
      <c r="E371" s="755">
        <f>K371+J371+I371+H371+G371+F371</f>
        <v>21293.311999999998</v>
      </c>
      <c r="F371" s="756">
        <v>2372.5659999999998</v>
      </c>
      <c r="G371" s="756">
        <v>1471.9269999999999</v>
      </c>
      <c r="H371" s="756">
        <v>1922.423</v>
      </c>
      <c r="I371" s="756">
        <v>13633.397000000001</v>
      </c>
      <c r="J371" s="957">
        <v>0</v>
      </c>
      <c r="K371" s="756">
        <v>1892.999</v>
      </c>
      <c r="L371" s="755">
        <f>R371+Q371+P371+O371+N371+M371</f>
        <v>160.006</v>
      </c>
      <c r="M371" s="756">
        <v>112.18300000000001</v>
      </c>
      <c r="N371" s="756">
        <v>21.777999999999999</v>
      </c>
      <c r="O371" s="756">
        <v>8.2460000000000004</v>
      </c>
      <c r="P371" s="756">
        <v>3.133</v>
      </c>
      <c r="Q371" s="756">
        <v>0</v>
      </c>
      <c r="R371" s="756">
        <v>14.666</v>
      </c>
      <c r="S371" s="755">
        <v>10893.846</v>
      </c>
      <c r="T371" s="755">
        <v>399.57900000000001</v>
      </c>
      <c r="V371" s="750"/>
    </row>
    <row r="372" spans="2:22" s="749" customFormat="1" ht="34.9" hidden="1" customHeight="1">
      <c r="B372" s="216">
        <v>45863</v>
      </c>
      <c r="C372" s="757">
        <f>D372+E372+L372+S372+T372</f>
        <v>35558.184999999998</v>
      </c>
      <c r="D372" s="757">
        <v>2673.6930000000002</v>
      </c>
      <c r="E372" s="757">
        <f>K372+J372+I372+H372+G372+F372</f>
        <v>21233.596000000001</v>
      </c>
      <c r="F372" s="758">
        <v>2352.8809999999999</v>
      </c>
      <c r="G372" s="758">
        <v>1477.0940000000001</v>
      </c>
      <c r="H372" s="758">
        <v>1965.511</v>
      </c>
      <c r="I372" s="758">
        <v>13581.450999999999</v>
      </c>
      <c r="J372" s="956">
        <v>0</v>
      </c>
      <c r="K372" s="758">
        <v>1856.6590000000001</v>
      </c>
      <c r="L372" s="757">
        <f>R372+Q372+P372+O372+N372+M372</f>
        <v>165.81099999999998</v>
      </c>
      <c r="M372" s="758">
        <v>133.52699999999999</v>
      </c>
      <c r="N372" s="758">
        <v>7.0640000000000001</v>
      </c>
      <c r="O372" s="758">
        <v>8.7149999999999999</v>
      </c>
      <c r="P372" s="758">
        <v>2.827</v>
      </c>
      <c r="Q372" s="956">
        <v>0</v>
      </c>
      <c r="R372" s="758">
        <v>13.678000000000001</v>
      </c>
      <c r="S372" s="757">
        <v>11081.012000000001</v>
      </c>
      <c r="T372" s="757">
        <v>404.07299999999998</v>
      </c>
      <c r="V372" s="750"/>
    </row>
    <row r="373" spans="2:22" s="749" customFormat="1" ht="34.5" customHeight="1">
      <c r="B373" s="217">
        <v>45870</v>
      </c>
      <c r="C373" s="755">
        <v>35732.761007060006</v>
      </c>
      <c r="D373" s="755">
        <v>2657.1726480000002</v>
      </c>
      <c r="E373" s="755">
        <v>21233.778239000003</v>
      </c>
      <c r="F373" s="756">
        <v>2103.8400799999999</v>
      </c>
      <c r="G373" s="756">
        <v>1471.1053750000001</v>
      </c>
      <c r="H373" s="756">
        <v>2054.540994</v>
      </c>
      <c r="I373" s="756">
        <v>13896.086909</v>
      </c>
      <c r="J373" s="957">
        <v>0</v>
      </c>
      <c r="K373" s="756">
        <v>1708.2048809999999</v>
      </c>
      <c r="L373" s="755">
        <v>149.13660506000002</v>
      </c>
      <c r="M373" s="756">
        <v>117.66975310000001</v>
      </c>
      <c r="N373" s="756">
        <v>5.4812312699999994</v>
      </c>
      <c r="O373" s="756">
        <v>9.1026679399999999</v>
      </c>
      <c r="P373" s="756">
        <v>2.7034229500000002</v>
      </c>
      <c r="Q373" s="756">
        <v>0</v>
      </c>
      <c r="R373" s="756">
        <v>14.179529800000001</v>
      </c>
      <c r="S373" s="755">
        <v>11271.721079999999</v>
      </c>
      <c r="T373" s="755">
        <v>420.95243499999998</v>
      </c>
      <c r="V373" s="750"/>
    </row>
    <row r="374" spans="2:22" s="749" customFormat="1" ht="34.9" customHeight="1">
      <c r="B374" s="216">
        <v>45924</v>
      </c>
      <c r="C374" s="757">
        <f>D374+E374+L374+S374+T374</f>
        <v>35980.508999999998</v>
      </c>
      <c r="D374" s="757">
        <v>2641.6590000000001</v>
      </c>
      <c r="E374" s="757">
        <v>21396.074000000001</v>
      </c>
      <c r="F374" s="758">
        <v>2274.5129999999999</v>
      </c>
      <c r="G374" s="758">
        <v>1398.7729999999999</v>
      </c>
      <c r="H374" s="758">
        <v>2252.444</v>
      </c>
      <c r="I374" s="758">
        <v>13646.51</v>
      </c>
      <c r="J374" s="956">
        <v>0</v>
      </c>
      <c r="K374" s="758">
        <v>1823.8330000000001</v>
      </c>
      <c r="L374" s="757">
        <v>154.65600000000001</v>
      </c>
      <c r="M374" s="758">
        <v>120.235</v>
      </c>
      <c r="N374" s="758">
        <v>5.5819999999999999</v>
      </c>
      <c r="O374" s="758">
        <v>9.1170000000000009</v>
      </c>
      <c r="P374" s="758">
        <v>2.6829999999999998</v>
      </c>
      <c r="Q374" s="956">
        <v>0</v>
      </c>
      <c r="R374" s="758">
        <v>17.039000000000001</v>
      </c>
      <c r="S374" s="757">
        <v>11364.769</v>
      </c>
      <c r="T374" s="757">
        <v>423.351</v>
      </c>
      <c r="V374" s="750"/>
    </row>
    <row r="375" spans="2:22" s="749" customFormat="1" ht="34.5" customHeight="1">
      <c r="B375" s="217">
        <v>45954</v>
      </c>
      <c r="C375" s="755">
        <v>36128.440349149998</v>
      </c>
      <c r="D375" s="755">
        <v>2531.364857</v>
      </c>
      <c r="E375" s="755">
        <v>21427.615387000002</v>
      </c>
      <c r="F375" s="756">
        <v>2197.203782</v>
      </c>
      <c r="G375" s="756">
        <v>1577.3923150000001</v>
      </c>
      <c r="H375" s="756">
        <v>2188.045971</v>
      </c>
      <c r="I375" s="756">
        <v>13657.878364</v>
      </c>
      <c r="J375" s="957">
        <v>0</v>
      </c>
      <c r="K375" s="756">
        <v>1807.094955</v>
      </c>
      <c r="L375" s="755">
        <v>175.00722015000002</v>
      </c>
      <c r="M375" s="756">
        <v>125.5683329</v>
      </c>
      <c r="N375" s="756">
        <v>7.5496091100000005</v>
      </c>
      <c r="O375" s="756">
        <v>6.7902738499999993</v>
      </c>
      <c r="P375" s="756">
        <v>2.68266749</v>
      </c>
      <c r="Q375" s="756">
        <v>0</v>
      </c>
      <c r="R375" s="756">
        <v>32.416336800000003</v>
      </c>
      <c r="S375" s="755">
        <v>11578.203189</v>
      </c>
      <c r="T375" s="755">
        <v>416.24969599999997</v>
      </c>
      <c r="V375" s="750"/>
    </row>
    <row r="376" spans="2:22" s="749" customFormat="1" ht="34.9" customHeight="1">
      <c r="B376" s="216">
        <v>45986</v>
      </c>
      <c r="C376" s="757">
        <f>D376+E376+L376+S376+T376</f>
        <v>36199.573000000004</v>
      </c>
      <c r="D376" s="757">
        <v>2620.6350000000002</v>
      </c>
      <c r="E376" s="757">
        <f>K376+J376+I376+H376+G376+F376</f>
        <v>21317.334999999999</v>
      </c>
      <c r="F376" s="758">
        <v>2282.5770000000002</v>
      </c>
      <c r="G376" s="758">
        <v>1459.443</v>
      </c>
      <c r="H376" s="758">
        <v>2189.0720000000001</v>
      </c>
      <c r="I376" s="758">
        <v>13622.210999999999</v>
      </c>
      <c r="J376" s="956">
        <v>0</v>
      </c>
      <c r="K376" s="758">
        <v>1764.0319999999999</v>
      </c>
      <c r="L376" s="757">
        <f>R376+Q376+P376+O376+N376+M376</f>
        <v>185.07999999999998</v>
      </c>
      <c r="M376" s="758">
        <v>152.63399999999999</v>
      </c>
      <c r="N376" s="758">
        <v>7.0049999999999999</v>
      </c>
      <c r="O376" s="758">
        <v>6.9489999999999998</v>
      </c>
      <c r="P376" s="758">
        <v>3.9449999999999998</v>
      </c>
      <c r="Q376" s="956">
        <v>0</v>
      </c>
      <c r="R376" s="758">
        <v>14.547000000000001</v>
      </c>
      <c r="S376" s="757">
        <v>11658.869000000001</v>
      </c>
      <c r="T376" s="757">
        <v>417.654</v>
      </c>
      <c r="V376" s="750"/>
    </row>
    <row r="377" spans="2:22" s="749" customFormat="1" ht="34.5" customHeight="1">
      <c r="B377" s="217">
        <v>45994</v>
      </c>
      <c r="C377" s="755">
        <v>36067.722163860002</v>
      </c>
      <c r="D377" s="755">
        <v>2621.2852560000001</v>
      </c>
      <c r="E377" s="755">
        <v>21124.554437000003</v>
      </c>
      <c r="F377" s="756">
        <v>2181.9138790000002</v>
      </c>
      <c r="G377" s="756">
        <v>1714.1769429999999</v>
      </c>
      <c r="H377" s="756">
        <v>1995.8668620000001</v>
      </c>
      <c r="I377" s="756">
        <v>13516.739577</v>
      </c>
      <c r="J377" s="957">
        <v>0</v>
      </c>
      <c r="K377" s="756">
        <v>1715.857176</v>
      </c>
      <c r="L377" s="755">
        <v>171.91908985999999</v>
      </c>
      <c r="M377" s="756">
        <v>127.18865805</v>
      </c>
      <c r="N377" s="756">
        <v>21.547805</v>
      </c>
      <c r="O377" s="756">
        <v>7.6880108999999992</v>
      </c>
      <c r="P377" s="756">
        <v>3.7637563100000002</v>
      </c>
      <c r="Q377" s="756">
        <v>0</v>
      </c>
      <c r="R377" s="756">
        <v>11.7308596</v>
      </c>
      <c r="S377" s="755">
        <v>11732.842161</v>
      </c>
      <c r="T377" s="755">
        <v>417.12121999999999</v>
      </c>
      <c r="V377" s="750"/>
    </row>
    <row r="378" spans="2:22" s="749" customFormat="1" ht="34.9" customHeight="1">
      <c r="B378" s="1009">
        <v>2026</v>
      </c>
      <c r="C378" s="1035"/>
      <c r="D378" s="1036"/>
      <c r="E378" s="1035"/>
      <c r="F378" s="1037"/>
      <c r="G378" s="1037"/>
      <c r="H378" s="1037"/>
      <c r="I378" s="1037"/>
      <c r="J378" s="1037"/>
      <c r="K378" s="1037"/>
      <c r="L378" s="1036"/>
      <c r="M378" s="1038"/>
      <c r="N378" s="1038"/>
      <c r="O378" s="1037"/>
      <c r="P378" s="1037"/>
      <c r="Q378" s="1038"/>
      <c r="R378" s="1038"/>
      <c r="S378" s="1035"/>
      <c r="T378" s="1035"/>
      <c r="V378" s="750"/>
    </row>
    <row r="379" spans="2:22" s="749" customFormat="1" ht="34.9" customHeight="1">
      <c r="B379" s="216">
        <v>46023</v>
      </c>
      <c r="C379" s="757">
        <f t="shared" ref="C379:C385" si="7">D379+E379+L379+S379+T379</f>
        <v>36317.551293999997</v>
      </c>
      <c r="D379" s="757">
        <v>2533.7472939999998</v>
      </c>
      <c r="E379" s="757">
        <f>K379+J379+I379+H379+G379+F379</f>
        <v>21296.876</v>
      </c>
      <c r="F379" s="758">
        <v>2306.893</v>
      </c>
      <c r="G379" s="758">
        <v>1794.3219999999999</v>
      </c>
      <c r="H379" s="758">
        <v>2041.317</v>
      </c>
      <c r="I379" s="758">
        <v>13433.366</v>
      </c>
      <c r="J379" s="956">
        <v>0</v>
      </c>
      <c r="K379" s="758">
        <v>1720.9780000000001</v>
      </c>
      <c r="L379" s="757">
        <f t="shared" ref="L379:L385" si="8">R379+Q379+P379+O379+N379+M379</f>
        <v>157.696</v>
      </c>
      <c r="M379" s="758">
        <v>118.86199999999999</v>
      </c>
      <c r="N379" s="758">
        <v>11.824999999999999</v>
      </c>
      <c r="O379" s="758">
        <v>7.3570000000000002</v>
      </c>
      <c r="P379" s="758">
        <v>3.8109999999999999</v>
      </c>
      <c r="Q379" s="956">
        <v>0</v>
      </c>
      <c r="R379" s="758">
        <v>15.840999999999999</v>
      </c>
      <c r="S379" s="757">
        <v>11888.043</v>
      </c>
      <c r="T379" s="757">
        <v>441.18900000000002</v>
      </c>
      <c r="V379" s="750"/>
    </row>
    <row r="380" spans="2:22" s="749" customFormat="1" ht="34.5" customHeight="1">
      <c r="B380" s="217">
        <v>46055</v>
      </c>
      <c r="C380" s="755">
        <f t="shared" si="7"/>
        <v>36495.263999999996</v>
      </c>
      <c r="D380" s="755">
        <v>2574.3009999999999</v>
      </c>
      <c r="E380" s="755">
        <f>K380+J380+I380+H380+G380+F380</f>
        <v>21311.975999999999</v>
      </c>
      <c r="F380" s="756">
        <v>2235.3420000000001</v>
      </c>
      <c r="G380" s="756">
        <v>1742.6479999999999</v>
      </c>
      <c r="H380" s="756">
        <v>2100.9189999999999</v>
      </c>
      <c r="I380" s="756">
        <v>13542.605</v>
      </c>
      <c r="J380" s="957">
        <v>0</v>
      </c>
      <c r="K380" s="756">
        <v>1690.462</v>
      </c>
      <c r="L380" s="755">
        <f t="shared" si="8"/>
        <v>168.33199999999999</v>
      </c>
      <c r="M380" s="756">
        <v>125.783</v>
      </c>
      <c r="N380" s="756">
        <v>14.821999999999999</v>
      </c>
      <c r="O380" s="756">
        <v>10.423</v>
      </c>
      <c r="P380" s="756">
        <v>4.8310000000000004</v>
      </c>
      <c r="Q380" s="756">
        <v>0</v>
      </c>
      <c r="R380" s="756">
        <v>12.473000000000001</v>
      </c>
      <c r="S380" s="755">
        <v>11990.825000000001</v>
      </c>
      <c r="T380" s="755">
        <v>449.83</v>
      </c>
      <c r="V380" s="750"/>
    </row>
    <row r="381" spans="2:22" s="749" customFormat="1" ht="34.9" customHeight="1">
      <c r="B381" s="216">
        <v>46082</v>
      </c>
      <c r="C381" s="757">
        <f t="shared" si="7"/>
        <v>36673.165000000001</v>
      </c>
      <c r="D381" s="757">
        <v>2587.6799999999998</v>
      </c>
      <c r="E381" s="757">
        <f>K381+J381+I381+H381+G381+F381</f>
        <v>21406.121999999999</v>
      </c>
      <c r="F381" s="758">
        <v>2362.9270000000001</v>
      </c>
      <c r="G381" s="758">
        <v>1821.587</v>
      </c>
      <c r="H381" s="758">
        <v>1913.7190000000001</v>
      </c>
      <c r="I381" s="758">
        <v>13670.098</v>
      </c>
      <c r="J381" s="956">
        <v>0</v>
      </c>
      <c r="K381" s="758">
        <v>1637.7909999999999</v>
      </c>
      <c r="L381" s="757">
        <f t="shared" si="8"/>
        <v>149.512</v>
      </c>
      <c r="M381" s="758">
        <v>105.827</v>
      </c>
      <c r="N381" s="758">
        <v>12.631</v>
      </c>
      <c r="O381" s="758">
        <v>14.505000000000001</v>
      </c>
      <c r="P381" s="758">
        <v>4.4790000000000001</v>
      </c>
      <c r="Q381" s="956">
        <v>0</v>
      </c>
      <c r="R381" s="758">
        <v>12.07</v>
      </c>
      <c r="S381" s="757">
        <v>12105.155000000001</v>
      </c>
      <c r="T381" s="757">
        <v>424.69600000000003</v>
      </c>
      <c r="V381" s="750"/>
    </row>
    <row r="382" spans="2:22" s="749" customFormat="1" ht="34.5" customHeight="1">
      <c r="B382" s="217">
        <v>46140</v>
      </c>
      <c r="C382" s="755">
        <f t="shared" si="7"/>
        <v>36968.248999999996</v>
      </c>
      <c r="D382" s="755">
        <v>2524.261</v>
      </c>
      <c r="E382" s="755">
        <v>21600.659</v>
      </c>
      <c r="F382" s="756">
        <v>2432.1260000000002</v>
      </c>
      <c r="G382" s="756">
        <v>1715.616</v>
      </c>
      <c r="H382" s="756">
        <v>2012.54</v>
      </c>
      <c r="I382" s="756">
        <v>13717.037</v>
      </c>
      <c r="J382" s="957">
        <v>0</v>
      </c>
      <c r="K382" s="756">
        <v>1723.34</v>
      </c>
      <c r="L382" s="755">
        <f t="shared" si="8"/>
        <v>151.33699999999999</v>
      </c>
      <c r="M382" s="756">
        <v>108.667</v>
      </c>
      <c r="N382" s="756">
        <v>13.817</v>
      </c>
      <c r="O382" s="756">
        <v>13.558</v>
      </c>
      <c r="P382" s="756">
        <v>4.2300000000000004</v>
      </c>
      <c r="Q382" s="756">
        <v>0</v>
      </c>
      <c r="R382" s="756">
        <v>11.065</v>
      </c>
      <c r="S382" s="755">
        <v>12237.538</v>
      </c>
      <c r="T382" s="755">
        <v>454.45400000000001</v>
      </c>
      <c r="V382" s="750"/>
    </row>
    <row r="383" spans="2:22" s="749" customFormat="1" ht="34.9" customHeight="1">
      <c r="B383" s="216">
        <v>46143</v>
      </c>
      <c r="C383" s="757">
        <f t="shared" si="7"/>
        <v>37102.606</v>
      </c>
      <c r="D383" s="757">
        <v>2562.1080000000002</v>
      </c>
      <c r="E383" s="757">
        <f>K383+J383+I383+H383+G383+F383</f>
        <v>21662.989000000001</v>
      </c>
      <c r="F383" s="758">
        <v>2542.777</v>
      </c>
      <c r="G383" s="758">
        <v>1661.8969999999999</v>
      </c>
      <c r="H383" s="758">
        <v>1894.287</v>
      </c>
      <c r="I383" s="758">
        <v>13832.368</v>
      </c>
      <c r="J383" s="956">
        <v>0</v>
      </c>
      <c r="K383" s="758">
        <v>1731.66</v>
      </c>
      <c r="L383" s="757">
        <f t="shared" si="8"/>
        <v>140.20600000000002</v>
      </c>
      <c r="M383" s="758">
        <v>91.108000000000004</v>
      </c>
      <c r="N383" s="758">
        <v>14.715999999999999</v>
      </c>
      <c r="O383" s="758">
        <v>11.635</v>
      </c>
      <c r="P383" s="758">
        <v>4.8959999999999999</v>
      </c>
      <c r="Q383" s="956">
        <v>0</v>
      </c>
      <c r="R383" s="758">
        <v>17.850999999999999</v>
      </c>
      <c r="S383" s="757">
        <v>12286.156000000001</v>
      </c>
      <c r="T383" s="757">
        <v>451.14699999999999</v>
      </c>
      <c r="V383" s="750"/>
    </row>
    <row r="384" spans="2:22" s="749" customFormat="1" ht="34.5" customHeight="1">
      <c r="B384" s="217">
        <v>46177</v>
      </c>
      <c r="C384" s="755">
        <f t="shared" si="7"/>
        <v>37147.593999999997</v>
      </c>
      <c r="D384" s="755">
        <v>2517.7420000000002</v>
      </c>
      <c r="E384" s="755">
        <f>K384+J384+I384+H384+G384+F384</f>
        <v>21651.325000000004</v>
      </c>
      <c r="F384" s="756">
        <v>2612.5549999999998</v>
      </c>
      <c r="G384" s="756">
        <v>1588.864</v>
      </c>
      <c r="H384" s="756">
        <v>1900.7049999999999</v>
      </c>
      <c r="I384" s="756">
        <v>13823.055</v>
      </c>
      <c r="J384" s="957">
        <v>0</v>
      </c>
      <c r="K384" s="756">
        <v>1726.146</v>
      </c>
      <c r="L384" s="755">
        <f t="shared" si="8"/>
        <v>167.86799999999999</v>
      </c>
      <c r="M384" s="756">
        <v>121.771</v>
      </c>
      <c r="N384" s="756">
        <v>18.927</v>
      </c>
      <c r="O384" s="756">
        <v>14.266999999999999</v>
      </c>
      <c r="P384" s="756">
        <v>5.0289999999999999</v>
      </c>
      <c r="Q384" s="756">
        <v>0.33400000000000002</v>
      </c>
      <c r="R384" s="756">
        <v>7.54</v>
      </c>
      <c r="S384" s="755">
        <v>12342.548000000001</v>
      </c>
      <c r="T384" s="755">
        <v>468.11099999999999</v>
      </c>
      <c r="V384" s="750"/>
    </row>
    <row r="385" spans="2:25" s="749" customFormat="1" ht="34.9" customHeight="1">
      <c r="B385" s="216">
        <v>46229</v>
      </c>
      <c r="C385" s="757">
        <f t="shared" si="7"/>
        <v>37155.291537999998</v>
      </c>
      <c r="D385" s="757">
        <v>2476.2330000000002</v>
      </c>
      <c r="E385" s="757">
        <f>K385+J385+I385+H385+G385+F385</f>
        <v>21627.170999999998</v>
      </c>
      <c r="F385" s="758">
        <v>2555.5160000000001</v>
      </c>
      <c r="G385" s="758">
        <v>1525.2470000000001</v>
      </c>
      <c r="H385" s="758">
        <v>1963.904</v>
      </c>
      <c r="I385" s="758">
        <v>13900.121999999999</v>
      </c>
      <c r="J385" s="956">
        <v>0</v>
      </c>
      <c r="K385" s="758">
        <v>1682.3820000000001</v>
      </c>
      <c r="L385" s="757">
        <f t="shared" si="8"/>
        <v>159.58199999999999</v>
      </c>
      <c r="M385" s="758">
        <v>115.22499999999999</v>
      </c>
      <c r="N385" s="758">
        <v>19.899999999999999</v>
      </c>
      <c r="O385" s="758">
        <v>12.510999999999999</v>
      </c>
      <c r="P385" s="758">
        <v>4.82</v>
      </c>
      <c r="Q385" s="956">
        <v>0</v>
      </c>
      <c r="R385" s="758">
        <v>7.1260000000000003</v>
      </c>
      <c r="S385" s="757">
        <v>12415.084537999999</v>
      </c>
      <c r="T385" s="757">
        <v>477.221</v>
      </c>
      <c r="V385" s="750"/>
    </row>
    <row r="386" spans="2:25" s="749" customFormat="1" ht="34.5" customHeight="1">
      <c r="B386" s="553">
        <v>46235</v>
      </c>
      <c r="C386" s="1128">
        <f t="shared" ref="C386" si="9">D386+E386+L386+S386+T386</f>
        <v>37424.277510998996</v>
      </c>
      <c r="D386" s="1128">
        <v>2437.5249170000002</v>
      </c>
      <c r="E386" s="1128">
        <f>K386+J386+I386+H386+G386+F386</f>
        <v>21526.149078999999</v>
      </c>
      <c r="F386" s="1129">
        <v>2307.475046</v>
      </c>
      <c r="G386" s="1129">
        <v>1595.3171070000001</v>
      </c>
      <c r="H386" s="1129">
        <v>1910.48945</v>
      </c>
      <c r="I386" s="1129">
        <v>14046.102008</v>
      </c>
      <c r="J386" s="1130">
        <v>0</v>
      </c>
      <c r="K386" s="1129">
        <v>1666.7654680000001</v>
      </c>
      <c r="L386" s="1128">
        <f t="shared" ref="L386" si="10">R386+Q386+P386+O386+N386+M386</f>
        <v>176.87779099899998</v>
      </c>
      <c r="M386" s="1129">
        <v>136.03715359999998</v>
      </c>
      <c r="N386" s="1129">
        <v>18.737019</v>
      </c>
      <c r="O386" s="1129">
        <v>9.94785699</v>
      </c>
      <c r="P386" s="1129">
        <v>4.6744669989999998</v>
      </c>
      <c r="Q386" s="1129">
        <v>0</v>
      </c>
      <c r="R386" s="1129">
        <v>7.4812944100000003</v>
      </c>
      <c r="S386" s="1128">
        <v>12762.249075</v>
      </c>
      <c r="T386" s="1128">
        <v>521.47664899999995</v>
      </c>
      <c r="V386" s="750"/>
    </row>
    <row r="387" spans="2:25" ht="5.25" customHeight="1">
      <c r="C387" s="488"/>
      <c r="D387" s="488"/>
      <c r="E387" s="488"/>
      <c r="F387" s="488"/>
      <c r="G387" s="488"/>
      <c r="H387" s="488"/>
      <c r="I387" s="488"/>
      <c r="J387" s="488"/>
      <c r="K387" s="488"/>
      <c r="L387" s="488"/>
      <c r="M387" s="488"/>
      <c r="N387" s="488"/>
      <c r="O387" s="488"/>
      <c r="P387" s="488"/>
      <c r="Q387" s="488"/>
      <c r="R387" s="488"/>
      <c r="S387" s="488"/>
      <c r="T387" s="488"/>
    </row>
    <row r="388" spans="2:25" s="43" customFormat="1" ht="24.75" customHeight="1">
      <c r="B388" s="647" t="s">
        <v>1095</v>
      </c>
      <c r="C388" s="648"/>
      <c r="D388" s="648"/>
      <c r="E388" s="648"/>
      <c r="F388" s="648"/>
      <c r="G388" s="648"/>
      <c r="H388" s="648"/>
      <c r="J388" s="1210"/>
      <c r="P388" s="490"/>
      <c r="R388" s="490"/>
      <c r="T388" s="648" t="s">
        <v>1103</v>
      </c>
      <c r="V388" s="1214"/>
      <c r="W388" s="1214"/>
      <c r="X388" s="1214"/>
      <c r="Y388" s="1214"/>
    </row>
    <row r="389" spans="2:25" s="764" customFormat="1" ht="30" customHeight="1">
      <c r="B389" s="647" t="s">
        <v>353</v>
      </c>
      <c r="C389" s="763"/>
      <c r="D389" s="763"/>
      <c r="E389" s="763"/>
      <c r="L389" s="763"/>
      <c r="S389" s="763"/>
      <c r="T389" s="650" t="s">
        <v>153</v>
      </c>
      <c r="U389" s="765"/>
      <c r="V389" s="766"/>
    </row>
    <row r="390" spans="2:25" s="764" customFormat="1" ht="30" customHeight="1">
      <c r="B390" s="647" t="s">
        <v>354</v>
      </c>
      <c r="C390" s="763"/>
      <c r="D390" s="763"/>
      <c r="E390" s="763"/>
      <c r="L390" s="763"/>
      <c r="S390" s="763"/>
      <c r="T390" s="650" t="s">
        <v>152</v>
      </c>
    </row>
    <row r="391" spans="2:25" ht="42" customHeight="1">
      <c r="B391" s="1752" t="s">
        <v>1119</v>
      </c>
      <c r="C391" s="1752"/>
      <c r="D391" s="1752"/>
      <c r="E391" s="1752"/>
      <c r="F391" s="1752"/>
      <c r="G391" s="1752"/>
      <c r="H391" s="1752"/>
      <c r="L391" s="1753" t="s">
        <v>1120</v>
      </c>
      <c r="M391" s="1753"/>
      <c r="N391" s="1753"/>
      <c r="O391" s="1753"/>
      <c r="P391" s="1753"/>
      <c r="Q391" s="1753"/>
      <c r="R391" s="1753"/>
      <c r="S391" s="1753"/>
      <c r="T391" s="1753"/>
    </row>
    <row r="392" spans="2:25" ht="42" customHeight="1">
      <c r="B392" s="1752"/>
      <c r="C392" s="1752"/>
      <c r="D392" s="1752"/>
      <c r="E392" s="1752"/>
      <c r="F392" s="1752"/>
      <c r="G392" s="1752"/>
      <c r="H392" s="1752"/>
      <c r="L392" s="1753"/>
      <c r="M392" s="1753"/>
      <c r="N392" s="1753"/>
      <c r="O392" s="1753"/>
      <c r="P392" s="1753"/>
      <c r="Q392" s="1753"/>
      <c r="R392" s="1753"/>
      <c r="S392" s="1753"/>
      <c r="T392" s="1753"/>
    </row>
    <row r="393" spans="2:25">
      <c r="C393" s="488"/>
      <c r="D393" s="488"/>
      <c r="E393" s="488"/>
      <c r="F393" s="488"/>
      <c r="G393" s="488"/>
      <c r="H393" s="488"/>
      <c r="I393" s="488"/>
      <c r="J393" s="488"/>
      <c r="K393" s="488"/>
      <c r="L393" s="488"/>
      <c r="M393" s="488"/>
      <c r="N393" s="488"/>
      <c r="O393" s="488"/>
      <c r="P393" s="488"/>
      <c r="Q393" s="488"/>
      <c r="R393" s="488"/>
      <c r="S393" s="488"/>
      <c r="T393" s="488"/>
    </row>
    <row r="394" spans="2:25">
      <c r="C394" s="488"/>
      <c r="D394" s="488"/>
      <c r="E394" s="488"/>
      <c r="F394" s="488"/>
      <c r="G394" s="488"/>
      <c r="H394" s="488"/>
      <c r="I394" s="488"/>
      <c r="J394" s="488"/>
      <c r="K394" s="488"/>
      <c r="L394" s="488"/>
      <c r="M394" s="488"/>
      <c r="N394" s="488"/>
      <c r="O394" s="488"/>
      <c r="P394" s="488"/>
      <c r="Q394" s="488"/>
      <c r="R394" s="488"/>
      <c r="S394" s="488"/>
      <c r="T394" s="488"/>
    </row>
    <row r="395" spans="2:25">
      <c r="C395" s="488"/>
      <c r="D395" s="488"/>
      <c r="E395" s="488"/>
      <c r="F395" s="488"/>
      <c r="G395" s="488"/>
      <c r="H395" s="488"/>
      <c r="I395" s="488"/>
      <c r="J395" s="488"/>
      <c r="K395" s="488"/>
      <c r="L395" s="488"/>
      <c r="M395" s="488"/>
      <c r="N395" s="488"/>
      <c r="O395" s="488"/>
      <c r="P395" s="488"/>
      <c r="Q395" s="488"/>
      <c r="R395" s="488"/>
      <c r="S395" s="488"/>
      <c r="T395" s="488"/>
    </row>
    <row r="396" spans="2:25">
      <c r="C396" s="488"/>
      <c r="D396" s="488"/>
      <c r="E396" s="488"/>
      <c r="F396" s="488"/>
      <c r="G396" s="488"/>
      <c r="H396" s="488"/>
      <c r="I396" s="488"/>
      <c r="J396" s="488"/>
      <c r="K396" s="488"/>
      <c r="L396" s="488"/>
      <c r="M396" s="488"/>
      <c r="N396" s="488"/>
      <c r="O396" s="488"/>
      <c r="P396" s="488"/>
      <c r="Q396" s="488"/>
      <c r="R396" s="488"/>
      <c r="S396" s="488"/>
      <c r="T396" s="488"/>
    </row>
    <row r="397" spans="2:25">
      <c r="C397" s="488"/>
      <c r="D397" s="488"/>
      <c r="E397" s="488"/>
      <c r="F397" s="488"/>
      <c r="G397" s="488"/>
      <c r="H397" s="488"/>
      <c r="I397" s="488"/>
      <c r="J397" s="488"/>
      <c r="K397" s="488"/>
      <c r="L397" s="488"/>
      <c r="M397" s="488"/>
      <c r="N397" s="488"/>
      <c r="O397" s="488"/>
      <c r="P397" s="488"/>
      <c r="Q397" s="488"/>
      <c r="R397" s="488"/>
      <c r="S397" s="488"/>
      <c r="T397" s="488"/>
      <c r="U397" s="488"/>
    </row>
    <row r="398" spans="2:25">
      <c r="C398" s="488"/>
      <c r="D398" s="488"/>
      <c r="E398" s="488"/>
      <c r="F398" s="488"/>
      <c r="G398" s="488"/>
      <c r="H398" s="488"/>
      <c r="I398" s="488"/>
      <c r="J398" s="488"/>
      <c r="K398" s="488"/>
      <c r="L398" s="488"/>
      <c r="M398" s="488"/>
      <c r="N398" s="488"/>
      <c r="O398" s="488"/>
      <c r="P398" s="488"/>
      <c r="Q398" s="488"/>
      <c r="R398" s="488"/>
      <c r="S398" s="488"/>
      <c r="T398" s="488"/>
    </row>
    <row r="399" spans="2:25">
      <c r="C399" s="488"/>
      <c r="D399" s="488"/>
      <c r="E399" s="488"/>
      <c r="F399" s="488"/>
      <c r="G399" s="488"/>
      <c r="H399" s="488"/>
      <c r="I399" s="488"/>
      <c r="J399" s="488"/>
      <c r="K399" s="488"/>
      <c r="L399" s="488"/>
      <c r="M399" s="488"/>
      <c r="N399" s="488"/>
      <c r="O399" s="488"/>
      <c r="P399" s="488"/>
      <c r="Q399" s="488"/>
      <c r="R399" s="488"/>
      <c r="S399" s="488"/>
      <c r="T399" s="488"/>
    </row>
    <row r="400" spans="2:25" ht="27">
      <c r="C400" s="1199"/>
      <c r="D400" s="1199"/>
      <c r="E400" s="1199"/>
      <c r="F400" s="1199"/>
      <c r="G400" s="1199"/>
      <c r="H400" s="1199"/>
      <c r="I400" s="1199"/>
      <c r="J400" s="1199"/>
      <c r="K400" s="1199"/>
      <c r="L400" s="1199"/>
      <c r="M400" s="1199"/>
      <c r="N400" s="1199"/>
      <c r="O400" s="1199"/>
      <c r="P400" s="1199"/>
      <c r="Q400" s="1199"/>
      <c r="R400" s="1199"/>
      <c r="S400" s="1199"/>
      <c r="T400" s="1199"/>
    </row>
    <row r="401" spans="3:20">
      <c r="C401" s="488"/>
      <c r="D401" s="488"/>
      <c r="E401" s="488"/>
      <c r="F401" s="488"/>
      <c r="G401" s="488"/>
      <c r="H401" s="488"/>
      <c r="I401" s="488"/>
      <c r="J401" s="488"/>
      <c r="K401" s="488"/>
      <c r="L401" s="488"/>
      <c r="M401" s="488"/>
      <c r="N401" s="488"/>
      <c r="O401" s="488"/>
      <c r="P401" s="488"/>
      <c r="Q401" s="488"/>
      <c r="R401" s="488"/>
      <c r="S401" s="488"/>
      <c r="T401" s="488"/>
    </row>
    <row r="402" spans="3:20">
      <c r="C402" s="488"/>
      <c r="D402" s="488"/>
      <c r="E402" s="488"/>
      <c r="F402" s="488"/>
      <c r="G402" s="488"/>
      <c r="H402" s="488"/>
      <c r="I402" s="488"/>
      <c r="J402" s="488"/>
      <c r="K402" s="488"/>
      <c r="L402" s="488"/>
      <c r="M402" s="488"/>
      <c r="N402" s="488"/>
      <c r="O402" s="488"/>
      <c r="P402" s="488"/>
      <c r="Q402" s="488"/>
      <c r="R402" s="488"/>
      <c r="S402" s="488"/>
      <c r="T402" s="488"/>
    </row>
    <row r="403" spans="3:20">
      <c r="C403" s="488"/>
      <c r="D403" s="488"/>
      <c r="E403" s="488"/>
      <c r="F403" s="488"/>
      <c r="G403" s="488"/>
      <c r="H403" s="488"/>
      <c r="I403" s="488"/>
      <c r="J403" s="488"/>
      <c r="K403" s="488"/>
      <c r="L403" s="488"/>
      <c r="M403" s="488"/>
      <c r="N403" s="488"/>
      <c r="O403" s="488"/>
      <c r="P403" s="488"/>
      <c r="Q403" s="488"/>
      <c r="R403" s="488"/>
      <c r="S403" s="488"/>
      <c r="T403" s="488"/>
    </row>
    <row r="404" spans="3:20">
      <c r="C404" s="488"/>
      <c r="D404" s="488"/>
      <c r="E404" s="488"/>
      <c r="F404" s="488"/>
      <c r="G404" s="488"/>
      <c r="H404" s="488"/>
      <c r="I404" s="488"/>
      <c r="J404" s="488"/>
      <c r="K404" s="488"/>
      <c r="L404" s="488"/>
      <c r="M404" s="488"/>
      <c r="N404" s="488"/>
      <c r="O404" s="488"/>
      <c r="P404" s="488"/>
      <c r="Q404" s="488"/>
      <c r="R404" s="488"/>
      <c r="S404" s="488"/>
      <c r="T404" s="488"/>
    </row>
    <row r="405" spans="3:20">
      <c r="C405" s="488"/>
      <c r="D405" s="488"/>
      <c r="E405" s="488"/>
      <c r="F405" s="488"/>
      <c r="G405" s="488"/>
      <c r="H405" s="488"/>
      <c r="I405" s="488"/>
      <c r="J405" s="488"/>
      <c r="K405" s="488"/>
      <c r="L405" s="488"/>
      <c r="M405" s="488"/>
      <c r="N405" s="488"/>
      <c r="O405" s="488"/>
      <c r="P405" s="488"/>
      <c r="Q405" s="488"/>
      <c r="R405" s="488"/>
      <c r="S405" s="488"/>
      <c r="T405" s="488"/>
    </row>
    <row r="406" spans="3:20">
      <c r="C406" s="488"/>
      <c r="D406" s="488"/>
      <c r="E406" s="488"/>
      <c r="F406" s="488"/>
      <c r="G406" s="488"/>
      <c r="H406" s="488"/>
      <c r="I406" s="488"/>
      <c r="J406" s="488"/>
      <c r="K406" s="488"/>
      <c r="L406" s="488"/>
      <c r="M406" s="488"/>
      <c r="N406" s="488"/>
      <c r="O406" s="488"/>
      <c r="Q406" s="488"/>
      <c r="R406" s="488"/>
      <c r="S406" s="488"/>
      <c r="T406" s="488"/>
    </row>
    <row r="407" spans="3:20">
      <c r="C407" s="488"/>
      <c r="D407" s="488"/>
      <c r="E407" s="488"/>
      <c r="F407" s="488"/>
      <c r="G407" s="488"/>
      <c r="H407" s="488"/>
      <c r="I407" s="488"/>
      <c r="J407" s="488"/>
      <c r="K407" s="488"/>
      <c r="L407" s="488"/>
      <c r="M407" s="488"/>
      <c r="N407" s="488"/>
      <c r="O407" s="488"/>
      <c r="P407" s="488"/>
      <c r="Q407" s="488"/>
      <c r="R407" s="488"/>
      <c r="S407" s="488"/>
      <c r="T407" s="488"/>
    </row>
    <row r="408" spans="3:20">
      <c r="C408" s="488"/>
      <c r="D408" s="488"/>
      <c r="E408" s="488"/>
      <c r="F408" s="488"/>
      <c r="G408" s="488"/>
      <c r="H408" s="488"/>
      <c r="I408" s="488"/>
      <c r="J408" s="488"/>
      <c r="K408" s="488"/>
      <c r="L408" s="488"/>
      <c r="M408" s="488"/>
      <c r="N408" s="488"/>
      <c r="O408" s="488"/>
      <c r="P408" s="488"/>
      <c r="Q408" s="488"/>
      <c r="R408" s="488"/>
      <c r="S408" s="488"/>
      <c r="T408" s="488"/>
    </row>
    <row r="409" spans="3:20">
      <c r="C409" s="488"/>
      <c r="D409" s="488"/>
      <c r="E409" s="488"/>
      <c r="F409" s="488"/>
      <c r="G409" s="488"/>
      <c r="H409" s="488"/>
      <c r="I409" s="488"/>
      <c r="J409" s="488"/>
      <c r="L409" s="19"/>
      <c r="Q409" s="488"/>
      <c r="R409" s="488"/>
      <c r="S409" s="488"/>
      <c r="T409" s="488"/>
    </row>
    <row r="410" spans="3:20">
      <c r="C410" s="488"/>
      <c r="D410" s="488"/>
      <c r="E410" s="488"/>
      <c r="F410" s="488"/>
      <c r="G410" s="488"/>
      <c r="H410" s="488"/>
      <c r="I410" s="488"/>
      <c r="J410" s="488"/>
      <c r="K410" s="488"/>
      <c r="L410" s="488"/>
      <c r="M410" s="488"/>
      <c r="N410" s="488"/>
      <c r="O410" s="488"/>
      <c r="P410" s="488"/>
      <c r="Q410" s="488"/>
      <c r="R410" s="488"/>
      <c r="S410" s="488"/>
      <c r="T410" s="488"/>
    </row>
    <row r="411" spans="3:20">
      <c r="C411" s="488"/>
      <c r="D411" s="488"/>
      <c r="E411" s="488"/>
      <c r="F411" s="488"/>
      <c r="G411" s="488"/>
      <c r="H411" s="488"/>
      <c r="I411" s="488"/>
      <c r="J411" s="488"/>
      <c r="K411" s="488"/>
      <c r="L411" s="488"/>
      <c r="M411" s="488"/>
      <c r="N411" s="488"/>
      <c r="O411" s="488"/>
      <c r="P411" s="488"/>
      <c r="Q411" s="488"/>
      <c r="R411" s="488"/>
      <c r="S411" s="488"/>
      <c r="T411" s="488"/>
    </row>
    <row r="427" spans="7:7">
      <c r="G427" s="488"/>
    </row>
  </sheetData>
  <mergeCells count="20">
    <mergeCell ref="C11:C12"/>
    <mergeCell ref="D11:D12"/>
    <mergeCell ref="S11:S12"/>
    <mergeCell ref="T11:T12"/>
    <mergeCell ref="B391:H392"/>
    <mergeCell ref="L391:T392"/>
    <mergeCell ref="C6:T6"/>
    <mergeCell ref="C7:T7"/>
    <mergeCell ref="D8:D10"/>
    <mergeCell ref="L8:R8"/>
    <mergeCell ref="S8:S10"/>
    <mergeCell ref="T8:T10"/>
    <mergeCell ref="C9:C10"/>
    <mergeCell ref="L9:R9"/>
    <mergeCell ref="B2:C2"/>
    <mergeCell ref="D2:R2"/>
    <mergeCell ref="S2:T2"/>
    <mergeCell ref="B3:B4"/>
    <mergeCell ref="C3:S3"/>
    <mergeCell ref="C4:S4"/>
  </mergeCells>
  <printOptions horizontalCentered="1" verticalCentered="1"/>
  <pageMargins left="0.196850393700787" right="0.196850393700787" top="0.196850393700787" bottom="0.196850393700787" header="0.511811023622047" footer="0.511811023622047"/>
  <pageSetup paperSize="9" scale="38"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1:Y380"/>
  <sheetViews>
    <sheetView rightToLeft="1" topLeftCell="A31" zoomScale="50" zoomScaleNormal="50" workbookViewId="0">
      <selection activeCell="E2" sqref="E2:L2"/>
    </sheetView>
  </sheetViews>
  <sheetFormatPr defaultColWidth="9.140625" defaultRowHeight="18.75"/>
  <cols>
    <col min="1" max="1" width="10.7109375" style="5" customWidth="1"/>
    <col min="2" max="2" width="21.85546875" style="42" customWidth="1"/>
    <col min="3" max="3" width="40.7109375" style="42" customWidth="1"/>
    <col min="4" max="8" width="40.7109375" style="43" customWidth="1"/>
    <col min="9" max="16384" width="9.140625" style="5"/>
  </cols>
  <sheetData>
    <row r="1" spans="2:18" ht="18" customHeight="1"/>
    <row r="2" spans="2:18" s="95" customFormat="1" ht="40.15" customHeight="1">
      <c r="B2" s="1621" t="s">
        <v>854</v>
      </c>
      <c r="C2" s="1621"/>
      <c r="D2" s="1405" t="s">
        <v>730</v>
      </c>
      <c r="E2" s="1405"/>
      <c r="F2" s="1405"/>
      <c r="G2" s="1432" t="s">
        <v>688</v>
      </c>
      <c r="H2" s="1432"/>
      <c r="I2" s="352"/>
      <c r="J2" s="352"/>
      <c r="K2" s="352"/>
      <c r="L2" s="352"/>
      <c r="M2" s="352"/>
      <c r="N2" s="352"/>
      <c r="O2" s="352"/>
      <c r="P2" s="352"/>
      <c r="Q2" s="352"/>
      <c r="R2" s="352"/>
    </row>
    <row r="3" spans="2:18" s="95" customFormat="1" ht="40.15" customHeight="1">
      <c r="B3" s="1622"/>
      <c r="C3" s="1405" t="s">
        <v>986</v>
      </c>
      <c r="D3" s="1405"/>
      <c r="E3" s="1405"/>
      <c r="F3" s="1405"/>
      <c r="G3" s="1405"/>
      <c r="H3" s="323"/>
    </row>
    <row r="4" spans="2:18" s="95" customFormat="1" ht="40.15" customHeight="1">
      <c r="B4" s="1622"/>
      <c r="C4" s="1406" t="s">
        <v>987</v>
      </c>
      <c r="D4" s="1406"/>
      <c r="E4" s="1406"/>
      <c r="F4" s="1406"/>
      <c r="G4" s="1406"/>
      <c r="H4" s="1294" t="s">
        <v>724</v>
      </c>
    </row>
    <row r="5" spans="2:18" ht="10.15" customHeight="1">
      <c r="B5" s="1280"/>
      <c r="C5" s="1259"/>
      <c r="D5" s="1259"/>
      <c r="E5" s="1259"/>
      <c r="F5" s="1259"/>
      <c r="G5" s="1259"/>
      <c r="H5" s="368"/>
    </row>
    <row r="6" spans="2:18" ht="76.5" customHeight="1">
      <c r="B6" s="395"/>
      <c r="C6" s="396" t="s">
        <v>337</v>
      </c>
      <c r="D6" s="884" t="s">
        <v>352</v>
      </c>
      <c r="E6" s="884" t="s">
        <v>366</v>
      </c>
      <c r="F6" s="884" t="s">
        <v>35</v>
      </c>
      <c r="G6" s="884" t="s">
        <v>368</v>
      </c>
      <c r="H6" s="885" t="s">
        <v>367</v>
      </c>
    </row>
    <row r="7" spans="2:18" ht="76.5" customHeight="1">
      <c r="B7" s="397"/>
      <c r="C7" s="398" t="s">
        <v>165</v>
      </c>
      <c r="D7" s="776" t="s">
        <v>365</v>
      </c>
      <c r="E7" s="776" t="s">
        <v>364</v>
      </c>
      <c r="F7" s="776" t="s">
        <v>363</v>
      </c>
      <c r="G7" s="776" t="s">
        <v>347</v>
      </c>
      <c r="H7" s="777" t="s">
        <v>346</v>
      </c>
    </row>
    <row r="8" spans="2:18" s="95" customFormat="1" ht="40.15" customHeight="1">
      <c r="B8" s="78" t="s">
        <v>2</v>
      </c>
      <c r="C8" s="79"/>
      <c r="D8" s="80"/>
      <c r="E8" s="80"/>
      <c r="F8" s="80"/>
      <c r="G8" s="80"/>
      <c r="H8" s="80"/>
    </row>
    <row r="9" spans="2:18" s="612" customFormat="1" ht="34.9" hidden="1" customHeight="1">
      <c r="B9" s="752">
        <v>2002</v>
      </c>
      <c r="C9" s="531">
        <v>5130</v>
      </c>
      <c r="D9" s="532">
        <v>149.9</v>
      </c>
      <c r="E9" s="532">
        <v>130.4</v>
      </c>
      <c r="F9" s="532">
        <v>1.7</v>
      </c>
      <c r="G9" s="532">
        <v>4584.6000000000004</v>
      </c>
      <c r="H9" s="532">
        <v>263.39999999999998</v>
      </c>
    </row>
    <row r="10" spans="2:18" s="612" customFormat="1" ht="34.9" hidden="1" customHeight="1">
      <c r="B10" s="751">
        <v>2003</v>
      </c>
      <c r="C10" s="536">
        <v>5262.4</v>
      </c>
      <c r="D10" s="537">
        <v>146.6</v>
      </c>
      <c r="E10" s="537">
        <v>156.1</v>
      </c>
      <c r="F10" s="537">
        <v>2.4</v>
      </c>
      <c r="G10" s="537">
        <v>4667.3</v>
      </c>
      <c r="H10" s="537">
        <v>290</v>
      </c>
    </row>
    <row r="11" spans="2:18" s="612" customFormat="1" ht="34.9" hidden="1" customHeight="1">
      <c r="B11" s="752">
        <v>2004</v>
      </c>
      <c r="C11" s="531">
        <v>6189.2</v>
      </c>
      <c r="D11" s="532">
        <v>133.80000000000001</v>
      </c>
      <c r="E11" s="532">
        <v>307.39999999999998</v>
      </c>
      <c r="F11" s="532">
        <v>14.8</v>
      </c>
      <c r="G11" s="532">
        <v>5479</v>
      </c>
      <c r="H11" s="532">
        <v>254.2</v>
      </c>
    </row>
    <row r="12" spans="2:18" s="612" customFormat="1" ht="34.9" hidden="1" customHeight="1">
      <c r="B12" s="751">
        <v>2005</v>
      </c>
      <c r="C12" s="536">
        <v>7744.3</v>
      </c>
      <c r="D12" s="537">
        <v>38.299999999999997</v>
      </c>
      <c r="E12" s="537">
        <v>358.5</v>
      </c>
      <c r="F12" s="537">
        <v>20.5</v>
      </c>
      <c r="G12" s="537">
        <v>7097.4</v>
      </c>
      <c r="H12" s="537">
        <v>229.6</v>
      </c>
    </row>
    <row r="13" spans="2:18" s="612" customFormat="1" ht="34.9" hidden="1" customHeight="1">
      <c r="B13" s="752">
        <v>2006</v>
      </c>
      <c r="C13" s="531">
        <v>9761.9</v>
      </c>
      <c r="D13" s="532">
        <v>36.4</v>
      </c>
      <c r="E13" s="532">
        <v>423.2</v>
      </c>
      <c r="F13" s="532">
        <v>7.5</v>
      </c>
      <c r="G13" s="532">
        <v>8981.9</v>
      </c>
      <c r="H13" s="532">
        <v>312.89999999999998</v>
      </c>
    </row>
    <row r="14" spans="2:18" s="612" customFormat="1" ht="34.9" hidden="1" customHeight="1">
      <c r="B14" s="751">
        <v>2007</v>
      </c>
      <c r="C14" s="536">
        <v>11295.6</v>
      </c>
      <c r="D14" s="537">
        <v>42.5</v>
      </c>
      <c r="E14" s="537">
        <v>530.70000000000005</v>
      </c>
      <c r="F14" s="537">
        <v>16.899999999999999</v>
      </c>
      <c r="G14" s="537">
        <v>10395.799999999999</v>
      </c>
      <c r="H14" s="537">
        <v>309.7</v>
      </c>
    </row>
    <row r="15" spans="2:18" s="612" customFormat="1" ht="34.9" hidden="1" customHeight="1">
      <c r="B15" s="752">
        <v>2008</v>
      </c>
      <c r="C15" s="531">
        <v>13044.3</v>
      </c>
      <c r="D15" s="532">
        <v>38</v>
      </c>
      <c r="E15" s="532">
        <v>585.1</v>
      </c>
      <c r="F15" s="532">
        <v>15.5</v>
      </c>
      <c r="G15" s="532">
        <v>11869.3</v>
      </c>
      <c r="H15" s="532">
        <v>536.4</v>
      </c>
    </row>
    <row r="16" spans="2:18" s="612" customFormat="1" ht="34.9" hidden="1" customHeight="1">
      <c r="B16" s="751">
        <v>2009</v>
      </c>
      <c r="C16" s="536">
        <v>13317.2</v>
      </c>
      <c r="D16" s="537">
        <v>42.3</v>
      </c>
      <c r="E16" s="537">
        <v>283.8</v>
      </c>
      <c r="F16" s="537">
        <v>4.5</v>
      </c>
      <c r="G16" s="537">
        <v>12041.3</v>
      </c>
      <c r="H16" s="537">
        <v>945.3</v>
      </c>
    </row>
    <row r="17" spans="2:9" s="612" customFormat="1" ht="34.9" hidden="1" customHeight="1">
      <c r="B17" s="752">
        <v>2010</v>
      </c>
      <c r="C17" s="531">
        <v>14451.4</v>
      </c>
      <c r="D17" s="532">
        <v>111.6</v>
      </c>
      <c r="E17" s="532">
        <v>336.2</v>
      </c>
      <c r="F17" s="532">
        <v>4.4000000000000004</v>
      </c>
      <c r="G17" s="532">
        <v>12979.1</v>
      </c>
      <c r="H17" s="532">
        <v>1020.1</v>
      </c>
    </row>
    <row r="18" spans="2:9" s="612" customFormat="1" ht="34.9" hidden="1" customHeight="1">
      <c r="B18" s="751">
        <v>2011</v>
      </c>
      <c r="C18" s="536">
        <v>15851.2</v>
      </c>
      <c r="D18" s="537">
        <v>215.8</v>
      </c>
      <c r="E18" s="537">
        <v>372.4</v>
      </c>
      <c r="F18" s="537">
        <v>5</v>
      </c>
      <c r="G18" s="537">
        <v>14284</v>
      </c>
      <c r="H18" s="537">
        <v>974</v>
      </c>
    </row>
    <row r="19" spans="2:9" s="612" customFormat="1" ht="34.9" hidden="1" customHeight="1">
      <c r="B19" s="752">
        <v>2012</v>
      </c>
      <c r="C19" s="531">
        <v>17829.8</v>
      </c>
      <c r="D19" s="532">
        <v>1234.5</v>
      </c>
      <c r="E19" s="532">
        <v>357.2</v>
      </c>
      <c r="F19" s="532">
        <v>9.1</v>
      </c>
      <c r="G19" s="532">
        <v>15375.6</v>
      </c>
      <c r="H19" s="532">
        <v>853.4</v>
      </c>
    </row>
    <row r="20" spans="2:9" s="612" customFormat="1" ht="34.9" hidden="1" customHeight="1">
      <c r="B20" s="751">
        <v>2013</v>
      </c>
      <c r="C20" s="536">
        <v>18939.7</v>
      </c>
      <c r="D20" s="537">
        <v>1222.3</v>
      </c>
      <c r="E20" s="537">
        <v>320.89999999999998</v>
      </c>
      <c r="F20" s="537">
        <v>9.5</v>
      </c>
      <c r="G20" s="537">
        <v>16569.099999999999</v>
      </c>
      <c r="H20" s="537">
        <v>818</v>
      </c>
    </row>
    <row r="21" spans="2:9" s="612" customFormat="1" ht="34.9" hidden="1" customHeight="1">
      <c r="B21" s="752">
        <v>2014</v>
      </c>
      <c r="C21" s="531">
        <v>19274.5</v>
      </c>
      <c r="D21" s="532">
        <v>1133.2</v>
      </c>
      <c r="E21" s="532">
        <v>348.6</v>
      </c>
      <c r="F21" s="532">
        <v>6.6</v>
      </c>
      <c r="G21" s="532">
        <v>17304.099999999999</v>
      </c>
      <c r="H21" s="532">
        <v>482</v>
      </c>
    </row>
    <row r="22" spans="2:9" s="612" customFormat="1" ht="34.9" hidden="1" customHeight="1">
      <c r="B22" s="751">
        <v>2015</v>
      </c>
      <c r="C22" s="536">
        <v>21103.5</v>
      </c>
      <c r="D22" s="537">
        <v>2193.6999999999998</v>
      </c>
      <c r="E22" s="537">
        <v>325.60000000000002</v>
      </c>
      <c r="F22" s="537">
        <v>9</v>
      </c>
      <c r="G22" s="537">
        <v>18098.099999999999</v>
      </c>
      <c r="H22" s="537">
        <v>477.1</v>
      </c>
    </row>
    <row r="23" spans="2:9" s="612" customFormat="1" ht="34.9" hidden="1" customHeight="1">
      <c r="B23" s="752">
        <v>2016</v>
      </c>
      <c r="C23" s="531">
        <v>22905.8</v>
      </c>
      <c r="D23" s="532">
        <v>2154.9</v>
      </c>
      <c r="E23" s="532">
        <v>358.2</v>
      </c>
      <c r="F23" s="532">
        <v>11.6</v>
      </c>
      <c r="G23" s="532">
        <v>19901.400000000001</v>
      </c>
      <c r="H23" s="532">
        <v>479.7</v>
      </c>
    </row>
    <row r="24" spans="2:9" s="612" customFormat="1" ht="34.9" hidden="1" customHeight="1">
      <c r="B24" s="751">
        <v>2017</v>
      </c>
      <c r="C24" s="536">
        <v>24736.799999999999</v>
      </c>
      <c r="D24" s="537">
        <v>2114.8000000000002</v>
      </c>
      <c r="E24" s="537">
        <v>357.6</v>
      </c>
      <c r="F24" s="537">
        <v>17</v>
      </c>
      <c r="G24" s="537">
        <v>21747.1</v>
      </c>
      <c r="H24" s="537">
        <v>500.3</v>
      </c>
    </row>
    <row r="25" spans="2:9" s="612" customFormat="1" ht="34.9" hidden="1" customHeight="1">
      <c r="B25" s="752">
        <v>2018</v>
      </c>
      <c r="C25" s="531">
        <v>26111.8</v>
      </c>
      <c r="D25" s="532">
        <v>1994.7</v>
      </c>
      <c r="E25" s="532">
        <v>429</v>
      </c>
      <c r="F25" s="532">
        <v>21.5</v>
      </c>
      <c r="G25" s="532">
        <v>23011.3</v>
      </c>
      <c r="H25" s="532">
        <v>655.29999999999995</v>
      </c>
      <c r="I25" s="592"/>
    </row>
    <row r="26" spans="2:9" s="612" customFormat="1" ht="34.9" hidden="1" customHeight="1">
      <c r="B26" s="751">
        <v>2019</v>
      </c>
      <c r="C26" s="536">
        <f>D26+E26+F26+G26+H26</f>
        <v>27082.2</v>
      </c>
      <c r="D26" s="537">
        <v>1878</v>
      </c>
      <c r="E26" s="537">
        <v>501.3</v>
      </c>
      <c r="F26" s="537">
        <v>29.9</v>
      </c>
      <c r="G26" s="537">
        <v>23998.6</v>
      </c>
      <c r="H26" s="537">
        <v>674.4</v>
      </c>
      <c r="I26" s="592"/>
    </row>
    <row r="27" spans="2:9" s="612" customFormat="1" ht="34.9" hidden="1" customHeight="1">
      <c r="B27" s="752">
        <v>2020</v>
      </c>
      <c r="C27" s="531">
        <f>D27+E27+F27+G27+H27</f>
        <v>28639.1</v>
      </c>
      <c r="D27" s="532">
        <v>1804.1</v>
      </c>
      <c r="E27" s="532">
        <v>566</v>
      </c>
      <c r="F27" s="532">
        <v>129.69999999999999</v>
      </c>
      <c r="G27" s="532">
        <v>25526.5</v>
      </c>
      <c r="H27" s="532">
        <v>612.79999999999995</v>
      </c>
      <c r="I27" s="592"/>
    </row>
    <row r="28" spans="2:9" s="612" customFormat="1" ht="34.9" customHeight="1">
      <c r="B28" s="751">
        <v>2021</v>
      </c>
      <c r="C28" s="536">
        <f>D28+E28+F28+G28+H28</f>
        <v>30028.5</v>
      </c>
      <c r="D28" s="537">
        <v>1816.4</v>
      </c>
      <c r="E28" s="537">
        <v>686.5</v>
      </c>
      <c r="F28" s="537">
        <v>129</v>
      </c>
      <c r="G28" s="537">
        <v>26708.799999999999</v>
      </c>
      <c r="H28" s="537">
        <v>687.8</v>
      </c>
      <c r="I28" s="592"/>
    </row>
    <row r="29" spans="2:9" s="612" customFormat="1" ht="34.9" customHeight="1">
      <c r="B29" s="752">
        <v>2022</v>
      </c>
      <c r="C29" s="531">
        <f>D29+E29+F29+G29+H29</f>
        <v>32591.5</v>
      </c>
      <c r="D29" s="532">
        <v>2040.1</v>
      </c>
      <c r="E29" s="532">
        <v>921.4</v>
      </c>
      <c r="F29" s="532">
        <v>94.7</v>
      </c>
      <c r="G29" s="532">
        <v>28870.5</v>
      </c>
      <c r="H29" s="532">
        <v>664.8</v>
      </c>
      <c r="I29" s="592"/>
    </row>
    <row r="30" spans="2:9" s="612" customFormat="1" ht="34.9" customHeight="1">
      <c r="B30" s="751">
        <v>2023</v>
      </c>
      <c r="C30" s="533">
        <f>D30+E30+F30+G30+H30</f>
        <v>33387.133403858003</v>
      </c>
      <c r="D30" s="534">
        <v>2101.6192060200001</v>
      </c>
      <c r="E30" s="534">
        <v>1056.0196372999999</v>
      </c>
      <c r="F30" s="534">
        <v>60.627459099999996</v>
      </c>
      <c r="G30" s="534">
        <v>29323.999963999999</v>
      </c>
      <c r="H30" s="534">
        <v>844.86713743799999</v>
      </c>
      <c r="I30" s="592"/>
    </row>
    <row r="31" spans="2:9" s="612" customFormat="1" ht="34.9" customHeight="1">
      <c r="B31" s="752">
        <v>2024</v>
      </c>
      <c r="C31" s="531">
        <f t="shared" ref="C31:H31" si="0">C331</f>
        <v>34777.573058957001</v>
      </c>
      <c r="D31" s="532">
        <f t="shared" si="0"/>
        <v>2260.4585071669999</v>
      </c>
      <c r="E31" s="532">
        <f t="shared" si="0"/>
        <v>1154.330772</v>
      </c>
      <c r="F31" s="532">
        <f t="shared" si="0"/>
        <v>32.707538790000001</v>
      </c>
      <c r="G31" s="532">
        <f t="shared" si="0"/>
        <v>29988.44514</v>
      </c>
      <c r="H31" s="532">
        <f t="shared" si="0"/>
        <v>1341.6311000579999</v>
      </c>
      <c r="I31" s="592"/>
    </row>
    <row r="32" spans="2:9" s="612" customFormat="1" ht="34.9" customHeight="1">
      <c r="B32" s="751" t="s">
        <v>1094</v>
      </c>
      <c r="C32" s="611">
        <f>D32+E32+F32+G32+H32</f>
        <v>36067.722167006999</v>
      </c>
      <c r="D32" s="534">
        <f>D344</f>
        <v>2817.3105894689998</v>
      </c>
      <c r="E32" s="534">
        <f>E344</f>
        <v>1277.6301820000001</v>
      </c>
      <c r="F32" s="534">
        <f>F344</f>
        <v>21.406406929999999</v>
      </c>
      <c r="G32" s="534">
        <f>G344</f>
        <v>30481.984346000001</v>
      </c>
      <c r="H32" s="534">
        <f>H344</f>
        <v>1469.3906426079998</v>
      </c>
      <c r="I32" s="592"/>
    </row>
    <row r="33" spans="2:9" s="612" customFormat="1" ht="34.9" hidden="1" customHeight="1">
      <c r="B33" s="215">
        <v>2002</v>
      </c>
      <c r="C33" s="535"/>
      <c r="D33" s="535"/>
      <c r="E33" s="535"/>
      <c r="F33" s="535"/>
      <c r="G33" s="535"/>
      <c r="H33" s="535"/>
      <c r="I33" s="592"/>
    </row>
    <row r="34" spans="2:9" s="612" customFormat="1" ht="34.9" hidden="1" customHeight="1">
      <c r="B34" s="216">
        <v>37257</v>
      </c>
      <c r="C34" s="531">
        <v>5008.2</v>
      </c>
      <c r="D34" s="532">
        <v>156.80000000000001</v>
      </c>
      <c r="E34" s="532">
        <v>127.9</v>
      </c>
      <c r="F34" s="532">
        <v>1.3</v>
      </c>
      <c r="G34" s="532">
        <v>4478.2</v>
      </c>
      <c r="H34" s="532">
        <v>244</v>
      </c>
      <c r="I34" s="592"/>
    </row>
    <row r="35" spans="2:9" s="612" customFormat="1" ht="34.9" hidden="1" customHeight="1">
      <c r="B35" s="217">
        <v>37288</v>
      </c>
      <c r="C35" s="536">
        <v>4967.3</v>
      </c>
      <c r="D35" s="537">
        <v>155.19999999999999</v>
      </c>
      <c r="E35" s="537">
        <v>108.5</v>
      </c>
      <c r="F35" s="537">
        <v>1.7</v>
      </c>
      <c r="G35" s="537">
        <v>4445.3999999999996</v>
      </c>
      <c r="H35" s="537">
        <v>256.5</v>
      </c>
      <c r="I35" s="592"/>
    </row>
    <row r="36" spans="2:9" s="612" customFormat="1" ht="34.9" hidden="1" customHeight="1">
      <c r="B36" s="216">
        <v>37316</v>
      </c>
      <c r="C36" s="531">
        <v>4960.1000000000004</v>
      </c>
      <c r="D36" s="532">
        <v>154.19999999999999</v>
      </c>
      <c r="E36" s="532">
        <v>112.1</v>
      </c>
      <c r="F36" s="532">
        <v>1.6</v>
      </c>
      <c r="G36" s="532">
        <v>4431.7</v>
      </c>
      <c r="H36" s="532">
        <v>260.5</v>
      </c>
      <c r="I36" s="592"/>
    </row>
    <row r="37" spans="2:9" s="612" customFormat="1" ht="34.9" hidden="1" customHeight="1">
      <c r="B37" s="217">
        <v>37347</v>
      </c>
      <c r="C37" s="536">
        <v>4956.8</v>
      </c>
      <c r="D37" s="537">
        <v>156.30000000000001</v>
      </c>
      <c r="E37" s="537">
        <v>115</v>
      </c>
      <c r="F37" s="537">
        <v>1.7</v>
      </c>
      <c r="G37" s="537">
        <v>4422.3</v>
      </c>
      <c r="H37" s="537">
        <v>261.5</v>
      </c>
      <c r="I37" s="592"/>
    </row>
    <row r="38" spans="2:9" s="612" customFormat="1" ht="34.9" hidden="1" customHeight="1">
      <c r="B38" s="216">
        <v>37377</v>
      </c>
      <c r="C38" s="531">
        <v>5028</v>
      </c>
      <c r="D38" s="532">
        <v>183.4</v>
      </c>
      <c r="E38" s="532">
        <v>121.4</v>
      </c>
      <c r="F38" s="532">
        <v>1.6</v>
      </c>
      <c r="G38" s="532">
        <v>4453.5</v>
      </c>
      <c r="H38" s="532">
        <v>268.10000000000002</v>
      </c>
      <c r="I38" s="592"/>
    </row>
    <row r="39" spans="2:9" s="612" customFormat="1" ht="34.9" hidden="1" customHeight="1">
      <c r="B39" s="217">
        <v>37408</v>
      </c>
      <c r="C39" s="536">
        <v>5044.8</v>
      </c>
      <c r="D39" s="537">
        <v>182.2</v>
      </c>
      <c r="E39" s="537">
        <v>140</v>
      </c>
      <c r="F39" s="537">
        <v>1.9</v>
      </c>
      <c r="G39" s="537">
        <v>4474.1000000000004</v>
      </c>
      <c r="H39" s="537">
        <v>246.6</v>
      </c>
      <c r="I39" s="592"/>
    </row>
    <row r="40" spans="2:9" s="612" customFormat="1" ht="34.9" hidden="1" customHeight="1">
      <c r="B40" s="216">
        <v>37438</v>
      </c>
      <c r="C40" s="531">
        <v>5137.3999999999996</v>
      </c>
      <c r="D40" s="532">
        <v>180.8</v>
      </c>
      <c r="E40" s="532">
        <v>145.4</v>
      </c>
      <c r="F40" s="532">
        <v>1.6</v>
      </c>
      <c r="G40" s="532">
        <v>4534.7</v>
      </c>
      <c r="H40" s="532">
        <v>274.89999999999998</v>
      </c>
      <c r="I40" s="592"/>
    </row>
    <row r="41" spans="2:9" s="612" customFormat="1" ht="34.9" hidden="1" customHeight="1">
      <c r="B41" s="217">
        <v>37469</v>
      </c>
      <c r="C41" s="536">
        <v>5146.6000000000004</v>
      </c>
      <c r="D41" s="537">
        <v>183.2</v>
      </c>
      <c r="E41" s="537">
        <v>135</v>
      </c>
      <c r="F41" s="537">
        <v>2</v>
      </c>
      <c r="G41" s="537">
        <v>4538.3</v>
      </c>
      <c r="H41" s="537">
        <v>288.10000000000002</v>
      </c>
      <c r="I41" s="592"/>
    </row>
    <row r="42" spans="2:9" s="612" customFormat="1" ht="34.9" hidden="1" customHeight="1">
      <c r="B42" s="216">
        <v>37500</v>
      </c>
      <c r="C42" s="531">
        <v>5122.1000000000004</v>
      </c>
      <c r="D42" s="532">
        <v>181.1</v>
      </c>
      <c r="E42" s="532">
        <v>130.5</v>
      </c>
      <c r="F42" s="532">
        <v>1.3</v>
      </c>
      <c r="G42" s="532">
        <v>4540.2</v>
      </c>
      <c r="H42" s="532">
        <v>269</v>
      </c>
      <c r="I42" s="592"/>
    </row>
    <row r="43" spans="2:9" s="612" customFormat="1" ht="34.9" hidden="1" customHeight="1">
      <c r="B43" s="217">
        <v>37530</v>
      </c>
      <c r="C43" s="536">
        <v>5183.5</v>
      </c>
      <c r="D43" s="537">
        <v>181.3</v>
      </c>
      <c r="E43" s="537">
        <v>125.7</v>
      </c>
      <c r="F43" s="537">
        <v>1.6</v>
      </c>
      <c r="G43" s="537">
        <v>4564.3</v>
      </c>
      <c r="H43" s="537">
        <v>310.60000000000002</v>
      </c>
      <c r="I43" s="592"/>
    </row>
    <row r="44" spans="2:9" s="612" customFormat="1" ht="34.9" hidden="1" customHeight="1">
      <c r="B44" s="216">
        <v>37561</v>
      </c>
      <c r="C44" s="531">
        <v>5208.7</v>
      </c>
      <c r="D44" s="532">
        <v>179.5</v>
      </c>
      <c r="E44" s="532">
        <v>129.9</v>
      </c>
      <c r="F44" s="532">
        <v>1.4</v>
      </c>
      <c r="G44" s="532">
        <v>4584.2</v>
      </c>
      <c r="H44" s="532">
        <v>313.7</v>
      </c>
      <c r="I44" s="592"/>
    </row>
    <row r="45" spans="2:9" s="612" customFormat="1" ht="34.9" hidden="1" customHeight="1">
      <c r="B45" s="217">
        <v>37591</v>
      </c>
      <c r="C45" s="536">
        <v>5130</v>
      </c>
      <c r="D45" s="537">
        <v>149.9</v>
      </c>
      <c r="E45" s="537">
        <v>130.4</v>
      </c>
      <c r="F45" s="537">
        <v>1.7</v>
      </c>
      <c r="G45" s="537">
        <v>4584.6000000000004</v>
      </c>
      <c r="H45" s="537">
        <v>263.39999999999998</v>
      </c>
      <c r="I45" s="592"/>
    </row>
    <row r="46" spans="2:9" s="612" customFormat="1" ht="34.9" hidden="1" customHeight="1">
      <c r="B46" s="215">
        <v>2003</v>
      </c>
      <c r="C46" s="535"/>
      <c r="D46" s="535"/>
      <c r="E46" s="535"/>
      <c r="F46" s="535"/>
      <c r="G46" s="535"/>
      <c r="H46" s="535"/>
      <c r="I46" s="592"/>
    </row>
    <row r="47" spans="2:9" s="612" customFormat="1" ht="34.9" hidden="1" customHeight="1">
      <c r="B47" s="216">
        <v>37622</v>
      </c>
      <c r="C47" s="531">
        <v>5166.8999999999996</v>
      </c>
      <c r="D47" s="532">
        <v>151.4</v>
      </c>
      <c r="E47" s="532">
        <v>141.69999999999999</v>
      </c>
      <c r="F47" s="532">
        <v>1.4</v>
      </c>
      <c r="G47" s="532">
        <v>4584.8999999999996</v>
      </c>
      <c r="H47" s="532">
        <v>287.5</v>
      </c>
      <c r="I47" s="592"/>
    </row>
    <row r="48" spans="2:9" s="612" customFormat="1" ht="34.9" hidden="1" customHeight="1">
      <c r="B48" s="217">
        <v>37653</v>
      </c>
      <c r="C48" s="536">
        <v>5188.6000000000004</v>
      </c>
      <c r="D48" s="537">
        <v>153.6</v>
      </c>
      <c r="E48" s="537">
        <v>138.9</v>
      </c>
      <c r="F48" s="537">
        <v>1.5</v>
      </c>
      <c r="G48" s="537">
        <v>4601.6000000000004</v>
      </c>
      <c r="H48" s="537">
        <v>293</v>
      </c>
      <c r="I48" s="592"/>
    </row>
    <row r="49" spans="2:9" s="612" customFormat="1" ht="34.9" hidden="1" customHeight="1">
      <c r="B49" s="216">
        <v>37681</v>
      </c>
      <c r="C49" s="531">
        <v>5238.3999999999996</v>
      </c>
      <c r="D49" s="532">
        <v>148.19999999999999</v>
      </c>
      <c r="E49" s="532">
        <v>148.1</v>
      </c>
      <c r="F49" s="532">
        <v>1.4</v>
      </c>
      <c r="G49" s="532">
        <v>4663.1000000000004</v>
      </c>
      <c r="H49" s="532">
        <v>277.60000000000002</v>
      </c>
      <c r="I49" s="592"/>
    </row>
    <row r="50" spans="2:9" s="612" customFormat="1" ht="34.9" hidden="1" customHeight="1">
      <c r="B50" s="217">
        <v>37712</v>
      </c>
      <c r="C50" s="536">
        <v>5182.5</v>
      </c>
      <c r="D50" s="537">
        <v>150.6</v>
      </c>
      <c r="E50" s="537">
        <v>148.5</v>
      </c>
      <c r="F50" s="537">
        <v>1.7</v>
      </c>
      <c r="G50" s="537">
        <v>4631.3</v>
      </c>
      <c r="H50" s="537">
        <v>250.4</v>
      </c>
      <c r="I50" s="592"/>
    </row>
    <row r="51" spans="2:9" s="612" customFormat="1" ht="34.9" hidden="1" customHeight="1">
      <c r="B51" s="216">
        <v>37742</v>
      </c>
      <c r="C51" s="531">
        <v>5248.8</v>
      </c>
      <c r="D51" s="532">
        <v>149.1</v>
      </c>
      <c r="E51" s="532">
        <v>151.6</v>
      </c>
      <c r="F51" s="532">
        <v>1.5</v>
      </c>
      <c r="G51" s="532">
        <v>4659.3999999999996</v>
      </c>
      <c r="H51" s="532">
        <v>287.3</v>
      </c>
      <c r="I51" s="592"/>
    </row>
    <row r="52" spans="2:9" s="612" customFormat="1" ht="34.9" hidden="1" customHeight="1">
      <c r="B52" s="217">
        <v>37773</v>
      </c>
      <c r="C52" s="536">
        <v>5219.7</v>
      </c>
      <c r="D52" s="537">
        <v>147.69999999999999</v>
      </c>
      <c r="E52" s="537">
        <v>147.4</v>
      </c>
      <c r="F52" s="537">
        <v>1.8</v>
      </c>
      <c r="G52" s="537">
        <v>4667.1000000000004</v>
      </c>
      <c r="H52" s="537">
        <v>255.7</v>
      </c>
      <c r="I52" s="592"/>
    </row>
    <row r="53" spans="2:9" s="612" customFormat="1" ht="34.9" hidden="1" customHeight="1">
      <c r="B53" s="216">
        <v>37803</v>
      </c>
      <c r="C53" s="531">
        <v>5232</v>
      </c>
      <c r="D53" s="532">
        <v>148.9</v>
      </c>
      <c r="E53" s="532">
        <v>159.30000000000001</v>
      </c>
      <c r="F53" s="532">
        <v>2.1</v>
      </c>
      <c r="G53" s="532">
        <v>4635.8999999999996</v>
      </c>
      <c r="H53" s="532">
        <v>285.8</v>
      </c>
      <c r="I53" s="592"/>
    </row>
    <row r="54" spans="2:9" s="612" customFormat="1" ht="34.9" hidden="1" customHeight="1">
      <c r="B54" s="217">
        <v>37834</v>
      </c>
      <c r="C54" s="536">
        <v>5233</v>
      </c>
      <c r="D54" s="537">
        <v>149.9</v>
      </c>
      <c r="E54" s="537">
        <v>174.1</v>
      </c>
      <c r="F54" s="537">
        <v>1.8</v>
      </c>
      <c r="G54" s="537">
        <v>4606.6000000000004</v>
      </c>
      <c r="H54" s="537">
        <v>300.60000000000002</v>
      </c>
      <c r="I54" s="592"/>
    </row>
    <row r="55" spans="2:9" s="612" customFormat="1" ht="34.9" hidden="1" customHeight="1">
      <c r="B55" s="216">
        <v>37865</v>
      </c>
      <c r="C55" s="531">
        <v>5297</v>
      </c>
      <c r="D55" s="532">
        <v>148.1</v>
      </c>
      <c r="E55" s="532">
        <v>159</v>
      </c>
      <c r="F55" s="532">
        <v>1.9</v>
      </c>
      <c r="G55" s="532">
        <v>4680.8999999999996</v>
      </c>
      <c r="H55" s="532">
        <v>307.10000000000002</v>
      </c>
      <c r="I55" s="592"/>
    </row>
    <row r="56" spans="2:9" s="612" customFormat="1" ht="34.9" hidden="1" customHeight="1">
      <c r="B56" s="217">
        <v>37895</v>
      </c>
      <c r="C56" s="536">
        <v>5321.9</v>
      </c>
      <c r="D56" s="537">
        <v>148.9</v>
      </c>
      <c r="E56" s="537">
        <v>139.30000000000001</v>
      </c>
      <c r="F56" s="537">
        <v>2</v>
      </c>
      <c r="G56" s="537">
        <v>4730.3</v>
      </c>
      <c r="H56" s="537">
        <v>301.39999999999998</v>
      </c>
      <c r="I56" s="592"/>
    </row>
    <row r="57" spans="2:9" s="612" customFormat="1" ht="34.9" hidden="1" customHeight="1">
      <c r="B57" s="216">
        <v>37926</v>
      </c>
      <c r="C57" s="531">
        <v>5310.1</v>
      </c>
      <c r="D57" s="532">
        <v>149.5</v>
      </c>
      <c r="E57" s="532">
        <v>159.30000000000001</v>
      </c>
      <c r="F57" s="532">
        <v>2</v>
      </c>
      <c r="G57" s="532">
        <v>4711.8999999999996</v>
      </c>
      <c r="H57" s="532">
        <v>287.39999999999998</v>
      </c>
      <c r="I57" s="592"/>
    </row>
    <row r="58" spans="2:9" s="612" customFormat="1" ht="34.9" hidden="1" customHeight="1">
      <c r="B58" s="217">
        <v>37956</v>
      </c>
      <c r="C58" s="536">
        <v>5262.4</v>
      </c>
      <c r="D58" s="537">
        <v>146.6</v>
      </c>
      <c r="E58" s="537">
        <v>156.1</v>
      </c>
      <c r="F58" s="537">
        <v>2.4</v>
      </c>
      <c r="G58" s="537">
        <v>4667.3</v>
      </c>
      <c r="H58" s="537">
        <v>290</v>
      </c>
      <c r="I58" s="592"/>
    </row>
    <row r="59" spans="2:9" s="612" customFormat="1" ht="34.9" hidden="1" customHeight="1">
      <c r="B59" s="215">
        <v>2004</v>
      </c>
      <c r="C59" s="535"/>
      <c r="D59" s="535"/>
      <c r="E59" s="535"/>
      <c r="F59" s="535"/>
      <c r="G59" s="535"/>
      <c r="H59" s="535"/>
      <c r="I59" s="592"/>
    </row>
    <row r="60" spans="2:9" s="612" customFormat="1" ht="34.9" hidden="1" customHeight="1">
      <c r="B60" s="216">
        <v>37987</v>
      </c>
      <c r="C60" s="531">
        <v>5358.6</v>
      </c>
      <c r="D60" s="532">
        <v>147.6</v>
      </c>
      <c r="E60" s="532">
        <v>154.9</v>
      </c>
      <c r="F60" s="532">
        <v>2.6</v>
      </c>
      <c r="G60" s="532">
        <v>4740</v>
      </c>
      <c r="H60" s="532">
        <v>313.5</v>
      </c>
      <c r="I60" s="592"/>
    </row>
    <row r="61" spans="2:9" s="612" customFormat="1" ht="34.9" hidden="1" customHeight="1">
      <c r="B61" s="217">
        <v>38018</v>
      </c>
      <c r="C61" s="536">
        <v>5439.8</v>
      </c>
      <c r="D61" s="537">
        <v>147.5</v>
      </c>
      <c r="E61" s="537">
        <v>171.7</v>
      </c>
      <c r="F61" s="537">
        <v>2.4</v>
      </c>
      <c r="G61" s="537">
        <v>4827.6000000000004</v>
      </c>
      <c r="H61" s="537">
        <v>290.60000000000002</v>
      </c>
      <c r="I61" s="592"/>
    </row>
    <row r="62" spans="2:9" s="612" customFormat="1" ht="34.9" hidden="1" customHeight="1">
      <c r="B62" s="216">
        <v>38047</v>
      </c>
      <c r="C62" s="531">
        <v>5587.6</v>
      </c>
      <c r="D62" s="532">
        <v>146.30000000000001</v>
      </c>
      <c r="E62" s="532">
        <v>271.7</v>
      </c>
      <c r="F62" s="532">
        <v>2.2999999999999998</v>
      </c>
      <c r="G62" s="532">
        <v>4873.8999999999996</v>
      </c>
      <c r="H62" s="532">
        <v>293.39999999999998</v>
      </c>
      <c r="I62" s="592"/>
    </row>
    <row r="63" spans="2:9" s="612" customFormat="1" ht="34.9" hidden="1" customHeight="1">
      <c r="B63" s="217">
        <v>38078</v>
      </c>
      <c r="C63" s="536">
        <v>5696.1</v>
      </c>
      <c r="D63" s="537">
        <v>143.9</v>
      </c>
      <c r="E63" s="537">
        <v>256.8</v>
      </c>
      <c r="F63" s="537">
        <v>2.6</v>
      </c>
      <c r="G63" s="537">
        <v>4966.8</v>
      </c>
      <c r="H63" s="537">
        <v>326</v>
      </c>
      <c r="I63" s="592"/>
    </row>
    <row r="64" spans="2:9" s="612" customFormat="1" ht="34.9" hidden="1" customHeight="1">
      <c r="B64" s="216">
        <v>38108</v>
      </c>
      <c r="C64" s="531">
        <v>5757.9</v>
      </c>
      <c r="D64" s="532">
        <v>146.19999999999999</v>
      </c>
      <c r="E64" s="532">
        <v>266.60000000000002</v>
      </c>
      <c r="F64" s="532">
        <v>2.9</v>
      </c>
      <c r="G64" s="532">
        <v>5045.2</v>
      </c>
      <c r="H64" s="532">
        <v>297</v>
      </c>
      <c r="I64" s="592"/>
    </row>
    <row r="65" spans="2:9" s="612" customFormat="1" ht="34.9" hidden="1" customHeight="1">
      <c r="B65" s="217">
        <v>38139</v>
      </c>
      <c r="C65" s="536">
        <v>5789.7</v>
      </c>
      <c r="D65" s="537">
        <v>146.30000000000001</v>
      </c>
      <c r="E65" s="537">
        <v>244.9</v>
      </c>
      <c r="F65" s="537">
        <v>3.9</v>
      </c>
      <c r="G65" s="537">
        <v>5106.1000000000004</v>
      </c>
      <c r="H65" s="537">
        <v>288.5</v>
      </c>
      <c r="I65" s="592"/>
    </row>
    <row r="66" spans="2:9" s="612" customFormat="1" ht="34.9" hidden="1" customHeight="1">
      <c r="B66" s="216">
        <v>38169</v>
      </c>
      <c r="C66" s="531">
        <v>5866.2</v>
      </c>
      <c r="D66" s="532">
        <v>145.6</v>
      </c>
      <c r="E66" s="532">
        <v>244.5</v>
      </c>
      <c r="F66" s="532">
        <v>3.6</v>
      </c>
      <c r="G66" s="532">
        <v>5163.3</v>
      </c>
      <c r="H66" s="532">
        <v>309.2</v>
      </c>
      <c r="I66" s="592"/>
    </row>
    <row r="67" spans="2:9" s="612" customFormat="1" ht="34.9" hidden="1" customHeight="1">
      <c r="B67" s="217">
        <v>38200</v>
      </c>
      <c r="C67" s="536">
        <v>5959.7</v>
      </c>
      <c r="D67" s="537">
        <v>140.69999999999999</v>
      </c>
      <c r="E67" s="537">
        <v>253.8</v>
      </c>
      <c r="F67" s="537">
        <v>3.3</v>
      </c>
      <c r="G67" s="537">
        <v>5232.3999999999996</v>
      </c>
      <c r="H67" s="537">
        <v>329.5</v>
      </c>
      <c r="I67" s="592"/>
    </row>
    <row r="68" spans="2:9" s="612" customFormat="1" ht="34.9" hidden="1" customHeight="1">
      <c r="B68" s="216">
        <v>38231</v>
      </c>
      <c r="C68" s="531">
        <v>6060.2</v>
      </c>
      <c r="D68" s="532">
        <v>135.19999999999999</v>
      </c>
      <c r="E68" s="532">
        <v>269.8</v>
      </c>
      <c r="F68" s="532">
        <v>3.1</v>
      </c>
      <c r="G68" s="532">
        <v>5344</v>
      </c>
      <c r="H68" s="532">
        <v>308.10000000000002</v>
      </c>
      <c r="I68" s="592"/>
    </row>
    <row r="69" spans="2:9" s="612" customFormat="1" ht="34.9" hidden="1" customHeight="1">
      <c r="B69" s="217">
        <v>38261</v>
      </c>
      <c r="C69" s="536">
        <v>6088.5</v>
      </c>
      <c r="D69" s="537">
        <v>135.1</v>
      </c>
      <c r="E69" s="537">
        <v>242.9</v>
      </c>
      <c r="F69" s="537">
        <v>2.8</v>
      </c>
      <c r="G69" s="537">
        <v>5384.9</v>
      </c>
      <c r="H69" s="537">
        <v>322.8</v>
      </c>
      <c r="I69" s="592"/>
    </row>
    <row r="70" spans="2:9" s="612" customFormat="1" ht="34.9" hidden="1" customHeight="1">
      <c r="B70" s="216">
        <v>38292</v>
      </c>
      <c r="C70" s="531">
        <v>6202.8</v>
      </c>
      <c r="D70" s="532">
        <v>135.19999999999999</v>
      </c>
      <c r="E70" s="532">
        <v>251.5</v>
      </c>
      <c r="F70" s="532">
        <v>3.6</v>
      </c>
      <c r="G70" s="532">
        <v>5470.3</v>
      </c>
      <c r="H70" s="532">
        <v>342.2</v>
      </c>
      <c r="I70" s="592"/>
    </row>
    <row r="71" spans="2:9" s="612" customFormat="1" ht="34.9" hidden="1" customHeight="1">
      <c r="B71" s="217">
        <v>38322</v>
      </c>
      <c r="C71" s="536">
        <v>6189.2</v>
      </c>
      <c r="D71" s="537">
        <v>133.80000000000001</v>
      </c>
      <c r="E71" s="537">
        <v>307.39999999999998</v>
      </c>
      <c r="F71" s="537">
        <v>14.8</v>
      </c>
      <c r="G71" s="537">
        <v>5479</v>
      </c>
      <c r="H71" s="537">
        <v>254.2</v>
      </c>
      <c r="I71" s="592"/>
    </row>
    <row r="72" spans="2:9" s="612" customFormat="1" ht="34.9" hidden="1" customHeight="1">
      <c r="B72" s="215">
        <v>2005</v>
      </c>
      <c r="C72" s="535"/>
      <c r="D72" s="535"/>
      <c r="E72" s="535"/>
      <c r="F72" s="535"/>
      <c r="G72" s="535"/>
      <c r="H72" s="535"/>
      <c r="I72" s="592"/>
    </row>
    <row r="73" spans="2:9" s="612" customFormat="1" ht="34.9" hidden="1" customHeight="1">
      <c r="B73" s="216">
        <v>38353</v>
      </c>
      <c r="C73" s="531">
        <v>6317.6</v>
      </c>
      <c r="D73" s="532">
        <v>134.5</v>
      </c>
      <c r="E73" s="532">
        <v>301.2</v>
      </c>
      <c r="F73" s="532">
        <v>15</v>
      </c>
      <c r="G73" s="532">
        <v>5588.6</v>
      </c>
      <c r="H73" s="532">
        <v>278.3</v>
      </c>
      <c r="I73" s="592"/>
    </row>
    <row r="74" spans="2:9" s="612" customFormat="1" ht="34.9" hidden="1" customHeight="1">
      <c r="B74" s="217">
        <v>38384</v>
      </c>
      <c r="C74" s="536">
        <v>6393.9</v>
      </c>
      <c r="D74" s="537">
        <v>134.5</v>
      </c>
      <c r="E74" s="537">
        <v>314.8</v>
      </c>
      <c r="F74" s="537">
        <v>14.7</v>
      </c>
      <c r="G74" s="537">
        <v>5680.7</v>
      </c>
      <c r="H74" s="537">
        <v>249.2</v>
      </c>
      <c r="I74" s="592"/>
    </row>
    <row r="75" spans="2:9" s="612" customFormat="1" ht="34.9" hidden="1" customHeight="1">
      <c r="B75" s="216">
        <v>38412</v>
      </c>
      <c r="C75" s="531">
        <v>6530</v>
      </c>
      <c r="D75" s="532">
        <v>136.9</v>
      </c>
      <c r="E75" s="532">
        <v>303.2</v>
      </c>
      <c r="F75" s="532">
        <v>16.399999999999999</v>
      </c>
      <c r="G75" s="532">
        <v>5816</v>
      </c>
      <c r="H75" s="532">
        <v>257.5</v>
      </c>
      <c r="I75" s="592"/>
    </row>
    <row r="76" spans="2:9" s="612" customFormat="1" ht="34.9" hidden="1" customHeight="1">
      <c r="B76" s="217">
        <v>38443</v>
      </c>
      <c r="C76" s="536">
        <v>6736.6</v>
      </c>
      <c r="D76" s="537">
        <v>134.6</v>
      </c>
      <c r="E76" s="537">
        <v>309.5</v>
      </c>
      <c r="F76" s="537">
        <v>17.7</v>
      </c>
      <c r="G76" s="537">
        <v>6020.3</v>
      </c>
      <c r="H76" s="537">
        <v>254.5</v>
      </c>
      <c r="I76" s="592"/>
    </row>
    <row r="77" spans="2:9" s="612" customFormat="1" ht="34.9" hidden="1" customHeight="1">
      <c r="B77" s="216">
        <v>38473</v>
      </c>
      <c r="C77" s="531">
        <v>6805.4</v>
      </c>
      <c r="D77" s="532">
        <v>30.2</v>
      </c>
      <c r="E77" s="532">
        <v>377.9</v>
      </c>
      <c r="F77" s="532">
        <v>18.600000000000001</v>
      </c>
      <c r="G77" s="532">
        <v>6104.8</v>
      </c>
      <c r="H77" s="532">
        <v>273.89999999999998</v>
      </c>
      <c r="I77" s="592"/>
    </row>
    <row r="78" spans="2:9" s="612" customFormat="1" ht="34.9" hidden="1" customHeight="1">
      <c r="B78" s="217">
        <v>38504</v>
      </c>
      <c r="C78" s="536">
        <v>6947.2</v>
      </c>
      <c r="D78" s="537">
        <v>28.8</v>
      </c>
      <c r="E78" s="537">
        <v>355.9</v>
      </c>
      <c r="F78" s="537">
        <v>18.899999999999999</v>
      </c>
      <c r="G78" s="537">
        <v>6312.6</v>
      </c>
      <c r="H78" s="537">
        <v>231</v>
      </c>
      <c r="I78" s="592"/>
    </row>
    <row r="79" spans="2:9" s="612" customFormat="1" ht="34.9" hidden="1" customHeight="1">
      <c r="B79" s="216">
        <v>38534</v>
      </c>
      <c r="C79" s="531">
        <v>7126.6</v>
      </c>
      <c r="D79" s="532">
        <v>40.200000000000003</v>
      </c>
      <c r="E79" s="532">
        <v>342.7</v>
      </c>
      <c r="F79" s="532">
        <v>19.2</v>
      </c>
      <c r="G79" s="532">
        <v>6440.9</v>
      </c>
      <c r="H79" s="532">
        <v>283.60000000000002</v>
      </c>
      <c r="I79" s="592"/>
    </row>
    <row r="80" spans="2:9" s="612" customFormat="1" ht="34.9" hidden="1" customHeight="1">
      <c r="B80" s="217">
        <v>38565</v>
      </c>
      <c r="C80" s="536">
        <v>7227.9</v>
      </c>
      <c r="D80" s="537">
        <v>29.6</v>
      </c>
      <c r="E80" s="537">
        <v>387.4</v>
      </c>
      <c r="F80" s="537">
        <v>20.3</v>
      </c>
      <c r="G80" s="537">
        <v>6533.3</v>
      </c>
      <c r="H80" s="537">
        <v>257.39999999999998</v>
      </c>
      <c r="I80" s="592"/>
    </row>
    <row r="81" spans="2:9" s="612" customFormat="1" ht="34.9" hidden="1" customHeight="1">
      <c r="B81" s="216">
        <v>38596</v>
      </c>
      <c r="C81" s="531">
        <v>7308</v>
      </c>
      <c r="D81" s="532">
        <v>40.4</v>
      </c>
      <c r="E81" s="532">
        <v>388.5</v>
      </c>
      <c r="F81" s="532">
        <v>21.3</v>
      </c>
      <c r="G81" s="532">
        <v>6633.9</v>
      </c>
      <c r="H81" s="532">
        <v>223.9</v>
      </c>
      <c r="I81" s="592"/>
    </row>
    <row r="82" spans="2:9" s="612" customFormat="1" ht="34.9" hidden="1" customHeight="1">
      <c r="B82" s="217">
        <v>38626</v>
      </c>
      <c r="C82" s="536">
        <v>7582.4</v>
      </c>
      <c r="D82" s="537">
        <v>43.5</v>
      </c>
      <c r="E82" s="537">
        <v>361.4</v>
      </c>
      <c r="F82" s="537">
        <v>17.8</v>
      </c>
      <c r="G82" s="537">
        <v>6887.6</v>
      </c>
      <c r="H82" s="537">
        <v>272.10000000000002</v>
      </c>
      <c r="I82" s="592"/>
    </row>
    <row r="83" spans="2:9" s="612" customFormat="1" ht="34.9" hidden="1" customHeight="1">
      <c r="B83" s="216">
        <v>38657</v>
      </c>
      <c r="C83" s="531">
        <v>7730.3</v>
      </c>
      <c r="D83" s="532">
        <v>43.1</v>
      </c>
      <c r="E83" s="532">
        <v>360.8</v>
      </c>
      <c r="F83" s="532">
        <v>19.899999999999999</v>
      </c>
      <c r="G83" s="532">
        <v>7025.5</v>
      </c>
      <c r="H83" s="532">
        <v>281</v>
      </c>
      <c r="I83" s="592"/>
    </row>
    <row r="84" spans="2:9" s="612" customFormat="1" ht="34.9" hidden="1" customHeight="1">
      <c r="B84" s="217">
        <v>38687</v>
      </c>
      <c r="C84" s="536">
        <v>7744.3</v>
      </c>
      <c r="D84" s="537">
        <v>38.299999999999997</v>
      </c>
      <c r="E84" s="537">
        <v>358.5</v>
      </c>
      <c r="F84" s="537">
        <v>20.5</v>
      </c>
      <c r="G84" s="537">
        <v>7097.4</v>
      </c>
      <c r="H84" s="537">
        <v>229.6</v>
      </c>
      <c r="I84" s="592"/>
    </row>
    <row r="85" spans="2:9" s="612" customFormat="1" ht="34.9" hidden="1" customHeight="1">
      <c r="B85" s="215">
        <v>2006</v>
      </c>
      <c r="C85" s="535"/>
      <c r="D85" s="535"/>
      <c r="E85" s="535"/>
      <c r="F85" s="535"/>
      <c r="G85" s="535"/>
      <c r="H85" s="535"/>
      <c r="I85" s="592"/>
    </row>
    <row r="86" spans="2:9" s="612" customFormat="1" ht="34.9" hidden="1" customHeight="1">
      <c r="B86" s="216">
        <v>38718</v>
      </c>
      <c r="C86" s="531">
        <v>7945.8</v>
      </c>
      <c r="D86" s="532">
        <v>41</v>
      </c>
      <c r="E86" s="532">
        <v>369.2</v>
      </c>
      <c r="F86" s="532">
        <v>25.3</v>
      </c>
      <c r="G86" s="532">
        <v>7242.1</v>
      </c>
      <c r="H86" s="532">
        <v>268.2</v>
      </c>
      <c r="I86" s="592"/>
    </row>
    <row r="87" spans="2:9" s="612" customFormat="1" ht="34.9" hidden="1" customHeight="1">
      <c r="B87" s="217">
        <v>38749</v>
      </c>
      <c r="C87" s="536">
        <v>8349.4</v>
      </c>
      <c r="D87" s="537">
        <v>41.6</v>
      </c>
      <c r="E87" s="537">
        <v>402.9</v>
      </c>
      <c r="F87" s="537">
        <v>26.2</v>
      </c>
      <c r="G87" s="537">
        <v>7580.6</v>
      </c>
      <c r="H87" s="537">
        <v>298.10000000000002</v>
      </c>
      <c r="I87" s="592"/>
    </row>
    <row r="88" spans="2:9" s="612" customFormat="1" ht="34.9" hidden="1" customHeight="1">
      <c r="B88" s="216">
        <v>38777</v>
      </c>
      <c r="C88" s="531">
        <v>8865.9</v>
      </c>
      <c r="D88" s="532">
        <v>41.4</v>
      </c>
      <c r="E88" s="532">
        <v>412.9</v>
      </c>
      <c r="F88" s="532">
        <v>25.1</v>
      </c>
      <c r="G88" s="532">
        <v>8113.6</v>
      </c>
      <c r="H88" s="532">
        <v>272.89999999999998</v>
      </c>
      <c r="I88" s="592"/>
    </row>
    <row r="89" spans="2:9" s="612" customFormat="1" ht="34.9" hidden="1" customHeight="1">
      <c r="B89" s="217">
        <v>38808</v>
      </c>
      <c r="C89" s="536">
        <v>8731.4</v>
      </c>
      <c r="D89" s="537">
        <v>41</v>
      </c>
      <c r="E89" s="537">
        <v>434.2</v>
      </c>
      <c r="F89" s="537">
        <v>25.2</v>
      </c>
      <c r="G89" s="537">
        <v>7959.6</v>
      </c>
      <c r="H89" s="537">
        <v>271.39999999999998</v>
      </c>
      <c r="I89" s="592"/>
    </row>
    <row r="90" spans="2:9" s="612" customFormat="1" ht="34.9" hidden="1" customHeight="1">
      <c r="B90" s="216">
        <v>38838</v>
      </c>
      <c r="C90" s="531">
        <v>9044.6</v>
      </c>
      <c r="D90" s="532">
        <v>41.9</v>
      </c>
      <c r="E90" s="532">
        <v>389.7</v>
      </c>
      <c r="F90" s="532">
        <v>24.8</v>
      </c>
      <c r="G90" s="532">
        <v>8294.5</v>
      </c>
      <c r="H90" s="532">
        <v>293.7</v>
      </c>
      <c r="I90" s="592"/>
    </row>
    <row r="91" spans="2:9" s="612" customFormat="1" ht="34.9" hidden="1" customHeight="1">
      <c r="B91" s="217">
        <v>38869</v>
      </c>
      <c r="C91" s="536">
        <v>9250.2999999999993</v>
      </c>
      <c r="D91" s="537">
        <v>40.9</v>
      </c>
      <c r="E91" s="537">
        <v>478.1</v>
      </c>
      <c r="F91" s="537">
        <v>24.2</v>
      </c>
      <c r="G91" s="537">
        <v>8440.9</v>
      </c>
      <c r="H91" s="537">
        <v>266.2</v>
      </c>
      <c r="I91" s="592"/>
    </row>
    <row r="92" spans="2:9" s="612" customFormat="1" ht="34.9" hidden="1" customHeight="1">
      <c r="B92" s="216">
        <v>38899</v>
      </c>
      <c r="C92" s="531">
        <v>9314.1</v>
      </c>
      <c r="D92" s="532">
        <v>39.9</v>
      </c>
      <c r="E92" s="532">
        <v>491.3</v>
      </c>
      <c r="F92" s="532">
        <v>18.7</v>
      </c>
      <c r="G92" s="532">
        <v>8482</v>
      </c>
      <c r="H92" s="532">
        <v>282.2</v>
      </c>
      <c r="I92" s="592"/>
    </row>
    <row r="93" spans="2:9" s="612" customFormat="1" ht="34.9" hidden="1" customHeight="1">
      <c r="B93" s="217">
        <v>38930</v>
      </c>
      <c r="C93" s="536">
        <v>9386.2000000000007</v>
      </c>
      <c r="D93" s="537">
        <v>42.5</v>
      </c>
      <c r="E93" s="537">
        <v>486.9</v>
      </c>
      <c r="F93" s="537">
        <v>17.3</v>
      </c>
      <c r="G93" s="537">
        <v>8574.5</v>
      </c>
      <c r="H93" s="537">
        <v>265</v>
      </c>
      <c r="I93" s="592"/>
    </row>
    <row r="94" spans="2:9" s="612" customFormat="1" ht="34.9" hidden="1" customHeight="1">
      <c r="B94" s="216">
        <v>38961</v>
      </c>
      <c r="C94" s="531">
        <v>9562.1</v>
      </c>
      <c r="D94" s="532">
        <v>44.4</v>
      </c>
      <c r="E94" s="532">
        <v>472</v>
      </c>
      <c r="F94" s="532">
        <v>15.8</v>
      </c>
      <c r="G94" s="532">
        <v>8740.2999999999993</v>
      </c>
      <c r="H94" s="532">
        <v>289.60000000000002</v>
      </c>
      <c r="I94" s="592"/>
    </row>
    <row r="95" spans="2:9" s="612" customFormat="1" ht="34.9" hidden="1" customHeight="1">
      <c r="B95" s="217">
        <v>38991</v>
      </c>
      <c r="C95" s="536">
        <v>9677.5</v>
      </c>
      <c r="D95" s="537">
        <v>49.7</v>
      </c>
      <c r="E95" s="537">
        <v>445.2</v>
      </c>
      <c r="F95" s="537">
        <v>17.399999999999999</v>
      </c>
      <c r="G95" s="537">
        <v>8848.6</v>
      </c>
      <c r="H95" s="537">
        <v>316.60000000000002</v>
      </c>
      <c r="I95" s="592"/>
    </row>
    <row r="96" spans="2:9" s="612" customFormat="1" ht="34.9" hidden="1" customHeight="1">
      <c r="B96" s="216">
        <v>39022</v>
      </c>
      <c r="C96" s="531">
        <v>9718.2000000000007</v>
      </c>
      <c r="D96" s="532">
        <v>34.200000000000003</v>
      </c>
      <c r="E96" s="532">
        <v>436.3</v>
      </c>
      <c r="F96" s="532">
        <v>17.100000000000001</v>
      </c>
      <c r="G96" s="532">
        <v>8926</v>
      </c>
      <c r="H96" s="532">
        <v>304.60000000000002</v>
      </c>
      <c r="I96" s="592"/>
    </row>
    <row r="97" spans="2:9" s="612" customFormat="1" ht="34.9" hidden="1" customHeight="1">
      <c r="B97" s="217">
        <v>39052</v>
      </c>
      <c r="C97" s="536">
        <v>9761.9</v>
      </c>
      <c r="D97" s="537">
        <v>36.4</v>
      </c>
      <c r="E97" s="537">
        <v>423.2</v>
      </c>
      <c r="F97" s="537">
        <v>7.5</v>
      </c>
      <c r="G97" s="537">
        <v>8981.9</v>
      </c>
      <c r="H97" s="537">
        <v>312.89999999999998</v>
      </c>
      <c r="I97" s="592"/>
    </row>
    <row r="98" spans="2:9" s="612" customFormat="1" ht="34.9" hidden="1" customHeight="1">
      <c r="B98" s="215">
        <v>2007</v>
      </c>
      <c r="C98" s="535"/>
      <c r="D98" s="535"/>
      <c r="E98" s="535"/>
      <c r="F98" s="535"/>
      <c r="G98" s="535"/>
      <c r="H98" s="535"/>
      <c r="I98" s="592"/>
    </row>
    <row r="99" spans="2:9" s="612" customFormat="1" ht="34.9" hidden="1" customHeight="1">
      <c r="B99" s="216">
        <v>39083</v>
      </c>
      <c r="C99" s="531">
        <v>9884.2999999999993</v>
      </c>
      <c r="D99" s="532">
        <v>36.299999999999997</v>
      </c>
      <c r="E99" s="532">
        <v>429.7</v>
      </c>
      <c r="F99" s="532">
        <v>7.5</v>
      </c>
      <c r="G99" s="532">
        <v>9091.7999999999993</v>
      </c>
      <c r="H99" s="532">
        <v>319</v>
      </c>
      <c r="I99" s="592"/>
    </row>
    <row r="100" spans="2:9" s="612" customFormat="1" ht="34.9" hidden="1" customHeight="1">
      <c r="B100" s="217">
        <v>39114</v>
      </c>
      <c r="C100" s="536">
        <v>10115.9</v>
      </c>
      <c r="D100" s="537">
        <v>37.299999999999997</v>
      </c>
      <c r="E100" s="537">
        <v>457.5</v>
      </c>
      <c r="F100" s="537">
        <v>7.4</v>
      </c>
      <c r="G100" s="537">
        <v>9296.4</v>
      </c>
      <c r="H100" s="537">
        <v>317.3</v>
      </c>
      <c r="I100" s="592"/>
    </row>
    <row r="101" spans="2:9" s="612" customFormat="1" ht="34.9" hidden="1" customHeight="1">
      <c r="B101" s="216">
        <v>39142</v>
      </c>
      <c r="C101" s="531">
        <v>10272.6</v>
      </c>
      <c r="D101" s="532">
        <v>39.700000000000003</v>
      </c>
      <c r="E101" s="532">
        <v>483.8</v>
      </c>
      <c r="F101" s="532">
        <v>8.8000000000000007</v>
      </c>
      <c r="G101" s="532">
        <v>9424.7000000000007</v>
      </c>
      <c r="H101" s="532">
        <v>315.60000000000002</v>
      </c>
      <c r="I101" s="592"/>
    </row>
    <row r="102" spans="2:9" s="612" customFormat="1" ht="34.9" hidden="1" customHeight="1">
      <c r="B102" s="217">
        <v>39173</v>
      </c>
      <c r="C102" s="536">
        <v>10347.1</v>
      </c>
      <c r="D102" s="537">
        <v>42.5</v>
      </c>
      <c r="E102" s="537">
        <v>432.6</v>
      </c>
      <c r="F102" s="537">
        <v>14.6</v>
      </c>
      <c r="G102" s="537">
        <v>9569.1</v>
      </c>
      <c r="H102" s="537">
        <v>288.3</v>
      </c>
      <c r="I102" s="592"/>
    </row>
    <row r="103" spans="2:9" s="612" customFormat="1" ht="34.9" hidden="1" customHeight="1">
      <c r="B103" s="216">
        <v>39203</v>
      </c>
      <c r="C103" s="531">
        <v>10587.1</v>
      </c>
      <c r="D103" s="532">
        <v>42.7</v>
      </c>
      <c r="E103" s="532">
        <v>449.9</v>
      </c>
      <c r="F103" s="532">
        <v>18</v>
      </c>
      <c r="G103" s="532">
        <v>9798</v>
      </c>
      <c r="H103" s="532">
        <v>278.39999999999998</v>
      </c>
      <c r="I103" s="592"/>
    </row>
    <row r="104" spans="2:9" s="612" customFormat="1" ht="34.9" hidden="1" customHeight="1">
      <c r="B104" s="217">
        <v>39234</v>
      </c>
      <c r="C104" s="536">
        <v>10759.6</v>
      </c>
      <c r="D104" s="537">
        <v>44</v>
      </c>
      <c r="E104" s="537">
        <v>470.8</v>
      </c>
      <c r="F104" s="537">
        <v>17.3</v>
      </c>
      <c r="G104" s="537">
        <v>9943.6</v>
      </c>
      <c r="H104" s="537">
        <v>283.89999999999998</v>
      </c>
      <c r="I104" s="592"/>
    </row>
    <row r="105" spans="2:9" s="612" customFormat="1" ht="34.9" hidden="1" customHeight="1">
      <c r="B105" s="216">
        <v>39264</v>
      </c>
      <c r="C105" s="531">
        <v>10948.8</v>
      </c>
      <c r="D105" s="532">
        <v>53</v>
      </c>
      <c r="E105" s="532">
        <v>393.5</v>
      </c>
      <c r="F105" s="532">
        <v>17.2</v>
      </c>
      <c r="G105" s="532">
        <v>10144.1</v>
      </c>
      <c r="H105" s="532">
        <v>341</v>
      </c>
      <c r="I105" s="592"/>
    </row>
    <row r="106" spans="2:9" s="612" customFormat="1" ht="34.9" hidden="1" customHeight="1">
      <c r="B106" s="217">
        <v>39295</v>
      </c>
      <c r="C106" s="536">
        <v>10963.1</v>
      </c>
      <c r="D106" s="537">
        <v>50.2</v>
      </c>
      <c r="E106" s="537">
        <v>421</v>
      </c>
      <c r="F106" s="537">
        <v>17.5</v>
      </c>
      <c r="G106" s="537">
        <v>10177</v>
      </c>
      <c r="H106" s="537">
        <v>297.39999999999998</v>
      </c>
      <c r="I106" s="592"/>
    </row>
    <row r="107" spans="2:9" s="612" customFormat="1" ht="34.9" hidden="1" customHeight="1">
      <c r="B107" s="216">
        <v>39326</v>
      </c>
      <c r="C107" s="531">
        <v>11194.1</v>
      </c>
      <c r="D107" s="532">
        <v>52.8</v>
      </c>
      <c r="E107" s="532">
        <v>440.1</v>
      </c>
      <c r="F107" s="532">
        <v>17.399999999999999</v>
      </c>
      <c r="G107" s="532">
        <v>10372.5</v>
      </c>
      <c r="H107" s="532">
        <v>311.3</v>
      </c>
      <c r="I107" s="592"/>
    </row>
    <row r="108" spans="2:9" s="612" customFormat="1" ht="34.9" hidden="1" customHeight="1">
      <c r="B108" s="217">
        <v>39356</v>
      </c>
      <c r="C108" s="536">
        <v>11152.2</v>
      </c>
      <c r="D108" s="537">
        <v>54.1</v>
      </c>
      <c r="E108" s="537">
        <v>452.6</v>
      </c>
      <c r="F108" s="537">
        <v>16.899999999999999</v>
      </c>
      <c r="G108" s="537">
        <v>10320.299999999999</v>
      </c>
      <c r="H108" s="537">
        <v>308.3</v>
      </c>
      <c r="I108" s="592"/>
    </row>
    <row r="109" spans="2:9" s="612" customFormat="1" ht="34.9" hidden="1" customHeight="1">
      <c r="B109" s="216">
        <v>39387</v>
      </c>
      <c r="C109" s="531">
        <v>11326.8</v>
      </c>
      <c r="D109" s="532">
        <v>53.8</v>
      </c>
      <c r="E109" s="532">
        <v>440.6</v>
      </c>
      <c r="F109" s="532">
        <v>18.7</v>
      </c>
      <c r="G109" s="532">
        <v>10512</v>
      </c>
      <c r="H109" s="532">
        <v>301.7</v>
      </c>
      <c r="I109" s="592"/>
    </row>
    <row r="110" spans="2:9" s="612" customFormat="1" ht="34.9" hidden="1" customHeight="1">
      <c r="B110" s="217">
        <v>39417</v>
      </c>
      <c r="C110" s="536">
        <v>11295.6</v>
      </c>
      <c r="D110" s="537">
        <v>42.5</v>
      </c>
      <c r="E110" s="537">
        <v>530.70000000000005</v>
      </c>
      <c r="F110" s="537">
        <v>16.899999999999999</v>
      </c>
      <c r="G110" s="537">
        <v>10395.799999999999</v>
      </c>
      <c r="H110" s="537">
        <v>309.7</v>
      </c>
      <c r="I110" s="592"/>
    </row>
    <row r="111" spans="2:9" s="612" customFormat="1" ht="34.9" hidden="1" customHeight="1">
      <c r="B111" s="215">
        <v>2008</v>
      </c>
      <c r="C111" s="535"/>
      <c r="D111" s="535"/>
      <c r="E111" s="535"/>
      <c r="F111" s="535"/>
      <c r="G111" s="535"/>
      <c r="H111" s="535"/>
      <c r="I111" s="592"/>
    </row>
    <row r="112" spans="2:9" s="612" customFormat="1" ht="34.9" hidden="1" customHeight="1">
      <c r="B112" s="216">
        <v>39448</v>
      </c>
      <c r="C112" s="531">
        <v>11364.8</v>
      </c>
      <c r="D112" s="532">
        <v>47.8</v>
      </c>
      <c r="E112" s="532">
        <v>482.4</v>
      </c>
      <c r="F112" s="532">
        <v>20.8</v>
      </c>
      <c r="G112" s="532">
        <v>10567</v>
      </c>
      <c r="H112" s="532">
        <v>246.8</v>
      </c>
      <c r="I112" s="592"/>
    </row>
    <row r="113" spans="2:9" s="612" customFormat="1" ht="34.9" hidden="1" customHeight="1">
      <c r="B113" s="217">
        <v>39479</v>
      </c>
      <c r="C113" s="536">
        <v>11594.6</v>
      </c>
      <c r="D113" s="537">
        <v>48.4</v>
      </c>
      <c r="E113" s="537">
        <v>500.1</v>
      </c>
      <c r="F113" s="537">
        <v>17.7</v>
      </c>
      <c r="G113" s="537">
        <v>10754.2</v>
      </c>
      <c r="H113" s="537">
        <v>274.2</v>
      </c>
      <c r="I113" s="592"/>
    </row>
    <row r="114" spans="2:9" s="612" customFormat="1" ht="34.9" hidden="1" customHeight="1">
      <c r="B114" s="216">
        <v>39508</v>
      </c>
      <c r="C114" s="531">
        <v>11910.2</v>
      </c>
      <c r="D114" s="532">
        <v>45.9</v>
      </c>
      <c r="E114" s="532">
        <v>571.4</v>
      </c>
      <c r="F114" s="532">
        <v>16.899999999999999</v>
      </c>
      <c r="G114" s="532">
        <v>10961.7</v>
      </c>
      <c r="H114" s="532">
        <v>314.3</v>
      </c>
      <c r="I114" s="592"/>
    </row>
    <row r="115" spans="2:9" s="612" customFormat="1" ht="34.9" hidden="1" customHeight="1">
      <c r="B115" s="217">
        <v>39539</v>
      </c>
      <c r="C115" s="536">
        <v>12168.2</v>
      </c>
      <c r="D115" s="537">
        <v>51.1</v>
      </c>
      <c r="E115" s="537">
        <v>528.6</v>
      </c>
      <c r="F115" s="537">
        <v>17.5</v>
      </c>
      <c r="G115" s="537">
        <v>11207.6</v>
      </c>
      <c r="H115" s="537">
        <v>363.4</v>
      </c>
      <c r="I115" s="592"/>
    </row>
    <row r="116" spans="2:9" s="612" customFormat="1" ht="34.9" hidden="1" customHeight="1">
      <c r="B116" s="216">
        <v>39569</v>
      </c>
      <c r="C116" s="531">
        <v>12461.5</v>
      </c>
      <c r="D116" s="532">
        <v>51.2</v>
      </c>
      <c r="E116" s="532">
        <v>489.9</v>
      </c>
      <c r="F116" s="532">
        <v>18.3</v>
      </c>
      <c r="G116" s="532">
        <v>11433.8</v>
      </c>
      <c r="H116" s="532">
        <v>468.3</v>
      </c>
      <c r="I116" s="592"/>
    </row>
    <row r="117" spans="2:9" s="612" customFormat="1" ht="34.9" hidden="1" customHeight="1">
      <c r="B117" s="217">
        <v>39600</v>
      </c>
      <c r="C117" s="536">
        <v>12911.3</v>
      </c>
      <c r="D117" s="537">
        <v>48.7</v>
      </c>
      <c r="E117" s="537">
        <v>535.6</v>
      </c>
      <c r="F117" s="537">
        <v>13.9</v>
      </c>
      <c r="G117" s="537">
        <v>11755.6</v>
      </c>
      <c r="H117" s="537">
        <v>557.5</v>
      </c>
      <c r="I117" s="592"/>
    </row>
    <row r="118" spans="2:9" s="612" customFormat="1" ht="34.9" hidden="1" customHeight="1">
      <c r="B118" s="216">
        <v>39630</v>
      </c>
      <c r="C118" s="531">
        <v>13284.9</v>
      </c>
      <c r="D118" s="532">
        <v>44.1</v>
      </c>
      <c r="E118" s="532">
        <v>577.5</v>
      </c>
      <c r="F118" s="532">
        <v>14.8</v>
      </c>
      <c r="G118" s="532">
        <v>11981.4</v>
      </c>
      <c r="H118" s="532">
        <v>667.1</v>
      </c>
      <c r="I118" s="592"/>
    </row>
    <row r="119" spans="2:9" s="612" customFormat="1" ht="34.9" hidden="1" customHeight="1">
      <c r="B119" s="217">
        <v>39661</v>
      </c>
      <c r="C119" s="536">
        <v>13259.5</v>
      </c>
      <c r="D119" s="537">
        <v>43.5</v>
      </c>
      <c r="E119" s="537">
        <v>566.20000000000005</v>
      </c>
      <c r="F119" s="537">
        <v>27.8</v>
      </c>
      <c r="G119" s="537">
        <v>11961.5</v>
      </c>
      <c r="H119" s="537">
        <v>660.5</v>
      </c>
      <c r="I119" s="592"/>
    </row>
    <row r="120" spans="2:9" s="612" customFormat="1" ht="34.9" hidden="1" customHeight="1">
      <c r="B120" s="216">
        <v>39692</v>
      </c>
      <c r="C120" s="531">
        <v>13331.9</v>
      </c>
      <c r="D120" s="532">
        <v>41.3</v>
      </c>
      <c r="E120" s="532">
        <v>505.6</v>
      </c>
      <c r="F120" s="532">
        <v>14.6</v>
      </c>
      <c r="G120" s="532">
        <v>12111.1</v>
      </c>
      <c r="H120" s="532">
        <v>659.3</v>
      </c>
      <c r="I120" s="592"/>
    </row>
    <row r="121" spans="2:9" s="612" customFormat="1" ht="34.9" hidden="1" customHeight="1">
      <c r="B121" s="217">
        <v>39722</v>
      </c>
      <c r="C121" s="536">
        <v>13317.2</v>
      </c>
      <c r="D121" s="537">
        <v>45.3</v>
      </c>
      <c r="E121" s="537">
        <v>630.4</v>
      </c>
      <c r="F121" s="537">
        <v>14.5</v>
      </c>
      <c r="G121" s="537">
        <v>12054.4</v>
      </c>
      <c r="H121" s="537">
        <v>572.6</v>
      </c>
      <c r="I121" s="592"/>
    </row>
    <row r="122" spans="2:9" s="612" customFormat="1" ht="34.9" hidden="1" customHeight="1">
      <c r="B122" s="216">
        <v>39753</v>
      </c>
      <c r="C122" s="531">
        <v>13397.8</v>
      </c>
      <c r="D122" s="532">
        <v>42.2</v>
      </c>
      <c r="E122" s="532">
        <v>632.29999999999995</v>
      </c>
      <c r="F122" s="532">
        <v>15.5</v>
      </c>
      <c r="G122" s="532">
        <v>12120.8</v>
      </c>
      <c r="H122" s="532">
        <v>587</v>
      </c>
      <c r="I122" s="592"/>
    </row>
    <row r="123" spans="2:9" s="612" customFormat="1" ht="34.9" hidden="1" customHeight="1">
      <c r="B123" s="217">
        <v>39783</v>
      </c>
      <c r="C123" s="536">
        <v>13044.3</v>
      </c>
      <c r="D123" s="537">
        <v>38</v>
      </c>
      <c r="E123" s="537">
        <v>585.1</v>
      </c>
      <c r="F123" s="537">
        <v>15.5</v>
      </c>
      <c r="G123" s="537">
        <v>11869.3</v>
      </c>
      <c r="H123" s="537">
        <v>536.4</v>
      </c>
      <c r="I123" s="592"/>
    </row>
    <row r="124" spans="2:9" s="612" customFormat="1" ht="34.9" hidden="1" customHeight="1">
      <c r="B124" s="215">
        <v>2009</v>
      </c>
      <c r="C124" s="535"/>
      <c r="D124" s="535"/>
      <c r="E124" s="535"/>
      <c r="F124" s="535"/>
      <c r="G124" s="535"/>
      <c r="H124" s="535"/>
      <c r="I124" s="592"/>
    </row>
    <row r="125" spans="2:9" s="612" customFormat="1" ht="34.9" hidden="1" customHeight="1">
      <c r="B125" s="216">
        <v>39814</v>
      </c>
      <c r="C125" s="531">
        <v>13203</v>
      </c>
      <c r="D125" s="532">
        <v>40.4</v>
      </c>
      <c r="E125" s="532">
        <v>548.6</v>
      </c>
      <c r="F125" s="532">
        <v>15.1</v>
      </c>
      <c r="G125" s="532">
        <v>12012.2</v>
      </c>
      <c r="H125" s="532">
        <v>586.79999999999995</v>
      </c>
      <c r="I125" s="592"/>
    </row>
    <row r="126" spans="2:9" s="612" customFormat="1" ht="34.9" hidden="1" customHeight="1">
      <c r="B126" s="217">
        <v>39845</v>
      </c>
      <c r="C126" s="536">
        <v>12937.7</v>
      </c>
      <c r="D126" s="537">
        <v>39.4</v>
      </c>
      <c r="E126" s="537">
        <v>505.7</v>
      </c>
      <c r="F126" s="537">
        <v>15.5</v>
      </c>
      <c r="G126" s="537">
        <v>11765.2</v>
      </c>
      <c r="H126" s="537">
        <v>611.9</v>
      </c>
      <c r="I126" s="592"/>
    </row>
    <row r="127" spans="2:9" s="612" customFormat="1" ht="34.9" hidden="1" customHeight="1">
      <c r="B127" s="216">
        <v>39873</v>
      </c>
      <c r="C127" s="531">
        <v>12903.6</v>
      </c>
      <c r="D127" s="532">
        <v>40.799999999999997</v>
      </c>
      <c r="E127" s="532">
        <v>484.5</v>
      </c>
      <c r="F127" s="532">
        <v>14.2</v>
      </c>
      <c r="G127" s="532">
        <v>11719.9</v>
      </c>
      <c r="H127" s="532">
        <v>644.4</v>
      </c>
      <c r="I127" s="592"/>
    </row>
    <row r="128" spans="2:9" s="612" customFormat="1" ht="34.9" hidden="1" customHeight="1">
      <c r="B128" s="217">
        <v>39904</v>
      </c>
      <c r="C128" s="536">
        <v>12864.98</v>
      </c>
      <c r="D128" s="537">
        <v>40.450000000000003</v>
      </c>
      <c r="E128" s="537">
        <v>470.78</v>
      </c>
      <c r="F128" s="537">
        <v>13.99</v>
      </c>
      <c r="G128" s="537">
        <v>11657.05</v>
      </c>
      <c r="H128" s="537">
        <v>682.71</v>
      </c>
      <c r="I128" s="592"/>
    </row>
    <row r="129" spans="2:9" s="612" customFormat="1" ht="34.9" hidden="1" customHeight="1">
      <c r="B129" s="216">
        <v>39934</v>
      </c>
      <c r="C129" s="531">
        <v>13042.2</v>
      </c>
      <c r="D129" s="532">
        <v>39.9</v>
      </c>
      <c r="E129" s="532">
        <v>550.1</v>
      </c>
      <c r="F129" s="532">
        <v>5.9</v>
      </c>
      <c r="G129" s="532">
        <v>11697.3</v>
      </c>
      <c r="H129" s="532">
        <v>749</v>
      </c>
      <c r="I129" s="592"/>
    </row>
    <row r="130" spans="2:9" s="612" customFormat="1" ht="34.9" hidden="1" customHeight="1">
      <c r="B130" s="217">
        <v>39965</v>
      </c>
      <c r="C130" s="536">
        <v>13082.5</v>
      </c>
      <c r="D130" s="537">
        <v>38.5</v>
      </c>
      <c r="E130" s="537">
        <v>521.1</v>
      </c>
      <c r="F130" s="537">
        <v>5</v>
      </c>
      <c r="G130" s="537">
        <v>11751.6</v>
      </c>
      <c r="H130" s="537">
        <v>766.3</v>
      </c>
      <c r="I130" s="592"/>
    </row>
    <row r="131" spans="2:9" s="612" customFormat="1" ht="34.9" hidden="1" customHeight="1">
      <c r="B131" s="216">
        <v>39995</v>
      </c>
      <c r="C131" s="531">
        <v>13223.5</v>
      </c>
      <c r="D131" s="532">
        <v>36.6</v>
      </c>
      <c r="E131" s="532">
        <v>548.79999999999995</v>
      </c>
      <c r="F131" s="532">
        <v>5.5</v>
      </c>
      <c r="G131" s="532">
        <v>11828.2</v>
      </c>
      <c r="H131" s="532">
        <v>804.4</v>
      </c>
      <c r="I131" s="592"/>
    </row>
    <row r="132" spans="2:9" s="612" customFormat="1" ht="34.9" hidden="1" customHeight="1">
      <c r="B132" s="217">
        <v>40026</v>
      </c>
      <c r="C132" s="536">
        <v>13060.9</v>
      </c>
      <c r="D132" s="537">
        <v>37.1</v>
      </c>
      <c r="E132" s="537">
        <v>565.4</v>
      </c>
      <c r="F132" s="537">
        <v>5.4</v>
      </c>
      <c r="G132" s="537">
        <v>11657.3</v>
      </c>
      <c r="H132" s="537">
        <v>795.7</v>
      </c>
      <c r="I132" s="592"/>
    </row>
    <row r="133" spans="2:9" s="612" customFormat="1" ht="34.9" hidden="1" customHeight="1">
      <c r="B133" s="216">
        <v>40057</v>
      </c>
      <c r="C133" s="531">
        <v>13163.9</v>
      </c>
      <c r="D133" s="532">
        <v>36.799999999999997</v>
      </c>
      <c r="E133" s="532">
        <v>615.5</v>
      </c>
      <c r="F133" s="532">
        <v>4.5</v>
      </c>
      <c r="G133" s="532">
        <v>11673.6</v>
      </c>
      <c r="H133" s="532">
        <v>833.5</v>
      </c>
      <c r="I133" s="592"/>
    </row>
    <row r="134" spans="2:9" s="612" customFormat="1" ht="34.9" hidden="1" customHeight="1">
      <c r="B134" s="217">
        <v>40087</v>
      </c>
      <c r="C134" s="536">
        <v>13254.1</v>
      </c>
      <c r="D134" s="537">
        <v>37.9</v>
      </c>
      <c r="E134" s="537">
        <v>639.20000000000005</v>
      </c>
      <c r="F134" s="537">
        <v>4.8</v>
      </c>
      <c r="G134" s="537">
        <v>11655.1</v>
      </c>
      <c r="H134" s="537">
        <v>917.1</v>
      </c>
      <c r="I134" s="592"/>
    </row>
    <row r="135" spans="2:9" s="612" customFormat="1" ht="34.9" hidden="1" customHeight="1">
      <c r="B135" s="216">
        <v>40118</v>
      </c>
      <c r="C135" s="531">
        <v>13378.2</v>
      </c>
      <c r="D135" s="532">
        <v>56.8</v>
      </c>
      <c r="E135" s="532">
        <v>688.4</v>
      </c>
      <c r="F135" s="532">
        <v>5.5</v>
      </c>
      <c r="G135" s="532">
        <v>11688.8</v>
      </c>
      <c r="H135" s="532">
        <v>938.7</v>
      </c>
      <c r="I135" s="592"/>
    </row>
    <row r="136" spans="2:9" s="612" customFormat="1" ht="34.9" hidden="1" customHeight="1">
      <c r="B136" s="217">
        <v>40148</v>
      </c>
      <c r="C136" s="536">
        <v>13317.2</v>
      </c>
      <c r="D136" s="537">
        <v>42.3</v>
      </c>
      <c r="E136" s="537">
        <v>283.8</v>
      </c>
      <c r="F136" s="537">
        <v>4.5</v>
      </c>
      <c r="G136" s="537">
        <v>12041.3</v>
      </c>
      <c r="H136" s="537">
        <v>945.3</v>
      </c>
      <c r="I136" s="592"/>
    </row>
    <row r="137" spans="2:9" s="612" customFormat="1" ht="34.9" hidden="1" customHeight="1">
      <c r="B137" s="215">
        <v>2010</v>
      </c>
      <c r="C137" s="535"/>
      <c r="D137" s="535"/>
      <c r="E137" s="535"/>
      <c r="F137" s="535"/>
      <c r="G137" s="535"/>
      <c r="H137" s="535"/>
      <c r="I137" s="592"/>
    </row>
    <row r="138" spans="2:9" s="612" customFormat="1" ht="34.9" hidden="1" customHeight="1">
      <c r="B138" s="216">
        <v>40179</v>
      </c>
      <c r="C138" s="531">
        <v>13401.3</v>
      </c>
      <c r="D138" s="532">
        <v>53.9</v>
      </c>
      <c r="E138" s="532">
        <v>286.8</v>
      </c>
      <c r="F138" s="532">
        <v>6.9</v>
      </c>
      <c r="G138" s="532">
        <v>12120.8</v>
      </c>
      <c r="H138" s="532">
        <v>932.9</v>
      </c>
      <c r="I138" s="592"/>
    </row>
    <row r="139" spans="2:9" s="612" customFormat="1" ht="34.9" hidden="1" customHeight="1">
      <c r="B139" s="217">
        <v>40210</v>
      </c>
      <c r="C139" s="536">
        <v>13412.7</v>
      </c>
      <c r="D139" s="537">
        <v>51.3</v>
      </c>
      <c r="E139" s="537">
        <v>281.89999999999998</v>
      </c>
      <c r="F139" s="537">
        <v>6.7</v>
      </c>
      <c r="G139" s="537">
        <v>12132.4</v>
      </c>
      <c r="H139" s="537">
        <v>940.4</v>
      </c>
      <c r="I139" s="592"/>
    </row>
    <row r="140" spans="2:9" s="612" customFormat="1" ht="34.9" hidden="1" customHeight="1">
      <c r="B140" s="216">
        <v>40238</v>
      </c>
      <c r="C140" s="531">
        <v>13430.5</v>
      </c>
      <c r="D140" s="532">
        <v>51.2</v>
      </c>
      <c r="E140" s="532">
        <v>302.3</v>
      </c>
      <c r="F140" s="532">
        <v>5.8</v>
      </c>
      <c r="G140" s="532">
        <v>12136.7</v>
      </c>
      <c r="H140" s="532">
        <v>934.5</v>
      </c>
      <c r="I140" s="592"/>
    </row>
    <row r="141" spans="2:9" s="612" customFormat="1" ht="34.9" hidden="1" customHeight="1">
      <c r="B141" s="217">
        <v>40269</v>
      </c>
      <c r="C141" s="536">
        <v>13523.6</v>
      </c>
      <c r="D141" s="537">
        <v>44.4</v>
      </c>
      <c r="E141" s="537">
        <v>309.39999999999998</v>
      </c>
      <c r="F141" s="537">
        <v>10.1</v>
      </c>
      <c r="G141" s="537">
        <v>12195.2</v>
      </c>
      <c r="H141" s="537">
        <v>964.4</v>
      </c>
      <c r="I141" s="592"/>
    </row>
    <row r="142" spans="2:9" s="612" customFormat="1" ht="34.9" hidden="1" customHeight="1">
      <c r="B142" s="216">
        <v>40299</v>
      </c>
      <c r="C142" s="531">
        <v>13650.3</v>
      </c>
      <c r="D142" s="532">
        <v>50.8</v>
      </c>
      <c r="E142" s="532">
        <v>302.89999999999998</v>
      </c>
      <c r="F142" s="532">
        <v>10.1</v>
      </c>
      <c r="G142" s="532">
        <v>12330.2</v>
      </c>
      <c r="H142" s="532">
        <v>956.3</v>
      </c>
      <c r="I142" s="592"/>
    </row>
    <row r="143" spans="2:9" s="612" customFormat="1" ht="34.9" hidden="1" customHeight="1">
      <c r="B143" s="217">
        <v>40330</v>
      </c>
      <c r="C143" s="536">
        <v>13890.5</v>
      </c>
      <c r="D143" s="537">
        <v>39.799999999999997</v>
      </c>
      <c r="E143" s="537">
        <v>301.60000000000002</v>
      </c>
      <c r="F143" s="537">
        <v>5.6</v>
      </c>
      <c r="G143" s="537">
        <v>12570.4</v>
      </c>
      <c r="H143" s="537">
        <v>973.1</v>
      </c>
      <c r="I143" s="592"/>
    </row>
    <row r="144" spans="2:9" s="612" customFormat="1" ht="34.9" hidden="1" customHeight="1">
      <c r="B144" s="216">
        <v>40360</v>
      </c>
      <c r="C144" s="531">
        <v>13887.4</v>
      </c>
      <c r="D144" s="532">
        <v>49</v>
      </c>
      <c r="E144" s="532">
        <v>267.7</v>
      </c>
      <c r="F144" s="532">
        <v>4.9000000000000004</v>
      </c>
      <c r="G144" s="532">
        <v>12602.1</v>
      </c>
      <c r="H144" s="532">
        <v>963.6</v>
      </c>
      <c r="I144" s="592"/>
    </row>
    <row r="145" spans="2:9" s="612" customFormat="1" ht="34.9" hidden="1" customHeight="1">
      <c r="B145" s="217">
        <v>40391</v>
      </c>
      <c r="C145" s="536">
        <v>13978.2</v>
      </c>
      <c r="D145" s="537">
        <v>51.9</v>
      </c>
      <c r="E145" s="537">
        <v>203.7</v>
      </c>
      <c r="F145" s="537">
        <v>6.2</v>
      </c>
      <c r="G145" s="537">
        <v>12727.4</v>
      </c>
      <c r="H145" s="537">
        <v>989</v>
      </c>
      <c r="I145" s="592"/>
    </row>
    <row r="146" spans="2:9" s="612" customFormat="1" ht="34.9" hidden="1" customHeight="1">
      <c r="B146" s="216">
        <v>40422</v>
      </c>
      <c r="C146" s="531">
        <v>14012</v>
      </c>
      <c r="D146" s="532">
        <v>48.3</v>
      </c>
      <c r="E146" s="532">
        <v>226.2</v>
      </c>
      <c r="F146" s="532">
        <v>4.3</v>
      </c>
      <c r="G146" s="532">
        <v>12735.1</v>
      </c>
      <c r="H146" s="532">
        <v>998.1</v>
      </c>
      <c r="I146" s="592"/>
    </row>
    <row r="147" spans="2:9" s="612" customFormat="1" ht="34.9" hidden="1" customHeight="1">
      <c r="B147" s="217">
        <v>40452</v>
      </c>
      <c r="C147" s="536">
        <v>14228.4</v>
      </c>
      <c r="D147" s="537">
        <v>85.5</v>
      </c>
      <c r="E147" s="537">
        <v>282.39999999999998</v>
      </c>
      <c r="F147" s="537">
        <v>4.8</v>
      </c>
      <c r="G147" s="537">
        <v>12849</v>
      </c>
      <c r="H147" s="537">
        <v>1006.7</v>
      </c>
      <c r="I147" s="592"/>
    </row>
    <row r="148" spans="2:9" s="612" customFormat="1" ht="34.9" hidden="1" customHeight="1">
      <c r="B148" s="216">
        <v>40483</v>
      </c>
      <c r="C148" s="531">
        <v>14532</v>
      </c>
      <c r="D148" s="532">
        <v>120</v>
      </c>
      <c r="E148" s="532">
        <v>331.8</v>
      </c>
      <c r="F148" s="532">
        <v>4.9000000000000004</v>
      </c>
      <c r="G148" s="532">
        <v>13039</v>
      </c>
      <c r="H148" s="532">
        <v>1036.3</v>
      </c>
      <c r="I148" s="592"/>
    </row>
    <row r="149" spans="2:9" s="612" customFormat="1" ht="34.9" hidden="1" customHeight="1">
      <c r="B149" s="217">
        <v>40513</v>
      </c>
      <c r="C149" s="536">
        <v>14451.4</v>
      </c>
      <c r="D149" s="537">
        <v>111.6</v>
      </c>
      <c r="E149" s="537">
        <v>336.2</v>
      </c>
      <c r="F149" s="537">
        <v>4.4000000000000004</v>
      </c>
      <c r="G149" s="537">
        <v>12979.1</v>
      </c>
      <c r="H149" s="537">
        <v>1020.1</v>
      </c>
      <c r="I149" s="592"/>
    </row>
    <row r="150" spans="2:9" s="612" customFormat="1" ht="34.9" hidden="1" customHeight="1">
      <c r="B150" s="215">
        <v>2011</v>
      </c>
      <c r="C150" s="535"/>
      <c r="D150" s="535"/>
      <c r="E150" s="535"/>
      <c r="F150" s="535"/>
      <c r="G150" s="535"/>
      <c r="H150" s="535"/>
      <c r="I150" s="592"/>
    </row>
    <row r="151" spans="2:9" s="612" customFormat="1" ht="34.9" hidden="1" customHeight="1">
      <c r="B151" s="216">
        <v>40544</v>
      </c>
      <c r="C151" s="531">
        <v>14628.7</v>
      </c>
      <c r="D151" s="532">
        <v>116.1</v>
      </c>
      <c r="E151" s="532">
        <v>333.5</v>
      </c>
      <c r="F151" s="532">
        <v>18.899999999999999</v>
      </c>
      <c r="G151" s="532">
        <v>13122.8</v>
      </c>
      <c r="H151" s="532">
        <v>1037.4000000000001</v>
      </c>
      <c r="I151" s="592"/>
    </row>
    <row r="152" spans="2:9" s="612" customFormat="1" ht="34.9" hidden="1" customHeight="1">
      <c r="B152" s="217">
        <v>40575</v>
      </c>
      <c r="C152" s="536">
        <v>14731.3</v>
      </c>
      <c r="D152" s="537">
        <v>115.5</v>
      </c>
      <c r="E152" s="537">
        <v>338.4</v>
      </c>
      <c r="F152" s="537">
        <v>11.8</v>
      </c>
      <c r="G152" s="537">
        <v>13285.7</v>
      </c>
      <c r="H152" s="537">
        <v>979.9</v>
      </c>
      <c r="I152" s="592"/>
    </row>
    <row r="153" spans="2:9" s="612" customFormat="1" ht="34.9" hidden="1" customHeight="1">
      <c r="B153" s="216">
        <v>40603</v>
      </c>
      <c r="C153" s="531">
        <v>15076.8</v>
      </c>
      <c r="D153" s="532">
        <v>118.5</v>
      </c>
      <c r="E153" s="532">
        <v>361.9</v>
      </c>
      <c r="F153" s="532">
        <v>10.5</v>
      </c>
      <c r="G153" s="532">
        <v>13567.1</v>
      </c>
      <c r="H153" s="532">
        <v>1018.8</v>
      </c>
      <c r="I153" s="592"/>
    </row>
    <row r="154" spans="2:9" s="612" customFormat="1" ht="34.9" hidden="1" customHeight="1">
      <c r="B154" s="217">
        <v>40634</v>
      </c>
      <c r="C154" s="536">
        <v>15288.7</v>
      </c>
      <c r="D154" s="537">
        <v>179.4</v>
      </c>
      <c r="E154" s="537">
        <v>371.7</v>
      </c>
      <c r="F154" s="537">
        <v>13.2</v>
      </c>
      <c r="G154" s="537">
        <v>13724.2</v>
      </c>
      <c r="H154" s="537">
        <v>1000.2</v>
      </c>
      <c r="I154" s="592"/>
    </row>
    <row r="155" spans="2:9" s="612" customFormat="1" ht="34.9" hidden="1" customHeight="1">
      <c r="B155" s="216">
        <v>40664</v>
      </c>
      <c r="C155" s="531">
        <v>15408.8</v>
      </c>
      <c r="D155" s="532">
        <v>162</v>
      </c>
      <c r="E155" s="532">
        <v>361.1</v>
      </c>
      <c r="F155" s="532">
        <v>11.2</v>
      </c>
      <c r="G155" s="532">
        <v>13827</v>
      </c>
      <c r="H155" s="532">
        <v>1047.5</v>
      </c>
      <c r="I155" s="592"/>
    </row>
    <row r="156" spans="2:9" s="612" customFormat="1" ht="34.9" hidden="1" customHeight="1">
      <c r="B156" s="217">
        <v>40695</v>
      </c>
      <c r="C156" s="536">
        <v>15569.5</v>
      </c>
      <c r="D156" s="537">
        <v>175.2</v>
      </c>
      <c r="E156" s="537">
        <v>375</v>
      </c>
      <c r="F156" s="537">
        <v>12.2</v>
      </c>
      <c r="G156" s="537">
        <v>14026.8</v>
      </c>
      <c r="H156" s="537">
        <v>980.3</v>
      </c>
      <c r="I156" s="592"/>
    </row>
    <row r="157" spans="2:9" s="612" customFormat="1" ht="34.9" hidden="1" customHeight="1">
      <c r="B157" s="216">
        <v>40725</v>
      </c>
      <c r="C157" s="531">
        <v>15592.7</v>
      </c>
      <c r="D157" s="532">
        <v>154.4</v>
      </c>
      <c r="E157" s="532">
        <v>381.5</v>
      </c>
      <c r="F157" s="532">
        <v>6.8</v>
      </c>
      <c r="G157" s="532">
        <v>14057.1</v>
      </c>
      <c r="H157" s="532">
        <v>992.9</v>
      </c>
      <c r="I157" s="592"/>
    </row>
    <row r="158" spans="2:9" s="612" customFormat="1" ht="34.9" hidden="1" customHeight="1">
      <c r="B158" s="217">
        <v>40756</v>
      </c>
      <c r="C158" s="536">
        <v>15497.3</v>
      </c>
      <c r="D158" s="537">
        <v>158.19999999999999</v>
      </c>
      <c r="E158" s="537">
        <v>376.6</v>
      </c>
      <c r="F158" s="537">
        <v>6.7</v>
      </c>
      <c r="G158" s="537">
        <v>14001.2</v>
      </c>
      <c r="H158" s="537">
        <v>954.6</v>
      </c>
      <c r="I158" s="592"/>
    </row>
    <row r="159" spans="2:9" s="612" customFormat="1" ht="34.9" hidden="1" customHeight="1">
      <c r="B159" s="216">
        <v>40787</v>
      </c>
      <c r="C159" s="531">
        <v>15564.3</v>
      </c>
      <c r="D159" s="532">
        <v>156.80000000000001</v>
      </c>
      <c r="E159" s="532">
        <v>364.8</v>
      </c>
      <c r="F159" s="532">
        <v>5</v>
      </c>
      <c r="G159" s="532">
        <v>14067.9</v>
      </c>
      <c r="H159" s="532">
        <v>969.8</v>
      </c>
      <c r="I159" s="592"/>
    </row>
    <row r="160" spans="2:9" s="612" customFormat="1" ht="34.9" hidden="1" customHeight="1">
      <c r="B160" s="217">
        <v>40817</v>
      </c>
      <c r="C160" s="536">
        <v>15594.1</v>
      </c>
      <c r="D160" s="537">
        <v>153.1</v>
      </c>
      <c r="E160" s="537">
        <v>367.2</v>
      </c>
      <c r="F160" s="537">
        <v>4.9000000000000004</v>
      </c>
      <c r="G160" s="537">
        <v>14126.2</v>
      </c>
      <c r="H160" s="537">
        <v>942.7</v>
      </c>
      <c r="I160" s="592"/>
    </row>
    <row r="161" spans="2:9" s="612" customFormat="1" ht="34.9" hidden="1" customHeight="1">
      <c r="B161" s="216">
        <v>40848</v>
      </c>
      <c r="C161" s="531">
        <v>15698.4</v>
      </c>
      <c r="D161" s="532">
        <v>139.19999999999999</v>
      </c>
      <c r="E161" s="532">
        <v>392.2</v>
      </c>
      <c r="F161" s="532">
        <v>5.9</v>
      </c>
      <c r="G161" s="532">
        <v>14192.8</v>
      </c>
      <c r="H161" s="532">
        <v>968.3</v>
      </c>
      <c r="I161" s="592"/>
    </row>
    <row r="162" spans="2:9" s="612" customFormat="1" ht="34.9" hidden="1" customHeight="1">
      <c r="B162" s="217">
        <v>40878</v>
      </c>
      <c r="C162" s="536">
        <v>15851.2</v>
      </c>
      <c r="D162" s="537">
        <v>215.8</v>
      </c>
      <c r="E162" s="537">
        <v>372.4</v>
      </c>
      <c r="F162" s="537">
        <v>5</v>
      </c>
      <c r="G162" s="537">
        <v>14284</v>
      </c>
      <c r="H162" s="537">
        <v>974</v>
      </c>
      <c r="I162" s="592"/>
    </row>
    <row r="163" spans="2:9" s="612" customFormat="1" ht="34.9" hidden="1" customHeight="1">
      <c r="B163" s="215">
        <v>2012</v>
      </c>
      <c r="C163" s="535"/>
      <c r="D163" s="535"/>
      <c r="E163" s="535"/>
      <c r="F163" s="535"/>
      <c r="G163" s="535"/>
      <c r="H163" s="535"/>
      <c r="I163" s="592"/>
    </row>
    <row r="164" spans="2:9" s="612" customFormat="1" ht="34.9" hidden="1" customHeight="1">
      <c r="B164" s="216">
        <v>40909</v>
      </c>
      <c r="C164" s="531">
        <v>16021.1</v>
      </c>
      <c r="D164" s="532">
        <v>381.6</v>
      </c>
      <c r="E164" s="532">
        <v>380.3</v>
      </c>
      <c r="F164" s="532">
        <v>9.1</v>
      </c>
      <c r="G164" s="532">
        <v>14289.8</v>
      </c>
      <c r="H164" s="532">
        <v>960.3</v>
      </c>
      <c r="I164" s="592"/>
    </row>
    <row r="165" spans="2:9" s="612" customFormat="1" ht="34.9" hidden="1" customHeight="1">
      <c r="B165" s="217">
        <v>40940</v>
      </c>
      <c r="C165" s="536">
        <v>16437.099999999999</v>
      </c>
      <c r="D165" s="537">
        <v>573.4</v>
      </c>
      <c r="E165" s="537">
        <v>372.3</v>
      </c>
      <c r="F165" s="537">
        <v>9</v>
      </c>
      <c r="G165" s="537">
        <v>14535.1</v>
      </c>
      <c r="H165" s="537">
        <v>947.3</v>
      </c>
      <c r="I165" s="592"/>
    </row>
    <row r="166" spans="2:9" s="612" customFormat="1" ht="34.9" hidden="1" customHeight="1">
      <c r="B166" s="216">
        <v>40969</v>
      </c>
      <c r="C166" s="531">
        <v>16622.599999999999</v>
      </c>
      <c r="D166" s="532">
        <v>689.6</v>
      </c>
      <c r="E166" s="532">
        <v>348.3</v>
      </c>
      <c r="F166" s="532">
        <v>9.3000000000000007</v>
      </c>
      <c r="G166" s="532">
        <v>14583.6</v>
      </c>
      <c r="H166" s="532">
        <v>991.8</v>
      </c>
      <c r="I166" s="592"/>
    </row>
    <row r="167" spans="2:9" s="612" customFormat="1" ht="34.9" hidden="1" customHeight="1">
      <c r="B167" s="217">
        <v>41000</v>
      </c>
      <c r="C167" s="536">
        <v>16776.599999999999</v>
      </c>
      <c r="D167" s="537">
        <v>832.5</v>
      </c>
      <c r="E167" s="537">
        <v>348.3</v>
      </c>
      <c r="F167" s="537">
        <v>9.1999999999999993</v>
      </c>
      <c r="G167" s="537">
        <v>14608.6</v>
      </c>
      <c r="H167" s="537">
        <v>978</v>
      </c>
      <c r="I167" s="592"/>
    </row>
    <row r="168" spans="2:9" s="612" customFormat="1" ht="34.9" hidden="1" customHeight="1">
      <c r="B168" s="216">
        <v>41030</v>
      </c>
      <c r="C168" s="531">
        <v>16929.8</v>
      </c>
      <c r="D168" s="532">
        <v>824.5</v>
      </c>
      <c r="E168" s="532">
        <v>352.6</v>
      </c>
      <c r="F168" s="532">
        <v>8.3000000000000007</v>
      </c>
      <c r="G168" s="532">
        <v>14789.4</v>
      </c>
      <c r="H168" s="532">
        <v>955</v>
      </c>
      <c r="I168" s="592"/>
    </row>
    <row r="169" spans="2:9" s="612" customFormat="1" ht="34.9" hidden="1" customHeight="1">
      <c r="B169" s="217">
        <v>41061</v>
      </c>
      <c r="C169" s="536">
        <v>17107.3</v>
      </c>
      <c r="D169" s="537">
        <v>863.4</v>
      </c>
      <c r="E169" s="537">
        <v>361</v>
      </c>
      <c r="F169" s="537">
        <v>7.1</v>
      </c>
      <c r="G169" s="537">
        <v>14926.5</v>
      </c>
      <c r="H169" s="537">
        <v>949.3</v>
      </c>
      <c r="I169" s="592"/>
    </row>
    <row r="170" spans="2:9" s="612" customFormat="1" ht="34.9" hidden="1" customHeight="1">
      <c r="B170" s="216">
        <v>41091</v>
      </c>
      <c r="C170" s="531">
        <v>17234.5</v>
      </c>
      <c r="D170" s="532">
        <v>867.6</v>
      </c>
      <c r="E170" s="532">
        <v>352.6</v>
      </c>
      <c r="F170" s="532">
        <v>8.1999999999999993</v>
      </c>
      <c r="G170" s="532">
        <v>15059.6</v>
      </c>
      <c r="H170" s="532">
        <v>946.5</v>
      </c>
      <c r="I170" s="592"/>
    </row>
    <row r="171" spans="2:9" s="612" customFormat="1" ht="34.9" hidden="1" customHeight="1">
      <c r="B171" s="217">
        <v>41122</v>
      </c>
      <c r="C171" s="536">
        <v>17313.8</v>
      </c>
      <c r="D171" s="537">
        <v>957.6</v>
      </c>
      <c r="E171" s="537">
        <v>350.2</v>
      </c>
      <c r="F171" s="537">
        <v>7</v>
      </c>
      <c r="G171" s="537">
        <v>15072.9</v>
      </c>
      <c r="H171" s="537">
        <v>926.1</v>
      </c>
      <c r="I171" s="592"/>
    </row>
    <row r="172" spans="2:9" s="612" customFormat="1" ht="34.9" hidden="1" customHeight="1">
      <c r="B172" s="216">
        <v>41153</v>
      </c>
      <c r="C172" s="531">
        <v>17402.099999999999</v>
      </c>
      <c r="D172" s="532">
        <v>954.3</v>
      </c>
      <c r="E172" s="532">
        <v>347.5</v>
      </c>
      <c r="F172" s="532">
        <v>12.1</v>
      </c>
      <c r="G172" s="532">
        <v>15144.3</v>
      </c>
      <c r="H172" s="532">
        <v>943.9</v>
      </c>
      <c r="I172" s="592"/>
    </row>
    <row r="173" spans="2:9" s="612" customFormat="1" ht="34.9" hidden="1" customHeight="1">
      <c r="B173" s="217">
        <v>41183</v>
      </c>
      <c r="C173" s="536">
        <v>17481.43</v>
      </c>
      <c r="D173" s="537">
        <v>980.3</v>
      </c>
      <c r="E173" s="537">
        <v>357.5</v>
      </c>
      <c r="F173" s="537">
        <v>12.6</v>
      </c>
      <c r="G173" s="537">
        <v>15184</v>
      </c>
      <c r="H173" s="537">
        <v>947</v>
      </c>
      <c r="I173" s="592"/>
    </row>
    <row r="174" spans="2:9" s="612" customFormat="1" ht="34.9" hidden="1" customHeight="1">
      <c r="B174" s="216">
        <v>41214</v>
      </c>
      <c r="C174" s="531">
        <v>17529.7</v>
      </c>
      <c r="D174" s="532">
        <v>1054.2</v>
      </c>
      <c r="E174" s="532">
        <v>355.8</v>
      </c>
      <c r="F174" s="532">
        <v>14.5</v>
      </c>
      <c r="G174" s="532">
        <v>15237.7</v>
      </c>
      <c r="H174" s="532">
        <v>867.5</v>
      </c>
      <c r="I174" s="592"/>
    </row>
    <row r="175" spans="2:9" s="612" customFormat="1" ht="34.9" hidden="1" customHeight="1">
      <c r="B175" s="217">
        <v>41244</v>
      </c>
      <c r="C175" s="536">
        <v>17829.8</v>
      </c>
      <c r="D175" s="537">
        <v>1234.5</v>
      </c>
      <c r="E175" s="537">
        <v>357.2</v>
      </c>
      <c r="F175" s="537">
        <v>9.1</v>
      </c>
      <c r="G175" s="537">
        <v>15375.6</v>
      </c>
      <c r="H175" s="537">
        <v>853.4</v>
      </c>
      <c r="I175" s="592"/>
    </row>
    <row r="176" spans="2:9" s="612" customFormat="1" ht="34.9" hidden="1" customHeight="1">
      <c r="B176" s="215">
        <v>2013</v>
      </c>
      <c r="C176" s="535"/>
      <c r="D176" s="535"/>
      <c r="E176" s="535"/>
      <c r="F176" s="535"/>
      <c r="G176" s="535"/>
      <c r="H176" s="535"/>
      <c r="I176" s="592"/>
    </row>
    <row r="177" spans="2:9" s="612" customFormat="1" ht="34.9" hidden="1" customHeight="1">
      <c r="B177" s="216">
        <v>41275</v>
      </c>
      <c r="C177" s="531">
        <v>17824.09</v>
      </c>
      <c r="D177" s="532">
        <v>1230</v>
      </c>
      <c r="E177" s="532">
        <v>353.82</v>
      </c>
      <c r="F177" s="532">
        <v>11.4</v>
      </c>
      <c r="G177" s="532">
        <v>15411.1</v>
      </c>
      <c r="H177" s="532">
        <v>817.8</v>
      </c>
      <c r="I177" s="592"/>
    </row>
    <row r="178" spans="2:9" s="612" customFormat="1" ht="34.9" hidden="1" customHeight="1">
      <c r="B178" s="217">
        <v>41306</v>
      </c>
      <c r="C178" s="536">
        <v>17878.5</v>
      </c>
      <c r="D178" s="537">
        <v>1237.5</v>
      </c>
      <c r="E178" s="537">
        <v>358</v>
      </c>
      <c r="F178" s="537">
        <v>10.5</v>
      </c>
      <c r="G178" s="537">
        <v>15412.9</v>
      </c>
      <c r="H178" s="537">
        <v>859.6</v>
      </c>
      <c r="I178" s="592"/>
    </row>
    <row r="179" spans="2:9" s="612" customFormat="1" ht="34.9" hidden="1" customHeight="1">
      <c r="B179" s="216">
        <v>41334</v>
      </c>
      <c r="C179" s="531">
        <v>18135.2</v>
      </c>
      <c r="D179" s="532">
        <v>1247.3</v>
      </c>
      <c r="E179" s="532">
        <v>351.6</v>
      </c>
      <c r="F179" s="532">
        <v>10.7</v>
      </c>
      <c r="G179" s="532">
        <v>15630.2</v>
      </c>
      <c r="H179" s="532">
        <v>895.4</v>
      </c>
      <c r="I179" s="592"/>
    </row>
    <row r="180" spans="2:9" s="612" customFormat="1" ht="34.9" hidden="1" customHeight="1">
      <c r="B180" s="217">
        <v>41365</v>
      </c>
      <c r="C180" s="536">
        <v>18230.8</v>
      </c>
      <c r="D180" s="537">
        <v>1256.07</v>
      </c>
      <c r="E180" s="537">
        <v>341.02</v>
      </c>
      <c r="F180" s="537">
        <v>12.8</v>
      </c>
      <c r="G180" s="537">
        <v>15741.54</v>
      </c>
      <c r="H180" s="537">
        <v>879.4</v>
      </c>
      <c r="I180" s="592"/>
    </row>
    <row r="181" spans="2:9" s="612" customFormat="1" ht="34.9" hidden="1" customHeight="1">
      <c r="B181" s="216">
        <v>41395</v>
      </c>
      <c r="C181" s="531">
        <v>18292.5</v>
      </c>
      <c r="D181" s="532">
        <v>1287</v>
      </c>
      <c r="E181" s="532">
        <v>344.9</v>
      </c>
      <c r="F181" s="532">
        <v>11.5</v>
      </c>
      <c r="G181" s="532">
        <v>15813.6</v>
      </c>
      <c r="H181" s="532">
        <v>835.5</v>
      </c>
      <c r="I181" s="592"/>
    </row>
    <row r="182" spans="2:9" s="612" customFormat="1" ht="34.9" hidden="1" customHeight="1">
      <c r="B182" s="217">
        <v>41426</v>
      </c>
      <c r="C182" s="536">
        <v>18371.3</v>
      </c>
      <c r="D182" s="537">
        <v>1266.2</v>
      </c>
      <c r="E182" s="537">
        <v>334.8</v>
      </c>
      <c r="F182" s="537">
        <v>12.4</v>
      </c>
      <c r="G182" s="537">
        <v>15975.3</v>
      </c>
      <c r="H182" s="537">
        <v>782.6</v>
      </c>
      <c r="I182" s="592"/>
    </row>
    <row r="183" spans="2:9" s="612" customFormat="1" ht="34.9" hidden="1" customHeight="1">
      <c r="B183" s="216">
        <v>41456</v>
      </c>
      <c r="C183" s="531">
        <v>18561.099999999999</v>
      </c>
      <c r="D183" s="532">
        <v>1260.5999999999999</v>
      </c>
      <c r="E183" s="532">
        <v>334</v>
      </c>
      <c r="F183" s="532">
        <v>12.7</v>
      </c>
      <c r="G183" s="532">
        <v>16184.3</v>
      </c>
      <c r="H183" s="532">
        <v>769.6</v>
      </c>
      <c r="I183" s="592"/>
    </row>
    <row r="184" spans="2:9" s="612" customFormat="1" ht="34.9" hidden="1" customHeight="1">
      <c r="B184" s="217">
        <v>41487</v>
      </c>
      <c r="C184" s="536">
        <v>18620.099999999999</v>
      </c>
      <c r="D184" s="537">
        <v>1258</v>
      </c>
      <c r="E184" s="537">
        <v>334</v>
      </c>
      <c r="F184" s="537">
        <v>10.4</v>
      </c>
      <c r="G184" s="537">
        <v>16223.6</v>
      </c>
      <c r="H184" s="537">
        <v>794.1</v>
      </c>
      <c r="I184" s="592"/>
    </row>
    <row r="185" spans="2:9" s="612" customFormat="1" ht="34.9" hidden="1" customHeight="1">
      <c r="B185" s="216">
        <v>41518</v>
      </c>
      <c r="C185" s="531">
        <v>18617.7</v>
      </c>
      <c r="D185" s="532">
        <v>1243.9000000000001</v>
      </c>
      <c r="E185" s="532">
        <v>318.10000000000002</v>
      </c>
      <c r="F185" s="532">
        <v>10.199999999999999</v>
      </c>
      <c r="G185" s="532">
        <v>16247.4</v>
      </c>
      <c r="H185" s="532">
        <v>798.1</v>
      </c>
      <c r="I185" s="592"/>
    </row>
    <row r="186" spans="2:9" s="612" customFormat="1" ht="34.9" hidden="1" customHeight="1">
      <c r="B186" s="217">
        <v>41548</v>
      </c>
      <c r="C186" s="536">
        <v>18771.3</v>
      </c>
      <c r="D186" s="537">
        <v>1231</v>
      </c>
      <c r="E186" s="537">
        <v>317.39999999999998</v>
      </c>
      <c r="F186" s="537">
        <v>10.199999999999999</v>
      </c>
      <c r="G186" s="537">
        <v>16393.7</v>
      </c>
      <c r="H186" s="537">
        <v>819</v>
      </c>
      <c r="I186" s="592"/>
    </row>
    <row r="187" spans="2:9" s="612" customFormat="1" ht="34.9" hidden="1" customHeight="1">
      <c r="B187" s="216">
        <v>41579</v>
      </c>
      <c r="C187" s="531">
        <v>18789</v>
      </c>
      <c r="D187" s="532">
        <v>1175.5</v>
      </c>
      <c r="E187" s="532">
        <v>328.4</v>
      </c>
      <c r="F187" s="532">
        <v>10.1</v>
      </c>
      <c r="G187" s="532">
        <v>16448.900000000001</v>
      </c>
      <c r="H187" s="532">
        <v>826.1</v>
      </c>
      <c r="I187" s="592"/>
    </row>
    <row r="188" spans="2:9" s="612" customFormat="1" ht="34.9" hidden="1" customHeight="1">
      <c r="B188" s="217">
        <v>41609</v>
      </c>
      <c r="C188" s="536">
        <v>18939.740000000002</v>
      </c>
      <c r="D188" s="537">
        <v>1222.32</v>
      </c>
      <c r="E188" s="537">
        <v>320.88</v>
      </c>
      <c r="F188" s="537">
        <v>9.4700000000000006</v>
      </c>
      <c r="G188" s="537">
        <v>16569.060000000001</v>
      </c>
      <c r="H188" s="537">
        <v>818</v>
      </c>
      <c r="I188" s="592"/>
    </row>
    <row r="189" spans="2:9" s="612" customFormat="1" ht="34.9" hidden="1" customHeight="1">
      <c r="B189" s="215">
        <v>2014</v>
      </c>
      <c r="C189" s="535"/>
      <c r="D189" s="535"/>
      <c r="E189" s="535"/>
      <c r="F189" s="535"/>
      <c r="G189" s="535"/>
      <c r="H189" s="535"/>
      <c r="I189" s="592"/>
    </row>
    <row r="190" spans="2:9" s="612" customFormat="1" ht="34.9" hidden="1" customHeight="1">
      <c r="B190" s="216">
        <v>41640</v>
      </c>
      <c r="C190" s="531">
        <v>19013.919999999998</v>
      </c>
      <c r="D190" s="532">
        <v>1224.08</v>
      </c>
      <c r="E190" s="532">
        <v>314.7</v>
      </c>
      <c r="F190" s="532">
        <v>8.09</v>
      </c>
      <c r="G190" s="532">
        <v>16521.830000000002</v>
      </c>
      <c r="H190" s="532">
        <v>945.12</v>
      </c>
      <c r="I190" s="592"/>
    </row>
    <row r="191" spans="2:9" s="612" customFormat="1" ht="34.9" hidden="1" customHeight="1">
      <c r="B191" s="217">
        <v>41671</v>
      </c>
      <c r="C191" s="536">
        <v>18628.8</v>
      </c>
      <c r="D191" s="537">
        <v>1223.5</v>
      </c>
      <c r="E191" s="537">
        <v>312.3</v>
      </c>
      <c r="F191" s="537">
        <v>9.1999999999999993</v>
      </c>
      <c r="G191" s="537">
        <v>16588.7</v>
      </c>
      <c r="H191" s="537">
        <v>495.1</v>
      </c>
      <c r="I191" s="592"/>
    </row>
    <row r="192" spans="2:9" s="612" customFormat="1" ht="34.9" hidden="1" customHeight="1">
      <c r="B192" s="216">
        <v>41699</v>
      </c>
      <c r="C192" s="531">
        <v>18684.900000000001</v>
      </c>
      <c r="D192" s="532">
        <v>1178.8</v>
      </c>
      <c r="E192" s="532">
        <v>309</v>
      </c>
      <c r="F192" s="532">
        <v>8.3000000000000007</v>
      </c>
      <c r="G192" s="532">
        <v>16762.599999999999</v>
      </c>
      <c r="H192" s="532">
        <v>426.3</v>
      </c>
      <c r="I192" s="592"/>
    </row>
    <row r="193" spans="2:9" s="612" customFormat="1" ht="34.9" hidden="1" customHeight="1">
      <c r="B193" s="217">
        <v>41730</v>
      </c>
      <c r="C193" s="536">
        <v>18809.599999999999</v>
      </c>
      <c r="D193" s="537">
        <v>1195.4000000000001</v>
      </c>
      <c r="E193" s="537">
        <v>319.89999999999998</v>
      </c>
      <c r="F193" s="537">
        <v>7.6</v>
      </c>
      <c r="G193" s="537">
        <v>16860.8</v>
      </c>
      <c r="H193" s="537">
        <v>425.9</v>
      </c>
      <c r="I193" s="592"/>
    </row>
    <row r="194" spans="2:9" s="612" customFormat="1" ht="34.9" hidden="1" customHeight="1">
      <c r="B194" s="216">
        <v>41760</v>
      </c>
      <c r="C194" s="531">
        <v>19041.009999999998</v>
      </c>
      <c r="D194" s="532">
        <v>1159.75</v>
      </c>
      <c r="E194" s="532">
        <v>361</v>
      </c>
      <c r="F194" s="532">
        <v>7.9</v>
      </c>
      <c r="G194" s="532">
        <v>17064.5</v>
      </c>
      <c r="H194" s="532">
        <v>447.72</v>
      </c>
      <c r="I194" s="592"/>
    </row>
    <row r="195" spans="2:9" s="612" customFormat="1" ht="34.9" hidden="1" customHeight="1">
      <c r="B195" s="217">
        <v>41791</v>
      </c>
      <c r="C195" s="536">
        <v>19048.400000000001</v>
      </c>
      <c r="D195" s="537">
        <v>1121</v>
      </c>
      <c r="E195" s="537">
        <v>351.6</v>
      </c>
      <c r="F195" s="537">
        <v>8</v>
      </c>
      <c r="G195" s="537">
        <v>17123</v>
      </c>
      <c r="H195" s="537">
        <v>444.9</v>
      </c>
      <c r="I195" s="592"/>
    </row>
    <row r="196" spans="2:9" s="612" customFormat="1" ht="34.9" hidden="1" customHeight="1">
      <c r="B196" s="216">
        <v>41821</v>
      </c>
      <c r="C196" s="531">
        <v>19116.2</v>
      </c>
      <c r="D196" s="532">
        <v>1083.9000000000001</v>
      </c>
      <c r="E196" s="532">
        <v>369.5</v>
      </c>
      <c r="F196" s="532">
        <v>7.8</v>
      </c>
      <c r="G196" s="532">
        <v>17184</v>
      </c>
      <c r="H196" s="532">
        <v>470.9</v>
      </c>
      <c r="I196" s="592"/>
    </row>
    <row r="197" spans="2:9" s="612" customFormat="1" ht="34.9" hidden="1" customHeight="1">
      <c r="B197" s="217">
        <v>41852</v>
      </c>
      <c r="C197" s="536">
        <v>19194.400000000001</v>
      </c>
      <c r="D197" s="537">
        <v>1080.5999999999999</v>
      </c>
      <c r="E197" s="537">
        <v>373.7</v>
      </c>
      <c r="F197" s="537">
        <v>8.1</v>
      </c>
      <c r="G197" s="537">
        <v>17250</v>
      </c>
      <c r="H197" s="537">
        <v>482</v>
      </c>
      <c r="I197" s="592"/>
    </row>
    <row r="198" spans="2:9" s="612" customFormat="1" ht="34.9" hidden="1" customHeight="1">
      <c r="B198" s="216">
        <v>41883</v>
      </c>
      <c r="C198" s="531">
        <v>19390.3</v>
      </c>
      <c r="D198" s="532">
        <v>1064.8</v>
      </c>
      <c r="E198" s="532">
        <v>352.9</v>
      </c>
      <c r="F198" s="532">
        <v>8.6999999999999993</v>
      </c>
      <c r="G198" s="532">
        <v>17475.2</v>
      </c>
      <c r="H198" s="532">
        <v>488.8</v>
      </c>
      <c r="I198" s="592"/>
    </row>
    <row r="199" spans="2:9" s="612" customFormat="1" ht="34.9" hidden="1" customHeight="1">
      <c r="B199" s="217">
        <v>41913</v>
      </c>
      <c r="C199" s="536">
        <v>19431.099999999999</v>
      </c>
      <c r="D199" s="537">
        <v>1063.8</v>
      </c>
      <c r="E199" s="537">
        <v>362.2</v>
      </c>
      <c r="F199" s="537">
        <v>10.4</v>
      </c>
      <c r="G199" s="537">
        <v>17519.099999999999</v>
      </c>
      <c r="H199" s="537">
        <v>475.6</v>
      </c>
      <c r="I199" s="592"/>
    </row>
    <row r="200" spans="2:9" s="612" customFormat="1" ht="34.9" hidden="1" customHeight="1">
      <c r="B200" s="216">
        <v>41944</v>
      </c>
      <c r="C200" s="531">
        <v>19491</v>
      </c>
      <c r="D200" s="532">
        <v>1064.5</v>
      </c>
      <c r="E200" s="532">
        <v>359.6</v>
      </c>
      <c r="F200" s="532">
        <v>10.5</v>
      </c>
      <c r="G200" s="532">
        <v>17572</v>
      </c>
      <c r="H200" s="532">
        <v>484.4</v>
      </c>
      <c r="I200" s="592"/>
    </row>
    <row r="201" spans="2:9" s="612" customFormat="1" ht="34.9" hidden="1" customHeight="1">
      <c r="B201" s="217">
        <v>41974</v>
      </c>
      <c r="C201" s="536">
        <v>19274.5</v>
      </c>
      <c r="D201" s="537">
        <v>1133.2</v>
      </c>
      <c r="E201" s="537">
        <v>348.6</v>
      </c>
      <c r="F201" s="537">
        <v>6.6</v>
      </c>
      <c r="G201" s="537">
        <v>17304.099999999999</v>
      </c>
      <c r="H201" s="537">
        <v>482</v>
      </c>
      <c r="I201" s="592"/>
    </row>
    <row r="202" spans="2:9" s="612" customFormat="1" ht="34.9" hidden="1" customHeight="1">
      <c r="B202" s="215">
        <v>2015</v>
      </c>
      <c r="C202" s="535"/>
      <c r="D202" s="535"/>
      <c r="E202" s="535"/>
      <c r="F202" s="535"/>
      <c r="G202" s="535"/>
      <c r="H202" s="535"/>
      <c r="I202" s="592"/>
    </row>
    <row r="203" spans="2:9" s="612" customFormat="1" ht="34.9" hidden="1" customHeight="1">
      <c r="B203" s="216">
        <v>42005</v>
      </c>
      <c r="C203" s="531">
        <v>19380.7</v>
      </c>
      <c r="D203" s="532">
        <v>1117</v>
      </c>
      <c r="E203" s="532">
        <v>347.1</v>
      </c>
      <c r="F203" s="532">
        <v>9.8000000000000007</v>
      </c>
      <c r="G203" s="532">
        <v>17422.8</v>
      </c>
      <c r="H203" s="532">
        <v>484</v>
      </c>
      <c r="I203" s="592"/>
    </row>
    <row r="204" spans="2:9" s="612" customFormat="1" ht="34.9" hidden="1" customHeight="1">
      <c r="B204" s="217">
        <v>42036</v>
      </c>
      <c r="C204" s="536">
        <v>19357.400000000001</v>
      </c>
      <c r="D204" s="537">
        <v>1229.3</v>
      </c>
      <c r="E204" s="537">
        <v>340.1</v>
      </c>
      <c r="F204" s="537">
        <v>7.3</v>
      </c>
      <c r="G204" s="537">
        <v>17283.099999999999</v>
      </c>
      <c r="H204" s="537">
        <v>497.6</v>
      </c>
      <c r="I204" s="592"/>
    </row>
    <row r="205" spans="2:9" s="612" customFormat="1" ht="34.9" hidden="1" customHeight="1">
      <c r="B205" s="216">
        <v>42064</v>
      </c>
      <c r="C205" s="531">
        <v>19782.5</v>
      </c>
      <c r="D205" s="532">
        <v>1691.2</v>
      </c>
      <c r="E205" s="532">
        <v>346.8</v>
      </c>
      <c r="F205" s="532">
        <v>9.9</v>
      </c>
      <c r="G205" s="532">
        <v>17235</v>
      </c>
      <c r="H205" s="532">
        <v>499.6</v>
      </c>
      <c r="I205" s="592"/>
    </row>
    <row r="206" spans="2:9" s="612" customFormat="1" ht="34.9" hidden="1" customHeight="1">
      <c r="B206" s="217">
        <v>42095</v>
      </c>
      <c r="C206" s="536">
        <v>19896.8</v>
      </c>
      <c r="D206" s="537">
        <v>1829.7</v>
      </c>
      <c r="E206" s="537">
        <v>347.3</v>
      </c>
      <c r="F206" s="537">
        <v>8.4</v>
      </c>
      <c r="G206" s="537">
        <v>17198.400000000001</v>
      </c>
      <c r="H206" s="537">
        <v>513</v>
      </c>
      <c r="I206" s="592"/>
    </row>
    <row r="207" spans="2:9" s="612" customFormat="1" ht="34.9" hidden="1" customHeight="1">
      <c r="B207" s="216">
        <v>42125</v>
      </c>
      <c r="C207" s="531">
        <v>19985.400000000001</v>
      </c>
      <c r="D207" s="532">
        <v>1855.6</v>
      </c>
      <c r="E207" s="532">
        <v>350.8</v>
      </c>
      <c r="F207" s="532">
        <v>8.5</v>
      </c>
      <c r="G207" s="532">
        <v>17275.599999999999</v>
      </c>
      <c r="H207" s="532">
        <v>494.9</v>
      </c>
      <c r="I207" s="592"/>
    </row>
    <row r="208" spans="2:9" s="612" customFormat="1" ht="34.9" hidden="1" customHeight="1">
      <c r="B208" s="217">
        <v>42156</v>
      </c>
      <c r="C208" s="536">
        <v>20253.2</v>
      </c>
      <c r="D208" s="537">
        <v>1948.5</v>
      </c>
      <c r="E208" s="537">
        <v>352.7</v>
      </c>
      <c r="F208" s="537">
        <v>8.1</v>
      </c>
      <c r="G208" s="537">
        <v>17469.3</v>
      </c>
      <c r="H208" s="537">
        <v>474.6</v>
      </c>
      <c r="I208" s="592"/>
    </row>
    <row r="209" spans="2:9" s="612" customFormat="1" ht="34.9" hidden="1" customHeight="1">
      <c r="B209" s="216">
        <v>42186</v>
      </c>
      <c r="C209" s="531">
        <v>20285.900000000001</v>
      </c>
      <c r="D209" s="532">
        <v>1887.7</v>
      </c>
      <c r="E209" s="532">
        <v>345.8</v>
      </c>
      <c r="F209" s="532">
        <v>8.6999999999999993</v>
      </c>
      <c r="G209" s="532">
        <v>17576.099999999999</v>
      </c>
      <c r="H209" s="532">
        <v>467.6</v>
      </c>
      <c r="I209" s="592"/>
    </row>
    <row r="210" spans="2:9" s="612" customFormat="1" ht="34.9" hidden="1" customHeight="1">
      <c r="B210" s="217">
        <v>42217</v>
      </c>
      <c r="C210" s="536">
        <v>20609.5</v>
      </c>
      <c r="D210" s="537">
        <v>2082.4</v>
      </c>
      <c r="E210" s="537">
        <v>345.6</v>
      </c>
      <c r="F210" s="537">
        <v>8.6999999999999993</v>
      </c>
      <c r="G210" s="537">
        <v>17682.5</v>
      </c>
      <c r="H210" s="537">
        <v>490.3</v>
      </c>
      <c r="I210" s="592"/>
    </row>
    <row r="211" spans="2:9" s="612" customFormat="1" ht="34.9" hidden="1" customHeight="1">
      <c r="B211" s="216">
        <v>42248</v>
      </c>
      <c r="C211" s="531">
        <v>20838.099999999999</v>
      </c>
      <c r="D211" s="532">
        <v>2199.6</v>
      </c>
      <c r="E211" s="532">
        <v>332.3</v>
      </c>
      <c r="F211" s="532">
        <v>8.5</v>
      </c>
      <c r="G211" s="532">
        <v>17818.32</v>
      </c>
      <c r="H211" s="532">
        <v>479.33</v>
      </c>
      <c r="I211" s="592"/>
    </row>
    <row r="212" spans="2:9" s="612" customFormat="1" ht="34.9" hidden="1" customHeight="1">
      <c r="B212" s="217">
        <v>42278</v>
      </c>
      <c r="C212" s="536">
        <v>21014.400000000001</v>
      </c>
      <c r="D212" s="537">
        <v>2185.1999999999998</v>
      </c>
      <c r="E212" s="537">
        <v>340.2</v>
      </c>
      <c r="F212" s="537">
        <v>16.3</v>
      </c>
      <c r="G212" s="537">
        <v>17991.7</v>
      </c>
      <c r="H212" s="537">
        <v>481</v>
      </c>
      <c r="I212" s="592"/>
    </row>
    <row r="213" spans="2:9" s="612" customFormat="1" ht="34.9" hidden="1" customHeight="1">
      <c r="B213" s="216">
        <v>42309</v>
      </c>
      <c r="C213" s="531">
        <v>21048</v>
      </c>
      <c r="D213" s="532">
        <v>2209.6</v>
      </c>
      <c r="E213" s="532">
        <v>339.3</v>
      </c>
      <c r="F213" s="532">
        <v>12.3</v>
      </c>
      <c r="G213" s="532">
        <v>17994.2</v>
      </c>
      <c r="H213" s="532">
        <v>492.6</v>
      </c>
      <c r="I213" s="592"/>
    </row>
    <row r="214" spans="2:9" s="612" customFormat="1" ht="34.9" hidden="1" customHeight="1">
      <c r="B214" s="217">
        <v>42339</v>
      </c>
      <c r="C214" s="536">
        <v>21103.5</v>
      </c>
      <c r="D214" s="537">
        <v>2193.6999999999998</v>
      </c>
      <c r="E214" s="537">
        <v>325.60000000000002</v>
      </c>
      <c r="F214" s="537">
        <v>9</v>
      </c>
      <c r="G214" s="537">
        <v>18098.099999999999</v>
      </c>
      <c r="H214" s="537">
        <v>477.1</v>
      </c>
      <c r="I214" s="592"/>
    </row>
    <row r="215" spans="2:9" s="612" customFormat="1" ht="34.9" hidden="1" customHeight="1">
      <c r="B215" s="215">
        <v>2016</v>
      </c>
      <c r="C215" s="535"/>
      <c r="D215" s="535"/>
      <c r="E215" s="535"/>
      <c r="F215" s="535"/>
      <c r="G215" s="535"/>
      <c r="H215" s="535"/>
      <c r="I215" s="592"/>
    </row>
    <row r="216" spans="2:9" s="612" customFormat="1" ht="34.9" hidden="1" customHeight="1">
      <c r="B216" s="216">
        <v>42370</v>
      </c>
      <c r="C216" s="531">
        <v>21156.1</v>
      </c>
      <c r="D216" s="532">
        <v>2146.1999999999998</v>
      </c>
      <c r="E216" s="532">
        <v>324.8</v>
      </c>
      <c r="F216" s="532">
        <v>5.5</v>
      </c>
      <c r="G216" s="532">
        <v>18190.2</v>
      </c>
      <c r="H216" s="532">
        <v>489.4</v>
      </c>
      <c r="I216" s="592"/>
    </row>
    <row r="217" spans="2:9" s="612" customFormat="1" ht="34.9" hidden="1" customHeight="1">
      <c r="B217" s="217">
        <v>42401</v>
      </c>
      <c r="C217" s="536">
        <v>21298.1</v>
      </c>
      <c r="D217" s="537">
        <v>2125.4</v>
      </c>
      <c r="E217" s="537">
        <v>313.3</v>
      </c>
      <c r="F217" s="537">
        <v>4.3</v>
      </c>
      <c r="G217" s="537">
        <v>18385.8</v>
      </c>
      <c r="H217" s="537">
        <v>469.3</v>
      </c>
      <c r="I217" s="592"/>
    </row>
    <row r="218" spans="2:9" s="612" customFormat="1" ht="34.9" hidden="1" customHeight="1">
      <c r="B218" s="216">
        <v>42430</v>
      </c>
      <c r="C218" s="531">
        <v>21484.799999999999</v>
      </c>
      <c r="D218" s="532">
        <v>2105.5</v>
      </c>
      <c r="E218" s="532">
        <v>336.9</v>
      </c>
      <c r="F218" s="532">
        <v>13.8</v>
      </c>
      <c r="G218" s="532">
        <v>18569.599999999999</v>
      </c>
      <c r="H218" s="532">
        <v>459</v>
      </c>
      <c r="I218" s="592"/>
    </row>
    <row r="219" spans="2:9" s="612" customFormat="1" ht="34.9" hidden="1" customHeight="1">
      <c r="B219" s="217">
        <v>42461</v>
      </c>
      <c r="C219" s="536">
        <v>21800.1</v>
      </c>
      <c r="D219" s="537">
        <v>2172</v>
      </c>
      <c r="E219" s="537">
        <v>337.7</v>
      </c>
      <c r="F219" s="537">
        <v>10.9</v>
      </c>
      <c r="G219" s="537">
        <v>18810.099999999999</v>
      </c>
      <c r="H219" s="537">
        <v>469.4</v>
      </c>
      <c r="I219" s="592"/>
    </row>
    <row r="220" spans="2:9" s="612" customFormat="1" ht="34.9" hidden="1" customHeight="1">
      <c r="B220" s="216">
        <v>42491</v>
      </c>
      <c r="C220" s="531">
        <v>21881.200000000001</v>
      </c>
      <c r="D220" s="532">
        <v>2159.1999999999998</v>
      </c>
      <c r="E220" s="532">
        <v>348.6</v>
      </c>
      <c r="F220" s="532">
        <v>13.5</v>
      </c>
      <c r="G220" s="532">
        <v>18873.2</v>
      </c>
      <c r="H220" s="532">
        <v>486.7</v>
      </c>
      <c r="I220" s="592"/>
    </row>
    <row r="221" spans="2:9" s="612" customFormat="1" ht="34.9" hidden="1" customHeight="1">
      <c r="B221" s="217">
        <v>42522</v>
      </c>
      <c r="C221" s="536">
        <v>22166.2</v>
      </c>
      <c r="D221" s="537">
        <v>2161.4</v>
      </c>
      <c r="E221" s="537">
        <v>348.5</v>
      </c>
      <c r="F221" s="537">
        <v>10.7</v>
      </c>
      <c r="G221" s="537">
        <v>19179</v>
      </c>
      <c r="H221" s="537">
        <v>466.6</v>
      </c>
      <c r="I221" s="592"/>
    </row>
    <row r="222" spans="2:9" s="612" customFormat="1" ht="34.9" hidden="1" customHeight="1">
      <c r="B222" s="216">
        <v>42552</v>
      </c>
      <c r="C222" s="531">
        <v>22257.4</v>
      </c>
      <c r="D222" s="532">
        <v>2169.1999999999998</v>
      </c>
      <c r="E222" s="532">
        <v>350.1</v>
      </c>
      <c r="F222" s="532">
        <v>12.6</v>
      </c>
      <c r="G222" s="532">
        <v>19239.599999999999</v>
      </c>
      <c r="H222" s="532">
        <v>485.9</v>
      </c>
      <c r="I222" s="592"/>
    </row>
    <row r="223" spans="2:9" s="612" customFormat="1" ht="34.9" hidden="1" customHeight="1">
      <c r="B223" s="217">
        <v>42583</v>
      </c>
      <c r="C223" s="536">
        <v>22313.4</v>
      </c>
      <c r="D223" s="537">
        <v>2141.5</v>
      </c>
      <c r="E223" s="537">
        <v>357</v>
      </c>
      <c r="F223" s="537">
        <v>11.9</v>
      </c>
      <c r="G223" s="537">
        <v>19314.7</v>
      </c>
      <c r="H223" s="537">
        <v>488.3</v>
      </c>
      <c r="I223" s="592"/>
    </row>
    <row r="224" spans="2:9" s="612" customFormat="1" ht="34.9" hidden="1" customHeight="1">
      <c r="B224" s="216">
        <v>42614</v>
      </c>
      <c r="C224" s="531">
        <v>22448.3</v>
      </c>
      <c r="D224" s="532">
        <v>2139.9</v>
      </c>
      <c r="E224" s="532">
        <v>351</v>
      </c>
      <c r="F224" s="532">
        <v>12.1</v>
      </c>
      <c r="G224" s="532">
        <v>19463</v>
      </c>
      <c r="H224" s="532">
        <v>482.3</v>
      </c>
      <c r="I224" s="592"/>
    </row>
    <row r="225" spans="2:9" s="612" customFormat="1" ht="34.9" hidden="1" customHeight="1">
      <c r="B225" s="217">
        <v>42644</v>
      </c>
      <c r="C225" s="536">
        <v>22499</v>
      </c>
      <c r="D225" s="537">
        <v>2115.4</v>
      </c>
      <c r="E225" s="537">
        <v>366.9</v>
      </c>
      <c r="F225" s="537">
        <v>18</v>
      </c>
      <c r="G225" s="537">
        <v>19534.900000000001</v>
      </c>
      <c r="H225" s="537">
        <v>463.8</v>
      </c>
      <c r="I225" s="592"/>
    </row>
    <row r="226" spans="2:9" s="612" customFormat="1" ht="34.9" hidden="1" customHeight="1">
      <c r="B226" s="216">
        <v>42675</v>
      </c>
      <c r="C226" s="531">
        <v>22736.7</v>
      </c>
      <c r="D226" s="532">
        <v>2120.5</v>
      </c>
      <c r="E226" s="532">
        <v>364.7</v>
      </c>
      <c r="F226" s="532">
        <v>10.8</v>
      </c>
      <c r="G226" s="532">
        <v>19759.599999999999</v>
      </c>
      <c r="H226" s="532">
        <v>481.1</v>
      </c>
      <c r="I226" s="592"/>
    </row>
    <row r="227" spans="2:9" s="612" customFormat="1" ht="34.9" hidden="1" customHeight="1">
      <c r="B227" s="217">
        <v>42705</v>
      </c>
      <c r="C227" s="536">
        <v>22905.8</v>
      </c>
      <c r="D227" s="537">
        <v>2154.9</v>
      </c>
      <c r="E227" s="537">
        <v>358.2</v>
      </c>
      <c r="F227" s="537">
        <v>11.6</v>
      </c>
      <c r="G227" s="537">
        <v>19901.400000000001</v>
      </c>
      <c r="H227" s="537">
        <v>479.7</v>
      </c>
      <c r="I227" s="592"/>
    </row>
    <row r="228" spans="2:9" s="612" customFormat="1" ht="34.9" hidden="1" customHeight="1">
      <c r="B228" s="215">
        <v>2017</v>
      </c>
      <c r="C228" s="535"/>
      <c r="D228" s="535"/>
      <c r="E228" s="535"/>
      <c r="F228" s="535"/>
      <c r="G228" s="535"/>
      <c r="H228" s="535"/>
      <c r="I228" s="592"/>
    </row>
    <row r="229" spans="2:9" s="612" customFormat="1" ht="34.9" hidden="1" customHeight="1">
      <c r="B229" s="216">
        <v>42736</v>
      </c>
      <c r="C229" s="531">
        <v>23044.6</v>
      </c>
      <c r="D229" s="532">
        <v>2155.6999999999998</v>
      </c>
      <c r="E229" s="532">
        <v>353.3</v>
      </c>
      <c r="F229" s="532">
        <v>11.6</v>
      </c>
      <c r="G229" s="532">
        <v>20032</v>
      </c>
      <c r="H229" s="532">
        <v>492</v>
      </c>
      <c r="I229" s="592"/>
    </row>
    <row r="230" spans="2:9" s="612" customFormat="1" ht="34.9" hidden="1" customHeight="1">
      <c r="B230" s="217">
        <v>42767</v>
      </c>
      <c r="C230" s="536">
        <v>23192.7</v>
      </c>
      <c r="D230" s="537">
        <v>2157.1999999999998</v>
      </c>
      <c r="E230" s="537">
        <v>352.3</v>
      </c>
      <c r="F230" s="537">
        <v>11.8</v>
      </c>
      <c r="G230" s="537">
        <v>20158.8</v>
      </c>
      <c r="H230" s="537">
        <v>512.6</v>
      </c>
      <c r="I230" s="592"/>
    </row>
    <row r="231" spans="2:9" s="612" customFormat="1" ht="34.9" hidden="1" customHeight="1">
      <c r="B231" s="216">
        <v>42795</v>
      </c>
      <c r="C231" s="531">
        <v>23413.5</v>
      </c>
      <c r="D231" s="532">
        <v>2110.1999999999998</v>
      </c>
      <c r="E231" s="532">
        <v>364.5</v>
      </c>
      <c r="F231" s="532">
        <v>12</v>
      </c>
      <c r="G231" s="532">
        <v>20427.599999999999</v>
      </c>
      <c r="H231" s="532">
        <v>499.2</v>
      </c>
      <c r="I231" s="592"/>
    </row>
    <row r="232" spans="2:9" s="612" customFormat="1" ht="34.9" hidden="1" customHeight="1">
      <c r="B232" s="217">
        <v>42826</v>
      </c>
      <c r="C232" s="536">
        <v>23711.9</v>
      </c>
      <c r="D232" s="537">
        <v>2169.3000000000002</v>
      </c>
      <c r="E232" s="537">
        <v>357.1</v>
      </c>
      <c r="F232" s="537">
        <v>11.9</v>
      </c>
      <c r="G232" s="537">
        <v>20668</v>
      </c>
      <c r="H232" s="537">
        <v>505.6</v>
      </c>
      <c r="I232" s="592"/>
    </row>
    <row r="233" spans="2:9" s="612" customFormat="1" ht="34.9" hidden="1" customHeight="1">
      <c r="B233" s="216">
        <v>42856</v>
      </c>
      <c r="C233" s="531">
        <v>23768.5</v>
      </c>
      <c r="D233" s="532">
        <v>2202.1</v>
      </c>
      <c r="E233" s="532">
        <v>359.5</v>
      </c>
      <c r="F233" s="532">
        <v>12.2</v>
      </c>
      <c r="G233" s="532">
        <v>20714.2</v>
      </c>
      <c r="H233" s="532">
        <v>480.5</v>
      </c>
      <c r="I233" s="592"/>
    </row>
    <row r="234" spans="2:9" s="612" customFormat="1" ht="34.9" hidden="1" customHeight="1">
      <c r="B234" s="217">
        <v>42887</v>
      </c>
      <c r="C234" s="536">
        <v>24053.1</v>
      </c>
      <c r="D234" s="537">
        <v>2227.1999999999998</v>
      </c>
      <c r="E234" s="537">
        <v>384.5</v>
      </c>
      <c r="F234" s="537">
        <v>12.3</v>
      </c>
      <c r="G234" s="537">
        <v>20947.8</v>
      </c>
      <c r="H234" s="537">
        <v>481.3</v>
      </c>
      <c r="I234" s="592"/>
    </row>
    <row r="235" spans="2:9" s="612" customFormat="1" ht="34.9" hidden="1" customHeight="1">
      <c r="B235" s="216">
        <v>42917</v>
      </c>
      <c r="C235" s="531">
        <v>24085.7</v>
      </c>
      <c r="D235" s="532">
        <v>2154.3000000000002</v>
      </c>
      <c r="E235" s="532">
        <v>358.4</v>
      </c>
      <c r="F235" s="532">
        <v>12.5</v>
      </c>
      <c r="G235" s="532">
        <v>21064.5</v>
      </c>
      <c r="H235" s="532">
        <v>496</v>
      </c>
      <c r="I235" s="592"/>
    </row>
    <row r="236" spans="2:9" s="612" customFormat="1" ht="34.9" hidden="1" customHeight="1">
      <c r="B236" s="217">
        <v>42948</v>
      </c>
      <c r="C236" s="536">
        <v>24300.9</v>
      </c>
      <c r="D236" s="537">
        <v>2182.8000000000002</v>
      </c>
      <c r="E236" s="537">
        <v>352.5</v>
      </c>
      <c r="F236" s="537">
        <v>14.7</v>
      </c>
      <c r="G236" s="537">
        <v>21229.9</v>
      </c>
      <c r="H236" s="537">
        <v>521</v>
      </c>
      <c r="I236" s="592"/>
    </row>
    <row r="237" spans="2:9" s="612" customFormat="1" ht="34.9" hidden="1" customHeight="1">
      <c r="B237" s="216">
        <v>42979</v>
      </c>
      <c r="C237" s="531">
        <v>24403.200000000001</v>
      </c>
      <c r="D237" s="532">
        <v>2102.1</v>
      </c>
      <c r="E237" s="532">
        <v>349.1</v>
      </c>
      <c r="F237" s="532">
        <v>14.7</v>
      </c>
      <c r="G237" s="532">
        <v>21447.4</v>
      </c>
      <c r="H237" s="532">
        <v>489.9</v>
      </c>
      <c r="I237" s="592"/>
    </row>
    <row r="238" spans="2:9" s="612" customFormat="1" ht="34.9" hidden="1" customHeight="1">
      <c r="B238" s="217">
        <v>43009</v>
      </c>
      <c r="C238" s="536">
        <v>24583.599999999999</v>
      </c>
      <c r="D238" s="537">
        <v>2155.3000000000002</v>
      </c>
      <c r="E238" s="537">
        <v>365.7</v>
      </c>
      <c r="F238" s="537">
        <v>14.2</v>
      </c>
      <c r="G238" s="537">
        <v>21550.1</v>
      </c>
      <c r="H238" s="537">
        <v>498.3</v>
      </c>
      <c r="I238" s="592"/>
    </row>
    <row r="239" spans="2:9" s="612" customFormat="1" ht="34.9" hidden="1" customHeight="1">
      <c r="B239" s="216">
        <v>43040</v>
      </c>
      <c r="C239" s="531">
        <v>24819.9</v>
      </c>
      <c r="D239" s="532">
        <v>2169</v>
      </c>
      <c r="E239" s="532">
        <v>370.8</v>
      </c>
      <c r="F239" s="532">
        <v>14.3</v>
      </c>
      <c r="G239" s="532">
        <v>21765.7</v>
      </c>
      <c r="H239" s="532">
        <v>500.1</v>
      </c>
      <c r="I239" s="592"/>
    </row>
    <row r="240" spans="2:9" s="612" customFormat="1" ht="34.9" hidden="1" customHeight="1">
      <c r="B240" s="217">
        <v>43070</v>
      </c>
      <c r="C240" s="536">
        <v>24736.799999999999</v>
      </c>
      <c r="D240" s="537">
        <v>2114.8000000000002</v>
      </c>
      <c r="E240" s="537">
        <v>357.6</v>
      </c>
      <c r="F240" s="537">
        <v>17</v>
      </c>
      <c r="G240" s="537">
        <v>21747.1</v>
      </c>
      <c r="H240" s="537">
        <v>500.3</v>
      </c>
      <c r="I240" s="592"/>
    </row>
    <row r="241" spans="2:9" s="612" customFormat="1" ht="34.9" hidden="1" customHeight="1">
      <c r="B241" s="215">
        <v>2018</v>
      </c>
      <c r="C241" s="535"/>
      <c r="D241" s="535"/>
      <c r="E241" s="535"/>
      <c r="F241" s="535"/>
      <c r="G241" s="535"/>
      <c r="H241" s="535"/>
      <c r="I241" s="592"/>
    </row>
    <row r="242" spans="2:9" s="612" customFormat="1" ht="34.9" hidden="1" customHeight="1">
      <c r="B242" s="216">
        <v>43101</v>
      </c>
      <c r="C242" s="531">
        <v>24952.3</v>
      </c>
      <c r="D242" s="532">
        <v>2153.4</v>
      </c>
      <c r="E242" s="532">
        <v>359.8</v>
      </c>
      <c r="F242" s="532">
        <v>19.8</v>
      </c>
      <c r="G242" s="532">
        <v>21905</v>
      </c>
      <c r="H242" s="532">
        <v>514.29999999999995</v>
      </c>
      <c r="I242" s="592"/>
    </row>
    <row r="243" spans="2:9" s="612" customFormat="1" ht="34.9" hidden="1" customHeight="1">
      <c r="B243" s="217">
        <v>43132</v>
      </c>
      <c r="C243" s="536">
        <v>25098.799999999999</v>
      </c>
      <c r="D243" s="537">
        <v>2093.6</v>
      </c>
      <c r="E243" s="537">
        <v>362.6</v>
      </c>
      <c r="F243" s="537">
        <v>20</v>
      </c>
      <c r="G243" s="537">
        <v>22098.6</v>
      </c>
      <c r="H243" s="537">
        <v>524</v>
      </c>
      <c r="I243" s="592"/>
    </row>
    <row r="244" spans="2:9" s="612" customFormat="1" ht="34.9" hidden="1" customHeight="1">
      <c r="B244" s="216">
        <v>43160</v>
      </c>
      <c r="C244" s="531">
        <v>25195.7</v>
      </c>
      <c r="D244" s="532">
        <v>2077.6</v>
      </c>
      <c r="E244" s="532">
        <v>392.4</v>
      </c>
      <c r="F244" s="532">
        <v>19.399999999999999</v>
      </c>
      <c r="G244" s="532">
        <v>22172.3</v>
      </c>
      <c r="H244" s="532">
        <v>534</v>
      </c>
      <c r="I244" s="592"/>
    </row>
    <row r="245" spans="2:9" s="612" customFormat="1" ht="34.9" hidden="1" customHeight="1">
      <c r="B245" s="217">
        <v>43191</v>
      </c>
      <c r="C245" s="536">
        <v>25386.3</v>
      </c>
      <c r="D245" s="537">
        <v>2087.6</v>
      </c>
      <c r="E245" s="537">
        <v>382.2</v>
      </c>
      <c r="F245" s="537">
        <v>20.6</v>
      </c>
      <c r="G245" s="537">
        <v>22354.1</v>
      </c>
      <c r="H245" s="537">
        <v>541.79999999999995</v>
      </c>
      <c r="I245" s="592"/>
    </row>
    <row r="246" spans="2:9" s="612" customFormat="1" ht="34.9" hidden="1" customHeight="1">
      <c r="B246" s="216">
        <v>43221</v>
      </c>
      <c r="C246" s="531">
        <v>25639.200000000001</v>
      </c>
      <c r="D246" s="532">
        <v>2127.1999999999998</v>
      </c>
      <c r="E246" s="532">
        <v>405.2</v>
      </c>
      <c r="F246" s="532">
        <v>22.8</v>
      </c>
      <c r="G246" s="532">
        <v>22532.1</v>
      </c>
      <c r="H246" s="532">
        <v>551.9</v>
      </c>
      <c r="I246" s="592"/>
    </row>
    <row r="247" spans="2:9" s="612" customFormat="1" ht="34.9" hidden="1" customHeight="1">
      <c r="B247" s="217">
        <v>43252</v>
      </c>
      <c r="C247" s="536">
        <v>25731.4</v>
      </c>
      <c r="D247" s="537">
        <v>2139.6999999999998</v>
      </c>
      <c r="E247" s="537">
        <v>410.4</v>
      </c>
      <c r="F247" s="537">
        <v>19.3</v>
      </c>
      <c r="G247" s="537">
        <v>22568.2</v>
      </c>
      <c r="H247" s="537">
        <v>593.79999999999995</v>
      </c>
      <c r="I247" s="592"/>
    </row>
    <row r="248" spans="2:9" s="612" customFormat="1" ht="34.9" hidden="1" customHeight="1">
      <c r="B248" s="216">
        <v>43282</v>
      </c>
      <c r="C248" s="531">
        <v>25794.3</v>
      </c>
      <c r="D248" s="532">
        <v>2146.3000000000002</v>
      </c>
      <c r="E248" s="532">
        <v>401.2</v>
      </c>
      <c r="F248" s="532">
        <v>22.5</v>
      </c>
      <c r="G248" s="532">
        <v>22622.1</v>
      </c>
      <c r="H248" s="532">
        <v>602.20000000000005</v>
      </c>
      <c r="I248" s="592"/>
    </row>
    <row r="249" spans="2:9" s="612" customFormat="1" ht="34.9" hidden="1" customHeight="1">
      <c r="B249" s="217">
        <v>43313</v>
      </c>
      <c r="C249" s="536">
        <v>25877.3</v>
      </c>
      <c r="D249" s="537">
        <v>2148.1</v>
      </c>
      <c r="E249" s="537">
        <v>398.7</v>
      </c>
      <c r="F249" s="537">
        <v>22.8</v>
      </c>
      <c r="G249" s="537">
        <v>22690.1</v>
      </c>
      <c r="H249" s="537">
        <v>617.6</v>
      </c>
      <c r="I249" s="592"/>
    </row>
    <row r="250" spans="2:9" s="612" customFormat="1" ht="34.9" hidden="1" customHeight="1">
      <c r="B250" s="216">
        <v>43344</v>
      </c>
      <c r="C250" s="531">
        <v>25884.1</v>
      </c>
      <c r="D250" s="532">
        <v>2076.8000000000002</v>
      </c>
      <c r="E250" s="532">
        <v>399.1</v>
      </c>
      <c r="F250" s="532">
        <v>22.1</v>
      </c>
      <c r="G250" s="532">
        <v>22753</v>
      </c>
      <c r="H250" s="532">
        <v>633.1</v>
      </c>
      <c r="I250" s="592"/>
    </row>
    <row r="251" spans="2:9" s="612" customFormat="1" ht="34.9" hidden="1" customHeight="1">
      <c r="B251" s="217">
        <v>43374</v>
      </c>
      <c r="C251" s="536">
        <v>25972.799999999999</v>
      </c>
      <c r="D251" s="537">
        <v>2013</v>
      </c>
      <c r="E251" s="537">
        <v>415.2</v>
      </c>
      <c r="F251" s="537">
        <v>22.2</v>
      </c>
      <c r="G251" s="537">
        <v>22895.599999999999</v>
      </c>
      <c r="H251" s="537">
        <v>626.79999999999995</v>
      </c>
      <c r="I251" s="592"/>
    </row>
    <row r="252" spans="2:9" s="612" customFormat="1" ht="34.9" hidden="1" customHeight="1">
      <c r="B252" s="216">
        <v>43405</v>
      </c>
      <c r="C252" s="531">
        <v>26187</v>
      </c>
      <c r="D252" s="532">
        <v>2034.2</v>
      </c>
      <c r="E252" s="532">
        <v>429.7</v>
      </c>
      <c r="F252" s="532">
        <v>22.2</v>
      </c>
      <c r="G252" s="532">
        <v>23037.3</v>
      </c>
      <c r="H252" s="532">
        <v>663.6</v>
      </c>
      <c r="I252" s="592"/>
    </row>
    <row r="253" spans="2:9" s="612" customFormat="1" ht="34.9" hidden="1" customHeight="1">
      <c r="B253" s="217">
        <v>43435</v>
      </c>
      <c r="C253" s="536">
        <v>26111.8</v>
      </c>
      <c r="D253" s="537">
        <v>1994.7</v>
      </c>
      <c r="E253" s="537">
        <v>429</v>
      </c>
      <c r="F253" s="537">
        <v>21.5</v>
      </c>
      <c r="G253" s="537">
        <v>23011.3</v>
      </c>
      <c r="H253" s="537">
        <v>655.29999999999995</v>
      </c>
      <c r="I253" s="592"/>
    </row>
    <row r="254" spans="2:9" s="612" customFormat="1" ht="34.9" hidden="1" customHeight="1">
      <c r="B254" s="215">
        <v>2019</v>
      </c>
      <c r="C254" s="535"/>
      <c r="D254" s="535"/>
      <c r="E254" s="535"/>
      <c r="F254" s="535"/>
      <c r="G254" s="535"/>
      <c r="H254" s="535"/>
      <c r="I254" s="592"/>
    </row>
    <row r="255" spans="2:9" s="612" customFormat="1" ht="34.9" hidden="1" customHeight="1">
      <c r="B255" s="216">
        <v>43466</v>
      </c>
      <c r="C255" s="531">
        <v>26214.1</v>
      </c>
      <c r="D255" s="532">
        <v>2023.2</v>
      </c>
      <c r="E255" s="532">
        <v>422.2</v>
      </c>
      <c r="F255" s="532">
        <v>22.6</v>
      </c>
      <c r="G255" s="532">
        <v>23069.200000000001</v>
      </c>
      <c r="H255" s="532">
        <v>676.9</v>
      </c>
      <c r="I255" s="592"/>
    </row>
    <row r="256" spans="2:9" s="612" customFormat="1" ht="34.9" hidden="1" customHeight="1">
      <c r="B256" s="217">
        <v>43497</v>
      </c>
      <c r="C256" s="536">
        <v>26269</v>
      </c>
      <c r="D256" s="537">
        <v>1936.8</v>
      </c>
      <c r="E256" s="537">
        <v>441.2</v>
      </c>
      <c r="F256" s="537">
        <v>21.4</v>
      </c>
      <c r="G256" s="537">
        <v>23219.5</v>
      </c>
      <c r="H256" s="537">
        <v>650.1</v>
      </c>
      <c r="I256" s="592"/>
    </row>
    <row r="257" spans="2:9" s="612" customFormat="1" ht="34.9" hidden="1" customHeight="1">
      <c r="B257" s="216">
        <v>43525</v>
      </c>
      <c r="C257" s="531">
        <v>26352.3</v>
      </c>
      <c r="D257" s="532">
        <v>1913</v>
      </c>
      <c r="E257" s="532">
        <v>459.7</v>
      </c>
      <c r="F257" s="532">
        <v>21.7</v>
      </c>
      <c r="G257" s="532">
        <v>23297.5</v>
      </c>
      <c r="H257" s="532">
        <v>660.4</v>
      </c>
      <c r="I257" s="592"/>
    </row>
    <row r="258" spans="2:9" s="612" customFormat="1" ht="34.9" hidden="1" customHeight="1">
      <c r="B258" s="217">
        <v>43556</v>
      </c>
      <c r="C258" s="536">
        <v>26513.1</v>
      </c>
      <c r="D258" s="537">
        <v>1900.6</v>
      </c>
      <c r="E258" s="537">
        <v>458.6</v>
      </c>
      <c r="F258" s="537">
        <v>27.7</v>
      </c>
      <c r="G258" s="537">
        <v>23480.9</v>
      </c>
      <c r="H258" s="537">
        <v>645.29999999999995</v>
      </c>
      <c r="I258" s="592"/>
    </row>
    <row r="259" spans="2:9" s="612" customFormat="1" ht="34.9" hidden="1" customHeight="1">
      <c r="B259" s="216">
        <v>43586</v>
      </c>
      <c r="C259" s="531">
        <v>26730.5</v>
      </c>
      <c r="D259" s="532">
        <v>1935.6</v>
      </c>
      <c r="E259" s="532">
        <v>467.1</v>
      </c>
      <c r="F259" s="532">
        <v>28.2</v>
      </c>
      <c r="G259" s="532">
        <v>23671.3</v>
      </c>
      <c r="H259" s="532">
        <v>628.29999999999995</v>
      </c>
      <c r="I259" s="592"/>
    </row>
    <row r="260" spans="2:9" s="612" customFormat="1" ht="34.9" hidden="1" customHeight="1">
      <c r="B260" s="217">
        <v>43617</v>
      </c>
      <c r="C260" s="536">
        <v>26858.7</v>
      </c>
      <c r="D260" s="537">
        <v>1976.4</v>
      </c>
      <c r="E260" s="537">
        <v>474.8</v>
      </c>
      <c r="F260" s="537">
        <v>28.6</v>
      </c>
      <c r="G260" s="537">
        <v>23763.1</v>
      </c>
      <c r="H260" s="537">
        <v>615.79999999999995</v>
      </c>
      <c r="I260" s="592"/>
    </row>
    <row r="261" spans="2:9" s="612" customFormat="1" ht="34.9" hidden="1" customHeight="1">
      <c r="B261" s="216">
        <v>43647</v>
      </c>
      <c r="C261" s="531">
        <v>26836.799999999999</v>
      </c>
      <c r="D261" s="532">
        <v>1936.7</v>
      </c>
      <c r="E261" s="532">
        <v>484.1</v>
      </c>
      <c r="F261" s="532">
        <v>28.6</v>
      </c>
      <c r="G261" s="532">
        <v>23787.4</v>
      </c>
      <c r="H261" s="532">
        <v>600</v>
      </c>
      <c r="I261" s="592"/>
    </row>
    <row r="262" spans="2:9" s="612" customFormat="1" ht="34.9" hidden="1" customHeight="1">
      <c r="B262" s="217">
        <v>43678</v>
      </c>
      <c r="C262" s="536">
        <v>27030.6</v>
      </c>
      <c r="D262" s="537">
        <v>1989.5</v>
      </c>
      <c r="E262" s="537">
        <v>502.5</v>
      </c>
      <c r="F262" s="537">
        <v>27.9</v>
      </c>
      <c r="G262" s="537">
        <v>23901</v>
      </c>
      <c r="H262" s="537">
        <v>609.70000000000005</v>
      </c>
      <c r="I262" s="592"/>
    </row>
    <row r="263" spans="2:9" s="612" customFormat="1" ht="34.9" hidden="1" customHeight="1">
      <c r="B263" s="216">
        <v>43709</v>
      </c>
      <c r="C263" s="531">
        <v>27023.1</v>
      </c>
      <c r="D263" s="532">
        <v>1970.8</v>
      </c>
      <c r="E263" s="532">
        <v>497.1</v>
      </c>
      <c r="F263" s="532">
        <v>31.8</v>
      </c>
      <c r="G263" s="532">
        <v>23906.799999999999</v>
      </c>
      <c r="H263" s="532">
        <v>616.6</v>
      </c>
      <c r="I263" s="592"/>
    </row>
    <row r="264" spans="2:9" s="612" customFormat="1" ht="34.9" hidden="1" customHeight="1">
      <c r="B264" s="217">
        <v>43739</v>
      </c>
      <c r="C264" s="536">
        <v>27154.799999999999</v>
      </c>
      <c r="D264" s="537">
        <v>1905.3</v>
      </c>
      <c r="E264" s="537">
        <v>505.4</v>
      </c>
      <c r="F264" s="537">
        <v>32.200000000000003</v>
      </c>
      <c r="G264" s="537">
        <v>24077.200000000001</v>
      </c>
      <c r="H264" s="537">
        <v>634.70000000000005</v>
      </c>
      <c r="I264" s="592"/>
    </row>
    <row r="265" spans="2:9" s="612" customFormat="1" ht="34.9" hidden="1" customHeight="1">
      <c r="B265" s="216">
        <v>43770</v>
      </c>
      <c r="C265" s="531">
        <v>27134.400000000001</v>
      </c>
      <c r="D265" s="532">
        <v>1923.2</v>
      </c>
      <c r="E265" s="532">
        <v>522.9</v>
      </c>
      <c r="F265" s="532">
        <v>32.799999999999997</v>
      </c>
      <c r="G265" s="532">
        <v>24028.9</v>
      </c>
      <c r="H265" s="532">
        <v>626.6</v>
      </c>
      <c r="I265" s="592"/>
    </row>
    <row r="266" spans="2:9" s="612" customFormat="1" ht="34.9" hidden="1" customHeight="1">
      <c r="B266" s="217">
        <v>43800</v>
      </c>
      <c r="C266" s="536">
        <v>27082.2</v>
      </c>
      <c r="D266" s="537">
        <v>1878</v>
      </c>
      <c r="E266" s="537">
        <v>501.3</v>
      </c>
      <c r="F266" s="537">
        <v>29.9</v>
      </c>
      <c r="G266" s="537">
        <v>23998.6</v>
      </c>
      <c r="H266" s="537">
        <v>674.4</v>
      </c>
      <c r="I266" s="592"/>
    </row>
    <row r="267" spans="2:9" s="612" customFormat="1" ht="34.9" hidden="1" customHeight="1">
      <c r="B267" s="215">
        <v>2020</v>
      </c>
      <c r="C267" s="535"/>
      <c r="D267" s="535"/>
      <c r="E267" s="535"/>
      <c r="F267" s="535"/>
      <c r="G267" s="535"/>
      <c r="H267" s="535"/>
      <c r="I267" s="592"/>
    </row>
    <row r="268" spans="2:9" s="612" customFormat="1" ht="34.9" hidden="1" customHeight="1">
      <c r="B268" s="216">
        <v>43831</v>
      </c>
      <c r="C268" s="531">
        <v>27235.3</v>
      </c>
      <c r="D268" s="532">
        <v>1879.2</v>
      </c>
      <c r="E268" s="532">
        <v>497.9</v>
      </c>
      <c r="F268" s="532">
        <v>79.5</v>
      </c>
      <c r="G268" s="532">
        <v>24126</v>
      </c>
      <c r="H268" s="532">
        <v>652.70000000000005</v>
      </c>
      <c r="I268" s="592"/>
    </row>
    <row r="269" spans="2:9" s="612" customFormat="1" ht="34.9" hidden="1" customHeight="1">
      <c r="B269" s="217">
        <v>43862</v>
      </c>
      <c r="C269" s="536">
        <v>27465.599999999999</v>
      </c>
      <c r="D269" s="537">
        <v>1845.3</v>
      </c>
      <c r="E269" s="537">
        <v>509.6</v>
      </c>
      <c r="F269" s="537">
        <v>109.9</v>
      </c>
      <c r="G269" s="537">
        <v>24326.799999999999</v>
      </c>
      <c r="H269" s="537">
        <v>674</v>
      </c>
      <c r="I269" s="592"/>
    </row>
    <row r="270" spans="2:9" s="612" customFormat="1" ht="34.9" hidden="1" customHeight="1">
      <c r="B270" s="216">
        <v>43891</v>
      </c>
      <c r="C270" s="531">
        <v>27636.5</v>
      </c>
      <c r="D270" s="532">
        <v>1794.7</v>
      </c>
      <c r="E270" s="532">
        <v>533</v>
      </c>
      <c r="F270" s="532">
        <v>130.1</v>
      </c>
      <c r="G270" s="532">
        <v>24537.7</v>
      </c>
      <c r="H270" s="532">
        <v>641</v>
      </c>
      <c r="I270" s="592"/>
    </row>
    <row r="271" spans="2:9" s="612" customFormat="1" ht="34.9" hidden="1" customHeight="1">
      <c r="B271" s="217">
        <v>43922</v>
      </c>
      <c r="C271" s="536">
        <v>27867</v>
      </c>
      <c r="D271" s="537">
        <v>1870.2</v>
      </c>
      <c r="E271" s="537">
        <v>556.5</v>
      </c>
      <c r="F271" s="537">
        <v>129.69999999999999</v>
      </c>
      <c r="G271" s="537">
        <v>24679.200000000001</v>
      </c>
      <c r="H271" s="537">
        <v>631.4</v>
      </c>
      <c r="I271" s="592"/>
    </row>
    <row r="272" spans="2:9" s="612" customFormat="1" ht="34.9" hidden="1" customHeight="1">
      <c r="B272" s="216">
        <v>43952</v>
      </c>
      <c r="C272" s="531">
        <v>28057.8</v>
      </c>
      <c r="D272" s="532">
        <v>1915.1</v>
      </c>
      <c r="E272" s="532">
        <v>562.5</v>
      </c>
      <c r="F272" s="532">
        <v>131</v>
      </c>
      <c r="G272" s="532">
        <v>24839</v>
      </c>
      <c r="H272" s="532">
        <v>610.20000000000005</v>
      </c>
      <c r="I272" s="592"/>
    </row>
    <row r="273" spans="2:9" s="612" customFormat="1" ht="34.9" hidden="1" customHeight="1">
      <c r="B273" s="217">
        <v>43983</v>
      </c>
      <c r="C273" s="536">
        <v>28211.9</v>
      </c>
      <c r="D273" s="537">
        <v>1859.4</v>
      </c>
      <c r="E273" s="537">
        <v>552.1</v>
      </c>
      <c r="F273" s="537">
        <v>130.4</v>
      </c>
      <c r="G273" s="537">
        <v>25059.9</v>
      </c>
      <c r="H273" s="537">
        <v>610.1</v>
      </c>
      <c r="I273" s="592"/>
    </row>
    <row r="274" spans="2:9" s="612" customFormat="1" ht="34.9" hidden="1" customHeight="1">
      <c r="B274" s="216">
        <v>44013</v>
      </c>
      <c r="C274" s="531">
        <v>28546.6</v>
      </c>
      <c r="D274" s="532">
        <v>1878</v>
      </c>
      <c r="E274" s="532">
        <v>563.79999999999995</v>
      </c>
      <c r="F274" s="532">
        <v>129.1</v>
      </c>
      <c r="G274" s="532">
        <v>25365.3</v>
      </c>
      <c r="H274" s="532">
        <v>610.4</v>
      </c>
      <c r="I274" s="592"/>
    </row>
    <row r="275" spans="2:9" s="612" customFormat="1" ht="34.9" hidden="1" customHeight="1">
      <c r="B275" s="217">
        <v>44044</v>
      </c>
      <c r="C275" s="536">
        <v>28644</v>
      </c>
      <c r="D275" s="537">
        <v>1886.9</v>
      </c>
      <c r="E275" s="537">
        <v>556.20000000000005</v>
      </c>
      <c r="F275" s="537">
        <v>130.1</v>
      </c>
      <c r="G275" s="537">
        <v>25457.7</v>
      </c>
      <c r="H275" s="537">
        <v>613.1</v>
      </c>
      <c r="I275" s="592"/>
    </row>
    <row r="276" spans="2:9" s="612" customFormat="1" ht="34.9" hidden="1" customHeight="1">
      <c r="B276" s="216">
        <v>44075</v>
      </c>
      <c r="C276" s="531">
        <v>28647.200000000001</v>
      </c>
      <c r="D276" s="532">
        <v>1868.8</v>
      </c>
      <c r="E276" s="532">
        <v>552.70000000000005</v>
      </c>
      <c r="F276" s="532">
        <v>128.80000000000001</v>
      </c>
      <c r="G276" s="532">
        <v>25471.4</v>
      </c>
      <c r="H276" s="532">
        <v>625.5</v>
      </c>
      <c r="I276" s="592"/>
    </row>
    <row r="277" spans="2:9" s="612" customFormat="1" ht="34.9" hidden="1" customHeight="1">
      <c r="B277" s="217">
        <v>44105</v>
      </c>
      <c r="C277" s="536">
        <v>28699.8</v>
      </c>
      <c r="D277" s="537">
        <v>1844.5</v>
      </c>
      <c r="E277" s="537">
        <v>553.70000000000005</v>
      </c>
      <c r="F277" s="537">
        <v>129.5</v>
      </c>
      <c r="G277" s="537">
        <v>25561.3</v>
      </c>
      <c r="H277" s="537">
        <v>610.79999999999995</v>
      </c>
      <c r="I277" s="592"/>
    </row>
    <row r="278" spans="2:9" s="612" customFormat="1" ht="34.9" hidden="1" customHeight="1">
      <c r="B278" s="216">
        <v>44136</v>
      </c>
      <c r="C278" s="531">
        <v>28723.200000000001</v>
      </c>
      <c r="D278" s="532">
        <v>1837.5</v>
      </c>
      <c r="E278" s="532">
        <v>571.20000000000005</v>
      </c>
      <c r="F278" s="532">
        <v>129.6</v>
      </c>
      <c r="G278" s="532">
        <v>25579.8</v>
      </c>
      <c r="H278" s="532">
        <v>605.1</v>
      </c>
      <c r="I278" s="592"/>
    </row>
    <row r="279" spans="2:9" s="612" customFormat="1" ht="34.9" hidden="1" customHeight="1">
      <c r="B279" s="217">
        <v>44166</v>
      </c>
      <c r="C279" s="536">
        <v>28639.1</v>
      </c>
      <c r="D279" s="537">
        <v>1804.1</v>
      </c>
      <c r="E279" s="537">
        <v>566</v>
      </c>
      <c r="F279" s="537">
        <v>129.69999999999999</v>
      </c>
      <c r="G279" s="537">
        <v>25526.5</v>
      </c>
      <c r="H279" s="537">
        <v>612.79999999999995</v>
      </c>
      <c r="I279" s="592"/>
    </row>
    <row r="280" spans="2:9" s="612" customFormat="1" ht="34.9" hidden="1" customHeight="1">
      <c r="B280" s="215">
        <v>2021</v>
      </c>
      <c r="C280" s="535"/>
      <c r="D280" s="535"/>
      <c r="E280" s="535"/>
      <c r="F280" s="535"/>
      <c r="G280" s="535"/>
      <c r="H280" s="535"/>
      <c r="I280" s="592"/>
    </row>
    <row r="281" spans="2:9" s="612" customFormat="1" ht="34.9" hidden="1" customHeight="1">
      <c r="B281" s="216">
        <v>44197</v>
      </c>
      <c r="C281" s="531">
        <v>28782.6</v>
      </c>
      <c r="D281" s="532">
        <v>1827.8</v>
      </c>
      <c r="E281" s="532">
        <v>582.70000000000005</v>
      </c>
      <c r="F281" s="532">
        <v>130.5</v>
      </c>
      <c r="G281" s="532">
        <v>25610.400000000001</v>
      </c>
      <c r="H281" s="532">
        <v>631.20000000000005</v>
      </c>
      <c r="I281" s="592"/>
    </row>
    <row r="282" spans="2:9" s="612" customFormat="1" ht="34.9" hidden="1" customHeight="1">
      <c r="B282" s="217">
        <v>44228</v>
      </c>
      <c r="C282" s="536">
        <v>29157.8</v>
      </c>
      <c r="D282" s="537">
        <v>1828.6</v>
      </c>
      <c r="E282" s="537">
        <v>586.9</v>
      </c>
      <c r="F282" s="537">
        <v>133.9</v>
      </c>
      <c r="G282" s="537">
        <v>25977.9</v>
      </c>
      <c r="H282" s="537">
        <v>630.6</v>
      </c>
      <c r="I282" s="592"/>
    </row>
    <row r="283" spans="2:9" s="612" customFormat="1" ht="34.9" hidden="1" customHeight="1">
      <c r="B283" s="216">
        <v>44256</v>
      </c>
      <c r="C283" s="531">
        <v>29321.200000000001</v>
      </c>
      <c r="D283" s="532">
        <v>1851.9</v>
      </c>
      <c r="E283" s="532">
        <v>604.5</v>
      </c>
      <c r="F283" s="532">
        <v>133.6</v>
      </c>
      <c r="G283" s="532">
        <v>26095.5</v>
      </c>
      <c r="H283" s="532">
        <v>635.70000000000005</v>
      </c>
      <c r="I283" s="592"/>
    </row>
    <row r="284" spans="2:9" s="612" customFormat="1" ht="34.9" hidden="1" customHeight="1">
      <c r="B284" s="217">
        <v>44287</v>
      </c>
      <c r="C284" s="536">
        <v>29545.9</v>
      </c>
      <c r="D284" s="537">
        <v>1841.3</v>
      </c>
      <c r="E284" s="537">
        <v>621.20000000000005</v>
      </c>
      <c r="F284" s="537">
        <v>143.80000000000001</v>
      </c>
      <c r="G284" s="537">
        <v>26300.7</v>
      </c>
      <c r="H284" s="537">
        <v>638.79999999999995</v>
      </c>
      <c r="I284" s="592"/>
    </row>
    <row r="285" spans="2:9" s="612" customFormat="1" ht="34.9" hidden="1" customHeight="1">
      <c r="B285" s="216">
        <v>44317</v>
      </c>
      <c r="C285" s="531">
        <v>29565.9</v>
      </c>
      <c r="D285" s="532">
        <v>1827</v>
      </c>
      <c r="E285" s="532">
        <v>645.70000000000005</v>
      </c>
      <c r="F285" s="532">
        <v>144.5</v>
      </c>
      <c r="G285" s="532">
        <v>26293.7</v>
      </c>
      <c r="H285" s="532">
        <v>655</v>
      </c>
      <c r="I285" s="592"/>
    </row>
    <row r="286" spans="2:9" s="612" customFormat="1" ht="34.9" hidden="1" customHeight="1">
      <c r="B286" s="217">
        <v>44348</v>
      </c>
      <c r="C286" s="536">
        <v>29757.3</v>
      </c>
      <c r="D286" s="537">
        <v>1877.4</v>
      </c>
      <c r="E286" s="537">
        <v>652.79999999999995</v>
      </c>
      <c r="F286" s="537">
        <v>142.1</v>
      </c>
      <c r="G286" s="537">
        <v>26434.400000000001</v>
      </c>
      <c r="H286" s="537">
        <v>650.6</v>
      </c>
      <c r="I286" s="592"/>
    </row>
    <row r="287" spans="2:9" s="612" customFormat="1" ht="34.9" hidden="1" customHeight="1">
      <c r="B287" s="216">
        <v>44378</v>
      </c>
      <c r="C287" s="531">
        <v>29783.5</v>
      </c>
      <c r="D287" s="532">
        <v>1898</v>
      </c>
      <c r="E287" s="532">
        <v>668</v>
      </c>
      <c r="F287" s="532">
        <v>131.30000000000001</v>
      </c>
      <c r="G287" s="532">
        <v>26423.200000000001</v>
      </c>
      <c r="H287" s="532">
        <v>663</v>
      </c>
      <c r="I287" s="592"/>
    </row>
    <row r="288" spans="2:9" s="612" customFormat="1" ht="34.9" hidden="1" customHeight="1">
      <c r="B288" s="217">
        <v>44409</v>
      </c>
      <c r="C288" s="536">
        <v>29906.799999999999</v>
      </c>
      <c r="D288" s="537">
        <v>1913.4</v>
      </c>
      <c r="E288" s="537">
        <v>677.4</v>
      </c>
      <c r="F288" s="537">
        <v>128.4</v>
      </c>
      <c r="G288" s="537">
        <v>26521.5</v>
      </c>
      <c r="H288" s="537">
        <v>666.1</v>
      </c>
      <c r="I288" s="592"/>
    </row>
    <row r="289" spans="2:9" s="612" customFormat="1" ht="34.9" hidden="1" customHeight="1">
      <c r="B289" s="216">
        <v>44440</v>
      </c>
      <c r="C289" s="531">
        <v>29928.2</v>
      </c>
      <c r="D289" s="532">
        <v>1870.2</v>
      </c>
      <c r="E289" s="532">
        <v>677.8</v>
      </c>
      <c r="F289" s="532">
        <v>129.1</v>
      </c>
      <c r="G289" s="532">
        <v>26602.2</v>
      </c>
      <c r="H289" s="532">
        <v>648.9</v>
      </c>
      <c r="I289" s="592"/>
    </row>
    <row r="290" spans="2:9" s="612" customFormat="1" ht="34.9" hidden="1" customHeight="1">
      <c r="B290" s="217">
        <v>44470</v>
      </c>
      <c r="C290" s="536">
        <v>29979.4</v>
      </c>
      <c r="D290" s="537">
        <v>1908.5</v>
      </c>
      <c r="E290" s="537">
        <v>675.8</v>
      </c>
      <c r="F290" s="537">
        <v>129.80000000000001</v>
      </c>
      <c r="G290" s="537">
        <v>26606</v>
      </c>
      <c r="H290" s="537">
        <v>659.3</v>
      </c>
      <c r="I290" s="592"/>
    </row>
    <row r="291" spans="2:9" s="612" customFormat="1" ht="34.9" hidden="1" customHeight="1">
      <c r="B291" s="216">
        <v>44501</v>
      </c>
      <c r="C291" s="531">
        <v>30055.4</v>
      </c>
      <c r="D291" s="532">
        <v>1876.8</v>
      </c>
      <c r="E291" s="532">
        <v>701.6</v>
      </c>
      <c r="F291" s="532">
        <v>129.6</v>
      </c>
      <c r="G291" s="532">
        <v>26680</v>
      </c>
      <c r="H291" s="532">
        <v>667.4</v>
      </c>
      <c r="I291" s="592"/>
    </row>
    <row r="292" spans="2:9" s="612" customFormat="1" ht="34.9" hidden="1" customHeight="1">
      <c r="B292" s="217">
        <v>44531</v>
      </c>
      <c r="C292" s="536">
        <v>30028.5</v>
      </c>
      <c r="D292" s="537">
        <v>1816.4</v>
      </c>
      <c r="E292" s="537">
        <v>686.5</v>
      </c>
      <c r="F292" s="537">
        <v>129</v>
      </c>
      <c r="G292" s="537">
        <v>26708.799999999999</v>
      </c>
      <c r="H292" s="537">
        <v>687.8</v>
      </c>
      <c r="I292" s="592"/>
    </row>
    <row r="293" spans="2:9" s="612" customFormat="1" ht="34.9" hidden="1" customHeight="1">
      <c r="B293" s="215">
        <v>2022</v>
      </c>
      <c r="C293" s="535"/>
      <c r="D293" s="535"/>
      <c r="E293" s="535"/>
      <c r="F293" s="535"/>
      <c r="G293" s="535"/>
      <c r="H293" s="535"/>
      <c r="I293" s="592"/>
    </row>
    <row r="294" spans="2:9" s="612" customFormat="1" ht="34.9" hidden="1" customHeight="1">
      <c r="B294" s="216">
        <v>44562</v>
      </c>
      <c r="C294" s="531">
        <v>30207.1</v>
      </c>
      <c r="D294" s="532">
        <v>1762.5</v>
      </c>
      <c r="E294" s="532">
        <v>694</v>
      </c>
      <c r="F294" s="532">
        <v>118.7</v>
      </c>
      <c r="G294" s="532">
        <v>26942.5</v>
      </c>
      <c r="H294" s="532">
        <v>689.4</v>
      </c>
      <c r="I294" s="592"/>
    </row>
    <row r="295" spans="2:9" s="612" customFormat="1" ht="34.9" hidden="1" customHeight="1">
      <c r="B295" s="217">
        <v>44593</v>
      </c>
      <c r="C295" s="536">
        <v>30452.3</v>
      </c>
      <c r="D295" s="537">
        <v>1757.7</v>
      </c>
      <c r="E295" s="537">
        <v>696.1</v>
      </c>
      <c r="F295" s="537">
        <v>115.8</v>
      </c>
      <c r="G295" s="537">
        <v>27188.1</v>
      </c>
      <c r="H295" s="537">
        <v>694.6</v>
      </c>
      <c r="I295" s="592"/>
    </row>
    <row r="296" spans="2:9" s="612" customFormat="1" ht="34.9" hidden="1" customHeight="1">
      <c r="B296" s="216">
        <v>44621</v>
      </c>
      <c r="C296" s="531">
        <v>30727.7</v>
      </c>
      <c r="D296" s="532">
        <v>1796.9</v>
      </c>
      <c r="E296" s="532">
        <v>709.2</v>
      </c>
      <c r="F296" s="532">
        <v>115.8</v>
      </c>
      <c r="G296" s="532">
        <v>27406.2</v>
      </c>
      <c r="H296" s="532">
        <v>699.6</v>
      </c>
      <c r="I296" s="592"/>
    </row>
    <row r="297" spans="2:9" s="612" customFormat="1" ht="34.9" hidden="1" customHeight="1">
      <c r="B297" s="217">
        <v>44652</v>
      </c>
      <c r="C297" s="536">
        <v>31174.9</v>
      </c>
      <c r="D297" s="537">
        <v>1948</v>
      </c>
      <c r="E297" s="537">
        <v>724</v>
      </c>
      <c r="F297" s="537">
        <v>117.6</v>
      </c>
      <c r="G297" s="537">
        <v>27692.1</v>
      </c>
      <c r="H297" s="537">
        <v>693.2</v>
      </c>
      <c r="I297" s="592"/>
    </row>
    <row r="298" spans="2:9" s="612" customFormat="1" ht="34.9" hidden="1" customHeight="1">
      <c r="B298" s="216">
        <v>44682</v>
      </c>
      <c r="C298" s="531">
        <v>31494.2</v>
      </c>
      <c r="D298" s="532">
        <v>1958.7</v>
      </c>
      <c r="E298" s="532">
        <v>791.1</v>
      </c>
      <c r="F298" s="532">
        <v>112.5</v>
      </c>
      <c r="G298" s="532">
        <v>27949.9</v>
      </c>
      <c r="H298" s="532">
        <v>682</v>
      </c>
      <c r="I298" s="592"/>
    </row>
    <row r="299" spans="2:9" s="612" customFormat="1" ht="34.9" hidden="1" customHeight="1">
      <c r="B299" s="217">
        <v>44713</v>
      </c>
      <c r="C299" s="536">
        <v>31828</v>
      </c>
      <c r="D299" s="537">
        <v>1989.5</v>
      </c>
      <c r="E299" s="537">
        <v>809.5</v>
      </c>
      <c r="F299" s="537">
        <v>109.9</v>
      </c>
      <c r="G299" s="537">
        <v>28283.3</v>
      </c>
      <c r="H299" s="537">
        <v>635.79999999999995</v>
      </c>
      <c r="I299" s="592"/>
    </row>
    <row r="300" spans="2:9" s="612" customFormat="1" ht="34.9" hidden="1" customHeight="1">
      <c r="B300" s="216">
        <v>44743</v>
      </c>
      <c r="C300" s="531">
        <v>31888.3</v>
      </c>
      <c r="D300" s="532">
        <v>1933.9</v>
      </c>
      <c r="E300" s="532">
        <v>829.4</v>
      </c>
      <c r="F300" s="532">
        <v>122.2</v>
      </c>
      <c r="G300" s="532">
        <v>28386.3</v>
      </c>
      <c r="H300" s="532">
        <v>616.5</v>
      </c>
      <c r="I300" s="592"/>
    </row>
    <row r="301" spans="2:9" s="612" customFormat="1" ht="34.9" hidden="1" customHeight="1">
      <c r="B301" s="217">
        <v>44774</v>
      </c>
      <c r="C301" s="536">
        <v>32113</v>
      </c>
      <c r="D301" s="537">
        <v>1894.2</v>
      </c>
      <c r="E301" s="537">
        <v>851.7</v>
      </c>
      <c r="F301" s="537">
        <v>117.5</v>
      </c>
      <c r="G301" s="537">
        <v>28600.7</v>
      </c>
      <c r="H301" s="537">
        <v>648.9</v>
      </c>
      <c r="I301" s="592"/>
    </row>
    <row r="302" spans="2:9" s="612" customFormat="1" ht="34.9" hidden="1" customHeight="1">
      <c r="B302" s="216">
        <v>44805</v>
      </c>
      <c r="C302" s="531">
        <v>32332.7</v>
      </c>
      <c r="D302" s="532">
        <v>1879.1</v>
      </c>
      <c r="E302" s="532">
        <v>865.7</v>
      </c>
      <c r="F302" s="532">
        <v>97.4</v>
      </c>
      <c r="G302" s="532">
        <v>28837.4</v>
      </c>
      <c r="H302" s="532">
        <v>653.1</v>
      </c>
      <c r="I302" s="592"/>
    </row>
    <row r="303" spans="2:9" s="612" customFormat="1" ht="34.9" hidden="1" customHeight="1">
      <c r="B303" s="217">
        <v>44835</v>
      </c>
      <c r="C303" s="536">
        <v>32303.7</v>
      </c>
      <c r="D303" s="537">
        <v>1947.4</v>
      </c>
      <c r="E303" s="537">
        <v>885.2</v>
      </c>
      <c r="F303" s="537">
        <v>93.5</v>
      </c>
      <c r="G303" s="537">
        <v>28721.4</v>
      </c>
      <c r="H303" s="537">
        <v>656.2</v>
      </c>
      <c r="I303" s="592"/>
    </row>
    <row r="304" spans="2:9" s="612" customFormat="1" ht="34.9" hidden="1" customHeight="1">
      <c r="B304" s="216">
        <v>44866</v>
      </c>
      <c r="C304" s="531">
        <v>32441.5</v>
      </c>
      <c r="D304" s="532">
        <v>1998</v>
      </c>
      <c r="E304" s="532">
        <v>909.8</v>
      </c>
      <c r="F304" s="532">
        <v>94</v>
      </c>
      <c r="G304" s="532">
        <v>28795.3</v>
      </c>
      <c r="H304" s="532">
        <v>644.4</v>
      </c>
      <c r="I304" s="592"/>
    </row>
    <row r="305" spans="2:9" s="612" customFormat="1" ht="34.9" hidden="1" customHeight="1">
      <c r="B305" s="217">
        <v>44896</v>
      </c>
      <c r="C305" s="536">
        <v>32591.5</v>
      </c>
      <c r="D305" s="537">
        <v>2040.1</v>
      </c>
      <c r="E305" s="537">
        <v>921.4</v>
      </c>
      <c r="F305" s="537">
        <v>94.7</v>
      </c>
      <c r="G305" s="537">
        <v>28870.5</v>
      </c>
      <c r="H305" s="537">
        <v>664.8</v>
      </c>
      <c r="I305" s="592"/>
    </row>
    <row r="306" spans="2:9" s="612" customFormat="1" ht="34.9" hidden="1" customHeight="1">
      <c r="B306" s="215">
        <v>2023</v>
      </c>
      <c r="C306" s="535"/>
      <c r="D306" s="535"/>
      <c r="E306" s="535"/>
      <c r="F306" s="535"/>
      <c r="G306" s="535"/>
      <c r="H306" s="535"/>
      <c r="I306" s="592"/>
    </row>
    <row r="307" spans="2:9" s="612" customFormat="1" ht="34.9" hidden="1" customHeight="1">
      <c r="B307" s="216">
        <v>44927</v>
      </c>
      <c r="C307" s="531">
        <f t="shared" ref="C307:C318" si="1">D307+E307+F307+G307+H307</f>
        <v>32898.1</v>
      </c>
      <c r="D307" s="532">
        <v>2100.5</v>
      </c>
      <c r="E307" s="532">
        <v>910.9</v>
      </c>
      <c r="F307" s="532">
        <v>81.400000000000006</v>
      </c>
      <c r="G307" s="532">
        <v>29150.2</v>
      </c>
      <c r="H307" s="532">
        <v>655.1</v>
      </c>
      <c r="I307" s="592"/>
    </row>
    <row r="308" spans="2:9" s="612" customFormat="1" ht="34.9" hidden="1" customHeight="1">
      <c r="B308" s="217">
        <v>44958</v>
      </c>
      <c r="C308" s="536">
        <f t="shared" si="1"/>
        <v>33080.199999999997</v>
      </c>
      <c r="D308" s="537">
        <v>2059.8000000000002</v>
      </c>
      <c r="E308" s="537">
        <v>922.8</v>
      </c>
      <c r="F308" s="537">
        <v>78.400000000000006</v>
      </c>
      <c r="G308" s="537">
        <v>29359.3</v>
      </c>
      <c r="H308" s="537">
        <v>659.9</v>
      </c>
      <c r="I308" s="592"/>
    </row>
    <row r="309" spans="2:9" s="612" customFormat="1" ht="34.9" hidden="1" customHeight="1">
      <c r="B309" s="216">
        <v>44986</v>
      </c>
      <c r="C309" s="531">
        <f t="shared" si="1"/>
        <v>33216.080000000002</v>
      </c>
      <c r="D309" s="532">
        <v>2126.8000000000002</v>
      </c>
      <c r="E309" s="532">
        <v>930.34</v>
      </c>
      <c r="F309" s="532">
        <v>78.95</v>
      </c>
      <c r="G309" s="532">
        <v>29402.639999999999</v>
      </c>
      <c r="H309" s="532">
        <v>677.35</v>
      </c>
      <c r="I309" s="592"/>
    </row>
    <row r="310" spans="2:9" s="612" customFormat="1" ht="34.9" hidden="1" customHeight="1">
      <c r="B310" s="217">
        <v>45017</v>
      </c>
      <c r="C310" s="536">
        <f t="shared" si="1"/>
        <v>33376.300000000003</v>
      </c>
      <c r="D310" s="537">
        <v>2185.4</v>
      </c>
      <c r="E310" s="537">
        <v>943.1</v>
      </c>
      <c r="F310" s="537">
        <v>79</v>
      </c>
      <c r="G310" s="537">
        <v>29409.4</v>
      </c>
      <c r="H310" s="537">
        <v>759.4</v>
      </c>
      <c r="I310" s="592"/>
    </row>
    <row r="311" spans="2:9" s="612" customFormat="1" ht="34.9" hidden="1" customHeight="1">
      <c r="B311" s="216">
        <v>45047</v>
      </c>
      <c r="C311" s="531">
        <f t="shared" si="1"/>
        <v>33495.9</v>
      </c>
      <c r="D311" s="532">
        <v>2224.3000000000002</v>
      </c>
      <c r="E311" s="532">
        <v>1005.5</v>
      </c>
      <c r="F311" s="532">
        <v>78.099999999999994</v>
      </c>
      <c r="G311" s="532">
        <v>29459.1</v>
      </c>
      <c r="H311" s="532">
        <v>728.9</v>
      </c>
      <c r="I311" s="592"/>
    </row>
    <row r="312" spans="2:9" s="612" customFormat="1" ht="34.9" hidden="1" customHeight="1">
      <c r="B312" s="217">
        <v>45078</v>
      </c>
      <c r="C312" s="536">
        <f t="shared" si="1"/>
        <v>33493.300000000003</v>
      </c>
      <c r="D312" s="537">
        <v>2263</v>
      </c>
      <c r="E312" s="537">
        <v>1023.5</v>
      </c>
      <c r="F312" s="537">
        <v>79.900000000000006</v>
      </c>
      <c r="G312" s="537">
        <v>29422.5</v>
      </c>
      <c r="H312" s="537">
        <v>704.4</v>
      </c>
      <c r="I312" s="592"/>
    </row>
    <row r="313" spans="2:9" s="612" customFormat="1" ht="34.9" hidden="1" customHeight="1">
      <c r="B313" s="216">
        <v>45108</v>
      </c>
      <c r="C313" s="531">
        <f t="shared" si="1"/>
        <v>33401.5</v>
      </c>
      <c r="D313" s="532">
        <v>2293.5</v>
      </c>
      <c r="E313" s="532">
        <v>1026.9000000000001</v>
      </c>
      <c r="F313" s="532">
        <v>68.5</v>
      </c>
      <c r="G313" s="532">
        <v>29292</v>
      </c>
      <c r="H313" s="532">
        <v>720.6</v>
      </c>
      <c r="I313" s="592"/>
    </row>
    <row r="314" spans="2:9" s="612" customFormat="1" ht="34.9" hidden="1" customHeight="1">
      <c r="B314" s="217">
        <v>45139</v>
      </c>
      <c r="C314" s="536">
        <f t="shared" si="1"/>
        <v>33231.300000000003</v>
      </c>
      <c r="D314" s="537">
        <v>2188.3000000000002</v>
      </c>
      <c r="E314" s="537">
        <v>1028.9000000000001</v>
      </c>
      <c r="F314" s="537">
        <v>63.2</v>
      </c>
      <c r="G314" s="537">
        <v>29234.1</v>
      </c>
      <c r="H314" s="537">
        <v>716.8</v>
      </c>
      <c r="I314" s="592"/>
    </row>
    <row r="315" spans="2:9" s="612" customFormat="1" ht="34.9" hidden="1" customHeight="1">
      <c r="B315" s="216">
        <v>45171</v>
      </c>
      <c r="C315" s="531">
        <f t="shared" si="1"/>
        <v>33299.382202096</v>
      </c>
      <c r="D315" s="532">
        <v>2109.3636357380001</v>
      </c>
      <c r="E315" s="532">
        <v>1037.7209792000001</v>
      </c>
      <c r="F315" s="532">
        <v>66.026559473000006</v>
      </c>
      <c r="G315" s="532">
        <v>29344.248782570001</v>
      </c>
      <c r="H315" s="532">
        <v>742.02224511500003</v>
      </c>
      <c r="I315" s="592"/>
    </row>
    <row r="316" spans="2:9" s="612" customFormat="1" ht="34.9" hidden="1" customHeight="1">
      <c r="B316" s="217">
        <v>45200</v>
      </c>
      <c r="C316" s="536">
        <f t="shared" si="1"/>
        <v>33319.9</v>
      </c>
      <c r="D316" s="537">
        <v>2055.9</v>
      </c>
      <c r="E316" s="537">
        <v>1038.5999999999999</v>
      </c>
      <c r="F316" s="537">
        <v>64.900000000000006</v>
      </c>
      <c r="G316" s="537">
        <v>29332.400000000001</v>
      </c>
      <c r="H316" s="537">
        <v>828.1</v>
      </c>
      <c r="I316" s="592"/>
    </row>
    <row r="317" spans="2:9" s="612" customFormat="1" ht="34.9" hidden="1" customHeight="1">
      <c r="B317" s="216">
        <v>45231</v>
      </c>
      <c r="C317" s="531">
        <f t="shared" si="1"/>
        <v>33438.57</v>
      </c>
      <c r="D317" s="532">
        <v>2022.85</v>
      </c>
      <c r="E317" s="532">
        <v>1060.32</v>
      </c>
      <c r="F317" s="532">
        <v>64.156000000000006</v>
      </c>
      <c r="G317" s="532">
        <v>29463.7</v>
      </c>
      <c r="H317" s="532">
        <v>827.54399999999998</v>
      </c>
      <c r="I317" s="592"/>
    </row>
    <row r="318" spans="2:9" s="612" customFormat="1" ht="34.9" hidden="1" customHeight="1">
      <c r="B318" s="553">
        <v>45261</v>
      </c>
      <c r="C318" s="906">
        <f t="shared" si="1"/>
        <v>33387.133403858003</v>
      </c>
      <c r="D318" s="907">
        <v>2101.6192060200001</v>
      </c>
      <c r="E318" s="907">
        <v>1056.0196372999999</v>
      </c>
      <c r="F318" s="907">
        <v>60.627459099999996</v>
      </c>
      <c r="G318" s="907">
        <v>29323.999963999999</v>
      </c>
      <c r="H318" s="907">
        <v>844.86713743799999</v>
      </c>
      <c r="I318" s="592"/>
    </row>
    <row r="319" spans="2:9" s="612" customFormat="1" ht="34.9" hidden="1" customHeight="1">
      <c r="B319" s="1009">
        <v>2024</v>
      </c>
      <c r="C319" s="1013"/>
      <c r="D319" s="1013"/>
      <c r="E319" s="1013"/>
      <c r="F319" s="1013"/>
      <c r="G319" s="1013"/>
      <c r="H319" s="1013"/>
      <c r="I319" s="592"/>
    </row>
    <row r="320" spans="2:9" s="612" customFormat="1" ht="34.5" hidden="1" customHeight="1">
      <c r="B320" s="216">
        <v>45292</v>
      </c>
      <c r="C320" s="531">
        <f t="shared" ref="C320:C330" si="2">D320+E320+F320+G320+H320</f>
        <v>33494.412078210997</v>
      </c>
      <c r="D320" s="532">
        <v>2095.1491819130001</v>
      </c>
      <c r="E320" s="532">
        <v>1052.2770766000001</v>
      </c>
      <c r="F320" s="532">
        <v>50.532263540000002</v>
      </c>
      <c r="G320" s="532">
        <v>29442.467334000001</v>
      </c>
      <c r="H320" s="532">
        <v>853.98622215800003</v>
      </c>
      <c r="I320" s="592"/>
    </row>
    <row r="321" spans="2:9" s="612" customFormat="1" ht="34.9" hidden="1" customHeight="1">
      <c r="B321" s="217">
        <v>45323</v>
      </c>
      <c r="C321" s="536">
        <f t="shared" si="2"/>
        <v>33719.615855092001</v>
      </c>
      <c r="D321" s="537">
        <v>2171.1484523939994</v>
      </c>
      <c r="E321" s="537">
        <v>1074.2817960999998</v>
      </c>
      <c r="F321" s="537">
        <v>48.280716700000006</v>
      </c>
      <c r="G321" s="537">
        <v>29560.553633</v>
      </c>
      <c r="H321" s="537">
        <v>865.35125689799997</v>
      </c>
      <c r="I321" s="592"/>
    </row>
    <row r="322" spans="2:9" s="612" customFormat="1" ht="34.5" hidden="1" customHeight="1">
      <c r="B322" s="216">
        <v>45352</v>
      </c>
      <c r="C322" s="531">
        <f t="shared" si="2"/>
        <v>33871.442461193998</v>
      </c>
      <c r="D322" s="532">
        <v>2185.5192344360003</v>
      </c>
      <c r="E322" s="532">
        <v>1083.9708579999999</v>
      </c>
      <c r="F322" s="532">
        <v>47.101539070000001</v>
      </c>
      <c r="G322" s="532">
        <v>29659.815245999998</v>
      </c>
      <c r="H322" s="532">
        <v>895.03558368799997</v>
      </c>
      <c r="I322" s="592"/>
    </row>
    <row r="323" spans="2:9" s="612" customFormat="1" ht="34.9" hidden="1" customHeight="1">
      <c r="B323" s="217">
        <v>45384</v>
      </c>
      <c r="C323" s="536">
        <f t="shared" si="2"/>
        <v>34068.630814652002</v>
      </c>
      <c r="D323" s="537">
        <v>2246.4433021139998</v>
      </c>
      <c r="E323" s="537">
        <v>1084.1628659999999</v>
      </c>
      <c r="F323" s="537">
        <v>47.441721890000004</v>
      </c>
      <c r="G323" s="537">
        <v>29764.384095000001</v>
      </c>
      <c r="H323" s="537">
        <v>926.19882964800001</v>
      </c>
      <c r="I323" s="592"/>
    </row>
    <row r="324" spans="2:9" s="612" customFormat="1" ht="34.5" hidden="1" customHeight="1">
      <c r="B324" s="216">
        <v>45413</v>
      </c>
      <c r="C324" s="531">
        <f t="shared" si="2"/>
        <v>34076.202838687001</v>
      </c>
      <c r="D324" s="532">
        <v>2310.196143959</v>
      </c>
      <c r="E324" s="532">
        <v>1086.0553170000001</v>
      </c>
      <c r="F324" s="532">
        <v>46.458150489999994</v>
      </c>
      <c r="G324" s="532">
        <v>29773.936749</v>
      </c>
      <c r="H324" s="532">
        <v>859.55647823800007</v>
      </c>
      <c r="I324" s="592"/>
    </row>
    <row r="325" spans="2:9" s="612" customFormat="1" ht="34.9" hidden="1" customHeight="1">
      <c r="B325" s="217">
        <v>45473</v>
      </c>
      <c r="C325" s="536">
        <v>34170.660000000003</v>
      </c>
      <c r="D325" s="537">
        <v>2271.662609</v>
      </c>
      <c r="E325" s="537">
        <v>1100.8567370000001</v>
      </c>
      <c r="F325" s="537">
        <v>46.134069089999997</v>
      </c>
      <c r="G325" s="537">
        <v>29880.77349</v>
      </c>
      <c r="H325" s="537">
        <v>871.22984399999996</v>
      </c>
      <c r="I325" s="592"/>
    </row>
    <row r="326" spans="2:9" s="612" customFormat="1" ht="34.5" hidden="1" customHeight="1">
      <c r="B326" s="216" t="s">
        <v>1035</v>
      </c>
      <c r="C326" s="531">
        <f t="shared" si="2"/>
        <v>34582.073000000004</v>
      </c>
      <c r="D326" s="532">
        <v>2218.3150000000001</v>
      </c>
      <c r="E326" s="532">
        <v>1112.2760000000001</v>
      </c>
      <c r="F326" s="532">
        <v>36.72</v>
      </c>
      <c r="G326" s="532">
        <v>29884.595000000001</v>
      </c>
      <c r="H326" s="532">
        <v>1330.1669999999999</v>
      </c>
      <c r="I326" s="592"/>
    </row>
    <row r="327" spans="2:9" s="612" customFormat="1" ht="34.9" hidden="1" customHeight="1">
      <c r="B327" s="217">
        <v>45534</v>
      </c>
      <c r="C327" s="536">
        <v>34604.059504690005</v>
      </c>
      <c r="D327" s="537">
        <v>2138.9349402299999</v>
      </c>
      <c r="E327" s="537">
        <v>1110.554875</v>
      </c>
      <c r="F327" s="537">
        <v>33.358825459999998</v>
      </c>
      <c r="G327" s="537">
        <v>30021.193156000001</v>
      </c>
      <c r="H327" s="537">
        <v>1300.0177069679999</v>
      </c>
      <c r="I327" s="592"/>
    </row>
    <row r="328" spans="2:9" s="612" customFormat="1" ht="34.5" hidden="1" customHeight="1">
      <c r="B328" s="216">
        <v>45559</v>
      </c>
      <c r="C328" s="531">
        <f t="shared" si="2"/>
        <v>34734.174115814007</v>
      </c>
      <c r="D328" s="532">
        <v>2164.4611467160003</v>
      </c>
      <c r="E328" s="532">
        <v>1111.8389990000001</v>
      </c>
      <c r="F328" s="532">
        <v>33.180903870000002</v>
      </c>
      <c r="G328" s="532">
        <v>30091.690541</v>
      </c>
      <c r="H328" s="532">
        <v>1333.002525228</v>
      </c>
      <c r="I328" s="592"/>
    </row>
    <row r="329" spans="2:9" s="612" customFormat="1" ht="34.9" hidden="1" customHeight="1">
      <c r="B329" s="217">
        <v>45590</v>
      </c>
      <c r="C329" s="536">
        <v>34769.595558692999</v>
      </c>
      <c r="D329" s="537">
        <v>2123.0655196130001</v>
      </c>
      <c r="E329" s="537">
        <v>1129.099246</v>
      </c>
      <c r="F329" s="537">
        <v>32.976124079999998</v>
      </c>
      <c r="G329" s="537">
        <v>30141.852986000002</v>
      </c>
      <c r="H329" s="537">
        <v>1342.6016822080001</v>
      </c>
      <c r="I329" s="592"/>
    </row>
    <row r="330" spans="2:9" s="612" customFormat="1" ht="34.5" hidden="1" customHeight="1">
      <c r="B330" s="216">
        <v>45621</v>
      </c>
      <c r="C330" s="531">
        <f t="shared" si="2"/>
        <v>35026.906999999999</v>
      </c>
      <c r="D330" s="532">
        <v>2213.9989999999998</v>
      </c>
      <c r="E330" s="532">
        <v>1156.0440000000001</v>
      </c>
      <c r="F330" s="532">
        <v>32.771000000000001</v>
      </c>
      <c r="G330" s="532">
        <v>30282.720000000001</v>
      </c>
      <c r="H330" s="532">
        <v>1341.373</v>
      </c>
      <c r="I330" s="592"/>
    </row>
    <row r="331" spans="2:9" s="612" customFormat="1" ht="34.5" hidden="1" customHeight="1">
      <c r="B331" s="553">
        <v>45652</v>
      </c>
      <c r="C331" s="611">
        <v>34777.573058957001</v>
      </c>
      <c r="D331" s="610">
        <v>2260.4585071669999</v>
      </c>
      <c r="E331" s="610">
        <v>1154.330772</v>
      </c>
      <c r="F331" s="610">
        <v>32.707538790000001</v>
      </c>
      <c r="G331" s="610">
        <v>29988.44514</v>
      </c>
      <c r="H331" s="610">
        <v>1341.6311000579999</v>
      </c>
      <c r="I331" s="592"/>
    </row>
    <row r="332" spans="2:9" s="612" customFormat="1" ht="34.9" customHeight="1">
      <c r="B332" s="1009">
        <v>2025</v>
      </c>
      <c r="C332" s="1013"/>
      <c r="D332" s="1013"/>
      <c r="E332" s="1013"/>
      <c r="F332" s="1013"/>
      <c r="G332" s="1013"/>
      <c r="H332" s="1013"/>
      <c r="I332" s="592"/>
    </row>
    <row r="333" spans="2:9" s="612" customFormat="1" ht="34.5" hidden="1" customHeight="1">
      <c r="B333" s="216">
        <v>45658</v>
      </c>
      <c r="C333" s="531">
        <f>D333+E333+F333+G333+H333</f>
        <v>35102.010999999999</v>
      </c>
      <c r="D333" s="532">
        <v>2464.8820000000001</v>
      </c>
      <c r="E333" s="532">
        <v>1157.4590000000001</v>
      </c>
      <c r="F333" s="532">
        <v>25.204000000000001</v>
      </c>
      <c r="G333" s="532">
        <v>30068.651999999998</v>
      </c>
      <c r="H333" s="532">
        <v>1385.8140000000001</v>
      </c>
      <c r="I333" s="592"/>
    </row>
    <row r="334" spans="2:9" s="612" customFormat="1" ht="34.5" hidden="1" customHeight="1">
      <c r="B334" s="217">
        <v>45690</v>
      </c>
      <c r="C334" s="536">
        <v>35204.428510246005</v>
      </c>
      <c r="D334" s="537">
        <v>2471.5409261760001</v>
      </c>
      <c r="E334" s="537">
        <v>1216.349706</v>
      </c>
      <c r="F334" s="537">
        <v>20.99341707</v>
      </c>
      <c r="G334" s="537">
        <v>30123.968120000001</v>
      </c>
      <c r="H334" s="537">
        <v>1371.5763397579999</v>
      </c>
      <c r="I334" s="592"/>
    </row>
    <row r="335" spans="2:9" s="612" customFormat="1" ht="34.5" hidden="1" customHeight="1">
      <c r="B335" s="216">
        <v>45717</v>
      </c>
      <c r="C335" s="531">
        <v>35138.438555672998</v>
      </c>
      <c r="D335" s="532">
        <v>2477.145</v>
      </c>
      <c r="E335" s="532">
        <v>1245.6379999999999</v>
      </c>
      <c r="F335" s="532">
        <v>20.920999999999999</v>
      </c>
      <c r="G335" s="532">
        <v>30111.825000000001</v>
      </c>
      <c r="H335" s="532">
        <v>1282.9090000000001</v>
      </c>
      <c r="I335" s="592"/>
    </row>
    <row r="336" spans="2:9" s="612" customFormat="1" ht="34.5" hidden="1" customHeight="1">
      <c r="B336" s="217">
        <v>45749</v>
      </c>
      <c r="C336" s="536">
        <f t="shared" ref="C336:C341" si="3">D336+E336+F336+G336+H336</f>
        <v>35212.983</v>
      </c>
      <c r="D336" s="537">
        <v>2503.2399999999998</v>
      </c>
      <c r="E336" s="537">
        <v>1248.924</v>
      </c>
      <c r="F336" s="537">
        <v>19.981000000000002</v>
      </c>
      <c r="G336" s="537">
        <v>30182.717000000001</v>
      </c>
      <c r="H336" s="537">
        <v>1258.1210000000001</v>
      </c>
      <c r="I336" s="592"/>
    </row>
    <row r="337" spans="2:9" s="612" customFormat="1" ht="34.5" hidden="1" customHeight="1">
      <c r="B337" s="216">
        <v>45778</v>
      </c>
      <c r="C337" s="531">
        <f t="shared" si="3"/>
        <v>35339.634996947992</v>
      </c>
      <c r="D337" s="532">
        <v>2526.5557270099998</v>
      </c>
      <c r="E337" s="532">
        <v>1248.6351279999999</v>
      </c>
      <c r="F337" s="532">
        <v>19.997557180000001</v>
      </c>
      <c r="G337" s="532">
        <v>30266.897082</v>
      </c>
      <c r="H337" s="532">
        <v>1277.5495027579998</v>
      </c>
      <c r="I337" s="592"/>
    </row>
    <row r="338" spans="2:9" s="612" customFormat="1" ht="34.5" hidden="1" customHeight="1">
      <c r="B338" s="217">
        <v>45809</v>
      </c>
      <c r="C338" s="536">
        <f t="shared" si="3"/>
        <v>35473.334999999999</v>
      </c>
      <c r="D338" s="537">
        <v>2568.2510000000002</v>
      </c>
      <c r="E338" s="537">
        <v>1285.027</v>
      </c>
      <c r="F338" s="537">
        <v>20.713999999999999</v>
      </c>
      <c r="G338" s="537">
        <v>30305.967000000001</v>
      </c>
      <c r="H338" s="537">
        <v>1293.376</v>
      </c>
      <c r="I338" s="592"/>
    </row>
    <row r="339" spans="2:9" s="612" customFormat="1" ht="34.5" hidden="1" customHeight="1">
      <c r="B339" s="216">
        <v>45863</v>
      </c>
      <c r="C339" s="531">
        <f t="shared" si="3"/>
        <v>35558.184000000001</v>
      </c>
      <c r="D339" s="532">
        <v>2550.6469999999999</v>
      </c>
      <c r="E339" s="532">
        <v>1307.7449999999999</v>
      </c>
      <c r="F339" s="532">
        <v>20.097999999999999</v>
      </c>
      <c r="G339" s="532">
        <v>30318.035</v>
      </c>
      <c r="H339" s="532">
        <v>1361.6590000000001</v>
      </c>
      <c r="I339" s="592"/>
    </row>
    <row r="340" spans="2:9" s="612" customFormat="1" ht="34.5" customHeight="1">
      <c r="B340" s="217">
        <v>45871</v>
      </c>
      <c r="C340" s="536">
        <v>35732.761027166001</v>
      </c>
      <c r="D340" s="537">
        <v>2614.2073174359998</v>
      </c>
      <c r="E340" s="537">
        <v>1305.978654</v>
      </c>
      <c r="F340" s="537">
        <v>19.640114729999997</v>
      </c>
      <c r="G340" s="537">
        <v>30337.714155000001</v>
      </c>
      <c r="H340" s="537">
        <v>1455.220786095</v>
      </c>
      <c r="I340" s="592"/>
    </row>
    <row r="341" spans="2:9" s="612" customFormat="1" ht="34.5" customHeight="1">
      <c r="B341" s="216">
        <v>45924</v>
      </c>
      <c r="C341" s="531">
        <f t="shared" si="3"/>
        <v>35980.508000000002</v>
      </c>
      <c r="D341" s="532">
        <v>2643.3490000000002</v>
      </c>
      <c r="E341" s="532">
        <v>1297.874</v>
      </c>
      <c r="F341" s="532">
        <v>19.541</v>
      </c>
      <c r="G341" s="532">
        <v>30550.557000000001</v>
      </c>
      <c r="H341" s="532">
        <v>1469.1869999999999</v>
      </c>
      <c r="I341" s="592"/>
    </row>
    <row r="342" spans="2:9" s="612" customFormat="1" ht="34.5" customHeight="1">
      <c r="B342" s="217">
        <v>45954</v>
      </c>
      <c r="C342" s="536">
        <v>36128.440372056997</v>
      </c>
      <c r="D342" s="537">
        <v>2615.346525167</v>
      </c>
      <c r="E342" s="537">
        <v>1296.5144170000001</v>
      </c>
      <c r="F342" s="537">
        <v>19.25667189</v>
      </c>
      <c r="G342" s="537">
        <v>30705.941682000001</v>
      </c>
      <c r="H342" s="537">
        <v>1491.381076228</v>
      </c>
      <c r="I342" s="592"/>
    </row>
    <row r="343" spans="2:9" s="612" customFormat="1" ht="34.5" customHeight="1">
      <c r="B343" s="216">
        <v>45986</v>
      </c>
      <c r="C343" s="531">
        <f>D343+E343+F343+G343+H343</f>
        <v>36199.574000000001</v>
      </c>
      <c r="D343" s="532">
        <v>2682.0830000000001</v>
      </c>
      <c r="E343" s="532">
        <v>1318.5260000000001</v>
      </c>
      <c r="F343" s="532">
        <v>21.687000000000001</v>
      </c>
      <c r="G343" s="532">
        <v>30759.616000000002</v>
      </c>
      <c r="H343" s="532">
        <v>1417.662</v>
      </c>
      <c r="I343" s="592"/>
    </row>
    <row r="344" spans="2:9" s="612" customFormat="1" ht="34.5" customHeight="1">
      <c r="B344" s="1212">
        <v>45994</v>
      </c>
      <c r="C344" s="611">
        <v>36067.722164399005</v>
      </c>
      <c r="D344" s="610">
        <v>2817.3105894689998</v>
      </c>
      <c r="E344" s="610">
        <v>1277.6301820000001</v>
      </c>
      <c r="F344" s="610">
        <v>21.406406929999999</v>
      </c>
      <c r="G344" s="610">
        <v>30481.984346000001</v>
      </c>
      <c r="H344" s="610">
        <v>1469.3906426079998</v>
      </c>
      <c r="I344" s="592"/>
    </row>
    <row r="345" spans="2:9" s="612" customFormat="1" ht="34.9" customHeight="1">
      <c r="B345" s="1009">
        <v>2026</v>
      </c>
      <c r="C345" s="1013"/>
      <c r="D345" s="1013"/>
      <c r="E345" s="1013"/>
      <c r="F345" s="1013"/>
      <c r="G345" s="1013"/>
      <c r="H345" s="1013"/>
      <c r="I345" s="592"/>
    </row>
    <row r="346" spans="2:9" s="612" customFormat="1" ht="34.5" customHeight="1">
      <c r="B346" s="216">
        <v>46023</v>
      </c>
      <c r="C346" s="531">
        <f>D346+E346+F346+G346+H346</f>
        <v>36317.552000000003</v>
      </c>
      <c r="D346" s="532">
        <v>2855.8420000000001</v>
      </c>
      <c r="E346" s="532">
        <v>1283.491</v>
      </c>
      <c r="F346" s="532">
        <v>21.855</v>
      </c>
      <c r="G346" s="532">
        <v>30618.491999999998</v>
      </c>
      <c r="H346" s="532">
        <v>1537.8720000000001</v>
      </c>
      <c r="I346" s="592"/>
    </row>
    <row r="347" spans="2:9" s="612" customFormat="1" ht="34.5" customHeight="1">
      <c r="B347" s="217">
        <v>46055</v>
      </c>
      <c r="C347" s="536">
        <f t="shared" ref="C347" si="4">D347+E347+F347+G347+H347</f>
        <v>36495.264519869997</v>
      </c>
      <c r="D347" s="537">
        <v>2987.94349685</v>
      </c>
      <c r="E347" s="537">
        <v>1263.1921179999999</v>
      </c>
      <c r="F347" s="537">
        <v>22.11321367</v>
      </c>
      <c r="G347" s="537">
        <v>30702.202045000002</v>
      </c>
      <c r="H347" s="537">
        <v>1519.8136463500002</v>
      </c>
      <c r="I347" s="592"/>
    </row>
    <row r="348" spans="2:9" s="612" customFormat="1" ht="34.5" customHeight="1">
      <c r="B348" s="216">
        <v>46082</v>
      </c>
      <c r="C348" s="531">
        <f>D348+E348+F348+G348+H348</f>
        <v>36673.166096433</v>
      </c>
      <c r="D348" s="532">
        <v>3029.8883290529998</v>
      </c>
      <c r="E348" s="532">
        <v>1302.829866</v>
      </c>
      <c r="F348" s="532">
        <v>21.998691040000001</v>
      </c>
      <c r="G348" s="532">
        <v>30737.719130000001</v>
      </c>
      <c r="H348" s="532">
        <v>1580.7300803399999</v>
      </c>
      <c r="I348" s="592"/>
    </row>
    <row r="349" spans="2:9" s="612" customFormat="1" ht="34.5" customHeight="1">
      <c r="B349" s="217">
        <v>46140</v>
      </c>
      <c r="C349" s="536">
        <v>36968.199999999997</v>
      </c>
      <c r="D349" s="537">
        <v>3094.3</v>
      </c>
      <c r="E349" s="537">
        <v>1306.8710000000001</v>
      </c>
      <c r="F349" s="537">
        <v>21.802</v>
      </c>
      <c r="G349" s="537">
        <v>30950.968000000001</v>
      </c>
      <c r="H349" s="537">
        <v>1594.309</v>
      </c>
      <c r="I349" s="592"/>
    </row>
    <row r="350" spans="2:9" s="612" customFormat="1" ht="34.5" customHeight="1">
      <c r="B350" s="216">
        <v>46143</v>
      </c>
      <c r="C350" s="531">
        <f t="shared" ref="C350:C353" si="5">D350+E350+F350+G350+H350</f>
        <v>37102.606</v>
      </c>
      <c r="D350" s="532">
        <v>3157.6469999999999</v>
      </c>
      <c r="E350" s="532">
        <v>1311.24</v>
      </c>
      <c r="F350" s="532">
        <v>21.870999999999999</v>
      </c>
      <c r="G350" s="532">
        <v>31035.522000000001</v>
      </c>
      <c r="H350" s="532">
        <v>1576.326</v>
      </c>
      <c r="I350" s="592"/>
    </row>
    <row r="351" spans="2:9" s="612" customFormat="1" ht="34.5" customHeight="1">
      <c r="B351" s="217">
        <v>46177</v>
      </c>
      <c r="C351" s="536">
        <f t="shared" si="5"/>
        <v>37147.595000000001</v>
      </c>
      <c r="D351" s="537">
        <v>3058.0030000000002</v>
      </c>
      <c r="E351" s="537">
        <v>1330.258</v>
      </c>
      <c r="F351" s="537">
        <v>21.888999999999999</v>
      </c>
      <c r="G351" s="537">
        <v>31194.806</v>
      </c>
      <c r="H351" s="537">
        <v>1542.6389999999999</v>
      </c>
      <c r="I351" s="592"/>
    </row>
    <row r="352" spans="2:9" s="612" customFormat="1" ht="34.5" customHeight="1">
      <c r="B352" s="216">
        <v>46229</v>
      </c>
      <c r="C352" s="531">
        <f t="shared" si="5"/>
        <v>37155.292000000001</v>
      </c>
      <c r="D352" s="532">
        <v>3086.3119999999999</v>
      </c>
      <c r="E352" s="532">
        <v>1318.75</v>
      </c>
      <c r="F352" s="532">
        <v>21.84</v>
      </c>
      <c r="G352" s="532">
        <v>31142.978999999999</v>
      </c>
      <c r="H352" s="532">
        <v>1585.4110000000001</v>
      </c>
      <c r="I352" s="592"/>
    </row>
    <row r="353" spans="2:25" s="612" customFormat="1" ht="34.5" customHeight="1">
      <c r="B353" s="553">
        <v>46236</v>
      </c>
      <c r="C353" s="611">
        <f t="shared" si="5"/>
        <v>37424.277527290003</v>
      </c>
      <c r="D353" s="610">
        <v>3328.9649550449994</v>
      </c>
      <c r="E353" s="610">
        <v>1325.4084049999999</v>
      </c>
      <c r="F353" s="610">
        <v>21.722031667000003</v>
      </c>
      <c r="G353" s="610">
        <v>31180.483112000002</v>
      </c>
      <c r="H353" s="610">
        <v>1567.6990235780002</v>
      </c>
      <c r="I353" s="592"/>
    </row>
    <row r="354" spans="2:25" ht="9.75" customHeight="1">
      <c r="B354" s="1187"/>
      <c r="C354" s="1187"/>
      <c r="D354" s="1187"/>
      <c r="E354" s="1188"/>
      <c r="F354" s="1188"/>
      <c r="G354" s="1188"/>
      <c r="I354" s="1109"/>
      <c r="J354" s="1109"/>
      <c r="K354" s="1109"/>
      <c r="L354" s="1109"/>
      <c r="M354" s="1109"/>
      <c r="N354" s="1109"/>
      <c r="O354" s="1109"/>
      <c r="P354" s="1109"/>
    </row>
    <row r="355" spans="2:25" s="43" customFormat="1" ht="24.75" customHeight="1">
      <c r="B355" s="647" t="s">
        <v>1095</v>
      </c>
      <c r="C355" s="648"/>
      <c r="D355" s="648"/>
      <c r="E355" s="648"/>
      <c r="F355" s="648"/>
      <c r="G355" s="648"/>
      <c r="H355" s="648" t="s">
        <v>1103</v>
      </c>
      <c r="J355" s="1210"/>
      <c r="P355" s="490"/>
      <c r="R355" s="490"/>
      <c r="V355" s="1214"/>
      <c r="W355" s="1214"/>
      <c r="X355" s="1214"/>
      <c r="Y355" s="1214"/>
    </row>
    <row r="356" spans="2:25">
      <c r="B356" s="1187"/>
      <c r="C356" s="1187"/>
      <c r="D356" s="1187"/>
      <c r="E356" s="1187"/>
      <c r="F356" s="1187"/>
      <c r="G356" s="1187"/>
      <c r="H356" s="1187"/>
    </row>
    <row r="360" spans="2:25">
      <c r="C360" s="487"/>
      <c r="D360" s="1200"/>
      <c r="E360" s="1200"/>
      <c r="F360" s="1200"/>
      <c r="G360" s="1200"/>
      <c r="H360" s="1200"/>
    </row>
    <row r="361" spans="2:25">
      <c r="C361" s="487"/>
      <c r="D361" s="487"/>
      <c r="E361" s="487"/>
      <c r="F361" s="487"/>
      <c r="G361" s="487"/>
      <c r="H361" s="487"/>
    </row>
    <row r="362" spans="2:25">
      <c r="C362" s="487"/>
      <c r="D362" s="487"/>
      <c r="E362" s="487"/>
      <c r="F362" s="487"/>
      <c r="G362" s="487"/>
      <c r="H362" s="487"/>
      <c r="I362" s="487"/>
      <c r="J362" s="487"/>
      <c r="K362" s="487"/>
    </row>
    <row r="363" spans="2:25">
      <c r="C363" s="487"/>
      <c r="D363" s="487"/>
      <c r="E363" s="487"/>
      <c r="F363" s="487"/>
      <c r="G363" s="487"/>
      <c r="H363" s="487"/>
    </row>
    <row r="364" spans="2:25">
      <c r="C364" s="487"/>
      <c r="D364" s="487"/>
      <c r="E364" s="487"/>
      <c r="F364" s="487"/>
      <c r="G364" s="487"/>
      <c r="H364" s="487"/>
    </row>
    <row r="365" spans="2:25">
      <c r="C365" s="487"/>
      <c r="D365" s="487"/>
      <c r="E365" s="487"/>
      <c r="F365" s="487"/>
      <c r="G365" s="487"/>
      <c r="H365" s="487"/>
    </row>
    <row r="366" spans="2:25">
      <c r="C366" s="487"/>
      <c r="D366" s="487"/>
      <c r="E366" s="487"/>
      <c r="F366" s="487"/>
      <c r="G366" s="487"/>
      <c r="H366" s="487"/>
    </row>
    <row r="367" spans="2:25">
      <c r="C367" s="487"/>
      <c r="D367" s="487"/>
      <c r="E367" s="487"/>
      <c r="F367" s="487"/>
      <c r="G367" s="487"/>
      <c r="H367" s="487"/>
    </row>
    <row r="368" spans="2:25">
      <c r="C368" s="487"/>
      <c r="D368" s="487"/>
      <c r="E368" s="487"/>
      <c r="F368" s="487"/>
      <c r="G368" s="487"/>
      <c r="H368" s="487"/>
    </row>
    <row r="369" spans="3:8">
      <c r="C369" s="487"/>
      <c r="D369" s="487"/>
      <c r="E369" s="487"/>
      <c r="F369" s="487"/>
      <c r="G369" s="487"/>
      <c r="H369" s="487"/>
    </row>
    <row r="370" spans="3:8">
      <c r="C370" s="487"/>
      <c r="D370" s="487"/>
      <c r="E370" s="487"/>
      <c r="F370" s="487"/>
      <c r="G370" s="487"/>
      <c r="H370" s="487"/>
    </row>
    <row r="371" spans="3:8">
      <c r="C371" s="487"/>
      <c r="D371" s="487"/>
      <c r="E371" s="487"/>
      <c r="F371" s="487"/>
      <c r="G371" s="487"/>
      <c r="H371" s="487"/>
    </row>
    <row r="372" spans="3:8">
      <c r="C372" s="487"/>
      <c r="D372" s="487"/>
      <c r="E372" s="487"/>
      <c r="F372" s="487"/>
      <c r="G372" s="487"/>
      <c r="H372" s="487"/>
    </row>
    <row r="373" spans="3:8">
      <c r="C373" s="487"/>
      <c r="D373" s="487"/>
      <c r="E373" s="487"/>
      <c r="F373" s="487"/>
      <c r="G373" s="487"/>
      <c r="H373" s="487"/>
    </row>
    <row r="374" spans="3:8">
      <c r="C374" s="487"/>
      <c r="D374" s="487"/>
      <c r="E374" s="487"/>
      <c r="F374" s="487"/>
      <c r="G374" s="487"/>
      <c r="H374" s="487"/>
    </row>
    <row r="375" spans="3:8">
      <c r="C375" s="487"/>
      <c r="D375" s="487"/>
      <c r="E375" s="487"/>
      <c r="F375" s="487"/>
      <c r="G375" s="487"/>
      <c r="H375" s="487"/>
    </row>
    <row r="376" spans="3:8">
      <c r="C376" s="487"/>
      <c r="D376" s="487"/>
      <c r="E376" s="487"/>
      <c r="F376" s="487"/>
      <c r="G376" s="487"/>
      <c r="H376" s="487"/>
    </row>
    <row r="377" spans="3:8">
      <c r="C377" s="487"/>
      <c r="D377" s="487"/>
      <c r="E377" s="487"/>
      <c r="F377" s="487"/>
      <c r="G377" s="487"/>
      <c r="H377" s="487"/>
    </row>
    <row r="378" spans="3:8">
      <c r="C378" s="487"/>
      <c r="D378" s="487"/>
      <c r="E378" s="487"/>
      <c r="F378" s="487"/>
      <c r="G378" s="487"/>
      <c r="H378" s="487"/>
    </row>
    <row r="379" spans="3:8">
      <c r="C379" s="487"/>
      <c r="D379" s="487"/>
      <c r="E379" s="487"/>
      <c r="F379" s="487"/>
      <c r="G379" s="487"/>
      <c r="H379" s="487"/>
    </row>
    <row r="380" spans="3:8">
      <c r="C380" s="487"/>
      <c r="D380" s="487"/>
      <c r="E380" s="487"/>
      <c r="F380" s="487"/>
      <c r="G380" s="487"/>
      <c r="H380" s="487"/>
    </row>
  </sheetData>
  <mergeCells count="6">
    <mergeCell ref="B2:C2"/>
    <mergeCell ref="D2:F2"/>
    <mergeCell ref="G2:H2"/>
    <mergeCell ref="B3:B4"/>
    <mergeCell ref="C3:G3"/>
    <mergeCell ref="C4:G4"/>
  </mergeCells>
  <printOptions horizontalCentered="1" verticalCentered="1"/>
  <pageMargins left="0.196850393700787" right="0.196850393700787" top="0.196850393700787" bottom="0.196850393700787" header="0.511811023622047" footer="0.511811023622047"/>
  <pageSetup paperSize="9" scale="53"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Y150"/>
  <sheetViews>
    <sheetView rightToLeft="1" topLeftCell="A108" zoomScale="50" zoomScaleNormal="50" workbookViewId="0">
      <selection activeCell="D118" sqref="D118"/>
    </sheetView>
  </sheetViews>
  <sheetFormatPr defaultColWidth="9.140625" defaultRowHeight="15"/>
  <cols>
    <col min="1" max="1" width="10.7109375" customWidth="1"/>
    <col min="2" max="2" width="21.85546875" style="10" customWidth="1"/>
    <col min="3" max="4" width="40.7109375" style="3" customWidth="1"/>
    <col min="5" max="8" width="40.7109375" style="11" customWidth="1"/>
    <col min="9" max="10" width="9.140625" style="10"/>
    <col min="11" max="11" width="13.7109375" style="10" bestFit="1" customWidth="1"/>
    <col min="12" max="12" width="10.5703125" style="10" bestFit="1" customWidth="1"/>
    <col min="13" max="13" width="13.7109375" style="10" bestFit="1" customWidth="1"/>
    <col min="14" max="14" width="10.5703125" style="10" bestFit="1" customWidth="1"/>
    <col min="15" max="15" width="13.7109375" style="10" bestFit="1" customWidth="1"/>
    <col min="16" max="16" width="12.5703125" style="10" bestFit="1" customWidth="1"/>
    <col min="17" max="17" width="6.5703125" style="10" bestFit="1" customWidth="1"/>
    <col min="18" max="18" width="10.5703125" style="10" bestFit="1" customWidth="1"/>
    <col min="19" max="16384" width="9.140625" style="10"/>
  </cols>
  <sheetData>
    <row r="1" spans="1:9" ht="18" customHeight="1"/>
    <row r="2" spans="1:9" s="641" customFormat="1" ht="34.9" customHeight="1">
      <c r="A2" s="92"/>
      <c r="B2" s="1621" t="s">
        <v>854</v>
      </c>
      <c r="C2" s="1621"/>
      <c r="D2" s="1405" t="s">
        <v>753</v>
      </c>
      <c r="E2" s="1405"/>
      <c r="F2" s="1405"/>
      <c r="G2" s="1405"/>
      <c r="H2" s="428" t="s">
        <v>688</v>
      </c>
    </row>
    <row r="3" spans="1:9" s="641" customFormat="1" ht="34.9" customHeight="1">
      <c r="A3" s="92"/>
      <c r="B3" s="1622"/>
      <c r="D3" s="1405" t="s">
        <v>223</v>
      </c>
      <c r="E3" s="1405"/>
      <c r="F3" s="1405"/>
      <c r="G3" s="1405"/>
      <c r="H3" s="1754"/>
    </row>
    <row r="4" spans="1:9" s="641" customFormat="1" ht="34.9" customHeight="1">
      <c r="A4" s="92"/>
      <c r="B4" s="1622"/>
      <c r="D4" s="1406" t="s">
        <v>754</v>
      </c>
      <c r="E4" s="1406"/>
      <c r="F4" s="1406"/>
      <c r="G4" s="1406"/>
      <c r="H4" s="1754"/>
    </row>
    <row r="5" spans="1:9" s="641" customFormat="1" ht="10.15" customHeight="1">
      <c r="A5" s="92"/>
      <c r="B5" s="1280"/>
      <c r="C5" s="524"/>
      <c r="D5" s="524"/>
      <c r="E5" s="524"/>
      <c r="F5" s="524"/>
      <c r="G5" s="524"/>
      <c r="H5" s="1305"/>
    </row>
    <row r="6" spans="1:9" ht="41.25" customHeight="1">
      <c r="B6" s="350"/>
      <c r="C6" s="1755" t="s">
        <v>62</v>
      </c>
      <c r="D6" s="1756"/>
      <c r="E6" s="1757" t="s">
        <v>222</v>
      </c>
      <c r="F6" s="1758"/>
      <c r="G6" s="1757" t="s">
        <v>221</v>
      </c>
      <c r="H6" s="1759"/>
    </row>
    <row r="7" spans="1:9" ht="41.25" customHeight="1">
      <c r="B7" s="351"/>
      <c r="C7" s="1760" t="s">
        <v>1</v>
      </c>
      <c r="D7" s="1761"/>
      <c r="E7" s="1762" t="s">
        <v>224</v>
      </c>
      <c r="F7" s="1763"/>
      <c r="G7" s="1762" t="s">
        <v>225</v>
      </c>
      <c r="H7" s="1764"/>
    </row>
    <row r="8" spans="1:9" ht="41.25" customHeight="1">
      <c r="B8" s="351"/>
      <c r="C8" s="773" t="s">
        <v>227</v>
      </c>
      <c r="D8" s="773" t="s">
        <v>220</v>
      </c>
      <c r="E8" s="905" t="s">
        <v>227</v>
      </c>
      <c r="F8" s="905" t="s">
        <v>220</v>
      </c>
      <c r="G8" s="905" t="s">
        <v>227</v>
      </c>
      <c r="H8" s="774" t="s">
        <v>220</v>
      </c>
    </row>
    <row r="9" spans="1:9" ht="41.25" customHeight="1">
      <c r="B9" s="362"/>
      <c r="C9" s="775" t="s">
        <v>226</v>
      </c>
      <c r="D9" s="775" t="s">
        <v>228</v>
      </c>
      <c r="E9" s="776" t="s">
        <v>226</v>
      </c>
      <c r="F9" s="776" t="s">
        <v>228</v>
      </c>
      <c r="G9" s="776" t="s">
        <v>226</v>
      </c>
      <c r="H9" s="777" t="s">
        <v>228</v>
      </c>
    </row>
    <row r="10" spans="1:9" s="641" customFormat="1" ht="40.15" customHeight="1">
      <c r="A10" s="92"/>
      <c r="B10" s="12" t="s">
        <v>2</v>
      </c>
      <c r="C10" s="12"/>
      <c r="D10" s="12"/>
      <c r="E10" s="12"/>
      <c r="F10" s="12"/>
      <c r="G10" s="12"/>
      <c r="H10" s="12"/>
    </row>
    <row r="11" spans="1:9" s="76" customFormat="1" ht="34.9" hidden="1" customHeight="1">
      <c r="A11" s="497"/>
      <c r="B11" s="778">
        <v>2018</v>
      </c>
      <c r="C11" s="556">
        <f>+E11+G11</f>
        <v>9206.2650900000008</v>
      </c>
      <c r="D11" s="570">
        <f>+F11+H11</f>
        <v>352.30900000000003</v>
      </c>
      <c r="E11" s="569">
        <v>7523.3877899999998</v>
      </c>
      <c r="F11" s="569">
        <v>295.35300000000001</v>
      </c>
      <c r="G11" s="569">
        <v>1682.877300000001</v>
      </c>
      <c r="H11" s="569">
        <v>56.956000000000003</v>
      </c>
      <c r="I11" s="224"/>
    </row>
    <row r="12" spans="1:9" s="76" customFormat="1" ht="34.9" hidden="1" customHeight="1">
      <c r="A12" s="497"/>
      <c r="B12" s="779">
        <v>2019</v>
      </c>
      <c r="C12" s="536">
        <v>10465.3765899999</v>
      </c>
      <c r="D12" s="572">
        <f>+F12+H12</f>
        <v>380.04533299999997</v>
      </c>
      <c r="E12" s="571">
        <v>8521.310809999999</v>
      </c>
      <c r="F12" s="571">
        <v>317.90733299999999</v>
      </c>
      <c r="G12" s="571">
        <v>1944.0657799999999</v>
      </c>
      <c r="H12" s="571">
        <v>62.137999999999998</v>
      </c>
      <c r="I12" s="224"/>
    </row>
    <row r="13" spans="1:9" s="76" customFormat="1" ht="34.9" hidden="1" customHeight="1">
      <c r="A13" s="497"/>
      <c r="B13" s="633">
        <v>2020</v>
      </c>
      <c r="C13" s="531">
        <v>7681.8979600000002</v>
      </c>
      <c r="D13" s="574">
        <f>+F13+H13</f>
        <v>344.85699999999997</v>
      </c>
      <c r="E13" s="573">
        <v>6412.78611</v>
      </c>
      <c r="F13" s="573">
        <v>292.77699999999999</v>
      </c>
      <c r="G13" s="573">
        <v>1269.1118499999998</v>
      </c>
      <c r="H13" s="573">
        <v>52.08</v>
      </c>
      <c r="I13" s="224"/>
    </row>
    <row r="14" spans="1:9" s="76" customFormat="1" ht="34.9" customHeight="1">
      <c r="A14" s="497"/>
      <c r="B14" s="779">
        <v>2021</v>
      </c>
      <c r="C14" s="536">
        <v>9692.7978799999983</v>
      </c>
      <c r="D14" s="572">
        <f>+F14+H14</f>
        <v>411.34100000000001</v>
      </c>
      <c r="E14" s="571">
        <v>8332.94398</v>
      </c>
      <c r="F14" s="571">
        <v>351.42500000000001</v>
      </c>
      <c r="G14" s="571">
        <v>1359.8538999999992</v>
      </c>
      <c r="H14" s="571">
        <v>59.915999999999997</v>
      </c>
      <c r="I14" s="224"/>
    </row>
    <row r="15" spans="1:9" s="76" customFormat="1" ht="34.9" customHeight="1">
      <c r="A15" s="497"/>
      <c r="B15" s="633">
        <v>2022</v>
      </c>
      <c r="C15" s="531">
        <v>10823.065930000001</v>
      </c>
      <c r="D15" s="574">
        <f>+F15+H15</f>
        <v>391.76100000000002</v>
      </c>
      <c r="E15" s="573">
        <v>9603.0732700000008</v>
      </c>
      <c r="F15" s="573">
        <v>337.05200000000002</v>
      </c>
      <c r="G15" s="573">
        <v>1219.9926600000008</v>
      </c>
      <c r="H15" s="573">
        <v>54.709000000000003</v>
      </c>
      <c r="I15" s="224"/>
    </row>
    <row r="16" spans="1:9" s="76" customFormat="1" ht="34.9" customHeight="1">
      <c r="A16" s="497"/>
      <c r="B16" s="779">
        <v>2023</v>
      </c>
      <c r="C16" s="533">
        <v>9630.0565999999999</v>
      </c>
      <c r="D16" s="676">
        <v>346.67000000000007</v>
      </c>
      <c r="E16" s="638">
        <v>8539.3410299999996</v>
      </c>
      <c r="F16" s="638">
        <v>296.73500000000001</v>
      </c>
      <c r="G16" s="638">
        <v>1090.7155699999989</v>
      </c>
      <c r="H16" s="638">
        <v>49.925000000000004</v>
      </c>
      <c r="I16" s="224"/>
    </row>
    <row r="17" spans="1:11" s="76" customFormat="1" ht="34.9" customHeight="1">
      <c r="A17" s="497"/>
      <c r="B17" s="633">
        <v>2024</v>
      </c>
      <c r="C17" s="531">
        <v>11967.400000000001</v>
      </c>
      <c r="D17" s="574">
        <v>390</v>
      </c>
      <c r="E17" s="573">
        <v>10890.1</v>
      </c>
      <c r="F17" s="573">
        <v>315.80000000000007</v>
      </c>
      <c r="G17" s="573">
        <v>1077.4000000000001</v>
      </c>
      <c r="H17" s="573">
        <v>74.300000000000011</v>
      </c>
      <c r="I17" s="224"/>
      <c r="J17" s="224"/>
      <c r="K17" s="224"/>
    </row>
    <row r="18" spans="1:11" s="76" customFormat="1" ht="34.9" customHeight="1">
      <c r="A18" s="497"/>
      <c r="B18" s="779" t="s">
        <v>1094</v>
      </c>
      <c r="C18" s="533">
        <f>SUM(C98:C109)</f>
        <v>14097.7</v>
      </c>
      <c r="D18" s="676">
        <f>+F18+H18</f>
        <v>413</v>
      </c>
      <c r="E18" s="638">
        <f>SUM(E98:E109)</f>
        <v>12379.9</v>
      </c>
      <c r="F18" s="638">
        <f>SUM(F98:F109)</f>
        <v>314</v>
      </c>
      <c r="G18" s="638">
        <f>SUM(G98:G109)</f>
        <v>1717.7688989999999</v>
      </c>
      <c r="H18" s="638">
        <f>SUM(H98:H109)</f>
        <v>99</v>
      </c>
      <c r="I18" s="224"/>
    </row>
    <row r="19" spans="1:11" s="76" customFormat="1" ht="34.9" hidden="1" customHeight="1">
      <c r="A19" s="497"/>
      <c r="B19" s="635">
        <v>2019</v>
      </c>
      <c r="C19" s="535"/>
      <c r="D19" s="895"/>
      <c r="E19" s="896"/>
      <c r="F19" s="896"/>
      <c r="G19" s="896"/>
      <c r="H19" s="896"/>
    </row>
    <row r="20" spans="1:11" s="76" customFormat="1" ht="34.9" hidden="1" customHeight="1">
      <c r="A20" s="497"/>
      <c r="B20" s="216">
        <v>43466</v>
      </c>
      <c r="C20" s="531">
        <f t="shared" ref="C20:D31" si="0">+E20+G20</f>
        <v>615.74581000000001</v>
      </c>
      <c r="D20" s="574">
        <f t="shared" si="0"/>
        <v>28.419</v>
      </c>
      <c r="E20" s="573">
        <v>501.466407</v>
      </c>
      <c r="F20" s="573">
        <v>23.558</v>
      </c>
      <c r="G20" s="573">
        <v>114.279403</v>
      </c>
      <c r="H20" s="573">
        <v>4.8609999999999998</v>
      </c>
      <c r="I20" s="224"/>
      <c r="J20" s="224"/>
      <c r="K20" s="224"/>
    </row>
    <row r="21" spans="1:11" s="76" customFormat="1" ht="34.9" hidden="1" customHeight="1">
      <c r="A21" s="497"/>
      <c r="B21" s="217">
        <v>43497</v>
      </c>
      <c r="C21" s="536">
        <f t="shared" si="0"/>
        <v>719.80123700000001</v>
      </c>
      <c r="D21" s="572">
        <f t="shared" si="0"/>
        <v>31.506999999999998</v>
      </c>
      <c r="E21" s="571">
        <v>611.01448199999993</v>
      </c>
      <c r="F21" s="571">
        <v>26.183</v>
      </c>
      <c r="G21" s="571">
        <v>108.78675500000008</v>
      </c>
      <c r="H21" s="571">
        <v>5.3239999999999998</v>
      </c>
      <c r="I21" s="224"/>
      <c r="J21" s="224"/>
      <c r="K21" s="224"/>
    </row>
    <row r="22" spans="1:11" s="76" customFormat="1" ht="34.9" hidden="1" customHeight="1">
      <c r="A22" s="497"/>
      <c r="B22" s="216">
        <v>43525</v>
      </c>
      <c r="C22" s="531">
        <f t="shared" si="0"/>
        <v>1437.822193</v>
      </c>
      <c r="D22" s="574">
        <f t="shared" si="0"/>
        <v>38.268999999999998</v>
      </c>
      <c r="E22" s="573">
        <v>856.15363500000012</v>
      </c>
      <c r="F22" s="573">
        <v>31.556000000000001</v>
      </c>
      <c r="G22" s="573">
        <v>581.66855799999985</v>
      </c>
      <c r="H22" s="573">
        <v>6.7130000000000001</v>
      </c>
      <c r="I22" s="224"/>
      <c r="J22" s="224"/>
      <c r="K22" s="224"/>
    </row>
    <row r="23" spans="1:11" s="76" customFormat="1" ht="34.9" hidden="1" customHeight="1">
      <c r="A23" s="497"/>
      <c r="B23" s="217">
        <v>43556</v>
      </c>
      <c r="C23" s="536">
        <f t="shared" si="0"/>
        <v>936.71797000000015</v>
      </c>
      <c r="D23" s="572">
        <f t="shared" si="0"/>
        <v>32.853000000000002</v>
      </c>
      <c r="E23" s="571">
        <v>793.10004600000002</v>
      </c>
      <c r="F23" s="571">
        <v>27.478000000000002</v>
      </c>
      <c r="G23" s="571">
        <v>143.61792400000013</v>
      </c>
      <c r="H23" s="571">
        <v>5.375</v>
      </c>
      <c r="I23" s="224"/>
      <c r="J23" s="224"/>
      <c r="K23" s="224"/>
    </row>
    <row r="24" spans="1:11" s="76" customFormat="1" ht="34.9" hidden="1" customHeight="1">
      <c r="A24" s="497"/>
      <c r="B24" s="216">
        <v>43586</v>
      </c>
      <c r="C24" s="531">
        <f t="shared" si="0"/>
        <v>753.89280000000008</v>
      </c>
      <c r="D24" s="574">
        <f t="shared" si="0"/>
        <v>26.121000000000002</v>
      </c>
      <c r="E24" s="573">
        <v>655.72992999999997</v>
      </c>
      <c r="F24" s="573">
        <v>21.864000000000001</v>
      </c>
      <c r="G24" s="573">
        <v>98.162870000000112</v>
      </c>
      <c r="H24" s="573">
        <v>4.2569999999999997</v>
      </c>
      <c r="I24" s="224"/>
      <c r="J24" s="224"/>
      <c r="K24" s="224"/>
    </row>
    <row r="25" spans="1:11" s="76" customFormat="1" ht="34.9" hidden="1" customHeight="1">
      <c r="A25" s="497"/>
      <c r="B25" s="217">
        <v>43617</v>
      </c>
      <c r="C25" s="536">
        <f t="shared" si="0"/>
        <v>619.62035999999989</v>
      </c>
      <c r="D25" s="572">
        <f t="shared" si="0"/>
        <v>23.905000000000001</v>
      </c>
      <c r="E25" s="571">
        <v>534.61529999999948</v>
      </c>
      <c r="F25" s="571">
        <v>19.978999999999999</v>
      </c>
      <c r="G25" s="571">
        <v>85.005060000000412</v>
      </c>
      <c r="H25" s="571">
        <v>3.9260000000000002</v>
      </c>
      <c r="I25" s="224"/>
      <c r="J25" s="224"/>
      <c r="K25" s="224"/>
    </row>
    <row r="26" spans="1:11" s="76" customFormat="1" ht="34.9" hidden="1" customHeight="1">
      <c r="A26" s="497"/>
      <c r="B26" s="216">
        <v>43647</v>
      </c>
      <c r="C26" s="531">
        <f t="shared" si="0"/>
        <v>1084.8694599999999</v>
      </c>
      <c r="D26" s="574">
        <f t="shared" si="0"/>
        <v>36.643000000000001</v>
      </c>
      <c r="E26" s="573">
        <v>969.50789000000077</v>
      </c>
      <c r="F26" s="573">
        <v>31.248000000000001</v>
      </c>
      <c r="G26" s="573">
        <v>115.36156999999912</v>
      </c>
      <c r="H26" s="573">
        <v>5.3949999999999996</v>
      </c>
      <c r="I26" s="224"/>
      <c r="J26" s="224"/>
      <c r="K26" s="224"/>
    </row>
    <row r="27" spans="1:11" s="76" customFormat="1" ht="34.9" hidden="1" customHeight="1">
      <c r="A27" s="497"/>
      <c r="B27" s="217">
        <v>43678</v>
      </c>
      <c r="C27" s="536">
        <f t="shared" si="0"/>
        <v>616.98063000000002</v>
      </c>
      <c r="D27" s="572">
        <f t="shared" si="0"/>
        <v>28.568999999999999</v>
      </c>
      <c r="E27" s="571">
        <v>530.4989999999998</v>
      </c>
      <c r="F27" s="571">
        <v>24.178999999999998</v>
      </c>
      <c r="G27" s="571">
        <v>86.481630000000223</v>
      </c>
      <c r="H27" s="571">
        <v>4.3899999999999997</v>
      </c>
      <c r="I27" s="224"/>
      <c r="J27" s="224"/>
      <c r="K27" s="224"/>
    </row>
    <row r="28" spans="1:11" s="76" customFormat="1" ht="34.9" hidden="1" customHeight="1">
      <c r="A28" s="497"/>
      <c r="B28" s="216">
        <v>43709</v>
      </c>
      <c r="C28" s="531">
        <f t="shared" si="0"/>
        <v>991.14688000000024</v>
      </c>
      <c r="D28" s="574">
        <f t="shared" si="0"/>
        <v>35.837000000000003</v>
      </c>
      <c r="E28" s="573">
        <v>854.67529000000013</v>
      </c>
      <c r="F28" s="573">
        <v>30.228000000000002</v>
      </c>
      <c r="G28" s="573">
        <v>136.47159000000011</v>
      </c>
      <c r="H28" s="573">
        <v>5.609</v>
      </c>
      <c r="I28" s="224"/>
      <c r="J28" s="224"/>
      <c r="K28" s="224"/>
    </row>
    <row r="29" spans="1:11" s="76" customFormat="1" ht="34.9" hidden="1" customHeight="1">
      <c r="A29" s="497"/>
      <c r="B29" s="217">
        <v>43739</v>
      </c>
      <c r="C29" s="536">
        <f t="shared" si="0"/>
        <v>1107.2356299999992</v>
      </c>
      <c r="D29" s="572">
        <f t="shared" si="0"/>
        <v>37.262999999999998</v>
      </c>
      <c r="E29" s="571">
        <v>864.07376000000022</v>
      </c>
      <c r="F29" s="571">
        <v>31.207000000000001</v>
      </c>
      <c r="G29" s="571">
        <v>243.161869999999</v>
      </c>
      <c r="H29" s="571">
        <v>6.056</v>
      </c>
      <c r="I29" s="224"/>
      <c r="J29" s="224"/>
      <c r="K29" s="224"/>
    </row>
    <row r="30" spans="1:11" s="76" customFormat="1" ht="34.9" hidden="1" customHeight="1">
      <c r="A30" s="497"/>
      <c r="B30" s="216">
        <v>43770</v>
      </c>
      <c r="C30" s="531">
        <f t="shared" si="0"/>
        <v>738.87067999999999</v>
      </c>
      <c r="D30" s="574">
        <f t="shared" si="0"/>
        <v>30.123999999999999</v>
      </c>
      <c r="E30" s="573">
        <v>618.07499000000007</v>
      </c>
      <c r="F30" s="573">
        <v>25.209</v>
      </c>
      <c r="G30" s="573">
        <v>120.79568999999992</v>
      </c>
      <c r="H30" s="573">
        <v>4.915</v>
      </c>
      <c r="I30" s="224"/>
      <c r="J30" s="224"/>
      <c r="K30" s="224"/>
    </row>
    <row r="31" spans="1:11" s="76" customFormat="1" ht="34.9" hidden="1" customHeight="1">
      <c r="A31" s="497"/>
      <c r="B31" s="217">
        <v>43800</v>
      </c>
      <c r="C31" s="536">
        <f t="shared" si="0"/>
        <v>842.67293999999947</v>
      </c>
      <c r="D31" s="572">
        <f t="shared" si="0"/>
        <v>30.535332999999984</v>
      </c>
      <c r="E31" s="571">
        <v>732.40007999999852</v>
      </c>
      <c r="F31" s="571">
        <v>25.218332999999983</v>
      </c>
      <c r="G31" s="571">
        <v>110.27286000000095</v>
      </c>
      <c r="H31" s="571">
        <v>5.3170000000000002</v>
      </c>
      <c r="I31" s="224"/>
      <c r="J31" s="224"/>
      <c r="K31" s="224"/>
    </row>
    <row r="32" spans="1:11" s="76" customFormat="1" ht="34.9" hidden="1" customHeight="1">
      <c r="A32" s="497"/>
      <c r="B32" s="635">
        <v>2020</v>
      </c>
      <c r="C32" s="535"/>
      <c r="D32" s="895"/>
      <c r="E32" s="896"/>
      <c r="F32" s="896"/>
      <c r="G32" s="896"/>
      <c r="H32" s="896"/>
    </row>
    <row r="33" spans="1:11" s="76" customFormat="1" ht="34.9" hidden="1" customHeight="1">
      <c r="A33" s="497"/>
      <c r="B33" s="216">
        <v>43831</v>
      </c>
      <c r="C33" s="531">
        <f t="shared" ref="C33:D44" si="1">+E33+G33</f>
        <v>676.60854199999994</v>
      </c>
      <c r="D33" s="574">
        <f t="shared" si="1"/>
        <v>30.709</v>
      </c>
      <c r="E33" s="573">
        <v>581.857214</v>
      </c>
      <c r="F33" s="573">
        <v>26.146999999999998</v>
      </c>
      <c r="G33" s="573">
        <v>94.751328000000001</v>
      </c>
      <c r="H33" s="573">
        <v>4.5620000000000003</v>
      </c>
      <c r="I33" s="224"/>
      <c r="J33" s="224"/>
      <c r="K33" s="224"/>
    </row>
    <row r="34" spans="1:11" s="76" customFormat="1" ht="34.9" hidden="1" customHeight="1">
      <c r="A34" s="497"/>
      <c r="B34" s="217">
        <v>43862</v>
      </c>
      <c r="C34" s="536">
        <f t="shared" si="1"/>
        <v>728.11595199999988</v>
      </c>
      <c r="D34" s="572">
        <f t="shared" si="1"/>
        <v>36.843000000000004</v>
      </c>
      <c r="E34" s="571">
        <v>578.89724199999989</v>
      </c>
      <c r="F34" s="571">
        <v>30.347000000000001</v>
      </c>
      <c r="G34" s="571">
        <v>149.21870999999999</v>
      </c>
      <c r="H34" s="571">
        <v>6.4960000000000004</v>
      </c>
      <c r="I34" s="224"/>
      <c r="J34" s="224"/>
      <c r="K34" s="224"/>
    </row>
    <row r="35" spans="1:11" s="76" customFormat="1" ht="34.9" hidden="1" customHeight="1">
      <c r="A35" s="497"/>
      <c r="B35" s="216">
        <v>43891</v>
      </c>
      <c r="C35" s="531">
        <f t="shared" si="1"/>
        <v>487.19167700000008</v>
      </c>
      <c r="D35" s="574">
        <f t="shared" si="1"/>
        <v>26.454999999999998</v>
      </c>
      <c r="E35" s="573">
        <v>400.45975500000009</v>
      </c>
      <c r="F35" s="573">
        <v>22.468</v>
      </c>
      <c r="G35" s="573">
        <v>86.731921999999997</v>
      </c>
      <c r="H35" s="573">
        <v>3.9870000000000001</v>
      </c>
      <c r="I35" s="224"/>
      <c r="J35" s="224"/>
      <c r="K35" s="224"/>
    </row>
    <row r="36" spans="1:11" s="76" customFormat="1" ht="34.9" hidden="1" customHeight="1">
      <c r="A36" s="497"/>
      <c r="B36" s="217">
        <v>43922</v>
      </c>
      <c r="C36" s="536">
        <f t="shared" si="1"/>
        <v>303.55258799999996</v>
      </c>
      <c r="D36" s="572">
        <f t="shared" si="1"/>
        <v>5.444</v>
      </c>
      <c r="E36" s="571">
        <v>223.17121799999995</v>
      </c>
      <c r="F36" s="571">
        <v>4.6559999999999997</v>
      </c>
      <c r="G36" s="571">
        <v>80.381370000000004</v>
      </c>
      <c r="H36" s="571">
        <v>0.78800000000000003</v>
      </c>
      <c r="I36" s="224"/>
      <c r="J36" s="224"/>
      <c r="K36" s="224"/>
    </row>
    <row r="37" spans="1:11" s="76" customFormat="1" ht="34.9" hidden="1" customHeight="1">
      <c r="A37" s="497"/>
      <c r="B37" s="216">
        <v>43952</v>
      </c>
      <c r="C37" s="531">
        <f t="shared" si="1"/>
        <v>496.75708099999969</v>
      </c>
      <c r="D37" s="574">
        <f t="shared" si="1"/>
        <v>10.151999999999999</v>
      </c>
      <c r="E37" s="573">
        <v>442.91747099999975</v>
      </c>
      <c r="F37" s="573">
        <v>8.8849999999999998</v>
      </c>
      <c r="G37" s="573">
        <v>53.839609999999936</v>
      </c>
      <c r="H37" s="573">
        <v>1.2669999999999999</v>
      </c>
      <c r="I37" s="224"/>
      <c r="J37" s="224"/>
      <c r="K37" s="224"/>
    </row>
    <row r="38" spans="1:11" s="76" customFormat="1" ht="34.9" hidden="1" customHeight="1">
      <c r="A38" s="497"/>
      <c r="B38" s="217">
        <v>43983</v>
      </c>
      <c r="C38" s="536">
        <f t="shared" si="1"/>
        <v>751.33065000000056</v>
      </c>
      <c r="D38" s="572">
        <f t="shared" si="1"/>
        <v>32.162999999999997</v>
      </c>
      <c r="E38" s="571">
        <v>610.82960000000048</v>
      </c>
      <c r="F38" s="571">
        <v>26.294</v>
      </c>
      <c r="G38" s="571">
        <v>140.50105000000008</v>
      </c>
      <c r="H38" s="571">
        <v>5.8689999999999998</v>
      </c>
      <c r="I38" s="224"/>
      <c r="J38" s="224"/>
      <c r="K38" s="224"/>
    </row>
    <row r="39" spans="1:11" s="76" customFormat="1" ht="34.9" hidden="1" customHeight="1">
      <c r="A39" s="497"/>
      <c r="B39" s="216">
        <v>44013</v>
      </c>
      <c r="C39" s="531">
        <f t="shared" si="1"/>
        <v>909.01996000000008</v>
      </c>
      <c r="D39" s="574">
        <f t="shared" si="1"/>
        <v>41.381999999999998</v>
      </c>
      <c r="E39" s="573">
        <v>748.54682999999977</v>
      </c>
      <c r="F39" s="573">
        <v>34.588999999999999</v>
      </c>
      <c r="G39" s="573">
        <v>160.47313000000031</v>
      </c>
      <c r="H39" s="573">
        <v>6.7930000000000001</v>
      </c>
      <c r="I39" s="224"/>
      <c r="J39" s="224"/>
      <c r="K39" s="224"/>
    </row>
    <row r="40" spans="1:11" s="76" customFormat="1" ht="34.9" hidden="1" customHeight="1">
      <c r="A40" s="497"/>
      <c r="B40" s="217">
        <v>44044</v>
      </c>
      <c r="C40" s="536">
        <f t="shared" si="1"/>
        <v>723.96235999999976</v>
      </c>
      <c r="D40" s="572">
        <f t="shared" si="1"/>
        <v>34.701999999999998</v>
      </c>
      <c r="E40" s="571">
        <v>626.76295999999911</v>
      </c>
      <c r="F40" s="571">
        <v>30.184999999999999</v>
      </c>
      <c r="G40" s="571">
        <v>97.199400000000651</v>
      </c>
      <c r="H40" s="571">
        <v>4.5170000000000003</v>
      </c>
      <c r="I40" s="224"/>
      <c r="J40" s="224"/>
      <c r="K40" s="224"/>
    </row>
    <row r="41" spans="1:11" s="76" customFormat="1" ht="34.9" hidden="1" customHeight="1">
      <c r="A41" s="497"/>
      <c r="B41" s="216">
        <v>44075</v>
      </c>
      <c r="C41" s="531">
        <f t="shared" si="1"/>
        <v>735.9404899999995</v>
      </c>
      <c r="D41" s="574">
        <f t="shared" si="1"/>
        <v>39.373999999999995</v>
      </c>
      <c r="E41" s="573">
        <v>615.02032000000054</v>
      </c>
      <c r="F41" s="573">
        <v>33.844999999999999</v>
      </c>
      <c r="G41" s="573">
        <v>120.92016999999896</v>
      </c>
      <c r="H41" s="573">
        <v>5.5289999999999999</v>
      </c>
      <c r="I41" s="224"/>
      <c r="J41" s="224"/>
      <c r="K41" s="224"/>
    </row>
    <row r="42" spans="1:11" s="76" customFormat="1" ht="34.9" hidden="1" customHeight="1">
      <c r="A42" s="497"/>
      <c r="B42" s="217">
        <v>44105</v>
      </c>
      <c r="C42" s="536">
        <f t="shared" si="1"/>
        <v>737.93983000000071</v>
      </c>
      <c r="D42" s="572">
        <f t="shared" si="1"/>
        <v>37.119</v>
      </c>
      <c r="E42" s="571">
        <v>647.9640100000006</v>
      </c>
      <c r="F42" s="571">
        <v>32.826000000000001</v>
      </c>
      <c r="G42" s="571">
        <v>89.975820000000112</v>
      </c>
      <c r="H42" s="571">
        <v>4.2930000000000001</v>
      </c>
      <c r="I42" s="224"/>
      <c r="J42" s="224"/>
      <c r="K42" s="224"/>
    </row>
    <row r="43" spans="1:11" s="76" customFormat="1" ht="34.9" hidden="1" customHeight="1">
      <c r="A43" s="497"/>
      <c r="B43" s="216">
        <v>44136</v>
      </c>
      <c r="C43" s="531">
        <f t="shared" si="1"/>
        <v>483.10474999999951</v>
      </c>
      <c r="D43" s="574">
        <f t="shared" si="1"/>
        <v>24.969000000000001</v>
      </c>
      <c r="E43" s="573">
        <v>413.1884599999994</v>
      </c>
      <c r="F43" s="573">
        <v>20.754000000000001</v>
      </c>
      <c r="G43" s="573">
        <v>69.916290000000117</v>
      </c>
      <c r="H43" s="573">
        <v>4.2149999999999999</v>
      </c>
      <c r="I43" s="224"/>
      <c r="J43" s="224"/>
      <c r="K43" s="224"/>
    </row>
    <row r="44" spans="1:11" s="76" customFormat="1" ht="34.9" hidden="1" customHeight="1">
      <c r="A44" s="497"/>
      <c r="B44" s="217">
        <v>44166</v>
      </c>
      <c r="C44" s="536">
        <f t="shared" si="1"/>
        <v>648.37408000000005</v>
      </c>
      <c r="D44" s="572">
        <f t="shared" si="1"/>
        <v>25.544999999999998</v>
      </c>
      <c r="E44" s="571">
        <v>523.17103000000043</v>
      </c>
      <c r="F44" s="571">
        <v>21.780999999999999</v>
      </c>
      <c r="G44" s="571">
        <v>125.20304999999962</v>
      </c>
      <c r="H44" s="571">
        <v>3.7639999999999998</v>
      </c>
      <c r="I44" s="224"/>
      <c r="J44" s="224"/>
      <c r="K44" s="224"/>
    </row>
    <row r="45" spans="1:11" s="76" customFormat="1" ht="34.9" hidden="1" customHeight="1">
      <c r="A45" s="497"/>
      <c r="B45" s="635">
        <v>2021</v>
      </c>
      <c r="C45" s="535"/>
      <c r="D45" s="895"/>
      <c r="E45" s="896"/>
      <c r="F45" s="896"/>
      <c r="G45" s="896"/>
      <c r="H45" s="896"/>
    </row>
    <row r="46" spans="1:11" s="76" customFormat="1" ht="34.9" hidden="1" customHeight="1">
      <c r="A46" s="497"/>
      <c r="B46" s="216">
        <v>44197</v>
      </c>
      <c r="C46" s="531">
        <f t="shared" ref="C46:D57" si="2">+E46+G46</f>
        <v>668.93427700000007</v>
      </c>
      <c r="D46" s="574">
        <f t="shared" si="2"/>
        <v>30.642000000000003</v>
      </c>
      <c r="E46" s="573">
        <v>562.31866100000002</v>
      </c>
      <c r="F46" s="573">
        <v>26.277000000000001</v>
      </c>
      <c r="G46" s="573">
        <v>106.61561600000005</v>
      </c>
      <c r="H46" s="573">
        <v>4.3650000000000002</v>
      </c>
      <c r="I46" s="224"/>
      <c r="J46" s="224"/>
      <c r="K46" s="224"/>
    </row>
    <row r="47" spans="1:11" s="76" customFormat="1" ht="34.9" hidden="1" customHeight="1">
      <c r="A47" s="497"/>
      <c r="B47" s="217">
        <v>44228</v>
      </c>
      <c r="C47" s="536">
        <f t="shared" si="2"/>
        <v>721.23510099999987</v>
      </c>
      <c r="D47" s="572">
        <f t="shared" si="2"/>
        <v>35.716999999999999</v>
      </c>
      <c r="E47" s="571">
        <v>624.9675279999999</v>
      </c>
      <c r="F47" s="571">
        <v>30.734999999999999</v>
      </c>
      <c r="G47" s="571">
        <v>96.267572999999942</v>
      </c>
      <c r="H47" s="571">
        <v>4.9820000000000002</v>
      </c>
      <c r="I47" s="224"/>
      <c r="J47" s="224"/>
      <c r="K47" s="224"/>
    </row>
    <row r="48" spans="1:11" s="76" customFormat="1" ht="34.9" hidden="1" customHeight="1">
      <c r="A48" s="497"/>
      <c r="B48" s="216">
        <v>44256</v>
      </c>
      <c r="C48" s="531">
        <f t="shared" si="2"/>
        <v>860.49300200000016</v>
      </c>
      <c r="D48" s="574">
        <f t="shared" si="2"/>
        <v>35.703000000000003</v>
      </c>
      <c r="E48" s="573">
        <v>690.69119300000011</v>
      </c>
      <c r="F48" s="573">
        <v>30.754999999999999</v>
      </c>
      <c r="G48" s="573">
        <v>169.80180900000002</v>
      </c>
      <c r="H48" s="573">
        <v>4.9480000000000004</v>
      </c>
      <c r="I48" s="224"/>
      <c r="J48" s="224"/>
      <c r="K48" s="224"/>
    </row>
    <row r="49" spans="1:11" s="76" customFormat="1" ht="34.9" hidden="1" customHeight="1">
      <c r="A49" s="497"/>
      <c r="B49" s="217">
        <v>44287</v>
      </c>
      <c r="C49" s="536">
        <f t="shared" si="2"/>
        <v>753.4200800000001</v>
      </c>
      <c r="D49" s="572">
        <f t="shared" si="2"/>
        <v>32.208999999999996</v>
      </c>
      <c r="E49" s="571">
        <v>557.74149799999986</v>
      </c>
      <c r="F49" s="571">
        <v>26.271999999999998</v>
      </c>
      <c r="G49" s="571">
        <v>195.67858200000018</v>
      </c>
      <c r="H49" s="571">
        <v>5.9370000000000003</v>
      </c>
      <c r="I49" s="224"/>
      <c r="J49" s="224"/>
      <c r="K49" s="224"/>
    </row>
    <row r="50" spans="1:11" s="76" customFormat="1" ht="34.9" hidden="1" customHeight="1">
      <c r="A50" s="497"/>
      <c r="B50" s="216">
        <v>44317</v>
      </c>
      <c r="C50" s="531">
        <f t="shared" si="2"/>
        <v>717.9506100000001</v>
      </c>
      <c r="D50" s="574">
        <f t="shared" si="2"/>
        <v>26.354000000000003</v>
      </c>
      <c r="E50" s="573">
        <v>617.97592000000031</v>
      </c>
      <c r="F50" s="573">
        <v>22.975000000000001</v>
      </c>
      <c r="G50" s="573">
        <v>99.974689999999782</v>
      </c>
      <c r="H50" s="573">
        <v>3.379</v>
      </c>
      <c r="I50" s="224"/>
      <c r="J50" s="224"/>
      <c r="K50" s="224"/>
    </row>
    <row r="51" spans="1:11" s="76" customFormat="1" ht="34.9" hidden="1" customHeight="1">
      <c r="A51" s="497"/>
      <c r="B51" s="217">
        <v>44348</v>
      </c>
      <c r="C51" s="536">
        <f t="shared" si="2"/>
        <v>847.24846000000002</v>
      </c>
      <c r="D51" s="572">
        <f t="shared" si="2"/>
        <v>39.548999999999999</v>
      </c>
      <c r="E51" s="571">
        <v>742.83542999999963</v>
      </c>
      <c r="F51" s="571">
        <v>33.412999999999997</v>
      </c>
      <c r="G51" s="571">
        <v>104.41303000000039</v>
      </c>
      <c r="H51" s="571">
        <v>6.1360000000000001</v>
      </c>
      <c r="I51" s="224"/>
      <c r="J51" s="224"/>
      <c r="K51" s="224"/>
    </row>
    <row r="52" spans="1:11" s="76" customFormat="1" ht="34.9" hidden="1" customHeight="1">
      <c r="A52" s="497"/>
      <c r="B52" s="216">
        <v>44378</v>
      </c>
      <c r="C52" s="531">
        <f t="shared" si="2"/>
        <v>665.40820999999983</v>
      </c>
      <c r="D52" s="574">
        <f t="shared" si="2"/>
        <v>31.832999999999998</v>
      </c>
      <c r="E52" s="573">
        <v>588.77681999999959</v>
      </c>
      <c r="F52" s="573">
        <v>27.83</v>
      </c>
      <c r="G52" s="573">
        <v>76.631390000000238</v>
      </c>
      <c r="H52" s="573">
        <v>4.0030000000000001</v>
      </c>
      <c r="I52" s="224"/>
      <c r="J52" s="224"/>
      <c r="K52" s="224"/>
    </row>
    <row r="53" spans="1:11" s="76" customFormat="1" ht="34.9" hidden="1" customHeight="1">
      <c r="A53" s="497"/>
      <c r="B53" s="217">
        <v>44409</v>
      </c>
      <c r="C53" s="536">
        <f t="shared" si="2"/>
        <v>839.66755000000035</v>
      </c>
      <c r="D53" s="572">
        <f t="shared" si="2"/>
        <v>41.153999999999996</v>
      </c>
      <c r="E53" s="571">
        <v>729.09313000000111</v>
      </c>
      <c r="F53" s="571">
        <v>35.518999999999998</v>
      </c>
      <c r="G53" s="571">
        <v>110.57441999999924</v>
      </c>
      <c r="H53" s="571">
        <v>5.6349999999999998</v>
      </c>
      <c r="I53" s="224"/>
      <c r="J53" s="224"/>
      <c r="K53" s="224"/>
    </row>
    <row r="54" spans="1:11" s="76" customFormat="1" ht="34.9" hidden="1" customHeight="1">
      <c r="A54" s="497"/>
      <c r="B54" s="216">
        <v>44440</v>
      </c>
      <c r="C54" s="531">
        <f t="shared" si="2"/>
        <v>863.81169999999929</v>
      </c>
      <c r="D54" s="574">
        <f t="shared" si="2"/>
        <v>40.718999999999994</v>
      </c>
      <c r="E54" s="573">
        <v>753.77316999999857</v>
      </c>
      <c r="F54" s="573">
        <v>34.537999999999997</v>
      </c>
      <c r="G54" s="573">
        <v>110.03853000000072</v>
      </c>
      <c r="H54" s="573">
        <v>6.181</v>
      </c>
      <c r="I54" s="224"/>
      <c r="J54" s="224"/>
      <c r="K54" s="224"/>
    </row>
    <row r="55" spans="1:11" s="76" customFormat="1" ht="34.9" hidden="1" customHeight="1">
      <c r="A55" s="497"/>
      <c r="B55" s="217">
        <v>44470</v>
      </c>
      <c r="C55" s="536">
        <f t="shared" si="2"/>
        <v>872.47757999999931</v>
      </c>
      <c r="D55" s="572">
        <f t="shared" si="2"/>
        <v>34.622</v>
      </c>
      <c r="E55" s="571">
        <v>754.30962</v>
      </c>
      <c r="F55" s="571">
        <v>29.388000000000002</v>
      </c>
      <c r="G55" s="571">
        <v>118.16795999999931</v>
      </c>
      <c r="H55" s="571">
        <v>5.234</v>
      </c>
      <c r="I55" s="224"/>
      <c r="J55" s="224"/>
      <c r="K55" s="224"/>
    </row>
    <row r="56" spans="1:11" s="76" customFormat="1" ht="34.9" hidden="1" customHeight="1">
      <c r="A56" s="497"/>
      <c r="B56" s="216">
        <v>44501</v>
      </c>
      <c r="C56" s="531">
        <f t="shared" si="2"/>
        <v>922.52912000000151</v>
      </c>
      <c r="D56" s="574">
        <f t="shared" si="2"/>
        <v>33.21</v>
      </c>
      <c r="E56" s="573">
        <v>836.52327000000059</v>
      </c>
      <c r="F56" s="573">
        <v>28.164000000000001</v>
      </c>
      <c r="G56" s="573">
        <v>86.005850000000919</v>
      </c>
      <c r="H56" s="573">
        <v>5.0460000000000003</v>
      </c>
      <c r="I56" s="224"/>
      <c r="J56" s="224"/>
      <c r="K56" s="224"/>
    </row>
    <row r="57" spans="1:11" s="76" customFormat="1" ht="34.9" hidden="1" customHeight="1">
      <c r="A57" s="497"/>
      <c r="B57" s="217">
        <v>44531</v>
      </c>
      <c r="C57" s="536">
        <f t="shared" si="2"/>
        <v>959.62218999999868</v>
      </c>
      <c r="D57" s="572">
        <f t="shared" si="2"/>
        <v>29.629000000000001</v>
      </c>
      <c r="E57" s="571">
        <v>873.9377400000003</v>
      </c>
      <c r="F57" s="571">
        <v>25.559000000000001</v>
      </c>
      <c r="G57" s="571">
        <v>85.684449999998378</v>
      </c>
      <c r="H57" s="571">
        <v>4.07</v>
      </c>
      <c r="I57" s="224"/>
      <c r="J57" s="224"/>
      <c r="K57" s="224"/>
    </row>
    <row r="58" spans="1:11" s="76" customFormat="1" ht="34.9" hidden="1" customHeight="1">
      <c r="A58" s="497"/>
      <c r="B58" s="635">
        <v>2022</v>
      </c>
      <c r="C58" s="535"/>
      <c r="D58" s="895"/>
      <c r="E58" s="896"/>
      <c r="F58" s="896"/>
      <c r="G58" s="896"/>
      <c r="H58" s="896"/>
    </row>
    <row r="59" spans="1:11" s="76" customFormat="1" ht="34.9" hidden="1" customHeight="1">
      <c r="A59" s="497"/>
      <c r="B59" s="216">
        <v>44562</v>
      </c>
      <c r="C59" s="531">
        <f t="shared" ref="C59:D70" si="3">+E59+G59</f>
        <v>798.86079799999993</v>
      </c>
      <c r="D59" s="574">
        <f t="shared" si="3"/>
        <v>30.947000000000003</v>
      </c>
      <c r="E59" s="573">
        <v>705.47460100000001</v>
      </c>
      <c r="F59" s="573">
        <v>26.574000000000002</v>
      </c>
      <c r="G59" s="573">
        <v>93.386196999999981</v>
      </c>
      <c r="H59" s="573">
        <v>4.3730000000000002</v>
      </c>
      <c r="I59" s="224"/>
      <c r="J59" s="224"/>
      <c r="K59" s="224"/>
    </row>
    <row r="60" spans="1:11" s="76" customFormat="1" ht="34.9" hidden="1" customHeight="1">
      <c r="A60" s="497"/>
      <c r="B60" s="217">
        <v>44593</v>
      </c>
      <c r="C60" s="536">
        <f t="shared" si="3"/>
        <v>723.27441400000009</v>
      </c>
      <c r="D60" s="572">
        <f t="shared" si="3"/>
        <v>34.338000000000001</v>
      </c>
      <c r="E60" s="571">
        <v>598.17602900000009</v>
      </c>
      <c r="F60" s="571">
        <v>29.196000000000002</v>
      </c>
      <c r="G60" s="571">
        <v>125.09838499999999</v>
      </c>
      <c r="H60" s="571">
        <v>5.1420000000000003</v>
      </c>
      <c r="I60" s="224"/>
      <c r="J60" s="224"/>
      <c r="K60" s="224"/>
    </row>
    <row r="61" spans="1:11" s="76" customFormat="1" ht="34.9" hidden="1" customHeight="1">
      <c r="A61" s="497"/>
      <c r="B61" s="216">
        <v>44621</v>
      </c>
      <c r="C61" s="531">
        <f t="shared" si="3"/>
        <v>975.90866800000003</v>
      </c>
      <c r="D61" s="574">
        <f t="shared" si="3"/>
        <v>37.617000000000004</v>
      </c>
      <c r="E61" s="573">
        <v>837.99535100000003</v>
      </c>
      <c r="F61" s="573">
        <v>32.148000000000003</v>
      </c>
      <c r="G61" s="573">
        <v>137.91331700000001</v>
      </c>
      <c r="H61" s="573">
        <v>5.4690000000000003</v>
      </c>
      <c r="I61" s="224"/>
      <c r="J61" s="224"/>
      <c r="K61" s="224"/>
    </row>
    <row r="62" spans="1:11" s="76" customFormat="1" ht="34.9" hidden="1" customHeight="1">
      <c r="A62" s="497"/>
      <c r="B62" s="217">
        <v>44652</v>
      </c>
      <c r="C62" s="536">
        <f t="shared" si="3"/>
        <v>934.76799999999969</v>
      </c>
      <c r="D62" s="572">
        <f t="shared" si="3"/>
        <v>29.321000000000002</v>
      </c>
      <c r="E62" s="571">
        <v>856.49806899999976</v>
      </c>
      <c r="F62" s="571">
        <v>25.786000000000001</v>
      </c>
      <c r="G62" s="571">
        <v>78.269930999999929</v>
      </c>
      <c r="H62" s="571">
        <v>3.5350000000000001</v>
      </c>
      <c r="I62" s="224"/>
      <c r="J62" s="224"/>
      <c r="K62" s="224"/>
    </row>
    <row r="63" spans="1:11" s="76" customFormat="1" ht="34.9" hidden="1" customHeight="1">
      <c r="A63" s="497"/>
      <c r="B63" s="216">
        <v>44682</v>
      </c>
      <c r="C63" s="531">
        <f t="shared" si="3"/>
        <v>787.01645000000008</v>
      </c>
      <c r="D63" s="574">
        <f t="shared" si="3"/>
        <v>32.762</v>
      </c>
      <c r="E63" s="573">
        <v>717.80238999999983</v>
      </c>
      <c r="F63" s="573">
        <v>28.841000000000001</v>
      </c>
      <c r="G63" s="573">
        <v>69.214060000000245</v>
      </c>
      <c r="H63" s="573">
        <v>3.9209999999999998</v>
      </c>
      <c r="I63" s="224"/>
      <c r="J63" s="224"/>
      <c r="K63" s="224"/>
    </row>
    <row r="64" spans="1:11" s="76" customFormat="1" ht="34.9" hidden="1" customHeight="1">
      <c r="A64" s="497"/>
      <c r="B64" s="217">
        <v>44713</v>
      </c>
      <c r="C64" s="536">
        <f t="shared" si="3"/>
        <v>1249.38627</v>
      </c>
      <c r="D64" s="572">
        <f t="shared" si="3"/>
        <v>37.854999999999997</v>
      </c>
      <c r="E64" s="571">
        <v>1147.3731900000002</v>
      </c>
      <c r="F64" s="571">
        <v>32.741</v>
      </c>
      <c r="G64" s="571">
        <v>102.01307999999972</v>
      </c>
      <c r="H64" s="571">
        <v>5.1139999999999999</v>
      </c>
      <c r="I64" s="224"/>
      <c r="J64" s="224"/>
      <c r="K64" s="224"/>
    </row>
    <row r="65" spans="1:18" s="76" customFormat="1" ht="34.9" hidden="1" customHeight="1">
      <c r="A65" s="497"/>
      <c r="B65" s="216">
        <v>44743</v>
      </c>
      <c r="C65" s="531">
        <f t="shared" si="3"/>
        <v>947.06880000000046</v>
      </c>
      <c r="D65" s="574">
        <f t="shared" si="3"/>
        <v>28.683</v>
      </c>
      <c r="E65" s="573">
        <v>872.91942000000017</v>
      </c>
      <c r="F65" s="573">
        <v>24.943999999999999</v>
      </c>
      <c r="G65" s="573">
        <v>74.149380000000292</v>
      </c>
      <c r="H65" s="573">
        <v>3.7389999999999999</v>
      </c>
      <c r="I65" s="224"/>
      <c r="J65" s="224"/>
      <c r="K65" s="224"/>
    </row>
    <row r="66" spans="1:18" s="76" customFormat="1" ht="34.9" hidden="1" customHeight="1">
      <c r="A66" s="497"/>
      <c r="B66" s="217">
        <v>44774</v>
      </c>
      <c r="C66" s="536">
        <f t="shared" si="3"/>
        <v>958.81718999999987</v>
      </c>
      <c r="D66" s="572">
        <f t="shared" si="3"/>
        <v>38.992000000000004</v>
      </c>
      <c r="E66" s="571">
        <v>849.48419999999987</v>
      </c>
      <c r="F66" s="571">
        <v>33.423000000000002</v>
      </c>
      <c r="G66" s="571">
        <v>109.33299</v>
      </c>
      <c r="H66" s="571">
        <v>5.569</v>
      </c>
      <c r="I66" s="224"/>
      <c r="J66" s="224"/>
      <c r="K66" s="224"/>
    </row>
    <row r="67" spans="1:18" s="76" customFormat="1" ht="34.9" hidden="1" customHeight="1">
      <c r="A67" s="497"/>
      <c r="B67" s="216">
        <v>44805</v>
      </c>
      <c r="C67" s="531">
        <f t="shared" si="3"/>
        <v>920.46021999999903</v>
      </c>
      <c r="D67" s="574">
        <f t="shared" si="3"/>
        <v>36.1</v>
      </c>
      <c r="E67" s="573">
        <v>793.0959299999995</v>
      </c>
      <c r="F67" s="573">
        <v>31.126999999999999</v>
      </c>
      <c r="G67" s="573">
        <v>127.36428999999953</v>
      </c>
      <c r="H67" s="573">
        <v>4.9729999999999999</v>
      </c>
      <c r="I67" s="224"/>
      <c r="J67" s="224"/>
      <c r="K67" s="224"/>
    </row>
    <row r="68" spans="1:18" s="76" customFormat="1" ht="34.9" hidden="1" customHeight="1">
      <c r="A68" s="497"/>
      <c r="B68" s="217">
        <v>44835</v>
      </c>
      <c r="C68" s="536">
        <f t="shared" si="3"/>
        <v>818.82437000000209</v>
      </c>
      <c r="D68" s="572">
        <f t="shared" si="3"/>
        <v>34.278999999999996</v>
      </c>
      <c r="E68" s="571">
        <v>718.41382000000067</v>
      </c>
      <c r="F68" s="571">
        <v>29.138999999999999</v>
      </c>
      <c r="G68" s="571">
        <v>100.41055000000142</v>
      </c>
      <c r="H68" s="571">
        <v>5.14</v>
      </c>
      <c r="I68" s="224"/>
      <c r="J68" s="224"/>
      <c r="K68" s="224"/>
    </row>
    <row r="69" spans="1:18" s="76" customFormat="1" ht="34.9" hidden="1" customHeight="1">
      <c r="A69" s="497"/>
      <c r="B69" s="216">
        <v>44866</v>
      </c>
      <c r="C69" s="531">
        <f t="shared" si="3"/>
        <v>889.42618999999831</v>
      </c>
      <c r="D69" s="574">
        <f t="shared" si="3"/>
        <v>29.293999999999997</v>
      </c>
      <c r="E69" s="573">
        <v>786.88710999999967</v>
      </c>
      <c r="F69" s="573">
        <v>24.812999999999999</v>
      </c>
      <c r="G69" s="573">
        <v>102.53907999999865</v>
      </c>
      <c r="H69" s="573">
        <v>4.4809999999999999</v>
      </c>
      <c r="I69" s="224"/>
      <c r="J69" s="224"/>
      <c r="K69" s="224"/>
    </row>
    <row r="70" spans="1:18" s="76" customFormat="1" ht="34.9" hidden="1" customHeight="1">
      <c r="A70" s="497"/>
      <c r="B70" s="217">
        <v>44896</v>
      </c>
      <c r="C70" s="536">
        <f t="shared" si="3"/>
        <v>819.25456000000213</v>
      </c>
      <c r="D70" s="572">
        <f t="shared" si="3"/>
        <v>21.573</v>
      </c>
      <c r="E70" s="571">
        <v>718.95316000000093</v>
      </c>
      <c r="F70" s="571">
        <v>18.32</v>
      </c>
      <c r="G70" s="571">
        <v>100.30140000000119</v>
      </c>
      <c r="H70" s="571">
        <v>3.2530000000000001</v>
      </c>
      <c r="I70" s="224"/>
      <c r="J70" s="224"/>
      <c r="K70" s="224"/>
    </row>
    <row r="71" spans="1:18" s="76" customFormat="1" ht="34.9" hidden="1" customHeight="1">
      <c r="A71" s="497"/>
      <c r="B71" s="635">
        <v>2023</v>
      </c>
      <c r="C71" s="535"/>
      <c r="D71" s="895"/>
      <c r="E71" s="896"/>
      <c r="F71" s="896"/>
      <c r="G71" s="896"/>
      <c r="H71" s="896"/>
      <c r="K71" s="934"/>
      <c r="L71" s="934"/>
      <c r="M71" s="934"/>
      <c r="N71" s="934"/>
      <c r="O71" s="934"/>
      <c r="P71" s="934"/>
      <c r="Q71" s="934"/>
    </row>
    <row r="72" spans="1:18" s="76" customFormat="1" ht="34.9" hidden="1" customHeight="1">
      <c r="A72" s="497"/>
      <c r="B72" s="216">
        <v>44927</v>
      </c>
      <c r="C72" s="531">
        <f t="shared" ref="C72:D78" si="4">+E72+G72</f>
        <v>979.6435560000001</v>
      </c>
      <c r="D72" s="574">
        <f t="shared" si="4"/>
        <v>31.468000000000004</v>
      </c>
      <c r="E72" s="573">
        <v>864.39389000000006</v>
      </c>
      <c r="F72" s="573">
        <v>26.472000000000001</v>
      </c>
      <c r="G72" s="573">
        <v>115.249666</v>
      </c>
      <c r="H72" s="573">
        <v>4.9960000000000004</v>
      </c>
      <c r="I72" s="224"/>
      <c r="J72" s="224"/>
      <c r="K72" s="224"/>
      <c r="M72" s="936"/>
      <c r="P72" s="936"/>
      <c r="R72" s="935"/>
    </row>
    <row r="73" spans="1:18" s="76" customFormat="1" ht="34.9" hidden="1" customHeight="1">
      <c r="A73" s="497"/>
      <c r="B73" s="217">
        <v>44958</v>
      </c>
      <c r="C73" s="536">
        <f t="shared" si="4"/>
        <v>919.36845300000004</v>
      </c>
      <c r="D73" s="572">
        <f t="shared" si="4"/>
        <v>30.128</v>
      </c>
      <c r="E73" s="571">
        <v>809.77673399999992</v>
      </c>
      <c r="F73" s="571">
        <v>25.574999999999999</v>
      </c>
      <c r="G73" s="571">
        <v>109.59171900000007</v>
      </c>
      <c r="H73" s="571">
        <v>4.5529999999999999</v>
      </c>
      <c r="I73" s="224"/>
      <c r="J73" s="224"/>
      <c r="K73" s="224"/>
      <c r="M73" s="936"/>
      <c r="P73" s="936"/>
      <c r="R73" s="935"/>
    </row>
    <row r="74" spans="1:18" s="76" customFormat="1" ht="34.9" hidden="1" customHeight="1">
      <c r="A74" s="497"/>
      <c r="B74" s="216">
        <v>44986</v>
      </c>
      <c r="C74" s="531">
        <f t="shared" si="4"/>
        <v>1098.9529910000001</v>
      </c>
      <c r="D74" s="574">
        <f t="shared" si="4"/>
        <v>31.527000000000001</v>
      </c>
      <c r="E74" s="573">
        <v>963.78737600000022</v>
      </c>
      <c r="F74" s="573">
        <v>26.759</v>
      </c>
      <c r="G74" s="573">
        <v>135.16561499999978</v>
      </c>
      <c r="H74" s="573">
        <v>4.7679999999999998</v>
      </c>
      <c r="I74" s="224"/>
      <c r="J74" s="224"/>
      <c r="K74" s="224"/>
      <c r="M74" s="936"/>
      <c r="P74" s="936"/>
      <c r="R74" s="935"/>
    </row>
    <row r="75" spans="1:18" s="76" customFormat="1" ht="34.5" hidden="1" customHeight="1">
      <c r="A75" s="497"/>
      <c r="B75" s="217">
        <v>45017</v>
      </c>
      <c r="C75" s="536">
        <f t="shared" si="4"/>
        <v>571.80576999999926</v>
      </c>
      <c r="D75" s="572">
        <f t="shared" si="4"/>
        <v>20.207000000000001</v>
      </c>
      <c r="E75" s="571">
        <v>496.90736999999899</v>
      </c>
      <c r="F75" s="571">
        <v>17.568000000000001</v>
      </c>
      <c r="G75" s="571">
        <v>74.898400000000265</v>
      </c>
      <c r="H75" s="571">
        <v>2.6389999999999998</v>
      </c>
      <c r="I75" s="224"/>
      <c r="J75" s="224"/>
      <c r="K75" s="224"/>
      <c r="M75" s="936"/>
      <c r="P75" s="936"/>
      <c r="R75" s="935"/>
    </row>
    <row r="76" spans="1:18" s="76" customFormat="1" ht="34.9" hidden="1" customHeight="1">
      <c r="A76" s="497"/>
      <c r="B76" s="216">
        <v>45047</v>
      </c>
      <c r="C76" s="531">
        <f t="shared" si="4"/>
        <v>907.95014000000106</v>
      </c>
      <c r="D76" s="574">
        <f t="shared" si="4"/>
        <v>29.262</v>
      </c>
      <c r="E76" s="573">
        <v>831.80591000000095</v>
      </c>
      <c r="F76" s="573">
        <v>25.484999999999999</v>
      </c>
      <c r="G76" s="573">
        <v>76.144230000000107</v>
      </c>
      <c r="H76" s="573">
        <v>3.7770000000000001</v>
      </c>
      <c r="I76" s="224"/>
      <c r="J76" s="224"/>
      <c r="K76" s="224"/>
      <c r="M76" s="936"/>
      <c r="P76" s="936"/>
      <c r="R76" s="935"/>
    </row>
    <row r="77" spans="1:18" s="76" customFormat="1" ht="34.9" hidden="1" customHeight="1">
      <c r="A77" s="497"/>
      <c r="B77" s="217">
        <v>45078</v>
      </c>
      <c r="C77" s="536">
        <f t="shared" si="4"/>
        <v>669.28385999999978</v>
      </c>
      <c r="D77" s="572">
        <f t="shared" si="4"/>
        <v>25.102</v>
      </c>
      <c r="E77" s="571">
        <v>598.94052000000011</v>
      </c>
      <c r="F77" s="571">
        <v>21.745000000000001</v>
      </c>
      <c r="G77" s="571">
        <v>70.343339999999671</v>
      </c>
      <c r="H77" s="571">
        <v>3.3570000000000002</v>
      </c>
      <c r="I77" s="224"/>
      <c r="J77" s="224"/>
      <c r="K77" s="224"/>
      <c r="M77" s="936"/>
      <c r="P77" s="936"/>
      <c r="R77" s="935"/>
    </row>
    <row r="78" spans="1:18" s="76" customFormat="1" ht="34.9" hidden="1" customHeight="1">
      <c r="A78" s="497"/>
      <c r="B78" s="216">
        <v>45108</v>
      </c>
      <c r="C78" s="531">
        <f>+E78+G78</f>
        <v>867.70699999999988</v>
      </c>
      <c r="D78" s="574">
        <f t="shared" si="4"/>
        <v>30.065000000000001</v>
      </c>
      <c r="E78" s="573">
        <v>776.35633999999936</v>
      </c>
      <c r="F78" s="573">
        <v>26.079000000000001</v>
      </c>
      <c r="G78" s="573">
        <v>91.350660000000516</v>
      </c>
      <c r="H78" s="573">
        <v>3.9860000000000002</v>
      </c>
      <c r="I78" s="224"/>
      <c r="J78" s="224"/>
      <c r="K78" s="224"/>
      <c r="M78" s="936"/>
      <c r="P78" s="936"/>
      <c r="R78" s="935"/>
    </row>
    <row r="79" spans="1:18" s="76" customFormat="1" ht="34.9" hidden="1" customHeight="1">
      <c r="A79" s="497"/>
      <c r="B79" s="217">
        <v>45140</v>
      </c>
      <c r="C79" s="533">
        <f>+E79+G79</f>
        <v>768.41194999999971</v>
      </c>
      <c r="D79" s="676">
        <f>+F79+H79</f>
        <v>34.300000000000004</v>
      </c>
      <c r="E79" s="638">
        <v>675.1524900000004</v>
      </c>
      <c r="F79" s="638">
        <v>30.1</v>
      </c>
      <c r="G79" s="638">
        <v>93.259459999999308</v>
      </c>
      <c r="H79" s="638">
        <v>4.2</v>
      </c>
      <c r="I79" s="224"/>
      <c r="J79" s="224"/>
      <c r="K79" s="224"/>
      <c r="M79" s="936"/>
      <c r="P79" s="936"/>
      <c r="R79" s="935"/>
    </row>
    <row r="80" spans="1:18" s="76" customFormat="1" ht="34.9" hidden="1" customHeight="1">
      <c r="A80" s="497"/>
      <c r="B80" s="216">
        <v>45172</v>
      </c>
      <c r="C80" s="531">
        <v>647.90572999999949</v>
      </c>
      <c r="D80" s="574">
        <v>28.635000000000019</v>
      </c>
      <c r="E80" s="573">
        <v>571.03427999999894</v>
      </c>
      <c r="F80" s="573">
        <v>24.826999999999998</v>
      </c>
      <c r="G80" s="573">
        <v>76.871450000000095</v>
      </c>
      <c r="H80" s="573">
        <v>3.8079999999999998</v>
      </c>
      <c r="I80" s="224"/>
      <c r="J80" s="224"/>
      <c r="K80" s="224"/>
      <c r="M80" s="936"/>
      <c r="P80" s="936"/>
      <c r="R80" s="935"/>
    </row>
    <row r="81" spans="1:18" s="76" customFormat="1" ht="34.9" hidden="1" customHeight="1">
      <c r="A81" s="497"/>
      <c r="B81" s="217">
        <v>45200</v>
      </c>
      <c r="C81" s="536">
        <v>786.0181500000017</v>
      </c>
      <c r="D81" s="572">
        <v>32.587000000000003</v>
      </c>
      <c r="E81" s="571">
        <v>707.91152000000056</v>
      </c>
      <c r="F81" s="571">
        <v>27.696000000000002</v>
      </c>
      <c r="G81" s="571">
        <v>78.106630000000223</v>
      </c>
      <c r="H81" s="571">
        <v>4.891</v>
      </c>
      <c r="I81" s="224"/>
      <c r="J81" s="224"/>
      <c r="K81" s="224"/>
      <c r="M81" s="936"/>
      <c r="P81" s="936"/>
      <c r="R81" s="935"/>
    </row>
    <row r="82" spans="1:18" s="76" customFormat="1" ht="34.9" hidden="1" customHeight="1">
      <c r="A82" s="497"/>
      <c r="B82" s="216">
        <v>45231</v>
      </c>
      <c r="C82" s="531">
        <v>747.12690999999904</v>
      </c>
      <c r="D82" s="574">
        <v>27.388999999999999</v>
      </c>
      <c r="E82" s="573">
        <v>680.81844000000001</v>
      </c>
      <c r="F82" s="573">
        <v>23.439</v>
      </c>
      <c r="G82" s="573">
        <v>66.308469999998124</v>
      </c>
      <c r="H82" s="573">
        <v>3.95</v>
      </c>
      <c r="I82" s="224"/>
      <c r="J82" s="224"/>
      <c r="K82" s="224"/>
      <c r="M82" s="936"/>
      <c r="P82" s="936"/>
      <c r="R82" s="935"/>
    </row>
    <row r="83" spans="1:18" s="76" customFormat="1" ht="34.9" hidden="1" customHeight="1">
      <c r="A83" s="497"/>
      <c r="B83" s="553">
        <v>45261</v>
      </c>
      <c r="C83" s="611">
        <v>665.88208999999915</v>
      </c>
      <c r="D83" s="577">
        <v>26</v>
      </c>
      <c r="E83" s="576">
        <v>562.45615999999973</v>
      </c>
      <c r="F83" s="576">
        <v>20.99</v>
      </c>
      <c r="G83" s="576">
        <v>103.42593000000079</v>
      </c>
      <c r="H83" s="576">
        <v>5</v>
      </c>
      <c r="I83" s="224"/>
      <c r="J83" s="224"/>
      <c r="K83" s="224"/>
      <c r="M83" s="936"/>
      <c r="P83" s="936"/>
      <c r="R83" s="935"/>
    </row>
    <row r="84" spans="1:18" ht="35.25" hidden="1" customHeight="1">
      <c r="B84" s="1017">
        <v>2024</v>
      </c>
      <c r="C84" s="1013"/>
      <c r="D84" s="1047"/>
      <c r="E84" s="1048"/>
      <c r="F84" s="1048"/>
      <c r="G84" s="1048"/>
      <c r="H84" s="1048"/>
    </row>
    <row r="85" spans="1:18" ht="35.25" hidden="1" customHeight="1">
      <c r="B85" s="216">
        <v>45292</v>
      </c>
      <c r="C85" s="531">
        <v>1127.5999999999999</v>
      </c>
      <c r="D85" s="574">
        <v>36.299999999999997</v>
      </c>
      <c r="E85" s="573">
        <v>1028.5</v>
      </c>
      <c r="F85" s="573">
        <v>29</v>
      </c>
      <c r="G85" s="573">
        <v>99.1</v>
      </c>
      <c r="H85" s="573">
        <v>7.3</v>
      </c>
      <c r="J85" s="1099"/>
      <c r="K85" s="1099"/>
    </row>
    <row r="86" spans="1:18" ht="35.25" hidden="1" customHeight="1">
      <c r="B86" s="217">
        <v>45323</v>
      </c>
      <c r="C86" s="536">
        <v>1157.3</v>
      </c>
      <c r="D86" s="572">
        <v>35.6</v>
      </c>
      <c r="E86" s="571">
        <v>1066.3</v>
      </c>
      <c r="F86" s="571">
        <v>28.8</v>
      </c>
      <c r="G86" s="571">
        <v>91.1</v>
      </c>
      <c r="H86" s="571">
        <v>6.8</v>
      </c>
      <c r="J86" s="1099"/>
      <c r="K86" s="1099"/>
    </row>
    <row r="87" spans="1:18" ht="35.25" hidden="1" customHeight="1">
      <c r="B87" s="216">
        <v>45352</v>
      </c>
      <c r="C87" s="531">
        <v>999.5</v>
      </c>
      <c r="D87" s="574">
        <v>33.200000000000003</v>
      </c>
      <c r="E87" s="573">
        <v>914.8</v>
      </c>
      <c r="F87" s="573">
        <v>26.1</v>
      </c>
      <c r="G87" s="573">
        <v>84.7</v>
      </c>
      <c r="H87" s="573">
        <v>7.1</v>
      </c>
      <c r="J87" s="1099"/>
      <c r="K87" s="1099"/>
    </row>
    <row r="88" spans="1:18" ht="35.25" hidden="1" customHeight="1">
      <c r="B88" s="217">
        <v>45383</v>
      </c>
      <c r="C88" s="536">
        <v>1045.4000000000001</v>
      </c>
      <c r="D88" s="572">
        <v>27.8</v>
      </c>
      <c r="E88" s="571">
        <v>976</v>
      </c>
      <c r="F88" s="571">
        <v>23.3</v>
      </c>
      <c r="G88" s="571">
        <v>69.400000000000006</v>
      </c>
      <c r="H88" s="571">
        <v>4.5</v>
      </c>
      <c r="J88" s="1099"/>
      <c r="K88" s="1099"/>
    </row>
    <row r="89" spans="1:18" ht="35.25" hidden="1" customHeight="1">
      <c r="B89" s="216">
        <v>45413</v>
      </c>
      <c r="C89" s="531">
        <v>942.5</v>
      </c>
      <c r="D89" s="574">
        <v>34.700000000000003</v>
      </c>
      <c r="E89" s="573">
        <v>836.7</v>
      </c>
      <c r="F89" s="573">
        <v>27.3</v>
      </c>
      <c r="G89" s="573">
        <v>105.7</v>
      </c>
      <c r="H89" s="573">
        <v>7.4</v>
      </c>
      <c r="J89" s="1099"/>
      <c r="K89" s="1099"/>
    </row>
    <row r="90" spans="1:18" ht="35.25" hidden="1" customHeight="1">
      <c r="B90" s="217">
        <v>45444</v>
      </c>
      <c r="C90" s="536">
        <v>722.6</v>
      </c>
      <c r="D90" s="572">
        <v>26.1</v>
      </c>
      <c r="E90" s="571">
        <v>642.79999999999995</v>
      </c>
      <c r="F90" s="571">
        <v>21.3</v>
      </c>
      <c r="G90" s="571">
        <v>79.7</v>
      </c>
      <c r="H90" s="571">
        <v>4.9000000000000004</v>
      </c>
      <c r="J90" s="1099"/>
      <c r="K90" s="1099"/>
    </row>
    <row r="91" spans="1:18" ht="35.25" hidden="1" customHeight="1">
      <c r="B91" s="216">
        <v>45474</v>
      </c>
      <c r="C91" s="531">
        <v>1059.5999999999999</v>
      </c>
      <c r="D91" s="574">
        <v>36.799999999999997</v>
      </c>
      <c r="E91" s="573">
        <v>965</v>
      </c>
      <c r="F91" s="573">
        <v>30.4</v>
      </c>
      <c r="G91" s="573">
        <v>94.6</v>
      </c>
      <c r="H91" s="573">
        <v>6.4</v>
      </c>
      <c r="J91" s="1099"/>
      <c r="K91" s="1099"/>
    </row>
    <row r="92" spans="1:18" ht="35.25" hidden="1" customHeight="1">
      <c r="B92" s="217">
        <v>45505</v>
      </c>
      <c r="C92" s="536">
        <v>793.5</v>
      </c>
      <c r="D92" s="572">
        <v>35.1</v>
      </c>
      <c r="E92" s="571">
        <v>720</v>
      </c>
      <c r="F92" s="571">
        <v>28.9</v>
      </c>
      <c r="G92" s="571">
        <v>73.599999999999994</v>
      </c>
      <c r="H92" s="571">
        <v>6.2</v>
      </c>
      <c r="J92" s="1099"/>
      <c r="K92" s="1099"/>
    </row>
    <row r="93" spans="1:18" ht="35.25" hidden="1" customHeight="1">
      <c r="B93" s="216">
        <v>45536</v>
      </c>
      <c r="C93" s="531">
        <v>932.6</v>
      </c>
      <c r="D93" s="574">
        <v>29.5</v>
      </c>
      <c r="E93" s="573">
        <v>857.1</v>
      </c>
      <c r="F93" s="573">
        <v>25.3</v>
      </c>
      <c r="G93" s="573">
        <v>75.599999999999994</v>
      </c>
      <c r="H93" s="573">
        <v>4.2</v>
      </c>
      <c r="J93" s="1099"/>
      <c r="K93" s="1099"/>
    </row>
    <row r="94" spans="1:18" ht="35.25" hidden="1" customHeight="1">
      <c r="B94" s="217">
        <v>45567</v>
      </c>
      <c r="C94" s="536">
        <v>1320.1</v>
      </c>
      <c r="D94" s="572">
        <v>35.9</v>
      </c>
      <c r="E94" s="571">
        <v>1203.5999999999999</v>
      </c>
      <c r="F94" s="571">
        <v>29.3</v>
      </c>
      <c r="G94" s="571">
        <v>116.6</v>
      </c>
      <c r="H94" s="571">
        <v>6.7</v>
      </c>
      <c r="J94" s="1099"/>
      <c r="K94" s="1099"/>
    </row>
    <row r="95" spans="1:18" ht="35.25" hidden="1" customHeight="1">
      <c r="B95" s="216">
        <v>45598</v>
      </c>
      <c r="C95" s="531">
        <v>774.7</v>
      </c>
      <c r="D95" s="574">
        <v>28.3</v>
      </c>
      <c r="E95" s="573">
        <v>704.9</v>
      </c>
      <c r="F95" s="573">
        <v>21.6</v>
      </c>
      <c r="G95" s="573">
        <v>69.8</v>
      </c>
      <c r="H95" s="573">
        <v>6.6</v>
      </c>
      <c r="J95" s="1099"/>
      <c r="K95" s="1099"/>
    </row>
    <row r="96" spans="1:18" ht="35.25" hidden="1" customHeight="1">
      <c r="B96" s="553">
        <v>45629</v>
      </c>
      <c r="C96" s="611">
        <v>1092</v>
      </c>
      <c r="D96" s="577">
        <v>30.7</v>
      </c>
      <c r="E96" s="576">
        <v>974.4</v>
      </c>
      <c r="F96" s="576">
        <v>24.5</v>
      </c>
      <c r="G96" s="576">
        <v>117.5</v>
      </c>
      <c r="H96" s="576">
        <v>6.2</v>
      </c>
      <c r="J96" s="1099"/>
      <c r="K96" s="1099"/>
    </row>
    <row r="97" spans="1:11" ht="35.25" customHeight="1">
      <c r="B97" s="1017">
        <v>2025</v>
      </c>
      <c r="C97" s="1013"/>
      <c r="D97" s="1047"/>
      <c r="E97" s="1048"/>
      <c r="F97" s="1048"/>
      <c r="G97" s="1048"/>
      <c r="H97" s="1048"/>
    </row>
    <row r="98" spans="1:11" ht="35.25" hidden="1" customHeight="1">
      <c r="B98" s="216">
        <v>45658</v>
      </c>
      <c r="C98" s="531">
        <v>1256.4000000000001</v>
      </c>
      <c r="D98" s="574">
        <v>36.9</v>
      </c>
      <c r="E98" s="573">
        <v>1075.5999999999999</v>
      </c>
      <c r="F98" s="573">
        <v>28.3</v>
      </c>
      <c r="G98" s="573">
        <v>180.8</v>
      </c>
      <c r="H98" s="573">
        <v>8.6</v>
      </c>
      <c r="J98" s="1099"/>
      <c r="K98" s="1099"/>
    </row>
    <row r="99" spans="1:11" ht="35.25" hidden="1" customHeight="1">
      <c r="B99" s="217">
        <v>45690</v>
      </c>
      <c r="C99" s="536">
        <v>1235.8</v>
      </c>
      <c r="D99" s="572">
        <v>36.700000000000003</v>
      </c>
      <c r="E99" s="571">
        <v>1113</v>
      </c>
      <c r="F99" s="571">
        <v>26.7</v>
      </c>
      <c r="G99" s="571">
        <v>122.76889899999992</v>
      </c>
      <c r="H99" s="571">
        <v>10</v>
      </c>
      <c r="J99" s="1099"/>
      <c r="K99" s="1099"/>
    </row>
    <row r="100" spans="1:11" ht="35.25" hidden="1" customHeight="1">
      <c r="B100" s="216">
        <v>45717</v>
      </c>
      <c r="C100" s="531">
        <v>995</v>
      </c>
      <c r="D100" s="574">
        <v>30.6</v>
      </c>
      <c r="E100" s="573">
        <v>901.3</v>
      </c>
      <c r="F100" s="573">
        <v>22.6</v>
      </c>
      <c r="G100" s="573">
        <v>93.7</v>
      </c>
      <c r="H100" s="573">
        <v>7.9</v>
      </c>
      <c r="J100" s="1099"/>
      <c r="K100" s="1099"/>
    </row>
    <row r="101" spans="1:11" ht="35.25" hidden="1" customHeight="1">
      <c r="B101" s="217">
        <v>45748</v>
      </c>
      <c r="C101" s="536">
        <v>1136.4000000000001</v>
      </c>
      <c r="D101" s="572">
        <v>32</v>
      </c>
      <c r="E101" s="571">
        <v>1015</v>
      </c>
      <c r="F101" s="571">
        <v>24.6</v>
      </c>
      <c r="G101" s="571">
        <v>121.4</v>
      </c>
      <c r="H101" s="571">
        <v>7.4</v>
      </c>
      <c r="J101" s="1099"/>
      <c r="K101" s="1099"/>
    </row>
    <row r="102" spans="1:11" ht="35.25" hidden="1" customHeight="1">
      <c r="B102" s="216">
        <v>45778</v>
      </c>
      <c r="C102" s="531">
        <v>1258.8</v>
      </c>
      <c r="D102" s="574">
        <v>33.799999999999997</v>
      </c>
      <c r="E102" s="573">
        <v>1149.0999999999999</v>
      </c>
      <c r="F102" s="573">
        <v>25.7</v>
      </c>
      <c r="G102" s="573">
        <v>109.7</v>
      </c>
      <c r="H102" s="573">
        <v>8.1</v>
      </c>
      <c r="J102" s="1099"/>
      <c r="K102" s="1099"/>
    </row>
    <row r="103" spans="1:11" ht="35.25" hidden="1" customHeight="1">
      <c r="B103" s="217">
        <v>45809</v>
      </c>
      <c r="C103" s="536">
        <v>866.8</v>
      </c>
      <c r="D103" s="572">
        <v>30.1</v>
      </c>
      <c r="E103" s="571">
        <v>758</v>
      </c>
      <c r="F103" s="571">
        <v>22.8</v>
      </c>
      <c r="G103" s="571">
        <v>108.7</v>
      </c>
      <c r="H103" s="571">
        <v>7.3</v>
      </c>
      <c r="J103" s="1099"/>
      <c r="K103" s="1099"/>
    </row>
    <row r="104" spans="1:11" ht="35.25" hidden="1" customHeight="1">
      <c r="B104" s="216">
        <v>45839</v>
      </c>
      <c r="C104" s="531">
        <v>1582.3</v>
      </c>
      <c r="D104" s="574">
        <v>38.200000000000003</v>
      </c>
      <c r="E104" s="573">
        <v>1218.5999999999999</v>
      </c>
      <c r="F104" s="573">
        <v>29.1</v>
      </c>
      <c r="G104" s="573">
        <v>363.8</v>
      </c>
      <c r="H104" s="573">
        <v>9.1</v>
      </c>
      <c r="J104" s="1099"/>
      <c r="K104" s="1099"/>
    </row>
    <row r="105" spans="1:11" ht="35.25" customHeight="1">
      <c r="B105" s="217">
        <v>45870</v>
      </c>
      <c r="C105" s="536">
        <v>1105.7</v>
      </c>
      <c r="D105" s="572">
        <v>39.4</v>
      </c>
      <c r="E105" s="571">
        <v>954.4</v>
      </c>
      <c r="F105" s="571">
        <v>29.4</v>
      </c>
      <c r="G105" s="571">
        <v>151.30000000000001</v>
      </c>
      <c r="H105" s="571">
        <v>10</v>
      </c>
      <c r="J105" s="1099"/>
      <c r="K105" s="1099"/>
    </row>
    <row r="106" spans="1:11" ht="35.25" customHeight="1">
      <c r="B106" s="216">
        <v>45901</v>
      </c>
      <c r="C106" s="531">
        <v>1294.4000000000001</v>
      </c>
      <c r="D106" s="574">
        <v>38.200000000000003</v>
      </c>
      <c r="E106" s="573">
        <v>1201.4000000000001</v>
      </c>
      <c r="F106" s="573">
        <v>29.4</v>
      </c>
      <c r="G106" s="573">
        <v>93</v>
      </c>
      <c r="H106" s="573">
        <v>8.8000000000000007</v>
      </c>
      <c r="J106" s="1099"/>
      <c r="K106" s="1099"/>
    </row>
    <row r="107" spans="1:11" ht="35.25" customHeight="1">
      <c r="B107" s="217">
        <v>45931</v>
      </c>
      <c r="C107" s="536">
        <v>924.4</v>
      </c>
      <c r="D107" s="572">
        <v>37.200000000000003</v>
      </c>
      <c r="E107" s="571">
        <v>849.8</v>
      </c>
      <c r="F107" s="571">
        <v>29.1</v>
      </c>
      <c r="G107" s="571">
        <v>74.599999999999994</v>
      </c>
      <c r="H107" s="571">
        <v>8</v>
      </c>
      <c r="J107" s="1099"/>
      <c r="K107" s="1099"/>
    </row>
    <row r="108" spans="1:11" ht="35.25" customHeight="1">
      <c r="B108" s="216">
        <v>45963</v>
      </c>
      <c r="C108" s="531">
        <v>1058.0999999999999</v>
      </c>
      <c r="D108" s="574">
        <v>32.299999999999997</v>
      </c>
      <c r="E108" s="573">
        <v>904.1</v>
      </c>
      <c r="F108" s="573">
        <v>25.1</v>
      </c>
      <c r="G108" s="573">
        <v>154</v>
      </c>
      <c r="H108" s="573">
        <v>7.2</v>
      </c>
      <c r="J108" s="1099"/>
      <c r="K108" s="1099"/>
    </row>
    <row r="109" spans="1:11" ht="35.25" customHeight="1">
      <c r="B109" s="1212">
        <v>45994</v>
      </c>
      <c r="C109" s="611">
        <v>1383.6</v>
      </c>
      <c r="D109" s="577">
        <v>27.8</v>
      </c>
      <c r="E109" s="576">
        <v>1239.5999999999999</v>
      </c>
      <c r="F109" s="576">
        <v>21.2</v>
      </c>
      <c r="G109" s="576">
        <v>144</v>
      </c>
      <c r="H109" s="576">
        <v>6.6</v>
      </c>
      <c r="J109" s="1099"/>
      <c r="K109" s="1099"/>
    </row>
    <row r="110" spans="1:11" ht="35.25" customHeight="1">
      <c r="B110" s="1017">
        <v>2026</v>
      </c>
      <c r="C110" s="1013"/>
      <c r="D110" s="1047"/>
      <c r="E110" s="1048"/>
      <c r="F110" s="1048"/>
      <c r="G110" s="1048"/>
      <c r="H110" s="1048"/>
    </row>
    <row r="111" spans="1:11" ht="35.25" customHeight="1">
      <c r="A111" s="10"/>
      <c r="B111" s="216">
        <v>46023</v>
      </c>
      <c r="C111" s="531">
        <v>1204.7</v>
      </c>
      <c r="D111" s="574">
        <v>34.299999999999997</v>
      </c>
      <c r="E111" s="573">
        <v>1123.8</v>
      </c>
      <c r="F111" s="573">
        <v>24.6</v>
      </c>
      <c r="G111" s="573">
        <v>80.900000000000006</v>
      </c>
      <c r="H111" s="573">
        <v>9.6999999999999993</v>
      </c>
      <c r="J111" s="1099"/>
      <c r="K111" s="1099"/>
    </row>
    <row r="112" spans="1:11" ht="35.25" customHeight="1">
      <c r="A112" s="10"/>
      <c r="B112" s="217">
        <v>46055</v>
      </c>
      <c r="C112" s="536">
        <v>1451.1</v>
      </c>
      <c r="D112" s="572">
        <v>34.200000000000003</v>
      </c>
      <c r="E112" s="571">
        <v>1345.5</v>
      </c>
      <c r="F112" s="571">
        <v>26.6</v>
      </c>
      <c r="G112" s="571">
        <v>105.6</v>
      </c>
      <c r="H112" s="571">
        <v>7.5</v>
      </c>
      <c r="J112" s="1099"/>
      <c r="K112" s="1099"/>
    </row>
    <row r="113" spans="1:25" ht="35.25" customHeight="1">
      <c r="B113" s="216">
        <v>46082</v>
      </c>
      <c r="C113" s="531">
        <v>1394.3</v>
      </c>
      <c r="D113" s="574">
        <v>30.6</v>
      </c>
      <c r="E113" s="573">
        <v>1258.5</v>
      </c>
      <c r="F113" s="573">
        <v>24.5</v>
      </c>
      <c r="G113" s="573">
        <v>135.80000000000001</v>
      </c>
      <c r="H113" s="573">
        <v>6.1</v>
      </c>
      <c r="J113" s="1099"/>
      <c r="K113" s="1099"/>
    </row>
    <row r="114" spans="1:25" ht="35.25" customHeight="1">
      <c r="B114" s="217">
        <v>46140</v>
      </c>
      <c r="C114" s="536">
        <v>1432.6</v>
      </c>
      <c r="D114" s="572">
        <v>42.4</v>
      </c>
      <c r="E114" s="571">
        <v>1346</v>
      </c>
      <c r="F114" s="571">
        <v>27</v>
      </c>
      <c r="G114" s="571">
        <v>86.6</v>
      </c>
      <c r="H114" s="571">
        <v>15.5</v>
      </c>
      <c r="J114" s="1099"/>
      <c r="K114" s="1099"/>
    </row>
    <row r="115" spans="1:25" ht="35.25" customHeight="1">
      <c r="A115" s="10"/>
      <c r="B115" s="216">
        <v>46143</v>
      </c>
      <c r="C115" s="531">
        <v>1241.4000000000001</v>
      </c>
      <c r="D115" s="574">
        <v>44.1</v>
      </c>
      <c r="E115" s="573">
        <v>1162</v>
      </c>
      <c r="F115" s="573">
        <v>27.6</v>
      </c>
      <c r="G115" s="573">
        <v>79.400000000000006</v>
      </c>
      <c r="H115" s="573">
        <v>16.5</v>
      </c>
      <c r="J115" s="1099"/>
      <c r="K115" s="1099"/>
    </row>
    <row r="116" spans="1:25" ht="35.25" customHeight="1">
      <c r="A116" s="10"/>
      <c r="B116" s="217">
        <v>46174</v>
      </c>
      <c r="C116" s="536">
        <v>1191</v>
      </c>
      <c r="D116" s="572">
        <v>46.7</v>
      </c>
      <c r="E116" s="571">
        <v>1091.8</v>
      </c>
      <c r="F116" s="571">
        <v>30</v>
      </c>
      <c r="G116" s="571">
        <v>99.3</v>
      </c>
      <c r="H116" s="571">
        <v>16.7</v>
      </c>
      <c r="J116" s="1099"/>
      <c r="K116" s="1099"/>
    </row>
    <row r="117" spans="1:25" ht="35.25" customHeight="1">
      <c r="A117" s="10"/>
      <c r="B117" s="216">
        <v>46204</v>
      </c>
      <c r="C117" s="531">
        <v>1692.4</v>
      </c>
      <c r="D117" s="574">
        <v>51.9</v>
      </c>
      <c r="E117" s="573">
        <v>1478.6</v>
      </c>
      <c r="F117" s="573">
        <v>32.200000000000003</v>
      </c>
      <c r="G117" s="573">
        <v>213.8</v>
      </c>
      <c r="H117" s="573">
        <v>19.600000000000001</v>
      </c>
      <c r="J117" s="1099"/>
      <c r="K117" s="1099"/>
    </row>
    <row r="118" spans="1:25" ht="35.25" customHeight="1">
      <c r="B118" s="553">
        <v>46235</v>
      </c>
      <c r="C118" s="611">
        <v>1460</v>
      </c>
      <c r="D118" s="577">
        <v>52.4</v>
      </c>
      <c r="E118" s="576">
        <v>1374.2</v>
      </c>
      <c r="F118" s="576">
        <v>31.3</v>
      </c>
      <c r="G118" s="576">
        <v>85.8</v>
      </c>
      <c r="H118" s="576">
        <v>21.1</v>
      </c>
      <c r="J118" s="1099"/>
      <c r="K118" s="1099"/>
    </row>
    <row r="119" spans="1:25" ht="10.5" customHeight="1">
      <c r="A119" s="10"/>
      <c r="C119" s="486"/>
      <c r="D119" s="486"/>
      <c r="E119" s="495"/>
      <c r="F119" s="495"/>
      <c r="G119" s="495"/>
      <c r="H119" s="495"/>
    </row>
    <row r="120" spans="1:25" s="43" customFormat="1" ht="24.75" customHeight="1">
      <c r="B120" s="1263" t="s">
        <v>1095</v>
      </c>
      <c r="C120" s="648"/>
      <c r="D120" s="648"/>
      <c r="E120" s="648"/>
      <c r="F120" s="648"/>
      <c r="G120" s="648"/>
      <c r="H120" s="648" t="s">
        <v>1103</v>
      </c>
      <c r="J120" s="1210"/>
      <c r="P120" s="490"/>
      <c r="R120" s="490"/>
      <c r="V120" s="1214"/>
      <c r="W120" s="1214"/>
      <c r="X120" s="1214"/>
      <c r="Y120" s="1214"/>
    </row>
    <row r="121" spans="1:25">
      <c r="A121" s="10"/>
      <c r="C121" s="486"/>
      <c r="D121" s="486"/>
      <c r="E121" s="486"/>
      <c r="F121" s="486"/>
      <c r="G121" s="486"/>
      <c r="H121" s="486"/>
    </row>
    <row r="122" spans="1:25">
      <c r="A122" s="10"/>
      <c r="C122" s="486"/>
      <c r="D122" s="486"/>
      <c r="E122" s="486"/>
      <c r="F122" s="486"/>
      <c r="G122" s="486"/>
      <c r="H122" s="486"/>
    </row>
    <row r="123" spans="1:25">
      <c r="A123" s="10"/>
      <c r="C123" s="486"/>
      <c r="D123" s="486"/>
      <c r="E123" s="486"/>
      <c r="F123" s="486"/>
      <c r="G123" s="486"/>
      <c r="H123" s="486"/>
    </row>
    <row r="124" spans="1:25">
      <c r="A124" s="10"/>
      <c r="C124" s="486"/>
      <c r="D124" s="486"/>
      <c r="E124" s="486"/>
      <c r="F124" s="486"/>
      <c r="G124" s="486"/>
      <c r="H124" s="486"/>
    </row>
    <row r="125" spans="1:25">
      <c r="A125" s="10"/>
      <c r="C125" s="486"/>
      <c r="D125" s="486"/>
      <c r="E125" s="486"/>
      <c r="F125" s="486"/>
      <c r="G125" s="486"/>
      <c r="H125" s="486"/>
    </row>
    <row r="126" spans="1:25">
      <c r="A126" s="10"/>
      <c r="C126" s="486"/>
      <c r="D126" s="486"/>
      <c r="E126" s="486"/>
      <c r="F126" s="486"/>
      <c r="G126" s="486"/>
      <c r="H126" s="486"/>
    </row>
    <row r="127" spans="1:25">
      <c r="A127" s="10"/>
      <c r="C127" s="486"/>
      <c r="D127" s="486"/>
      <c r="E127" s="486"/>
      <c r="F127" s="486"/>
      <c r="G127" s="486"/>
      <c r="H127" s="486"/>
    </row>
    <row r="128" spans="1:25">
      <c r="A128" s="10"/>
      <c r="C128" s="486"/>
      <c r="D128" s="486"/>
      <c r="E128" s="486"/>
      <c r="F128" s="486"/>
      <c r="G128" s="486"/>
      <c r="H128" s="486"/>
    </row>
    <row r="129" spans="1:8">
      <c r="A129" s="10"/>
      <c r="C129" s="486"/>
      <c r="D129" s="486"/>
      <c r="E129" s="486"/>
      <c r="F129" s="486"/>
      <c r="G129" s="486"/>
      <c r="H129" s="486"/>
    </row>
    <row r="130" spans="1:8">
      <c r="A130" s="10"/>
      <c r="C130" s="486"/>
      <c r="D130" s="486"/>
      <c r="E130" s="486"/>
      <c r="F130" s="486"/>
      <c r="G130" s="486"/>
      <c r="H130" s="486"/>
    </row>
    <row r="131" spans="1:8">
      <c r="A131" s="10"/>
      <c r="C131" s="486"/>
      <c r="D131" s="486"/>
      <c r="E131" s="486"/>
      <c r="F131" s="486"/>
      <c r="G131" s="486"/>
      <c r="H131" s="486"/>
    </row>
    <row r="132" spans="1:8">
      <c r="A132" s="10"/>
      <c r="C132" s="486"/>
      <c r="D132" s="486"/>
      <c r="E132" s="486"/>
      <c r="F132" s="486"/>
      <c r="G132" s="486"/>
      <c r="H132" s="486"/>
    </row>
    <row r="133" spans="1:8">
      <c r="A133" s="10"/>
      <c r="C133" s="486"/>
      <c r="D133" s="486"/>
      <c r="E133" s="486"/>
      <c r="F133" s="486"/>
      <c r="G133" s="486"/>
      <c r="H133" s="486"/>
    </row>
    <row r="134" spans="1:8">
      <c r="A134" s="10"/>
      <c r="C134" s="486"/>
      <c r="D134" s="486"/>
      <c r="E134" s="486"/>
      <c r="F134" s="486"/>
      <c r="G134" s="486"/>
      <c r="H134" s="486"/>
    </row>
    <row r="135" spans="1:8">
      <c r="A135" s="10"/>
      <c r="C135" s="486"/>
      <c r="D135" s="486"/>
      <c r="E135" s="486"/>
      <c r="F135" s="486"/>
      <c r="G135" s="486"/>
      <c r="H135" s="486"/>
    </row>
    <row r="136" spans="1:8">
      <c r="A136" s="10"/>
      <c r="C136" s="486"/>
      <c r="D136" s="486"/>
      <c r="E136" s="486"/>
      <c r="F136" s="486"/>
      <c r="G136" s="486"/>
      <c r="H136" s="486"/>
    </row>
    <row r="137" spans="1:8">
      <c r="A137" s="10"/>
      <c r="C137" s="486"/>
      <c r="D137" s="486"/>
      <c r="E137" s="486"/>
      <c r="F137" s="486"/>
      <c r="G137" s="486"/>
      <c r="H137" s="486"/>
    </row>
    <row r="138" spans="1:8">
      <c r="A138" s="10"/>
      <c r="C138" s="486"/>
      <c r="D138" s="486"/>
      <c r="E138" s="486"/>
      <c r="F138" s="486"/>
      <c r="G138" s="486"/>
      <c r="H138" s="486"/>
    </row>
    <row r="139" spans="1:8">
      <c r="A139" s="10"/>
      <c r="C139" s="486"/>
      <c r="D139" s="486"/>
      <c r="E139" s="486"/>
      <c r="F139" s="486"/>
      <c r="G139" s="486"/>
      <c r="H139" s="486"/>
    </row>
    <row r="150" s="10" customFormat="1" ht="13.5" customHeight="1"/>
  </sheetData>
  <mergeCells count="12">
    <mergeCell ref="C6:D6"/>
    <mergeCell ref="E6:F6"/>
    <mergeCell ref="G6:H6"/>
    <mergeCell ref="C7:D7"/>
    <mergeCell ref="E7:F7"/>
    <mergeCell ref="G7:H7"/>
    <mergeCell ref="B2:C2"/>
    <mergeCell ref="B3:B4"/>
    <mergeCell ref="H3:H4"/>
    <mergeCell ref="D2:G2"/>
    <mergeCell ref="D3:G3"/>
    <mergeCell ref="D4:G4"/>
  </mergeCells>
  <printOptions horizontalCentered="1" verticalCentered="1"/>
  <pageMargins left="0.196850393700787" right="0.196850393700787" top="0.196850393700787" bottom="0.196850393700787" header="0.511811023622047" footer="0.511811023622047"/>
  <pageSetup paperSize="9" scale="52"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ED207"/>
  <sheetViews>
    <sheetView rightToLeft="1" topLeftCell="A57" zoomScale="50" zoomScaleNormal="50" workbookViewId="0">
      <selection activeCell="E2" sqref="E2:L2"/>
    </sheetView>
  </sheetViews>
  <sheetFormatPr defaultColWidth="9.140625" defaultRowHeight="15"/>
  <cols>
    <col min="1" max="1" width="10.7109375" style="10" customWidth="1"/>
    <col min="2" max="2" width="26.28515625" style="10" customWidth="1"/>
    <col min="3" max="9" width="35.7109375" style="10" customWidth="1"/>
    <col min="10" max="10" width="35.7109375" style="27" customWidth="1"/>
    <col min="11" max="11" width="9.5703125" style="10" bestFit="1" customWidth="1"/>
    <col min="12" max="16384" width="9.140625" style="10"/>
  </cols>
  <sheetData>
    <row r="1" spans="2:134" ht="18" customHeight="1"/>
    <row r="2" spans="2:134" s="641" customFormat="1" ht="40.15" customHeight="1">
      <c r="B2" s="1621" t="s">
        <v>854</v>
      </c>
      <c r="C2" s="1621"/>
      <c r="D2" s="1405" t="s">
        <v>755</v>
      </c>
      <c r="E2" s="1405"/>
      <c r="F2" s="1405"/>
      <c r="G2" s="1405"/>
      <c r="H2" s="1405"/>
      <c r="I2" s="1432" t="s">
        <v>688</v>
      </c>
      <c r="J2" s="1432"/>
    </row>
    <row r="3" spans="2:134" s="780" customFormat="1" ht="40.15" customHeight="1">
      <c r="B3" s="1765">
        <v>29</v>
      </c>
      <c r="C3" s="1405" t="s">
        <v>956</v>
      </c>
      <c r="D3" s="1405"/>
      <c r="E3" s="1405"/>
      <c r="F3" s="1405"/>
      <c r="G3" s="1405"/>
      <c r="H3" s="1405"/>
      <c r="I3" s="1405"/>
      <c r="J3" s="295" t="s">
        <v>30</v>
      </c>
    </row>
    <row r="4" spans="2:134" s="780" customFormat="1" ht="40.15" customHeight="1">
      <c r="B4" s="1765"/>
      <c r="C4" s="1406" t="s">
        <v>957</v>
      </c>
      <c r="D4" s="1406"/>
      <c r="E4" s="1406"/>
      <c r="F4" s="1406"/>
      <c r="G4" s="1406"/>
      <c r="H4" s="1406"/>
      <c r="I4" s="1406"/>
      <c r="J4" s="1294" t="s">
        <v>24</v>
      </c>
    </row>
    <row r="5" spans="2:134" s="27" customFormat="1" ht="10.15" customHeight="1">
      <c r="B5" s="1306"/>
      <c r="C5" s="1299"/>
      <c r="D5" s="1299"/>
      <c r="E5" s="1299"/>
      <c r="F5" s="1299"/>
      <c r="G5" s="1299"/>
      <c r="H5" s="1299"/>
      <c r="I5" s="1299"/>
      <c r="J5" s="358"/>
    </row>
    <row r="6" spans="2:134" s="27" customFormat="1" ht="59.25" customHeight="1">
      <c r="B6" s="401"/>
      <c r="C6" s="781" t="s">
        <v>202</v>
      </c>
      <c r="D6" s="782" t="s">
        <v>201</v>
      </c>
      <c r="E6" s="783" t="s">
        <v>200</v>
      </c>
      <c r="F6" s="782" t="s">
        <v>199</v>
      </c>
      <c r="G6" s="783" t="s">
        <v>198</v>
      </c>
      <c r="H6" s="782" t="s">
        <v>197</v>
      </c>
      <c r="I6" s="782" t="s">
        <v>196</v>
      </c>
      <c r="J6" s="1311" t="s">
        <v>195</v>
      </c>
    </row>
    <row r="7" spans="2:134" ht="59.25" customHeight="1">
      <c r="B7" s="400"/>
      <c r="C7" s="784" t="s">
        <v>194</v>
      </c>
      <c r="D7" s="785" t="s">
        <v>193</v>
      </c>
      <c r="E7" s="786" t="s">
        <v>192</v>
      </c>
      <c r="F7" s="785" t="s">
        <v>191</v>
      </c>
      <c r="G7" s="786" t="s">
        <v>190</v>
      </c>
      <c r="H7" s="785" t="s">
        <v>189</v>
      </c>
      <c r="I7" s="785" t="s">
        <v>188</v>
      </c>
      <c r="J7" s="787" t="s">
        <v>187</v>
      </c>
    </row>
    <row r="8" spans="2:134" s="641" customFormat="1" ht="40.15" customHeight="1">
      <c r="B8" s="78" t="s">
        <v>2</v>
      </c>
      <c r="C8" s="12"/>
      <c r="D8" s="12"/>
      <c r="E8" s="12"/>
      <c r="F8" s="12"/>
      <c r="G8" s="12"/>
      <c r="H8" s="12"/>
      <c r="I8" s="12"/>
      <c r="J8" s="12"/>
    </row>
    <row r="9" spans="2:134" s="737" customFormat="1" ht="34.9" hidden="1" customHeight="1">
      <c r="B9" s="707">
        <v>2016</v>
      </c>
      <c r="C9" s="788">
        <v>3920.3139999999999</v>
      </c>
      <c r="D9" s="788">
        <v>1019.986</v>
      </c>
      <c r="E9" s="788">
        <v>3078.0219999999999</v>
      </c>
      <c r="F9" s="788">
        <v>248.489</v>
      </c>
      <c r="G9" s="788">
        <v>16.125</v>
      </c>
      <c r="H9" s="788">
        <v>187.12100000000001</v>
      </c>
      <c r="I9" s="788">
        <v>267.19</v>
      </c>
      <c r="J9" s="789">
        <f>SUM(C9:I9)</f>
        <v>8737.2469999999994</v>
      </c>
      <c r="K9" s="76"/>
      <c r="L9" s="76"/>
      <c r="M9" s="76"/>
      <c r="N9" s="76"/>
      <c r="O9" s="76"/>
      <c r="P9" s="76"/>
      <c r="Q9" s="76"/>
      <c r="R9" s="76"/>
      <c r="S9" s="76"/>
      <c r="T9" s="76"/>
      <c r="U9" s="76"/>
      <c r="V9" s="76"/>
      <c r="W9" s="76"/>
      <c r="X9" s="76"/>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6"/>
      <c r="BS9" s="76"/>
      <c r="BT9" s="76"/>
      <c r="BU9" s="76"/>
      <c r="BV9" s="76"/>
      <c r="BW9" s="76"/>
      <c r="BX9" s="76"/>
      <c r="BY9" s="76"/>
      <c r="BZ9" s="76"/>
      <c r="CA9" s="76"/>
      <c r="CB9" s="76"/>
      <c r="CC9" s="76"/>
      <c r="CD9" s="76"/>
      <c r="CE9" s="76"/>
      <c r="CF9" s="76"/>
      <c r="CG9" s="76"/>
      <c r="CH9" s="76"/>
      <c r="CI9" s="76"/>
      <c r="CJ9" s="76"/>
      <c r="CK9" s="76"/>
      <c r="CL9" s="76"/>
      <c r="CM9" s="76"/>
      <c r="CN9" s="76"/>
      <c r="CO9" s="76"/>
      <c r="CP9" s="76"/>
      <c r="CQ9" s="76"/>
      <c r="CR9" s="76"/>
      <c r="CS9" s="76"/>
      <c r="CT9" s="76"/>
      <c r="CU9" s="76"/>
      <c r="CV9" s="76"/>
      <c r="CW9" s="76"/>
      <c r="CX9" s="76"/>
      <c r="CY9" s="76"/>
      <c r="CZ9" s="76"/>
      <c r="DA9" s="76"/>
      <c r="DB9" s="76"/>
      <c r="DC9" s="76"/>
      <c r="DD9" s="76"/>
      <c r="DE9" s="76"/>
      <c r="DF9" s="76"/>
      <c r="DG9" s="76"/>
      <c r="DH9" s="76"/>
      <c r="DI9" s="76"/>
      <c r="DJ9" s="76"/>
      <c r="DK9" s="76"/>
      <c r="DL9" s="76"/>
      <c r="DM9" s="76"/>
      <c r="DN9" s="76"/>
      <c r="DO9" s="76"/>
      <c r="DP9" s="76"/>
      <c r="DQ9" s="76"/>
      <c r="DR9" s="76"/>
      <c r="DS9" s="76"/>
      <c r="DT9" s="76"/>
      <c r="DU9" s="76"/>
      <c r="DV9" s="76"/>
      <c r="DW9" s="76"/>
      <c r="DX9" s="76"/>
      <c r="DY9" s="76"/>
      <c r="DZ9" s="76"/>
      <c r="EA9" s="76"/>
      <c r="EB9" s="76"/>
      <c r="EC9" s="76"/>
      <c r="ED9" s="76"/>
    </row>
    <row r="10" spans="2:134" s="737" customFormat="1" ht="34.9" hidden="1" customHeight="1">
      <c r="B10" s="708">
        <v>2017</v>
      </c>
      <c r="C10" s="790">
        <v>4170.2209999999995</v>
      </c>
      <c r="D10" s="790">
        <v>1178.1479999999999</v>
      </c>
      <c r="E10" s="790">
        <v>3129.4250000000002</v>
      </c>
      <c r="F10" s="790">
        <v>549.72500000000002</v>
      </c>
      <c r="G10" s="790">
        <v>7.6130000000000004</v>
      </c>
      <c r="H10" s="790">
        <v>197.62</v>
      </c>
      <c r="I10" s="790">
        <v>219.77600000000001</v>
      </c>
      <c r="J10" s="791">
        <f>SUM(C10:I10)</f>
        <v>9452.5280000000002</v>
      </c>
      <c r="K10" s="76"/>
      <c r="L10" s="76"/>
      <c r="M10" s="76"/>
      <c r="N10" s="76"/>
      <c r="O10" s="76"/>
      <c r="P10" s="76"/>
      <c r="Q10" s="76"/>
      <c r="R10" s="76"/>
      <c r="S10" s="76"/>
      <c r="T10" s="76"/>
      <c r="U10" s="76"/>
      <c r="V10" s="76"/>
      <c r="W10" s="76"/>
      <c r="X10" s="76"/>
      <c r="Y10" s="76"/>
      <c r="Z10" s="76"/>
      <c r="AA10" s="76"/>
      <c r="AB10" s="76"/>
      <c r="AC10" s="76"/>
      <c r="AD10" s="76"/>
      <c r="AE10" s="76"/>
      <c r="AF10" s="76"/>
      <c r="AG10" s="76"/>
      <c r="AH10" s="76"/>
      <c r="AI10" s="76"/>
      <c r="AJ10" s="76"/>
      <c r="AK10" s="76"/>
      <c r="AL10" s="76"/>
      <c r="AM10" s="76"/>
      <c r="AN10" s="76"/>
      <c r="AO10" s="76"/>
      <c r="AP10" s="76"/>
      <c r="AQ10" s="76"/>
      <c r="AR10" s="76"/>
      <c r="AS10" s="76"/>
      <c r="AT10" s="76"/>
      <c r="AU10" s="76"/>
      <c r="AV10" s="76"/>
      <c r="AW10" s="76"/>
      <c r="AX10" s="76"/>
      <c r="AY10" s="76"/>
      <c r="AZ10" s="76"/>
      <c r="BA10" s="76"/>
      <c r="BB10" s="76"/>
      <c r="BC10" s="76"/>
      <c r="BD10" s="76"/>
      <c r="BE10" s="76"/>
      <c r="BF10" s="76"/>
      <c r="BG10" s="76"/>
      <c r="BH10" s="76"/>
      <c r="BI10" s="76"/>
      <c r="BJ10" s="76"/>
      <c r="BK10" s="76"/>
      <c r="BL10" s="76"/>
      <c r="BM10" s="76"/>
      <c r="BN10" s="76"/>
      <c r="BO10" s="76"/>
      <c r="BP10" s="76"/>
      <c r="BQ10" s="76"/>
      <c r="BR10" s="76"/>
      <c r="BS10" s="76"/>
      <c r="BT10" s="76"/>
      <c r="BU10" s="76"/>
      <c r="BV10" s="76"/>
      <c r="BW10" s="76"/>
      <c r="BX10" s="76"/>
      <c r="BY10" s="76"/>
      <c r="BZ10" s="76"/>
      <c r="CA10" s="76"/>
      <c r="CB10" s="76"/>
      <c r="CC10" s="76"/>
      <c r="CD10" s="76"/>
      <c r="CE10" s="76"/>
      <c r="CF10" s="76"/>
      <c r="CG10" s="76"/>
      <c r="CH10" s="76"/>
      <c r="CI10" s="76"/>
      <c r="CJ10" s="76"/>
      <c r="CK10" s="76"/>
      <c r="CL10" s="76"/>
      <c r="CM10" s="76"/>
      <c r="CN10" s="76"/>
      <c r="CO10" s="76"/>
      <c r="CP10" s="76"/>
      <c r="CQ10" s="76"/>
      <c r="CR10" s="76"/>
      <c r="CS10" s="76"/>
      <c r="CT10" s="76"/>
      <c r="CU10" s="76"/>
      <c r="CV10" s="76"/>
      <c r="CW10" s="76"/>
      <c r="CX10" s="76"/>
      <c r="CY10" s="76"/>
      <c r="CZ10" s="76"/>
      <c r="DA10" s="76"/>
      <c r="DB10" s="76"/>
      <c r="DC10" s="76"/>
      <c r="DD10" s="76"/>
      <c r="DE10" s="76"/>
      <c r="DF10" s="76"/>
      <c r="DG10" s="76"/>
      <c r="DH10" s="76"/>
      <c r="DI10" s="76"/>
      <c r="DJ10" s="76"/>
      <c r="DK10" s="76"/>
      <c r="DL10" s="76"/>
      <c r="DM10" s="76"/>
      <c r="DN10" s="76"/>
      <c r="DO10" s="76"/>
      <c r="DP10" s="76"/>
      <c r="DQ10" s="76"/>
      <c r="DR10" s="76"/>
      <c r="DS10" s="76"/>
      <c r="DT10" s="76"/>
      <c r="DU10" s="76"/>
      <c r="DV10" s="76"/>
      <c r="DW10" s="76"/>
      <c r="DX10" s="76"/>
      <c r="DY10" s="76"/>
      <c r="DZ10" s="76"/>
      <c r="EA10" s="76"/>
      <c r="EB10" s="76"/>
      <c r="EC10" s="76"/>
      <c r="ED10" s="76"/>
    </row>
    <row r="11" spans="2:134" s="792" customFormat="1" ht="34.9" hidden="1" customHeight="1">
      <c r="B11" s="707">
        <v>2018</v>
      </c>
      <c r="C11" s="788">
        <v>4288.481976</v>
      </c>
      <c r="D11" s="788">
        <v>1221.4978879999999</v>
      </c>
      <c r="E11" s="788">
        <v>3199.229257</v>
      </c>
      <c r="F11" s="788">
        <v>647.61177300000008</v>
      </c>
      <c r="G11" s="788">
        <v>7.3671389999999999</v>
      </c>
      <c r="H11" s="788">
        <v>224.90912100000003</v>
      </c>
      <c r="I11" s="788">
        <v>212.17006099999998</v>
      </c>
      <c r="J11" s="789">
        <f>SUM(C11:I11)</f>
        <v>9801.2672150000017</v>
      </c>
      <c r="K11" s="77"/>
      <c r="L11" s="77"/>
      <c r="M11" s="77"/>
      <c r="N11" s="77"/>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77"/>
      <c r="AU11" s="77"/>
      <c r="AV11" s="77"/>
      <c r="AW11" s="77"/>
      <c r="AX11" s="77"/>
      <c r="AY11" s="77"/>
      <c r="AZ11" s="77"/>
      <c r="BA11" s="77"/>
      <c r="BB11" s="77"/>
      <c r="BC11" s="77"/>
      <c r="BD11" s="77"/>
      <c r="BE11" s="77"/>
      <c r="BF11" s="77"/>
      <c r="BG11" s="77"/>
      <c r="BH11" s="77"/>
      <c r="BI11" s="77"/>
      <c r="BJ11" s="77"/>
      <c r="BK11" s="77"/>
      <c r="BL11" s="77"/>
      <c r="BM11" s="77"/>
      <c r="BN11" s="77"/>
      <c r="BO11" s="77"/>
      <c r="BP11" s="77"/>
      <c r="BQ11" s="77"/>
      <c r="BR11" s="77"/>
      <c r="BS11" s="77"/>
      <c r="BT11" s="77"/>
      <c r="BU11" s="77"/>
      <c r="BV11" s="77"/>
      <c r="BW11" s="77"/>
      <c r="BX11" s="77"/>
      <c r="BY11" s="77"/>
      <c r="BZ11" s="77"/>
      <c r="CA11" s="77"/>
      <c r="CB11" s="77"/>
      <c r="CC11" s="77"/>
      <c r="CD11" s="77"/>
      <c r="CE11" s="77"/>
      <c r="CF11" s="77"/>
      <c r="CG11" s="77"/>
      <c r="CH11" s="77"/>
      <c r="CI11" s="77"/>
      <c r="CJ11" s="77"/>
      <c r="CK11" s="77"/>
      <c r="CL11" s="77"/>
      <c r="CM11" s="77"/>
      <c r="CN11" s="77"/>
      <c r="CO11" s="77"/>
      <c r="CP11" s="77"/>
      <c r="CQ11" s="77"/>
      <c r="CR11" s="77"/>
      <c r="CS11" s="77"/>
      <c r="CT11" s="77"/>
      <c r="CU11" s="77"/>
      <c r="CV11" s="77"/>
      <c r="CW11" s="77"/>
      <c r="CX11" s="77"/>
      <c r="CY11" s="77"/>
      <c r="CZ11" s="77"/>
      <c r="DA11" s="77"/>
      <c r="DB11" s="77"/>
      <c r="DC11" s="77"/>
      <c r="DD11" s="77"/>
      <c r="DE11" s="77"/>
      <c r="DF11" s="77"/>
      <c r="DG11" s="77"/>
      <c r="DH11" s="77"/>
      <c r="DI11" s="77"/>
      <c r="DJ11" s="77"/>
      <c r="DK11" s="77"/>
      <c r="DL11" s="77"/>
      <c r="DM11" s="77"/>
      <c r="DN11" s="77"/>
      <c r="DO11" s="77"/>
      <c r="DP11" s="77"/>
      <c r="DQ11" s="77"/>
      <c r="DR11" s="77"/>
      <c r="DS11" s="77"/>
      <c r="DT11" s="77"/>
      <c r="DU11" s="77"/>
      <c r="DV11" s="77"/>
      <c r="DW11" s="77"/>
      <c r="DX11" s="77"/>
      <c r="DY11" s="77"/>
      <c r="DZ11" s="77"/>
      <c r="EA11" s="77"/>
      <c r="EB11" s="77"/>
      <c r="EC11" s="77"/>
      <c r="ED11" s="77"/>
    </row>
    <row r="12" spans="2:134" s="792" customFormat="1" ht="34.9" hidden="1" customHeight="1">
      <c r="B12" s="708">
        <v>2019</v>
      </c>
      <c r="C12" s="790">
        <v>4276.7455</v>
      </c>
      <c r="D12" s="790">
        <v>1231.570622</v>
      </c>
      <c r="E12" s="790">
        <v>3522.5074850000001</v>
      </c>
      <c r="F12" s="790">
        <v>670.67028599999992</v>
      </c>
      <c r="G12" s="790">
        <v>8.6917009999999983</v>
      </c>
      <c r="H12" s="790">
        <v>241.50293300000001</v>
      </c>
      <c r="I12" s="790">
        <v>215.35829199999998</v>
      </c>
      <c r="J12" s="791">
        <f>SUM(C12:I12)</f>
        <v>10167.046819000001</v>
      </c>
      <c r="K12" s="77"/>
      <c r="L12" s="77"/>
      <c r="M12" s="77"/>
      <c r="N12" s="77"/>
      <c r="O12" s="77"/>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c r="AS12" s="77"/>
      <c r="AT12" s="77"/>
      <c r="AU12" s="77"/>
      <c r="AV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77"/>
      <c r="BT12" s="77"/>
      <c r="BU12" s="77"/>
      <c r="BV12" s="77"/>
      <c r="BW12" s="77"/>
      <c r="BX12" s="77"/>
      <c r="BY12" s="77"/>
      <c r="BZ12" s="77"/>
      <c r="CA12" s="77"/>
      <c r="CB12" s="77"/>
      <c r="CC12" s="77"/>
      <c r="CD12" s="77"/>
      <c r="CE12" s="77"/>
      <c r="CF12" s="77"/>
      <c r="CG12" s="77"/>
      <c r="CH12" s="77"/>
      <c r="CI12" s="77"/>
      <c r="CJ12" s="77"/>
      <c r="CK12" s="77"/>
      <c r="CL12" s="77"/>
      <c r="CM12" s="77"/>
      <c r="CN12" s="77"/>
      <c r="CO12" s="77"/>
      <c r="CP12" s="77"/>
      <c r="CQ12" s="77"/>
      <c r="CR12" s="77"/>
      <c r="CS12" s="77"/>
      <c r="CT12" s="77"/>
      <c r="CU12" s="77"/>
      <c r="CV12" s="77"/>
      <c r="CW12" s="77"/>
      <c r="CX12" s="77"/>
      <c r="CY12" s="77"/>
      <c r="CZ12" s="77"/>
      <c r="DA12" s="77"/>
      <c r="DB12" s="77"/>
      <c r="DC12" s="77"/>
      <c r="DD12" s="77"/>
      <c r="DE12" s="77"/>
      <c r="DF12" s="77"/>
      <c r="DG12" s="77"/>
      <c r="DH12" s="77"/>
      <c r="DI12" s="77"/>
      <c r="DJ12" s="77"/>
      <c r="DK12" s="77"/>
      <c r="DL12" s="77"/>
      <c r="DM12" s="77"/>
      <c r="DN12" s="77"/>
      <c r="DO12" s="77"/>
      <c r="DP12" s="77"/>
      <c r="DQ12" s="77"/>
      <c r="DR12" s="77"/>
      <c r="DS12" s="77"/>
      <c r="DT12" s="77"/>
      <c r="DU12" s="77"/>
      <c r="DV12" s="77"/>
      <c r="DW12" s="77"/>
      <c r="DX12" s="77"/>
      <c r="DY12" s="77"/>
      <c r="DZ12" s="77"/>
      <c r="EA12" s="77"/>
      <c r="EB12" s="77"/>
      <c r="EC12" s="77"/>
      <c r="ED12" s="77"/>
    </row>
    <row r="13" spans="2:134" s="792" customFormat="1" ht="34.9" customHeight="1">
      <c r="B13" s="707">
        <v>2020</v>
      </c>
      <c r="C13" s="788">
        <v>4479.4042369999997</v>
      </c>
      <c r="D13" s="788">
        <v>1310.511405</v>
      </c>
      <c r="E13" s="788">
        <v>3746.2002369999996</v>
      </c>
      <c r="F13" s="788">
        <v>884.69736499999988</v>
      </c>
      <c r="G13" s="788">
        <v>9.7583590000000004</v>
      </c>
      <c r="H13" s="788">
        <v>255.71588700000001</v>
      </c>
      <c r="I13" s="788">
        <v>215.80410899999998</v>
      </c>
      <c r="J13" s="789">
        <f>SUM(C13:I13)</f>
        <v>10902.091598999999</v>
      </c>
      <c r="K13" s="77"/>
      <c r="L13" s="77"/>
      <c r="M13" s="77"/>
      <c r="N13" s="77"/>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c r="AW13" s="77"/>
      <c r="AX13" s="77"/>
      <c r="AY13" s="77"/>
      <c r="AZ13" s="77"/>
      <c r="BA13" s="77"/>
      <c r="BB13" s="77"/>
      <c r="BC13" s="77"/>
      <c r="BD13" s="77"/>
      <c r="BE13" s="77"/>
      <c r="BF13" s="77"/>
      <c r="BG13" s="77"/>
      <c r="BH13" s="77"/>
      <c r="BI13" s="77"/>
      <c r="BJ13" s="77"/>
      <c r="BK13" s="77"/>
      <c r="BL13" s="77"/>
      <c r="BM13" s="77"/>
      <c r="BN13" s="77"/>
      <c r="BO13" s="77"/>
      <c r="BP13" s="77"/>
      <c r="BQ13" s="77"/>
      <c r="BR13" s="77"/>
      <c r="BS13" s="77"/>
      <c r="BT13" s="77"/>
      <c r="BU13" s="77"/>
      <c r="BV13" s="77"/>
      <c r="BW13" s="77"/>
      <c r="BX13" s="77"/>
      <c r="BY13" s="77"/>
      <c r="BZ13" s="77"/>
      <c r="CA13" s="77"/>
      <c r="CB13" s="77"/>
      <c r="CC13" s="77"/>
      <c r="CD13" s="77"/>
      <c r="CE13" s="77"/>
      <c r="CF13" s="77"/>
      <c r="CG13" s="77"/>
      <c r="CH13" s="77"/>
      <c r="CI13" s="77"/>
      <c r="CJ13" s="77"/>
      <c r="CK13" s="77"/>
      <c r="CL13" s="77"/>
      <c r="CM13" s="77"/>
      <c r="CN13" s="77"/>
      <c r="CO13" s="77"/>
      <c r="CP13" s="77"/>
      <c r="CQ13" s="77"/>
      <c r="CR13" s="77"/>
      <c r="CS13" s="77"/>
      <c r="CT13" s="77"/>
      <c r="CU13" s="77"/>
      <c r="CV13" s="77"/>
      <c r="CW13" s="77"/>
      <c r="CX13" s="77"/>
      <c r="CY13" s="77"/>
      <c r="CZ13" s="77"/>
      <c r="DA13" s="77"/>
      <c r="DB13" s="77"/>
      <c r="DC13" s="77"/>
      <c r="DD13" s="77"/>
      <c r="DE13" s="77"/>
      <c r="DF13" s="77"/>
      <c r="DG13" s="77"/>
      <c r="DH13" s="77"/>
      <c r="DI13" s="77"/>
      <c r="DJ13" s="77"/>
      <c r="DK13" s="77"/>
      <c r="DL13" s="77"/>
      <c r="DM13" s="77"/>
      <c r="DN13" s="77"/>
      <c r="DO13" s="77"/>
      <c r="DP13" s="77"/>
      <c r="DQ13" s="77"/>
      <c r="DR13" s="77"/>
      <c r="DS13" s="77"/>
      <c r="DT13" s="77"/>
      <c r="DU13" s="77"/>
      <c r="DV13" s="77"/>
      <c r="DW13" s="77"/>
      <c r="DX13" s="77"/>
      <c r="DY13" s="77"/>
      <c r="DZ13" s="77"/>
      <c r="EA13" s="77"/>
      <c r="EB13" s="77"/>
      <c r="EC13" s="77"/>
      <c r="ED13" s="77"/>
    </row>
    <row r="14" spans="2:134" s="792" customFormat="1" ht="34.9" customHeight="1">
      <c r="B14" s="708">
        <v>2021</v>
      </c>
      <c r="C14" s="790">
        <v>4721.6000000000004</v>
      </c>
      <c r="D14" s="790">
        <v>1408.2</v>
      </c>
      <c r="E14" s="790">
        <v>4162.8999999999996</v>
      </c>
      <c r="F14" s="790">
        <v>1018.9</v>
      </c>
      <c r="G14" s="790">
        <v>10.1</v>
      </c>
      <c r="H14" s="790">
        <v>304.10000000000002</v>
      </c>
      <c r="I14" s="790">
        <v>213.8</v>
      </c>
      <c r="J14" s="791" t="s">
        <v>172</v>
      </c>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c r="BI14" s="77"/>
      <c r="BJ14" s="77"/>
      <c r="BK14" s="77"/>
      <c r="BL14" s="77"/>
      <c r="BM14" s="77"/>
      <c r="BN14" s="77"/>
      <c r="BO14" s="77"/>
      <c r="BP14" s="77"/>
      <c r="BQ14" s="77"/>
      <c r="BR14" s="77"/>
      <c r="BS14" s="77"/>
      <c r="BT14" s="77"/>
      <c r="BU14" s="77"/>
      <c r="BV14" s="77"/>
      <c r="BW14" s="77"/>
      <c r="BX14" s="77"/>
      <c r="BY14" s="77"/>
      <c r="BZ14" s="77"/>
      <c r="CA14" s="77"/>
      <c r="CB14" s="77"/>
      <c r="CC14" s="77"/>
      <c r="CD14" s="77"/>
      <c r="CE14" s="77"/>
      <c r="CF14" s="77"/>
      <c r="CG14" s="77"/>
      <c r="CH14" s="77"/>
      <c r="CI14" s="77"/>
      <c r="CJ14" s="77"/>
      <c r="CK14" s="77"/>
      <c r="CL14" s="77"/>
      <c r="CM14" s="77"/>
      <c r="CN14" s="77"/>
      <c r="CO14" s="77"/>
      <c r="CP14" s="77"/>
      <c r="CQ14" s="77"/>
      <c r="CR14" s="77"/>
      <c r="CS14" s="77"/>
      <c r="CT14" s="77"/>
      <c r="CU14" s="77"/>
      <c r="CV14" s="77"/>
      <c r="CW14" s="77"/>
      <c r="CX14" s="77"/>
      <c r="CY14" s="77"/>
      <c r="CZ14" s="77"/>
      <c r="DA14" s="77"/>
      <c r="DB14" s="77"/>
      <c r="DC14" s="77"/>
      <c r="DD14" s="77"/>
      <c r="DE14" s="77"/>
      <c r="DF14" s="77"/>
      <c r="DG14" s="77"/>
      <c r="DH14" s="77"/>
      <c r="DI14" s="77"/>
      <c r="DJ14" s="77"/>
      <c r="DK14" s="77"/>
      <c r="DL14" s="77"/>
      <c r="DM14" s="77"/>
      <c r="DN14" s="77"/>
      <c r="DO14" s="77"/>
      <c r="DP14" s="77"/>
      <c r="DQ14" s="77"/>
      <c r="DR14" s="77"/>
      <c r="DS14" s="77"/>
      <c r="DT14" s="77"/>
      <c r="DU14" s="77"/>
      <c r="DV14" s="77"/>
      <c r="DW14" s="77"/>
      <c r="DX14" s="77"/>
      <c r="DY14" s="77"/>
      <c r="DZ14" s="77"/>
      <c r="EA14" s="77"/>
      <c r="EB14" s="77"/>
      <c r="EC14" s="77"/>
      <c r="ED14" s="77"/>
    </row>
    <row r="15" spans="2:134" s="792" customFormat="1" ht="34.9" customHeight="1">
      <c r="B15" s="707">
        <v>2022</v>
      </c>
      <c r="C15" s="788">
        <v>5011.7</v>
      </c>
      <c r="D15" s="788">
        <v>1617.8</v>
      </c>
      <c r="E15" s="788">
        <v>4516.7</v>
      </c>
      <c r="F15" s="788">
        <v>1223.3</v>
      </c>
      <c r="G15" s="788">
        <v>12.9</v>
      </c>
      <c r="H15" s="788">
        <v>417.3</v>
      </c>
      <c r="I15" s="788">
        <v>227.3</v>
      </c>
      <c r="J15" s="789">
        <v>13027</v>
      </c>
      <c r="K15" s="77"/>
      <c r="L15" s="77"/>
      <c r="M15" s="77"/>
      <c r="N15" s="77"/>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c r="BI15" s="77"/>
      <c r="BJ15" s="77"/>
      <c r="BK15" s="77"/>
      <c r="BL15" s="77"/>
      <c r="BM15" s="77"/>
      <c r="BN15" s="77"/>
      <c r="BO15" s="77"/>
      <c r="BP15" s="77"/>
      <c r="BQ15" s="77"/>
      <c r="BR15" s="77"/>
      <c r="BS15" s="77"/>
      <c r="BT15" s="77"/>
      <c r="BU15" s="77"/>
      <c r="BV15" s="77"/>
      <c r="BW15" s="77"/>
      <c r="BX15" s="77"/>
      <c r="BY15" s="77"/>
      <c r="BZ15" s="77"/>
      <c r="CA15" s="77"/>
      <c r="CB15" s="77"/>
      <c r="CC15" s="77"/>
      <c r="CD15" s="77"/>
      <c r="CE15" s="77"/>
      <c r="CF15" s="77"/>
      <c r="CG15" s="77"/>
      <c r="CH15" s="77"/>
      <c r="CI15" s="77"/>
      <c r="CJ15" s="77"/>
      <c r="CK15" s="77"/>
      <c r="CL15" s="77"/>
      <c r="CM15" s="77"/>
      <c r="CN15" s="77"/>
      <c r="CO15" s="77"/>
      <c r="CP15" s="77"/>
      <c r="CQ15" s="77"/>
      <c r="CR15" s="77"/>
      <c r="CS15" s="77"/>
      <c r="CT15" s="77"/>
      <c r="CU15" s="77"/>
      <c r="CV15" s="77"/>
      <c r="CW15" s="77"/>
      <c r="CX15" s="77"/>
      <c r="CY15" s="77"/>
      <c r="CZ15" s="77"/>
      <c r="DA15" s="77"/>
      <c r="DB15" s="77"/>
      <c r="DC15" s="77"/>
      <c r="DD15" s="77"/>
      <c r="DE15" s="77"/>
      <c r="DF15" s="77"/>
      <c r="DG15" s="77"/>
      <c r="DH15" s="77"/>
      <c r="DI15" s="77"/>
      <c r="DJ15" s="77"/>
      <c r="DK15" s="77"/>
      <c r="DL15" s="77"/>
      <c r="DM15" s="77"/>
      <c r="DN15" s="77"/>
      <c r="DO15" s="77"/>
      <c r="DP15" s="77"/>
      <c r="DQ15" s="77"/>
      <c r="DR15" s="77"/>
      <c r="DS15" s="77"/>
      <c r="DT15" s="77"/>
      <c r="DU15" s="77"/>
      <c r="DV15" s="77"/>
      <c r="DW15" s="77"/>
      <c r="DX15" s="77"/>
      <c r="DY15" s="77"/>
      <c r="DZ15" s="77"/>
      <c r="EA15" s="77"/>
      <c r="EB15" s="77"/>
      <c r="EC15" s="77"/>
      <c r="ED15" s="77"/>
    </row>
    <row r="16" spans="2:134" s="792" customFormat="1" ht="34.9" customHeight="1">
      <c r="B16" s="708">
        <v>2023</v>
      </c>
      <c r="C16" s="790">
        <v>4927.3999999999996</v>
      </c>
      <c r="D16" s="790">
        <v>1797.6</v>
      </c>
      <c r="E16" s="790">
        <v>4541.8999999999996</v>
      </c>
      <c r="F16" s="790">
        <v>1282.4000000000001</v>
      </c>
      <c r="G16" s="790">
        <v>14.7</v>
      </c>
      <c r="H16" s="790">
        <v>480</v>
      </c>
      <c r="I16" s="790">
        <v>278.10000000000002</v>
      </c>
      <c r="J16" s="791">
        <v>13322.3</v>
      </c>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c r="BI16" s="77"/>
      <c r="BJ16" s="77"/>
      <c r="BK16" s="77"/>
      <c r="BL16" s="77"/>
      <c r="BM16" s="77"/>
      <c r="BN16" s="77"/>
      <c r="BO16" s="77"/>
      <c r="BP16" s="77"/>
      <c r="BQ16" s="77"/>
      <c r="BR16" s="77"/>
      <c r="BS16" s="77"/>
      <c r="BT16" s="77"/>
      <c r="BU16" s="77"/>
      <c r="BV16" s="77"/>
      <c r="BW16" s="77"/>
      <c r="BX16" s="77"/>
      <c r="BY16" s="77"/>
      <c r="BZ16" s="77"/>
      <c r="CA16" s="77"/>
      <c r="CB16" s="77"/>
      <c r="CC16" s="77"/>
      <c r="CD16" s="77"/>
      <c r="CE16" s="77"/>
      <c r="CF16" s="77"/>
      <c r="CG16" s="77"/>
      <c r="CH16" s="77"/>
      <c r="CI16" s="77"/>
      <c r="CJ16" s="77"/>
      <c r="CK16" s="77"/>
      <c r="CL16" s="77"/>
      <c r="CM16" s="77"/>
      <c r="CN16" s="77"/>
      <c r="CO16" s="77"/>
      <c r="CP16" s="77"/>
      <c r="CQ16" s="77"/>
      <c r="CR16" s="77"/>
      <c r="CS16" s="77"/>
      <c r="CT16" s="77"/>
      <c r="CU16" s="77"/>
      <c r="CV16" s="77"/>
      <c r="CW16" s="77"/>
      <c r="CX16" s="77"/>
      <c r="CY16" s="77"/>
      <c r="CZ16" s="77"/>
      <c r="DA16" s="77"/>
      <c r="DB16" s="77"/>
      <c r="DC16" s="77"/>
      <c r="DD16" s="77"/>
      <c r="DE16" s="77"/>
      <c r="DF16" s="77"/>
      <c r="DG16" s="77"/>
      <c r="DH16" s="77"/>
      <c r="DI16" s="77"/>
      <c r="DJ16" s="77"/>
      <c r="DK16" s="77"/>
      <c r="DL16" s="77"/>
      <c r="DM16" s="77"/>
      <c r="DN16" s="77"/>
      <c r="DO16" s="77"/>
      <c r="DP16" s="77"/>
      <c r="DQ16" s="77"/>
      <c r="DR16" s="77"/>
      <c r="DS16" s="77"/>
      <c r="DT16" s="77"/>
      <c r="DU16" s="77"/>
      <c r="DV16" s="77"/>
      <c r="DW16" s="77"/>
      <c r="DX16" s="77"/>
      <c r="DY16" s="77"/>
      <c r="DZ16" s="77"/>
      <c r="EA16" s="77"/>
      <c r="EB16" s="77"/>
      <c r="EC16" s="77"/>
      <c r="ED16" s="77"/>
    </row>
    <row r="17" spans="2:134" s="792" customFormat="1" ht="34.9" customHeight="1">
      <c r="B17" s="707">
        <v>2024</v>
      </c>
      <c r="C17" s="788">
        <v>5734</v>
      </c>
      <c r="D17" s="788">
        <v>1842</v>
      </c>
      <c r="E17" s="788">
        <v>4481</v>
      </c>
      <c r="F17" s="788">
        <v>1312</v>
      </c>
      <c r="G17" s="788">
        <v>16</v>
      </c>
      <c r="H17" s="788">
        <v>540</v>
      </c>
      <c r="I17" s="788">
        <v>110</v>
      </c>
      <c r="J17" s="789">
        <v>14035</v>
      </c>
      <c r="K17" s="77"/>
      <c r="L17" s="77"/>
      <c r="M17" s="77"/>
      <c r="N17" s="77"/>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c r="BI17" s="77"/>
      <c r="BJ17" s="77"/>
      <c r="BK17" s="77"/>
      <c r="BL17" s="77"/>
      <c r="BM17" s="77"/>
      <c r="BN17" s="77"/>
      <c r="BO17" s="77"/>
      <c r="BP17" s="77"/>
      <c r="BQ17" s="77"/>
      <c r="BR17" s="77"/>
      <c r="BS17" s="77"/>
      <c r="BT17" s="77"/>
      <c r="BU17" s="77"/>
      <c r="BV17" s="77"/>
      <c r="BW17" s="77"/>
      <c r="BX17" s="77"/>
      <c r="BY17" s="77"/>
      <c r="BZ17" s="77"/>
      <c r="CA17" s="77"/>
      <c r="CB17" s="77"/>
      <c r="CC17" s="77"/>
      <c r="CD17" s="77"/>
      <c r="CE17" s="77"/>
      <c r="CF17" s="77"/>
      <c r="CG17" s="77"/>
      <c r="CH17" s="77"/>
      <c r="CI17" s="77"/>
      <c r="CJ17" s="77"/>
      <c r="CK17" s="77"/>
      <c r="CL17" s="77"/>
      <c r="CM17" s="77"/>
      <c r="CN17" s="77"/>
      <c r="CO17" s="77"/>
      <c r="CP17" s="77"/>
      <c r="CQ17" s="77"/>
      <c r="CR17" s="77"/>
      <c r="CS17" s="77"/>
      <c r="CT17" s="77"/>
      <c r="CU17" s="77"/>
      <c r="CV17" s="77"/>
      <c r="CW17" s="77"/>
      <c r="CX17" s="77"/>
      <c r="CY17" s="77"/>
      <c r="CZ17" s="77"/>
      <c r="DA17" s="77"/>
      <c r="DB17" s="77"/>
      <c r="DC17" s="77"/>
      <c r="DD17" s="77"/>
      <c r="DE17" s="77"/>
      <c r="DF17" s="77"/>
      <c r="DG17" s="77"/>
      <c r="DH17" s="77"/>
      <c r="DI17" s="77"/>
      <c r="DJ17" s="77"/>
      <c r="DK17" s="77"/>
      <c r="DL17" s="77"/>
      <c r="DM17" s="77"/>
      <c r="DN17" s="77"/>
      <c r="DO17" s="77"/>
      <c r="DP17" s="77"/>
      <c r="DQ17" s="77"/>
      <c r="DR17" s="77"/>
      <c r="DS17" s="77"/>
      <c r="DT17" s="77"/>
      <c r="DU17" s="77"/>
      <c r="DV17" s="77"/>
      <c r="DW17" s="77"/>
      <c r="DX17" s="77"/>
      <c r="DY17" s="77"/>
      <c r="DZ17" s="77"/>
      <c r="EA17" s="77"/>
      <c r="EB17" s="77"/>
      <c r="EC17" s="77"/>
      <c r="ED17" s="77"/>
    </row>
    <row r="18" spans="2:134" s="792" customFormat="1" ht="34.9" customHeight="1">
      <c r="B18" s="708">
        <v>2025</v>
      </c>
      <c r="C18" s="790">
        <v>5763.0990000000002</v>
      </c>
      <c r="D18" s="790">
        <v>1901.13</v>
      </c>
      <c r="E18" s="790">
        <v>4539.5219999999999</v>
      </c>
      <c r="F18" s="790">
        <v>1090.4459999999999</v>
      </c>
      <c r="G18" s="790">
        <v>14.342000000000001</v>
      </c>
      <c r="H18" s="790">
        <v>557.34799999999996</v>
      </c>
      <c r="I18" s="790">
        <v>85.311999999999998</v>
      </c>
      <c r="J18" s="791">
        <v>13951.199000000001</v>
      </c>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c r="BI18" s="77"/>
      <c r="BJ18" s="77"/>
      <c r="BK18" s="77"/>
      <c r="BL18" s="77"/>
      <c r="BM18" s="77"/>
      <c r="BN18" s="77"/>
      <c r="BO18" s="77"/>
      <c r="BP18" s="77"/>
      <c r="BQ18" s="77"/>
      <c r="BR18" s="77"/>
      <c r="BS18" s="77"/>
      <c r="BT18" s="77"/>
      <c r="BU18" s="77"/>
      <c r="BV18" s="77"/>
      <c r="BW18" s="77"/>
      <c r="BX18" s="77"/>
      <c r="BY18" s="77"/>
      <c r="BZ18" s="77"/>
      <c r="CA18" s="77"/>
      <c r="CB18" s="77"/>
      <c r="CC18" s="77"/>
      <c r="CD18" s="77"/>
      <c r="CE18" s="77"/>
      <c r="CF18" s="77"/>
      <c r="CG18" s="77"/>
      <c r="CH18" s="77"/>
      <c r="CI18" s="77"/>
      <c r="CJ18" s="77"/>
      <c r="CK18" s="77"/>
      <c r="CL18" s="77"/>
      <c r="CM18" s="77"/>
      <c r="CN18" s="77"/>
      <c r="CO18" s="77"/>
      <c r="CP18" s="77"/>
      <c r="CQ18" s="77"/>
      <c r="CR18" s="77"/>
      <c r="CS18" s="77"/>
      <c r="CT18" s="77"/>
      <c r="CU18" s="77"/>
      <c r="CV18" s="77"/>
      <c r="CW18" s="77"/>
      <c r="CX18" s="77"/>
      <c r="CY18" s="77"/>
      <c r="CZ18" s="77"/>
      <c r="DA18" s="77"/>
      <c r="DB18" s="77"/>
      <c r="DC18" s="77"/>
      <c r="DD18" s="77"/>
      <c r="DE18" s="77"/>
      <c r="DF18" s="77"/>
      <c r="DG18" s="77"/>
      <c r="DH18" s="77"/>
      <c r="DI18" s="77"/>
      <c r="DJ18" s="77"/>
      <c r="DK18" s="77"/>
      <c r="DL18" s="77"/>
      <c r="DM18" s="77"/>
      <c r="DN18" s="77"/>
      <c r="DO18" s="77"/>
      <c r="DP18" s="77"/>
      <c r="DQ18" s="77"/>
      <c r="DR18" s="77"/>
      <c r="DS18" s="77"/>
      <c r="DT18" s="77"/>
      <c r="DU18" s="77"/>
      <c r="DV18" s="77"/>
      <c r="DW18" s="77"/>
      <c r="DX18" s="77"/>
      <c r="DY18" s="77"/>
      <c r="DZ18" s="77"/>
      <c r="EA18" s="77"/>
      <c r="EB18" s="77"/>
      <c r="EC18" s="77"/>
      <c r="ED18" s="77"/>
    </row>
    <row r="19" spans="2:134" s="737" customFormat="1" ht="34.9" hidden="1" customHeight="1">
      <c r="B19" s="714">
        <v>2016</v>
      </c>
      <c r="C19" s="793"/>
      <c r="D19" s="793"/>
      <c r="E19" s="793"/>
      <c r="F19" s="793"/>
      <c r="G19" s="793"/>
      <c r="H19" s="793"/>
      <c r="I19" s="793"/>
      <c r="J19" s="794"/>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6"/>
      <c r="BA19" s="76"/>
      <c r="BB19" s="76"/>
      <c r="BC19" s="76"/>
      <c r="BD19" s="76"/>
      <c r="BE19" s="76"/>
      <c r="BF19" s="76"/>
      <c r="BG19" s="76"/>
      <c r="BH19" s="76"/>
      <c r="BI19" s="76"/>
      <c r="BJ19" s="76"/>
      <c r="BK19" s="76"/>
      <c r="BL19" s="76"/>
      <c r="BM19" s="76"/>
      <c r="BN19" s="76"/>
      <c r="BO19" s="76"/>
      <c r="BP19" s="76"/>
      <c r="BQ19" s="76"/>
      <c r="BR19" s="76"/>
      <c r="BS19" s="76"/>
      <c r="BT19" s="76"/>
      <c r="BU19" s="76"/>
      <c r="BV19" s="76"/>
      <c r="BW19" s="76"/>
      <c r="BX19" s="76"/>
      <c r="BY19" s="76"/>
      <c r="BZ19" s="76"/>
      <c r="CA19" s="76"/>
      <c r="CB19" s="76"/>
      <c r="CC19" s="76"/>
      <c r="CD19" s="76"/>
      <c r="CE19" s="76"/>
      <c r="CF19" s="76"/>
      <c r="CG19" s="76"/>
      <c r="CH19" s="76"/>
      <c r="CI19" s="76"/>
      <c r="CJ19" s="76"/>
      <c r="CK19" s="76"/>
      <c r="CL19" s="76"/>
      <c r="CM19" s="76"/>
      <c r="CN19" s="76"/>
      <c r="CO19" s="76"/>
      <c r="CP19" s="76"/>
      <c r="CQ19" s="76"/>
      <c r="CR19" s="76"/>
      <c r="CS19" s="76"/>
      <c r="CT19" s="76"/>
      <c r="CU19" s="76"/>
      <c r="CV19" s="76"/>
      <c r="CW19" s="76"/>
      <c r="CX19" s="76"/>
      <c r="CY19" s="76"/>
      <c r="CZ19" s="76"/>
      <c r="DA19" s="76"/>
      <c r="DB19" s="76"/>
      <c r="DC19" s="76"/>
      <c r="DD19" s="76"/>
      <c r="DE19" s="76"/>
      <c r="DF19" s="76"/>
      <c r="DG19" s="76"/>
      <c r="DH19" s="76"/>
      <c r="DI19" s="76"/>
      <c r="DJ19" s="76"/>
      <c r="DK19" s="76"/>
      <c r="DL19" s="76"/>
      <c r="DM19" s="76"/>
      <c r="DN19" s="76"/>
      <c r="DO19" s="76"/>
      <c r="DP19" s="76"/>
      <c r="DQ19" s="76"/>
      <c r="DR19" s="76"/>
      <c r="DS19" s="76"/>
      <c r="DT19" s="76"/>
      <c r="DU19" s="76"/>
      <c r="DV19" s="76"/>
      <c r="DW19" s="76"/>
      <c r="DX19" s="76"/>
      <c r="DY19" s="76"/>
      <c r="DZ19" s="76"/>
      <c r="EA19" s="76"/>
      <c r="EB19" s="76"/>
      <c r="EC19" s="76"/>
      <c r="ED19" s="76"/>
    </row>
    <row r="20" spans="2:134" s="737" customFormat="1" ht="34.9" hidden="1" customHeight="1">
      <c r="B20" s="707" t="s">
        <v>203</v>
      </c>
      <c r="C20" s="788">
        <v>3580.5039999999999</v>
      </c>
      <c r="D20" s="788">
        <v>946.75</v>
      </c>
      <c r="E20" s="788">
        <v>2665.7269999999999</v>
      </c>
      <c r="F20" s="788">
        <v>467.03199999999998</v>
      </c>
      <c r="G20" s="788">
        <v>7.9210000000000003</v>
      </c>
      <c r="H20" s="788">
        <v>158.471</v>
      </c>
      <c r="I20" s="788">
        <v>230.464</v>
      </c>
      <c r="J20" s="789">
        <f>SUM(C20:I20)</f>
        <v>8056.8690000000006</v>
      </c>
      <c r="K20" s="76"/>
      <c r="L20" s="76"/>
      <c r="M20" s="76"/>
      <c r="N20" s="76"/>
      <c r="O20" s="76"/>
      <c r="P20" s="76"/>
      <c r="Q20" s="76"/>
      <c r="R20" s="76"/>
      <c r="S20" s="76"/>
      <c r="T20" s="76"/>
      <c r="U20" s="76"/>
      <c r="V20" s="76"/>
      <c r="W20" s="76"/>
      <c r="X20" s="76"/>
      <c r="Y20" s="76"/>
      <c r="Z20" s="76"/>
      <c r="AA20" s="76"/>
      <c r="AB20" s="76"/>
      <c r="AC20" s="76"/>
      <c r="AD20" s="76"/>
      <c r="AE20" s="76"/>
      <c r="AF20" s="76"/>
      <c r="AG20" s="76"/>
      <c r="AH20" s="76"/>
      <c r="AI20" s="76"/>
      <c r="AJ20" s="76"/>
      <c r="AK20" s="76"/>
      <c r="AL20" s="76"/>
      <c r="AM20" s="76"/>
      <c r="AN20" s="76"/>
      <c r="AO20" s="76"/>
      <c r="AP20" s="76"/>
      <c r="AQ20" s="76"/>
      <c r="AR20" s="76"/>
      <c r="AS20" s="76"/>
      <c r="AT20" s="76"/>
      <c r="AU20" s="76"/>
      <c r="AV20" s="76"/>
      <c r="AW20" s="76"/>
      <c r="AX20" s="76"/>
      <c r="AY20" s="76"/>
      <c r="AZ20" s="76"/>
      <c r="BA20" s="76"/>
      <c r="BB20" s="76"/>
      <c r="BC20" s="76"/>
      <c r="BD20" s="76"/>
      <c r="BE20" s="76"/>
      <c r="BF20" s="76"/>
      <c r="BG20" s="76"/>
      <c r="BH20" s="76"/>
      <c r="BI20" s="76"/>
      <c r="BJ20" s="76"/>
      <c r="BK20" s="76"/>
      <c r="BL20" s="76"/>
      <c r="BM20" s="76"/>
      <c r="BN20" s="76"/>
      <c r="BO20" s="76"/>
      <c r="BP20" s="76"/>
      <c r="BQ20" s="76"/>
      <c r="BR20" s="76"/>
      <c r="BS20" s="76"/>
      <c r="BT20" s="76"/>
      <c r="BU20" s="76"/>
      <c r="BV20" s="76"/>
      <c r="BW20" s="76"/>
      <c r="BX20" s="76"/>
      <c r="BY20" s="76"/>
      <c r="BZ20" s="76"/>
      <c r="CA20" s="76"/>
      <c r="CB20" s="76"/>
      <c r="CC20" s="76"/>
      <c r="CD20" s="76"/>
      <c r="CE20" s="76"/>
      <c r="CF20" s="76"/>
      <c r="CG20" s="76"/>
      <c r="CH20" s="76"/>
      <c r="CI20" s="76"/>
      <c r="CJ20" s="76"/>
      <c r="CK20" s="76"/>
      <c r="CL20" s="76"/>
      <c r="CM20" s="76"/>
      <c r="CN20" s="76"/>
      <c r="CO20" s="76"/>
      <c r="CP20" s="76"/>
      <c r="CQ20" s="76"/>
      <c r="CR20" s="76"/>
      <c r="CS20" s="76"/>
      <c r="CT20" s="76"/>
      <c r="CU20" s="76"/>
      <c r="CV20" s="76"/>
      <c r="CW20" s="76"/>
      <c r="CX20" s="76"/>
      <c r="CY20" s="76"/>
      <c r="CZ20" s="76"/>
      <c r="DA20" s="76"/>
      <c r="DB20" s="76"/>
      <c r="DC20" s="76"/>
      <c r="DD20" s="76"/>
      <c r="DE20" s="76"/>
      <c r="DF20" s="76"/>
      <c r="DG20" s="76"/>
      <c r="DH20" s="76"/>
      <c r="DI20" s="76"/>
      <c r="DJ20" s="76"/>
      <c r="DK20" s="76"/>
      <c r="DL20" s="76"/>
      <c r="DM20" s="76"/>
      <c r="DN20" s="76"/>
      <c r="DO20" s="76"/>
      <c r="DP20" s="76"/>
      <c r="DQ20" s="76"/>
      <c r="DR20" s="76"/>
      <c r="DS20" s="76"/>
      <c r="DT20" s="76"/>
      <c r="DU20" s="76"/>
      <c r="DV20" s="76"/>
      <c r="DW20" s="76"/>
      <c r="DX20" s="76"/>
      <c r="DY20" s="76"/>
      <c r="DZ20" s="76"/>
      <c r="EA20" s="76"/>
      <c r="EB20" s="76"/>
      <c r="EC20" s="76"/>
      <c r="ED20" s="76"/>
    </row>
    <row r="21" spans="2:134" s="737" customFormat="1" ht="34.9" hidden="1" customHeight="1">
      <c r="B21" s="708" t="s">
        <v>204</v>
      </c>
      <c r="C21" s="790">
        <v>3699.8020000000001</v>
      </c>
      <c r="D21" s="790">
        <v>969.23599999999999</v>
      </c>
      <c r="E21" s="790">
        <v>2749.6239999999998</v>
      </c>
      <c r="F21" s="790">
        <v>453.35</v>
      </c>
      <c r="G21" s="790">
        <v>8.5519999999999996</v>
      </c>
      <c r="H21" s="790">
        <v>160.54499999999999</v>
      </c>
      <c r="I21" s="790">
        <v>255.47</v>
      </c>
      <c r="J21" s="791">
        <f>SUM(C21:I21)</f>
        <v>8296.5789999999997</v>
      </c>
      <c r="K21" s="76"/>
      <c r="L21" s="76"/>
      <c r="M21" s="76"/>
      <c r="N21" s="76"/>
      <c r="O21" s="76"/>
      <c r="P21" s="76"/>
      <c r="Q21" s="76"/>
      <c r="R21" s="76"/>
      <c r="S21" s="76"/>
      <c r="T21" s="76"/>
      <c r="U21" s="76"/>
      <c r="V21" s="76"/>
      <c r="W21" s="76"/>
      <c r="X21" s="76"/>
      <c r="Y21" s="76"/>
      <c r="Z21" s="76"/>
      <c r="AA21" s="76"/>
      <c r="AB21" s="76"/>
      <c r="AC21" s="76"/>
      <c r="AD21" s="76"/>
      <c r="AE21" s="76"/>
      <c r="AF21" s="76"/>
      <c r="AG21" s="76"/>
      <c r="AH21" s="76"/>
      <c r="AI21" s="76"/>
      <c r="AJ21" s="76"/>
      <c r="AK21" s="76"/>
      <c r="AL21" s="76"/>
      <c r="AM21" s="76"/>
      <c r="AN21" s="76"/>
      <c r="AO21" s="76"/>
      <c r="AP21" s="76"/>
      <c r="AQ21" s="76"/>
      <c r="AR21" s="76"/>
      <c r="AS21" s="76"/>
      <c r="AT21" s="76"/>
      <c r="AU21" s="76"/>
      <c r="AV21" s="76"/>
      <c r="AW21" s="76"/>
      <c r="AX21" s="76"/>
      <c r="AY21" s="76"/>
      <c r="AZ21" s="76"/>
      <c r="BA21" s="76"/>
      <c r="BB21" s="76"/>
      <c r="BC21" s="76"/>
      <c r="BD21" s="76"/>
      <c r="BE21" s="76"/>
      <c r="BF21" s="76"/>
      <c r="BG21" s="76"/>
      <c r="BH21" s="76"/>
      <c r="BI21" s="76"/>
      <c r="BJ21" s="76"/>
      <c r="BK21" s="76"/>
      <c r="BL21" s="76"/>
      <c r="BM21" s="76"/>
      <c r="BN21" s="76"/>
      <c r="BO21" s="76"/>
      <c r="BP21" s="76"/>
      <c r="BQ21" s="76"/>
      <c r="BR21" s="76"/>
      <c r="BS21" s="76"/>
      <c r="BT21" s="76"/>
      <c r="BU21" s="76"/>
      <c r="BV21" s="76"/>
      <c r="BW21" s="76"/>
      <c r="BX21" s="76"/>
      <c r="BY21" s="76"/>
      <c r="BZ21" s="76"/>
      <c r="CA21" s="76"/>
      <c r="CB21" s="76"/>
      <c r="CC21" s="76"/>
      <c r="CD21" s="76"/>
      <c r="CE21" s="76"/>
      <c r="CF21" s="76"/>
      <c r="CG21" s="76"/>
      <c r="CH21" s="76"/>
      <c r="CI21" s="76"/>
      <c r="CJ21" s="76"/>
      <c r="CK21" s="76"/>
      <c r="CL21" s="76"/>
      <c r="CM21" s="76"/>
      <c r="CN21" s="76"/>
      <c r="CO21" s="76"/>
      <c r="CP21" s="76"/>
      <c r="CQ21" s="76"/>
      <c r="CR21" s="76"/>
      <c r="CS21" s="76"/>
      <c r="CT21" s="76"/>
      <c r="CU21" s="76"/>
      <c r="CV21" s="76"/>
      <c r="CW21" s="76"/>
      <c r="CX21" s="76"/>
      <c r="CY21" s="76"/>
      <c r="CZ21" s="76"/>
      <c r="DA21" s="76"/>
      <c r="DB21" s="76"/>
      <c r="DC21" s="76"/>
      <c r="DD21" s="76"/>
      <c r="DE21" s="76"/>
      <c r="DF21" s="76"/>
      <c r="DG21" s="76"/>
      <c r="DH21" s="76"/>
      <c r="DI21" s="76"/>
      <c r="DJ21" s="76"/>
      <c r="DK21" s="76"/>
      <c r="DL21" s="76"/>
      <c r="DM21" s="76"/>
      <c r="DN21" s="76"/>
      <c r="DO21" s="76"/>
      <c r="DP21" s="76"/>
      <c r="DQ21" s="76"/>
      <c r="DR21" s="76"/>
      <c r="DS21" s="76"/>
      <c r="DT21" s="76"/>
      <c r="DU21" s="76"/>
      <c r="DV21" s="76"/>
      <c r="DW21" s="76"/>
      <c r="DX21" s="76"/>
      <c r="DY21" s="76"/>
      <c r="DZ21" s="76"/>
      <c r="EA21" s="76"/>
      <c r="EB21" s="76"/>
      <c r="EC21" s="76"/>
      <c r="ED21" s="76"/>
    </row>
    <row r="22" spans="2:134" s="737" customFormat="1" ht="34.9" hidden="1" customHeight="1">
      <c r="B22" s="707" t="s">
        <v>205</v>
      </c>
      <c r="C22" s="788">
        <v>3793.172</v>
      </c>
      <c r="D22" s="788">
        <v>974.69399999999996</v>
      </c>
      <c r="E22" s="788">
        <v>2829.2420000000002</v>
      </c>
      <c r="F22" s="788">
        <v>445.97500000000002</v>
      </c>
      <c r="G22" s="788">
        <v>7.2510000000000003</v>
      </c>
      <c r="H22" s="788">
        <v>179.77</v>
      </c>
      <c r="I22" s="788">
        <v>244.04400000000001</v>
      </c>
      <c r="J22" s="789">
        <f>SUM(C22:I22)</f>
        <v>8474.148000000001</v>
      </c>
      <c r="K22" s="76"/>
      <c r="L22" s="76"/>
      <c r="M22" s="76"/>
      <c r="N22" s="76"/>
      <c r="O22" s="76"/>
      <c r="P22" s="76"/>
      <c r="Q22" s="76"/>
      <c r="R22" s="76"/>
      <c r="S22" s="76"/>
      <c r="T22" s="76"/>
      <c r="U22" s="76"/>
      <c r="V22" s="76"/>
      <c r="W22" s="76"/>
      <c r="X22" s="76"/>
      <c r="Y22" s="76"/>
      <c r="Z22" s="76"/>
      <c r="AA22" s="76"/>
      <c r="AB22" s="76"/>
      <c r="AC22" s="76"/>
      <c r="AD22" s="76"/>
      <c r="AE22" s="76"/>
      <c r="AF22" s="76"/>
      <c r="AG22" s="76"/>
      <c r="AH22" s="76"/>
      <c r="AI22" s="76"/>
      <c r="AJ22" s="76"/>
      <c r="AK22" s="76"/>
      <c r="AL22" s="76"/>
      <c r="AM22" s="76"/>
      <c r="AN22" s="76"/>
      <c r="AO22" s="76"/>
      <c r="AP22" s="76"/>
      <c r="AQ22" s="76"/>
      <c r="AR22" s="76"/>
      <c r="AS22" s="76"/>
      <c r="AT22" s="76"/>
      <c r="AU22" s="76"/>
      <c r="AV22" s="76"/>
      <c r="AW22" s="76"/>
      <c r="AX22" s="76"/>
      <c r="AY22" s="76"/>
      <c r="AZ22" s="76"/>
      <c r="BA22" s="76"/>
      <c r="BB22" s="76"/>
      <c r="BC22" s="76"/>
      <c r="BD22" s="76"/>
      <c r="BE22" s="76"/>
      <c r="BF22" s="76"/>
      <c r="BG22" s="76"/>
      <c r="BH22" s="76"/>
      <c r="BI22" s="76"/>
      <c r="BJ22" s="76"/>
      <c r="BK22" s="76"/>
      <c r="BL22" s="76"/>
      <c r="BM22" s="76"/>
      <c r="BN22" s="76"/>
      <c r="BO22" s="76"/>
      <c r="BP22" s="76"/>
      <c r="BQ22" s="76"/>
      <c r="BR22" s="76"/>
      <c r="BS22" s="76"/>
      <c r="BT22" s="76"/>
      <c r="BU22" s="76"/>
      <c r="BV22" s="76"/>
      <c r="BW22" s="76"/>
      <c r="BX22" s="76"/>
      <c r="BY22" s="76"/>
      <c r="BZ22" s="76"/>
      <c r="CA22" s="76"/>
      <c r="CB22" s="76"/>
      <c r="CC22" s="76"/>
      <c r="CD22" s="76"/>
      <c r="CE22" s="76"/>
      <c r="CF22" s="76"/>
      <c r="CG22" s="76"/>
      <c r="CH22" s="76"/>
      <c r="CI22" s="76"/>
      <c r="CJ22" s="76"/>
      <c r="CK22" s="76"/>
      <c r="CL22" s="76"/>
      <c r="CM22" s="76" t="s">
        <v>124</v>
      </c>
      <c r="CN22" s="76" t="s">
        <v>186</v>
      </c>
      <c r="CO22" s="76"/>
      <c r="CP22" s="76"/>
      <c r="CQ22" s="76"/>
      <c r="CR22" s="76"/>
      <c r="CS22" s="76"/>
      <c r="CT22" s="76"/>
      <c r="CU22" s="76"/>
      <c r="CV22" s="76" t="s">
        <v>124</v>
      </c>
      <c r="CW22" s="76" t="s">
        <v>185</v>
      </c>
      <c r="CX22" s="76"/>
      <c r="CY22" s="76"/>
      <c r="CZ22" s="76"/>
      <c r="DA22" s="76"/>
      <c r="DB22" s="76"/>
      <c r="DC22" s="76"/>
      <c r="DD22" s="76"/>
      <c r="DE22" s="76"/>
      <c r="DF22" s="76"/>
      <c r="DG22" s="76"/>
      <c r="DH22" s="76"/>
      <c r="DI22" s="76"/>
      <c r="DJ22" s="76"/>
      <c r="DK22" s="76"/>
      <c r="DL22" s="76"/>
      <c r="DM22" s="76"/>
      <c r="DN22" s="76"/>
      <c r="DO22" s="76"/>
      <c r="DP22" s="76"/>
      <c r="DQ22" s="76"/>
      <c r="DR22" s="76"/>
      <c r="DS22" s="76"/>
      <c r="DT22" s="76"/>
      <c r="DU22" s="76"/>
      <c r="DV22" s="76"/>
      <c r="DW22" s="76"/>
      <c r="DX22" s="76"/>
      <c r="DY22" s="76"/>
      <c r="DZ22" s="76"/>
      <c r="EA22" s="76"/>
      <c r="EB22" s="76"/>
      <c r="EC22" s="76"/>
      <c r="ED22" s="76"/>
    </row>
    <row r="23" spans="2:134" s="737" customFormat="1" ht="34.9" hidden="1" customHeight="1">
      <c r="B23" s="708" t="s">
        <v>206</v>
      </c>
      <c r="C23" s="790">
        <v>3920.3139999999999</v>
      </c>
      <c r="D23" s="790">
        <v>1019.986</v>
      </c>
      <c r="E23" s="790">
        <v>3078.0219999999999</v>
      </c>
      <c r="F23" s="790">
        <v>248.489</v>
      </c>
      <c r="G23" s="790">
        <v>16.125</v>
      </c>
      <c r="H23" s="790">
        <v>187.12100000000001</v>
      </c>
      <c r="I23" s="790">
        <v>267.19</v>
      </c>
      <c r="J23" s="791">
        <f>SUM(C23:I23)</f>
        <v>8737.2469999999994</v>
      </c>
      <c r="K23" s="76"/>
      <c r="L23" s="76"/>
      <c r="M23" s="76"/>
      <c r="N23" s="76"/>
      <c r="O23" s="76"/>
      <c r="P23" s="76"/>
      <c r="Q23" s="76"/>
      <c r="R23" s="76"/>
      <c r="S23" s="76"/>
      <c r="T23" s="76"/>
      <c r="U23" s="76"/>
      <c r="V23" s="76"/>
      <c r="W23" s="76"/>
      <c r="X23" s="76"/>
      <c r="Y23" s="76"/>
      <c r="Z23" s="76"/>
      <c r="AA23" s="76"/>
      <c r="AB23" s="76"/>
      <c r="AC23" s="76"/>
      <c r="AD23" s="76"/>
      <c r="AE23" s="76"/>
      <c r="AF23" s="76"/>
      <c r="AG23" s="76"/>
      <c r="AH23" s="76"/>
      <c r="AI23" s="76"/>
      <c r="AJ23" s="76"/>
      <c r="AK23" s="76"/>
      <c r="AL23" s="76"/>
      <c r="AM23" s="76"/>
      <c r="AN23" s="76"/>
      <c r="AO23" s="76"/>
      <c r="AP23" s="76"/>
      <c r="AQ23" s="76"/>
      <c r="AR23" s="76"/>
      <c r="AS23" s="76"/>
      <c r="AT23" s="76"/>
      <c r="AU23" s="76"/>
      <c r="AV23" s="76"/>
      <c r="AW23" s="76"/>
      <c r="AX23" s="76"/>
      <c r="AY23" s="76"/>
      <c r="AZ23" s="76"/>
      <c r="BA23" s="76"/>
      <c r="BB23" s="76"/>
      <c r="BC23" s="76"/>
      <c r="BD23" s="76"/>
      <c r="BE23" s="76"/>
      <c r="BF23" s="76"/>
      <c r="BG23" s="76"/>
      <c r="BH23" s="76"/>
      <c r="BI23" s="76"/>
      <c r="BJ23" s="76"/>
      <c r="BK23" s="76"/>
      <c r="BL23" s="76"/>
      <c r="BM23" s="76"/>
      <c r="BN23" s="76"/>
      <c r="BO23" s="76"/>
      <c r="BP23" s="76"/>
      <c r="BQ23" s="76"/>
      <c r="BR23" s="76"/>
      <c r="BS23" s="76"/>
      <c r="BT23" s="76"/>
      <c r="BU23" s="76"/>
      <c r="BV23" s="76"/>
      <c r="BW23" s="76"/>
      <c r="BX23" s="76"/>
      <c r="BY23" s="76"/>
      <c r="BZ23" s="76"/>
      <c r="CA23" s="76"/>
      <c r="CB23" s="76"/>
      <c r="CC23" s="76"/>
      <c r="CD23" s="76"/>
      <c r="CE23" s="76"/>
      <c r="CF23" s="76"/>
      <c r="CG23" s="76"/>
      <c r="CH23" s="76"/>
      <c r="CI23" s="76"/>
      <c r="CJ23" s="76"/>
      <c r="CK23" s="76"/>
      <c r="CL23" s="76"/>
      <c r="CM23" s="76"/>
      <c r="CN23" s="76"/>
      <c r="CO23" s="76"/>
      <c r="CP23" s="76"/>
      <c r="CQ23" s="76"/>
      <c r="CR23" s="76"/>
      <c r="CS23" s="76"/>
      <c r="CT23" s="76"/>
      <c r="CU23" s="76"/>
      <c r="CV23" s="76" t="s">
        <v>124</v>
      </c>
      <c r="CW23" s="76"/>
      <c r="CX23" s="76"/>
      <c r="CY23" s="76"/>
      <c r="CZ23" s="76"/>
      <c r="DA23" s="76"/>
      <c r="DB23" s="76"/>
      <c r="DC23" s="76"/>
      <c r="DD23" s="76"/>
      <c r="DE23" s="76"/>
      <c r="DF23" s="76"/>
      <c r="DG23" s="76"/>
      <c r="DH23" s="76"/>
      <c r="DI23" s="76"/>
      <c r="DJ23" s="76"/>
      <c r="DK23" s="76"/>
      <c r="DL23" s="76"/>
      <c r="DM23" s="76"/>
      <c r="DN23" s="76"/>
      <c r="DO23" s="76"/>
      <c r="DP23" s="76"/>
      <c r="DQ23" s="76"/>
      <c r="DR23" s="76"/>
      <c r="DS23" s="76"/>
      <c r="DT23" s="76"/>
      <c r="DU23" s="76"/>
      <c r="DV23" s="76"/>
      <c r="DW23" s="76"/>
      <c r="DX23" s="76"/>
      <c r="DY23" s="76"/>
      <c r="DZ23" s="76"/>
      <c r="EA23" s="76"/>
      <c r="EB23" s="76"/>
      <c r="EC23" s="76"/>
      <c r="ED23" s="76"/>
    </row>
    <row r="24" spans="2:134" s="737" customFormat="1" ht="34.9" hidden="1" customHeight="1">
      <c r="B24" s="714">
        <v>2017</v>
      </c>
      <c r="C24" s="793"/>
      <c r="D24" s="793"/>
      <c r="E24" s="793"/>
      <c r="F24" s="793"/>
      <c r="G24" s="793"/>
      <c r="H24" s="793"/>
      <c r="I24" s="793"/>
      <c r="J24" s="794"/>
      <c r="K24" s="76"/>
      <c r="L24" s="76"/>
      <c r="M24" s="76"/>
      <c r="N24" s="76"/>
      <c r="O24" s="76"/>
      <c r="P24" s="76"/>
      <c r="Q24" s="76"/>
      <c r="R24" s="76"/>
      <c r="S24" s="76"/>
      <c r="T24" s="76"/>
      <c r="U24" s="76"/>
      <c r="V24" s="76"/>
      <c r="W24" s="76"/>
      <c r="X24" s="76"/>
      <c r="Y24" s="76"/>
      <c r="Z24" s="76"/>
      <c r="AA24" s="76"/>
      <c r="AB24" s="76"/>
      <c r="AC24" s="76"/>
      <c r="AD24" s="76"/>
      <c r="AE24" s="76"/>
      <c r="AF24" s="76"/>
      <c r="AG24" s="76"/>
      <c r="AH24" s="76"/>
      <c r="AI24" s="76"/>
      <c r="AJ24" s="76"/>
      <c r="AK24" s="76"/>
      <c r="AL24" s="76"/>
      <c r="AM24" s="76"/>
      <c r="AN24" s="76"/>
      <c r="AO24" s="76"/>
      <c r="AP24" s="76"/>
      <c r="AQ24" s="76"/>
      <c r="AR24" s="76"/>
      <c r="AS24" s="76"/>
      <c r="AT24" s="76"/>
      <c r="AU24" s="76"/>
      <c r="AV24" s="76"/>
      <c r="AW24" s="76"/>
      <c r="AX24" s="76"/>
      <c r="AY24" s="76"/>
      <c r="AZ24" s="76"/>
      <c r="BA24" s="76"/>
      <c r="BB24" s="76"/>
      <c r="BC24" s="76"/>
      <c r="BD24" s="76"/>
      <c r="BE24" s="76"/>
      <c r="BF24" s="76"/>
      <c r="BG24" s="76"/>
      <c r="BH24" s="76"/>
      <c r="BI24" s="76"/>
      <c r="BJ24" s="76"/>
      <c r="BK24" s="76"/>
      <c r="BL24" s="76"/>
      <c r="BM24" s="76"/>
      <c r="BN24" s="76"/>
      <c r="BO24" s="76"/>
      <c r="BP24" s="76"/>
      <c r="BQ24" s="76"/>
      <c r="BR24" s="76"/>
      <c r="BS24" s="76"/>
      <c r="BT24" s="76"/>
      <c r="BU24" s="76"/>
      <c r="BV24" s="76"/>
      <c r="BW24" s="76"/>
      <c r="BX24" s="76"/>
      <c r="BY24" s="76"/>
      <c r="BZ24" s="76"/>
      <c r="CA24" s="76"/>
      <c r="CB24" s="76"/>
      <c r="CC24" s="76"/>
      <c r="CD24" s="76"/>
      <c r="CE24" s="76"/>
      <c r="CF24" s="76"/>
      <c r="CG24" s="76"/>
      <c r="CH24" s="76"/>
      <c r="CI24" s="76"/>
      <c r="CJ24" s="76"/>
      <c r="CK24" s="76"/>
      <c r="CL24" s="76"/>
      <c r="CM24" s="76"/>
      <c r="CN24" s="76"/>
      <c r="CO24" s="76"/>
      <c r="CP24" s="76"/>
      <c r="CQ24" s="76"/>
      <c r="CR24" s="76"/>
      <c r="CS24" s="76"/>
      <c r="CT24" s="76"/>
      <c r="CU24" s="76"/>
      <c r="CV24" s="76"/>
      <c r="CW24" s="76"/>
      <c r="CX24" s="76"/>
      <c r="CY24" s="76"/>
      <c r="CZ24" s="76"/>
      <c r="DA24" s="76"/>
      <c r="DB24" s="76"/>
      <c r="DC24" s="76"/>
      <c r="DD24" s="76"/>
      <c r="DE24" s="76"/>
      <c r="DF24" s="76"/>
      <c r="DG24" s="76"/>
      <c r="DH24" s="76"/>
      <c r="DI24" s="76"/>
      <c r="DJ24" s="76"/>
      <c r="DK24" s="76"/>
      <c r="DL24" s="76"/>
      <c r="DM24" s="76"/>
      <c r="DN24" s="76"/>
      <c r="DO24" s="76"/>
      <c r="DP24" s="76"/>
      <c r="DQ24" s="76"/>
      <c r="DR24" s="76"/>
      <c r="DS24" s="76"/>
      <c r="DT24" s="76"/>
      <c r="DU24" s="76"/>
      <c r="DV24" s="76"/>
      <c r="DW24" s="76"/>
      <c r="DX24" s="76"/>
      <c r="DY24" s="76"/>
      <c r="DZ24" s="76"/>
      <c r="EA24" s="76"/>
      <c r="EB24" s="76"/>
      <c r="EC24" s="76"/>
      <c r="ED24" s="76"/>
    </row>
    <row r="25" spans="2:134" s="737" customFormat="1" ht="34.9" hidden="1" customHeight="1">
      <c r="B25" s="707" t="s">
        <v>184</v>
      </c>
      <c r="C25" s="788">
        <v>4027.7559999999999</v>
      </c>
      <c r="D25" s="788">
        <v>1049.634</v>
      </c>
      <c r="E25" s="788">
        <v>3216.6120000000001</v>
      </c>
      <c r="F25" s="788">
        <v>228.185</v>
      </c>
      <c r="G25" s="788">
        <v>16.372</v>
      </c>
      <c r="H25" s="788">
        <v>174.893</v>
      </c>
      <c r="I25" s="788">
        <v>265.52600000000001</v>
      </c>
      <c r="J25" s="789">
        <f>SUM(C25:I25)</f>
        <v>8978.9779999999992</v>
      </c>
      <c r="K25" s="76"/>
      <c r="L25" s="76"/>
      <c r="M25" s="76"/>
      <c r="N25" s="76"/>
      <c r="O25" s="76"/>
      <c r="P25" s="76"/>
      <c r="Q25" s="76"/>
      <c r="R25" s="76"/>
      <c r="S25" s="76"/>
      <c r="T25" s="76"/>
      <c r="U25" s="76"/>
      <c r="V25" s="76"/>
      <c r="W25" s="76"/>
      <c r="X25" s="76"/>
      <c r="Y25" s="76"/>
      <c r="Z25" s="76"/>
      <c r="AA25" s="76"/>
      <c r="AB25" s="76"/>
      <c r="AC25" s="76"/>
      <c r="AD25" s="76"/>
      <c r="AE25" s="76"/>
      <c r="AF25" s="76"/>
      <c r="AG25" s="76"/>
      <c r="AH25" s="76"/>
      <c r="AI25" s="76"/>
      <c r="AJ25" s="76"/>
      <c r="AK25" s="76"/>
      <c r="AL25" s="76"/>
      <c r="AM25" s="76"/>
      <c r="AN25" s="76"/>
      <c r="AO25" s="76"/>
      <c r="AP25" s="76"/>
      <c r="AQ25" s="76"/>
      <c r="AR25" s="76"/>
      <c r="AS25" s="76"/>
      <c r="AT25" s="76"/>
      <c r="AU25" s="76"/>
      <c r="AV25" s="76"/>
      <c r="AW25" s="76"/>
      <c r="AX25" s="76"/>
      <c r="AY25" s="76"/>
      <c r="AZ25" s="76"/>
      <c r="BA25" s="76"/>
      <c r="BB25" s="76"/>
      <c r="BC25" s="76"/>
      <c r="BD25" s="76"/>
      <c r="BE25" s="76"/>
      <c r="BF25" s="76"/>
      <c r="BG25" s="76"/>
      <c r="BH25" s="76"/>
      <c r="BI25" s="76"/>
      <c r="BJ25" s="76"/>
      <c r="BK25" s="76"/>
      <c r="BL25" s="76"/>
      <c r="BM25" s="76"/>
      <c r="BN25" s="76"/>
      <c r="BO25" s="76"/>
      <c r="BP25" s="76"/>
      <c r="BQ25" s="76"/>
      <c r="BR25" s="76"/>
      <c r="BS25" s="76"/>
      <c r="BT25" s="76"/>
      <c r="BU25" s="76"/>
      <c r="BV25" s="76"/>
      <c r="BW25" s="76"/>
      <c r="BX25" s="76"/>
      <c r="BY25" s="76"/>
      <c r="BZ25" s="76"/>
      <c r="CA25" s="76"/>
      <c r="CB25" s="76"/>
      <c r="CC25" s="76"/>
      <c r="CD25" s="76"/>
      <c r="CE25" s="76"/>
      <c r="CF25" s="76"/>
      <c r="CG25" s="76"/>
      <c r="CH25" s="76"/>
      <c r="CI25" s="76"/>
      <c r="CJ25" s="76"/>
      <c r="CK25" s="76"/>
      <c r="CL25" s="76"/>
      <c r="CM25" s="76"/>
      <c r="CN25" s="76"/>
      <c r="CO25" s="76"/>
      <c r="CP25" s="76"/>
      <c r="CQ25" s="76"/>
      <c r="CR25" s="76"/>
      <c r="CS25" s="76"/>
      <c r="CT25" s="76"/>
      <c r="CU25" s="76"/>
      <c r="CV25" s="76"/>
      <c r="CW25" s="76">
        <f>CU25</f>
        <v>0</v>
      </c>
      <c r="CX25" s="76"/>
      <c r="CY25" s="76"/>
      <c r="CZ25" s="76"/>
      <c r="DA25" s="76"/>
      <c r="DB25" s="76"/>
      <c r="DC25" s="76"/>
      <c r="DD25" s="76"/>
      <c r="DE25" s="76"/>
      <c r="DF25" s="76"/>
      <c r="DG25" s="76"/>
      <c r="DH25" s="76"/>
      <c r="DI25" s="76"/>
      <c r="DJ25" s="76"/>
      <c r="DK25" s="76"/>
      <c r="DL25" s="76"/>
      <c r="DM25" s="76"/>
      <c r="DN25" s="76"/>
      <c r="DO25" s="76"/>
      <c r="DP25" s="76"/>
      <c r="DQ25" s="76"/>
      <c r="DR25" s="76"/>
      <c r="DS25" s="76"/>
      <c r="DT25" s="76"/>
      <c r="DU25" s="76"/>
      <c r="DV25" s="76"/>
      <c r="DW25" s="76"/>
      <c r="DX25" s="76"/>
      <c r="DY25" s="76"/>
      <c r="DZ25" s="76"/>
      <c r="EA25" s="76"/>
      <c r="EB25" s="76"/>
      <c r="EC25" s="76"/>
      <c r="ED25" s="76"/>
    </row>
    <row r="26" spans="2:134" s="737" customFormat="1" ht="34.9" hidden="1" customHeight="1">
      <c r="B26" s="708" t="s">
        <v>183</v>
      </c>
      <c r="C26" s="790">
        <v>4043.2379999999998</v>
      </c>
      <c r="D26" s="790">
        <v>1071.2550000000001</v>
      </c>
      <c r="E26" s="790">
        <v>3330.5729999999999</v>
      </c>
      <c r="F26" s="790">
        <v>216.911</v>
      </c>
      <c r="G26" s="790">
        <v>9.7370000000000001</v>
      </c>
      <c r="H26" s="790">
        <v>182.88499999999999</v>
      </c>
      <c r="I26" s="790">
        <v>219.82599999999999</v>
      </c>
      <c r="J26" s="791">
        <f>SUM(C26:I26)</f>
        <v>9074.4249999999993</v>
      </c>
      <c r="K26" s="76"/>
      <c r="L26" s="76"/>
      <c r="M26" s="76"/>
      <c r="N26" s="76"/>
      <c r="O26" s="76"/>
      <c r="P26" s="76"/>
      <c r="Q26" s="76"/>
      <c r="R26" s="76"/>
      <c r="S26" s="76"/>
      <c r="T26" s="76"/>
      <c r="U26" s="76"/>
      <c r="V26" s="76"/>
      <c r="W26" s="76"/>
      <c r="X26" s="76"/>
      <c r="Y26" s="76"/>
      <c r="Z26" s="76"/>
      <c r="AA26" s="76"/>
      <c r="AB26" s="76"/>
      <c r="AC26" s="76"/>
      <c r="AD26" s="76"/>
      <c r="AE26" s="76"/>
      <c r="AF26" s="76"/>
      <c r="AG26" s="76"/>
      <c r="AH26" s="76"/>
      <c r="AI26" s="76"/>
      <c r="AJ26" s="76"/>
      <c r="AK26" s="76"/>
      <c r="AL26" s="76"/>
      <c r="AM26" s="76"/>
      <c r="AN26" s="76"/>
      <c r="AO26" s="76"/>
      <c r="AP26" s="76"/>
      <c r="AQ26" s="76"/>
      <c r="AR26" s="76"/>
      <c r="AS26" s="76"/>
      <c r="AT26" s="76"/>
      <c r="AU26" s="76"/>
      <c r="AV26" s="76"/>
      <c r="AW26" s="76"/>
      <c r="AX26" s="76"/>
      <c r="AY26" s="76"/>
      <c r="AZ26" s="76"/>
      <c r="BA26" s="76"/>
      <c r="BB26" s="76"/>
      <c r="BC26" s="76"/>
      <c r="BD26" s="76"/>
      <c r="BE26" s="76"/>
      <c r="BF26" s="76"/>
      <c r="BG26" s="76"/>
      <c r="BH26" s="76"/>
      <c r="BI26" s="76"/>
      <c r="BJ26" s="76"/>
      <c r="BK26" s="76"/>
      <c r="BL26" s="76"/>
      <c r="BM26" s="76"/>
      <c r="BN26" s="76"/>
      <c r="BO26" s="76"/>
      <c r="BP26" s="76"/>
      <c r="BQ26" s="76"/>
      <c r="BR26" s="76"/>
      <c r="BS26" s="76"/>
      <c r="BT26" s="76"/>
      <c r="BU26" s="76"/>
      <c r="BV26" s="76"/>
      <c r="BW26" s="76"/>
      <c r="BX26" s="76"/>
      <c r="BY26" s="76"/>
      <c r="BZ26" s="76"/>
      <c r="CA26" s="76"/>
      <c r="CB26" s="76"/>
      <c r="CC26" s="76"/>
      <c r="CD26" s="76"/>
      <c r="CE26" s="76"/>
      <c r="CF26" s="76"/>
      <c r="CG26" s="76"/>
      <c r="CH26" s="76"/>
      <c r="CI26" s="76"/>
      <c r="CJ26" s="76"/>
      <c r="CK26" s="76"/>
      <c r="CL26" s="76"/>
      <c r="CM26" s="76"/>
      <c r="CN26" s="76"/>
      <c r="CO26" s="76"/>
      <c r="CP26" s="76"/>
      <c r="CQ26" s="76"/>
      <c r="CR26" s="76"/>
      <c r="CS26" s="76"/>
      <c r="CT26" s="76"/>
      <c r="CU26" s="76"/>
      <c r="CV26" s="76"/>
      <c r="CW26" s="76"/>
      <c r="CX26" s="76"/>
      <c r="CY26" s="76"/>
      <c r="CZ26" s="76"/>
      <c r="DA26" s="76"/>
      <c r="DB26" s="76"/>
      <c r="DC26" s="76"/>
      <c r="DD26" s="76"/>
      <c r="DE26" s="76"/>
      <c r="DF26" s="76"/>
      <c r="DG26" s="76"/>
      <c r="DH26" s="76"/>
      <c r="DI26" s="76"/>
      <c r="DJ26" s="76"/>
      <c r="DK26" s="76"/>
      <c r="DL26" s="76"/>
      <c r="DM26" s="76"/>
      <c r="DN26" s="76"/>
      <c r="DO26" s="76"/>
      <c r="DP26" s="76"/>
      <c r="DQ26" s="76"/>
      <c r="DR26" s="76"/>
      <c r="DS26" s="76"/>
      <c r="DT26" s="76"/>
      <c r="DU26" s="76"/>
      <c r="DV26" s="76"/>
      <c r="DW26" s="76"/>
      <c r="DX26" s="76"/>
      <c r="DY26" s="76"/>
      <c r="DZ26" s="76"/>
      <c r="EA26" s="76"/>
      <c r="EB26" s="76"/>
      <c r="EC26" s="76"/>
      <c r="ED26" s="76"/>
    </row>
    <row r="27" spans="2:134" s="737" customFormat="1" ht="34.9" hidden="1" customHeight="1">
      <c r="B27" s="707" t="s">
        <v>182</v>
      </c>
      <c r="C27" s="788">
        <v>4123.6059999999998</v>
      </c>
      <c r="D27" s="788">
        <v>1106.45</v>
      </c>
      <c r="E27" s="788">
        <v>3117.585</v>
      </c>
      <c r="F27" s="788">
        <v>555.07899999999995</v>
      </c>
      <c r="G27" s="788">
        <v>5.63</v>
      </c>
      <c r="H27" s="788">
        <v>200.29900000000001</v>
      </c>
      <c r="I27" s="788">
        <v>195.92699999999999</v>
      </c>
      <c r="J27" s="789">
        <f>SUM(C27:I27)</f>
        <v>9304.5759999999991</v>
      </c>
      <c r="K27" s="76"/>
      <c r="L27" s="76"/>
      <c r="M27" s="76"/>
      <c r="N27" s="76"/>
      <c r="O27" s="76"/>
      <c r="P27" s="76"/>
      <c r="Q27" s="76"/>
      <c r="R27" s="76"/>
      <c r="S27" s="76"/>
      <c r="T27" s="76"/>
      <c r="U27" s="76"/>
      <c r="V27" s="76"/>
      <c r="W27" s="76"/>
      <c r="X27" s="76"/>
      <c r="Y27" s="76"/>
      <c r="Z27" s="76"/>
      <c r="AA27" s="76"/>
      <c r="AB27" s="76"/>
      <c r="AC27" s="76"/>
      <c r="AD27" s="76"/>
      <c r="AE27" s="76"/>
      <c r="AF27" s="76"/>
      <c r="AG27" s="76"/>
      <c r="AH27" s="76"/>
      <c r="AI27" s="76"/>
      <c r="AJ27" s="76"/>
      <c r="AK27" s="76"/>
      <c r="AL27" s="76"/>
      <c r="AM27" s="76"/>
      <c r="AN27" s="76"/>
      <c r="AO27" s="76"/>
      <c r="AP27" s="76"/>
      <c r="AQ27" s="76"/>
      <c r="AR27" s="76"/>
      <c r="AS27" s="76"/>
      <c r="AT27" s="76"/>
      <c r="AU27" s="76"/>
      <c r="AV27" s="76"/>
      <c r="AW27" s="76"/>
      <c r="AX27" s="76"/>
      <c r="AY27" s="76"/>
      <c r="AZ27" s="76"/>
      <c r="BA27" s="76"/>
      <c r="BB27" s="76"/>
      <c r="BC27" s="76"/>
      <c r="BD27" s="76"/>
      <c r="BE27" s="76"/>
      <c r="BF27" s="76"/>
      <c r="BG27" s="76"/>
      <c r="BH27" s="76"/>
      <c r="BI27" s="76"/>
      <c r="BJ27" s="76"/>
      <c r="BK27" s="76"/>
      <c r="BL27" s="76"/>
      <c r="BM27" s="76"/>
      <c r="BN27" s="76"/>
      <c r="BO27" s="76"/>
      <c r="BP27" s="76"/>
      <c r="BQ27" s="76"/>
      <c r="BR27" s="76"/>
      <c r="BS27" s="76"/>
      <c r="BT27" s="76"/>
      <c r="BU27" s="76"/>
      <c r="BV27" s="76"/>
      <c r="BW27" s="76"/>
      <c r="BX27" s="76"/>
      <c r="BY27" s="76"/>
      <c r="BZ27" s="76"/>
      <c r="CA27" s="76"/>
      <c r="CB27" s="76"/>
      <c r="CC27" s="76"/>
      <c r="CD27" s="76"/>
      <c r="CE27" s="76"/>
      <c r="CF27" s="76"/>
      <c r="CG27" s="76"/>
      <c r="CH27" s="76"/>
      <c r="CI27" s="76"/>
      <c r="CJ27" s="76"/>
      <c r="CK27" s="76"/>
      <c r="CL27" s="76"/>
      <c r="CM27" s="76"/>
      <c r="CN27" s="76"/>
      <c r="CO27" s="76"/>
      <c r="CP27" s="76"/>
      <c r="CQ27" s="76"/>
      <c r="CR27" s="76"/>
      <c r="CS27" s="76"/>
      <c r="CT27" s="76"/>
      <c r="CU27" s="76"/>
      <c r="CV27" s="76"/>
      <c r="CW27" s="76"/>
      <c r="CX27" s="76"/>
      <c r="CY27" s="76"/>
      <c r="CZ27" s="76"/>
      <c r="DA27" s="76"/>
      <c r="DB27" s="76"/>
      <c r="DC27" s="76"/>
      <c r="DD27" s="76"/>
      <c r="DE27" s="76"/>
      <c r="DF27" s="76"/>
      <c r="DG27" s="76"/>
      <c r="DH27" s="76"/>
      <c r="DI27" s="76"/>
      <c r="DJ27" s="76"/>
      <c r="DK27" s="76"/>
      <c r="DL27" s="76"/>
      <c r="DM27" s="76"/>
      <c r="DN27" s="76"/>
      <c r="DO27" s="76"/>
      <c r="DP27" s="76"/>
      <c r="DQ27" s="76"/>
      <c r="DR27" s="76"/>
      <c r="DS27" s="76"/>
      <c r="DT27" s="76"/>
      <c r="DU27" s="76"/>
      <c r="DV27" s="76"/>
      <c r="DW27" s="76"/>
      <c r="DX27" s="76"/>
      <c r="DY27" s="76"/>
      <c r="DZ27" s="76"/>
      <c r="EA27" s="76"/>
      <c r="EB27" s="76"/>
      <c r="EC27" s="76"/>
      <c r="ED27" s="76"/>
    </row>
    <row r="28" spans="2:134" s="737" customFormat="1" ht="34.9" hidden="1" customHeight="1">
      <c r="B28" s="708" t="s">
        <v>181</v>
      </c>
      <c r="C28" s="790">
        <v>4170.2209999999995</v>
      </c>
      <c r="D28" s="790">
        <v>1178.1479999999999</v>
      </c>
      <c r="E28" s="790">
        <v>3129.4250000000002</v>
      </c>
      <c r="F28" s="790">
        <v>549.72500000000002</v>
      </c>
      <c r="G28" s="790">
        <v>7.6130000000000004</v>
      </c>
      <c r="H28" s="790">
        <v>197.62</v>
      </c>
      <c r="I28" s="790">
        <v>219.77600000000001</v>
      </c>
      <c r="J28" s="791">
        <f>SUM(C28:I28)</f>
        <v>9452.5280000000002</v>
      </c>
      <c r="K28" s="76"/>
      <c r="L28" s="76"/>
      <c r="M28" s="76"/>
      <c r="N28" s="76"/>
      <c r="O28" s="76"/>
      <c r="P28" s="76"/>
      <c r="Q28" s="76"/>
      <c r="R28" s="76"/>
      <c r="S28" s="76"/>
      <c r="T28" s="76"/>
      <c r="U28" s="76"/>
      <c r="V28" s="76"/>
      <c r="W28" s="76"/>
      <c r="X28" s="76"/>
      <c r="Y28" s="76"/>
      <c r="Z28" s="76"/>
      <c r="AA28" s="76"/>
      <c r="AB28" s="76"/>
      <c r="AC28" s="76"/>
      <c r="AD28" s="76"/>
      <c r="AE28" s="76"/>
      <c r="AF28" s="76"/>
      <c r="AG28" s="76"/>
      <c r="AH28" s="76"/>
      <c r="AI28" s="76"/>
      <c r="AJ28" s="76"/>
      <c r="AK28" s="76"/>
      <c r="AL28" s="76"/>
      <c r="AM28" s="76"/>
      <c r="AN28" s="76"/>
      <c r="AO28" s="76"/>
      <c r="AP28" s="76"/>
      <c r="AQ28" s="76"/>
      <c r="AR28" s="76"/>
      <c r="AS28" s="76"/>
      <c r="AT28" s="76"/>
      <c r="AU28" s="76"/>
      <c r="AV28" s="76"/>
      <c r="AW28" s="76"/>
      <c r="AX28" s="76"/>
      <c r="AY28" s="76"/>
      <c r="AZ28" s="76"/>
      <c r="BA28" s="76"/>
      <c r="BB28" s="76"/>
      <c r="BC28" s="76"/>
      <c r="BD28" s="76"/>
      <c r="BE28" s="76"/>
      <c r="BF28" s="76"/>
      <c r="BG28" s="76"/>
      <c r="BH28" s="76"/>
      <c r="BI28" s="76"/>
      <c r="BJ28" s="76"/>
      <c r="BK28" s="76"/>
      <c r="BL28" s="76"/>
      <c r="BM28" s="76"/>
      <c r="BN28" s="76"/>
      <c r="BO28" s="76"/>
      <c r="BP28" s="76"/>
      <c r="BQ28" s="76"/>
      <c r="BR28" s="76"/>
      <c r="BS28" s="76"/>
      <c r="BT28" s="76"/>
      <c r="BU28" s="76"/>
      <c r="BV28" s="76"/>
      <c r="BW28" s="76"/>
      <c r="BX28" s="76"/>
      <c r="BY28" s="76"/>
      <c r="BZ28" s="76"/>
      <c r="CA28" s="76"/>
      <c r="CB28" s="76"/>
      <c r="CC28" s="76"/>
      <c r="CD28" s="76"/>
      <c r="CE28" s="76"/>
      <c r="CF28" s="76"/>
      <c r="CG28" s="76"/>
      <c r="CH28" s="76"/>
      <c r="CI28" s="76"/>
      <c r="CJ28" s="76"/>
      <c r="CK28" s="76"/>
      <c r="CL28" s="76"/>
      <c r="CM28" s="76"/>
      <c r="CN28" s="76"/>
      <c r="CO28" s="76"/>
      <c r="CP28" s="76"/>
      <c r="CQ28" s="76"/>
      <c r="CR28" s="76"/>
      <c r="CS28" s="76"/>
      <c r="CT28" s="76"/>
      <c r="CU28" s="76"/>
      <c r="CV28" s="76"/>
      <c r="CW28" s="76"/>
      <c r="CX28" s="76"/>
      <c r="CY28" s="76"/>
      <c r="CZ28" s="76"/>
      <c r="DA28" s="76"/>
      <c r="DB28" s="76"/>
      <c r="DC28" s="76"/>
      <c r="DD28" s="76"/>
      <c r="DE28" s="76"/>
      <c r="DF28" s="76"/>
      <c r="DG28" s="76"/>
      <c r="DH28" s="76"/>
      <c r="DI28" s="76"/>
      <c r="DJ28" s="76"/>
      <c r="DK28" s="76"/>
      <c r="DL28" s="76"/>
      <c r="DM28" s="76"/>
      <c r="DN28" s="76"/>
      <c r="DO28" s="76"/>
      <c r="DP28" s="76"/>
      <c r="DQ28" s="76"/>
      <c r="DR28" s="76"/>
      <c r="DS28" s="76"/>
      <c r="DT28" s="76"/>
      <c r="DU28" s="76"/>
      <c r="DV28" s="76"/>
      <c r="DW28" s="76"/>
      <c r="DX28" s="76"/>
      <c r="DY28" s="76"/>
      <c r="DZ28" s="76"/>
      <c r="EA28" s="76"/>
      <c r="EB28" s="76"/>
      <c r="EC28" s="76"/>
      <c r="ED28" s="76"/>
    </row>
    <row r="29" spans="2:134" s="737" customFormat="1" ht="34.9" hidden="1" customHeight="1">
      <c r="B29" s="714">
        <v>2018</v>
      </c>
      <c r="C29" s="793"/>
      <c r="D29" s="793"/>
      <c r="E29" s="793"/>
      <c r="F29" s="793"/>
      <c r="G29" s="793"/>
      <c r="H29" s="793"/>
      <c r="I29" s="793"/>
      <c r="J29" s="794"/>
      <c r="K29" s="76"/>
      <c r="L29" s="76"/>
      <c r="M29" s="76"/>
      <c r="N29" s="76"/>
      <c r="O29" s="76"/>
      <c r="P29" s="76"/>
      <c r="Q29" s="76"/>
      <c r="R29" s="76"/>
      <c r="S29" s="76"/>
      <c r="T29" s="76"/>
      <c r="U29" s="76"/>
      <c r="V29" s="76"/>
      <c r="W29" s="76"/>
      <c r="X29" s="76"/>
      <c r="Y29" s="76"/>
      <c r="Z29" s="76"/>
      <c r="AA29" s="76"/>
      <c r="AB29" s="76"/>
      <c r="AC29" s="76"/>
      <c r="AD29" s="76"/>
      <c r="AE29" s="76"/>
      <c r="AF29" s="76"/>
      <c r="AG29" s="76"/>
      <c r="AH29" s="76"/>
      <c r="AI29" s="76"/>
      <c r="AJ29" s="76"/>
      <c r="AK29" s="76"/>
      <c r="AL29" s="76"/>
      <c r="AM29" s="76"/>
      <c r="AN29" s="76"/>
      <c r="AO29" s="76"/>
      <c r="AP29" s="76"/>
      <c r="AQ29" s="76"/>
      <c r="AR29" s="76"/>
      <c r="AS29" s="76"/>
      <c r="AT29" s="76"/>
      <c r="AU29" s="76"/>
      <c r="AV29" s="76"/>
      <c r="AW29" s="76"/>
      <c r="AX29" s="76"/>
      <c r="AY29" s="76"/>
      <c r="AZ29" s="76"/>
      <c r="BA29" s="76"/>
      <c r="BB29" s="76"/>
      <c r="BC29" s="76"/>
      <c r="BD29" s="76"/>
      <c r="BE29" s="76"/>
      <c r="BF29" s="76"/>
      <c r="BG29" s="76"/>
      <c r="BH29" s="76"/>
      <c r="BI29" s="76"/>
      <c r="BJ29" s="76"/>
      <c r="BK29" s="76"/>
      <c r="BL29" s="76"/>
      <c r="BM29" s="76"/>
      <c r="BN29" s="76"/>
      <c r="BO29" s="76"/>
      <c r="BP29" s="76"/>
      <c r="BQ29" s="76"/>
      <c r="BR29" s="76"/>
      <c r="BS29" s="76"/>
      <c r="BT29" s="76"/>
      <c r="BU29" s="76"/>
      <c r="BV29" s="76"/>
      <c r="BW29" s="76"/>
      <c r="BX29" s="76"/>
      <c r="BY29" s="76"/>
      <c r="BZ29" s="76"/>
      <c r="CA29" s="76"/>
      <c r="CB29" s="76"/>
      <c r="CC29" s="76"/>
      <c r="CD29" s="76"/>
      <c r="CE29" s="76"/>
      <c r="CF29" s="76"/>
      <c r="CG29" s="76"/>
      <c r="CH29" s="76"/>
      <c r="CI29" s="76"/>
      <c r="CJ29" s="76"/>
      <c r="CK29" s="76"/>
      <c r="CL29" s="76"/>
      <c r="CM29" s="76"/>
      <c r="CN29" s="76"/>
      <c r="CO29" s="76"/>
      <c r="CP29" s="76"/>
      <c r="CQ29" s="76"/>
      <c r="CR29" s="76"/>
      <c r="CS29" s="76"/>
      <c r="CT29" s="76"/>
      <c r="CU29" s="76"/>
      <c r="CV29" s="76"/>
      <c r="CW29" s="76"/>
      <c r="CX29" s="76"/>
      <c r="CY29" s="76"/>
      <c r="CZ29" s="76"/>
      <c r="DA29" s="76"/>
      <c r="DB29" s="76"/>
      <c r="DC29" s="76"/>
      <c r="DD29" s="76"/>
      <c r="DE29" s="76"/>
      <c r="DF29" s="76"/>
      <c r="DG29" s="76"/>
      <c r="DH29" s="76"/>
      <c r="DI29" s="76"/>
      <c r="DJ29" s="76"/>
      <c r="DK29" s="76"/>
      <c r="DL29" s="76"/>
      <c r="DM29" s="76"/>
      <c r="DN29" s="76"/>
      <c r="DO29" s="76"/>
      <c r="DP29" s="76"/>
      <c r="DQ29" s="76"/>
      <c r="DR29" s="76"/>
      <c r="DS29" s="76"/>
      <c r="DT29" s="76"/>
      <c r="DU29" s="76"/>
      <c r="DV29" s="76"/>
      <c r="DW29" s="76"/>
      <c r="DX29" s="76"/>
      <c r="DY29" s="76"/>
      <c r="DZ29" s="76"/>
      <c r="EA29" s="76"/>
      <c r="EB29" s="76"/>
      <c r="EC29" s="76"/>
      <c r="ED29" s="76"/>
    </row>
    <row r="30" spans="2:134" s="737" customFormat="1" ht="34.9" hidden="1" customHeight="1">
      <c r="B30" s="707" t="s">
        <v>180</v>
      </c>
      <c r="C30" s="788">
        <v>4200.1379999999999</v>
      </c>
      <c r="D30" s="788">
        <v>1185.9722139999999</v>
      </c>
      <c r="E30" s="788">
        <v>3210.7572100000002</v>
      </c>
      <c r="F30" s="788">
        <v>547.45878599999992</v>
      </c>
      <c r="G30" s="788">
        <v>7.6486859999999997</v>
      </c>
      <c r="H30" s="788">
        <v>214.052245</v>
      </c>
      <c r="I30" s="788">
        <v>215.73959999999997</v>
      </c>
      <c r="J30" s="789">
        <f>SUM(C30:I30)</f>
        <v>9581.7667410000013</v>
      </c>
      <c r="K30" s="76"/>
      <c r="L30" s="76"/>
      <c r="M30" s="76"/>
      <c r="N30" s="76"/>
      <c r="O30" s="76"/>
      <c r="P30" s="76"/>
      <c r="Q30" s="76"/>
      <c r="R30" s="76"/>
      <c r="S30" s="76"/>
      <c r="T30" s="76"/>
      <c r="U30" s="76"/>
      <c r="V30" s="76"/>
      <c r="W30" s="76"/>
      <c r="X30" s="76"/>
      <c r="Y30" s="76"/>
      <c r="Z30" s="76"/>
      <c r="AA30" s="76"/>
      <c r="AB30" s="76"/>
      <c r="AC30" s="76"/>
      <c r="AD30" s="76"/>
      <c r="AE30" s="76"/>
      <c r="AF30" s="76"/>
      <c r="AG30" s="76"/>
      <c r="AH30" s="76"/>
      <c r="AI30" s="76"/>
      <c r="AJ30" s="76"/>
      <c r="AK30" s="76"/>
      <c r="AL30" s="76"/>
      <c r="AM30" s="76"/>
      <c r="AN30" s="76"/>
      <c r="AO30" s="76"/>
      <c r="AP30" s="76"/>
      <c r="AQ30" s="76"/>
      <c r="AR30" s="76"/>
      <c r="AS30" s="76"/>
      <c r="AT30" s="76"/>
      <c r="AU30" s="76"/>
      <c r="AV30" s="76"/>
      <c r="AW30" s="76"/>
      <c r="AX30" s="76"/>
      <c r="AY30" s="76"/>
      <c r="AZ30" s="76"/>
      <c r="BA30" s="76"/>
      <c r="BB30" s="76"/>
      <c r="BC30" s="76"/>
      <c r="BD30" s="76"/>
      <c r="BE30" s="76"/>
      <c r="BF30" s="76"/>
      <c r="BG30" s="76"/>
      <c r="BH30" s="76"/>
      <c r="BI30" s="76"/>
      <c r="BJ30" s="76"/>
      <c r="BK30" s="76"/>
      <c r="BL30" s="76"/>
      <c r="BM30" s="76"/>
      <c r="BN30" s="76"/>
      <c r="BO30" s="76"/>
      <c r="BP30" s="76"/>
      <c r="BQ30" s="76"/>
      <c r="BR30" s="76"/>
      <c r="BS30" s="76"/>
      <c r="BT30" s="76"/>
      <c r="BU30" s="76"/>
      <c r="BV30" s="76"/>
      <c r="BW30" s="76"/>
      <c r="BX30" s="76"/>
      <c r="BY30" s="76"/>
      <c r="BZ30" s="76"/>
      <c r="CA30" s="76"/>
      <c r="CB30" s="76"/>
      <c r="CC30" s="76"/>
      <c r="CD30" s="76"/>
      <c r="CE30" s="76"/>
      <c r="CF30" s="76"/>
      <c r="CG30" s="76"/>
      <c r="CH30" s="76"/>
      <c r="CI30" s="76"/>
      <c r="CJ30" s="76"/>
      <c r="CK30" s="76"/>
      <c r="CL30" s="76"/>
      <c r="CM30" s="76"/>
      <c r="CN30" s="76"/>
      <c r="CO30" s="76"/>
      <c r="CP30" s="76"/>
      <c r="CQ30" s="76"/>
      <c r="CR30" s="76"/>
      <c r="CS30" s="76"/>
      <c r="CT30" s="76"/>
      <c r="CU30" s="76"/>
      <c r="CV30" s="76"/>
      <c r="CW30" s="76"/>
      <c r="CX30" s="76"/>
      <c r="CY30" s="76"/>
      <c r="CZ30" s="76"/>
      <c r="DA30" s="76"/>
      <c r="DB30" s="76"/>
      <c r="DC30" s="76"/>
      <c r="DD30" s="76"/>
      <c r="DE30" s="76"/>
      <c r="DF30" s="76"/>
      <c r="DG30" s="76"/>
      <c r="DH30" s="76"/>
      <c r="DI30" s="76"/>
      <c r="DJ30" s="76"/>
      <c r="DK30" s="76"/>
      <c r="DL30" s="76"/>
      <c r="DM30" s="76"/>
      <c r="DN30" s="76"/>
      <c r="DO30" s="76"/>
      <c r="DP30" s="76"/>
      <c r="DQ30" s="76"/>
      <c r="DR30" s="76"/>
      <c r="DS30" s="76"/>
      <c r="DT30" s="76"/>
      <c r="DU30" s="76"/>
      <c r="DV30" s="76"/>
      <c r="DW30" s="76"/>
      <c r="DX30" s="76"/>
      <c r="DY30" s="76"/>
      <c r="DZ30" s="76"/>
      <c r="EA30" s="76"/>
      <c r="EB30" s="76"/>
      <c r="EC30" s="76"/>
      <c r="ED30" s="76"/>
    </row>
    <row r="31" spans="2:134" s="737" customFormat="1" ht="34.9" hidden="1" customHeight="1">
      <c r="B31" s="708" t="s">
        <v>179</v>
      </c>
      <c r="C31" s="790">
        <v>4244.9470000000001</v>
      </c>
      <c r="D31" s="790">
        <v>1185.704</v>
      </c>
      <c r="E31" s="790">
        <v>3107.2939999999999</v>
      </c>
      <c r="F31" s="790">
        <v>655.1</v>
      </c>
      <c r="G31" s="790">
        <v>7.1890000000000001</v>
      </c>
      <c r="H31" s="790">
        <v>223.73</v>
      </c>
      <c r="I31" s="790">
        <v>215.44800000000001</v>
      </c>
      <c r="J31" s="791">
        <f>SUM(C31:I31)</f>
        <v>9639.4120000000003</v>
      </c>
      <c r="K31" s="76"/>
      <c r="L31" s="76"/>
      <c r="M31" s="76"/>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76"/>
      <c r="AN31" s="76"/>
      <c r="AO31" s="76"/>
      <c r="AP31" s="76"/>
      <c r="AQ31" s="76"/>
      <c r="AR31" s="76"/>
      <c r="AS31" s="76"/>
      <c r="AT31" s="76"/>
      <c r="AU31" s="76"/>
      <c r="AV31" s="76"/>
      <c r="AW31" s="76"/>
      <c r="AX31" s="76"/>
      <c r="AY31" s="76"/>
      <c r="AZ31" s="76"/>
      <c r="BA31" s="76"/>
      <c r="BB31" s="76"/>
      <c r="BC31" s="76"/>
      <c r="BD31" s="76"/>
      <c r="BE31" s="76"/>
      <c r="BF31" s="76"/>
      <c r="BG31" s="76"/>
      <c r="BH31" s="76"/>
      <c r="BI31" s="76"/>
      <c r="BJ31" s="76"/>
      <c r="BK31" s="76"/>
      <c r="BL31" s="76"/>
      <c r="BM31" s="76"/>
      <c r="BN31" s="76"/>
      <c r="BO31" s="76"/>
      <c r="BP31" s="76"/>
      <c r="BQ31" s="76"/>
      <c r="BR31" s="76"/>
      <c r="BS31" s="76"/>
      <c r="BT31" s="76"/>
      <c r="BU31" s="76"/>
      <c r="BV31" s="76"/>
      <c r="BW31" s="76"/>
      <c r="BX31" s="76"/>
      <c r="BY31" s="76"/>
      <c r="BZ31" s="76"/>
      <c r="CA31" s="76"/>
      <c r="CB31" s="76"/>
      <c r="CC31" s="76"/>
      <c r="CD31" s="76"/>
      <c r="CE31" s="76"/>
      <c r="CF31" s="76"/>
      <c r="CG31" s="76"/>
      <c r="CH31" s="76"/>
      <c r="CI31" s="76"/>
      <c r="CJ31" s="76"/>
      <c r="CK31" s="76"/>
      <c r="CL31" s="76"/>
      <c r="CM31" s="76"/>
      <c r="CN31" s="76"/>
      <c r="CO31" s="76"/>
      <c r="CP31" s="76"/>
      <c r="CQ31" s="76"/>
      <c r="CR31" s="76"/>
      <c r="CS31" s="76"/>
      <c r="CT31" s="76"/>
      <c r="CU31" s="76"/>
      <c r="CV31" s="76"/>
      <c r="CW31" s="76"/>
      <c r="CX31" s="76"/>
      <c r="CY31" s="76"/>
      <c r="CZ31" s="76"/>
      <c r="DA31" s="76"/>
      <c r="DB31" s="76"/>
      <c r="DC31" s="76"/>
      <c r="DD31" s="76"/>
      <c r="DE31" s="76"/>
      <c r="DF31" s="76"/>
      <c r="DG31" s="76"/>
      <c r="DH31" s="76"/>
      <c r="DI31" s="76"/>
      <c r="DJ31" s="76"/>
      <c r="DK31" s="76"/>
      <c r="DL31" s="76"/>
      <c r="DM31" s="76"/>
      <c r="DN31" s="76"/>
      <c r="DO31" s="76"/>
      <c r="DP31" s="76"/>
      <c r="DQ31" s="76"/>
      <c r="DR31" s="76"/>
      <c r="DS31" s="76"/>
      <c r="DT31" s="76"/>
      <c r="DU31" s="76"/>
      <c r="DV31" s="76"/>
      <c r="DW31" s="76"/>
      <c r="DX31" s="76"/>
      <c r="DY31" s="76"/>
      <c r="DZ31" s="76"/>
      <c r="EA31" s="76"/>
      <c r="EB31" s="76"/>
      <c r="EC31" s="76"/>
      <c r="ED31" s="76"/>
    </row>
    <row r="32" spans="2:134" s="737" customFormat="1" ht="34.9" hidden="1" customHeight="1">
      <c r="B32" s="707" t="s">
        <v>178</v>
      </c>
      <c r="C32" s="788">
        <v>4264.377657</v>
      </c>
      <c r="D32" s="788">
        <v>1203.3123130000001</v>
      </c>
      <c r="E32" s="788">
        <v>3107.6269600000001</v>
      </c>
      <c r="F32" s="788">
        <v>655.98017399999992</v>
      </c>
      <c r="G32" s="788">
        <v>6.7159570000000004</v>
      </c>
      <c r="H32" s="788">
        <v>221.53865100000002</v>
      </c>
      <c r="I32" s="788">
        <v>212.53294500000001</v>
      </c>
      <c r="J32" s="789">
        <f>SUM(C32:I32)</f>
        <v>9672.0846570000031</v>
      </c>
      <c r="K32" s="76"/>
      <c r="L32" s="76"/>
      <c r="M32" s="76"/>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76"/>
      <c r="AN32" s="76"/>
      <c r="AO32" s="76"/>
      <c r="AP32" s="76"/>
      <c r="AQ32" s="76"/>
      <c r="AR32" s="76"/>
      <c r="AS32" s="76"/>
      <c r="AT32" s="76"/>
      <c r="AU32" s="76"/>
      <c r="AV32" s="76"/>
      <c r="AW32" s="76"/>
      <c r="AX32" s="76"/>
      <c r="AY32" s="76"/>
      <c r="AZ32" s="76"/>
      <c r="BA32" s="76"/>
      <c r="BB32" s="76"/>
      <c r="BC32" s="76"/>
      <c r="BD32" s="76"/>
      <c r="BE32" s="76"/>
      <c r="BF32" s="76"/>
      <c r="BG32" s="76"/>
      <c r="BH32" s="76"/>
      <c r="BI32" s="76"/>
      <c r="BJ32" s="76"/>
      <c r="BK32" s="76"/>
      <c r="BL32" s="76"/>
      <c r="BM32" s="76"/>
      <c r="BN32" s="76"/>
      <c r="BO32" s="76"/>
      <c r="BP32" s="76"/>
      <c r="BQ32" s="76"/>
      <c r="BR32" s="76"/>
      <c r="BS32" s="76"/>
      <c r="BT32" s="76"/>
      <c r="BU32" s="76"/>
      <c r="BV32" s="76"/>
      <c r="BW32" s="76"/>
      <c r="BX32" s="76"/>
      <c r="BY32" s="76"/>
      <c r="BZ32" s="76"/>
      <c r="CA32" s="76"/>
      <c r="CB32" s="76"/>
      <c r="CC32" s="76"/>
      <c r="CD32" s="76"/>
      <c r="CE32" s="76"/>
      <c r="CF32" s="76"/>
      <c r="CG32" s="76"/>
      <c r="CH32" s="76"/>
      <c r="CI32" s="76"/>
      <c r="CJ32" s="76"/>
      <c r="CK32" s="76"/>
      <c r="CL32" s="76"/>
      <c r="CM32" s="76"/>
      <c r="CN32" s="76"/>
      <c r="CO32" s="76"/>
      <c r="CP32" s="76"/>
      <c r="CQ32" s="76"/>
      <c r="CR32" s="76"/>
      <c r="CS32" s="76"/>
      <c r="CT32" s="76"/>
      <c r="CU32" s="76"/>
      <c r="CV32" s="76"/>
      <c r="CW32" s="76"/>
      <c r="CX32" s="76"/>
      <c r="CY32" s="76"/>
      <c r="CZ32" s="76"/>
      <c r="DA32" s="76"/>
      <c r="DB32" s="76"/>
      <c r="DC32" s="76"/>
      <c r="DD32" s="76"/>
      <c r="DE32" s="76"/>
      <c r="DF32" s="76"/>
      <c r="DG32" s="76"/>
      <c r="DH32" s="76"/>
      <c r="DI32" s="76"/>
      <c r="DJ32" s="76"/>
      <c r="DK32" s="76"/>
      <c r="DL32" s="76"/>
      <c r="DM32" s="76"/>
      <c r="DN32" s="76"/>
      <c r="DO32" s="76"/>
      <c r="DP32" s="76"/>
      <c r="DQ32" s="76"/>
      <c r="DR32" s="76"/>
      <c r="DS32" s="76"/>
      <c r="DT32" s="76"/>
      <c r="DU32" s="76"/>
      <c r="DV32" s="76"/>
      <c r="DW32" s="76"/>
      <c r="DX32" s="76"/>
      <c r="DY32" s="76"/>
      <c r="DZ32" s="76"/>
      <c r="EA32" s="76"/>
      <c r="EB32" s="76"/>
      <c r="EC32" s="76"/>
      <c r="ED32" s="76"/>
    </row>
    <row r="33" spans="2:134" s="737" customFormat="1" ht="34.9" hidden="1" customHeight="1">
      <c r="B33" s="708" t="s">
        <v>177</v>
      </c>
      <c r="C33" s="790">
        <v>4288.481976</v>
      </c>
      <c r="D33" s="790">
        <v>1221.4978879999999</v>
      </c>
      <c r="E33" s="790">
        <v>3199.229257</v>
      </c>
      <c r="F33" s="790">
        <v>647.61177300000008</v>
      </c>
      <c r="G33" s="790">
        <v>7.3671389999999999</v>
      </c>
      <c r="H33" s="790">
        <v>224.90912100000003</v>
      </c>
      <c r="I33" s="790">
        <v>212.17006099999998</v>
      </c>
      <c r="J33" s="791">
        <f>SUM(C33:I33)</f>
        <v>9801.2672150000017</v>
      </c>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76"/>
      <c r="BK33" s="76"/>
      <c r="BL33" s="76"/>
      <c r="BM33" s="76"/>
      <c r="BN33" s="76"/>
      <c r="BO33" s="76"/>
      <c r="BP33" s="76"/>
      <c r="BQ33" s="76"/>
      <c r="BR33" s="76"/>
      <c r="BS33" s="76"/>
      <c r="BT33" s="76"/>
      <c r="BU33" s="76"/>
      <c r="BV33" s="76"/>
      <c r="BW33" s="76"/>
      <c r="BX33" s="76"/>
      <c r="BY33" s="76"/>
      <c r="BZ33" s="76"/>
      <c r="CA33" s="76"/>
      <c r="CB33" s="76"/>
      <c r="CC33" s="76"/>
      <c r="CD33" s="76"/>
      <c r="CE33" s="76"/>
      <c r="CF33" s="76"/>
      <c r="CG33" s="76"/>
      <c r="CH33" s="76"/>
      <c r="CI33" s="76"/>
      <c r="CJ33" s="76"/>
      <c r="CK33" s="76"/>
      <c r="CL33" s="76"/>
      <c r="CM33" s="76"/>
      <c r="CN33" s="76"/>
      <c r="CO33" s="76"/>
      <c r="CP33" s="76"/>
      <c r="CQ33" s="76"/>
      <c r="CR33" s="76"/>
      <c r="CS33" s="76"/>
      <c r="CT33" s="76"/>
      <c r="CU33" s="76"/>
      <c r="CV33" s="76"/>
      <c r="CW33" s="76"/>
      <c r="CX33" s="76"/>
      <c r="CY33" s="76"/>
      <c r="CZ33" s="76"/>
      <c r="DA33" s="76"/>
      <c r="DB33" s="76"/>
      <c r="DC33" s="76"/>
      <c r="DD33" s="76"/>
      <c r="DE33" s="76"/>
      <c r="DF33" s="76"/>
      <c r="DG33" s="76"/>
      <c r="DH33" s="76"/>
      <c r="DI33" s="76"/>
      <c r="DJ33" s="76"/>
      <c r="DK33" s="76"/>
      <c r="DL33" s="76"/>
      <c r="DM33" s="76"/>
      <c r="DN33" s="76"/>
      <c r="DO33" s="76"/>
      <c r="DP33" s="76"/>
      <c r="DQ33" s="76"/>
      <c r="DR33" s="76"/>
      <c r="DS33" s="76"/>
      <c r="DT33" s="76"/>
      <c r="DU33" s="76"/>
      <c r="DV33" s="76"/>
      <c r="DW33" s="76"/>
      <c r="DX33" s="76"/>
      <c r="DY33" s="76"/>
      <c r="DZ33" s="76"/>
      <c r="EA33" s="76"/>
      <c r="EB33" s="76"/>
      <c r="EC33" s="76"/>
      <c r="ED33" s="76"/>
    </row>
    <row r="34" spans="2:134" s="737" customFormat="1" ht="34.9" hidden="1" customHeight="1">
      <c r="B34" s="714">
        <v>2019</v>
      </c>
      <c r="C34" s="793"/>
      <c r="D34" s="793"/>
      <c r="E34" s="793"/>
      <c r="F34" s="793"/>
      <c r="G34" s="793"/>
      <c r="H34" s="793"/>
      <c r="I34" s="793"/>
      <c r="J34" s="794"/>
      <c r="K34" s="76"/>
      <c r="L34" s="76"/>
      <c r="M34" s="76"/>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76"/>
      <c r="AN34" s="76"/>
      <c r="AO34" s="76"/>
      <c r="AP34" s="76"/>
      <c r="AQ34" s="76"/>
      <c r="AR34" s="76"/>
      <c r="AS34" s="76"/>
      <c r="AT34" s="76"/>
      <c r="AU34" s="76"/>
      <c r="AV34" s="76"/>
      <c r="AW34" s="76"/>
      <c r="AX34" s="76"/>
      <c r="AY34" s="76"/>
      <c r="AZ34" s="76"/>
      <c r="BA34" s="76"/>
      <c r="BB34" s="76"/>
      <c r="BC34" s="76"/>
      <c r="BD34" s="76"/>
      <c r="BE34" s="76"/>
      <c r="BF34" s="76"/>
      <c r="BG34" s="76"/>
      <c r="BH34" s="76"/>
      <c r="BI34" s="76"/>
      <c r="BJ34" s="76"/>
      <c r="BK34" s="76"/>
      <c r="BL34" s="76"/>
      <c r="BM34" s="76"/>
      <c r="BN34" s="76"/>
      <c r="BO34" s="76"/>
      <c r="BP34" s="76"/>
      <c r="BQ34" s="76"/>
      <c r="BR34" s="76"/>
      <c r="BS34" s="76"/>
      <c r="BT34" s="76"/>
      <c r="BU34" s="76"/>
      <c r="BV34" s="76"/>
      <c r="BW34" s="76"/>
      <c r="BX34" s="76"/>
      <c r="BY34" s="76"/>
      <c r="BZ34" s="76"/>
      <c r="CA34" s="76"/>
      <c r="CB34" s="76"/>
      <c r="CC34" s="76"/>
      <c r="CD34" s="76"/>
      <c r="CE34" s="76"/>
      <c r="CF34" s="76"/>
      <c r="CG34" s="76"/>
      <c r="CH34" s="76"/>
      <c r="CI34" s="76"/>
      <c r="CJ34" s="76"/>
      <c r="CK34" s="76"/>
      <c r="CL34" s="76"/>
      <c r="CM34" s="76"/>
      <c r="CN34" s="76"/>
      <c r="CO34" s="76"/>
      <c r="CP34" s="76"/>
      <c r="CQ34" s="76"/>
      <c r="CR34" s="76"/>
      <c r="CS34" s="76"/>
      <c r="CT34" s="76"/>
      <c r="CU34" s="76"/>
      <c r="CV34" s="76"/>
      <c r="CW34" s="76"/>
      <c r="CX34" s="76"/>
      <c r="CY34" s="76"/>
      <c r="CZ34" s="76"/>
      <c r="DA34" s="76"/>
      <c r="DB34" s="76"/>
      <c r="DC34" s="76"/>
      <c r="DD34" s="76"/>
      <c r="DE34" s="76"/>
      <c r="DF34" s="76"/>
      <c r="DG34" s="76"/>
      <c r="DH34" s="76"/>
      <c r="DI34" s="76"/>
      <c r="DJ34" s="76"/>
      <c r="DK34" s="76"/>
      <c r="DL34" s="76"/>
      <c r="DM34" s="76"/>
      <c r="DN34" s="76"/>
      <c r="DO34" s="76"/>
      <c r="DP34" s="76"/>
      <c r="DQ34" s="76"/>
      <c r="DR34" s="76"/>
      <c r="DS34" s="76"/>
      <c r="DT34" s="76"/>
      <c r="DU34" s="76"/>
      <c r="DV34" s="76"/>
      <c r="DW34" s="76"/>
      <c r="DX34" s="76"/>
      <c r="DY34" s="76"/>
      <c r="DZ34" s="76"/>
      <c r="EA34" s="76"/>
      <c r="EB34" s="76"/>
      <c r="EC34" s="76"/>
      <c r="ED34" s="76"/>
    </row>
    <row r="35" spans="2:134" s="737" customFormat="1" ht="34.9" hidden="1" customHeight="1">
      <c r="B35" s="707" t="s">
        <v>176</v>
      </c>
      <c r="C35" s="788">
        <v>4267.2507230000001</v>
      </c>
      <c r="D35" s="788">
        <v>1222.736938</v>
      </c>
      <c r="E35" s="788">
        <v>3267.6069070000003</v>
      </c>
      <c r="F35" s="788">
        <v>644.87678500000004</v>
      </c>
      <c r="G35" s="788">
        <v>7.6984820000000003</v>
      </c>
      <c r="H35" s="788">
        <v>227.35476300000005</v>
      </c>
      <c r="I35" s="788">
        <v>217.19930400000001</v>
      </c>
      <c r="J35" s="789">
        <f>SUM(C35:I35)</f>
        <v>9854.7239019999997</v>
      </c>
      <c r="K35" s="76"/>
      <c r="L35" s="76"/>
      <c r="M35" s="76"/>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76"/>
      <c r="AN35" s="76"/>
      <c r="AO35" s="76"/>
      <c r="AP35" s="76"/>
      <c r="AQ35" s="76"/>
      <c r="AR35" s="76"/>
      <c r="AS35" s="76"/>
      <c r="AT35" s="76"/>
      <c r="AU35" s="76"/>
      <c r="AV35" s="76"/>
      <c r="AW35" s="76"/>
      <c r="AX35" s="76"/>
      <c r="AY35" s="76"/>
      <c r="AZ35" s="76"/>
      <c r="BA35" s="76"/>
      <c r="BB35" s="76"/>
      <c r="BC35" s="76"/>
      <c r="BD35" s="76"/>
      <c r="BE35" s="76"/>
      <c r="BF35" s="76"/>
      <c r="BG35" s="76"/>
      <c r="BH35" s="76"/>
      <c r="BI35" s="76"/>
      <c r="BJ35" s="76"/>
      <c r="BK35" s="76"/>
      <c r="BL35" s="76"/>
      <c r="BM35" s="76"/>
      <c r="BN35" s="76"/>
      <c r="BO35" s="76"/>
      <c r="BP35" s="76"/>
      <c r="BQ35" s="76"/>
      <c r="BR35" s="76"/>
      <c r="BS35" s="76"/>
      <c r="BT35" s="76"/>
      <c r="BU35" s="76"/>
      <c r="BV35" s="76"/>
      <c r="BW35" s="76"/>
      <c r="BX35" s="76"/>
      <c r="BY35" s="76"/>
      <c r="BZ35" s="76"/>
      <c r="CA35" s="76"/>
      <c r="CB35" s="76"/>
      <c r="CC35" s="76"/>
      <c r="CD35" s="76"/>
      <c r="CE35" s="76"/>
      <c r="CF35" s="76"/>
      <c r="CG35" s="76"/>
      <c r="CH35" s="76"/>
      <c r="CI35" s="76"/>
      <c r="CJ35" s="76"/>
      <c r="CK35" s="76"/>
      <c r="CL35" s="76"/>
      <c r="CM35" s="76"/>
      <c r="CN35" s="76"/>
      <c r="CO35" s="76"/>
      <c r="CP35" s="76"/>
      <c r="CQ35" s="76"/>
      <c r="CR35" s="76"/>
      <c r="CS35" s="76"/>
      <c r="CT35" s="76"/>
      <c r="CU35" s="76"/>
      <c r="CV35" s="76"/>
      <c r="CW35" s="76"/>
      <c r="CX35" s="76"/>
      <c r="CY35" s="76"/>
      <c r="CZ35" s="76"/>
      <c r="DA35" s="76"/>
      <c r="DB35" s="76"/>
      <c r="DC35" s="76"/>
      <c r="DD35" s="76"/>
      <c r="DE35" s="76"/>
      <c r="DF35" s="76"/>
      <c r="DG35" s="76"/>
      <c r="DH35" s="76"/>
      <c r="DI35" s="76"/>
      <c r="DJ35" s="76"/>
      <c r="DK35" s="76"/>
      <c r="DL35" s="76"/>
      <c r="DM35" s="76"/>
      <c r="DN35" s="76"/>
      <c r="DO35" s="76"/>
      <c r="DP35" s="76"/>
      <c r="DQ35" s="76"/>
      <c r="DR35" s="76"/>
      <c r="DS35" s="76"/>
      <c r="DT35" s="76"/>
      <c r="DU35" s="76"/>
      <c r="DV35" s="76"/>
      <c r="DW35" s="76"/>
      <c r="DX35" s="76"/>
      <c r="DY35" s="76"/>
      <c r="DZ35" s="76"/>
      <c r="EA35" s="76"/>
      <c r="EB35" s="76"/>
      <c r="EC35" s="76"/>
      <c r="ED35" s="76"/>
    </row>
    <row r="36" spans="2:134" s="737" customFormat="1" ht="34.9" hidden="1" customHeight="1">
      <c r="B36" s="708" t="s">
        <v>175</v>
      </c>
      <c r="C36" s="790">
        <v>4279.0987479999994</v>
      </c>
      <c r="D36" s="790">
        <v>1231.1779340000001</v>
      </c>
      <c r="E36" s="790">
        <v>3288.5060100000001</v>
      </c>
      <c r="F36" s="790">
        <v>698.420299</v>
      </c>
      <c r="G36" s="790">
        <v>7.0908470000000001</v>
      </c>
      <c r="H36" s="790">
        <v>228.64632400000002</v>
      </c>
      <c r="I36" s="790">
        <v>214.59251299999997</v>
      </c>
      <c r="J36" s="791">
        <f>SUM(C36:I36)</f>
        <v>9947.5326749999986</v>
      </c>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76"/>
      <c r="AN36" s="76"/>
      <c r="AO36" s="76"/>
      <c r="AP36" s="76"/>
      <c r="AQ36" s="76"/>
      <c r="AR36" s="76"/>
      <c r="AS36" s="76"/>
      <c r="AT36" s="76"/>
      <c r="AU36" s="76"/>
      <c r="AV36" s="76"/>
      <c r="AW36" s="76"/>
      <c r="AX36" s="76"/>
      <c r="AY36" s="76"/>
      <c r="AZ36" s="76"/>
      <c r="BA36" s="76"/>
      <c r="BB36" s="76"/>
      <c r="BC36" s="76"/>
      <c r="BD36" s="76"/>
      <c r="BE36" s="76"/>
      <c r="BF36" s="76"/>
      <c r="BG36" s="76"/>
      <c r="BH36" s="76"/>
      <c r="BI36" s="76"/>
      <c r="BJ36" s="76"/>
      <c r="BK36" s="76"/>
      <c r="BL36" s="76"/>
      <c r="BM36" s="76"/>
      <c r="BN36" s="76"/>
      <c r="BO36" s="76"/>
      <c r="BP36" s="76"/>
      <c r="BQ36" s="76"/>
      <c r="BR36" s="76"/>
      <c r="BS36" s="76"/>
      <c r="BT36" s="76"/>
      <c r="BU36" s="76"/>
      <c r="BV36" s="76"/>
      <c r="BW36" s="76"/>
      <c r="BX36" s="76"/>
      <c r="BY36" s="76"/>
      <c r="BZ36" s="76"/>
      <c r="CA36" s="76"/>
      <c r="CB36" s="76"/>
      <c r="CC36" s="76"/>
      <c r="CD36" s="76"/>
      <c r="CE36" s="76"/>
      <c r="CF36" s="76"/>
      <c r="CG36" s="76"/>
      <c r="CH36" s="76"/>
      <c r="CI36" s="76"/>
      <c r="CJ36" s="76"/>
      <c r="CK36" s="76"/>
      <c r="CL36" s="76"/>
      <c r="CM36" s="76"/>
      <c r="CN36" s="76"/>
      <c r="CO36" s="76"/>
      <c r="CP36" s="76"/>
      <c r="CQ36" s="76"/>
      <c r="CR36" s="76"/>
      <c r="CS36" s="76"/>
      <c r="CT36" s="76"/>
      <c r="CU36" s="76"/>
      <c r="CV36" s="76"/>
      <c r="CW36" s="76"/>
      <c r="CX36" s="76"/>
      <c r="CY36" s="76"/>
      <c r="CZ36" s="76"/>
      <c r="DA36" s="76"/>
      <c r="DB36" s="76"/>
      <c r="DC36" s="76"/>
      <c r="DD36" s="76"/>
      <c r="DE36" s="76"/>
      <c r="DF36" s="76"/>
      <c r="DG36" s="76"/>
      <c r="DH36" s="76"/>
      <c r="DI36" s="76"/>
      <c r="DJ36" s="76"/>
      <c r="DK36" s="76"/>
      <c r="DL36" s="76"/>
      <c r="DM36" s="76"/>
      <c r="DN36" s="76"/>
      <c r="DO36" s="76"/>
      <c r="DP36" s="76"/>
      <c r="DQ36" s="76"/>
      <c r="DR36" s="76"/>
      <c r="DS36" s="76"/>
      <c r="DT36" s="76"/>
      <c r="DU36" s="76"/>
      <c r="DV36" s="76"/>
      <c r="DW36" s="76"/>
      <c r="DX36" s="76"/>
      <c r="DY36" s="76"/>
      <c r="DZ36" s="76"/>
      <c r="EA36" s="76"/>
      <c r="EB36" s="76"/>
      <c r="EC36" s="76"/>
      <c r="ED36" s="76"/>
    </row>
    <row r="37" spans="2:134" s="737" customFormat="1" ht="34.9" hidden="1" customHeight="1">
      <c r="B37" s="707" t="s">
        <v>174</v>
      </c>
      <c r="C37" s="788">
        <v>4268.6032110000006</v>
      </c>
      <c r="D37" s="788">
        <v>1237.274154</v>
      </c>
      <c r="E37" s="788">
        <v>3388.190212</v>
      </c>
      <c r="F37" s="788">
        <v>716.99346300000002</v>
      </c>
      <c r="G37" s="788">
        <v>7.7673679999999994</v>
      </c>
      <c r="H37" s="788">
        <v>233.845574</v>
      </c>
      <c r="I37" s="788">
        <v>209.00147799999996</v>
      </c>
      <c r="J37" s="789">
        <f>SUM(C37:I37)</f>
        <v>10061.675460000002</v>
      </c>
      <c r="K37" s="76"/>
      <c r="L37" s="76"/>
      <c r="M37" s="76"/>
      <c r="N37" s="76"/>
      <c r="O37" s="76"/>
      <c r="P37" s="76"/>
      <c r="Q37" s="76"/>
      <c r="R37" s="76"/>
      <c r="S37" s="76"/>
      <c r="T37" s="76"/>
      <c r="U37" s="76"/>
      <c r="V37" s="76"/>
      <c r="W37" s="76"/>
      <c r="X37" s="76"/>
      <c r="Y37" s="76"/>
      <c r="Z37" s="76"/>
      <c r="AA37" s="76"/>
      <c r="AB37" s="76"/>
      <c r="AC37" s="76"/>
      <c r="AD37" s="76"/>
      <c r="AE37" s="76"/>
      <c r="AF37" s="76"/>
      <c r="AG37" s="76"/>
      <c r="AH37" s="76"/>
      <c r="AI37" s="76"/>
      <c r="AJ37" s="76"/>
      <c r="AK37" s="76"/>
      <c r="AL37" s="76"/>
      <c r="AM37" s="76"/>
      <c r="AN37" s="76"/>
      <c r="AO37" s="76"/>
      <c r="AP37" s="76"/>
      <c r="AQ37" s="76"/>
      <c r="AR37" s="76"/>
      <c r="AS37" s="76"/>
      <c r="AT37" s="76"/>
      <c r="AU37" s="76"/>
      <c r="AV37" s="76"/>
      <c r="AW37" s="76"/>
      <c r="AX37" s="76"/>
      <c r="AY37" s="76"/>
      <c r="AZ37" s="76"/>
      <c r="BA37" s="76"/>
      <c r="BB37" s="76"/>
      <c r="BC37" s="76"/>
      <c r="BD37" s="76"/>
      <c r="BE37" s="76"/>
      <c r="BF37" s="76"/>
      <c r="BG37" s="76"/>
      <c r="BH37" s="76"/>
      <c r="BI37" s="76"/>
      <c r="BJ37" s="76"/>
      <c r="BK37" s="76"/>
      <c r="BL37" s="76"/>
      <c r="BM37" s="76"/>
      <c r="BN37" s="76"/>
      <c r="BO37" s="76"/>
      <c r="BP37" s="76"/>
      <c r="BQ37" s="76"/>
      <c r="BR37" s="76"/>
      <c r="BS37" s="76"/>
      <c r="BT37" s="76"/>
      <c r="BU37" s="76"/>
      <c r="BV37" s="76"/>
      <c r="BW37" s="76"/>
      <c r="BX37" s="76"/>
      <c r="BY37" s="76"/>
      <c r="BZ37" s="76"/>
      <c r="CA37" s="76"/>
      <c r="CB37" s="76"/>
      <c r="CC37" s="76"/>
      <c r="CD37" s="76"/>
      <c r="CE37" s="76"/>
      <c r="CF37" s="76"/>
      <c r="CG37" s="76"/>
      <c r="CH37" s="76"/>
      <c r="CI37" s="76"/>
      <c r="CJ37" s="76"/>
      <c r="CK37" s="76"/>
      <c r="CL37" s="76"/>
      <c r="CM37" s="76"/>
      <c r="CN37" s="76"/>
      <c r="CO37" s="76"/>
      <c r="CP37" s="76"/>
      <c r="CQ37" s="76"/>
      <c r="CR37" s="76"/>
      <c r="CS37" s="76"/>
      <c r="CT37" s="76"/>
      <c r="CU37" s="76"/>
      <c r="CV37" s="76"/>
      <c r="CW37" s="76"/>
      <c r="CX37" s="76"/>
      <c r="CY37" s="76"/>
      <c r="CZ37" s="76"/>
      <c r="DA37" s="76"/>
      <c r="DB37" s="76"/>
      <c r="DC37" s="76"/>
      <c r="DD37" s="76"/>
      <c r="DE37" s="76"/>
      <c r="DF37" s="76"/>
      <c r="DG37" s="76"/>
      <c r="DH37" s="76"/>
      <c r="DI37" s="76"/>
      <c r="DJ37" s="76"/>
      <c r="DK37" s="76"/>
      <c r="DL37" s="76"/>
      <c r="DM37" s="76"/>
      <c r="DN37" s="76"/>
      <c r="DO37" s="76"/>
      <c r="DP37" s="76"/>
      <c r="DQ37" s="76"/>
      <c r="DR37" s="76"/>
      <c r="DS37" s="76"/>
      <c r="DT37" s="76"/>
      <c r="DU37" s="76"/>
      <c r="DV37" s="76"/>
      <c r="DW37" s="76"/>
      <c r="DX37" s="76"/>
      <c r="DY37" s="76"/>
      <c r="DZ37" s="76"/>
      <c r="EA37" s="76"/>
      <c r="EB37" s="76"/>
      <c r="EC37" s="76"/>
      <c r="ED37" s="76"/>
    </row>
    <row r="38" spans="2:134" s="737" customFormat="1" ht="34.9" hidden="1" customHeight="1">
      <c r="B38" s="708" t="s">
        <v>173</v>
      </c>
      <c r="C38" s="790">
        <v>4276.7455</v>
      </c>
      <c r="D38" s="790">
        <v>1231.570622</v>
      </c>
      <c r="E38" s="790">
        <v>3522.5074850000001</v>
      </c>
      <c r="F38" s="790">
        <v>670.67028599999992</v>
      </c>
      <c r="G38" s="790">
        <v>8.6917009999999983</v>
      </c>
      <c r="H38" s="790">
        <v>241.50293300000001</v>
      </c>
      <c r="I38" s="790">
        <v>215.35829199999998</v>
      </c>
      <c r="J38" s="791">
        <f>SUM(C38:I38)</f>
        <v>10167.046819000001</v>
      </c>
      <c r="K38" s="76"/>
      <c r="L38" s="76"/>
      <c r="M38" s="76"/>
      <c r="N38" s="76"/>
      <c r="O38" s="76"/>
      <c r="P38" s="76"/>
      <c r="Q38" s="76"/>
      <c r="R38" s="76"/>
      <c r="S38" s="76"/>
      <c r="T38" s="76"/>
      <c r="U38" s="76"/>
      <c r="V38" s="76"/>
      <c r="W38" s="76"/>
      <c r="X38" s="76"/>
      <c r="Y38" s="76"/>
      <c r="Z38" s="76"/>
      <c r="AA38" s="76"/>
      <c r="AB38" s="76"/>
      <c r="AC38" s="76"/>
      <c r="AD38" s="76"/>
      <c r="AE38" s="76"/>
      <c r="AF38" s="76"/>
      <c r="AG38" s="76"/>
      <c r="AH38" s="76"/>
      <c r="AI38" s="76"/>
      <c r="AJ38" s="76"/>
      <c r="AK38" s="76"/>
      <c r="AL38" s="76"/>
      <c r="AM38" s="76"/>
      <c r="AN38" s="76"/>
      <c r="AO38" s="76"/>
      <c r="AP38" s="76"/>
      <c r="AQ38" s="76"/>
      <c r="AR38" s="76"/>
      <c r="AS38" s="76"/>
      <c r="AT38" s="76"/>
      <c r="AU38" s="76"/>
      <c r="AV38" s="76"/>
      <c r="AW38" s="76"/>
      <c r="AX38" s="76"/>
      <c r="AY38" s="76"/>
      <c r="AZ38" s="76"/>
      <c r="BA38" s="76"/>
      <c r="BB38" s="76"/>
      <c r="BC38" s="76"/>
      <c r="BD38" s="76"/>
      <c r="BE38" s="76"/>
      <c r="BF38" s="76"/>
      <c r="BG38" s="76"/>
      <c r="BH38" s="76"/>
      <c r="BI38" s="76"/>
      <c r="BJ38" s="76"/>
      <c r="BK38" s="76"/>
      <c r="BL38" s="76"/>
      <c r="BM38" s="76"/>
      <c r="BN38" s="76"/>
      <c r="BO38" s="76"/>
      <c r="BP38" s="76"/>
      <c r="BQ38" s="76"/>
      <c r="BR38" s="76"/>
      <c r="BS38" s="76"/>
      <c r="BT38" s="76"/>
      <c r="BU38" s="76"/>
      <c r="BV38" s="76"/>
      <c r="BW38" s="76"/>
      <c r="BX38" s="76"/>
      <c r="BY38" s="76"/>
      <c r="BZ38" s="76"/>
      <c r="CA38" s="76"/>
      <c r="CB38" s="76"/>
      <c r="CC38" s="76"/>
      <c r="CD38" s="76"/>
      <c r="CE38" s="76"/>
      <c r="CF38" s="76"/>
      <c r="CG38" s="76"/>
      <c r="CH38" s="76"/>
      <c r="CI38" s="76"/>
      <c r="CJ38" s="76"/>
      <c r="CK38" s="76"/>
      <c r="CL38" s="76"/>
      <c r="CM38" s="76"/>
      <c r="CN38" s="76"/>
      <c r="CO38" s="76"/>
      <c r="CP38" s="76"/>
      <c r="CQ38" s="76"/>
      <c r="CR38" s="76"/>
      <c r="CS38" s="76"/>
      <c r="CT38" s="76"/>
      <c r="CU38" s="76"/>
      <c r="CV38" s="76"/>
      <c r="CW38" s="76"/>
      <c r="CX38" s="76"/>
      <c r="CY38" s="76"/>
      <c r="CZ38" s="76"/>
      <c r="DA38" s="76"/>
      <c r="DB38" s="76"/>
      <c r="DC38" s="76"/>
      <c r="DD38" s="76"/>
      <c r="DE38" s="76"/>
      <c r="DF38" s="76"/>
      <c r="DG38" s="76"/>
      <c r="DH38" s="76"/>
      <c r="DI38" s="76"/>
      <c r="DJ38" s="76"/>
      <c r="DK38" s="76"/>
      <c r="DL38" s="76"/>
      <c r="DM38" s="76"/>
      <c r="DN38" s="76"/>
      <c r="DO38" s="76"/>
      <c r="DP38" s="76"/>
      <c r="DQ38" s="76"/>
      <c r="DR38" s="76"/>
      <c r="DS38" s="76"/>
      <c r="DT38" s="76"/>
      <c r="DU38" s="76"/>
      <c r="DV38" s="76"/>
      <c r="DW38" s="76"/>
      <c r="DX38" s="76"/>
      <c r="DY38" s="76"/>
      <c r="DZ38" s="76"/>
      <c r="EA38" s="76"/>
      <c r="EB38" s="76"/>
      <c r="EC38" s="76"/>
      <c r="ED38" s="76"/>
    </row>
    <row r="39" spans="2:134" s="737" customFormat="1" ht="34.9" hidden="1" customHeight="1">
      <c r="B39" s="714">
        <v>2020</v>
      </c>
      <c r="C39" s="793"/>
      <c r="D39" s="793"/>
      <c r="E39" s="793"/>
      <c r="F39" s="793"/>
      <c r="G39" s="793"/>
      <c r="H39" s="793"/>
      <c r="I39" s="793"/>
      <c r="J39" s="794"/>
      <c r="K39" s="76"/>
      <c r="L39" s="76"/>
      <c r="M39" s="76"/>
      <c r="N39" s="76"/>
      <c r="O39" s="76"/>
      <c r="P39" s="76"/>
      <c r="Q39" s="76"/>
      <c r="R39" s="76"/>
      <c r="S39" s="76"/>
      <c r="T39" s="76"/>
      <c r="U39" s="76"/>
      <c r="V39" s="76"/>
      <c r="W39" s="76"/>
      <c r="X39" s="76"/>
      <c r="Y39" s="76"/>
      <c r="Z39" s="76"/>
      <c r="AA39" s="76"/>
      <c r="AB39" s="76"/>
      <c r="AC39" s="76"/>
      <c r="AD39" s="76"/>
      <c r="AE39" s="76"/>
      <c r="AF39" s="76"/>
      <c r="AG39" s="76"/>
      <c r="AH39" s="76"/>
      <c r="AI39" s="76"/>
      <c r="AJ39" s="76"/>
      <c r="AK39" s="76"/>
      <c r="AL39" s="76"/>
      <c r="AM39" s="76"/>
      <c r="AN39" s="76"/>
      <c r="AO39" s="76"/>
      <c r="AP39" s="76"/>
      <c r="AQ39" s="76"/>
      <c r="AR39" s="76"/>
      <c r="AS39" s="76"/>
      <c r="AT39" s="76"/>
      <c r="AU39" s="76"/>
      <c r="AV39" s="76"/>
      <c r="AW39" s="76"/>
      <c r="AX39" s="76"/>
      <c r="AY39" s="76"/>
      <c r="AZ39" s="76"/>
      <c r="BA39" s="76"/>
      <c r="BB39" s="76"/>
      <c r="BC39" s="76"/>
      <c r="BD39" s="76"/>
      <c r="BE39" s="76"/>
      <c r="BF39" s="76"/>
      <c r="BG39" s="76"/>
      <c r="BH39" s="76"/>
      <c r="BI39" s="76"/>
      <c r="BJ39" s="76"/>
      <c r="BK39" s="76"/>
      <c r="BL39" s="76"/>
      <c r="BM39" s="76"/>
      <c r="BN39" s="76"/>
      <c r="BO39" s="76"/>
      <c r="BP39" s="76"/>
      <c r="BQ39" s="76"/>
      <c r="BR39" s="76"/>
      <c r="BS39" s="76"/>
      <c r="BT39" s="76"/>
      <c r="BU39" s="76"/>
      <c r="BV39" s="76"/>
      <c r="BW39" s="76"/>
      <c r="BX39" s="76"/>
      <c r="BY39" s="76"/>
      <c r="BZ39" s="76"/>
      <c r="CA39" s="76"/>
      <c r="CB39" s="76"/>
      <c r="CC39" s="76"/>
      <c r="CD39" s="76"/>
      <c r="CE39" s="76"/>
      <c r="CF39" s="76"/>
      <c r="CG39" s="76"/>
      <c r="CH39" s="76"/>
      <c r="CI39" s="76"/>
      <c r="CJ39" s="76"/>
      <c r="CK39" s="76"/>
      <c r="CL39" s="76"/>
      <c r="CM39" s="76"/>
      <c r="CN39" s="76"/>
      <c r="CO39" s="76"/>
      <c r="CP39" s="76"/>
      <c r="CQ39" s="76"/>
      <c r="CR39" s="76"/>
      <c r="CS39" s="76"/>
      <c r="CT39" s="76"/>
      <c r="CU39" s="76"/>
      <c r="CV39" s="76"/>
      <c r="CW39" s="76"/>
      <c r="CX39" s="76"/>
      <c r="CY39" s="76"/>
      <c r="CZ39" s="76"/>
      <c r="DA39" s="76"/>
      <c r="DB39" s="76"/>
      <c r="DC39" s="76"/>
      <c r="DD39" s="76"/>
      <c r="DE39" s="76"/>
      <c r="DF39" s="76"/>
      <c r="DG39" s="76"/>
      <c r="DH39" s="76"/>
      <c r="DI39" s="76"/>
      <c r="DJ39" s="76"/>
      <c r="DK39" s="76"/>
      <c r="DL39" s="76"/>
      <c r="DM39" s="76"/>
      <c r="DN39" s="76"/>
      <c r="DO39" s="76"/>
      <c r="DP39" s="76"/>
      <c r="DQ39" s="76"/>
      <c r="DR39" s="76"/>
      <c r="DS39" s="76"/>
      <c r="DT39" s="76"/>
      <c r="DU39" s="76"/>
      <c r="DV39" s="76"/>
      <c r="DW39" s="76"/>
      <c r="DX39" s="76"/>
      <c r="DY39" s="76"/>
      <c r="DZ39" s="76"/>
      <c r="EA39" s="76"/>
      <c r="EB39" s="76"/>
      <c r="EC39" s="76"/>
      <c r="ED39" s="76"/>
    </row>
    <row r="40" spans="2:134" s="737" customFormat="1" ht="34.9" hidden="1" customHeight="1">
      <c r="B40" s="707" t="s">
        <v>216</v>
      </c>
      <c r="C40" s="788">
        <v>4298.9324210000004</v>
      </c>
      <c r="D40" s="788">
        <v>1247.72001</v>
      </c>
      <c r="E40" s="788">
        <v>3541.362611</v>
      </c>
      <c r="F40" s="788">
        <v>815.15504500000009</v>
      </c>
      <c r="G40" s="788">
        <v>8.8875670000000007</v>
      </c>
      <c r="H40" s="788">
        <v>257.31174600000003</v>
      </c>
      <c r="I40" s="788">
        <v>220.355985</v>
      </c>
      <c r="J40" s="789">
        <f>SUM(C40:I40)</f>
        <v>10389.725385</v>
      </c>
      <c r="K40" s="76"/>
      <c r="L40" s="76"/>
      <c r="M40" s="76"/>
      <c r="N40" s="76"/>
      <c r="O40" s="76"/>
      <c r="P40" s="76"/>
      <c r="Q40" s="76"/>
      <c r="R40" s="76"/>
      <c r="S40" s="76"/>
      <c r="T40" s="76"/>
      <c r="U40" s="76"/>
      <c r="V40" s="76"/>
      <c r="W40" s="76"/>
      <c r="X40" s="76"/>
      <c r="Y40" s="76"/>
      <c r="Z40" s="76"/>
      <c r="AA40" s="76"/>
      <c r="AB40" s="76"/>
      <c r="AC40" s="76"/>
      <c r="AD40" s="76"/>
      <c r="AE40" s="76"/>
      <c r="AF40" s="76"/>
      <c r="AG40" s="76"/>
      <c r="AH40" s="76"/>
      <c r="AI40" s="76"/>
      <c r="AJ40" s="76"/>
      <c r="AK40" s="76"/>
      <c r="AL40" s="76"/>
      <c r="AM40" s="76"/>
      <c r="AN40" s="76"/>
      <c r="AO40" s="76"/>
      <c r="AP40" s="76"/>
      <c r="AQ40" s="76"/>
      <c r="AR40" s="76"/>
      <c r="AS40" s="76"/>
      <c r="AT40" s="76"/>
      <c r="AU40" s="76"/>
      <c r="AV40" s="76"/>
      <c r="AW40" s="76"/>
      <c r="AX40" s="76"/>
      <c r="AY40" s="76"/>
      <c r="AZ40" s="76"/>
      <c r="BA40" s="76"/>
      <c r="BB40" s="76"/>
      <c r="BC40" s="76"/>
      <c r="BD40" s="76"/>
      <c r="BE40" s="76"/>
      <c r="BF40" s="76"/>
      <c r="BG40" s="76"/>
      <c r="BH40" s="76"/>
      <c r="BI40" s="76"/>
      <c r="BJ40" s="76"/>
      <c r="BK40" s="76"/>
      <c r="BL40" s="76"/>
      <c r="BM40" s="76"/>
      <c r="BN40" s="76"/>
      <c r="BO40" s="76"/>
      <c r="BP40" s="76"/>
      <c r="BQ40" s="76"/>
      <c r="BR40" s="76"/>
      <c r="BS40" s="76"/>
      <c r="BT40" s="76"/>
      <c r="BU40" s="76"/>
      <c r="BV40" s="76"/>
      <c r="BW40" s="76"/>
      <c r="BX40" s="76"/>
      <c r="BY40" s="76"/>
      <c r="BZ40" s="76"/>
      <c r="CA40" s="76"/>
      <c r="CB40" s="76"/>
      <c r="CC40" s="76"/>
      <c r="CD40" s="76"/>
      <c r="CE40" s="76"/>
      <c r="CF40" s="76"/>
      <c r="CG40" s="76"/>
      <c r="CH40" s="76"/>
      <c r="CI40" s="76"/>
      <c r="CJ40" s="76"/>
      <c r="CK40" s="76"/>
      <c r="CL40" s="76"/>
      <c r="CM40" s="76"/>
      <c r="CN40" s="76"/>
      <c r="CO40" s="76"/>
      <c r="CP40" s="76"/>
      <c r="CQ40" s="76"/>
      <c r="CR40" s="76"/>
      <c r="CS40" s="76"/>
      <c r="CT40" s="76"/>
      <c r="CU40" s="76"/>
      <c r="CV40" s="76"/>
      <c r="CW40" s="76"/>
      <c r="CX40" s="76"/>
      <c r="CY40" s="76"/>
      <c r="CZ40" s="76"/>
      <c r="DA40" s="76"/>
      <c r="DB40" s="76"/>
      <c r="DC40" s="76"/>
      <c r="DD40" s="76"/>
      <c r="DE40" s="76"/>
      <c r="DF40" s="76"/>
      <c r="DG40" s="76"/>
      <c r="DH40" s="76"/>
      <c r="DI40" s="76"/>
      <c r="DJ40" s="76"/>
      <c r="DK40" s="76"/>
      <c r="DL40" s="76"/>
      <c r="DM40" s="76"/>
      <c r="DN40" s="76"/>
      <c r="DO40" s="76"/>
      <c r="DP40" s="76"/>
      <c r="DQ40" s="76"/>
      <c r="DR40" s="76"/>
      <c r="DS40" s="76"/>
      <c r="DT40" s="76"/>
      <c r="DU40" s="76"/>
      <c r="DV40" s="76"/>
      <c r="DW40" s="76"/>
      <c r="DX40" s="76"/>
      <c r="DY40" s="76"/>
      <c r="DZ40" s="76"/>
      <c r="EA40" s="76"/>
      <c r="EB40" s="76"/>
      <c r="EC40" s="76"/>
      <c r="ED40" s="76"/>
    </row>
    <row r="41" spans="2:134" s="737" customFormat="1" ht="34.9" hidden="1" customHeight="1">
      <c r="B41" s="708" t="s">
        <v>217</v>
      </c>
      <c r="C41" s="790">
        <v>4364.9570979999999</v>
      </c>
      <c r="D41" s="790">
        <v>1269.5541339999997</v>
      </c>
      <c r="E41" s="790">
        <v>3601.041275</v>
      </c>
      <c r="F41" s="790">
        <v>813.60057499999994</v>
      </c>
      <c r="G41" s="790">
        <v>8.4310960000000001</v>
      </c>
      <c r="H41" s="790">
        <v>236.74525499999999</v>
      </c>
      <c r="I41" s="790">
        <v>236.80187600000002</v>
      </c>
      <c r="J41" s="791">
        <f>SUM(C41:I41)</f>
        <v>10531.131309</v>
      </c>
      <c r="K41" s="76"/>
      <c r="L41" s="76"/>
      <c r="M41" s="76"/>
      <c r="N41" s="76"/>
      <c r="O41" s="76"/>
      <c r="P41" s="76"/>
      <c r="Q41" s="76"/>
      <c r="R41" s="76"/>
      <c r="S41" s="76"/>
      <c r="T41" s="76"/>
      <c r="U41" s="76"/>
      <c r="V41" s="76"/>
      <c r="W41" s="76"/>
      <c r="X41" s="76"/>
      <c r="Y41" s="76"/>
      <c r="Z41" s="76"/>
      <c r="AA41" s="76"/>
      <c r="AB41" s="76"/>
      <c r="AC41" s="76"/>
      <c r="AD41" s="76"/>
      <c r="AE41" s="76"/>
      <c r="AF41" s="76"/>
      <c r="AG41" s="76"/>
      <c r="AH41" s="76"/>
      <c r="AI41" s="76"/>
      <c r="AJ41" s="76"/>
      <c r="AK41" s="76"/>
      <c r="AL41" s="76"/>
      <c r="AM41" s="76"/>
      <c r="AN41" s="76"/>
      <c r="AO41" s="76"/>
      <c r="AP41" s="76"/>
      <c r="AQ41" s="76"/>
      <c r="AR41" s="76"/>
      <c r="AS41" s="76"/>
      <c r="AT41" s="76"/>
      <c r="AU41" s="76"/>
      <c r="AV41" s="76"/>
      <c r="AW41" s="76"/>
      <c r="AX41" s="76"/>
      <c r="AY41" s="76"/>
      <c r="AZ41" s="76"/>
      <c r="BA41" s="76"/>
      <c r="BB41" s="76"/>
      <c r="BC41" s="76"/>
      <c r="BD41" s="76"/>
      <c r="BE41" s="76"/>
      <c r="BF41" s="76"/>
      <c r="BG41" s="76"/>
      <c r="BH41" s="76"/>
      <c r="BI41" s="76"/>
      <c r="BJ41" s="76"/>
      <c r="BK41" s="76"/>
      <c r="BL41" s="76"/>
      <c r="BM41" s="76"/>
      <c r="BN41" s="76"/>
      <c r="BO41" s="76"/>
      <c r="BP41" s="76"/>
      <c r="BQ41" s="76"/>
      <c r="BR41" s="76"/>
      <c r="BS41" s="76"/>
      <c r="BT41" s="76"/>
      <c r="BU41" s="76"/>
      <c r="BV41" s="76"/>
      <c r="BW41" s="76"/>
      <c r="BX41" s="76"/>
      <c r="BY41" s="76"/>
      <c r="BZ41" s="76"/>
      <c r="CA41" s="76"/>
      <c r="CB41" s="76"/>
      <c r="CC41" s="76"/>
      <c r="CD41" s="76"/>
      <c r="CE41" s="76"/>
      <c r="CF41" s="76"/>
      <c r="CG41" s="76"/>
      <c r="CH41" s="76"/>
      <c r="CI41" s="76"/>
      <c r="CJ41" s="76"/>
      <c r="CK41" s="76"/>
      <c r="CL41" s="76"/>
      <c r="CM41" s="76"/>
      <c r="CN41" s="76"/>
      <c r="CO41" s="76"/>
      <c r="CP41" s="76"/>
      <c r="CQ41" s="76"/>
      <c r="CR41" s="76"/>
      <c r="CS41" s="76"/>
      <c r="CT41" s="76"/>
      <c r="CU41" s="76"/>
      <c r="CV41" s="76"/>
      <c r="CW41" s="76"/>
      <c r="CX41" s="76"/>
      <c r="CY41" s="76"/>
      <c r="CZ41" s="76"/>
      <c r="DA41" s="76"/>
      <c r="DB41" s="76"/>
      <c r="DC41" s="76"/>
      <c r="DD41" s="76"/>
      <c r="DE41" s="76"/>
      <c r="DF41" s="76"/>
      <c r="DG41" s="76"/>
      <c r="DH41" s="76"/>
      <c r="DI41" s="76"/>
      <c r="DJ41" s="76"/>
      <c r="DK41" s="76"/>
      <c r="DL41" s="76"/>
      <c r="DM41" s="76"/>
      <c r="DN41" s="76"/>
      <c r="DO41" s="76"/>
      <c r="DP41" s="76"/>
      <c r="DQ41" s="76"/>
      <c r="DR41" s="76"/>
      <c r="DS41" s="76"/>
      <c r="DT41" s="76"/>
      <c r="DU41" s="76"/>
      <c r="DV41" s="76"/>
      <c r="DW41" s="76"/>
      <c r="DX41" s="76"/>
      <c r="DY41" s="76"/>
      <c r="DZ41" s="76"/>
      <c r="EA41" s="76"/>
      <c r="EB41" s="76"/>
      <c r="EC41" s="76"/>
      <c r="ED41" s="76"/>
    </row>
    <row r="42" spans="2:134" s="737" customFormat="1" ht="34.9" hidden="1" customHeight="1">
      <c r="B42" s="707" t="s">
        <v>218</v>
      </c>
      <c r="C42" s="788">
        <v>4432.4904079999997</v>
      </c>
      <c r="D42" s="788">
        <v>1312.56817</v>
      </c>
      <c r="E42" s="788">
        <v>3732.6564550000003</v>
      </c>
      <c r="F42" s="788">
        <v>855.52289599999995</v>
      </c>
      <c r="G42" s="788">
        <v>8.6771480000000007</v>
      </c>
      <c r="H42" s="788">
        <v>246.41481899999999</v>
      </c>
      <c r="I42" s="788">
        <v>220.21614500000001</v>
      </c>
      <c r="J42" s="789">
        <f>SUM(C42:I42)</f>
        <v>10808.546041000001</v>
      </c>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row>
    <row r="43" spans="2:134" s="737" customFormat="1" ht="34.9" hidden="1" customHeight="1">
      <c r="B43" s="708" t="s">
        <v>219</v>
      </c>
      <c r="C43" s="790">
        <v>4479.4042369999997</v>
      </c>
      <c r="D43" s="790">
        <v>1310.511405</v>
      </c>
      <c r="E43" s="790">
        <v>3746.2002369999996</v>
      </c>
      <c r="F43" s="790">
        <v>884.69736499999988</v>
      </c>
      <c r="G43" s="790">
        <v>9.7583590000000004</v>
      </c>
      <c r="H43" s="790">
        <v>255.71588700000001</v>
      </c>
      <c r="I43" s="790">
        <v>215.80410899999998</v>
      </c>
      <c r="J43" s="791">
        <f>SUM(C43:I43)</f>
        <v>10902.091598999999</v>
      </c>
      <c r="K43" s="76"/>
      <c r="L43" s="76"/>
      <c r="M43" s="76"/>
      <c r="N43" s="76"/>
      <c r="O43" s="76"/>
      <c r="P43" s="76"/>
      <c r="Q43" s="76"/>
      <c r="R43" s="76"/>
      <c r="S43" s="76"/>
      <c r="T43" s="76"/>
      <c r="U43" s="76"/>
      <c r="V43" s="76"/>
      <c r="W43" s="76"/>
      <c r="X43" s="76"/>
      <c r="Y43" s="76"/>
      <c r="Z43" s="76"/>
      <c r="AA43" s="76"/>
      <c r="AB43" s="76"/>
      <c r="AC43" s="76"/>
      <c r="AD43" s="76"/>
      <c r="AE43" s="76"/>
      <c r="AF43" s="76"/>
      <c r="AG43" s="76"/>
      <c r="AH43" s="76"/>
      <c r="AI43" s="76"/>
      <c r="AJ43" s="76"/>
      <c r="AK43" s="76"/>
      <c r="AL43" s="76"/>
      <c r="AM43" s="76"/>
      <c r="AN43" s="76"/>
      <c r="AO43" s="76"/>
      <c r="AP43" s="76"/>
      <c r="AQ43" s="76"/>
      <c r="AR43" s="76"/>
      <c r="AS43" s="76"/>
      <c r="AT43" s="76"/>
      <c r="AU43" s="76"/>
      <c r="AV43" s="76"/>
      <c r="AW43" s="76"/>
      <c r="AX43" s="76"/>
      <c r="AY43" s="76"/>
      <c r="AZ43" s="76"/>
      <c r="BA43" s="76"/>
      <c r="BB43" s="76"/>
      <c r="BC43" s="76"/>
      <c r="BD43" s="76"/>
      <c r="BE43" s="76"/>
      <c r="BF43" s="76"/>
      <c r="BG43" s="76"/>
      <c r="BH43" s="76"/>
      <c r="BI43" s="76"/>
      <c r="BJ43" s="76"/>
      <c r="BK43" s="76"/>
      <c r="BL43" s="76"/>
      <c r="BM43" s="76"/>
      <c r="BN43" s="76"/>
      <c r="BO43" s="76"/>
      <c r="BP43" s="76"/>
      <c r="BQ43" s="76"/>
      <c r="BR43" s="76"/>
      <c r="BS43" s="76"/>
      <c r="BT43" s="76"/>
      <c r="BU43" s="76"/>
      <c r="BV43" s="76"/>
      <c r="BW43" s="76"/>
      <c r="BX43" s="76"/>
      <c r="BY43" s="76"/>
      <c r="BZ43" s="76"/>
      <c r="CA43" s="76"/>
      <c r="CB43" s="76"/>
      <c r="CC43" s="76"/>
      <c r="CD43" s="76"/>
      <c r="CE43" s="76"/>
      <c r="CF43" s="76"/>
      <c r="CG43" s="76"/>
      <c r="CH43" s="76"/>
      <c r="CI43" s="76"/>
      <c r="CJ43" s="76"/>
      <c r="CK43" s="76"/>
      <c r="CL43" s="76"/>
      <c r="CM43" s="76"/>
      <c r="CN43" s="76"/>
      <c r="CO43" s="76"/>
      <c r="CP43" s="76"/>
      <c r="CQ43" s="76"/>
      <c r="CR43" s="76"/>
      <c r="CS43" s="76"/>
      <c r="CT43" s="76"/>
      <c r="CU43" s="76"/>
      <c r="CV43" s="76"/>
      <c r="CW43" s="76"/>
      <c r="CX43" s="76"/>
      <c r="CY43" s="76"/>
      <c r="CZ43" s="76"/>
      <c r="DA43" s="76"/>
      <c r="DB43" s="76"/>
      <c r="DC43" s="76"/>
      <c r="DD43" s="76"/>
      <c r="DE43" s="76"/>
      <c r="DF43" s="76"/>
      <c r="DG43" s="76"/>
      <c r="DH43" s="76"/>
      <c r="DI43" s="76"/>
      <c r="DJ43" s="76"/>
      <c r="DK43" s="76"/>
      <c r="DL43" s="76"/>
      <c r="DM43" s="76"/>
      <c r="DN43" s="76"/>
      <c r="DO43" s="76"/>
      <c r="DP43" s="76"/>
      <c r="DQ43" s="76"/>
      <c r="DR43" s="76"/>
      <c r="DS43" s="76"/>
      <c r="DT43" s="76"/>
      <c r="DU43" s="76"/>
      <c r="DV43" s="76"/>
      <c r="DW43" s="76"/>
      <c r="DX43" s="76"/>
      <c r="DY43" s="76"/>
      <c r="DZ43" s="76"/>
      <c r="EA43" s="76"/>
      <c r="EB43" s="76"/>
      <c r="EC43" s="76"/>
      <c r="ED43" s="76"/>
    </row>
    <row r="44" spans="2:134" s="792" customFormat="1" ht="34.9" hidden="1" customHeight="1">
      <c r="B44" s="714">
        <v>2021</v>
      </c>
      <c r="C44" s="795"/>
      <c r="D44" s="795"/>
      <c r="E44" s="795"/>
      <c r="F44" s="795"/>
      <c r="G44" s="795"/>
      <c r="H44" s="795"/>
      <c r="I44" s="795"/>
      <c r="J44" s="796"/>
      <c r="K44" s="77"/>
      <c r="L44" s="77"/>
      <c r="M44" s="77"/>
      <c r="N44" s="77"/>
      <c r="O44" s="77"/>
      <c r="P44" s="77"/>
      <c r="Q44" s="77"/>
      <c r="R44" s="77"/>
      <c r="S44" s="77"/>
      <c r="T44" s="77"/>
      <c r="U44" s="77"/>
      <c r="V44" s="77"/>
      <c r="W44" s="77"/>
      <c r="X44" s="77"/>
      <c r="Y44" s="77"/>
      <c r="Z44" s="77"/>
      <c r="AA44" s="77"/>
      <c r="AB44" s="77"/>
      <c r="AC44" s="77"/>
      <c r="AD44" s="77"/>
      <c r="AE44" s="77"/>
      <c r="AF44" s="77"/>
      <c r="AG44" s="77"/>
      <c r="AH44" s="77"/>
      <c r="AI44" s="77"/>
      <c r="AJ44" s="77"/>
      <c r="AK44" s="77"/>
      <c r="AL44" s="77"/>
      <c r="AM44" s="77"/>
      <c r="AN44" s="77"/>
      <c r="AO44" s="77"/>
      <c r="AP44" s="77"/>
      <c r="AQ44" s="77"/>
      <c r="AR44" s="77"/>
      <c r="AS44" s="77"/>
      <c r="AT44" s="77"/>
      <c r="AU44" s="77"/>
      <c r="AV44" s="77"/>
      <c r="AW44" s="77"/>
      <c r="AX44" s="77"/>
      <c r="AY44" s="77"/>
      <c r="AZ44" s="77"/>
      <c r="BA44" s="77"/>
      <c r="BB44" s="77"/>
      <c r="BC44" s="77"/>
      <c r="BD44" s="77"/>
      <c r="BE44" s="77"/>
      <c r="BF44" s="77"/>
      <c r="BG44" s="77"/>
      <c r="BH44" s="77"/>
      <c r="BI44" s="77"/>
      <c r="BJ44" s="77"/>
      <c r="BK44" s="77"/>
      <c r="BL44" s="77"/>
      <c r="BM44" s="77"/>
      <c r="BN44" s="77"/>
      <c r="BO44" s="77"/>
      <c r="BP44" s="77"/>
      <c r="BQ44" s="77"/>
      <c r="BR44" s="77"/>
      <c r="BS44" s="77"/>
      <c r="BT44" s="77"/>
      <c r="BU44" s="77"/>
      <c r="BV44" s="77"/>
      <c r="BW44" s="77"/>
      <c r="BX44" s="77"/>
      <c r="BY44" s="77"/>
      <c r="BZ44" s="77"/>
      <c r="CA44" s="77"/>
      <c r="CB44" s="77"/>
      <c r="CC44" s="77"/>
      <c r="CD44" s="77"/>
      <c r="CE44" s="77"/>
      <c r="CF44" s="77"/>
      <c r="CG44" s="77"/>
      <c r="CH44" s="77"/>
      <c r="CI44" s="77"/>
      <c r="CJ44" s="77"/>
      <c r="CK44" s="77"/>
      <c r="CL44" s="77"/>
      <c r="CM44" s="77"/>
      <c r="CN44" s="77"/>
      <c r="CO44" s="77"/>
      <c r="CP44" s="77"/>
      <c r="CQ44" s="77"/>
      <c r="CR44" s="77"/>
      <c r="CS44" s="77"/>
      <c r="CT44" s="77"/>
      <c r="CU44" s="77"/>
      <c r="CV44" s="77"/>
      <c r="CW44" s="77"/>
      <c r="CX44" s="77"/>
      <c r="CY44" s="77"/>
      <c r="CZ44" s="77"/>
      <c r="DA44" s="77"/>
      <c r="DB44" s="77"/>
      <c r="DC44" s="77"/>
      <c r="DD44" s="77"/>
      <c r="DE44" s="77"/>
      <c r="DF44" s="77"/>
      <c r="DG44" s="77"/>
      <c r="DH44" s="77"/>
      <c r="DI44" s="77"/>
      <c r="DJ44" s="77"/>
      <c r="DK44" s="77"/>
      <c r="DL44" s="77"/>
      <c r="DM44" s="77"/>
      <c r="DN44" s="77"/>
      <c r="DO44" s="77"/>
      <c r="DP44" s="77"/>
      <c r="DQ44" s="77"/>
      <c r="DR44" s="77"/>
      <c r="DS44" s="77"/>
      <c r="DT44" s="77"/>
      <c r="DU44" s="77"/>
      <c r="DV44" s="77"/>
      <c r="DW44" s="77"/>
      <c r="DX44" s="77"/>
      <c r="DY44" s="77"/>
      <c r="DZ44" s="77"/>
      <c r="EA44" s="77"/>
      <c r="EB44" s="77"/>
      <c r="EC44" s="77"/>
      <c r="ED44" s="77"/>
    </row>
    <row r="45" spans="2:134" s="792" customFormat="1" ht="34.9" hidden="1" customHeight="1">
      <c r="B45" s="707" t="s">
        <v>212</v>
      </c>
      <c r="C45" s="788">
        <v>4528.5769499999997</v>
      </c>
      <c r="D45" s="788">
        <v>1323.146</v>
      </c>
      <c r="E45" s="788">
        <v>3833.2352980000001</v>
      </c>
      <c r="F45" s="788">
        <v>909.25595999999996</v>
      </c>
      <c r="G45" s="788">
        <v>9.3329529999999998</v>
      </c>
      <c r="H45" s="788">
        <v>262.083055</v>
      </c>
      <c r="I45" s="788">
        <v>214.83661699999999</v>
      </c>
      <c r="J45" s="789">
        <f>SUM(C45:I45)</f>
        <v>11080.466832999999</v>
      </c>
      <c r="K45" s="77"/>
      <c r="L45" s="77"/>
      <c r="M45" s="77"/>
      <c r="N45" s="77"/>
      <c r="O45" s="77"/>
      <c r="P45" s="77"/>
      <c r="Q45" s="77"/>
      <c r="R45" s="77"/>
      <c r="S45" s="77"/>
      <c r="T45" s="77"/>
      <c r="U45" s="77"/>
      <c r="V45" s="77"/>
      <c r="W45" s="77"/>
      <c r="X45" s="77"/>
      <c r="Y45" s="77"/>
      <c r="Z45" s="77"/>
      <c r="AA45" s="77"/>
      <c r="AB45" s="77"/>
      <c r="AC45" s="77"/>
      <c r="AD45" s="77"/>
      <c r="AE45" s="77"/>
      <c r="AF45" s="77"/>
      <c r="AG45" s="77"/>
      <c r="AH45" s="77"/>
      <c r="AI45" s="77"/>
      <c r="AJ45" s="77"/>
      <c r="AK45" s="77"/>
      <c r="AL45" s="77"/>
      <c r="AM45" s="77"/>
      <c r="AN45" s="77"/>
      <c r="AO45" s="77"/>
      <c r="AP45" s="77"/>
      <c r="AQ45" s="77"/>
      <c r="AR45" s="77"/>
      <c r="AS45" s="77"/>
      <c r="AT45" s="77"/>
      <c r="AU45" s="77"/>
      <c r="AV45" s="77"/>
      <c r="AW45" s="77"/>
      <c r="AX45" s="77"/>
      <c r="AY45" s="77"/>
      <c r="AZ45" s="77"/>
      <c r="BA45" s="77"/>
      <c r="BB45" s="77"/>
      <c r="BC45" s="77"/>
      <c r="BD45" s="77"/>
      <c r="BE45" s="77"/>
      <c r="BF45" s="77"/>
      <c r="BG45" s="77"/>
      <c r="BH45" s="77"/>
      <c r="BI45" s="77"/>
      <c r="BJ45" s="77"/>
      <c r="BK45" s="77"/>
      <c r="BL45" s="77"/>
      <c r="BM45" s="77"/>
      <c r="BN45" s="77"/>
      <c r="BO45" s="77"/>
      <c r="BP45" s="77"/>
      <c r="BQ45" s="77"/>
      <c r="BR45" s="77"/>
      <c r="BS45" s="77"/>
      <c r="BT45" s="77"/>
      <c r="BU45" s="77"/>
      <c r="BV45" s="77"/>
      <c r="BW45" s="77"/>
      <c r="BX45" s="77"/>
      <c r="BY45" s="77"/>
      <c r="BZ45" s="77"/>
      <c r="CA45" s="77"/>
      <c r="CB45" s="77"/>
      <c r="CC45" s="77"/>
      <c r="CD45" s="77"/>
      <c r="CE45" s="77"/>
      <c r="CF45" s="77"/>
      <c r="CG45" s="77"/>
      <c r="CH45" s="77"/>
      <c r="CI45" s="77"/>
      <c r="CJ45" s="77"/>
      <c r="CK45" s="77"/>
      <c r="CL45" s="77"/>
      <c r="CM45" s="77"/>
      <c r="CN45" s="77"/>
      <c r="CO45" s="77"/>
      <c r="CP45" s="77"/>
      <c r="CQ45" s="77"/>
      <c r="CR45" s="77"/>
      <c r="CS45" s="77"/>
      <c r="CT45" s="77"/>
      <c r="CU45" s="77"/>
      <c r="CV45" s="77"/>
      <c r="CW45" s="77"/>
      <c r="CX45" s="77"/>
      <c r="CY45" s="77"/>
      <c r="CZ45" s="77"/>
      <c r="DA45" s="77"/>
      <c r="DB45" s="77"/>
      <c r="DC45" s="77"/>
      <c r="DD45" s="77"/>
      <c r="DE45" s="77"/>
      <c r="DF45" s="77"/>
      <c r="DG45" s="77"/>
      <c r="DH45" s="77"/>
      <c r="DI45" s="77"/>
      <c r="DJ45" s="77"/>
      <c r="DK45" s="77"/>
      <c r="DL45" s="77"/>
      <c r="DM45" s="77"/>
      <c r="DN45" s="77"/>
      <c r="DO45" s="77"/>
      <c r="DP45" s="77"/>
      <c r="DQ45" s="77"/>
      <c r="DR45" s="77"/>
      <c r="DS45" s="77"/>
      <c r="DT45" s="77"/>
      <c r="DU45" s="77"/>
      <c r="DV45" s="77"/>
      <c r="DW45" s="77"/>
      <c r="DX45" s="77"/>
      <c r="DY45" s="77"/>
      <c r="DZ45" s="77"/>
      <c r="EA45" s="77"/>
      <c r="EB45" s="77"/>
      <c r="EC45" s="77"/>
      <c r="ED45" s="77"/>
    </row>
    <row r="46" spans="2:134" s="792" customFormat="1" ht="34.9" hidden="1" customHeight="1">
      <c r="B46" s="708" t="s">
        <v>213</v>
      </c>
      <c r="C46" s="790">
        <v>4616.7610000000004</v>
      </c>
      <c r="D46" s="790">
        <v>1367.9949999999999</v>
      </c>
      <c r="E46" s="790">
        <v>3939.4780000000001</v>
      </c>
      <c r="F46" s="790">
        <v>955.06100000000004</v>
      </c>
      <c r="G46" s="790">
        <v>9.5640000000000001</v>
      </c>
      <c r="H46" s="790">
        <v>273.37299999999999</v>
      </c>
      <c r="I46" s="790">
        <v>213.18899999999999</v>
      </c>
      <c r="J46" s="791">
        <f>SUM(C46:I46)</f>
        <v>11375.421</v>
      </c>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77"/>
      <c r="AQ46" s="77"/>
      <c r="AR46" s="77"/>
      <c r="AS46" s="77"/>
      <c r="AT46" s="77"/>
      <c r="AU46" s="77"/>
      <c r="AV46" s="77"/>
      <c r="AW46" s="77"/>
      <c r="AX46" s="77"/>
      <c r="AY46" s="77"/>
      <c r="AZ46" s="77"/>
      <c r="BA46" s="77"/>
      <c r="BB46" s="77"/>
      <c r="BC46" s="77"/>
      <c r="BD46" s="77"/>
      <c r="BE46" s="77"/>
      <c r="BF46" s="77"/>
      <c r="BG46" s="77"/>
      <c r="BH46" s="77"/>
      <c r="BI46" s="77"/>
      <c r="BJ46" s="77"/>
      <c r="BK46" s="77"/>
      <c r="BL46" s="77"/>
      <c r="BM46" s="77"/>
      <c r="BN46" s="77"/>
      <c r="BO46" s="77"/>
      <c r="BP46" s="77"/>
      <c r="BQ46" s="77"/>
      <c r="BR46" s="77"/>
      <c r="BS46" s="77"/>
      <c r="BT46" s="77"/>
      <c r="BU46" s="77"/>
      <c r="BV46" s="77"/>
      <c r="BW46" s="77"/>
      <c r="BX46" s="77"/>
      <c r="BY46" s="77"/>
      <c r="BZ46" s="77"/>
      <c r="CA46" s="77"/>
      <c r="CB46" s="77"/>
      <c r="CC46" s="77"/>
      <c r="CD46" s="77"/>
      <c r="CE46" s="77"/>
      <c r="CF46" s="77"/>
      <c r="CG46" s="77"/>
      <c r="CH46" s="77"/>
      <c r="CI46" s="77"/>
      <c r="CJ46" s="77"/>
      <c r="CK46" s="77"/>
      <c r="CL46" s="77"/>
      <c r="CM46" s="77"/>
      <c r="CN46" s="77"/>
      <c r="CO46" s="77"/>
      <c r="CP46" s="77"/>
      <c r="CQ46" s="77"/>
      <c r="CR46" s="77"/>
      <c r="CS46" s="77"/>
      <c r="CT46" s="77"/>
      <c r="CU46" s="77"/>
      <c r="CV46" s="77"/>
      <c r="CW46" s="77"/>
      <c r="CX46" s="77"/>
      <c r="CY46" s="77"/>
      <c r="CZ46" s="77"/>
      <c r="DA46" s="77"/>
      <c r="DB46" s="77"/>
      <c r="DC46" s="77"/>
      <c r="DD46" s="77"/>
      <c r="DE46" s="77"/>
      <c r="DF46" s="77"/>
      <c r="DG46" s="77"/>
      <c r="DH46" s="77"/>
      <c r="DI46" s="77"/>
      <c r="DJ46" s="77"/>
      <c r="DK46" s="77"/>
      <c r="DL46" s="77"/>
      <c r="DM46" s="77"/>
      <c r="DN46" s="77"/>
      <c r="DO46" s="77"/>
      <c r="DP46" s="77"/>
      <c r="DQ46" s="77"/>
      <c r="DR46" s="77"/>
      <c r="DS46" s="77"/>
      <c r="DT46" s="77"/>
      <c r="DU46" s="77"/>
      <c r="DV46" s="77"/>
      <c r="DW46" s="77"/>
      <c r="DX46" s="77"/>
      <c r="DY46" s="77"/>
      <c r="DZ46" s="77"/>
      <c r="EA46" s="77"/>
      <c r="EB46" s="77"/>
      <c r="EC46" s="77"/>
      <c r="ED46" s="77"/>
    </row>
    <row r="47" spans="2:134" s="792" customFormat="1" ht="34.9" hidden="1" customHeight="1">
      <c r="B47" s="707" t="s">
        <v>214</v>
      </c>
      <c r="C47" s="788">
        <v>4683.5333190000001</v>
      </c>
      <c r="D47" s="788">
        <v>1384.7642140000003</v>
      </c>
      <c r="E47" s="788">
        <v>4068.1630599999999</v>
      </c>
      <c r="F47" s="788">
        <v>1006.3213289999999</v>
      </c>
      <c r="G47" s="788">
        <v>9.9085239999999999</v>
      </c>
      <c r="H47" s="788">
        <v>293.01226000000003</v>
      </c>
      <c r="I47" s="788">
        <v>215.34832800000001</v>
      </c>
      <c r="J47" s="789">
        <v>11661.051034</v>
      </c>
      <c r="K47" s="77"/>
      <c r="L47" s="77"/>
      <c r="M47" s="77"/>
      <c r="N47" s="77"/>
      <c r="O47" s="77"/>
      <c r="P47" s="77"/>
      <c r="Q47" s="77"/>
      <c r="R47" s="77"/>
      <c r="S47" s="77"/>
      <c r="T47" s="77"/>
      <c r="U47" s="77"/>
      <c r="V47" s="77"/>
      <c r="W47" s="77"/>
      <c r="X47" s="77"/>
      <c r="Y47" s="77"/>
      <c r="Z47" s="77"/>
      <c r="AA47" s="77"/>
      <c r="AB47" s="77"/>
      <c r="AC47" s="77"/>
      <c r="AD47" s="77"/>
      <c r="AE47" s="77"/>
      <c r="AF47" s="77"/>
      <c r="AG47" s="77"/>
      <c r="AH47" s="77"/>
      <c r="AI47" s="77"/>
      <c r="AJ47" s="77"/>
      <c r="AK47" s="77"/>
      <c r="AL47" s="77"/>
      <c r="AM47" s="77"/>
      <c r="AN47" s="77"/>
      <c r="AO47" s="77"/>
      <c r="AP47" s="77"/>
      <c r="AQ47" s="77"/>
      <c r="AR47" s="77"/>
      <c r="AS47" s="77"/>
      <c r="AT47" s="77"/>
      <c r="AU47" s="77"/>
      <c r="AV47" s="77"/>
      <c r="AW47" s="77"/>
      <c r="AX47" s="77"/>
      <c r="AY47" s="77"/>
      <c r="AZ47" s="77"/>
      <c r="BA47" s="77"/>
      <c r="BB47" s="77"/>
      <c r="BC47" s="77"/>
      <c r="BD47" s="77"/>
      <c r="BE47" s="77"/>
      <c r="BF47" s="77"/>
      <c r="BG47" s="77"/>
      <c r="BH47" s="77"/>
      <c r="BI47" s="77"/>
      <c r="BJ47" s="77"/>
      <c r="BK47" s="77"/>
      <c r="BL47" s="77"/>
      <c r="BM47" s="77"/>
      <c r="BN47" s="77"/>
      <c r="BO47" s="77"/>
      <c r="BP47" s="77"/>
      <c r="BQ47" s="77"/>
      <c r="BR47" s="77"/>
      <c r="BS47" s="77"/>
      <c r="BT47" s="77"/>
      <c r="BU47" s="77"/>
      <c r="BV47" s="77"/>
      <c r="BW47" s="77"/>
      <c r="BX47" s="77"/>
      <c r="BY47" s="77"/>
      <c r="BZ47" s="77"/>
      <c r="CA47" s="77"/>
      <c r="CB47" s="77"/>
      <c r="CC47" s="77"/>
      <c r="CD47" s="77"/>
      <c r="CE47" s="77"/>
      <c r="CF47" s="77"/>
      <c r="CG47" s="77"/>
      <c r="CH47" s="77"/>
      <c r="CI47" s="77"/>
      <c r="CJ47" s="77"/>
      <c r="CK47" s="77"/>
      <c r="CL47" s="77"/>
      <c r="CM47" s="77"/>
      <c r="CN47" s="77"/>
      <c r="CO47" s="77"/>
      <c r="CP47" s="77"/>
      <c r="CQ47" s="77"/>
      <c r="CR47" s="77"/>
      <c r="CS47" s="77"/>
      <c r="CT47" s="77"/>
      <c r="CU47" s="77"/>
      <c r="CV47" s="77"/>
      <c r="CW47" s="77"/>
      <c r="CX47" s="77"/>
      <c r="CY47" s="77"/>
      <c r="CZ47" s="77"/>
      <c r="DA47" s="77"/>
      <c r="DB47" s="77"/>
      <c r="DC47" s="77"/>
      <c r="DD47" s="77"/>
      <c r="DE47" s="77"/>
      <c r="DF47" s="77"/>
      <c r="DG47" s="77"/>
      <c r="DH47" s="77"/>
      <c r="DI47" s="77"/>
      <c r="DJ47" s="77"/>
      <c r="DK47" s="77"/>
      <c r="DL47" s="77"/>
      <c r="DM47" s="77"/>
      <c r="DN47" s="77"/>
      <c r="DO47" s="77"/>
      <c r="DP47" s="77"/>
      <c r="DQ47" s="77"/>
      <c r="DR47" s="77"/>
      <c r="DS47" s="77"/>
      <c r="DT47" s="77"/>
      <c r="DU47" s="77"/>
      <c r="DV47" s="77"/>
      <c r="DW47" s="77"/>
      <c r="DX47" s="77"/>
      <c r="DY47" s="77"/>
      <c r="DZ47" s="77"/>
      <c r="EA47" s="77"/>
      <c r="EB47" s="77"/>
      <c r="EC47" s="77"/>
      <c r="ED47" s="77"/>
    </row>
    <row r="48" spans="2:134" s="792" customFormat="1" ht="34.9" hidden="1" customHeight="1">
      <c r="B48" s="708" t="s">
        <v>215</v>
      </c>
      <c r="C48" s="790">
        <v>4721.6000000000004</v>
      </c>
      <c r="D48" s="790">
        <v>1408.2</v>
      </c>
      <c r="E48" s="790">
        <v>4162.8999999999996</v>
      </c>
      <c r="F48" s="790">
        <v>1018.9</v>
      </c>
      <c r="G48" s="790">
        <v>10.1</v>
      </c>
      <c r="H48" s="790">
        <v>304.10000000000002</v>
      </c>
      <c r="I48" s="790">
        <v>213.8</v>
      </c>
      <c r="J48" s="791" t="s">
        <v>172</v>
      </c>
      <c r="K48" s="77"/>
      <c r="L48" s="77"/>
      <c r="M48" s="77"/>
      <c r="N48" s="77"/>
      <c r="O48" s="77"/>
      <c r="P48" s="77"/>
      <c r="Q48" s="77"/>
      <c r="R48" s="77"/>
      <c r="S48" s="77"/>
      <c r="T48" s="77"/>
      <c r="U48" s="77"/>
      <c r="V48" s="77"/>
      <c r="W48" s="77"/>
      <c r="X48" s="77"/>
      <c r="Y48" s="77"/>
      <c r="Z48" s="77"/>
      <c r="AA48" s="77"/>
      <c r="AB48" s="77"/>
      <c r="AC48" s="77"/>
      <c r="AD48" s="77"/>
      <c r="AE48" s="77"/>
      <c r="AF48" s="77"/>
      <c r="AG48" s="77"/>
      <c r="AH48" s="77"/>
      <c r="AI48" s="77"/>
      <c r="AJ48" s="77"/>
      <c r="AK48" s="77"/>
      <c r="AL48" s="77"/>
      <c r="AM48" s="77"/>
      <c r="AN48" s="77"/>
      <c r="AO48" s="77"/>
      <c r="AP48" s="77"/>
      <c r="AQ48" s="77"/>
      <c r="AR48" s="77"/>
      <c r="AS48" s="77"/>
      <c r="AT48" s="77"/>
      <c r="AU48" s="77"/>
      <c r="AV48" s="77"/>
      <c r="AW48" s="77"/>
      <c r="AX48" s="77"/>
      <c r="AY48" s="77"/>
      <c r="AZ48" s="77"/>
      <c r="BA48" s="77"/>
      <c r="BB48" s="77"/>
      <c r="BC48" s="77"/>
      <c r="BD48" s="77"/>
      <c r="BE48" s="77"/>
      <c r="BF48" s="77"/>
      <c r="BG48" s="77"/>
      <c r="BH48" s="77"/>
      <c r="BI48" s="77"/>
      <c r="BJ48" s="77"/>
      <c r="BK48" s="77"/>
      <c r="BL48" s="77"/>
      <c r="BM48" s="77"/>
      <c r="BN48" s="77"/>
      <c r="BO48" s="77"/>
      <c r="BP48" s="77"/>
      <c r="BQ48" s="77"/>
      <c r="BR48" s="77"/>
      <c r="BS48" s="77"/>
      <c r="BT48" s="77"/>
      <c r="BU48" s="77"/>
      <c r="BV48" s="77"/>
      <c r="BW48" s="77"/>
      <c r="BX48" s="77"/>
      <c r="BY48" s="77"/>
      <c r="BZ48" s="77"/>
      <c r="CA48" s="77"/>
      <c r="CB48" s="77"/>
      <c r="CC48" s="77"/>
      <c r="CD48" s="77"/>
      <c r="CE48" s="77"/>
      <c r="CF48" s="77"/>
      <c r="CG48" s="77"/>
      <c r="CH48" s="77"/>
      <c r="CI48" s="77"/>
      <c r="CJ48" s="77"/>
      <c r="CK48" s="77"/>
      <c r="CL48" s="77"/>
      <c r="CM48" s="77"/>
      <c r="CN48" s="77"/>
      <c r="CO48" s="77"/>
      <c r="CP48" s="77"/>
      <c r="CQ48" s="77"/>
      <c r="CR48" s="77"/>
      <c r="CS48" s="77"/>
      <c r="CT48" s="77"/>
      <c r="CU48" s="77"/>
      <c r="CV48" s="77"/>
      <c r="CW48" s="77"/>
      <c r="CX48" s="77"/>
      <c r="CY48" s="77"/>
      <c r="CZ48" s="77"/>
      <c r="DA48" s="77"/>
      <c r="DB48" s="77"/>
      <c r="DC48" s="77"/>
      <c r="DD48" s="77"/>
      <c r="DE48" s="77"/>
      <c r="DF48" s="77"/>
      <c r="DG48" s="77"/>
      <c r="DH48" s="77"/>
      <c r="DI48" s="77"/>
      <c r="DJ48" s="77"/>
      <c r="DK48" s="77"/>
      <c r="DL48" s="77"/>
      <c r="DM48" s="77"/>
      <c r="DN48" s="77"/>
      <c r="DO48" s="77"/>
      <c r="DP48" s="77"/>
      <c r="DQ48" s="77"/>
      <c r="DR48" s="77"/>
      <c r="DS48" s="77"/>
      <c r="DT48" s="77"/>
      <c r="DU48" s="77"/>
      <c r="DV48" s="77"/>
      <c r="DW48" s="77"/>
      <c r="DX48" s="77"/>
      <c r="DY48" s="77"/>
      <c r="DZ48" s="77"/>
      <c r="EA48" s="77"/>
      <c r="EB48" s="77"/>
      <c r="EC48" s="77"/>
      <c r="ED48" s="77"/>
    </row>
    <row r="49" spans="2:134" s="792" customFormat="1" ht="34.9" hidden="1" customHeight="1">
      <c r="B49" s="714">
        <v>2022</v>
      </c>
      <c r="C49" s="795"/>
      <c r="D49" s="795"/>
      <c r="E49" s="795"/>
      <c r="F49" s="795"/>
      <c r="G49" s="795"/>
      <c r="H49" s="795"/>
      <c r="I49" s="795"/>
      <c r="J49" s="796"/>
      <c r="K49" s="77"/>
      <c r="L49" s="77"/>
      <c r="M49" s="77"/>
      <c r="N49" s="77"/>
      <c r="O49" s="77"/>
      <c r="P49" s="77"/>
      <c r="Q49" s="77"/>
      <c r="R49" s="77"/>
      <c r="S49" s="77"/>
      <c r="T49" s="77"/>
      <c r="U49" s="77"/>
      <c r="V49" s="77"/>
      <c r="W49" s="77"/>
      <c r="X49" s="77"/>
      <c r="Y49" s="77"/>
      <c r="Z49" s="77"/>
      <c r="AA49" s="77"/>
      <c r="AB49" s="77"/>
      <c r="AC49" s="77"/>
      <c r="AD49" s="77"/>
      <c r="AE49" s="77"/>
      <c r="AF49" s="77"/>
      <c r="AG49" s="77"/>
      <c r="AH49" s="77"/>
      <c r="AI49" s="77"/>
      <c r="AJ49" s="77"/>
      <c r="AK49" s="77"/>
      <c r="AL49" s="77"/>
      <c r="AM49" s="77"/>
      <c r="AN49" s="77"/>
      <c r="AO49" s="77"/>
      <c r="AP49" s="77"/>
      <c r="AQ49" s="77"/>
      <c r="AR49" s="77"/>
      <c r="AS49" s="77"/>
      <c r="AT49" s="77"/>
      <c r="AU49" s="77"/>
      <c r="AV49" s="77"/>
      <c r="AW49" s="77"/>
      <c r="AX49" s="77"/>
      <c r="AY49" s="77"/>
      <c r="AZ49" s="77"/>
      <c r="BA49" s="77"/>
      <c r="BB49" s="77"/>
      <c r="BC49" s="77"/>
      <c r="BD49" s="77"/>
      <c r="BE49" s="77"/>
      <c r="BF49" s="77"/>
      <c r="BG49" s="77"/>
      <c r="BH49" s="77"/>
      <c r="BI49" s="77"/>
      <c r="BJ49" s="77"/>
      <c r="BK49" s="77"/>
      <c r="BL49" s="77"/>
      <c r="BM49" s="77"/>
      <c r="BN49" s="77"/>
      <c r="BO49" s="77"/>
      <c r="BP49" s="77"/>
      <c r="BQ49" s="77"/>
      <c r="BR49" s="77"/>
      <c r="BS49" s="77"/>
      <c r="BT49" s="77"/>
      <c r="BU49" s="77"/>
      <c r="BV49" s="77"/>
      <c r="BW49" s="77"/>
      <c r="BX49" s="77"/>
      <c r="BY49" s="77"/>
      <c r="BZ49" s="77"/>
      <c r="CA49" s="77"/>
      <c r="CB49" s="77"/>
      <c r="CC49" s="77"/>
      <c r="CD49" s="77"/>
      <c r="CE49" s="77"/>
      <c r="CF49" s="77"/>
      <c r="CG49" s="77"/>
      <c r="CH49" s="77"/>
      <c r="CI49" s="77"/>
      <c r="CJ49" s="77"/>
      <c r="CK49" s="77"/>
      <c r="CL49" s="77"/>
      <c r="CM49" s="77"/>
      <c r="CN49" s="77"/>
      <c r="CO49" s="77"/>
      <c r="CP49" s="77"/>
      <c r="CQ49" s="77"/>
      <c r="CR49" s="77"/>
      <c r="CS49" s="77"/>
      <c r="CT49" s="77"/>
      <c r="CU49" s="77"/>
      <c r="CV49" s="77"/>
      <c r="CW49" s="77"/>
      <c r="CX49" s="77"/>
      <c r="CY49" s="77"/>
      <c r="CZ49" s="77"/>
      <c r="DA49" s="77"/>
      <c r="DB49" s="77"/>
      <c r="DC49" s="77"/>
      <c r="DD49" s="77"/>
      <c r="DE49" s="77"/>
      <c r="DF49" s="77"/>
      <c r="DG49" s="77"/>
      <c r="DH49" s="77"/>
      <c r="DI49" s="77"/>
      <c r="DJ49" s="77"/>
      <c r="DK49" s="77"/>
      <c r="DL49" s="77"/>
      <c r="DM49" s="77"/>
      <c r="DN49" s="77"/>
      <c r="DO49" s="77"/>
      <c r="DP49" s="77"/>
      <c r="DQ49" s="77"/>
      <c r="DR49" s="77"/>
      <c r="DS49" s="77"/>
      <c r="DT49" s="77"/>
      <c r="DU49" s="77"/>
      <c r="DV49" s="77"/>
      <c r="DW49" s="77"/>
      <c r="DX49" s="77"/>
      <c r="DY49" s="77"/>
      <c r="DZ49" s="77"/>
      <c r="EA49" s="77"/>
      <c r="EB49" s="77"/>
      <c r="EC49" s="77"/>
      <c r="ED49" s="77"/>
    </row>
    <row r="50" spans="2:134" s="792" customFormat="1" ht="34.9" hidden="1" customHeight="1">
      <c r="B50" s="707" t="s">
        <v>211</v>
      </c>
      <c r="C50" s="788">
        <v>4768.8999999999996</v>
      </c>
      <c r="D50" s="788">
        <v>1423.1</v>
      </c>
      <c r="E50" s="788">
        <v>4221.3999999999996</v>
      </c>
      <c r="F50" s="788">
        <v>1061.2</v>
      </c>
      <c r="G50" s="788">
        <v>10.5</v>
      </c>
      <c r="H50" s="788">
        <v>324.7</v>
      </c>
      <c r="I50" s="788">
        <v>214.6</v>
      </c>
      <c r="J50" s="789">
        <v>12024.4</v>
      </c>
      <c r="K50" s="77"/>
      <c r="L50" s="77"/>
      <c r="M50" s="77"/>
      <c r="N50" s="77"/>
      <c r="O50" s="77"/>
      <c r="P50" s="77"/>
      <c r="Q50" s="77"/>
      <c r="R50" s="77"/>
      <c r="S50" s="77"/>
      <c r="T50" s="77"/>
      <c r="U50" s="77"/>
      <c r="V50" s="77"/>
      <c r="W50" s="77"/>
      <c r="X50" s="77"/>
      <c r="Y50" s="77"/>
      <c r="Z50" s="77"/>
      <c r="AA50" s="77"/>
      <c r="AB50" s="77"/>
      <c r="AC50" s="77"/>
      <c r="AD50" s="77"/>
      <c r="AE50" s="77"/>
      <c r="AF50" s="77"/>
      <c r="AG50" s="77"/>
      <c r="AH50" s="77"/>
      <c r="AI50" s="77"/>
      <c r="AJ50" s="77"/>
      <c r="AK50" s="77"/>
      <c r="AL50" s="77"/>
      <c r="AM50" s="77"/>
      <c r="AN50" s="77"/>
      <c r="AO50" s="77"/>
      <c r="AP50" s="77"/>
      <c r="AQ50" s="77"/>
      <c r="AR50" s="77"/>
      <c r="AS50" s="77"/>
      <c r="AT50" s="77"/>
      <c r="AU50" s="77"/>
      <c r="AV50" s="77"/>
      <c r="AW50" s="77"/>
      <c r="AX50" s="77"/>
      <c r="AY50" s="77"/>
      <c r="AZ50" s="77"/>
      <c r="BA50" s="77"/>
      <c r="BB50" s="77"/>
      <c r="BC50" s="77"/>
      <c r="BD50" s="77"/>
      <c r="BE50" s="77"/>
      <c r="BF50" s="77"/>
      <c r="BG50" s="77"/>
      <c r="BH50" s="77"/>
      <c r="BI50" s="77"/>
      <c r="BJ50" s="77"/>
      <c r="BK50" s="77"/>
      <c r="BL50" s="77"/>
      <c r="BM50" s="77"/>
      <c r="BN50" s="77"/>
      <c r="BO50" s="77"/>
      <c r="BP50" s="77"/>
      <c r="BQ50" s="77"/>
      <c r="BR50" s="77"/>
      <c r="BS50" s="77"/>
      <c r="BT50" s="77"/>
      <c r="BU50" s="77"/>
      <c r="BV50" s="77"/>
      <c r="BW50" s="77"/>
      <c r="BX50" s="77"/>
      <c r="BY50" s="77"/>
      <c r="BZ50" s="77"/>
      <c r="CA50" s="77"/>
      <c r="CB50" s="77"/>
      <c r="CC50" s="77"/>
      <c r="CD50" s="77"/>
      <c r="CE50" s="77"/>
      <c r="CF50" s="77"/>
      <c r="CG50" s="77"/>
      <c r="CH50" s="77"/>
      <c r="CI50" s="77"/>
      <c r="CJ50" s="77"/>
      <c r="CK50" s="77"/>
      <c r="CL50" s="77"/>
      <c r="CM50" s="77"/>
      <c r="CN50" s="77"/>
      <c r="CO50" s="77"/>
      <c r="CP50" s="77"/>
      <c r="CQ50" s="77"/>
      <c r="CR50" s="77"/>
      <c r="CS50" s="77"/>
      <c r="CT50" s="77"/>
      <c r="CU50" s="77"/>
      <c r="CV50" s="77"/>
      <c r="CW50" s="77"/>
      <c r="CX50" s="77"/>
      <c r="CY50" s="77"/>
      <c r="CZ50" s="77"/>
      <c r="DA50" s="77"/>
      <c r="DB50" s="77"/>
      <c r="DC50" s="77"/>
      <c r="DD50" s="77"/>
      <c r="DE50" s="77"/>
      <c r="DF50" s="77"/>
      <c r="DG50" s="77"/>
      <c r="DH50" s="77"/>
      <c r="DI50" s="77"/>
      <c r="DJ50" s="77"/>
      <c r="DK50" s="77"/>
      <c r="DL50" s="77"/>
      <c r="DM50" s="77"/>
      <c r="DN50" s="77"/>
      <c r="DO50" s="77"/>
      <c r="DP50" s="77"/>
      <c r="DQ50" s="77"/>
      <c r="DR50" s="77"/>
      <c r="DS50" s="77"/>
      <c r="DT50" s="77"/>
      <c r="DU50" s="77"/>
      <c r="DV50" s="77"/>
      <c r="DW50" s="77"/>
      <c r="DX50" s="77"/>
      <c r="DY50" s="77"/>
      <c r="DZ50" s="77"/>
      <c r="EA50" s="77"/>
      <c r="EB50" s="77"/>
      <c r="EC50" s="77"/>
      <c r="ED50" s="77"/>
    </row>
    <row r="51" spans="2:134" s="792" customFormat="1" ht="34.9" hidden="1" customHeight="1">
      <c r="B51" s="708" t="s">
        <v>210</v>
      </c>
      <c r="C51" s="790">
        <v>4894.6000000000004</v>
      </c>
      <c r="D51" s="790">
        <v>1505.8</v>
      </c>
      <c r="E51" s="790">
        <v>4356.6000000000004</v>
      </c>
      <c r="F51" s="790">
        <v>1141.9000000000001</v>
      </c>
      <c r="G51" s="790">
        <v>11.2</v>
      </c>
      <c r="H51" s="790">
        <v>340.6</v>
      </c>
      <c r="I51" s="790">
        <v>223.8</v>
      </c>
      <c r="J51" s="791">
        <v>12474.6</v>
      </c>
      <c r="K51" s="77"/>
      <c r="L51" s="77"/>
      <c r="M51" s="77"/>
      <c r="N51" s="77"/>
      <c r="O51" s="77"/>
      <c r="P51" s="77"/>
      <c r="Q51" s="77"/>
      <c r="R51" s="77"/>
      <c r="S51" s="77"/>
      <c r="T51" s="77"/>
      <c r="U51" s="77"/>
      <c r="V51" s="77"/>
      <c r="W51" s="77"/>
      <c r="X51" s="77"/>
      <c r="Y51" s="77"/>
      <c r="Z51" s="77"/>
      <c r="AA51" s="77"/>
      <c r="AB51" s="77"/>
      <c r="AC51" s="77"/>
      <c r="AD51" s="77"/>
      <c r="AE51" s="77"/>
      <c r="AF51" s="77"/>
      <c r="AG51" s="77"/>
      <c r="AH51" s="77"/>
      <c r="AI51" s="77"/>
      <c r="AJ51" s="77"/>
      <c r="AK51" s="77"/>
      <c r="AL51" s="77"/>
      <c r="AM51" s="77"/>
      <c r="AN51" s="77"/>
      <c r="AO51" s="77"/>
      <c r="AP51" s="77"/>
      <c r="AQ51" s="77"/>
      <c r="AR51" s="77"/>
      <c r="AS51" s="77"/>
      <c r="AT51" s="77"/>
      <c r="AU51" s="77"/>
      <c r="AV51" s="77"/>
      <c r="AW51" s="77"/>
      <c r="AX51" s="77"/>
      <c r="AY51" s="77"/>
      <c r="AZ51" s="77"/>
      <c r="BA51" s="77"/>
      <c r="BB51" s="77"/>
      <c r="BC51" s="77"/>
      <c r="BD51" s="77"/>
      <c r="BE51" s="77"/>
      <c r="BF51" s="77"/>
      <c r="BG51" s="77"/>
      <c r="BH51" s="77"/>
      <c r="BI51" s="77"/>
      <c r="BJ51" s="77"/>
      <c r="BK51" s="77"/>
      <c r="BL51" s="77"/>
      <c r="BM51" s="77"/>
      <c r="BN51" s="77"/>
      <c r="BO51" s="77"/>
      <c r="BP51" s="77"/>
      <c r="BQ51" s="77"/>
      <c r="BR51" s="77"/>
      <c r="BS51" s="77"/>
      <c r="BT51" s="77"/>
      <c r="BU51" s="77"/>
      <c r="BV51" s="77"/>
      <c r="BW51" s="77"/>
      <c r="BX51" s="77"/>
      <c r="BY51" s="77"/>
      <c r="BZ51" s="77"/>
      <c r="CA51" s="77"/>
      <c r="CB51" s="77"/>
      <c r="CC51" s="77"/>
      <c r="CD51" s="77"/>
      <c r="CE51" s="77"/>
      <c r="CF51" s="77"/>
      <c r="CG51" s="77"/>
      <c r="CH51" s="77"/>
      <c r="CI51" s="77"/>
      <c r="CJ51" s="77"/>
      <c r="CK51" s="77"/>
      <c r="CL51" s="77"/>
      <c r="CM51" s="77"/>
      <c r="CN51" s="77"/>
      <c r="CO51" s="77"/>
      <c r="CP51" s="77"/>
      <c r="CQ51" s="77"/>
      <c r="CR51" s="77"/>
      <c r="CS51" s="77"/>
      <c r="CT51" s="77"/>
      <c r="CU51" s="77"/>
      <c r="CV51" s="77"/>
      <c r="CW51" s="77"/>
      <c r="CX51" s="77"/>
      <c r="CY51" s="77"/>
      <c r="CZ51" s="77"/>
      <c r="DA51" s="77"/>
      <c r="DB51" s="77"/>
      <c r="DC51" s="77"/>
      <c r="DD51" s="77"/>
      <c r="DE51" s="77"/>
      <c r="DF51" s="77"/>
      <c r="DG51" s="77"/>
      <c r="DH51" s="77"/>
      <c r="DI51" s="77"/>
      <c r="DJ51" s="77"/>
      <c r="DK51" s="77"/>
      <c r="DL51" s="77"/>
      <c r="DM51" s="77"/>
      <c r="DN51" s="77"/>
      <c r="DO51" s="77"/>
      <c r="DP51" s="77"/>
      <c r="DQ51" s="77"/>
      <c r="DR51" s="77"/>
      <c r="DS51" s="77"/>
      <c r="DT51" s="77"/>
      <c r="DU51" s="77"/>
      <c r="DV51" s="77"/>
      <c r="DW51" s="77"/>
      <c r="DX51" s="77"/>
      <c r="DY51" s="77"/>
      <c r="DZ51" s="77"/>
      <c r="EA51" s="77"/>
      <c r="EB51" s="77"/>
      <c r="EC51" s="77"/>
      <c r="ED51" s="77"/>
    </row>
    <row r="52" spans="2:134" s="792" customFormat="1" ht="34.9" hidden="1" customHeight="1">
      <c r="B52" s="707" t="s">
        <v>209</v>
      </c>
      <c r="C52" s="788">
        <v>4983.8</v>
      </c>
      <c r="D52" s="788">
        <v>1567.4</v>
      </c>
      <c r="E52" s="788">
        <v>4464.8</v>
      </c>
      <c r="F52" s="788">
        <v>1197.5999999999999</v>
      </c>
      <c r="G52" s="788">
        <v>11.9</v>
      </c>
      <c r="H52" s="788">
        <v>391.6</v>
      </c>
      <c r="I52" s="788">
        <v>224.9</v>
      </c>
      <c r="J52" s="789">
        <v>12841.9</v>
      </c>
      <c r="K52" s="77"/>
      <c r="L52" s="77"/>
      <c r="M52" s="77"/>
      <c r="N52" s="77"/>
      <c r="O52" s="77"/>
      <c r="P52" s="77"/>
      <c r="Q52" s="77"/>
      <c r="R52" s="77"/>
      <c r="S52" s="77"/>
      <c r="T52" s="77"/>
      <c r="U52" s="77"/>
      <c r="V52" s="77"/>
      <c r="W52" s="77"/>
      <c r="X52" s="77"/>
      <c r="Y52" s="77"/>
      <c r="Z52" s="77"/>
      <c r="AA52" s="77"/>
      <c r="AB52" s="77"/>
      <c r="AC52" s="77"/>
      <c r="AD52" s="77"/>
      <c r="AE52" s="77"/>
      <c r="AF52" s="77"/>
      <c r="AG52" s="77"/>
      <c r="AH52" s="77"/>
      <c r="AI52" s="77"/>
      <c r="AJ52" s="77"/>
      <c r="AK52" s="77"/>
      <c r="AL52" s="77"/>
      <c r="AM52" s="77"/>
      <c r="AN52" s="77"/>
      <c r="AO52" s="77"/>
      <c r="AP52" s="77"/>
      <c r="AQ52" s="77"/>
      <c r="AR52" s="77"/>
      <c r="AS52" s="77"/>
      <c r="AT52" s="77"/>
      <c r="AU52" s="77"/>
      <c r="AV52" s="77"/>
      <c r="AW52" s="77"/>
      <c r="AX52" s="77"/>
      <c r="AY52" s="77"/>
      <c r="AZ52" s="77"/>
      <c r="BA52" s="77"/>
      <c r="BB52" s="77"/>
      <c r="BC52" s="77"/>
      <c r="BD52" s="77"/>
      <c r="BE52" s="77"/>
      <c r="BF52" s="77"/>
      <c r="BG52" s="77"/>
      <c r="BH52" s="77"/>
      <c r="BI52" s="77"/>
      <c r="BJ52" s="77"/>
      <c r="BK52" s="77"/>
      <c r="BL52" s="77"/>
      <c r="BM52" s="77"/>
      <c r="BN52" s="77"/>
      <c r="BO52" s="77"/>
      <c r="BP52" s="77"/>
      <c r="BQ52" s="77"/>
      <c r="BR52" s="77"/>
      <c r="BS52" s="77"/>
      <c r="BT52" s="77"/>
      <c r="BU52" s="77"/>
      <c r="BV52" s="77"/>
      <c r="BW52" s="77"/>
      <c r="BX52" s="77"/>
      <c r="BY52" s="77"/>
      <c r="BZ52" s="77"/>
      <c r="CA52" s="77"/>
      <c r="CB52" s="77"/>
      <c r="CC52" s="77"/>
      <c r="CD52" s="77"/>
      <c r="CE52" s="77"/>
      <c r="CF52" s="77"/>
      <c r="CG52" s="77"/>
      <c r="CH52" s="77"/>
      <c r="CI52" s="77"/>
      <c r="CJ52" s="77"/>
      <c r="CK52" s="77"/>
      <c r="CL52" s="77"/>
      <c r="CM52" s="77"/>
      <c r="CN52" s="77"/>
      <c r="CO52" s="77"/>
      <c r="CP52" s="77"/>
      <c r="CQ52" s="77"/>
      <c r="CR52" s="77"/>
      <c r="CS52" s="77"/>
      <c r="CT52" s="77"/>
      <c r="CU52" s="77"/>
      <c r="CV52" s="77"/>
      <c r="CW52" s="77"/>
      <c r="CX52" s="77"/>
      <c r="CY52" s="77"/>
      <c r="CZ52" s="77"/>
      <c r="DA52" s="77"/>
      <c r="DB52" s="77"/>
      <c r="DC52" s="77"/>
      <c r="DD52" s="77"/>
      <c r="DE52" s="77"/>
      <c r="DF52" s="77"/>
      <c r="DG52" s="77"/>
      <c r="DH52" s="77"/>
      <c r="DI52" s="77"/>
      <c r="DJ52" s="77"/>
      <c r="DK52" s="77"/>
      <c r="DL52" s="77"/>
      <c r="DM52" s="77"/>
      <c r="DN52" s="77"/>
      <c r="DO52" s="77"/>
      <c r="DP52" s="77"/>
      <c r="DQ52" s="77"/>
      <c r="DR52" s="77"/>
      <c r="DS52" s="77"/>
      <c r="DT52" s="77"/>
      <c r="DU52" s="77"/>
      <c r="DV52" s="77"/>
      <c r="DW52" s="77"/>
      <c r="DX52" s="77"/>
      <c r="DY52" s="77"/>
      <c r="DZ52" s="77"/>
      <c r="EA52" s="77"/>
      <c r="EB52" s="77"/>
      <c r="EC52" s="77"/>
      <c r="ED52" s="77"/>
    </row>
    <row r="53" spans="2:134" s="792" customFormat="1" ht="34.9" hidden="1" customHeight="1">
      <c r="B53" s="708" t="s">
        <v>208</v>
      </c>
      <c r="C53" s="790">
        <v>5011.7</v>
      </c>
      <c r="D53" s="790">
        <v>1617.8</v>
      </c>
      <c r="E53" s="790">
        <v>4516.7</v>
      </c>
      <c r="F53" s="790">
        <v>1223.3</v>
      </c>
      <c r="G53" s="790">
        <v>12.9</v>
      </c>
      <c r="H53" s="790">
        <v>417.3</v>
      </c>
      <c r="I53" s="790">
        <v>227.3</v>
      </c>
      <c r="J53" s="791">
        <v>13027</v>
      </c>
      <c r="K53" s="77"/>
      <c r="L53" s="77"/>
      <c r="M53" s="77"/>
      <c r="N53" s="77"/>
      <c r="O53" s="77"/>
      <c r="P53" s="77"/>
      <c r="Q53" s="77"/>
      <c r="R53" s="77"/>
      <c r="S53" s="77"/>
      <c r="T53" s="77"/>
      <c r="U53" s="77"/>
      <c r="V53" s="77"/>
      <c r="W53" s="77"/>
      <c r="X53" s="77"/>
      <c r="Y53" s="77"/>
      <c r="Z53" s="77"/>
      <c r="AA53" s="77"/>
      <c r="AB53" s="77"/>
      <c r="AC53" s="77"/>
      <c r="AD53" s="77"/>
      <c r="AE53" s="77"/>
      <c r="AF53" s="77"/>
      <c r="AG53" s="77"/>
      <c r="AH53" s="77"/>
      <c r="AI53" s="77"/>
      <c r="AJ53" s="77"/>
      <c r="AK53" s="77"/>
      <c r="AL53" s="77"/>
      <c r="AM53" s="77"/>
      <c r="AN53" s="77"/>
      <c r="AO53" s="77"/>
      <c r="AP53" s="77"/>
      <c r="AQ53" s="77"/>
      <c r="AR53" s="77"/>
      <c r="AS53" s="77"/>
      <c r="AT53" s="77"/>
      <c r="AU53" s="77"/>
      <c r="AV53" s="77"/>
      <c r="AW53" s="77"/>
      <c r="AX53" s="77"/>
      <c r="AY53" s="77"/>
      <c r="AZ53" s="77"/>
      <c r="BA53" s="77"/>
      <c r="BB53" s="77"/>
      <c r="BC53" s="77"/>
      <c r="BD53" s="77"/>
      <c r="BE53" s="77"/>
      <c r="BF53" s="77"/>
      <c r="BG53" s="77"/>
      <c r="BH53" s="77"/>
      <c r="BI53" s="77"/>
      <c r="BJ53" s="77"/>
      <c r="BK53" s="77"/>
      <c r="BL53" s="77"/>
      <c r="BM53" s="77"/>
      <c r="BN53" s="77"/>
      <c r="BO53" s="77"/>
      <c r="BP53" s="77"/>
      <c r="BQ53" s="77"/>
      <c r="BR53" s="77"/>
      <c r="BS53" s="77"/>
      <c r="BT53" s="77"/>
      <c r="BU53" s="77"/>
      <c r="BV53" s="77"/>
      <c r="BW53" s="77"/>
      <c r="BX53" s="77"/>
      <c r="BY53" s="77"/>
      <c r="BZ53" s="77"/>
      <c r="CA53" s="77"/>
      <c r="CB53" s="77"/>
      <c r="CC53" s="77"/>
      <c r="CD53" s="77"/>
      <c r="CE53" s="77"/>
      <c r="CF53" s="77"/>
      <c r="CG53" s="77"/>
      <c r="CH53" s="77"/>
      <c r="CI53" s="77"/>
      <c r="CJ53" s="77"/>
      <c r="CK53" s="77"/>
      <c r="CL53" s="77"/>
      <c r="CM53" s="77"/>
      <c r="CN53" s="77"/>
      <c r="CO53" s="77"/>
      <c r="CP53" s="77"/>
      <c r="CQ53" s="77"/>
      <c r="CR53" s="77"/>
      <c r="CS53" s="77"/>
      <c r="CT53" s="77"/>
      <c r="CU53" s="77"/>
      <c r="CV53" s="77"/>
      <c r="CW53" s="77"/>
      <c r="CX53" s="77"/>
      <c r="CY53" s="77"/>
      <c r="CZ53" s="77"/>
      <c r="DA53" s="77"/>
      <c r="DB53" s="77"/>
      <c r="DC53" s="77"/>
      <c r="DD53" s="77"/>
      <c r="DE53" s="77"/>
      <c r="DF53" s="77"/>
      <c r="DG53" s="77"/>
      <c r="DH53" s="77"/>
      <c r="DI53" s="77"/>
      <c r="DJ53" s="77"/>
      <c r="DK53" s="77"/>
      <c r="DL53" s="77"/>
      <c r="DM53" s="77"/>
      <c r="DN53" s="77"/>
      <c r="DO53" s="77"/>
      <c r="DP53" s="77"/>
      <c r="DQ53" s="77"/>
      <c r="DR53" s="77"/>
      <c r="DS53" s="77"/>
      <c r="DT53" s="77"/>
      <c r="DU53" s="77"/>
      <c r="DV53" s="77"/>
      <c r="DW53" s="77"/>
      <c r="DX53" s="77"/>
      <c r="DY53" s="77"/>
      <c r="DZ53" s="77"/>
      <c r="EA53" s="77"/>
      <c r="EB53" s="77"/>
      <c r="EC53" s="77"/>
      <c r="ED53" s="77"/>
    </row>
    <row r="54" spans="2:134" s="792" customFormat="1" ht="34.9" customHeight="1">
      <c r="B54" s="714">
        <v>2023</v>
      </c>
      <c r="C54" s="795"/>
      <c r="D54" s="795"/>
      <c r="E54" s="795"/>
      <c r="F54" s="795"/>
      <c r="G54" s="795"/>
      <c r="H54" s="795"/>
      <c r="I54" s="795"/>
      <c r="J54" s="796"/>
      <c r="K54" s="77"/>
      <c r="L54" s="77"/>
      <c r="M54" s="77"/>
      <c r="N54" s="77"/>
      <c r="O54" s="77"/>
      <c r="P54" s="77"/>
      <c r="Q54" s="77"/>
      <c r="R54" s="77"/>
      <c r="S54" s="77"/>
      <c r="T54" s="77"/>
      <c r="U54" s="77"/>
      <c r="V54" s="77"/>
      <c r="W54" s="77"/>
      <c r="X54" s="77"/>
      <c r="Y54" s="77"/>
      <c r="Z54" s="77"/>
      <c r="AA54" s="77"/>
      <c r="AB54" s="77"/>
      <c r="AC54" s="77"/>
      <c r="AD54" s="77"/>
      <c r="AE54" s="77"/>
      <c r="AF54" s="77"/>
      <c r="AG54" s="77"/>
      <c r="AH54" s="77"/>
      <c r="AI54" s="77"/>
      <c r="AJ54" s="77"/>
      <c r="AK54" s="77"/>
      <c r="AL54" s="77"/>
      <c r="AM54" s="77"/>
      <c r="AN54" s="77"/>
      <c r="AO54" s="77"/>
      <c r="AP54" s="77"/>
      <c r="AQ54" s="77"/>
      <c r="AR54" s="77"/>
      <c r="AS54" s="77"/>
      <c r="AT54" s="77"/>
      <c r="AU54" s="77"/>
      <c r="AV54" s="77"/>
      <c r="AW54" s="77"/>
      <c r="AX54" s="77"/>
      <c r="AY54" s="77"/>
      <c r="AZ54" s="77"/>
      <c r="BA54" s="77"/>
      <c r="BB54" s="77"/>
      <c r="BC54" s="77"/>
      <c r="BD54" s="77"/>
      <c r="BE54" s="77"/>
      <c r="BF54" s="77"/>
      <c r="BG54" s="77"/>
      <c r="BH54" s="77"/>
      <c r="BI54" s="77"/>
      <c r="BJ54" s="77"/>
      <c r="BK54" s="77"/>
      <c r="BL54" s="77"/>
      <c r="BM54" s="77"/>
      <c r="BN54" s="77"/>
      <c r="BO54" s="77"/>
      <c r="BP54" s="77"/>
      <c r="BQ54" s="77"/>
      <c r="BR54" s="77"/>
      <c r="BS54" s="77"/>
      <c r="BT54" s="77"/>
      <c r="BU54" s="77"/>
      <c r="BV54" s="77"/>
      <c r="BW54" s="77"/>
      <c r="BX54" s="77"/>
      <c r="BY54" s="77"/>
      <c r="BZ54" s="77"/>
      <c r="CA54" s="77"/>
      <c r="CB54" s="77"/>
      <c r="CC54" s="77"/>
      <c r="CD54" s="77"/>
      <c r="CE54" s="77"/>
      <c r="CF54" s="77"/>
      <c r="CG54" s="77"/>
      <c r="CH54" s="77"/>
      <c r="CI54" s="77"/>
      <c r="CJ54" s="77"/>
      <c r="CK54" s="77"/>
      <c r="CL54" s="77"/>
      <c r="CM54" s="77"/>
      <c r="CN54" s="77"/>
      <c r="CO54" s="77"/>
      <c r="CP54" s="77"/>
      <c r="CQ54" s="77"/>
      <c r="CR54" s="77"/>
      <c r="CS54" s="77"/>
      <c r="CT54" s="77"/>
      <c r="CU54" s="77"/>
      <c r="CV54" s="77"/>
      <c r="CW54" s="77"/>
      <c r="CX54" s="77"/>
      <c r="CY54" s="77"/>
      <c r="CZ54" s="77"/>
      <c r="DA54" s="77"/>
      <c r="DB54" s="77"/>
      <c r="DC54" s="77"/>
      <c r="DD54" s="77"/>
      <c r="DE54" s="77"/>
      <c r="DF54" s="77"/>
      <c r="DG54" s="77"/>
      <c r="DH54" s="77"/>
      <c r="DI54" s="77"/>
      <c r="DJ54" s="77"/>
      <c r="DK54" s="77"/>
      <c r="DL54" s="77"/>
      <c r="DM54" s="77"/>
      <c r="DN54" s="77"/>
      <c r="DO54" s="77"/>
      <c r="DP54" s="77"/>
      <c r="DQ54" s="77"/>
      <c r="DR54" s="77"/>
      <c r="DS54" s="77"/>
      <c r="DT54" s="77"/>
      <c r="DU54" s="77"/>
      <c r="DV54" s="77"/>
      <c r="DW54" s="77"/>
      <c r="DX54" s="77"/>
      <c r="DY54" s="77"/>
      <c r="DZ54" s="77"/>
      <c r="EA54" s="77"/>
      <c r="EB54" s="77"/>
      <c r="EC54" s="77"/>
      <c r="ED54" s="77"/>
    </row>
    <row r="55" spans="2:134" s="792" customFormat="1" ht="34.9" customHeight="1">
      <c r="B55" s="707" t="s">
        <v>207</v>
      </c>
      <c r="C55" s="788">
        <v>5016.7</v>
      </c>
      <c r="D55" s="788">
        <v>1669.6</v>
      </c>
      <c r="E55" s="788">
        <v>4563.6000000000004</v>
      </c>
      <c r="F55" s="788">
        <v>1258</v>
      </c>
      <c r="G55" s="788">
        <v>14.1</v>
      </c>
      <c r="H55" s="788">
        <v>419.2</v>
      </c>
      <c r="I55" s="788">
        <v>243.8</v>
      </c>
      <c r="J55" s="789">
        <v>13185.1</v>
      </c>
      <c r="K55" s="77"/>
      <c r="L55" s="77"/>
      <c r="M55" s="77"/>
      <c r="N55" s="77"/>
      <c r="O55" s="77"/>
      <c r="P55" s="77"/>
      <c r="Q55" s="77"/>
      <c r="R55" s="77"/>
      <c r="S55" s="77"/>
      <c r="T55" s="77"/>
      <c r="U55" s="77"/>
      <c r="V55" s="77"/>
      <c r="W55" s="77"/>
      <c r="X55" s="77"/>
      <c r="Y55" s="77"/>
      <c r="Z55" s="77"/>
      <c r="AA55" s="77"/>
      <c r="AB55" s="77"/>
      <c r="AC55" s="77"/>
      <c r="AD55" s="77"/>
      <c r="AE55" s="77"/>
      <c r="AF55" s="77"/>
      <c r="AG55" s="77"/>
      <c r="AH55" s="77"/>
      <c r="AI55" s="77"/>
      <c r="AJ55" s="77"/>
      <c r="AK55" s="77"/>
      <c r="AL55" s="77"/>
      <c r="AM55" s="77"/>
      <c r="AN55" s="77"/>
      <c r="AO55" s="77"/>
      <c r="AP55" s="77"/>
      <c r="AQ55" s="77"/>
      <c r="AR55" s="77"/>
      <c r="AS55" s="77"/>
      <c r="AT55" s="77"/>
      <c r="AU55" s="77"/>
      <c r="AV55" s="77"/>
      <c r="AW55" s="77"/>
      <c r="AX55" s="77"/>
      <c r="AY55" s="77"/>
      <c r="AZ55" s="77"/>
      <c r="BA55" s="77"/>
      <c r="BB55" s="77"/>
      <c r="BC55" s="77"/>
      <c r="BD55" s="77"/>
      <c r="BE55" s="77"/>
      <c r="BF55" s="77"/>
      <c r="BG55" s="77"/>
      <c r="BH55" s="77"/>
      <c r="BI55" s="77"/>
      <c r="BJ55" s="77"/>
      <c r="BK55" s="77"/>
      <c r="BL55" s="77"/>
      <c r="BM55" s="77"/>
      <c r="BN55" s="77"/>
      <c r="BO55" s="77"/>
      <c r="BP55" s="77"/>
      <c r="BQ55" s="77"/>
      <c r="BR55" s="77"/>
      <c r="BS55" s="77"/>
      <c r="BT55" s="77"/>
      <c r="BU55" s="77"/>
      <c r="BV55" s="77"/>
      <c r="BW55" s="77"/>
      <c r="BX55" s="77"/>
      <c r="BY55" s="77"/>
      <c r="BZ55" s="77"/>
      <c r="CA55" s="77"/>
      <c r="CB55" s="77"/>
      <c r="CC55" s="77"/>
      <c r="CD55" s="77"/>
      <c r="CE55" s="77"/>
      <c r="CF55" s="77"/>
      <c r="CG55" s="77"/>
      <c r="CH55" s="77"/>
      <c r="CI55" s="77"/>
      <c r="CJ55" s="77"/>
      <c r="CK55" s="77"/>
      <c r="CL55" s="77"/>
      <c r="CM55" s="77"/>
      <c r="CN55" s="77"/>
      <c r="CO55" s="77"/>
      <c r="CP55" s="77"/>
      <c r="CQ55" s="77"/>
      <c r="CR55" s="77"/>
      <c r="CS55" s="77"/>
      <c r="CT55" s="77"/>
      <c r="CU55" s="77"/>
      <c r="CV55" s="77"/>
      <c r="CW55" s="77"/>
      <c r="CX55" s="77"/>
      <c r="CY55" s="77"/>
      <c r="CZ55" s="77"/>
      <c r="DA55" s="77"/>
      <c r="DB55" s="77"/>
      <c r="DC55" s="77"/>
      <c r="DD55" s="77"/>
      <c r="DE55" s="77"/>
      <c r="DF55" s="77"/>
      <c r="DG55" s="77"/>
      <c r="DH55" s="77"/>
      <c r="DI55" s="77"/>
      <c r="DJ55" s="77"/>
      <c r="DK55" s="77"/>
      <c r="DL55" s="77"/>
      <c r="DM55" s="77"/>
      <c r="DN55" s="77"/>
      <c r="DO55" s="77"/>
      <c r="DP55" s="77"/>
      <c r="DQ55" s="77"/>
      <c r="DR55" s="77"/>
      <c r="DS55" s="77"/>
      <c r="DT55" s="77"/>
      <c r="DU55" s="77"/>
      <c r="DV55" s="77"/>
      <c r="DW55" s="77"/>
      <c r="DX55" s="77"/>
      <c r="DY55" s="77"/>
      <c r="DZ55" s="77"/>
      <c r="EA55" s="77"/>
      <c r="EB55" s="77"/>
      <c r="EC55" s="77"/>
      <c r="ED55" s="77"/>
    </row>
    <row r="56" spans="2:134" s="792" customFormat="1" ht="34.9" customHeight="1">
      <c r="B56" s="708" t="s">
        <v>253</v>
      </c>
      <c r="C56" s="790">
        <v>4993.1000000000004</v>
      </c>
      <c r="D56" s="790">
        <v>1703.7</v>
      </c>
      <c r="E56" s="790">
        <v>4569.3</v>
      </c>
      <c r="F56" s="790">
        <v>1256.2</v>
      </c>
      <c r="G56" s="790">
        <v>13.5</v>
      </c>
      <c r="H56" s="790">
        <v>452.7</v>
      </c>
      <c r="I56" s="790">
        <v>248.3</v>
      </c>
      <c r="J56" s="791">
        <v>13236.8</v>
      </c>
      <c r="K56" s="77"/>
      <c r="L56" s="77"/>
      <c r="M56" s="77"/>
      <c r="N56" s="77"/>
      <c r="O56" s="77"/>
      <c r="P56" s="77"/>
      <c r="Q56" s="77"/>
      <c r="R56" s="77"/>
      <c r="S56" s="77"/>
      <c r="T56" s="77"/>
      <c r="U56" s="77"/>
      <c r="V56" s="77"/>
      <c r="W56" s="77"/>
      <c r="X56" s="77"/>
      <c r="Y56" s="77"/>
      <c r="Z56" s="77"/>
      <c r="AA56" s="77"/>
      <c r="AB56" s="77"/>
      <c r="AC56" s="77"/>
      <c r="AD56" s="77"/>
      <c r="AE56" s="77"/>
      <c r="AF56" s="77"/>
      <c r="AG56" s="77"/>
      <c r="AH56" s="77"/>
      <c r="AI56" s="77"/>
      <c r="AJ56" s="77"/>
      <c r="AK56" s="77"/>
      <c r="AL56" s="77"/>
      <c r="AM56" s="77"/>
      <c r="AN56" s="77"/>
      <c r="AO56" s="77"/>
      <c r="AP56" s="77"/>
      <c r="AQ56" s="77"/>
      <c r="AR56" s="77"/>
      <c r="AS56" s="77"/>
      <c r="AT56" s="77"/>
      <c r="AU56" s="77"/>
      <c r="AV56" s="77"/>
      <c r="AW56" s="77"/>
      <c r="AX56" s="77"/>
      <c r="AY56" s="77"/>
      <c r="AZ56" s="77"/>
      <c r="BA56" s="77"/>
      <c r="BB56" s="77"/>
      <c r="BC56" s="77"/>
      <c r="BD56" s="77"/>
      <c r="BE56" s="77"/>
      <c r="BF56" s="77"/>
      <c r="BG56" s="77"/>
      <c r="BH56" s="77"/>
      <c r="BI56" s="77"/>
      <c r="BJ56" s="77"/>
      <c r="BK56" s="77"/>
      <c r="BL56" s="77"/>
      <c r="BM56" s="77"/>
      <c r="BN56" s="77"/>
      <c r="BO56" s="77"/>
      <c r="BP56" s="77"/>
      <c r="BQ56" s="77"/>
      <c r="BR56" s="77"/>
      <c r="BS56" s="77"/>
      <c r="BT56" s="77"/>
      <c r="BU56" s="77"/>
      <c r="BV56" s="77"/>
      <c r="BW56" s="77"/>
      <c r="BX56" s="77"/>
      <c r="BY56" s="77"/>
      <c r="BZ56" s="77"/>
      <c r="CA56" s="77"/>
      <c r="CB56" s="77"/>
      <c r="CC56" s="77"/>
      <c r="CD56" s="77"/>
      <c r="CE56" s="77"/>
      <c r="CF56" s="77"/>
      <c r="CG56" s="77"/>
      <c r="CH56" s="77"/>
      <c r="CI56" s="77"/>
      <c r="CJ56" s="77"/>
      <c r="CK56" s="77"/>
      <c r="CL56" s="77"/>
      <c r="CM56" s="77"/>
      <c r="CN56" s="77"/>
      <c r="CO56" s="77"/>
      <c r="CP56" s="77"/>
      <c r="CQ56" s="77"/>
      <c r="CR56" s="77"/>
      <c r="CS56" s="77"/>
      <c r="CT56" s="77"/>
      <c r="CU56" s="77"/>
      <c r="CV56" s="77"/>
      <c r="CW56" s="77"/>
      <c r="CX56" s="77"/>
      <c r="CY56" s="77"/>
      <c r="CZ56" s="77"/>
      <c r="DA56" s="77"/>
      <c r="DB56" s="77"/>
      <c r="DC56" s="77"/>
      <c r="DD56" s="77"/>
      <c r="DE56" s="77"/>
      <c r="DF56" s="77"/>
      <c r="DG56" s="77"/>
      <c r="DH56" s="77"/>
      <c r="DI56" s="77"/>
      <c r="DJ56" s="77"/>
      <c r="DK56" s="77"/>
      <c r="DL56" s="77"/>
      <c r="DM56" s="77"/>
      <c r="DN56" s="77"/>
      <c r="DO56" s="77"/>
      <c r="DP56" s="77"/>
      <c r="DQ56" s="77"/>
      <c r="DR56" s="77"/>
      <c r="DS56" s="77"/>
      <c r="DT56" s="77"/>
      <c r="DU56" s="77"/>
      <c r="DV56" s="77"/>
      <c r="DW56" s="77"/>
      <c r="DX56" s="77"/>
      <c r="DY56" s="77"/>
      <c r="DZ56" s="77"/>
      <c r="EA56" s="77"/>
      <c r="EB56" s="77"/>
      <c r="EC56" s="77"/>
      <c r="ED56" s="77"/>
    </row>
    <row r="57" spans="2:134" s="792" customFormat="1" ht="34.9" customHeight="1">
      <c r="B57" s="707" t="s">
        <v>680</v>
      </c>
      <c r="C57" s="788">
        <v>4980.2</v>
      </c>
      <c r="D57" s="788">
        <v>1765</v>
      </c>
      <c r="E57" s="788">
        <v>4587.7</v>
      </c>
      <c r="F57" s="788">
        <v>1283.5999999999999</v>
      </c>
      <c r="G57" s="788">
        <v>14.7</v>
      </c>
      <c r="H57" s="788">
        <v>491.3</v>
      </c>
      <c r="I57" s="788">
        <v>262.39999999999998</v>
      </c>
      <c r="J57" s="789">
        <v>13384.9</v>
      </c>
      <c r="K57" s="77"/>
      <c r="L57" s="77"/>
      <c r="M57" s="77"/>
      <c r="N57" s="77"/>
      <c r="O57" s="77"/>
      <c r="P57" s="77"/>
      <c r="Q57" s="77"/>
      <c r="R57" s="77"/>
      <c r="S57" s="77"/>
      <c r="T57" s="77"/>
      <c r="U57" s="77"/>
      <c r="V57" s="77"/>
      <c r="W57" s="77"/>
      <c r="X57" s="77"/>
      <c r="Y57" s="77"/>
      <c r="Z57" s="77"/>
      <c r="AA57" s="77"/>
      <c r="AB57" s="77"/>
      <c r="AC57" s="77"/>
      <c r="AD57" s="77"/>
      <c r="AE57" s="77"/>
      <c r="AF57" s="77"/>
      <c r="AG57" s="77"/>
      <c r="AH57" s="77"/>
      <c r="AI57" s="77"/>
      <c r="AJ57" s="77"/>
      <c r="AK57" s="77"/>
      <c r="AL57" s="77"/>
      <c r="AM57" s="77"/>
      <c r="AN57" s="77"/>
      <c r="AO57" s="77"/>
      <c r="AP57" s="77"/>
      <c r="AQ57" s="77"/>
      <c r="AR57" s="77"/>
      <c r="AS57" s="77"/>
      <c r="AT57" s="77"/>
      <c r="AU57" s="77"/>
      <c r="AV57" s="77"/>
      <c r="AW57" s="77"/>
      <c r="AX57" s="77"/>
      <c r="AY57" s="77"/>
      <c r="AZ57" s="77"/>
      <c r="BA57" s="77"/>
      <c r="BB57" s="77"/>
      <c r="BC57" s="77"/>
      <c r="BD57" s="77"/>
      <c r="BE57" s="77"/>
      <c r="BF57" s="77"/>
      <c r="BG57" s="77"/>
      <c r="BH57" s="77"/>
      <c r="BI57" s="77"/>
      <c r="BJ57" s="77"/>
      <c r="BK57" s="77"/>
      <c r="BL57" s="77"/>
      <c r="BM57" s="77"/>
      <c r="BN57" s="77"/>
      <c r="BO57" s="77"/>
      <c r="BP57" s="77"/>
      <c r="BQ57" s="77"/>
      <c r="BR57" s="77"/>
      <c r="BS57" s="77"/>
      <c r="BT57" s="77"/>
      <c r="BU57" s="77"/>
      <c r="BV57" s="77"/>
      <c r="BW57" s="77"/>
      <c r="BX57" s="77"/>
      <c r="BY57" s="77"/>
      <c r="BZ57" s="77"/>
      <c r="CA57" s="77"/>
      <c r="CB57" s="77"/>
      <c r="CC57" s="77"/>
      <c r="CD57" s="77"/>
      <c r="CE57" s="77"/>
      <c r="CF57" s="77"/>
      <c r="CG57" s="77"/>
      <c r="CH57" s="77"/>
      <c r="CI57" s="77"/>
      <c r="CJ57" s="77"/>
      <c r="CK57" s="77"/>
      <c r="CL57" s="77"/>
      <c r="CM57" s="77"/>
      <c r="CN57" s="77"/>
      <c r="CO57" s="77"/>
      <c r="CP57" s="77"/>
      <c r="CQ57" s="77"/>
      <c r="CR57" s="77"/>
      <c r="CS57" s="77"/>
      <c r="CT57" s="77"/>
      <c r="CU57" s="77"/>
      <c r="CV57" s="77"/>
      <c r="CW57" s="77"/>
      <c r="CX57" s="77"/>
      <c r="CY57" s="77"/>
      <c r="CZ57" s="77"/>
      <c r="DA57" s="77"/>
      <c r="DB57" s="77"/>
      <c r="DC57" s="77"/>
      <c r="DD57" s="77"/>
      <c r="DE57" s="77"/>
      <c r="DF57" s="77"/>
      <c r="DG57" s="77"/>
      <c r="DH57" s="77"/>
      <c r="DI57" s="77"/>
      <c r="DJ57" s="77"/>
      <c r="DK57" s="77"/>
      <c r="DL57" s="77"/>
      <c r="DM57" s="77"/>
      <c r="DN57" s="77"/>
      <c r="DO57" s="77"/>
      <c r="DP57" s="77"/>
      <c r="DQ57" s="77"/>
      <c r="DR57" s="77"/>
      <c r="DS57" s="77"/>
      <c r="DT57" s="77"/>
      <c r="DU57" s="77"/>
      <c r="DV57" s="77"/>
      <c r="DW57" s="77"/>
      <c r="DX57" s="77"/>
      <c r="DY57" s="77"/>
      <c r="DZ57" s="77"/>
      <c r="EA57" s="77"/>
      <c r="EB57" s="77"/>
      <c r="EC57" s="77"/>
      <c r="ED57" s="77"/>
    </row>
    <row r="58" spans="2:134" s="792" customFormat="1" ht="34.9" customHeight="1">
      <c r="B58" s="708" t="s">
        <v>992</v>
      </c>
      <c r="C58" s="790">
        <v>4927.3999999999996</v>
      </c>
      <c r="D58" s="790">
        <v>1797.6</v>
      </c>
      <c r="E58" s="790">
        <v>4541.8999999999996</v>
      </c>
      <c r="F58" s="790">
        <v>1282.4000000000001</v>
      </c>
      <c r="G58" s="790">
        <v>14.7</v>
      </c>
      <c r="H58" s="790">
        <v>480</v>
      </c>
      <c r="I58" s="790">
        <v>278.10000000000002</v>
      </c>
      <c r="J58" s="791">
        <v>13322.3</v>
      </c>
      <c r="K58" s="77"/>
      <c r="L58" s="77"/>
      <c r="M58" s="77"/>
      <c r="N58" s="77"/>
      <c r="O58" s="77"/>
      <c r="P58" s="77"/>
      <c r="Q58" s="77"/>
      <c r="R58" s="77"/>
      <c r="S58" s="77"/>
      <c r="T58" s="77"/>
      <c r="U58" s="77"/>
      <c r="V58" s="77"/>
      <c r="W58" s="77"/>
      <c r="X58" s="77"/>
      <c r="Y58" s="77"/>
      <c r="Z58" s="77"/>
      <c r="AA58" s="77"/>
      <c r="AB58" s="77"/>
      <c r="AC58" s="77"/>
      <c r="AD58" s="77"/>
      <c r="AE58" s="77"/>
      <c r="AF58" s="77"/>
      <c r="AG58" s="77"/>
      <c r="AH58" s="77"/>
      <c r="AI58" s="77"/>
      <c r="AJ58" s="77"/>
      <c r="AK58" s="77"/>
      <c r="AL58" s="77"/>
      <c r="AM58" s="77"/>
      <c r="AN58" s="77"/>
      <c r="AO58" s="77"/>
      <c r="AP58" s="77"/>
      <c r="AQ58" s="77"/>
      <c r="AR58" s="77"/>
      <c r="AS58" s="77"/>
      <c r="AT58" s="77"/>
      <c r="AU58" s="77"/>
      <c r="AV58" s="77"/>
      <c r="AW58" s="77"/>
      <c r="AX58" s="77"/>
      <c r="AY58" s="77"/>
      <c r="AZ58" s="77"/>
      <c r="BA58" s="77"/>
      <c r="BB58" s="77"/>
      <c r="BC58" s="77"/>
      <c r="BD58" s="77"/>
      <c r="BE58" s="77"/>
      <c r="BF58" s="77"/>
      <c r="BG58" s="77"/>
      <c r="BH58" s="77"/>
      <c r="BI58" s="77"/>
      <c r="BJ58" s="77"/>
      <c r="BK58" s="77"/>
      <c r="BL58" s="77"/>
      <c r="BM58" s="77"/>
      <c r="BN58" s="77"/>
      <c r="BO58" s="77"/>
      <c r="BP58" s="77"/>
      <c r="BQ58" s="77"/>
      <c r="BR58" s="77"/>
      <c r="BS58" s="77"/>
      <c r="BT58" s="77"/>
      <c r="BU58" s="77"/>
      <c r="BV58" s="77"/>
      <c r="BW58" s="77"/>
      <c r="BX58" s="77"/>
      <c r="BY58" s="77"/>
      <c r="BZ58" s="77"/>
      <c r="CA58" s="77"/>
      <c r="CB58" s="77"/>
      <c r="CC58" s="77"/>
      <c r="CD58" s="77"/>
      <c r="CE58" s="77"/>
      <c r="CF58" s="77"/>
      <c r="CG58" s="77"/>
      <c r="CH58" s="77"/>
      <c r="CI58" s="77"/>
      <c r="CJ58" s="77"/>
      <c r="CK58" s="77"/>
      <c r="CL58" s="77"/>
      <c r="CM58" s="77"/>
      <c r="CN58" s="77"/>
      <c r="CO58" s="77"/>
      <c r="CP58" s="77"/>
      <c r="CQ58" s="77"/>
      <c r="CR58" s="77"/>
      <c r="CS58" s="77"/>
      <c r="CT58" s="77"/>
      <c r="CU58" s="77"/>
      <c r="CV58" s="77"/>
      <c r="CW58" s="77"/>
      <c r="CX58" s="77"/>
      <c r="CY58" s="77"/>
      <c r="CZ58" s="77"/>
      <c r="DA58" s="77"/>
      <c r="DB58" s="77"/>
      <c r="DC58" s="77"/>
      <c r="DD58" s="77"/>
      <c r="DE58" s="77"/>
      <c r="DF58" s="77"/>
      <c r="DG58" s="77"/>
      <c r="DH58" s="77"/>
      <c r="DI58" s="77"/>
      <c r="DJ58" s="77"/>
      <c r="DK58" s="77"/>
      <c r="DL58" s="77"/>
      <c r="DM58" s="77"/>
      <c r="DN58" s="77"/>
      <c r="DO58" s="77"/>
      <c r="DP58" s="77"/>
      <c r="DQ58" s="77"/>
      <c r="DR58" s="77"/>
      <c r="DS58" s="77"/>
      <c r="DT58" s="77"/>
      <c r="DU58" s="77"/>
      <c r="DV58" s="77"/>
      <c r="DW58" s="77"/>
      <c r="DX58" s="77"/>
      <c r="DY58" s="77"/>
      <c r="DZ58" s="77"/>
      <c r="EA58" s="77"/>
      <c r="EB58" s="77"/>
      <c r="EC58" s="77"/>
      <c r="ED58" s="77"/>
    </row>
    <row r="59" spans="2:134" s="792" customFormat="1" ht="34.9" customHeight="1">
      <c r="B59" s="714">
        <v>2024</v>
      </c>
      <c r="C59" s="795"/>
      <c r="D59" s="795"/>
      <c r="E59" s="795"/>
      <c r="F59" s="795"/>
      <c r="G59" s="795"/>
      <c r="H59" s="795"/>
      <c r="I59" s="795"/>
      <c r="J59" s="796"/>
      <c r="K59" s="77"/>
      <c r="L59" s="77"/>
      <c r="M59" s="77"/>
      <c r="N59" s="77"/>
      <c r="O59" s="77"/>
      <c r="P59" s="77"/>
      <c r="Q59" s="77"/>
      <c r="R59" s="77"/>
      <c r="S59" s="77"/>
      <c r="T59" s="77"/>
      <c r="U59" s="77"/>
      <c r="V59" s="77"/>
      <c r="W59" s="77"/>
      <c r="X59" s="77"/>
      <c r="Y59" s="77"/>
      <c r="Z59" s="77"/>
      <c r="AA59" s="77"/>
      <c r="AB59" s="77"/>
      <c r="AC59" s="77"/>
      <c r="AD59" s="77"/>
      <c r="AE59" s="77"/>
      <c r="AF59" s="77"/>
      <c r="AG59" s="77"/>
      <c r="AH59" s="77"/>
      <c r="AI59" s="77"/>
      <c r="AJ59" s="77"/>
      <c r="AK59" s="77"/>
      <c r="AL59" s="77"/>
      <c r="AM59" s="77"/>
      <c r="AN59" s="77"/>
      <c r="AO59" s="77"/>
      <c r="AP59" s="77"/>
      <c r="AQ59" s="77"/>
      <c r="AR59" s="77"/>
      <c r="AS59" s="77"/>
      <c r="AT59" s="77"/>
      <c r="AU59" s="77"/>
      <c r="AV59" s="77"/>
      <c r="AW59" s="77"/>
      <c r="AX59" s="77"/>
      <c r="AY59" s="77"/>
      <c r="AZ59" s="77"/>
      <c r="BA59" s="77"/>
      <c r="BB59" s="77"/>
      <c r="BC59" s="77"/>
      <c r="BD59" s="77"/>
      <c r="BE59" s="77"/>
      <c r="BF59" s="77"/>
      <c r="BG59" s="77"/>
      <c r="BH59" s="77"/>
      <c r="BI59" s="77"/>
      <c r="BJ59" s="77"/>
      <c r="BK59" s="77"/>
      <c r="BL59" s="77"/>
      <c r="BM59" s="77"/>
      <c r="BN59" s="77"/>
      <c r="BO59" s="77"/>
      <c r="BP59" s="77"/>
      <c r="BQ59" s="77"/>
      <c r="BR59" s="77"/>
      <c r="BS59" s="77"/>
      <c r="BT59" s="77"/>
      <c r="BU59" s="77"/>
      <c r="BV59" s="77"/>
      <c r="BW59" s="77"/>
      <c r="BX59" s="77"/>
      <c r="BY59" s="77"/>
      <c r="BZ59" s="77"/>
      <c r="CA59" s="77"/>
      <c r="CB59" s="77"/>
      <c r="CC59" s="77"/>
      <c r="CD59" s="77"/>
      <c r="CE59" s="77"/>
      <c r="CF59" s="77"/>
      <c r="CG59" s="77"/>
      <c r="CH59" s="77"/>
      <c r="CI59" s="77"/>
      <c r="CJ59" s="77"/>
      <c r="CK59" s="77"/>
      <c r="CL59" s="77"/>
      <c r="CM59" s="77"/>
      <c r="CN59" s="77"/>
      <c r="CO59" s="77"/>
      <c r="CP59" s="77"/>
      <c r="CQ59" s="77"/>
      <c r="CR59" s="77"/>
      <c r="CS59" s="77"/>
      <c r="CT59" s="77"/>
      <c r="CU59" s="77"/>
      <c r="CV59" s="77"/>
      <c r="CW59" s="77"/>
      <c r="CX59" s="77"/>
      <c r="CY59" s="77"/>
      <c r="CZ59" s="77"/>
      <c r="DA59" s="77"/>
      <c r="DB59" s="77"/>
      <c r="DC59" s="77"/>
      <c r="DD59" s="77"/>
      <c r="DE59" s="77"/>
      <c r="DF59" s="77"/>
      <c r="DG59" s="77"/>
      <c r="DH59" s="77"/>
      <c r="DI59" s="77"/>
      <c r="DJ59" s="77"/>
      <c r="DK59" s="77"/>
      <c r="DL59" s="77"/>
      <c r="DM59" s="77"/>
      <c r="DN59" s="77"/>
      <c r="DO59" s="77"/>
      <c r="DP59" s="77"/>
      <c r="DQ59" s="77"/>
      <c r="DR59" s="77"/>
      <c r="DS59" s="77"/>
      <c r="DT59" s="77"/>
      <c r="DU59" s="77"/>
      <c r="DV59" s="77"/>
      <c r="DW59" s="77"/>
      <c r="DX59" s="77"/>
      <c r="DY59" s="77"/>
      <c r="DZ59" s="77"/>
      <c r="EA59" s="77"/>
      <c r="EB59" s="77"/>
      <c r="EC59" s="77"/>
      <c r="ED59" s="77"/>
    </row>
    <row r="60" spans="2:134" s="792" customFormat="1" ht="34.9" customHeight="1">
      <c r="B60" s="707" t="s">
        <v>1025</v>
      </c>
      <c r="C60" s="788">
        <v>5703.1</v>
      </c>
      <c r="D60" s="788">
        <v>1767.7</v>
      </c>
      <c r="E60" s="788">
        <v>4549</v>
      </c>
      <c r="F60" s="788">
        <v>1291.9000000000001</v>
      </c>
      <c r="G60" s="788">
        <v>17.7</v>
      </c>
      <c r="H60" s="788">
        <v>487.3</v>
      </c>
      <c r="I60" s="788">
        <v>133.5</v>
      </c>
      <c r="J60" s="789">
        <v>13950.2</v>
      </c>
      <c r="K60" s="77"/>
      <c r="L60" s="77"/>
      <c r="M60" s="77"/>
      <c r="N60" s="77"/>
      <c r="O60" s="77"/>
      <c r="P60" s="77"/>
      <c r="Q60" s="77"/>
      <c r="R60" s="77"/>
      <c r="S60" s="77"/>
      <c r="T60" s="77"/>
      <c r="U60" s="77"/>
      <c r="V60" s="77"/>
      <c r="W60" s="77"/>
      <c r="X60" s="77"/>
      <c r="Y60" s="77"/>
      <c r="Z60" s="77"/>
      <c r="AA60" s="77"/>
      <c r="AB60" s="77"/>
      <c r="AC60" s="77"/>
      <c r="AD60" s="77"/>
      <c r="AE60" s="77"/>
      <c r="AF60" s="77"/>
      <c r="AG60" s="77"/>
      <c r="AH60" s="77"/>
      <c r="AI60" s="77"/>
      <c r="AJ60" s="77"/>
      <c r="AK60" s="77"/>
      <c r="AL60" s="77"/>
      <c r="AM60" s="77"/>
      <c r="AN60" s="77"/>
      <c r="AO60" s="77"/>
      <c r="AP60" s="77"/>
      <c r="AQ60" s="77"/>
      <c r="AR60" s="77"/>
      <c r="AS60" s="77"/>
      <c r="AT60" s="77"/>
      <c r="AU60" s="77"/>
      <c r="AV60" s="77"/>
      <c r="AW60" s="77"/>
      <c r="AX60" s="77"/>
      <c r="AY60" s="77"/>
      <c r="AZ60" s="77"/>
      <c r="BA60" s="77"/>
      <c r="BB60" s="77"/>
      <c r="BC60" s="77"/>
      <c r="BD60" s="77"/>
      <c r="BE60" s="77"/>
      <c r="BF60" s="77"/>
      <c r="BG60" s="77"/>
      <c r="BH60" s="77"/>
      <c r="BI60" s="77"/>
      <c r="BJ60" s="77"/>
      <c r="BK60" s="77"/>
      <c r="BL60" s="77"/>
      <c r="BM60" s="77"/>
      <c r="BN60" s="77"/>
      <c r="BO60" s="77"/>
      <c r="BP60" s="77"/>
      <c r="BQ60" s="77"/>
      <c r="BR60" s="77"/>
      <c r="BS60" s="77"/>
      <c r="BT60" s="77"/>
      <c r="BU60" s="77"/>
      <c r="BV60" s="77"/>
      <c r="BW60" s="77"/>
      <c r="BX60" s="77"/>
      <c r="BY60" s="77"/>
      <c r="BZ60" s="77"/>
      <c r="CA60" s="77"/>
      <c r="CB60" s="77"/>
      <c r="CC60" s="77"/>
      <c r="CD60" s="77"/>
      <c r="CE60" s="77"/>
      <c r="CF60" s="77"/>
      <c r="CG60" s="77"/>
      <c r="CH60" s="77"/>
      <c r="CI60" s="77"/>
      <c r="CJ60" s="77"/>
      <c r="CK60" s="77"/>
      <c r="CL60" s="77"/>
      <c r="CM60" s="77"/>
      <c r="CN60" s="77"/>
      <c r="CO60" s="77"/>
      <c r="CP60" s="77"/>
      <c r="CQ60" s="77"/>
      <c r="CR60" s="77"/>
      <c r="CS60" s="77"/>
      <c r="CT60" s="77"/>
      <c r="CU60" s="77"/>
      <c r="CV60" s="77"/>
      <c r="CW60" s="77"/>
      <c r="CX60" s="77"/>
      <c r="CY60" s="77"/>
      <c r="CZ60" s="77"/>
      <c r="DA60" s="77"/>
      <c r="DB60" s="77"/>
      <c r="DC60" s="77"/>
      <c r="DD60" s="77"/>
      <c r="DE60" s="77"/>
      <c r="DF60" s="77"/>
      <c r="DG60" s="77"/>
      <c r="DH60" s="77"/>
      <c r="DI60" s="77"/>
      <c r="DJ60" s="77"/>
      <c r="DK60" s="77"/>
      <c r="DL60" s="77"/>
      <c r="DM60" s="77"/>
      <c r="DN60" s="77"/>
      <c r="DO60" s="77"/>
      <c r="DP60" s="77"/>
      <c r="DQ60" s="77"/>
      <c r="DR60" s="77"/>
      <c r="DS60" s="77"/>
      <c r="DT60" s="77"/>
      <c r="DU60" s="77"/>
      <c r="DV60" s="77"/>
      <c r="DW60" s="77"/>
      <c r="DX60" s="77"/>
      <c r="DY60" s="77"/>
      <c r="DZ60" s="77"/>
      <c r="EA60" s="77"/>
      <c r="EB60" s="77"/>
      <c r="EC60" s="77"/>
      <c r="ED60" s="77"/>
    </row>
    <row r="61" spans="2:134" s="792" customFormat="1" ht="34.9" customHeight="1">
      <c r="B61" s="708" t="s">
        <v>1034</v>
      </c>
      <c r="C61" s="790">
        <v>5748</v>
      </c>
      <c r="D61" s="790">
        <v>1762</v>
      </c>
      <c r="E61" s="790">
        <v>4539</v>
      </c>
      <c r="F61" s="790">
        <v>1311</v>
      </c>
      <c r="G61" s="790">
        <v>16</v>
      </c>
      <c r="H61" s="790">
        <v>507</v>
      </c>
      <c r="I61" s="790">
        <v>109</v>
      </c>
      <c r="J61" s="791">
        <v>13992</v>
      </c>
      <c r="K61" s="77"/>
      <c r="L61" s="77"/>
      <c r="M61" s="77"/>
      <c r="N61" s="77"/>
      <c r="O61" s="77"/>
      <c r="P61" s="77"/>
      <c r="Q61" s="77"/>
      <c r="R61" s="77"/>
      <c r="S61" s="77"/>
      <c r="T61" s="77"/>
      <c r="U61" s="77"/>
      <c r="V61" s="77"/>
      <c r="W61" s="77"/>
      <c r="X61" s="77"/>
      <c r="Y61" s="77"/>
      <c r="Z61" s="77"/>
      <c r="AA61" s="77"/>
      <c r="AB61" s="77"/>
      <c r="AC61" s="77"/>
      <c r="AD61" s="77"/>
      <c r="AE61" s="77"/>
      <c r="AF61" s="77"/>
      <c r="AG61" s="77"/>
      <c r="AH61" s="77"/>
      <c r="AI61" s="77"/>
      <c r="AJ61" s="77"/>
      <c r="AK61" s="77"/>
      <c r="AL61" s="77"/>
      <c r="AM61" s="77"/>
      <c r="AN61" s="77"/>
      <c r="AO61" s="77"/>
      <c r="AP61" s="77"/>
      <c r="AQ61" s="77"/>
      <c r="AR61" s="77"/>
      <c r="AS61" s="77"/>
      <c r="AT61" s="77"/>
      <c r="AU61" s="77"/>
      <c r="AV61" s="77"/>
      <c r="AW61" s="77"/>
      <c r="AX61" s="77"/>
      <c r="AY61" s="77"/>
      <c r="AZ61" s="77"/>
      <c r="BA61" s="77"/>
      <c r="BB61" s="77"/>
      <c r="BC61" s="77"/>
      <c r="BD61" s="77"/>
      <c r="BE61" s="77"/>
      <c r="BF61" s="77"/>
      <c r="BG61" s="77"/>
      <c r="BH61" s="77"/>
      <c r="BI61" s="77"/>
      <c r="BJ61" s="77"/>
      <c r="BK61" s="77"/>
      <c r="BL61" s="77"/>
      <c r="BM61" s="77"/>
      <c r="BN61" s="77"/>
      <c r="BO61" s="77"/>
      <c r="BP61" s="77"/>
      <c r="BQ61" s="77"/>
      <c r="BR61" s="77"/>
      <c r="BS61" s="77"/>
      <c r="BT61" s="77"/>
      <c r="BU61" s="77"/>
      <c r="BV61" s="77"/>
      <c r="BW61" s="77"/>
      <c r="BX61" s="77"/>
      <c r="BY61" s="77"/>
      <c r="BZ61" s="77"/>
      <c r="CA61" s="77"/>
      <c r="CB61" s="77"/>
      <c r="CC61" s="77"/>
      <c r="CD61" s="77"/>
      <c r="CE61" s="77"/>
      <c r="CF61" s="77"/>
      <c r="CG61" s="77"/>
      <c r="CH61" s="77"/>
      <c r="CI61" s="77"/>
      <c r="CJ61" s="77"/>
      <c r="CK61" s="77"/>
      <c r="CL61" s="77"/>
      <c r="CM61" s="77"/>
      <c r="CN61" s="77"/>
      <c r="CO61" s="77"/>
      <c r="CP61" s="77"/>
      <c r="CQ61" s="77"/>
      <c r="CR61" s="77"/>
      <c r="CS61" s="77"/>
      <c r="CT61" s="77"/>
      <c r="CU61" s="77"/>
      <c r="CV61" s="77"/>
      <c r="CW61" s="77"/>
      <c r="CX61" s="77"/>
      <c r="CY61" s="77"/>
      <c r="CZ61" s="77"/>
      <c r="DA61" s="77"/>
      <c r="DB61" s="77"/>
      <c r="DC61" s="77"/>
      <c r="DD61" s="77"/>
      <c r="DE61" s="77"/>
      <c r="DF61" s="77"/>
      <c r="DG61" s="77"/>
      <c r="DH61" s="77"/>
      <c r="DI61" s="77"/>
      <c r="DJ61" s="77"/>
      <c r="DK61" s="77"/>
      <c r="DL61" s="77"/>
      <c r="DM61" s="77"/>
      <c r="DN61" s="77"/>
      <c r="DO61" s="77"/>
      <c r="DP61" s="77"/>
      <c r="DQ61" s="77"/>
      <c r="DR61" s="77"/>
      <c r="DS61" s="77"/>
      <c r="DT61" s="77"/>
      <c r="DU61" s="77"/>
      <c r="DV61" s="77"/>
      <c r="DW61" s="77"/>
      <c r="DX61" s="77"/>
      <c r="DY61" s="77"/>
      <c r="DZ61" s="77"/>
      <c r="EA61" s="77"/>
      <c r="EB61" s="77"/>
      <c r="EC61" s="77"/>
      <c r="ED61" s="77"/>
    </row>
    <row r="62" spans="2:134" s="792" customFormat="1" ht="34.9" customHeight="1">
      <c r="B62" s="707" t="s">
        <v>1042</v>
      </c>
      <c r="C62" s="788">
        <v>5750</v>
      </c>
      <c r="D62" s="788">
        <v>1818</v>
      </c>
      <c r="E62" s="788">
        <v>4550</v>
      </c>
      <c r="F62" s="788">
        <v>1320</v>
      </c>
      <c r="G62" s="788">
        <v>17</v>
      </c>
      <c r="H62" s="788">
        <v>531</v>
      </c>
      <c r="I62" s="788">
        <v>67</v>
      </c>
      <c r="J62" s="789">
        <v>14053</v>
      </c>
      <c r="K62" s="77"/>
      <c r="L62" s="77"/>
      <c r="M62" s="77"/>
      <c r="N62" s="77"/>
      <c r="O62" s="77"/>
      <c r="P62" s="77"/>
      <c r="Q62" s="77"/>
      <c r="R62" s="77"/>
      <c r="S62" s="77"/>
      <c r="T62" s="77"/>
      <c r="U62" s="77"/>
      <c r="V62" s="77"/>
      <c r="W62" s="77"/>
      <c r="X62" s="77"/>
      <c r="Y62" s="77"/>
      <c r="Z62" s="77"/>
      <c r="AA62" s="77"/>
      <c r="AB62" s="77"/>
      <c r="AC62" s="77"/>
      <c r="AD62" s="77"/>
      <c r="AE62" s="77"/>
      <c r="AF62" s="77"/>
      <c r="AG62" s="77"/>
      <c r="AH62" s="77"/>
      <c r="AI62" s="77"/>
      <c r="AJ62" s="77"/>
      <c r="AK62" s="77"/>
      <c r="AL62" s="77"/>
      <c r="AM62" s="77"/>
      <c r="AN62" s="77"/>
      <c r="AO62" s="77"/>
      <c r="AP62" s="77"/>
      <c r="AQ62" s="77"/>
      <c r="AR62" s="77"/>
      <c r="AS62" s="77"/>
      <c r="AT62" s="77"/>
      <c r="AU62" s="77"/>
      <c r="AV62" s="77"/>
      <c r="AW62" s="77"/>
      <c r="AX62" s="77"/>
      <c r="AY62" s="77"/>
      <c r="AZ62" s="77"/>
      <c r="BA62" s="77"/>
      <c r="BB62" s="77"/>
      <c r="BC62" s="77"/>
      <c r="BD62" s="77"/>
      <c r="BE62" s="77"/>
      <c r="BF62" s="77"/>
      <c r="BG62" s="77"/>
      <c r="BH62" s="77"/>
      <c r="BI62" s="77"/>
      <c r="BJ62" s="77"/>
      <c r="BK62" s="77"/>
      <c r="BL62" s="77"/>
      <c r="BM62" s="77"/>
      <c r="BN62" s="77"/>
      <c r="BO62" s="77"/>
      <c r="BP62" s="77"/>
      <c r="BQ62" s="77"/>
      <c r="BR62" s="77"/>
      <c r="BS62" s="77"/>
      <c r="BT62" s="77"/>
      <c r="BU62" s="77"/>
      <c r="BV62" s="77"/>
      <c r="BW62" s="77"/>
      <c r="BX62" s="77"/>
      <c r="BY62" s="77"/>
      <c r="BZ62" s="77"/>
      <c r="CA62" s="77"/>
      <c r="CB62" s="77"/>
      <c r="CC62" s="77"/>
      <c r="CD62" s="77"/>
      <c r="CE62" s="77"/>
      <c r="CF62" s="77"/>
      <c r="CG62" s="77"/>
      <c r="CH62" s="77"/>
      <c r="CI62" s="77"/>
      <c r="CJ62" s="77"/>
      <c r="CK62" s="77"/>
      <c r="CL62" s="77"/>
      <c r="CM62" s="77"/>
      <c r="CN62" s="77"/>
      <c r="CO62" s="77"/>
      <c r="CP62" s="77"/>
      <c r="CQ62" s="77"/>
      <c r="CR62" s="77"/>
      <c r="CS62" s="77"/>
      <c r="CT62" s="77"/>
      <c r="CU62" s="77"/>
      <c r="CV62" s="77"/>
      <c r="CW62" s="77"/>
      <c r="CX62" s="77"/>
      <c r="CY62" s="77"/>
      <c r="CZ62" s="77"/>
      <c r="DA62" s="77"/>
      <c r="DB62" s="77"/>
      <c r="DC62" s="77"/>
      <c r="DD62" s="77"/>
      <c r="DE62" s="77"/>
      <c r="DF62" s="77"/>
      <c r="DG62" s="77"/>
      <c r="DH62" s="77"/>
      <c r="DI62" s="77"/>
      <c r="DJ62" s="77"/>
      <c r="DK62" s="77"/>
      <c r="DL62" s="77"/>
      <c r="DM62" s="77"/>
      <c r="DN62" s="77"/>
      <c r="DO62" s="77"/>
      <c r="DP62" s="77"/>
      <c r="DQ62" s="77"/>
      <c r="DR62" s="77"/>
      <c r="DS62" s="77"/>
      <c r="DT62" s="77"/>
      <c r="DU62" s="77"/>
      <c r="DV62" s="77"/>
      <c r="DW62" s="77"/>
      <c r="DX62" s="77"/>
      <c r="DY62" s="77"/>
      <c r="DZ62" s="77"/>
      <c r="EA62" s="77"/>
      <c r="EB62" s="77"/>
      <c r="EC62" s="77"/>
      <c r="ED62" s="77"/>
    </row>
    <row r="63" spans="2:134" s="792" customFormat="1" ht="34.5" customHeight="1">
      <c r="B63" s="1123" t="s">
        <v>1046</v>
      </c>
      <c r="C63" s="1124">
        <v>5734</v>
      </c>
      <c r="D63" s="1124">
        <v>1842</v>
      </c>
      <c r="E63" s="1124">
        <v>4481</v>
      </c>
      <c r="F63" s="1124">
        <v>1312</v>
      </c>
      <c r="G63" s="1124">
        <v>16</v>
      </c>
      <c r="H63" s="1124">
        <v>540</v>
      </c>
      <c r="I63" s="1124">
        <v>110</v>
      </c>
      <c r="J63" s="1125">
        <v>14035</v>
      </c>
      <c r="K63" s="77"/>
      <c r="L63" s="77"/>
      <c r="M63" s="77"/>
      <c r="N63" s="77"/>
      <c r="O63" s="77"/>
      <c r="P63" s="77"/>
      <c r="Q63" s="77"/>
      <c r="R63" s="77"/>
      <c r="S63" s="77"/>
      <c r="T63" s="77"/>
      <c r="U63" s="77"/>
      <c r="V63" s="77"/>
      <c r="W63" s="77"/>
      <c r="X63" s="77"/>
      <c r="Y63" s="77"/>
      <c r="Z63" s="77"/>
      <c r="AA63" s="77"/>
      <c r="AB63" s="77"/>
      <c r="AC63" s="77"/>
      <c r="AD63" s="77"/>
      <c r="AE63" s="77"/>
      <c r="AF63" s="77"/>
      <c r="AG63" s="77"/>
      <c r="AH63" s="77"/>
      <c r="AI63" s="77"/>
      <c r="AJ63" s="77"/>
      <c r="AK63" s="77"/>
      <c r="AL63" s="77"/>
      <c r="AM63" s="77"/>
      <c r="AN63" s="77"/>
      <c r="AO63" s="77"/>
      <c r="AP63" s="77"/>
      <c r="AQ63" s="77"/>
      <c r="AR63" s="77"/>
      <c r="AS63" s="77"/>
      <c r="AT63" s="77"/>
      <c r="AU63" s="77"/>
      <c r="AV63" s="77"/>
      <c r="AW63" s="77"/>
      <c r="AX63" s="77"/>
      <c r="AY63" s="77"/>
      <c r="AZ63" s="77"/>
      <c r="BA63" s="77"/>
      <c r="BB63" s="77"/>
      <c r="BC63" s="77"/>
      <c r="BD63" s="77"/>
      <c r="BE63" s="77"/>
      <c r="BF63" s="77"/>
      <c r="BG63" s="77"/>
      <c r="BH63" s="77"/>
      <c r="BI63" s="77"/>
      <c r="BJ63" s="77"/>
      <c r="BK63" s="77"/>
      <c r="BL63" s="77"/>
      <c r="BM63" s="77"/>
      <c r="BN63" s="77"/>
      <c r="BO63" s="77"/>
      <c r="BP63" s="77"/>
      <c r="BQ63" s="77"/>
      <c r="BR63" s="77"/>
      <c r="BS63" s="77"/>
      <c r="BT63" s="77"/>
      <c r="BU63" s="77"/>
      <c r="BV63" s="77"/>
      <c r="BW63" s="77"/>
      <c r="BX63" s="77"/>
      <c r="BY63" s="77"/>
      <c r="BZ63" s="77"/>
      <c r="CA63" s="77"/>
      <c r="CB63" s="77"/>
      <c r="CC63" s="77"/>
      <c r="CD63" s="77"/>
      <c r="CE63" s="77"/>
      <c r="CF63" s="77"/>
      <c r="CG63" s="77"/>
      <c r="CH63" s="77"/>
      <c r="CI63" s="77"/>
      <c r="CJ63" s="77"/>
      <c r="CK63" s="77"/>
      <c r="CL63" s="77"/>
      <c r="CM63" s="77"/>
      <c r="CN63" s="77"/>
      <c r="CO63" s="77"/>
      <c r="CP63" s="77"/>
      <c r="CQ63" s="77"/>
      <c r="CR63" s="77"/>
      <c r="CS63" s="77"/>
      <c r="CT63" s="77"/>
      <c r="CU63" s="77"/>
      <c r="CV63" s="77"/>
      <c r="CW63" s="77"/>
      <c r="CX63" s="77"/>
      <c r="CY63" s="77"/>
      <c r="CZ63" s="77"/>
      <c r="DA63" s="77"/>
      <c r="DB63" s="77"/>
      <c r="DC63" s="77"/>
      <c r="DD63" s="77"/>
      <c r="DE63" s="77"/>
      <c r="DF63" s="77"/>
      <c r="DG63" s="77"/>
      <c r="DH63" s="77"/>
      <c r="DI63" s="77"/>
      <c r="DJ63" s="77"/>
      <c r="DK63" s="77"/>
      <c r="DL63" s="77"/>
      <c r="DM63" s="77"/>
      <c r="DN63" s="77"/>
      <c r="DO63" s="77"/>
      <c r="DP63" s="77"/>
      <c r="DQ63" s="77"/>
      <c r="DR63" s="77"/>
      <c r="DS63" s="77"/>
      <c r="DT63" s="77"/>
      <c r="DU63" s="77"/>
      <c r="DV63" s="77"/>
      <c r="DW63" s="77"/>
      <c r="DX63" s="77"/>
      <c r="DY63" s="77"/>
      <c r="DZ63" s="77"/>
      <c r="EA63" s="77"/>
      <c r="EB63" s="77"/>
      <c r="EC63" s="77"/>
      <c r="ED63" s="77"/>
    </row>
    <row r="64" spans="2:134" s="792" customFormat="1" ht="34.9" customHeight="1">
      <c r="B64" s="714">
        <v>2025</v>
      </c>
      <c r="C64" s="795"/>
      <c r="D64" s="795"/>
      <c r="E64" s="795"/>
      <c r="F64" s="795"/>
      <c r="G64" s="795"/>
      <c r="H64" s="795"/>
      <c r="I64" s="795"/>
      <c r="J64" s="796"/>
      <c r="K64" s="77"/>
      <c r="L64" s="77"/>
      <c r="M64" s="77"/>
      <c r="N64" s="77"/>
      <c r="O64" s="77"/>
      <c r="P64" s="77"/>
      <c r="Q64" s="77"/>
      <c r="R64" s="77"/>
      <c r="S64" s="77"/>
      <c r="T64" s="77"/>
      <c r="U64" s="77"/>
      <c r="V64" s="77"/>
      <c r="W64" s="77"/>
      <c r="X64" s="77"/>
      <c r="Y64" s="77"/>
      <c r="Z64" s="77"/>
      <c r="AA64" s="77"/>
      <c r="AB64" s="77"/>
      <c r="AC64" s="77"/>
      <c r="AD64" s="77"/>
      <c r="AE64" s="77"/>
      <c r="AF64" s="77"/>
      <c r="AG64" s="77"/>
      <c r="AH64" s="77"/>
      <c r="AI64" s="77"/>
      <c r="AJ64" s="77"/>
      <c r="AK64" s="77"/>
      <c r="AL64" s="77"/>
      <c r="AM64" s="77"/>
      <c r="AN64" s="77"/>
      <c r="AO64" s="77"/>
      <c r="AP64" s="77"/>
      <c r="AQ64" s="77"/>
      <c r="AR64" s="77"/>
      <c r="AS64" s="77"/>
      <c r="AT64" s="77"/>
      <c r="AU64" s="77"/>
      <c r="AV64" s="77"/>
      <c r="AW64" s="77"/>
      <c r="AX64" s="77"/>
      <c r="AY64" s="77"/>
      <c r="AZ64" s="77"/>
      <c r="BA64" s="77"/>
      <c r="BB64" s="77"/>
      <c r="BC64" s="77"/>
      <c r="BD64" s="77"/>
      <c r="BE64" s="77"/>
      <c r="BF64" s="77"/>
      <c r="BG64" s="77"/>
      <c r="BH64" s="77"/>
      <c r="BI64" s="77"/>
      <c r="BJ64" s="77"/>
      <c r="BK64" s="77"/>
      <c r="BL64" s="77"/>
      <c r="BM64" s="77"/>
      <c r="BN64" s="77"/>
      <c r="BO64" s="77"/>
      <c r="BP64" s="77"/>
      <c r="BQ64" s="77"/>
      <c r="BR64" s="77"/>
      <c r="BS64" s="77"/>
      <c r="BT64" s="77"/>
      <c r="BU64" s="77"/>
      <c r="BV64" s="77"/>
      <c r="BW64" s="77"/>
      <c r="BX64" s="77"/>
      <c r="BY64" s="77"/>
      <c r="BZ64" s="77"/>
      <c r="CA64" s="77"/>
      <c r="CB64" s="77"/>
      <c r="CC64" s="77"/>
      <c r="CD64" s="77"/>
      <c r="CE64" s="77"/>
      <c r="CF64" s="77"/>
      <c r="CG64" s="77"/>
      <c r="CH64" s="77"/>
      <c r="CI64" s="77"/>
      <c r="CJ64" s="77"/>
      <c r="CK64" s="77"/>
      <c r="CL64" s="77"/>
      <c r="CM64" s="77"/>
      <c r="CN64" s="77"/>
      <c r="CO64" s="77"/>
      <c r="CP64" s="77"/>
      <c r="CQ64" s="77"/>
      <c r="CR64" s="77"/>
      <c r="CS64" s="77"/>
      <c r="CT64" s="77"/>
      <c r="CU64" s="77"/>
      <c r="CV64" s="77"/>
      <c r="CW64" s="77"/>
      <c r="CX64" s="77"/>
      <c r="CY64" s="77"/>
      <c r="CZ64" s="77"/>
      <c r="DA64" s="77"/>
      <c r="DB64" s="77"/>
      <c r="DC64" s="77"/>
      <c r="DD64" s="77"/>
      <c r="DE64" s="77"/>
      <c r="DF64" s="77"/>
      <c r="DG64" s="77"/>
      <c r="DH64" s="77"/>
      <c r="DI64" s="77"/>
      <c r="DJ64" s="77"/>
      <c r="DK64" s="77"/>
      <c r="DL64" s="77"/>
      <c r="DM64" s="77"/>
      <c r="DN64" s="77"/>
      <c r="DO64" s="77"/>
      <c r="DP64" s="77"/>
      <c r="DQ64" s="77"/>
      <c r="DR64" s="77"/>
      <c r="DS64" s="77"/>
      <c r="DT64" s="77"/>
      <c r="DU64" s="77"/>
      <c r="DV64" s="77"/>
      <c r="DW64" s="77"/>
      <c r="DX64" s="77"/>
      <c r="DY64" s="77"/>
      <c r="DZ64" s="77"/>
      <c r="EA64" s="77"/>
      <c r="EB64" s="77"/>
      <c r="EC64" s="77"/>
      <c r="ED64" s="77"/>
    </row>
    <row r="65" spans="2:134" s="792" customFormat="1" ht="34.9" customHeight="1">
      <c r="B65" s="707" t="s">
        <v>1065</v>
      </c>
      <c r="C65" s="788">
        <v>5742</v>
      </c>
      <c r="D65" s="788">
        <v>1847</v>
      </c>
      <c r="E65" s="788">
        <v>4519</v>
      </c>
      <c r="F65" s="788">
        <v>1267</v>
      </c>
      <c r="G65" s="788">
        <v>17</v>
      </c>
      <c r="H65" s="788">
        <v>539</v>
      </c>
      <c r="I65" s="788">
        <v>169</v>
      </c>
      <c r="J65" s="789">
        <v>14100</v>
      </c>
      <c r="K65" s="77"/>
      <c r="L65" s="77"/>
      <c r="M65" s="77"/>
      <c r="N65" s="77"/>
      <c r="O65" s="77"/>
      <c r="P65" s="77"/>
      <c r="Q65" s="77"/>
      <c r="R65" s="77"/>
      <c r="S65" s="77"/>
      <c r="T65" s="77"/>
      <c r="U65" s="77"/>
      <c r="V65" s="77"/>
      <c r="W65" s="77"/>
      <c r="X65" s="77"/>
      <c r="Y65" s="77"/>
      <c r="Z65" s="77"/>
      <c r="AA65" s="77"/>
      <c r="AB65" s="77"/>
      <c r="AC65" s="77"/>
      <c r="AD65" s="77"/>
      <c r="AE65" s="77"/>
      <c r="AF65" s="77"/>
      <c r="AG65" s="77"/>
      <c r="AH65" s="77"/>
      <c r="AI65" s="77"/>
      <c r="AJ65" s="77"/>
      <c r="AK65" s="77"/>
      <c r="AL65" s="77"/>
      <c r="AM65" s="77"/>
      <c r="AN65" s="77"/>
      <c r="AO65" s="77"/>
      <c r="AP65" s="77"/>
      <c r="AQ65" s="77"/>
      <c r="AR65" s="77"/>
      <c r="AS65" s="77"/>
      <c r="AT65" s="77"/>
      <c r="AU65" s="77"/>
      <c r="AV65" s="77"/>
      <c r="AW65" s="77"/>
      <c r="AX65" s="77"/>
      <c r="AY65" s="77"/>
      <c r="AZ65" s="77"/>
      <c r="BA65" s="77"/>
      <c r="BB65" s="77"/>
      <c r="BC65" s="77"/>
      <c r="BD65" s="77"/>
      <c r="BE65" s="77"/>
      <c r="BF65" s="77"/>
      <c r="BG65" s="77"/>
      <c r="BH65" s="77"/>
      <c r="BI65" s="77"/>
      <c r="BJ65" s="77"/>
      <c r="BK65" s="77"/>
      <c r="BL65" s="77"/>
      <c r="BM65" s="77"/>
      <c r="BN65" s="77"/>
      <c r="BO65" s="77"/>
      <c r="BP65" s="77"/>
      <c r="BQ65" s="77"/>
      <c r="BR65" s="77"/>
      <c r="BS65" s="77"/>
      <c r="BT65" s="77"/>
      <c r="BU65" s="77"/>
      <c r="BV65" s="77"/>
      <c r="BW65" s="77"/>
      <c r="BX65" s="77"/>
      <c r="BY65" s="77"/>
      <c r="BZ65" s="77"/>
      <c r="CA65" s="77"/>
      <c r="CB65" s="77"/>
      <c r="CC65" s="77"/>
      <c r="CD65" s="77"/>
      <c r="CE65" s="77"/>
      <c r="CF65" s="77"/>
      <c r="CG65" s="77"/>
      <c r="CH65" s="77"/>
      <c r="CI65" s="77"/>
      <c r="CJ65" s="77"/>
      <c r="CK65" s="77"/>
      <c r="CL65" s="77"/>
      <c r="CM65" s="77"/>
      <c r="CN65" s="77"/>
      <c r="CO65" s="77"/>
      <c r="CP65" s="77"/>
      <c r="CQ65" s="77"/>
      <c r="CR65" s="77"/>
      <c r="CS65" s="77"/>
      <c r="CT65" s="77"/>
      <c r="CU65" s="77"/>
      <c r="CV65" s="77"/>
      <c r="CW65" s="77"/>
      <c r="CX65" s="77"/>
      <c r="CY65" s="77"/>
      <c r="CZ65" s="77"/>
      <c r="DA65" s="77"/>
      <c r="DB65" s="77"/>
      <c r="DC65" s="77"/>
      <c r="DD65" s="77"/>
      <c r="DE65" s="77"/>
      <c r="DF65" s="77"/>
      <c r="DG65" s="77"/>
      <c r="DH65" s="77"/>
      <c r="DI65" s="77"/>
      <c r="DJ65" s="77"/>
      <c r="DK65" s="77"/>
      <c r="DL65" s="77"/>
      <c r="DM65" s="77"/>
      <c r="DN65" s="77"/>
      <c r="DO65" s="77"/>
      <c r="DP65" s="77"/>
      <c r="DQ65" s="77"/>
      <c r="DR65" s="77"/>
      <c r="DS65" s="77"/>
      <c r="DT65" s="77"/>
      <c r="DU65" s="77"/>
      <c r="DV65" s="77"/>
      <c r="DW65" s="77"/>
      <c r="DX65" s="77"/>
      <c r="DY65" s="77"/>
      <c r="DZ65" s="77"/>
      <c r="EA65" s="77"/>
      <c r="EB65" s="77"/>
      <c r="EC65" s="77"/>
      <c r="ED65" s="77"/>
    </row>
    <row r="66" spans="2:134" s="792" customFormat="1" ht="34.9" customHeight="1">
      <c r="B66" s="708" t="s">
        <v>1075</v>
      </c>
      <c r="C66" s="790">
        <v>5745</v>
      </c>
      <c r="D66" s="790">
        <v>1851</v>
      </c>
      <c r="E66" s="790">
        <v>4572</v>
      </c>
      <c r="F66" s="790">
        <v>1203</v>
      </c>
      <c r="G66" s="790">
        <v>16</v>
      </c>
      <c r="H66" s="790">
        <v>535</v>
      </c>
      <c r="I66" s="790">
        <v>234</v>
      </c>
      <c r="J66" s="791">
        <v>14156</v>
      </c>
      <c r="K66" s="77"/>
      <c r="L66" s="77"/>
      <c r="M66" s="77"/>
      <c r="N66" s="77"/>
      <c r="O66" s="77"/>
      <c r="P66" s="77"/>
      <c r="Q66" s="77"/>
      <c r="R66" s="77"/>
      <c r="S66" s="77"/>
      <c r="T66" s="77"/>
      <c r="U66" s="77"/>
      <c r="V66" s="77"/>
      <c r="W66" s="77"/>
      <c r="X66" s="77"/>
      <c r="Y66" s="77"/>
      <c r="Z66" s="77"/>
      <c r="AA66" s="77"/>
      <c r="AB66" s="77"/>
      <c r="AC66" s="77"/>
      <c r="AD66" s="77"/>
      <c r="AE66" s="77"/>
      <c r="AF66" s="77"/>
      <c r="AG66" s="77"/>
      <c r="AH66" s="77"/>
      <c r="AI66" s="77"/>
      <c r="AJ66" s="77"/>
      <c r="AK66" s="77"/>
      <c r="AL66" s="77"/>
      <c r="AM66" s="77"/>
      <c r="AN66" s="77"/>
      <c r="AO66" s="77"/>
      <c r="AP66" s="77"/>
      <c r="AQ66" s="77"/>
      <c r="AR66" s="77"/>
      <c r="AS66" s="77"/>
      <c r="AT66" s="77"/>
      <c r="AU66" s="77"/>
      <c r="AV66" s="77"/>
      <c r="AW66" s="77"/>
      <c r="AX66" s="77"/>
      <c r="AY66" s="77"/>
      <c r="AZ66" s="77"/>
      <c r="BA66" s="77"/>
      <c r="BB66" s="77"/>
      <c r="BC66" s="77"/>
      <c r="BD66" s="77"/>
      <c r="BE66" s="77"/>
      <c r="BF66" s="77"/>
      <c r="BG66" s="77"/>
      <c r="BH66" s="77"/>
      <c r="BI66" s="77"/>
      <c r="BJ66" s="77"/>
      <c r="BK66" s="77"/>
      <c r="BL66" s="77"/>
      <c r="BM66" s="77"/>
      <c r="BN66" s="77"/>
      <c r="BO66" s="77"/>
      <c r="BP66" s="77"/>
      <c r="BQ66" s="77"/>
      <c r="BR66" s="77"/>
      <c r="BS66" s="77"/>
      <c r="BT66" s="77"/>
      <c r="BU66" s="77"/>
      <c r="BV66" s="77"/>
      <c r="BW66" s="77"/>
      <c r="BX66" s="77"/>
      <c r="BY66" s="77"/>
      <c r="BZ66" s="77"/>
      <c r="CA66" s="77"/>
      <c r="CB66" s="77"/>
      <c r="CC66" s="77"/>
      <c r="CD66" s="77"/>
      <c r="CE66" s="77"/>
      <c r="CF66" s="77"/>
      <c r="CG66" s="77"/>
      <c r="CH66" s="77"/>
      <c r="CI66" s="77"/>
      <c r="CJ66" s="77"/>
      <c r="CK66" s="77"/>
      <c r="CL66" s="77"/>
      <c r="CM66" s="77"/>
      <c r="CN66" s="77"/>
      <c r="CO66" s="77"/>
      <c r="CP66" s="77"/>
      <c r="CQ66" s="77"/>
      <c r="CR66" s="77"/>
      <c r="CS66" s="77"/>
      <c r="CT66" s="77"/>
      <c r="CU66" s="77"/>
      <c r="CV66" s="77"/>
      <c r="CW66" s="77"/>
      <c r="CX66" s="77"/>
      <c r="CY66" s="77"/>
      <c r="CZ66" s="77"/>
      <c r="DA66" s="77"/>
      <c r="DB66" s="77"/>
      <c r="DC66" s="77"/>
      <c r="DD66" s="77"/>
      <c r="DE66" s="77"/>
      <c r="DF66" s="77"/>
      <c r="DG66" s="77"/>
      <c r="DH66" s="77"/>
      <c r="DI66" s="77"/>
      <c r="DJ66" s="77"/>
      <c r="DK66" s="77"/>
      <c r="DL66" s="77"/>
      <c r="DM66" s="77"/>
      <c r="DN66" s="77"/>
      <c r="DO66" s="77"/>
      <c r="DP66" s="77"/>
      <c r="DQ66" s="77"/>
      <c r="DR66" s="77"/>
      <c r="DS66" s="77"/>
      <c r="DT66" s="77"/>
      <c r="DU66" s="77"/>
      <c r="DV66" s="77"/>
      <c r="DW66" s="77"/>
      <c r="DX66" s="77"/>
      <c r="DY66" s="77"/>
      <c r="DZ66" s="77"/>
      <c r="EA66" s="77"/>
      <c r="EB66" s="77"/>
      <c r="EC66" s="77"/>
      <c r="ED66" s="77"/>
    </row>
    <row r="67" spans="2:134" s="792" customFormat="1" ht="34.9" customHeight="1">
      <c r="B67" s="707" t="s">
        <v>1078</v>
      </c>
      <c r="C67" s="788">
        <v>5789</v>
      </c>
      <c r="D67" s="788">
        <v>1880</v>
      </c>
      <c r="E67" s="788">
        <v>4625.5</v>
      </c>
      <c r="F67" s="788">
        <v>1145</v>
      </c>
      <c r="G67" s="788">
        <v>16</v>
      </c>
      <c r="H67" s="788">
        <v>562</v>
      </c>
      <c r="I67" s="788">
        <v>311</v>
      </c>
      <c r="J67" s="789">
        <v>14328</v>
      </c>
      <c r="K67" s="77"/>
      <c r="L67" s="77"/>
      <c r="M67" s="77"/>
      <c r="N67" s="77"/>
      <c r="O67" s="77"/>
      <c r="P67" s="77"/>
      <c r="Q67" s="77"/>
      <c r="R67" s="77"/>
      <c r="S67" s="77"/>
      <c r="T67" s="77"/>
      <c r="U67" s="77"/>
      <c r="V67" s="77"/>
      <c r="W67" s="77"/>
      <c r="X67" s="77"/>
      <c r="Y67" s="77"/>
      <c r="Z67" s="77"/>
      <c r="AA67" s="77"/>
      <c r="AB67" s="77"/>
      <c r="AC67" s="77"/>
      <c r="AD67" s="77"/>
      <c r="AE67" s="77"/>
      <c r="AF67" s="77"/>
      <c r="AG67" s="77"/>
      <c r="AH67" s="77"/>
      <c r="AI67" s="77"/>
      <c r="AJ67" s="77"/>
      <c r="AK67" s="77"/>
      <c r="AL67" s="77"/>
      <c r="AM67" s="77"/>
      <c r="AN67" s="77"/>
      <c r="AO67" s="77"/>
      <c r="AP67" s="77"/>
      <c r="AQ67" s="77"/>
      <c r="AR67" s="77"/>
      <c r="AS67" s="77"/>
      <c r="AT67" s="77"/>
      <c r="AU67" s="77"/>
      <c r="AV67" s="77"/>
      <c r="AW67" s="77"/>
      <c r="AX67" s="77"/>
      <c r="AY67" s="77"/>
      <c r="AZ67" s="77"/>
      <c r="BA67" s="77"/>
      <c r="BB67" s="77"/>
      <c r="BC67" s="77"/>
      <c r="BD67" s="77"/>
      <c r="BE67" s="77"/>
      <c r="BF67" s="77"/>
      <c r="BG67" s="77"/>
      <c r="BH67" s="77"/>
      <c r="BI67" s="77"/>
      <c r="BJ67" s="77"/>
      <c r="BK67" s="77"/>
      <c r="BL67" s="77"/>
      <c r="BM67" s="77"/>
      <c r="BN67" s="77"/>
      <c r="BO67" s="77"/>
      <c r="BP67" s="77"/>
      <c r="BQ67" s="77"/>
      <c r="BR67" s="77"/>
      <c r="BS67" s="77"/>
      <c r="BT67" s="77"/>
      <c r="BU67" s="77"/>
      <c r="BV67" s="77"/>
      <c r="BW67" s="77"/>
      <c r="BX67" s="77"/>
      <c r="BY67" s="77"/>
      <c r="BZ67" s="77"/>
      <c r="CA67" s="77"/>
      <c r="CB67" s="77"/>
      <c r="CC67" s="77"/>
      <c r="CD67" s="77"/>
      <c r="CE67" s="77"/>
      <c r="CF67" s="77"/>
      <c r="CG67" s="77"/>
      <c r="CH67" s="77"/>
      <c r="CI67" s="77"/>
      <c r="CJ67" s="77"/>
      <c r="CK67" s="77"/>
      <c r="CL67" s="77"/>
      <c r="CM67" s="77"/>
      <c r="CN67" s="77"/>
      <c r="CO67" s="77"/>
      <c r="CP67" s="77"/>
      <c r="CQ67" s="77"/>
      <c r="CR67" s="77"/>
      <c r="CS67" s="77"/>
      <c r="CT67" s="77"/>
      <c r="CU67" s="77"/>
      <c r="CV67" s="77"/>
      <c r="CW67" s="77"/>
      <c r="CX67" s="77"/>
      <c r="CY67" s="77"/>
      <c r="CZ67" s="77"/>
      <c r="DA67" s="77"/>
      <c r="DB67" s="77"/>
      <c r="DC67" s="77"/>
      <c r="DD67" s="77"/>
      <c r="DE67" s="77"/>
      <c r="DF67" s="77"/>
      <c r="DG67" s="77"/>
      <c r="DH67" s="77"/>
      <c r="DI67" s="77"/>
      <c r="DJ67" s="77"/>
      <c r="DK67" s="77"/>
      <c r="DL67" s="77"/>
      <c r="DM67" s="77"/>
      <c r="DN67" s="77"/>
      <c r="DO67" s="77"/>
      <c r="DP67" s="77"/>
      <c r="DQ67" s="77"/>
      <c r="DR67" s="77"/>
      <c r="DS67" s="77"/>
      <c r="DT67" s="77"/>
      <c r="DU67" s="77"/>
      <c r="DV67" s="77"/>
      <c r="DW67" s="77"/>
      <c r="DX67" s="77"/>
      <c r="DY67" s="77"/>
      <c r="DZ67" s="77"/>
      <c r="EA67" s="77"/>
      <c r="EB67" s="77"/>
      <c r="EC67" s="77"/>
      <c r="ED67" s="77"/>
    </row>
    <row r="68" spans="2:134" s="792" customFormat="1" ht="34.9" customHeight="1">
      <c r="B68" s="1123" t="s">
        <v>1144</v>
      </c>
      <c r="C68" s="1124">
        <v>5763.0990000000002</v>
      </c>
      <c r="D68" s="1124">
        <v>1901.13</v>
      </c>
      <c r="E68" s="1124">
        <v>4539.5219999999999</v>
      </c>
      <c r="F68" s="1124">
        <v>1090.4459999999999</v>
      </c>
      <c r="G68" s="1124">
        <v>14.342000000000001</v>
      </c>
      <c r="H68" s="1124">
        <v>557.34799999999996</v>
      </c>
      <c r="I68" s="1124">
        <v>85.311999999999998</v>
      </c>
      <c r="J68" s="1125">
        <v>13951.199000000001</v>
      </c>
      <c r="K68" s="1244"/>
      <c r="L68" s="77"/>
      <c r="M68" s="77"/>
      <c r="N68" s="77"/>
      <c r="O68" s="77"/>
      <c r="P68" s="77"/>
      <c r="Q68" s="77"/>
      <c r="R68" s="77"/>
      <c r="S68" s="77"/>
      <c r="T68" s="77"/>
      <c r="U68" s="77"/>
      <c r="V68" s="77"/>
      <c r="W68" s="77"/>
      <c r="X68" s="77"/>
      <c r="Y68" s="77"/>
      <c r="Z68" s="77"/>
      <c r="AA68" s="77"/>
      <c r="AB68" s="77"/>
      <c r="AC68" s="77"/>
      <c r="AD68" s="77"/>
      <c r="AE68" s="77"/>
      <c r="AF68" s="77"/>
      <c r="AG68" s="77"/>
      <c r="AH68" s="77"/>
      <c r="AI68" s="77"/>
      <c r="AJ68" s="77"/>
      <c r="AK68" s="77"/>
      <c r="AL68" s="77"/>
      <c r="AM68" s="77"/>
      <c r="AN68" s="77"/>
      <c r="AO68" s="77"/>
      <c r="AP68" s="77"/>
      <c r="AQ68" s="77"/>
      <c r="AR68" s="77"/>
      <c r="AS68" s="77"/>
      <c r="AT68" s="77"/>
      <c r="AU68" s="77"/>
      <c r="AV68" s="77"/>
      <c r="AW68" s="77"/>
      <c r="AX68" s="77"/>
      <c r="AY68" s="77"/>
      <c r="AZ68" s="77"/>
      <c r="BA68" s="77"/>
      <c r="BB68" s="77"/>
      <c r="BC68" s="77"/>
      <c r="BD68" s="77"/>
      <c r="BE68" s="77"/>
      <c r="BF68" s="77"/>
      <c r="BG68" s="77"/>
      <c r="BH68" s="77"/>
      <c r="BI68" s="77"/>
      <c r="BJ68" s="77"/>
      <c r="BK68" s="77"/>
      <c r="BL68" s="77"/>
      <c r="BM68" s="77"/>
      <c r="BN68" s="77"/>
      <c r="BO68" s="77"/>
      <c r="BP68" s="77"/>
      <c r="BQ68" s="77"/>
      <c r="BR68" s="77"/>
      <c r="BS68" s="77"/>
      <c r="BT68" s="77"/>
      <c r="BU68" s="77"/>
      <c r="BV68" s="77"/>
      <c r="BW68" s="77"/>
      <c r="BX68" s="77"/>
      <c r="BY68" s="77"/>
      <c r="BZ68" s="77"/>
      <c r="CA68" s="77"/>
      <c r="CB68" s="77"/>
      <c r="CC68" s="77"/>
      <c r="CD68" s="77"/>
      <c r="CE68" s="77"/>
      <c r="CF68" s="77"/>
      <c r="CG68" s="77"/>
      <c r="CH68" s="77"/>
      <c r="CI68" s="77"/>
      <c r="CJ68" s="77"/>
      <c r="CK68" s="77"/>
      <c r="CL68" s="77"/>
      <c r="CM68" s="77"/>
      <c r="CN68" s="77"/>
      <c r="CO68" s="77"/>
      <c r="CP68" s="77"/>
      <c r="CQ68" s="77"/>
      <c r="CR68" s="77"/>
      <c r="CS68" s="77"/>
      <c r="CT68" s="77"/>
      <c r="CU68" s="77"/>
      <c r="CV68" s="77"/>
      <c r="CW68" s="77"/>
      <c r="CX68" s="77"/>
      <c r="CY68" s="77"/>
      <c r="CZ68" s="77"/>
      <c r="DA68" s="77"/>
      <c r="DB68" s="77"/>
      <c r="DC68" s="77"/>
      <c r="DD68" s="77"/>
      <c r="DE68" s="77"/>
      <c r="DF68" s="77"/>
      <c r="DG68" s="77"/>
      <c r="DH68" s="77"/>
      <c r="DI68" s="77"/>
      <c r="DJ68" s="77"/>
      <c r="DK68" s="77"/>
      <c r="DL68" s="77"/>
      <c r="DM68" s="77"/>
      <c r="DN68" s="77"/>
      <c r="DO68" s="77"/>
      <c r="DP68" s="77"/>
      <c r="DQ68" s="77"/>
      <c r="DR68" s="77"/>
      <c r="DS68" s="77"/>
      <c r="DT68" s="77"/>
      <c r="DU68" s="77"/>
      <c r="DV68" s="77"/>
      <c r="DW68" s="77"/>
      <c r="DX68" s="77"/>
      <c r="DY68" s="77"/>
      <c r="DZ68" s="77"/>
      <c r="EA68" s="77"/>
      <c r="EB68" s="77"/>
      <c r="EC68" s="77"/>
      <c r="ED68" s="77"/>
    </row>
    <row r="69" spans="2:134" s="792" customFormat="1" ht="34.9" customHeight="1">
      <c r="B69" s="714">
        <v>2026</v>
      </c>
      <c r="C69" s="795"/>
      <c r="D69" s="795"/>
      <c r="E69" s="795"/>
      <c r="F69" s="795"/>
      <c r="G69" s="795"/>
      <c r="H69" s="795"/>
      <c r="I69" s="795"/>
      <c r="J69" s="796"/>
      <c r="K69" s="77"/>
      <c r="L69" s="77"/>
      <c r="M69" s="77"/>
      <c r="N69" s="77"/>
      <c r="O69" s="77"/>
      <c r="P69" s="77"/>
      <c r="Q69" s="77"/>
      <c r="R69" s="77"/>
      <c r="S69" s="77"/>
      <c r="T69" s="77"/>
      <c r="U69" s="77"/>
      <c r="V69" s="77"/>
      <c r="W69" s="77"/>
      <c r="X69" s="77"/>
      <c r="Y69" s="77"/>
      <c r="Z69" s="77"/>
      <c r="AA69" s="77"/>
      <c r="AB69" s="77"/>
      <c r="AC69" s="77"/>
      <c r="AD69" s="77"/>
      <c r="AE69" s="77"/>
      <c r="AF69" s="77"/>
      <c r="AG69" s="77"/>
      <c r="AH69" s="77"/>
      <c r="AI69" s="77"/>
      <c r="AJ69" s="77"/>
      <c r="AK69" s="77"/>
      <c r="AL69" s="77"/>
      <c r="AM69" s="77"/>
      <c r="AN69" s="77"/>
      <c r="AO69" s="77"/>
      <c r="AP69" s="77"/>
      <c r="AQ69" s="77"/>
      <c r="AR69" s="77"/>
      <c r="AS69" s="77"/>
      <c r="AT69" s="77"/>
      <c r="AU69" s="77"/>
      <c r="AV69" s="77"/>
      <c r="AW69" s="77"/>
      <c r="AX69" s="77"/>
      <c r="AY69" s="77"/>
      <c r="AZ69" s="77"/>
      <c r="BA69" s="77"/>
      <c r="BB69" s="77"/>
      <c r="BC69" s="77"/>
      <c r="BD69" s="77"/>
      <c r="BE69" s="77"/>
      <c r="BF69" s="77"/>
      <c r="BG69" s="77"/>
      <c r="BH69" s="77"/>
      <c r="BI69" s="77"/>
      <c r="BJ69" s="77"/>
      <c r="BK69" s="77"/>
      <c r="BL69" s="77"/>
      <c r="BM69" s="77"/>
      <c r="BN69" s="77"/>
      <c r="BO69" s="77"/>
      <c r="BP69" s="77"/>
      <c r="BQ69" s="77"/>
      <c r="BR69" s="77"/>
      <c r="BS69" s="77"/>
      <c r="BT69" s="77"/>
      <c r="BU69" s="77"/>
      <c r="BV69" s="77"/>
      <c r="BW69" s="77"/>
      <c r="BX69" s="77"/>
      <c r="BY69" s="77"/>
      <c r="BZ69" s="77"/>
      <c r="CA69" s="77"/>
      <c r="CB69" s="77"/>
      <c r="CC69" s="77"/>
      <c r="CD69" s="77"/>
      <c r="CE69" s="77"/>
      <c r="CF69" s="77"/>
      <c r="CG69" s="77"/>
      <c r="CH69" s="77"/>
      <c r="CI69" s="77"/>
      <c r="CJ69" s="77"/>
      <c r="CK69" s="77"/>
      <c r="CL69" s="77"/>
      <c r="CM69" s="77"/>
      <c r="CN69" s="77"/>
      <c r="CO69" s="77"/>
      <c r="CP69" s="77"/>
      <c r="CQ69" s="77"/>
      <c r="CR69" s="77"/>
      <c r="CS69" s="77"/>
      <c r="CT69" s="77"/>
      <c r="CU69" s="77"/>
      <c r="CV69" s="77"/>
      <c r="CW69" s="77"/>
      <c r="CX69" s="77"/>
      <c r="CY69" s="77"/>
      <c r="CZ69" s="77"/>
      <c r="DA69" s="77"/>
      <c r="DB69" s="77"/>
      <c r="DC69" s="77"/>
      <c r="DD69" s="77"/>
      <c r="DE69" s="77"/>
      <c r="DF69" s="77"/>
      <c r="DG69" s="77"/>
      <c r="DH69" s="77"/>
      <c r="DI69" s="77"/>
      <c r="DJ69" s="77"/>
      <c r="DK69" s="77"/>
      <c r="DL69" s="77"/>
      <c r="DM69" s="77"/>
      <c r="DN69" s="77"/>
      <c r="DO69" s="77"/>
      <c r="DP69" s="77"/>
      <c r="DQ69" s="77"/>
      <c r="DR69" s="77"/>
      <c r="DS69" s="77"/>
      <c r="DT69" s="77"/>
      <c r="DU69" s="77"/>
      <c r="DV69" s="77"/>
      <c r="DW69" s="77"/>
      <c r="DX69" s="77"/>
      <c r="DY69" s="77"/>
      <c r="DZ69" s="77"/>
      <c r="EA69" s="77"/>
      <c r="EB69" s="77"/>
      <c r="EC69" s="77"/>
      <c r="ED69" s="77"/>
    </row>
    <row r="70" spans="2:134" s="792" customFormat="1" ht="34.9" customHeight="1">
      <c r="B70" s="707" t="s">
        <v>1157</v>
      </c>
      <c r="C70" s="788">
        <v>5754</v>
      </c>
      <c r="D70" s="788">
        <v>1865</v>
      </c>
      <c r="E70" s="788">
        <v>4664</v>
      </c>
      <c r="F70" s="788">
        <v>1051</v>
      </c>
      <c r="G70" s="788">
        <v>26</v>
      </c>
      <c r="H70" s="788">
        <v>565</v>
      </c>
      <c r="I70" s="788">
        <v>387</v>
      </c>
      <c r="J70" s="789">
        <v>14312</v>
      </c>
      <c r="K70" s="77"/>
      <c r="L70" s="77"/>
      <c r="M70" s="77"/>
      <c r="N70" s="77"/>
      <c r="O70" s="77"/>
      <c r="P70" s="77"/>
      <c r="Q70" s="77"/>
      <c r="R70" s="77"/>
      <c r="S70" s="77"/>
      <c r="T70" s="77"/>
      <c r="U70" s="77"/>
      <c r="V70" s="77"/>
      <c r="W70" s="77"/>
      <c r="X70" s="77"/>
      <c r="Y70" s="77"/>
      <c r="Z70" s="77"/>
      <c r="AA70" s="77"/>
      <c r="AB70" s="77"/>
      <c r="AC70" s="77"/>
      <c r="AD70" s="77"/>
      <c r="AE70" s="77"/>
      <c r="AF70" s="77"/>
      <c r="AG70" s="77"/>
      <c r="AH70" s="77"/>
      <c r="AI70" s="77"/>
      <c r="AJ70" s="77"/>
      <c r="AK70" s="77"/>
      <c r="AL70" s="77"/>
      <c r="AM70" s="77"/>
      <c r="AN70" s="77"/>
      <c r="AO70" s="77"/>
      <c r="AP70" s="77"/>
      <c r="AQ70" s="77"/>
      <c r="AR70" s="77"/>
      <c r="AS70" s="77"/>
      <c r="AT70" s="77"/>
      <c r="AU70" s="77"/>
      <c r="AV70" s="77"/>
      <c r="AW70" s="77"/>
      <c r="AX70" s="77"/>
      <c r="AY70" s="77"/>
      <c r="AZ70" s="77"/>
      <c r="BA70" s="77"/>
      <c r="BB70" s="77"/>
      <c r="BC70" s="77"/>
      <c r="BD70" s="77"/>
      <c r="BE70" s="77"/>
      <c r="BF70" s="77"/>
      <c r="BG70" s="77"/>
      <c r="BH70" s="77"/>
      <c r="BI70" s="77"/>
      <c r="BJ70" s="77"/>
      <c r="BK70" s="77"/>
      <c r="BL70" s="77"/>
      <c r="BM70" s="77"/>
      <c r="BN70" s="77"/>
      <c r="BO70" s="77"/>
      <c r="BP70" s="77"/>
      <c r="BQ70" s="77"/>
      <c r="BR70" s="77"/>
      <c r="BS70" s="77"/>
      <c r="BT70" s="77"/>
      <c r="BU70" s="77"/>
      <c r="BV70" s="77"/>
      <c r="BW70" s="77"/>
      <c r="BX70" s="77"/>
      <c r="BY70" s="77"/>
      <c r="BZ70" s="77"/>
      <c r="CA70" s="77"/>
      <c r="CB70" s="77"/>
      <c r="CC70" s="77"/>
      <c r="CD70" s="77"/>
      <c r="CE70" s="77"/>
      <c r="CF70" s="77"/>
      <c r="CG70" s="77"/>
      <c r="CH70" s="77"/>
      <c r="CI70" s="77"/>
      <c r="CJ70" s="77"/>
      <c r="CK70" s="77"/>
      <c r="CL70" s="77"/>
      <c r="CM70" s="77"/>
      <c r="CN70" s="77"/>
      <c r="CO70" s="77"/>
      <c r="CP70" s="77"/>
      <c r="CQ70" s="77"/>
      <c r="CR70" s="77"/>
      <c r="CS70" s="77"/>
      <c r="CT70" s="77"/>
      <c r="CU70" s="77"/>
      <c r="CV70" s="77"/>
      <c r="CW70" s="77"/>
      <c r="CX70" s="77"/>
      <c r="CY70" s="77"/>
      <c r="CZ70" s="77"/>
      <c r="DA70" s="77"/>
      <c r="DB70" s="77"/>
      <c r="DC70" s="77"/>
      <c r="DD70" s="77"/>
      <c r="DE70" s="77"/>
      <c r="DF70" s="77"/>
      <c r="DG70" s="77"/>
      <c r="DH70" s="77"/>
      <c r="DI70" s="77"/>
      <c r="DJ70" s="77"/>
      <c r="DK70" s="77"/>
      <c r="DL70" s="77"/>
      <c r="DM70" s="77"/>
      <c r="DN70" s="77"/>
      <c r="DO70" s="77"/>
      <c r="DP70" s="77"/>
      <c r="DQ70" s="77"/>
      <c r="DR70" s="77"/>
      <c r="DS70" s="77"/>
      <c r="DT70" s="77"/>
      <c r="DU70" s="77"/>
      <c r="DV70" s="77"/>
      <c r="DW70" s="77"/>
      <c r="DX70" s="77"/>
      <c r="DY70" s="77"/>
      <c r="DZ70" s="77"/>
      <c r="EA70" s="77"/>
      <c r="EB70" s="77"/>
      <c r="EC70" s="77"/>
      <c r="ED70" s="77"/>
    </row>
    <row r="71" spans="2:134" s="792" customFormat="1" ht="34.9" customHeight="1">
      <c r="B71" s="1123" t="s">
        <v>1164</v>
      </c>
      <c r="C71" s="1124">
        <v>5804</v>
      </c>
      <c r="D71" s="1124">
        <v>1832</v>
      </c>
      <c r="E71" s="1124">
        <v>4775</v>
      </c>
      <c r="F71" s="1124">
        <v>1018</v>
      </c>
      <c r="G71" s="1124">
        <v>26</v>
      </c>
      <c r="H71" s="1124">
        <v>611</v>
      </c>
      <c r="I71" s="1124">
        <v>442</v>
      </c>
      <c r="J71" s="1125">
        <v>14508</v>
      </c>
      <c r="K71" s="1244"/>
      <c r="L71" s="77"/>
      <c r="M71" s="77"/>
      <c r="N71" s="77"/>
      <c r="O71" s="77"/>
      <c r="P71" s="77"/>
      <c r="Q71" s="77"/>
      <c r="R71" s="77"/>
      <c r="S71" s="77"/>
      <c r="T71" s="77"/>
      <c r="U71" s="77"/>
      <c r="V71" s="77"/>
      <c r="W71" s="77"/>
      <c r="X71" s="77"/>
      <c r="Y71" s="77"/>
      <c r="Z71" s="77"/>
      <c r="AA71" s="77"/>
      <c r="AB71" s="77"/>
      <c r="AC71" s="77"/>
      <c r="AD71" s="77"/>
      <c r="AE71" s="77"/>
      <c r="AF71" s="77"/>
      <c r="AG71" s="77"/>
      <c r="AH71" s="77"/>
      <c r="AI71" s="77"/>
      <c r="AJ71" s="77"/>
      <c r="AK71" s="77"/>
      <c r="AL71" s="77"/>
      <c r="AM71" s="77"/>
      <c r="AN71" s="77"/>
      <c r="AO71" s="77"/>
      <c r="AP71" s="77"/>
      <c r="AQ71" s="77"/>
      <c r="AR71" s="77"/>
      <c r="AS71" s="77"/>
      <c r="AT71" s="77"/>
      <c r="AU71" s="77"/>
      <c r="AV71" s="77"/>
      <c r="AW71" s="77"/>
      <c r="AX71" s="77"/>
      <c r="AY71" s="77"/>
      <c r="AZ71" s="77"/>
      <c r="BA71" s="77"/>
      <c r="BB71" s="77"/>
      <c r="BC71" s="77"/>
      <c r="BD71" s="77"/>
      <c r="BE71" s="77"/>
      <c r="BF71" s="77"/>
      <c r="BG71" s="77"/>
      <c r="BH71" s="77"/>
      <c r="BI71" s="77"/>
      <c r="BJ71" s="77"/>
      <c r="BK71" s="77"/>
      <c r="BL71" s="77"/>
      <c r="BM71" s="77"/>
      <c r="BN71" s="77"/>
      <c r="BO71" s="77"/>
      <c r="BP71" s="77"/>
      <c r="BQ71" s="77"/>
      <c r="BR71" s="77"/>
      <c r="BS71" s="77"/>
      <c r="BT71" s="77"/>
      <c r="BU71" s="77"/>
      <c r="BV71" s="77"/>
      <c r="BW71" s="77"/>
      <c r="BX71" s="77"/>
      <c r="BY71" s="77"/>
      <c r="BZ71" s="77"/>
      <c r="CA71" s="77"/>
      <c r="CB71" s="77"/>
      <c r="CC71" s="77"/>
      <c r="CD71" s="77"/>
      <c r="CE71" s="77"/>
      <c r="CF71" s="77"/>
      <c r="CG71" s="77"/>
      <c r="CH71" s="77"/>
      <c r="CI71" s="77"/>
      <c r="CJ71" s="77"/>
      <c r="CK71" s="77"/>
      <c r="CL71" s="77"/>
      <c r="CM71" s="77"/>
      <c r="CN71" s="77"/>
      <c r="CO71" s="77"/>
      <c r="CP71" s="77"/>
      <c r="CQ71" s="77"/>
      <c r="CR71" s="77"/>
      <c r="CS71" s="77"/>
      <c r="CT71" s="77"/>
      <c r="CU71" s="77"/>
      <c r="CV71" s="77"/>
      <c r="CW71" s="77"/>
      <c r="CX71" s="77"/>
      <c r="CY71" s="77"/>
      <c r="CZ71" s="77"/>
      <c r="DA71" s="77"/>
      <c r="DB71" s="77"/>
      <c r="DC71" s="77"/>
      <c r="DD71" s="77"/>
      <c r="DE71" s="77"/>
      <c r="DF71" s="77"/>
      <c r="DG71" s="77"/>
      <c r="DH71" s="77"/>
      <c r="DI71" s="77"/>
      <c r="DJ71" s="77"/>
      <c r="DK71" s="77"/>
      <c r="DL71" s="77"/>
      <c r="DM71" s="77"/>
      <c r="DN71" s="77"/>
      <c r="DO71" s="77"/>
      <c r="DP71" s="77"/>
      <c r="DQ71" s="77"/>
      <c r="DR71" s="77"/>
      <c r="DS71" s="77"/>
      <c r="DT71" s="77"/>
      <c r="DU71" s="77"/>
      <c r="DV71" s="77"/>
      <c r="DW71" s="77"/>
      <c r="DX71" s="77"/>
      <c r="DY71" s="77"/>
      <c r="DZ71" s="77"/>
      <c r="EA71" s="77"/>
      <c r="EB71" s="77"/>
      <c r="EC71" s="77"/>
      <c r="ED71" s="77"/>
    </row>
    <row r="72" spans="2:134" s="77" customFormat="1" ht="10.15" customHeight="1">
      <c r="B72" s="797"/>
      <c r="C72" s="798"/>
      <c r="D72" s="798"/>
      <c r="E72" s="798"/>
      <c r="F72" s="798"/>
      <c r="G72" s="798"/>
      <c r="H72" s="798"/>
      <c r="I72" s="798"/>
      <c r="J72" s="799"/>
    </row>
    <row r="73" spans="2:134" s="539" customFormat="1" ht="30" customHeight="1">
      <c r="B73" s="1323" t="s">
        <v>1049</v>
      </c>
      <c r="C73" s="800"/>
      <c r="D73" s="801"/>
      <c r="E73" s="801"/>
      <c r="F73" s="801"/>
      <c r="G73" s="802"/>
      <c r="H73" s="801"/>
      <c r="I73" s="802"/>
      <c r="J73" s="803" t="s">
        <v>1048</v>
      </c>
    </row>
    <row r="74" spans="2:134" ht="15.75" customHeight="1">
      <c r="C74" s="26"/>
      <c r="D74" s="25"/>
      <c r="E74" s="25"/>
      <c r="F74" s="25"/>
      <c r="G74" s="24"/>
      <c r="H74" s="25"/>
      <c r="I74" s="24"/>
      <c r="J74" s="23"/>
    </row>
    <row r="75" spans="2:134" ht="15.75">
      <c r="C75" s="22"/>
      <c r="D75" s="22"/>
      <c r="E75" s="22"/>
      <c r="F75" s="22"/>
      <c r="G75" s="22"/>
      <c r="H75" s="22"/>
      <c r="I75" s="22"/>
      <c r="J75" s="1"/>
    </row>
    <row r="76" spans="2:134">
      <c r="C76" s="40"/>
      <c r="D76" s="40"/>
      <c r="E76" s="40"/>
      <c r="F76" s="40"/>
      <c r="G76" s="40"/>
      <c r="H76" s="40"/>
      <c r="I76" s="40"/>
      <c r="J76" s="40"/>
    </row>
    <row r="77" spans="2:134">
      <c r="C77" s="40"/>
      <c r="D77" s="40"/>
      <c r="E77" s="40"/>
      <c r="F77" s="40"/>
      <c r="G77" s="40"/>
      <c r="H77" s="40"/>
      <c r="I77" s="40"/>
      <c r="J77" s="40"/>
    </row>
    <row r="78" spans="2:134">
      <c r="C78" s="40"/>
      <c r="D78" s="40"/>
      <c r="E78" s="40"/>
      <c r="F78" s="40"/>
      <c r="G78" s="40"/>
      <c r="H78" s="40"/>
      <c r="I78" s="40"/>
      <c r="J78" s="40"/>
    </row>
    <row r="79" spans="2:134">
      <c r="C79" s="40"/>
      <c r="D79" s="40"/>
      <c r="E79" s="40"/>
      <c r="F79" s="40"/>
      <c r="G79" s="40"/>
      <c r="H79" s="40"/>
      <c r="I79" s="40"/>
      <c r="J79" s="40"/>
    </row>
    <row r="80" spans="2:134">
      <c r="C80" s="40"/>
      <c r="D80" s="40"/>
      <c r="E80" s="40"/>
      <c r="F80" s="40"/>
      <c r="G80" s="40"/>
      <c r="H80" s="40"/>
      <c r="I80" s="40"/>
      <c r="J80" s="40"/>
    </row>
    <row r="81" spans="3:10">
      <c r="C81" s="40"/>
      <c r="D81" s="40"/>
      <c r="E81" s="40"/>
      <c r="F81" s="40"/>
      <c r="G81" s="40"/>
      <c r="H81" s="40"/>
      <c r="I81" s="40"/>
      <c r="J81" s="40"/>
    </row>
    <row r="82" spans="3:10">
      <c r="C82" s="40"/>
      <c r="D82" s="40"/>
      <c r="E82" s="40"/>
      <c r="F82" s="40"/>
      <c r="G82" s="40"/>
      <c r="H82" s="40"/>
      <c r="I82" s="40"/>
      <c r="J82" s="40"/>
    </row>
    <row r="83" spans="3:10" ht="15.75">
      <c r="C83" s="11"/>
      <c r="D83" s="38"/>
      <c r="E83" s="38"/>
      <c r="F83" s="38"/>
      <c r="G83" s="38"/>
      <c r="H83" s="38"/>
      <c r="I83" s="38"/>
      <c r="J83" s="38"/>
    </row>
    <row r="84" spans="3:10" ht="15.75">
      <c r="C84" s="11"/>
      <c r="D84" s="38"/>
      <c r="E84" s="38"/>
      <c r="F84" s="38"/>
      <c r="G84" s="38"/>
      <c r="H84" s="38"/>
      <c r="I84" s="38"/>
      <c r="J84" s="38"/>
    </row>
    <row r="85" spans="3:10" ht="15.75">
      <c r="C85" s="11"/>
      <c r="D85" s="38"/>
      <c r="E85" s="38"/>
      <c r="F85" s="38"/>
      <c r="G85" s="38"/>
      <c r="H85" s="38"/>
      <c r="I85" s="38"/>
      <c r="J85" s="38"/>
    </row>
    <row r="86" spans="3:10" ht="15.75">
      <c r="C86" s="11"/>
      <c r="D86" s="38"/>
      <c r="E86" s="38"/>
      <c r="F86" s="38"/>
      <c r="G86" s="38"/>
      <c r="H86" s="38"/>
      <c r="I86" s="38"/>
      <c r="J86" s="38"/>
    </row>
    <row r="87" spans="3:10" ht="15.75">
      <c r="C87" s="11"/>
      <c r="D87" s="38"/>
      <c r="E87" s="38"/>
      <c r="F87" s="38"/>
      <c r="G87" s="38"/>
      <c r="H87" s="38"/>
      <c r="I87" s="38"/>
      <c r="J87" s="38"/>
    </row>
    <row r="88" spans="3:10" ht="15.75">
      <c r="C88" s="11"/>
      <c r="D88" s="38"/>
      <c r="E88" s="38"/>
      <c r="F88" s="38"/>
      <c r="G88" s="38"/>
      <c r="H88" s="38"/>
      <c r="I88" s="38"/>
      <c r="J88" s="38"/>
    </row>
    <row r="89" spans="3:10" ht="15.75">
      <c r="C89" s="11"/>
      <c r="D89" s="38"/>
      <c r="E89" s="38"/>
      <c r="F89" s="38"/>
      <c r="G89" s="38"/>
      <c r="H89" s="38"/>
      <c r="I89" s="38"/>
      <c r="J89" s="38"/>
    </row>
    <row r="90" spans="3:10" ht="15.75">
      <c r="C90" s="11"/>
      <c r="D90" s="38"/>
      <c r="E90" s="38"/>
      <c r="F90" s="38"/>
      <c r="G90" s="38"/>
      <c r="H90" s="38"/>
      <c r="I90" s="38"/>
      <c r="J90" s="38"/>
    </row>
    <row r="91" spans="3:10" ht="15.75">
      <c r="C91" s="11"/>
      <c r="D91" s="38"/>
      <c r="E91" s="38"/>
      <c r="F91" s="38"/>
      <c r="G91" s="38"/>
      <c r="H91" s="38"/>
      <c r="I91" s="38"/>
      <c r="J91" s="38"/>
    </row>
    <row r="92" spans="3:10" ht="15.75">
      <c r="C92" s="11"/>
      <c r="D92" s="38"/>
      <c r="E92" s="38"/>
      <c r="F92" s="38"/>
      <c r="G92" s="38"/>
      <c r="H92" s="38"/>
      <c r="I92" s="38"/>
      <c r="J92" s="38"/>
    </row>
    <row r="93" spans="3:10" ht="15.75">
      <c r="C93" s="11"/>
      <c r="D93" s="38"/>
      <c r="E93" s="38"/>
      <c r="F93" s="38"/>
      <c r="G93" s="38"/>
      <c r="H93" s="38"/>
      <c r="I93" s="38"/>
      <c r="J93" s="38"/>
    </row>
    <row r="94" spans="3:10" ht="15.75">
      <c r="C94" s="11"/>
      <c r="D94" s="38"/>
      <c r="E94" s="38"/>
      <c r="F94" s="38"/>
      <c r="G94" s="38"/>
      <c r="H94" s="38"/>
      <c r="I94" s="38"/>
      <c r="J94" s="38"/>
    </row>
    <row r="95" spans="3:10" ht="15.75">
      <c r="C95" s="11"/>
      <c r="D95" s="38"/>
      <c r="E95" s="38"/>
      <c r="F95" s="38"/>
      <c r="G95" s="38"/>
      <c r="H95" s="38"/>
      <c r="I95" s="38"/>
      <c r="J95" s="38"/>
    </row>
    <row r="96" spans="3:10" ht="15.75">
      <c r="C96" s="11"/>
      <c r="D96" s="38"/>
      <c r="E96" s="38"/>
      <c r="F96" s="38"/>
      <c r="G96" s="38"/>
      <c r="H96" s="38"/>
      <c r="I96" s="38"/>
      <c r="J96" s="38"/>
    </row>
    <row r="97" spans="3:10" ht="15.75">
      <c r="C97" s="11"/>
      <c r="D97" s="38"/>
      <c r="E97" s="38"/>
      <c r="F97" s="38"/>
      <c r="G97" s="38"/>
      <c r="H97" s="38"/>
      <c r="I97" s="38"/>
      <c r="J97" s="38"/>
    </row>
    <row r="98" spans="3:10" ht="15.75">
      <c r="C98" s="11"/>
      <c r="D98" s="38"/>
      <c r="E98" s="38"/>
      <c r="F98" s="38"/>
      <c r="G98" s="38"/>
      <c r="H98" s="38"/>
      <c r="I98" s="38"/>
      <c r="J98" s="38"/>
    </row>
    <row r="99" spans="3:10" ht="15.75">
      <c r="C99" s="11"/>
      <c r="D99" s="38"/>
      <c r="E99" s="38"/>
      <c r="F99" s="38"/>
      <c r="G99" s="38"/>
      <c r="H99" s="38"/>
      <c r="I99" s="38"/>
      <c r="J99" s="38"/>
    </row>
    <row r="100" spans="3:10" ht="15.75">
      <c r="C100" s="11"/>
      <c r="D100" s="38"/>
      <c r="E100" s="38"/>
      <c r="F100" s="38"/>
      <c r="G100" s="38"/>
      <c r="H100" s="38"/>
      <c r="I100" s="38"/>
      <c r="J100" s="38"/>
    </row>
    <row r="101" spans="3:10" ht="15.75">
      <c r="C101" s="11"/>
      <c r="D101" s="38"/>
      <c r="E101" s="38"/>
      <c r="F101" s="38"/>
      <c r="G101" s="38"/>
      <c r="H101" s="38"/>
      <c r="I101" s="38"/>
      <c r="J101" s="38"/>
    </row>
    <row r="102" spans="3:10" ht="15.75">
      <c r="C102" s="11"/>
      <c r="D102" s="38"/>
      <c r="E102" s="38"/>
      <c r="F102" s="38"/>
      <c r="G102" s="38"/>
      <c r="H102" s="38"/>
      <c r="I102" s="38"/>
      <c r="J102" s="38"/>
    </row>
    <row r="103" spans="3:10" ht="15.75">
      <c r="C103" s="11"/>
      <c r="D103" s="38"/>
      <c r="E103" s="38"/>
      <c r="F103" s="38"/>
      <c r="G103" s="38"/>
      <c r="H103" s="38"/>
      <c r="I103" s="38"/>
      <c r="J103" s="38"/>
    </row>
    <row r="104" spans="3:10" ht="15.75">
      <c r="C104" s="11"/>
      <c r="D104" s="38"/>
      <c r="E104" s="38"/>
      <c r="F104" s="38"/>
      <c r="G104" s="38"/>
      <c r="H104" s="38"/>
      <c r="I104" s="38"/>
      <c r="J104" s="38"/>
    </row>
    <row r="105" spans="3:10" ht="15.75">
      <c r="C105" s="11"/>
      <c r="D105" s="38"/>
      <c r="E105" s="38"/>
      <c r="F105" s="38"/>
      <c r="G105" s="38"/>
      <c r="H105" s="38"/>
      <c r="I105" s="38"/>
      <c r="J105" s="38"/>
    </row>
    <row r="106" spans="3:10" ht="15.75">
      <c r="C106" s="11"/>
      <c r="D106" s="38"/>
      <c r="E106" s="38"/>
      <c r="F106" s="38"/>
      <c r="G106" s="38"/>
      <c r="H106" s="38"/>
      <c r="I106" s="38"/>
      <c r="J106" s="38"/>
    </row>
    <row r="107" spans="3:10" ht="15.75">
      <c r="C107" s="11"/>
      <c r="D107" s="38"/>
      <c r="E107" s="38"/>
      <c r="F107" s="38"/>
      <c r="G107" s="38"/>
      <c r="H107" s="38"/>
      <c r="I107" s="38"/>
      <c r="J107" s="38"/>
    </row>
    <row r="108" spans="3:10">
      <c r="C108" s="11"/>
      <c r="D108" s="11"/>
      <c r="E108" s="11"/>
      <c r="F108" s="11"/>
      <c r="G108" s="11"/>
      <c r="H108" s="11"/>
      <c r="I108" s="11"/>
      <c r="J108" s="11"/>
    </row>
    <row r="109" spans="3:10">
      <c r="C109" s="11"/>
      <c r="D109" s="11"/>
      <c r="E109" s="11"/>
      <c r="F109" s="11"/>
      <c r="G109" s="11"/>
      <c r="H109" s="11"/>
      <c r="I109" s="11"/>
      <c r="J109" s="11"/>
    </row>
    <row r="110" spans="3:10">
      <c r="C110" s="11"/>
      <c r="D110" s="11"/>
      <c r="E110" s="11"/>
      <c r="F110" s="11"/>
      <c r="G110" s="11"/>
      <c r="H110" s="11"/>
      <c r="I110" s="11"/>
      <c r="J110" s="11"/>
    </row>
    <row r="111" spans="3:10">
      <c r="C111" s="11"/>
      <c r="D111" s="11"/>
      <c r="E111" s="11"/>
      <c r="F111" s="11"/>
      <c r="G111" s="11"/>
      <c r="H111" s="11"/>
      <c r="I111" s="11"/>
      <c r="J111" s="11"/>
    </row>
    <row r="113" spans="3:10">
      <c r="C113" s="39"/>
      <c r="D113" s="39"/>
      <c r="E113" s="39"/>
      <c r="F113" s="39"/>
      <c r="G113" s="39"/>
      <c r="H113" s="39"/>
      <c r="I113" s="39"/>
      <c r="J113" s="39"/>
    </row>
    <row r="114" spans="3:10">
      <c r="C114" s="39"/>
      <c r="D114" s="39"/>
      <c r="E114" s="39"/>
      <c r="F114" s="39"/>
      <c r="G114" s="39"/>
      <c r="H114" s="39"/>
      <c r="I114" s="39"/>
      <c r="J114" s="39"/>
    </row>
    <row r="115" spans="3:10">
      <c r="C115" s="39"/>
      <c r="D115" s="39"/>
      <c r="E115" s="39"/>
      <c r="F115" s="39"/>
      <c r="G115" s="39"/>
      <c r="H115" s="39"/>
      <c r="I115" s="39"/>
      <c r="J115" s="39"/>
    </row>
    <row r="116" spans="3:10">
      <c r="C116" s="39"/>
      <c r="D116" s="39"/>
      <c r="E116" s="39"/>
      <c r="F116" s="39"/>
      <c r="G116" s="39"/>
      <c r="H116" s="39"/>
      <c r="I116" s="39"/>
      <c r="J116" s="39"/>
    </row>
    <row r="117" spans="3:10">
      <c r="C117" s="39"/>
      <c r="D117" s="39"/>
      <c r="E117" s="39"/>
      <c r="F117" s="39"/>
      <c r="G117" s="39"/>
      <c r="H117" s="39"/>
      <c r="I117" s="39"/>
      <c r="J117" s="39"/>
    </row>
    <row r="118" spans="3:10">
      <c r="C118" s="39"/>
      <c r="D118" s="39"/>
      <c r="E118" s="39"/>
      <c r="F118" s="39"/>
      <c r="G118" s="39"/>
      <c r="H118" s="39"/>
      <c r="I118" s="39"/>
      <c r="J118" s="39"/>
    </row>
    <row r="119" spans="3:10">
      <c r="C119" s="39"/>
      <c r="D119" s="39"/>
      <c r="E119" s="39"/>
      <c r="F119" s="39"/>
      <c r="G119" s="39"/>
      <c r="H119" s="39"/>
      <c r="I119" s="39"/>
      <c r="J119" s="39"/>
    </row>
    <row r="120" spans="3:10">
      <c r="C120" s="39"/>
      <c r="D120" s="39"/>
      <c r="E120" s="39"/>
      <c r="F120" s="39"/>
      <c r="G120" s="39"/>
      <c r="H120" s="39"/>
      <c r="I120" s="39"/>
      <c r="J120" s="39"/>
    </row>
    <row r="121" spans="3:10">
      <c r="C121" s="39"/>
      <c r="D121" s="39"/>
      <c r="E121" s="39"/>
      <c r="F121" s="39"/>
      <c r="G121" s="39"/>
      <c r="H121" s="39"/>
      <c r="I121" s="39"/>
      <c r="J121" s="39"/>
    </row>
    <row r="122" spans="3:10">
      <c r="C122" s="39"/>
      <c r="D122" s="39"/>
      <c r="E122" s="39"/>
      <c r="F122" s="39"/>
      <c r="G122" s="39"/>
      <c r="H122" s="39"/>
      <c r="I122" s="39"/>
      <c r="J122" s="39"/>
    </row>
    <row r="123" spans="3:10">
      <c r="C123" s="39"/>
      <c r="D123" s="39"/>
      <c r="E123" s="39"/>
      <c r="F123" s="39"/>
      <c r="G123" s="39"/>
      <c r="H123" s="39"/>
      <c r="I123" s="39"/>
      <c r="J123" s="39"/>
    </row>
    <row r="124" spans="3:10">
      <c r="C124" s="39"/>
      <c r="D124" s="39"/>
      <c r="E124" s="39"/>
      <c r="F124" s="39"/>
      <c r="G124" s="39"/>
      <c r="H124" s="39"/>
      <c r="I124" s="39"/>
      <c r="J124" s="39"/>
    </row>
    <row r="125" spans="3:10">
      <c r="C125" s="39"/>
      <c r="D125" s="39"/>
      <c r="E125" s="39"/>
      <c r="F125" s="39"/>
      <c r="G125" s="39"/>
      <c r="H125" s="39"/>
      <c r="I125" s="39"/>
      <c r="J125" s="39"/>
    </row>
    <row r="126" spans="3:10">
      <c r="C126" s="39"/>
      <c r="D126" s="39"/>
      <c r="E126" s="39"/>
      <c r="F126" s="39"/>
      <c r="G126" s="39"/>
      <c r="H126" s="39"/>
      <c r="I126" s="39"/>
      <c r="J126" s="39"/>
    </row>
    <row r="127" spans="3:10">
      <c r="C127" s="39"/>
      <c r="D127" s="39"/>
      <c r="E127" s="39"/>
      <c r="F127" s="39"/>
      <c r="G127" s="39"/>
      <c r="H127" s="39"/>
      <c r="I127" s="39"/>
      <c r="J127" s="39"/>
    </row>
    <row r="128" spans="3:10">
      <c r="C128" s="39"/>
      <c r="D128" s="39"/>
      <c r="E128" s="39"/>
      <c r="F128" s="39"/>
      <c r="G128" s="39"/>
      <c r="H128" s="39"/>
      <c r="I128" s="39"/>
      <c r="J128" s="39"/>
    </row>
    <row r="129" spans="3:10">
      <c r="C129" s="39"/>
      <c r="D129" s="39"/>
      <c r="E129" s="39"/>
      <c r="F129" s="39"/>
      <c r="G129" s="39"/>
      <c r="H129" s="39"/>
      <c r="I129" s="39"/>
      <c r="J129" s="39"/>
    </row>
    <row r="130" spans="3:10">
      <c r="C130" s="39"/>
      <c r="D130" s="39"/>
      <c r="E130" s="39"/>
      <c r="F130" s="39"/>
      <c r="G130" s="39"/>
      <c r="H130" s="39"/>
      <c r="I130" s="39"/>
      <c r="J130" s="39"/>
    </row>
    <row r="131" spans="3:10">
      <c r="C131" s="39"/>
      <c r="D131" s="39"/>
      <c r="E131" s="39"/>
      <c r="F131" s="39"/>
      <c r="G131" s="39"/>
      <c r="H131" s="39"/>
      <c r="I131" s="39"/>
      <c r="J131" s="39"/>
    </row>
    <row r="132" spans="3:10">
      <c r="C132" s="39"/>
      <c r="D132" s="39"/>
      <c r="E132" s="39"/>
      <c r="F132" s="39"/>
      <c r="G132" s="39"/>
      <c r="H132" s="39"/>
      <c r="I132" s="39"/>
      <c r="J132" s="39"/>
    </row>
    <row r="133" spans="3:10">
      <c r="C133" s="39"/>
      <c r="D133" s="39"/>
      <c r="E133" s="39"/>
      <c r="F133" s="39"/>
      <c r="G133" s="39"/>
      <c r="H133" s="39"/>
      <c r="I133" s="39"/>
      <c r="J133" s="39"/>
    </row>
    <row r="134" spans="3:10">
      <c r="C134" s="39"/>
      <c r="D134" s="39"/>
      <c r="E134" s="39"/>
      <c r="F134" s="39"/>
      <c r="G134" s="39"/>
      <c r="H134" s="39"/>
      <c r="I134" s="39"/>
      <c r="J134" s="39"/>
    </row>
    <row r="135" spans="3:10">
      <c r="C135" s="39"/>
      <c r="D135" s="39"/>
      <c r="E135" s="39"/>
      <c r="F135" s="39"/>
      <c r="G135" s="39"/>
      <c r="H135" s="39"/>
      <c r="I135" s="39"/>
      <c r="J135" s="39"/>
    </row>
    <row r="136" spans="3:10">
      <c r="C136" s="39"/>
      <c r="D136" s="39"/>
      <c r="E136" s="39"/>
      <c r="F136" s="39"/>
      <c r="G136" s="39"/>
      <c r="H136" s="39"/>
      <c r="I136" s="39"/>
      <c r="J136" s="39"/>
    </row>
    <row r="137" spans="3:10">
      <c r="C137" s="39"/>
      <c r="D137" s="39"/>
      <c r="E137" s="39"/>
      <c r="F137" s="39"/>
      <c r="G137" s="39"/>
      <c r="H137" s="39"/>
      <c r="I137" s="39"/>
      <c r="J137" s="39"/>
    </row>
    <row r="138" spans="3:10">
      <c r="C138" s="39"/>
      <c r="D138" s="39"/>
      <c r="E138" s="39"/>
      <c r="F138" s="39"/>
      <c r="G138" s="39"/>
      <c r="H138" s="39"/>
      <c r="I138" s="39"/>
      <c r="J138" s="39"/>
    </row>
    <row r="139" spans="3:10">
      <c r="C139" s="39"/>
      <c r="D139" s="39"/>
      <c r="E139" s="39"/>
      <c r="F139" s="39"/>
      <c r="G139" s="39"/>
      <c r="H139" s="39"/>
      <c r="I139" s="39"/>
      <c r="J139" s="39"/>
    </row>
    <row r="140" spans="3:10">
      <c r="C140" s="39"/>
      <c r="D140" s="39"/>
      <c r="E140" s="39"/>
      <c r="F140" s="39"/>
      <c r="G140" s="39"/>
      <c r="H140" s="39"/>
      <c r="I140" s="39"/>
      <c r="J140" s="39"/>
    </row>
    <row r="141" spans="3:10">
      <c r="C141" s="39"/>
      <c r="D141" s="39"/>
      <c r="E141" s="39"/>
      <c r="F141" s="39"/>
      <c r="G141" s="39"/>
      <c r="H141" s="39"/>
      <c r="I141" s="39"/>
      <c r="J141" s="39"/>
    </row>
    <row r="142" spans="3:10">
      <c r="C142" s="39"/>
      <c r="D142" s="39"/>
      <c r="E142" s="39"/>
      <c r="F142" s="39"/>
      <c r="G142" s="39"/>
      <c r="H142" s="39"/>
      <c r="I142" s="39"/>
      <c r="J142" s="39"/>
    </row>
    <row r="143" spans="3:10">
      <c r="C143" s="39"/>
      <c r="D143" s="39"/>
      <c r="E143" s="39"/>
      <c r="F143" s="39"/>
      <c r="G143" s="39"/>
      <c r="H143" s="39"/>
      <c r="I143" s="39"/>
      <c r="J143" s="39"/>
    </row>
    <row r="144" spans="3:10">
      <c r="C144" s="39"/>
      <c r="D144" s="39"/>
      <c r="E144" s="39"/>
      <c r="F144" s="39"/>
      <c r="G144" s="39"/>
      <c r="H144" s="39"/>
      <c r="I144" s="39"/>
      <c r="J144" s="39"/>
    </row>
    <row r="145" spans="3:10">
      <c r="C145" s="39"/>
      <c r="D145" s="39"/>
      <c r="E145" s="39"/>
      <c r="F145" s="39"/>
      <c r="G145" s="39"/>
      <c r="H145" s="39"/>
      <c r="I145" s="39"/>
      <c r="J145" s="39"/>
    </row>
    <row r="146" spans="3:10">
      <c r="C146" s="39"/>
      <c r="D146" s="39"/>
      <c r="E146" s="39"/>
      <c r="F146" s="39"/>
      <c r="G146" s="39"/>
      <c r="H146" s="39"/>
      <c r="I146" s="39"/>
      <c r="J146" s="39"/>
    </row>
    <row r="147" spans="3:10">
      <c r="C147" s="39"/>
      <c r="D147" s="39"/>
      <c r="E147" s="39"/>
      <c r="F147" s="39"/>
      <c r="G147" s="39"/>
      <c r="H147" s="39"/>
      <c r="I147" s="39"/>
      <c r="J147" s="39"/>
    </row>
    <row r="148" spans="3:10">
      <c r="C148" s="39"/>
      <c r="D148" s="39"/>
      <c r="E148" s="39"/>
      <c r="F148" s="39"/>
      <c r="G148" s="39"/>
      <c r="H148" s="39"/>
      <c r="I148" s="39"/>
      <c r="J148" s="39"/>
    </row>
    <row r="149" spans="3:10">
      <c r="C149" s="39"/>
      <c r="D149" s="39"/>
      <c r="E149" s="39"/>
      <c r="F149" s="39"/>
      <c r="G149" s="39"/>
      <c r="H149" s="39"/>
      <c r="I149" s="39"/>
      <c r="J149" s="39"/>
    </row>
    <row r="150" spans="3:10">
      <c r="C150" s="39"/>
      <c r="D150" s="39"/>
      <c r="E150" s="39"/>
      <c r="F150" s="39"/>
      <c r="G150" s="39"/>
      <c r="H150" s="39"/>
      <c r="I150" s="39"/>
      <c r="J150" s="39"/>
    </row>
    <row r="151" spans="3:10">
      <c r="C151" s="39"/>
      <c r="D151" s="39"/>
      <c r="E151" s="39"/>
      <c r="F151" s="39"/>
      <c r="G151" s="39"/>
      <c r="H151" s="39"/>
      <c r="I151" s="39"/>
      <c r="J151" s="39"/>
    </row>
    <row r="152" spans="3:10">
      <c r="C152" s="39"/>
      <c r="D152" s="39"/>
      <c r="E152" s="39"/>
      <c r="F152" s="39"/>
      <c r="G152" s="39"/>
      <c r="H152" s="39"/>
      <c r="I152" s="39"/>
      <c r="J152" s="39"/>
    </row>
    <row r="153" spans="3:10">
      <c r="C153" s="39"/>
      <c r="D153" s="39"/>
      <c r="E153" s="39"/>
      <c r="F153" s="39"/>
      <c r="G153" s="39"/>
      <c r="H153" s="39"/>
      <c r="I153" s="39"/>
      <c r="J153" s="39"/>
    </row>
    <row r="154" spans="3:10">
      <c r="C154" s="39"/>
      <c r="D154" s="39"/>
      <c r="E154" s="39"/>
      <c r="F154" s="39"/>
      <c r="G154" s="39"/>
      <c r="H154" s="39"/>
      <c r="I154" s="39"/>
      <c r="J154" s="39"/>
    </row>
    <row r="155" spans="3:10">
      <c r="C155" s="39"/>
      <c r="D155" s="39"/>
      <c r="E155" s="39"/>
      <c r="F155" s="39"/>
      <c r="G155" s="39"/>
      <c r="H155" s="39"/>
      <c r="I155" s="39"/>
      <c r="J155" s="39"/>
    </row>
    <row r="156" spans="3:10">
      <c r="C156" s="39"/>
      <c r="D156" s="39"/>
      <c r="E156" s="39"/>
      <c r="F156" s="39"/>
      <c r="G156" s="39"/>
      <c r="H156" s="39"/>
      <c r="I156" s="39"/>
      <c r="J156" s="39"/>
    </row>
    <row r="157" spans="3:10">
      <c r="C157" s="39"/>
      <c r="D157" s="39"/>
      <c r="E157" s="39"/>
      <c r="F157" s="39"/>
      <c r="G157" s="39"/>
      <c r="H157" s="39"/>
      <c r="I157" s="39"/>
      <c r="J157" s="39"/>
    </row>
    <row r="158" spans="3:10">
      <c r="C158" s="39"/>
      <c r="D158" s="39"/>
      <c r="E158" s="39"/>
      <c r="F158" s="39"/>
      <c r="G158" s="39"/>
      <c r="H158" s="39"/>
      <c r="I158" s="39"/>
      <c r="J158" s="39"/>
    </row>
    <row r="159" spans="3:10">
      <c r="C159" s="39"/>
      <c r="D159" s="39"/>
      <c r="E159" s="39"/>
      <c r="F159" s="39"/>
      <c r="G159" s="39"/>
      <c r="H159" s="39"/>
      <c r="I159" s="39"/>
      <c r="J159" s="39"/>
    </row>
    <row r="160" spans="3:10">
      <c r="C160" s="39"/>
      <c r="D160" s="39"/>
      <c r="E160" s="39"/>
      <c r="F160" s="39"/>
      <c r="G160" s="39"/>
      <c r="H160" s="39"/>
      <c r="I160" s="39"/>
      <c r="J160" s="39"/>
    </row>
    <row r="161" spans="3:10">
      <c r="C161" s="39"/>
      <c r="D161" s="39"/>
      <c r="E161" s="39"/>
      <c r="F161" s="39"/>
      <c r="G161" s="39"/>
      <c r="H161" s="39"/>
      <c r="I161" s="39"/>
      <c r="J161" s="39"/>
    </row>
    <row r="162" spans="3:10">
      <c r="C162" s="39"/>
      <c r="D162" s="39"/>
      <c r="E162" s="39"/>
      <c r="F162" s="39"/>
      <c r="G162" s="39"/>
      <c r="H162" s="39"/>
      <c r="I162" s="39"/>
      <c r="J162" s="39"/>
    </row>
    <row r="163" spans="3:10">
      <c r="C163" s="39"/>
      <c r="D163" s="39"/>
      <c r="E163" s="39"/>
      <c r="F163" s="39"/>
      <c r="G163" s="39"/>
      <c r="H163" s="39"/>
      <c r="I163" s="39"/>
      <c r="J163" s="39"/>
    </row>
    <row r="164" spans="3:10">
      <c r="C164" s="39"/>
      <c r="D164" s="39"/>
      <c r="E164" s="39"/>
      <c r="F164" s="39"/>
      <c r="G164" s="39"/>
      <c r="H164" s="39"/>
      <c r="I164" s="39"/>
      <c r="J164" s="39"/>
    </row>
    <row r="165" spans="3:10">
      <c r="C165" s="39"/>
      <c r="D165" s="39"/>
      <c r="E165" s="39"/>
      <c r="F165" s="39"/>
      <c r="G165" s="39"/>
      <c r="H165" s="39"/>
      <c r="I165" s="39"/>
      <c r="J165" s="39"/>
    </row>
    <row r="166" spans="3:10">
      <c r="C166" s="39"/>
      <c r="D166" s="39"/>
      <c r="E166" s="39"/>
      <c r="F166" s="39"/>
      <c r="G166" s="39"/>
      <c r="H166" s="39"/>
      <c r="I166" s="39"/>
      <c r="J166" s="39"/>
    </row>
    <row r="167" spans="3:10">
      <c r="C167" s="39"/>
      <c r="D167" s="39"/>
      <c r="E167" s="39"/>
      <c r="F167" s="39"/>
      <c r="G167" s="39"/>
      <c r="H167" s="39"/>
      <c r="I167" s="39"/>
      <c r="J167" s="39"/>
    </row>
    <row r="168" spans="3:10">
      <c r="C168" s="39"/>
      <c r="D168" s="39"/>
      <c r="E168" s="39"/>
      <c r="F168" s="39"/>
      <c r="G168" s="39"/>
      <c r="H168" s="39"/>
      <c r="I168" s="39"/>
      <c r="J168" s="39"/>
    </row>
    <row r="169" spans="3:10">
      <c r="C169" s="39"/>
      <c r="D169" s="39"/>
      <c r="E169" s="39"/>
      <c r="F169" s="39"/>
      <c r="G169" s="39"/>
      <c r="H169" s="39"/>
      <c r="I169" s="39"/>
      <c r="J169" s="39"/>
    </row>
    <row r="170" spans="3:10">
      <c r="C170" s="39"/>
      <c r="D170" s="39"/>
      <c r="E170" s="39"/>
      <c r="F170" s="39"/>
      <c r="G170" s="39"/>
      <c r="H170" s="39"/>
      <c r="I170" s="39"/>
      <c r="J170" s="39"/>
    </row>
    <row r="171" spans="3:10">
      <c r="C171" s="39"/>
      <c r="D171" s="39"/>
      <c r="E171" s="39"/>
      <c r="F171" s="39"/>
      <c r="G171" s="39"/>
      <c r="H171" s="39"/>
      <c r="I171" s="39"/>
      <c r="J171" s="39"/>
    </row>
    <row r="172" spans="3:10">
      <c r="C172" s="39"/>
      <c r="D172" s="39"/>
      <c r="E172" s="39"/>
      <c r="F172" s="39"/>
      <c r="G172" s="39"/>
      <c r="H172" s="39"/>
      <c r="I172" s="39"/>
      <c r="J172" s="39"/>
    </row>
    <row r="173" spans="3:10">
      <c r="C173" s="39"/>
      <c r="D173" s="39"/>
      <c r="E173" s="39"/>
      <c r="F173" s="39"/>
      <c r="G173" s="39"/>
      <c r="H173" s="39"/>
      <c r="I173" s="39"/>
      <c r="J173" s="39"/>
    </row>
    <row r="174" spans="3:10">
      <c r="C174" s="39"/>
      <c r="D174" s="39"/>
      <c r="E174" s="39"/>
      <c r="F174" s="39"/>
      <c r="G174" s="39"/>
      <c r="H174" s="39"/>
      <c r="I174" s="39"/>
      <c r="J174" s="39"/>
    </row>
    <row r="175" spans="3:10">
      <c r="C175" s="39"/>
      <c r="D175" s="39"/>
      <c r="E175" s="39"/>
      <c r="F175" s="39"/>
      <c r="G175" s="39"/>
      <c r="H175" s="39"/>
      <c r="I175" s="39"/>
      <c r="J175" s="39"/>
    </row>
    <row r="176" spans="3:10">
      <c r="C176" s="39"/>
      <c r="D176" s="39"/>
      <c r="E176" s="39"/>
      <c r="F176" s="39"/>
      <c r="G176" s="39"/>
      <c r="H176" s="39"/>
      <c r="I176" s="39"/>
      <c r="J176" s="39"/>
    </row>
    <row r="177" spans="3:10">
      <c r="C177" s="39"/>
      <c r="D177" s="39"/>
      <c r="E177" s="39"/>
      <c r="F177" s="39"/>
      <c r="G177" s="39"/>
      <c r="H177" s="39"/>
      <c r="I177" s="39"/>
      <c r="J177" s="39"/>
    </row>
    <row r="178" spans="3:10">
      <c r="C178" s="39"/>
      <c r="D178" s="39"/>
      <c r="E178" s="39"/>
      <c r="F178" s="39"/>
      <c r="G178" s="39"/>
      <c r="H178" s="39"/>
      <c r="I178" s="39"/>
      <c r="J178" s="39"/>
    </row>
    <row r="179" spans="3:10">
      <c r="C179" s="39"/>
      <c r="D179" s="39"/>
      <c r="E179" s="39"/>
      <c r="F179" s="39"/>
      <c r="G179" s="39"/>
      <c r="H179" s="39"/>
      <c r="I179" s="39"/>
      <c r="J179" s="39"/>
    </row>
    <row r="180" spans="3:10">
      <c r="C180" s="39"/>
      <c r="D180" s="39"/>
      <c r="E180" s="39"/>
      <c r="F180" s="39"/>
      <c r="G180" s="39"/>
      <c r="H180" s="39"/>
      <c r="I180" s="39"/>
      <c r="J180" s="39"/>
    </row>
    <row r="181" spans="3:10">
      <c r="C181" s="39"/>
      <c r="D181" s="39"/>
      <c r="E181" s="39"/>
      <c r="F181" s="39"/>
      <c r="G181" s="39"/>
      <c r="H181" s="39"/>
      <c r="I181" s="39"/>
      <c r="J181" s="39"/>
    </row>
    <row r="182" spans="3:10">
      <c r="C182" s="39"/>
      <c r="D182" s="39"/>
      <c r="E182" s="39"/>
      <c r="F182" s="39"/>
      <c r="G182" s="39"/>
      <c r="H182" s="39"/>
      <c r="I182" s="39"/>
      <c r="J182" s="39"/>
    </row>
    <row r="183" spans="3:10">
      <c r="C183" s="39"/>
      <c r="D183" s="39"/>
      <c r="E183" s="39"/>
      <c r="F183" s="39"/>
      <c r="G183" s="39"/>
      <c r="H183" s="39"/>
      <c r="I183" s="39"/>
      <c r="J183" s="39"/>
    </row>
    <row r="184" spans="3:10">
      <c r="C184" s="39"/>
      <c r="D184" s="39"/>
      <c r="E184" s="39"/>
      <c r="F184" s="39"/>
      <c r="G184" s="39"/>
      <c r="H184" s="39"/>
      <c r="I184" s="39"/>
      <c r="J184" s="39"/>
    </row>
    <row r="185" spans="3:10">
      <c r="C185" s="39"/>
      <c r="D185" s="39"/>
      <c r="E185" s="39"/>
      <c r="F185" s="39"/>
      <c r="G185" s="39"/>
      <c r="H185" s="39"/>
      <c r="I185" s="39"/>
      <c r="J185" s="39"/>
    </row>
    <row r="186" spans="3:10">
      <c r="C186" s="39"/>
      <c r="D186" s="39"/>
      <c r="E186" s="39"/>
      <c r="F186" s="39"/>
      <c r="G186" s="39"/>
      <c r="H186" s="39"/>
      <c r="I186" s="39"/>
      <c r="J186" s="39"/>
    </row>
    <row r="187" spans="3:10">
      <c r="C187" s="39"/>
      <c r="D187" s="39"/>
      <c r="E187" s="39"/>
      <c r="F187" s="39"/>
      <c r="G187" s="39"/>
      <c r="H187" s="39"/>
      <c r="I187" s="39"/>
      <c r="J187" s="39"/>
    </row>
    <row r="188" spans="3:10">
      <c r="C188" s="39"/>
      <c r="D188" s="39"/>
      <c r="E188" s="39"/>
      <c r="F188" s="39"/>
      <c r="G188" s="39"/>
      <c r="H188" s="39"/>
      <c r="I188" s="39"/>
      <c r="J188" s="39"/>
    </row>
    <row r="189" spans="3:10">
      <c r="C189" s="39"/>
      <c r="D189" s="39"/>
      <c r="E189" s="39"/>
      <c r="F189" s="39"/>
      <c r="G189" s="39"/>
      <c r="H189" s="39"/>
      <c r="I189" s="39"/>
      <c r="J189" s="39"/>
    </row>
    <row r="190" spans="3:10">
      <c r="C190" s="39"/>
      <c r="D190" s="39"/>
      <c r="E190" s="39"/>
      <c r="F190" s="39"/>
      <c r="G190" s="39"/>
      <c r="H190" s="39"/>
      <c r="I190" s="39"/>
      <c r="J190" s="39"/>
    </row>
    <row r="191" spans="3:10">
      <c r="C191" s="39"/>
      <c r="D191" s="39"/>
      <c r="E191" s="39"/>
      <c r="F191" s="39"/>
      <c r="G191" s="39"/>
      <c r="H191" s="39"/>
      <c r="I191" s="39"/>
      <c r="J191" s="39"/>
    </row>
    <row r="192" spans="3:10">
      <c r="C192" s="39"/>
      <c r="D192" s="39"/>
      <c r="E192" s="39"/>
      <c r="F192" s="39"/>
      <c r="G192" s="39"/>
      <c r="H192" s="39"/>
      <c r="I192" s="39"/>
      <c r="J192" s="39"/>
    </row>
    <row r="193" spans="3:10">
      <c r="C193" s="39"/>
      <c r="D193" s="39"/>
      <c r="E193" s="39"/>
      <c r="F193" s="39"/>
      <c r="G193" s="39"/>
      <c r="H193" s="39"/>
      <c r="I193" s="39"/>
      <c r="J193" s="39"/>
    </row>
    <row r="194" spans="3:10">
      <c r="C194" s="39"/>
      <c r="D194" s="39"/>
      <c r="E194" s="39"/>
      <c r="F194" s="39"/>
      <c r="G194" s="39"/>
      <c r="H194" s="39"/>
      <c r="I194" s="39"/>
      <c r="J194" s="39"/>
    </row>
    <row r="195" spans="3:10">
      <c r="C195" s="39"/>
      <c r="D195" s="39"/>
      <c r="E195" s="39"/>
      <c r="F195" s="39"/>
      <c r="G195" s="39"/>
      <c r="H195" s="39"/>
      <c r="I195" s="39"/>
      <c r="J195" s="39"/>
    </row>
    <row r="196" spans="3:10">
      <c r="C196" s="39"/>
      <c r="D196" s="39"/>
      <c r="E196" s="39"/>
      <c r="F196" s="39"/>
      <c r="G196" s="39"/>
      <c r="H196" s="39"/>
      <c r="I196" s="39"/>
      <c r="J196" s="39"/>
    </row>
    <row r="197" spans="3:10">
      <c r="C197" s="39"/>
      <c r="D197" s="39"/>
      <c r="E197" s="39"/>
      <c r="F197" s="39"/>
      <c r="G197" s="39"/>
      <c r="H197" s="39"/>
      <c r="I197" s="39"/>
      <c r="J197" s="39"/>
    </row>
    <row r="198" spans="3:10">
      <c r="C198" s="39"/>
      <c r="D198" s="39"/>
      <c r="E198" s="39"/>
      <c r="F198" s="39"/>
      <c r="G198" s="39"/>
      <c r="H198" s="39"/>
      <c r="I198" s="39"/>
      <c r="J198" s="39"/>
    </row>
    <row r="199" spans="3:10">
      <c r="C199" s="39"/>
      <c r="D199" s="39"/>
      <c r="E199" s="39"/>
      <c r="F199" s="39"/>
      <c r="G199" s="39"/>
      <c r="H199" s="39"/>
      <c r="I199" s="39"/>
      <c r="J199" s="39"/>
    </row>
    <row r="200" spans="3:10">
      <c r="C200" s="39"/>
      <c r="D200" s="39"/>
      <c r="E200" s="39"/>
      <c r="F200" s="39"/>
      <c r="G200" s="39"/>
      <c r="H200" s="39"/>
      <c r="I200" s="39"/>
      <c r="J200" s="39"/>
    </row>
    <row r="201" spans="3:10">
      <c r="C201" s="39"/>
      <c r="D201" s="39"/>
      <c r="E201" s="39"/>
      <c r="F201" s="39"/>
      <c r="G201" s="39"/>
      <c r="H201" s="39"/>
      <c r="I201" s="39"/>
      <c r="J201" s="39"/>
    </row>
    <row r="202" spans="3:10">
      <c r="C202" s="39"/>
      <c r="D202" s="39"/>
      <c r="E202" s="39"/>
      <c r="F202" s="39"/>
      <c r="G202" s="39"/>
      <c r="H202" s="39"/>
      <c r="I202" s="39"/>
      <c r="J202" s="39"/>
    </row>
    <row r="203" spans="3:10">
      <c r="C203" s="39"/>
      <c r="D203" s="39"/>
      <c r="E203" s="39"/>
      <c r="F203" s="39"/>
      <c r="G203" s="39"/>
      <c r="H203" s="39"/>
      <c r="I203" s="39"/>
      <c r="J203" s="39"/>
    </row>
    <row r="204" spans="3:10">
      <c r="C204" s="39"/>
      <c r="D204" s="39"/>
      <c r="E204" s="39"/>
      <c r="F204" s="39"/>
      <c r="G204" s="39"/>
      <c r="H204" s="39"/>
      <c r="I204" s="39"/>
      <c r="J204" s="39"/>
    </row>
    <row r="205" spans="3:10">
      <c r="C205" s="39"/>
      <c r="D205" s="39"/>
      <c r="E205" s="39"/>
      <c r="F205" s="39"/>
      <c r="G205" s="39"/>
      <c r="H205" s="39"/>
      <c r="I205" s="39"/>
      <c r="J205" s="39"/>
    </row>
    <row r="206" spans="3:10">
      <c r="C206" s="39"/>
      <c r="D206" s="39"/>
      <c r="E206" s="39"/>
      <c r="F206" s="39"/>
      <c r="G206" s="39"/>
      <c r="H206" s="39"/>
      <c r="I206" s="39"/>
      <c r="J206" s="39"/>
    </row>
    <row r="207" spans="3:10">
      <c r="C207" s="39"/>
      <c r="D207" s="39"/>
      <c r="E207" s="39"/>
      <c r="F207" s="39"/>
      <c r="G207" s="39"/>
      <c r="H207" s="39"/>
      <c r="I207" s="39"/>
      <c r="J207" s="39"/>
    </row>
  </sheetData>
  <mergeCells count="6">
    <mergeCell ref="B2:C2"/>
    <mergeCell ref="D2:H2"/>
    <mergeCell ref="I2:J2"/>
    <mergeCell ref="B3:B4"/>
    <mergeCell ref="C3:I3"/>
    <mergeCell ref="C4:I4"/>
  </mergeCells>
  <printOptions horizontalCentered="1" verticalCentered="1"/>
  <pageMargins left="0.196850393700787" right="0.196850393700787" top="0.196850393700787" bottom="0.196850393700787" header="0.511811023622047" footer="0.511811023622047"/>
  <pageSetup paperSize="9" scale="43"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B1:P232"/>
  <sheetViews>
    <sheetView rightToLeft="1" zoomScale="50" zoomScaleNormal="50" workbookViewId="0">
      <selection activeCell="E2" sqref="E2:L2"/>
    </sheetView>
  </sheetViews>
  <sheetFormatPr defaultColWidth="9.140625" defaultRowHeight="15.75"/>
  <cols>
    <col min="1" max="1" width="10.7109375" style="1" customWidth="1"/>
    <col min="2" max="2" width="21.85546875" style="1" customWidth="1"/>
    <col min="3" max="15" width="27.7109375" style="1" customWidth="1"/>
    <col min="16" max="16" width="11.28515625" style="1" bestFit="1" customWidth="1"/>
    <col min="17" max="16384" width="9.140625" style="1"/>
  </cols>
  <sheetData>
    <row r="1" spans="2:15" s="10" customFormat="1" ht="18" customHeight="1"/>
    <row r="2" spans="2:15" s="641" customFormat="1" ht="40.15" customHeight="1">
      <c r="B2" s="1621" t="s">
        <v>854</v>
      </c>
      <c r="C2" s="1621"/>
      <c r="D2" s="1405" t="s">
        <v>756</v>
      </c>
      <c r="E2" s="1405"/>
      <c r="F2" s="1405"/>
      <c r="G2" s="1405"/>
      <c r="H2" s="1405"/>
      <c r="I2" s="1405"/>
      <c r="J2" s="1405"/>
      <c r="K2" s="1405"/>
      <c r="L2" s="1405"/>
      <c r="M2" s="1405"/>
      <c r="N2" s="1432" t="s">
        <v>688</v>
      </c>
      <c r="O2" s="1432"/>
    </row>
    <row r="3" spans="2:15" s="641" customFormat="1" ht="40.15" customHeight="1">
      <c r="B3" s="410"/>
      <c r="C3" s="410"/>
      <c r="D3" s="1405" t="s">
        <v>876</v>
      </c>
      <c r="E3" s="1405"/>
      <c r="F3" s="1405"/>
      <c r="G3" s="1405"/>
      <c r="H3" s="1405"/>
      <c r="I3" s="1405"/>
      <c r="J3" s="1405"/>
      <c r="K3" s="1405"/>
      <c r="L3" s="1405"/>
      <c r="M3" s="1405"/>
      <c r="N3" s="1321"/>
      <c r="O3" s="1321"/>
    </row>
    <row r="4" spans="2:15" s="641" customFormat="1" ht="40.15" customHeight="1">
      <c r="B4" s="410"/>
      <c r="C4" s="410"/>
      <c r="D4" s="1406" t="s">
        <v>877</v>
      </c>
      <c r="E4" s="1406"/>
      <c r="F4" s="1406"/>
      <c r="G4" s="1406"/>
      <c r="H4" s="1406"/>
      <c r="I4" s="1406"/>
      <c r="J4" s="1406"/>
      <c r="K4" s="1406"/>
      <c r="L4" s="1406"/>
      <c r="M4" s="1406"/>
      <c r="N4" s="1321"/>
      <c r="O4" s="1294" t="s">
        <v>24</v>
      </c>
    </row>
    <row r="5" spans="2:15" s="10" customFormat="1" ht="10.15" customHeight="1">
      <c r="B5" s="410"/>
      <c r="C5" s="410"/>
      <c r="D5" s="1300"/>
      <c r="E5" s="1300"/>
      <c r="F5" s="1300"/>
      <c r="G5" s="1300"/>
      <c r="H5" s="1300"/>
      <c r="I5" s="1300"/>
      <c r="J5" s="1300"/>
      <c r="K5" s="1300"/>
      <c r="L5" s="1300"/>
      <c r="M5" s="1300"/>
      <c r="N5" s="1321"/>
      <c r="O5" s="367"/>
    </row>
    <row r="6" spans="2:15" ht="102.75" customHeight="1">
      <c r="B6" s="404"/>
      <c r="C6" s="443" t="s">
        <v>252</v>
      </c>
      <c r="D6" s="444" t="s">
        <v>251</v>
      </c>
      <c r="E6" s="443" t="s">
        <v>250</v>
      </c>
      <c r="F6" s="444" t="s">
        <v>249</v>
      </c>
      <c r="G6" s="443" t="s">
        <v>248</v>
      </c>
      <c r="H6" s="444" t="s">
        <v>247</v>
      </c>
      <c r="I6" s="443" t="s">
        <v>246</v>
      </c>
      <c r="J6" s="444" t="s">
        <v>245</v>
      </c>
      <c r="K6" s="443" t="s">
        <v>244</v>
      </c>
      <c r="L6" s="444" t="s">
        <v>243</v>
      </c>
      <c r="M6" s="443" t="s">
        <v>242</v>
      </c>
      <c r="N6" s="444" t="s">
        <v>1013</v>
      </c>
      <c r="O6" s="476" t="s">
        <v>119</v>
      </c>
    </row>
    <row r="7" spans="2:15" ht="102.75" customHeight="1">
      <c r="B7" s="402"/>
      <c r="C7" s="405" t="s">
        <v>241</v>
      </c>
      <c r="D7" s="403" t="s">
        <v>240</v>
      </c>
      <c r="E7" s="405" t="s">
        <v>239</v>
      </c>
      <c r="F7" s="403" t="s">
        <v>238</v>
      </c>
      <c r="G7" s="405" t="s">
        <v>237</v>
      </c>
      <c r="H7" s="403" t="s">
        <v>236</v>
      </c>
      <c r="I7" s="405" t="s">
        <v>235</v>
      </c>
      <c r="J7" s="403" t="s">
        <v>234</v>
      </c>
      <c r="K7" s="405" t="s">
        <v>233</v>
      </c>
      <c r="L7" s="403" t="s">
        <v>232</v>
      </c>
      <c r="M7" s="405" t="s">
        <v>231</v>
      </c>
      <c r="N7" s="403" t="s">
        <v>230</v>
      </c>
      <c r="O7" s="475" t="s">
        <v>1</v>
      </c>
    </row>
    <row r="8" spans="2:15" s="804" customFormat="1" ht="40.15" customHeight="1">
      <c r="B8" s="78" t="s">
        <v>2</v>
      </c>
      <c r="C8" s="78"/>
      <c r="D8" s="78"/>
      <c r="E8" s="78"/>
      <c r="F8" s="78"/>
      <c r="G8" s="78"/>
      <c r="H8" s="78"/>
      <c r="I8" s="78"/>
      <c r="J8" s="78"/>
      <c r="K8" s="78"/>
      <c r="L8" s="78"/>
      <c r="M8" s="78"/>
      <c r="N8" s="78"/>
      <c r="O8" s="78"/>
    </row>
    <row r="9" spans="2:15" s="704" customFormat="1" ht="34.9" hidden="1" customHeight="1">
      <c r="B9" s="505">
        <v>2014</v>
      </c>
      <c r="C9" s="805">
        <v>25550.237659451999</v>
      </c>
      <c r="D9" s="574">
        <v>1259.1898499860001</v>
      </c>
      <c r="E9" s="574">
        <v>1496.0761623850001</v>
      </c>
      <c r="F9" s="574">
        <v>198.62238271000001</v>
      </c>
      <c r="G9" s="574">
        <v>272.10687452999997</v>
      </c>
      <c r="H9" s="574">
        <v>59.722786999999997</v>
      </c>
      <c r="I9" s="574">
        <v>79.709663939999999</v>
      </c>
      <c r="J9" s="574">
        <v>372.35186461299998</v>
      </c>
      <c r="K9" s="574">
        <v>503.91565387200001</v>
      </c>
      <c r="L9" s="574">
        <v>145.68644536100001</v>
      </c>
      <c r="M9" s="574">
        <v>108.80403932899999</v>
      </c>
      <c r="N9" s="574">
        <v>214.56432362499999</v>
      </c>
      <c r="O9" s="574">
        <v>30260.987706803</v>
      </c>
    </row>
    <row r="10" spans="2:15" s="704" customFormat="1" ht="34.9" hidden="1" customHeight="1">
      <c r="B10" s="504">
        <v>2015</v>
      </c>
      <c r="C10" s="806">
        <v>27474.733953613999</v>
      </c>
      <c r="D10" s="572">
        <v>1361.8487756530001</v>
      </c>
      <c r="E10" s="572">
        <v>1617.3859224030002</v>
      </c>
      <c r="F10" s="572">
        <v>211.64909780299999</v>
      </c>
      <c r="G10" s="572">
        <v>302.42450194899999</v>
      </c>
      <c r="H10" s="572">
        <v>62.431782740000003</v>
      </c>
      <c r="I10" s="572">
        <v>83.885063727000002</v>
      </c>
      <c r="J10" s="572">
        <v>457.78055425000002</v>
      </c>
      <c r="K10" s="572">
        <v>526.64199321499996</v>
      </c>
      <c r="L10" s="572">
        <v>151.00523719400002</v>
      </c>
      <c r="M10" s="572">
        <v>120.918915333</v>
      </c>
      <c r="N10" s="572">
        <v>227.76688853299999</v>
      </c>
      <c r="O10" s="572">
        <f>SUM(C10:N10)</f>
        <v>32598.472686414003</v>
      </c>
    </row>
    <row r="11" spans="2:15" s="704" customFormat="1" ht="34.9" hidden="1" customHeight="1">
      <c r="B11" s="505">
        <v>2016</v>
      </c>
      <c r="C11" s="805">
        <v>27494.742951576998</v>
      </c>
      <c r="D11" s="574">
        <v>1461.608434232</v>
      </c>
      <c r="E11" s="574">
        <v>1730.557921182</v>
      </c>
      <c r="F11" s="574">
        <v>223.173157678</v>
      </c>
      <c r="G11" s="574">
        <v>303.23299912599998</v>
      </c>
      <c r="H11" s="574">
        <v>62.939839169000003</v>
      </c>
      <c r="I11" s="574">
        <v>82.070205014999999</v>
      </c>
      <c r="J11" s="574">
        <v>474.562017809</v>
      </c>
      <c r="K11" s="574">
        <v>544.21471972899997</v>
      </c>
      <c r="L11" s="574">
        <v>161.92069041299999</v>
      </c>
      <c r="M11" s="574">
        <v>124.75973896400001</v>
      </c>
      <c r="N11" s="574">
        <v>236.19043886099999</v>
      </c>
      <c r="O11" s="574">
        <f>SUM(C11:N11)</f>
        <v>32899.973113754997</v>
      </c>
    </row>
    <row r="12" spans="2:15" s="704" customFormat="1" ht="34.9" hidden="1" customHeight="1">
      <c r="B12" s="504">
        <v>2017</v>
      </c>
      <c r="C12" s="806">
        <v>27671.130377557998</v>
      </c>
      <c r="D12" s="572">
        <v>1565.7165182000001</v>
      </c>
      <c r="E12" s="572">
        <v>1763.0917012729999</v>
      </c>
      <c r="F12" s="572">
        <v>212.17273160100001</v>
      </c>
      <c r="G12" s="572">
        <v>296.64831932099997</v>
      </c>
      <c r="H12" s="572">
        <v>55.044486120999998</v>
      </c>
      <c r="I12" s="572">
        <v>103.14564295000001</v>
      </c>
      <c r="J12" s="572">
        <v>445.77224026599998</v>
      </c>
      <c r="K12" s="572">
        <v>541.53642423199994</v>
      </c>
      <c r="L12" s="572">
        <v>167.49386736399998</v>
      </c>
      <c r="M12" s="572">
        <v>131.89431007900001</v>
      </c>
      <c r="N12" s="572">
        <v>244.00987608299999</v>
      </c>
      <c r="O12" s="572">
        <f>SUM(C12:N12)</f>
        <v>33197.656495047995</v>
      </c>
    </row>
    <row r="13" spans="2:15" s="704" customFormat="1" ht="34.9" hidden="1" customHeight="1">
      <c r="B13" s="505">
        <v>2018</v>
      </c>
      <c r="C13" s="574">
        <v>28357.013154339998</v>
      </c>
      <c r="D13" s="574">
        <v>1471.187096503</v>
      </c>
      <c r="E13" s="574">
        <v>1854.820806063</v>
      </c>
      <c r="F13" s="574">
        <v>218.30255241499998</v>
      </c>
      <c r="G13" s="574">
        <v>280.26046471299998</v>
      </c>
      <c r="H13" s="574">
        <v>57.447284623000002</v>
      </c>
      <c r="I13" s="574">
        <v>99.174657862000004</v>
      </c>
      <c r="J13" s="574">
        <v>379.18133952999995</v>
      </c>
      <c r="K13" s="574">
        <v>602.14088824999999</v>
      </c>
      <c r="L13" s="574">
        <v>166.77622981299999</v>
      </c>
      <c r="M13" s="574">
        <v>131.61950450200001</v>
      </c>
      <c r="N13" s="574">
        <v>230.14322750700001</v>
      </c>
      <c r="O13" s="574">
        <v>33848.067206120992</v>
      </c>
    </row>
    <row r="14" spans="2:15" s="704" customFormat="1" ht="34.9" hidden="1" customHeight="1">
      <c r="B14" s="504">
        <v>2019</v>
      </c>
      <c r="C14" s="676">
        <v>29414.7</v>
      </c>
      <c r="D14" s="572">
        <v>1532.66304423</v>
      </c>
      <c r="E14" s="572">
        <v>2012.3</v>
      </c>
      <c r="F14" s="572">
        <v>229.1</v>
      </c>
      <c r="G14" s="572">
        <v>319.10000000000002</v>
      </c>
      <c r="H14" s="572">
        <v>65.599999999999994</v>
      </c>
      <c r="I14" s="572">
        <v>117.5</v>
      </c>
      <c r="J14" s="572">
        <v>373.9</v>
      </c>
      <c r="K14" s="572">
        <v>654.29999999999995</v>
      </c>
      <c r="L14" s="572">
        <v>177.4</v>
      </c>
      <c r="M14" s="572">
        <v>146.80000000000001</v>
      </c>
      <c r="N14" s="572">
        <v>261.90068106000001</v>
      </c>
      <c r="O14" s="572">
        <v>35305.263725290002</v>
      </c>
    </row>
    <row r="15" spans="2:15" s="704" customFormat="1" ht="35.1" hidden="1" customHeight="1">
      <c r="B15" s="505">
        <v>2020</v>
      </c>
      <c r="C15" s="574">
        <v>30702.490506659</v>
      </c>
      <c r="D15" s="574">
        <v>1580.008271334</v>
      </c>
      <c r="E15" s="574">
        <v>2092.2619784240001</v>
      </c>
      <c r="F15" s="574">
        <v>244.20068469200001</v>
      </c>
      <c r="G15" s="574">
        <v>342.369532247</v>
      </c>
      <c r="H15" s="574">
        <v>71.235800271000002</v>
      </c>
      <c r="I15" s="574">
        <v>114.025672219</v>
      </c>
      <c r="J15" s="574">
        <v>383.17530679500004</v>
      </c>
      <c r="K15" s="574">
        <v>645.92803982000009</v>
      </c>
      <c r="L15" s="574">
        <v>183.237680157</v>
      </c>
      <c r="M15" s="574">
        <v>155.60612033999999</v>
      </c>
      <c r="N15" s="574">
        <v>274.55455992999998</v>
      </c>
      <c r="O15" s="574">
        <v>36789.094152888007</v>
      </c>
    </row>
    <row r="16" spans="2:15" s="704" customFormat="1" ht="35.1" customHeight="1">
      <c r="B16" s="504">
        <v>2021</v>
      </c>
      <c r="C16" s="676">
        <v>32989.897158337</v>
      </c>
      <c r="D16" s="572">
        <v>1669.4138167209999</v>
      </c>
      <c r="E16" s="572">
        <v>2220.9117968760002</v>
      </c>
      <c r="F16" s="572">
        <v>272.00280914999996</v>
      </c>
      <c r="G16" s="572">
        <v>329.30469696499995</v>
      </c>
      <c r="H16" s="572">
        <v>75.158149182999992</v>
      </c>
      <c r="I16" s="572">
        <v>121.72258635899999</v>
      </c>
      <c r="J16" s="572">
        <v>441.84043836900003</v>
      </c>
      <c r="K16" s="572">
        <v>731.46091769000009</v>
      </c>
      <c r="L16" s="572">
        <v>201.92915656</v>
      </c>
      <c r="M16" s="572">
        <v>171.06603441999999</v>
      </c>
      <c r="N16" s="572">
        <v>297.59743627</v>
      </c>
      <c r="O16" s="572">
        <v>39522.304996899999</v>
      </c>
    </row>
    <row r="17" spans="2:16" s="704" customFormat="1" ht="35.1" customHeight="1">
      <c r="B17" s="505">
        <v>2022</v>
      </c>
      <c r="C17" s="574">
        <v>35360.308068046994</v>
      </c>
      <c r="D17" s="574">
        <v>1644.6947782290001</v>
      </c>
      <c r="E17" s="574">
        <v>2263.0610371980001</v>
      </c>
      <c r="F17" s="574">
        <v>271.18250241000004</v>
      </c>
      <c r="G17" s="574">
        <v>375.39239816700001</v>
      </c>
      <c r="H17" s="574">
        <v>88.379172744000002</v>
      </c>
      <c r="I17" s="574">
        <v>145.50016534299999</v>
      </c>
      <c r="J17" s="574">
        <v>484.44234611299999</v>
      </c>
      <c r="K17" s="574">
        <v>771.35162172000003</v>
      </c>
      <c r="L17" s="574">
        <v>227.16445245399998</v>
      </c>
      <c r="M17" s="574">
        <v>170.312796085</v>
      </c>
      <c r="N17" s="574">
        <v>304.91381005</v>
      </c>
      <c r="O17" s="574">
        <v>42106.703148560002</v>
      </c>
    </row>
    <row r="18" spans="2:16" s="704" customFormat="1" ht="35.1" customHeight="1">
      <c r="B18" s="1146">
        <v>2023</v>
      </c>
      <c r="C18" s="676">
        <v>36775.702371438005</v>
      </c>
      <c r="D18" s="676">
        <v>1736.4710253000001</v>
      </c>
      <c r="E18" s="676">
        <v>2302.4290822919997</v>
      </c>
      <c r="F18" s="676">
        <v>276.57976163800004</v>
      </c>
      <c r="G18" s="676">
        <v>390.37367199800002</v>
      </c>
      <c r="H18" s="676">
        <v>77.677250928000007</v>
      </c>
      <c r="I18" s="676">
        <v>148.54838640400001</v>
      </c>
      <c r="J18" s="676">
        <v>513.92752834999999</v>
      </c>
      <c r="K18" s="676">
        <v>797.08756657000004</v>
      </c>
      <c r="L18" s="676">
        <v>237.93016215700001</v>
      </c>
      <c r="M18" s="676">
        <v>176.319776123</v>
      </c>
      <c r="N18" s="676">
        <v>311.23556594999997</v>
      </c>
      <c r="O18" s="676">
        <v>43744.282149148006</v>
      </c>
      <c r="P18" s="807"/>
    </row>
    <row r="19" spans="2:16" s="704" customFormat="1" ht="35.1" customHeight="1">
      <c r="B19" s="505">
        <v>2024</v>
      </c>
      <c r="C19" s="574">
        <v>39309.159567365998</v>
      </c>
      <c r="D19" s="574">
        <v>1840.2789225269998</v>
      </c>
      <c r="E19" s="574">
        <v>2451.7090779099999</v>
      </c>
      <c r="F19" s="574">
        <v>315.02792830599998</v>
      </c>
      <c r="G19" s="574">
        <v>402.110719647</v>
      </c>
      <c r="H19" s="574">
        <v>79.391180104</v>
      </c>
      <c r="I19" s="574">
        <v>149.25258613700001</v>
      </c>
      <c r="J19" s="574">
        <v>587.50279480699999</v>
      </c>
      <c r="K19" s="574">
        <v>829.53469632000008</v>
      </c>
      <c r="L19" s="574">
        <v>216.38024300000001</v>
      </c>
      <c r="M19" s="574">
        <v>184.598576775</v>
      </c>
      <c r="N19" s="574">
        <v>333.62544363400002</v>
      </c>
      <c r="O19" s="574">
        <v>46698.571736532998</v>
      </c>
      <c r="P19" s="807"/>
    </row>
    <row r="20" spans="2:16" s="704" customFormat="1" ht="35.1" customHeight="1">
      <c r="B20" s="1146">
        <v>2025</v>
      </c>
      <c r="C20" s="676">
        <f>C77</f>
        <v>42302.98</v>
      </c>
      <c r="D20" s="676">
        <f t="shared" ref="D20:N20" si="0">D77</f>
        <v>1895.72</v>
      </c>
      <c r="E20" s="676">
        <f t="shared" si="0"/>
        <v>2558.8620000000001</v>
      </c>
      <c r="F20" s="676">
        <f t="shared" si="0"/>
        <v>344.39499999999998</v>
      </c>
      <c r="G20" s="676">
        <f t="shared" si="0"/>
        <v>414.697</v>
      </c>
      <c r="H20" s="676">
        <f t="shared" si="0"/>
        <v>82.721999999999994</v>
      </c>
      <c r="I20" s="676">
        <f t="shared" si="0"/>
        <v>147.10599999999999</v>
      </c>
      <c r="J20" s="676">
        <f t="shared" si="0"/>
        <v>612.68399999999997</v>
      </c>
      <c r="K20" s="676">
        <f t="shared" si="0"/>
        <v>868.971</v>
      </c>
      <c r="L20" s="676">
        <f t="shared" si="0"/>
        <v>229.68700000000001</v>
      </c>
      <c r="M20" s="676">
        <f t="shared" si="0"/>
        <v>196.91900000000001</v>
      </c>
      <c r="N20" s="676">
        <f t="shared" si="0"/>
        <v>364.12900000000002</v>
      </c>
      <c r="O20" s="676">
        <f>O77</f>
        <v>50018.872000000003</v>
      </c>
      <c r="P20" s="807"/>
    </row>
    <row r="21" spans="2:16" s="704" customFormat="1" ht="25.5" hidden="1">
      <c r="B21" s="714">
        <v>2014</v>
      </c>
      <c r="C21" s="636"/>
      <c r="D21" s="636"/>
      <c r="E21" s="636"/>
      <c r="F21" s="636"/>
      <c r="G21" s="636"/>
      <c r="H21" s="636"/>
      <c r="I21" s="636"/>
      <c r="J21" s="636"/>
      <c r="K21" s="636"/>
      <c r="L21" s="636"/>
      <c r="M21" s="636"/>
      <c r="N21" s="636"/>
      <c r="O21" s="636"/>
    </row>
    <row r="22" spans="2:16" s="704" customFormat="1" ht="25.5" hidden="1">
      <c r="B22" s="707" t="s">
        <v>258</v>
      </c>
      <c r="C22" s="574">
        <v>25550.237659451999</v>
      </c>
      <c r="D22" s="574">
        <v>1259.1898499860001</v>
      </c>
      <c r="E22" s="574">
        <v>1496.0761623850001</v>
      </c>
      <c r="F22" s="574">
        <v>198.62238271000001</v>
      </c>
      <c r="G22" s="574">
        <v>272.10687452999997</v>
      </c>
      <c r="H22" s="574">
        <v>59.722786999999997</v>
      </c>
      <c r="I22" s="574">
        <v>79.709663939999999</v>
      </c>
      <c r="J22" s="574">
        <v>372.35186461299998</v>
      </c>
      <c r="K22" s="574">
        <v>503.91565387200001</v>
      </c>
      <c r="L22" s="574">
        <v>145.68644536100001</v>
      </c>
      <c r="M22" s="574">
        <v>108.80403932899999</v>
      </c>
      <c r="N22" s="574">
        <v>214.56432362499999</v>
      </c>
      <c r="O22" s="574">
        <v>30260.987706803</v>
      </c>
    </row>
    <row r="23" spans="2:16" s="704" customFormat="1" ht="25.5" hidden="1">
      <c r="B23" s="714">
        <v>2015</v>
      </c>
      <c r="C23" s="636"/>
      <c r="D23" s="636"/>
      <c r="E23" s="636"/>
      <c r="F23" s="636"/>
      <c r="G23" s="636"/>
      <c r="H23" s="636"/>
      <c r="I23" s="636"/>
      <c r="J23" s="636"/>
      <c r="K23" s="636"/>
      <c r="L23" s="636"/>
      <c r="M23" s="636"/>
      <c r="N23" s="636"/>
      <c r="O23" s="636"/>
    </row>
    <row r="24" spans="2:16" s="704" customFormat="1" ht="25.5" hidden="1">
      <c r="B24" s="707" t="s">
        <v>254</v>
      </c>
      <c r="C24" s="574">
        <v>26222.125283680001</v>
      </c>
      <c r="D24" s="574">
        <v>1314.275879885</v>
      </c>
      <c r="E24" s="574">
        <v>1522.4283781240001</v>
      </c>
      <c r="F24" s="574">
        <v>197.34581298800001</v>
      </c>
      <c r="G24" s="574">
        <v>282.573569883</v>
      </c>
      <c r="H24" s="574">
        <v>63.215808000000003</v>
      </c>
      <c r="I24" s="574">
        <v>80.631728780000003</v>
      </c>
      <c r="J24" s="574">
        <v>474.32139976999997</v>
      </c>
      <c r="K24" s="574">
        <v>510.360067566</v>
      </c>
      <c r="L24" s="574">
        <v>148.87497414800001</v>
      </c>
      <c r="M24" s="574">
        <v>112.69452833499999</v>
      </c>
      <c r="N24" s="574">
        <v>216.55864340299999</v>
      </c>
      <c r="O24" s="574">
        <v>31145.406074562005</v>
      </c>
    </row>
    <row r="25" spans="2:16" s="704" customFormat="1" ht="25.5" hidden="1">
      <c r="B25" s="708" t="s">
        <v>255</v>
      </c>
      <c r="C25" s="572">
        <v>26776.006640949003</v>
      </c>
      <c r="D25" s="572">
        <v>1354.3371637079999</v>
      </c>
      <c r="E25" s="572">
        <v>1547.1101289339999</v>
      </c>
      <c r="F25" s="572">
        <v>202.754490264</v>
      </c>
      <c r="G25" s="572">
        <v>288.42451980099997</v>
      </c>
      <c r="H25" s="572">
        <v>62.263371075000002</v>
      </c>
      <c r="I25" s="572">
        <v>77.233743399000005</v>
      </c>
      <c r="J25" s="572">
        <v>484.84967955900004</v>
      </c>
      <c r="K25" s="572">
        <v>506.42763194700001</v>
      </c>
      <c r="L25" s="572">
        <v>143.75241209799998</v>
      </c>
      <c r="M25" s="572">
        <v>120.299591742</v>
      </c>
      <c r="N25" s="572">
        <v>220.31195254600001</v>
      </c>
      <c r="O25" s="572">
        <v>31783.771326022004</v>
      </c>
    </row>
    <row r="26" spans="2:16" s="704" customFormat="1" ht="25.5" hidden="1">
      <c r="B26" s="707" t="s">
        <v>256</v>
      </c>
      <c r="C26" s="574">
        <v>27168.3</v>
      </c>
      <c r="D26" s="574">
        <v>1379.9</v>
      </c>
      <c r="E26" s="574">
        <v>1605.6</v>
      </c>
      <c r="F26" s="574">
        <v>212.9</v>
      </c>
      <c r="G26" s="574">
        <v>281.3</v>
      </c>
      <c r="H26" s="574">
        <v>61.650275000000001</v>
      </c>
      <c r="I26" s="574">
        <v>76.402658250000002</v>
      </c>
      <c r="J26" s="574">
        <v>442.85948456199998</v>
      </c>
      <c r="K26" s="574">
        <v>523.1</v>
      </c>
      <c r="L26" s="574">
        <v>144</v>
      </c>
      <c r="M26" s="574">
        <v>120.8</v>
      </c>
      <c r="N26" s="574">
        <v>229</v>
      </c>
      <c r="O26" s="574">
        <v>32245.8</v>
      </c>
    </row>
    <row r="27" spans="2:16" s="704" customFormat="1" ht="25.5" hidden="1">
      <c r="B27" s="708" t="s">
        <v>257</v>
      </c>
      <c r="C27" s="572">
        <v>27474.733953613999</v>
      </c>
      <c r="D27" s="572">
        <v>1361.8487756530001</v>
      </c>
      <c r="E27" s="572">
        <v>1617.3859224030002</v>
      </c>
      <c r="F27" s="572">
        <v>211.64909780299999</v>
      </c>
      <c r="G27" s="572">
        <v>302.42450194899999</v>
      </c>
      <c r="H27" s="572">
        <v>62.431782740000003</v>
      </c>
      <c r="I27" s="572">
        <v>83.885063727000002</v>
      </c>
      <c r="J27" s="572">
        <v>457.78055425000002</v>
      </c>
      <c r="K27" s="572">
        <v>526.64199321499996</v>
      </c>
      <c r="L27" s="572">
        <v>151.00523719400002</v>
      </c>
      <c r="M27" s="572">
        <v>120.918915333</v>
      </c>
      <c r="N27" s="572">
        <v>227.76688853299999</v>
      </c>
      <c r="O27" s="572">
        <v>32598.472686414003</v>
      </c>
      <c r="P27" s="807"/>
    </row>
    <row r="28" spans="2:16" s="704" customFormat="1" ht="25.5" hidden="1">
      <c r="B28" s="714">
        <v>2016</v>
      </c>
      <c r="C28" s="636"/>
      <c r="D28" s="636"/>
      <c r="E28" s="636"/>
      <c r="F28" s="636"/>
      <c r="G28" s="636"/>
      <c r="H28" s="636"/>
      <c r="I28" s="636"/>
      <c r="J28" s="636"/>
      <c r="K28" s="636"/>
      <c r="L28" s="636"/>
      <c r="M28" s="636"/>
      <c r="N28" s="636"/>
      <c r="O28" s="636"/>
    </row>
    <row r="29" spans="2:16" s="704" customFormat="1" ht="25.5" hidden="1">
      <c r="B29" s="707" t="s">
        <v>203</v>
      </c>
      <c r="C29" s="574">
        <v>27824.727398979001</v>
      </c>
      <c r="D29" s="574">
        <v>1393.216448938</v>
      </c>
      <c r="E29" s="574">
        <v>1647.2099774159999</v>
      </c>
      <c r="F29" s="574">
        <v>211.62153887299999</v>
      </c>
      <c r="G29" s="574">
        <v>288.38190597200003</v>
      </c>
      <c r="H29" s="574">
        <v>63.117218211000001</v>
      </c>
      <c r="I29" s="574">
        <v>86.247038761000013</v>
      </c>
      <c r="J29" s="574">
        <v>463.145626435</v>
      </c>
      <c r="K29" s="574">
        <v>524.07141056800003</v>
      </c>
      <c r="L29" s="574">
        <v>150.883197755</v>
      </c>
      <c r="M29" s="574">
        <v>124.366593025</v>
      </c>
      <c r="N29" s="574">
        <v>230.048178643</v>
      </c>
      <c r="O29" s="574">
        <v>33007.036533576014</v>
      </c>
    </row>
    <row r="30" spans="2:16" s="704" customFormat="1" ht="25.5" hidden="1">
      <c r="B30" s="708" t="s">
        <v>204</v>
      </c>
      <c r="C30" s="572">
        <v>27785.645312023</v>
      </c>
      <c r="D30" s="572">
        <v>1407.478256887</v>
      </c>
      <c r="E30" s="572">
        <v>1680.110922506</v>
      </c>
      <c r="F30" s="572">
        <v>212.41974406700001</v>
      </c>
      <c r="G30" s="572">
        <v>277.724068354</v>
      </c>
      <c r="H30" s="572">
        <v>61.814284339000004</v>
      </c>
      <c r="I30" s="572">
        <v>83.274725018999987</v>
      </c>
      <c r="J30" s="572">
        <v>449.85071717799997</v>
      </c>
      <c r="K30" s="572">
        <v>534.67415572799996</v>
      </c>
      <c r="L30" s="572">
        <v>153.90845320699998</v>
      </c>
      <c r="M30" s="572">
        <v>121.078549743</v>
      </c>
      <c r="N30" s="572">
        <v>232.97270650199999</v>
      </c>
      <c r="O30" s="572">
        <v>33000.951895553</v>
      </c>
    </row>
    <row r="31" spans="2:16" s="704" customFormat="1" ht="25.5" hidden="1">
      <c r="B31" s="707" t="s">
        <v>205</v>
      </c>
      <c r="C31" s="574">
        <v>27922.933798418999</v>
      </c>
      <c r="D31" s="574">
        <v>1467.1643769349998</v>
      </c>
      <c r="E31" s="574">
        <v>1728.9819324699999</v>
      </c>
      <c r="F31" s="574">
        <v>223.178985939</v>
      </c>
      <c r="G31" s="574">
        <v>265.10248386300003</v>
      </c>
      <c r="H31" s="574">
        <v>61.820688847999996</v>
      </c>
      <c r="I31" s="574">
        <v>83.567952953999992</v>
      </c>
      <c r="J31" s="574">
        <v>469.42957943699997</v>
      </c>
      <c r="K31" s="574">
        <v>546.62708965999991</v>
      </c>
      <c r="L31" s="574">
        <v>158.88408753600001</v>
      </c>
      <c r="M31" s="574">
        <v>122.58250186799999</v>
      </c>
      <c r="N31" s="574">
        <v>241.395855864</v>
      </c>
      <c r="O31" s="574">
        <v>33291.669333792997</v>
      </c>
    </row>
    <row r="32" spans="2:16" s="704" customFormat="1" ht="25.5" hidden="1">
      <c r="B32" s="708" t="s">
        <v>206</v>
      </c>
      <c r="C32" s="572">
        <v>27494.742951576998</v>
      </c>
      <c r="D32" s="572">
        <v>1461.608434232</v>
      </c>
      <c r="E32" s="572">
        <v>1730.557921182</v>
      </c>
      <c r="F32" s="572">
        <v>223.173157678</v>
      </c>
      <c r="G32" s="572">
        <v>303.23299912599998</v>
      </c>
      <c r="H32" s="572">
        <v>62.939839169000003</v>
      </c>
      <c r="I32" s="572">
        <v>82.070205014999999</v>
      </c>
      <c r="J32" s="572">
        <v>474.562017809</v>
      </c>
      <c r="K32" s="572">
        <v>544.21471972899997</v>
      </c>
      <c r="L32" s="572">
        <v>161.92069041299999</v>
      </c>
      <c r="M32" s="572">
        <v>124.75973896400001</v>
      </c>
      <c r="N32" s="572">
        <v>236.19043886099999</v>
      </c>
      <c r="O32" s="572">
        <v>32899.973113754997</v>
      </c>
      <c r="P32" s="807"/>
    </row>
    <row r="33" spans="2:16" s="704" customFormat="1" ht="25.5" hidden="1">
      <c r="B33" s="714">
        <v>2017</v>
      </c>
      <c r="C33" s="636"/>
      <c r="D33" s="636"/>
      <c r="E33" s="636"/>
      <c r="F33" s="636"/>
      <c r="G33" s="636"/>
      <c r="H33" s="636"/>
      <c r="I33" s="636"/>
      <c r="J33" s="636"/>
      <c r="K33" s="636"/>
      <c r="L33" s="636"/>
      <c r="M33" s="636"/>
      <c r="N33" s="636"/>
      <c r="O33" s="636"/>
    </row>
    <row r="34" spans="2:16" s="704" customFormat="1" ht="25.5" hidden="1">
      <c r="B34" s="707" t="s">
        <v>184</v>
      </c>
      <c r="C34" s="574">
        <v>26934.999186941001</v>
      </c>
      <c r="D34" s="574">
        <v>1462.0178294279999</v>
      </c>
      <c r="E34" s="574">
        <v>1734.239831266</v>
      </c>
      <c r="F34" s="574">
        <v>217.038292082</v>
      </c>
      <c r="G34" s="574">
        <v>310.67919719999998</v>
      </c>
      <c r="H34" s="574">
        <v>63.359705661</v>
      </c>
      <c r="I34" s="574">
        <v>80.372221353</v>
      </c>
      <c r="J34" s="574">
        <v>434.00649177899999</v>
      </c>
      <c r="K34" s="574">
        <v>549.89462520099994</v>
      </c>
      <c r="L34" s="574">
        <v>155.68029053499998</v>
      </c>
      <c r="M34" s="574">
        <v>126.999036663</v>
      </c>
      <c r="N34" s="574">
        <v>238.11861141699998</v>
      </c>
      <c r="O34" s="574">
        <v>32307.405319526009</v>
      </c>
    </row>
    <row r="35" spans="2:16" s="704" customFormat="1" ht="25.5" hidden="1">
      <c r="B35" s="708" t="s">
        <v>183</v>
      </c>
      <c r="C35" s="572">
        <v>27338.929805591</v>
      </c>
      <c r="D35" s="572">
        <v>1499.0712445499998</v>
      </c>
      <c r="E35" s="572">
        <v>1773.6150109509999</v>
      </c>
      <c r="F35" s="572">
        <v>218.765068912</v>
      </c>
      <c r="G35" s="572">
        <v>318.710609009</v>
      </c>
      <c r="H35" s="572">
        <v>66.761535905000002</v>
      </c>
      <c r="I35" s="572">
        <v>80.873586018999987</v>
      </c>
      <c r="J35" s="572">
        <v>394.82506221699998</v>
      </c>
      <c r="K35" s="572">
        <v>568.60605108599998</v>
      </c>
      <c r="L35" s="572">
        <v>157.97061759799999</v>
      </c>
      <c r="M35" s="572">
        <v>128.72680169699998</v>
      </c>
      <c r="N35" s="572">
        <v>238.90065332699999</v>
      </c>
      <c r="O35" s="572">
        <v>32785.756046861992</v>
      </c>
    </row>
    <row r="36" spans="2:16" s="704" customFormat="1" ht="25.5" hidden="1">
      <c r="B36" s="707" t="s">
        <v>182</v>
      </c>
      <c r="C36" s="574">
        <v>27219.00633394</v>
      </c>
      <c r="D36" s="574">
        <v>1583.1497314100002</v>
      </c>
      <c r="E36" s="574">
        <v>1762.818623078</v>
      </c>
      <c r="F36" s="574">
        <v>237.725259507</v>
      </c>
      <c r="G36" s="574">
        <v>301.041754207</v>
      </c>
      <c r="H36" s="574">
        <v>55.356009942</v>
      </c>
      <c r="I36" s="574">
        <v>98.037179191999996</v>
      </c>
      <c r="J36" s="574">
        <v>420.90564243800003</v>
      </c>
      <c r="K36" s="574">
        <v>538.41624332200001</v>
      </c>
      <c r="L36" s="574">
        <v>161.93643120300001</v>
      </c>
      <c r="M36" s="574">
        <v>125.062952525</v>
      </c>
      <c r="N36" s="574">
        <v>244.69931925099999</v>
      </c>
      <c r="O36" s="574">
        <v>32748.155480015004</v>
      </c>
    </row>
    <row r="37" spans="2:16" s="704" customFormat="1" ht="25.5" hidden="1">
      <c r="B37" s="708" t="s">
        <v>181</v>
      </c>
      <c r="C37" s="572">
        <v>27671.130377557998</v>
      </c>
      <c r="D37" s="572">
        <v>1565.7165182000001</v>
      </c>
      <c r="E37" s="572">
        <v>1763.0917012729999</v>
      </c>
      <c r="F37" s="572">
        <v>212.17273160100001</v>
      </c>
      <c r="G37" s="572">
        <v>296.64831932099997</v>
      </c>
      <c r="H37" s="572">
        <v>55.044486120999998</v>
      </c>
      <c r="I37" s="572">
        <v>103.14564295000001</v>
      </c>
      <c r="J37" s="572">
        <v>445.77224026599998</v>
      </c>
      <c r="K37" s="572">
        <v>541.53642423199994</v>
      </c>
      <c r="L37" s="572">
        <v>167.49386736399998</v>
      </c>
      <c r="M37" s="572">
        <v>131.89431007900001</v>
      </c>
      <c r="N37" s="572">
        <v>244.00987608299999</v>
      </c>
      <c r="O37" s="572">
        <v>33197.656495047995</v>
      </c>
      <c r="P37" s="807"/>
    </row>
    <row r="38" spans="2:16" s="704" customFormat="1" ht="25.5" hidden="1">
      <c r="B38" s="714">
        <v>2018</v>
      </c>
      <c r="C38" s="636"/>
      <c r="D38" s="636"/>
      <c r="E38" s="636"/>
      <c r="F38" s="636"/>
      <c r="G38" s="636"/>
      <c r="H38" s="636"/>
      <c r="I38" s="636"/>
      <c r="J38" s="636"/>
      <c r="K38" s="636"/>
      <c r="L38" s="636"/>
      <c r="M38" s="636"/>
      <c r="N38" s="636"/>
      <c r="O38" s="636"/>
    </row>
    <row r="39" spans="2:16" s="704" customFormat="1" ht="25.5" hidden="1">
      <c r="B39" s="707" t="s">
        <v>180</v>
      </c>
      <c r="C39" s="574">
        <v>28013.207707973001</v>
      </c>
      <c r="D39" s="574">
        <v>1592.5982302530001</v>
      </c>
      <c r="E39" s="574">
        <v>1799.64193374</v>
      </c>
      <c r="F39" s="574">
        <v>218.30336412900002</v>
      </c>
      <c r="G39" s="574">
        <v>299.30307541299999</v>
      </c>
      <c r="H39" s="574">
        <v>56.299471726</v>
      </c>
      <c r="I39" s="574">
        <v>103.755057396</v>
      </c>
      <c r="J39" s="574">
        <v>429.95047802200003</v>
      </c>
      <c r="K39" s="574">
        <v>554.871149694</v>
      </c>
      <c r="L39" s="574">
        <v>168.09025883999999</v>
      </c>
      <c r="M39" s="574">
        <v>136.26636516900001</v>
      </c>
      <c r="N39" s="574">
        <v>246.31827502300001</v>
      </c>
      <c r="O39" s="574">
        <v>33618.605367377997</v>
      </c>
    </row>
    <row r="40" spans="2:16" s="704" customFormat="1" ht="25.5" hidden="1">
      <c r="B40" s="708" t="s">
        <v>179</v>
      </c>
      <c r="C40" s="572">
        <v>28138.322231529</v>
      </c>
      <c r="D40" s="572">
        <v>1494.9651770620001</v>
      </c>
      <c r="E40" s="572">
        <v>1864.3594442880001</v>
      </c>
      <c r="F40" s="572">
        <v>218.1695856</v>
      </c>
      <c r="G40" s="572">
        <v>287.093104176</v>
      </c>
      <c r="H40" s="572">
        <v>61.411406119999995</v>
      </c>
      <c r="I40" s="572">
        <v>102.426926267</v>
      </c>
      <c r="J40" s="572">
        <v>417.49303338200002</v>
      </c>
      <c r="K40" s="572">
        <v>625.79144726999994</v>
      </c>
      <c r="L40" s="572">
        <v>169.571918622</v>
      </c>
      <c r="M40" s="572">
        <v>136.20862490099998</v>
      </c>
      <c r="N40" s="572">
        <v>234.50428603999998</v>
      </c>
      <c r="O40" s="572">
        <v>33750.317185257009</v>
      </c>
    </row>
    <row r="41" spans="2:16" s="704" customFormat="1" ht="25.5" hidden="1">
      <c r="B41" s="707" t="s">
        <v>178</v>
      </c>
      <c r="C41" s="574">
        <v>28318.711776897999</v>
      </c>
      <c r="D41" s="574">
        <v>1488.32189124</v>
      </c>
      <c r="E41" s="574">
        <v>1837.880088123</v>
      </c>
      <c r="F41" s="574">
        <v>220.600783401</v>
      </c>
      <c r="G41" s="574">
        <v>282.55908475500001</v>
      </c>
      <c r="H41" s="574">
        <v>56.186089520000003</v>
      </c>
      <c r="I41" s="574">
        <v>96.662853517000002</v>
      </c>
      <c r="J41" s="574">
        <v>390.190718823</v>
      </c>
      <c r="K41" s="574">
        <v>613.20982051999999</v>
      </c>
      <c r="L41" s="574">
        <v>162.61304011700003</v>
      </c>
      <c r="M41" s="574">
        <v>129.98600135799998</v>
      </c>
      <c r="N41" s="574">
        <v>232.71520182</v>
      </c>
      <c r="O41" s="574">
        <v>33829.637350091994</v>
      </c>
    </row>
    <row r="42" spans="2:16" s="704" customFormat="1" ht="25.5" hidden="1">
      <c r="B42" s="708" t="s">
        <v>177</v>
      </c>
      <c r="C42" s="572">
        <v>28357.013154339998</v>
      </c>
      <c r="D42" s="572">
        <v>1471.187096503</v>
      </c>
      <c r="E42" s="572">
        <v>1854.820806063</v>
      </c>
      <c r="F42" s="572">
        <v>218.30255241499998</v>
      </c>
      <c r="G42" s="572">
        <v>280.26046471299998</v>
      </c>
      <c r="H42" s="572">
        <v>57.447284623000002</v>
      </c>
      <c r="I42" s="572">
        <v>99.174657862000004</v>
      </c>
      <c r="J42" s="572">
        <v>379.18133952999995</v>
      </c>
      <c r="K42" s="572">
        <v>602.14088824999999</v>
      </c>
      <c r="L42" s="572">
        <v>166.77622981299999</v>
      </c>
      <c r="M42" s="572">
        <v>131.61950450200001</v>
      </c>
      <c r="N42" s="572">
        <v>230.14322750700001</v>
      </c>
      <c r="O42" s="572">
        <v>33848.067206120992</v>
      </c>
      <c r="P42" s="807"/>
    </row>
    <row r="43" spans="2:16" s="704" customFormat="1" ht="25.5" hidden="1">
      <c r="B43" s="714">
        <v>2019</v>
      </c>
      <c r="C43" s="636"/>
      <c r="D43" s="636"/>
      <c r="E43" s="636"/>
      <c r="F43" s="636"/>
      <c r="G43" s="636"/>
      <c r="H43" s="636"/>
      <c r="I43" s="636"/>
      <c r="J43" s="636"/>
      <c r="K43" s="636"/>
      <c r="L43" s="636"/>
      <c r="M43" s="636"/>
      <c r="N43" s="636"/>
      <c r="O43" s="636"/>
    </row>
    <row r="44" spans="2:16" s="704" customFormat="1" ht="25.5" hidden="1">
      <c r="B44" s="707" t="s">
        <v>176</v>
      </c>
      <c r="C44" s="574">
        <v>28201.262549821</v>
      </c>
      <c r="D44" s="574">
        <v>1446.1994175299999</v>
      </c>
      <c r="E44" s="574">
        <v>1890.2458181059999</v>
      </c>
      <c r="F44" s="574">
        <v>211.941640697</v>
      </c>
      <c r="G44" s="574">
        <v>297.144625625</v>
      </c>
      <c r="H44" s="574">
        <v>59.328593711000003</v>
      </c>
      <c r="I44" s="574">
        <v>105.50962818400001</v>
      </c>
      <c r="J44" s="574">
        <v>372.72452244099998</v>
      </c>
      <c r="K44" s="574">
        <v>618.9065885</v>
      </c>
      <c r="L44" s="574">
        <v>169.800229581</v>
      </c>
      <c r="M44" s="574">
        <v>133.99428937899998</v>
      </c>
      <c r="N44" s="574">
        <v>247.46078629600001</v>
      </c>
      <c r="O44" s="574">
        <v>33754.518689870994</v>
      </c>
    </row>
    <row r="45" spans="2:16" s="704" customFormat="1" ht="25.5" hidden="1">
      <c r="B45" s="708" t="s">
        <v>175</v>
      </c>
      <c r="C45" s="572">
        <v>28521.575413167</v>
      </c>
      <c r="D45" s="572">
        <v>1481.86176054</v>
      </c>
      <c r="E45" s="572">
        <v>1959.2435410860001</v>
      </c>
      <c r="F45" s="572">
        <v>209.89646841699999</v>
      </c>
      <c r="G45" s="572">
        <v>297.21253531899998</v>
      </c>
      <c r="H45" s="572">
        <v>61.010005393</v>
      </c>
      <c r="I45" s="572">
        <v>110.89737937800001</v>
      </c>
      <c r="J45" s="572">
        <v>377.62672431099998</v>
      </c>
      <c r="K45" s="572">
        <v>634.87660294000011</v>
      </c>
      <c r="L45" s="572">
        <v>179.78351709799998</v>
      </c>
      <c r="M45" s="572">
        <v>141.36056390599998</v>
      </c>
      <c r="N45" s="572">
        <v>250.12030056</v>
      </c>
      <c r="O45" s="572">
        <v>34225.464812114995</v>
      </c>
    </row>
    <row r="46" spans="2:16" s="704" customFormat="1" ht="25.5" hidden="1">
      <c r="B46" s="707" t="s">
        <v>174</v>
      </c>
      <c r="C46" s="574">
        <v>29208.425535037</v>
      </c>
      <c r="D46" s="574">
        <v>1511.7186729800001</v>
      </c>
      <c r="E46" s="574">
        <v>1989.000029925</v>
      </c>
      <c r="F46" s="574">
        <v>229.35068408000001</v>
      </c>
      <c r="G46" s="574">
        <v>307.26476621699999</v>
      </c>
      <c r="H46" s="574">
        <v>61.600787975000003</v>
      </c>
      <c r="I46" s="574">
        <v>112.962541014</v>
      </c>
      <c r="J46" s="574">
        <v>379.73275202100001</v>
      </c>
      <c r="K46" s="574">
        <v>644.03103576000001</v>
      </c>
      <c r="L46" s="574">
        <v>171.15722119500001</v>
      </c>
      <c r="M46" s="574">
        <v>142.08736252099999</v>
      </c>
      <c r="N46" s="574">
        <v>257.91204429999999</v>
      </c>
      <c r="O46" s="574">
        <v>35015.243433025003</v>
      </c>
    </row>
    <row r="47" spans="2:16" s="704" customFormat="1" ht="25.5" hidden="1">
      <c r="B47" s="708" t="s">
        <v>173</v>
      </c>
      <c r="C47" s="572">
        <v>29414.7</v>
      </c>
      <c r="D47" s="572">
        <v>1532.66304423</v>
      </c>
      <c r="E47" s="572">
        <v>2012.3</v>
      </c>
      <c r="F47" s="572">
        <v>229.1</v>
      </c>
      <c r="G47" s="572">
        <v>319.10000000000002</v>
      </c>
      <c r="H47" s="572">
        <v>65.599999999999994</v>
      </c>
      <c r="I47" s="572">
        <v>117.5</v>
      </c>
      <c r="J47" s="572">
        <v>373.9</v>
      </c>
      <c r="K47" s="572">
        <v>654.29999999999995</v>
      </c>
      <c r="L47" s="572">
        <v>177.4</v>
      </c>
      <c r="M47" s="572">
        <v>146.80000000000001</v>
      </c>
      <c r="N47" s="572">
        <v>261.90068106000001</v>
      </c>
      <c r="O47" s="572">
        <v>35305.263725290002</v>
      </c>
      <c r="P47" s="807"/>
    </row>
    <row r="48" spans="2:16" s="704" customFormat="1" ht="25.5" hidden="1">
      <c r="B48" s="714">
        <v>2020</v>
      </c>
      <c r="C48" s="636"/>
      <c r="D48" s="636"/>
      <c r="E48" s="636"/>
      <c r="F48" s="636"/>
      <c r="G48" s="636"/>
      <c r="H48" s="636"/>
      <c r="I48" s="636"/>
      <c r="J48" s="636"/>
      <c r="K48" s="636"/>
      <c r="L48" s="636"/>
      <c r="M48" s="636"/>
      <c r="N48" s="636"/>
      <c r="O48" s="636"/>
    </row>
    <row r="49" spans="2:16" s="704" customFormat="1" ht="25.5" hidden="1">
      <c r="B49" s="707" t="s">
        <v>216</v>
      </c>
      <c r="C49" s="574">
        <v>29390.770200769999</v>
      </c>
      <c r="D49" s="574">
        <v>1513.6670240989999</v>
      </c>
      <c r="E49" s="574">
        <v>2032.672444501</v>
      </c>
      <c r="F49" s="574">
        <v>228.93194457199999</v>
      </c>
      <c r="G49" s="574">
        <v>329.49742591</v>
      </c>
      <c r="H49" s="574">
        <v>69.606205418000002</v>
      </c>
      <c r="I49" s="574">
        <v>119.927177422</v>
      </c>
      <c r="J49" s="574">
        <v>387.02521498999999</v>
      </c>
      <c r="K49" s="574">
        <v>662.4321984500001</v>
      </c>
      <c r="L49" s="574">
        <v>178.83986566199999</v>
      </c>
      <c r="M49" s="574">
        <v>150.12943333999999</v>
      </c>
      <c r="N49" s="574">
        <v>260.04341427000003</v>
      </c>
      <c r="O49" s="574">
        <v>35323.542549403996</v>
      </c>
    </row>
    <row r="50" spans="2:16" s="704" customFormat="1" ht="25.5" hidden="1">
      <c r="B50" s="708" t="s">
        <v>217</v>
      </c>
      <c r="C50" s="572">
        <v>29047.8</v>
      </c>
      <c r="D50" s="572">
        <v>1516.2462308520001</v>
      </c>
      <c r="E50" s="572">
        <v>2004.2912020840001</v>
      </c>
      <c r="F50" s="572">
        <v>230.46149028600001</v>
      </c>
      <c r="G50" s="572">
        <v>333.65492370499999</v>
      </c>
      <c r="H50" s="572">
        <v>69.306190666999996</v>
      </c>
      <c r="I50" s="572">
        <v>114.953214016</v>
      </c>
      <c r="J50" s="572">
        <v>376.32270434200001</v>
      </c>
      <c r="K50" s="572">
        <v>678.40520058000004</v>
      </c>
      <c r="L50" s="572">
        <v>181.60262399799998</v>
      </c>
      <c r="M50" s="572">
        <v>147.030094085</v>
      </c>
      <c r="N50" s="572">
        <v>254.3</v>
      </c>
      <c r="O50" s="572">
        <v>34948.813176959993</v>
      </c>
    </row>
    <row r="51" spans="2:16" s="704" customFormat="1" ht="25.5" hidden="1">
      <c r="B51" s="707" t="s">
        <v>218</v>
      </c>
      <c r="C51" s="574">
        <v>29852.987703889998</v>
      </c>
      <c r="D51" s="574">
        <v>1571.0455673889999</v>
      </c>
      <c r="E51" s="574">
        <v>2068.7062129830001</v>
      </c>
      <c r="F51" s="574">
        <v>245.00021224700001</v>
      </c>
      <c r="G51" s="574">
        <v>331.95114126700003</v>
      </c>
      <c r="H51" s="574">
        <v>70.057379905000005</v>
      </c>
      <c r="I51" s="574">
        <v>113.562818166</v>
      </c>
      <c r="J51" s="574">
        <v>389.02703631399999</v>
      </c>
      <c r="K51" s="574">
        <v>666.78608711000004</v>
      </c>
      <c r="L51" s="574">
        <v>181.26290416999998</v>
      </c>
      <c r="M51" s="574">
        <v>152.51495398399999</v>
      </c>
      <c r="N51" s="574">
        <v>276.61191909000001</v>
      </c>
      <c r="O51" s="574">
        <v>35919.513936515003</v>
      </c>
    </row>
    <row r="52" spans="2:16" s="704" customFormat="1" ht="25.5" hidden="1">
      <c r="B52" s="708" t="s">
        <v>219</v>
      </c>
      <c r="C52" s="572">
        <v>30702.490506659</v>
      </c>
      <c r="D52" s="572">
        <v>1580.008271334</v>
      </c>
      <c r="E52" s="572">
        <v>2092.2619784240001</v>
      </c>
      <c r="F52" s="572">
        <v>244.20068469200001</v>
      </c>
      <c r="G52" s="572">
        <v>342.369532247</v>
      </c>
      <c r="H52" s="572">
        <v>71.235800271000002</v>
      </c>
      <c r="I52" s="572">
        <v>114.025672219</v>
      </c>
      <c r="J52" s="572">
        <v>383.17530679500004</v>
      </c>
      <c r="K52" s="572">
        <v>645.92803982000009</v>
      </c>
      <c r="L52" s="572">
        <v>183.237680157</v>
      </c>
      <c r="M52" s="572">
        <v>155.60612033999999</v>
      </c>
      <c r="N52" s="572">
        <v>274.55455992999998</v>
      </c>
      <c r="O52" s="572">
        <v>36789.094152888007</v>
      </c>
      <c r="P52" s="807"/>
    </row>
    <row r="53" spans="2:16" s="704" customFormat="1" ht="25.5" hidden="1">
      <c r="B53" s="714">
        <v>2021</v>
      </c>
      <c r="C53" s="636"/>
      <c r="D53" s="636"/>
      <c r="E53" s="636"/>
      <c r="F53" s="636"/>
      <c r="G53" s="636"/>
      <c r="H53" s="636"/>
      <c r="I53" s="636"/>
      <c r="J53" s="636"/>
      <c r="K53" s="636"/>
      <c r="L53" s="636"/>
      <c r="M53" s="636"/>
      <c r="N53" s="636"/>
      <c r="O53" s="636"/>
    </row>
    <row r="54" spans="2:16" s="704" customFormat="1" ht="34.9" hidden="1" customHeight="1">
      <c r="B54" s="707" t="s">
        <v>212</v>
      </c>
      <c r="C54" s="574">
        <v>30872.291481884</v>
      </c>
      <c r="D54" s="574">
        <v>1617.3094846440001</v>
      </c>
      <c r="E54" s="574">
        <v>2183.165276017</v>
      </c>
      <c r="F54" s="574">
        <v>255.16837898</v>
      </c>
      <c r="G54" s="574">
        <v>323.95890792900002</v>
      </c>
      <c r="H54" s="574">
        <v>77.225970650999997</v>
      </c>
      <c r="I54" s="574">
        <v>115.952094226</v>
      </c>
      <c r="J54" s="574">
        <v>380.71853973200001</v>
      </c>
      <c r="K54" s="574">
        <v>708.52550165000002</v>
      </c>
      <c r="L54" s="574">
        <v>196.58044603099998</v>
      </c>
      <c r="M54" s="574">
        <v>168.34428590000002</v>
      </c>
      <c r="N54" s="574">
        <v>284.39066761999999</v>
      </c>
      <c r="O54" s="574">
        <v>37183.631035263999</v>
      </c>
    </row>
    <row r="55" spans="2:16" s="704" customFormat="1" ht="34.9" hidden="1" customHeight="1">
      <c r="B55" s="708" t="s">
        <v>213</v>
      </c>
      <c r="C55" s="572">
        <v>31163.673112936001</v>
      </c>
      <c r="D55" s="572">
        <v>1669.8</v>
      </c>
      <c r="E55" s="572">
        <v>2230.5</v>
      </c>
      <c r="F55" s="572">
        <v>262.10000000000002</v>
      </c>
      <c r="G55" s="572">
        <v>332.2</v>
      </c>
      <c r="H55" s="572">
        <v>76.900000000000006</v>
      </c>
      <c r="I55" s="572">
        <v>117.7</v>
      </c>
      <c r="J55" s="572">
        <v>422.6</v>
      </c>
      <c r="K55" s="572">
        <v>729.6</v>
      </c>
      <c r="L55" s="572">
        <v>200.3</v>
      </c>
      <c r="M55" s="572">
        <v>173.1</v>
      </c>
      <c r="N55" s="572">
        <v>290.10000000000002</v>
      </c>
      <c r="O55" s="572">
        <v>37668.573112935992</v>
      </c>
    </row>
    <row r="56" spans="2:16" s="704" customFormat="1" ht="34.9" hidden="1" customHeight="1">
      <c r="B56" s="707" t="s">
        <v>214</v>
      </c>
      <c r="C56" s="574">
        <v>31980.799999999999</v>
      </c>
      <c r="D56" s="574">
        <v>1661.225377254</v>
      </c>
      <c r="E56" s="574">
        <v>2185.1261278950001</v>
      </c>
      <c r="F56" s="574">
        <v>274.72635474599997</v>
      </c>
      <c r="G56" s="574">
        <v>332.32410778399998</v>
      </c>
      <c r="H56" s="574">
        <v>75.749456891000008</v>
      </c>
      <c r="I56" s="574">
        <v>117.76793849799999</v>
      </c>
      <c r="J56" s="574">
        <v>428.83710466000002</v>
      </c>
      <c r="K56" s="574">
        <v>724.95701225000005</v>
      </c>
      <c r="L56" s="574">
        <v>199.17779896100001</v>
      </c>
      <c r="M56" s="574">
        <v>170.65601257</v>
      </c>
      <c r="N56" s="574">
        <v>280.6907349</v>
      </c>
      <c r="O56" s="574">
        <v>38432.031939476001</v>
      </c>
    </row>
    <row r="57" spans="2:16" s="704" customFormat="1" ht="34.9" hidden="1" customHeight="1">
      <c r="B57" s="708" t="s">
        <v>215</v>
      </c>
      <c r="C57" s="676">
        <v>32989.897158337</v>
      </c>
      <c r="D57" s="572">
        <v>1669.4138167209999</v>
      </c>
      <c r="E57" s="572">
        <v>2220.9117968760002</v>
      </c>
      <c r="F57" s="572">
        <v>272.00280914999996</v>
      </c>
      <c r="G57" s="572">
        <v>329.30469696499995</v>
      </c>
      <c r="H57" s="572">
        <v>75.158149182999992</v>
      </c>
      <c r="I57" s="572">
        <v>121.72258635899999</v>
      </c>
      <c r="J57" s="572">
        <v>441.84043836900003</v>
      </c>
      <c r="K57" s="572">
        <v>731.46091769000009</v>
      </c>
      <c r="L57" s="572">
        <v>201.92915656</v>
      </c>
      <c r="M57" s="572">
        <v>171.06603441999999</v>
      </c>
      <c r="N57" s="572">
        <v>297.59743627</v>
      </c>
      <c r="O57" s="572">
        <v>39522.304996899999</v>
      </c>
      <c r="P57" s="807"/>
    </row>
    <row r="58" spans="2:16" s="704" customFormat="1" ht="35.1" hidden="1" customHeight="1">
      <c r="B58" s="714">
        <v>2022</v>
      </c>
      <c r="C58" s="636"/>
      <c r="D58" s="636"/>
      <c r="E58" s="636"/>
      <c r="F58" s="636"/>
      <c r="G58" s="636"/>
      <c r="H58" s="636"/>
      <c r="I58" s="636"/>
      <c r="J58" s="636"/>
      <c r="K58" s="636"/>
      <c r="L58" s="636"/>
      <c r="M58" s="636"/>
      <c r="N58" s="636"/>
      <c r="O58" s="636"/>
    </row>
    <row r="59" spans="2:16" s="704" customFormat="1" ht="35.1" hidden="1" customHeight="1">
      <c r="B59" s="707" t="s">
        <v>211</v>
      </c>
      <c r="C59" s="574">
        <v>33591.338663779999</v>
      </c>
      <c r="D59" s="574">
        <v>1657.941301355</v>
      </c>
      <c r="E59" s="574">
        <v>2238.0419463419998</v>
      </c>
      <c r="F59" s="574">
        <v>264.69935752700002</v>
      </c>
      <c r="G59" s="574">
        <v>327.471878914</v>
      </c>
      <c r="H59" s="574">
        <v>74.439634444000006</v>
      </c>
      <c r="I59" s="574">
        <v>124.250737163</v>
      </c>
      <c r="J59" s="574">
        <v>436.73354104100002</v>
      </c>
      <c r="K59" s="574">
        <v>750.11306510999998</v>
      </c>
      <c r="L59" s="574">
        <v>220.48695177599998</v>
      </c>
      <c r="M59" s="574">
        <v>174.03218145</v>
      </c>
      <c r="N59" s="574">
        <v>278.69905961000001</v>
      </c>
      <c r="O59" s="574">
        <v>40138.248318512007</v>
      </c>
    </row>
    <row r="60" spans="2:16" s="704" customFormat="1" ht="35.1" hidden="1" customHeight="1">
      <c r="B60" s="708" t="s">
        <v>210</v>
      </c>
      <c r="C60" s="676">
        <v>34259.785394532999</v>
      </c>
      <c r="D60" s="572">
        <v>1668.3059571619999</v>
      </c>
      <c r="E60" s="572">
        <v>2268.3452048000004</v>
      </c>
      <c r="F60" s="572">
        <v>266.88184198099998</v>
      </c>
      <c r="G60" s="572">
        <v>349.44409722699999</v>
      </c>
      <c r="H60" s="572">
        <v>75.685750552000002</v>
      </c>
      <c r="I60" s="572">
        <v>126.85332306999999</v>
      </c>
      <c r="J60" s="572">
        <v>434.54567772500002</v>
      </c>
      <c r="K60" s="572">
        <v>780.04221615999995</v>
      </c>
      <c r="L60" s="572">
        <v>202.50167858899999</v>
      </c>
      <c r="M60" s="572">
        <v>177.25540489899998</v>
      </c>
      <c r="N60" s="572">
        <v>302.54766044000002</v>
      </c>
      <c r="O60" s="572">
        <v>40912.194207138004</v>
      </c>
    </row>
    <row r="61" spans="2:16" s="704" customFormat="1" ht="35.1" hidden="1" customHeight="1">
      <c r="B61" s="707" t="s">
        <v>209</v>
      </c>
      <c r="C61" s="574">
        <v>35068.724332685</v>
      </c>
      <c r="D61" s="574">
        <v>1675.2228712439999</v>
      </c>
      <c r="E61" s="574">
        <v>2293.8856115960002</v>
      </c>
      <c r="F61" s="574">
        <v>275.74571937300004</v>
      </c>
      <c r="G61" s="574">
        <v>361.99976810000004</v>
      </c>
      <c r="H61" s="574">
        <v>77.299896888999996</v>
      </c>
      <c r="I61" s="574">
        <v>127.079991123</v>
      </c>
      <c r="J61" s="574">
        <v>465.82081201400001</v>
      </c>
      <c r="K61" s="574">
        <v>788.68708608999998</v>
      </c>
      <c r="L61" s="574">
        <v>197.80005792699998</v>
      </c>
      <c r="M61" s="574">
        <v>176.06064139899999</v>
      </c>
      <c r="N61" s="574">
        <v>309.59923636000002</v>
      </c>
      <c r="O61" s="574">
        <v>41817.926024800006</v>
      </c>
    </row>
    <row r="62" spans="2:16" s="704" customFormat="1" ht="35.1" hidden="1" customHeight="1">
      <c r="B62" s="708" t="s">
        <v>208</v>
      </c>
      <c r="C62" s="676">
        <v>35360.308068046994</v>
      </c>
      <c r="D62" s="572">
        <v>1644.6947782290001</v>
      </c>
      <c r="E62" s="572">
        <v>2263.0610371980001</v>
      </c>
      <c r="F62" s="572">
        <v>271.18250241000004</v>
      </c>
      <c r="G62" s="572">
        <v>375.39239816700001</v>
      </c>
      <c r="H62" s="572">
        <v>88.379172744000002</v>
      </c>
      <c r="I62" s="572">
        <v>145.50016534299999</v>
      </c>
      <c r="J62" s="572">
        <v>484.44234611299999</v>
      </c>
      <c r="K62" s="572">
        <v>771.35162172000003</v>
      </c>
      <c r="L62" s="572">
        <v>227.16445245399998</v>
      </c>
      <c r="M62" s="572">
        <v>170.312796085</v>
      </c>
      <c r="N62" s="572">
        <v>304.91381005</v>
      </c>
      <c r="O62" s="572">
        <v>42106.703148560002</v>
      </c>
      <c r="P62" s="807"/>
    </row>
    <row r="63" spans="2:16" s="704" customFormat="1" ht="35.1" customHeight="1">
      <c r="B63" s="714">
        <v>2023</v>
      </c>
      <c r="C63" s="636"/>
      <c r="D63" s="636"/>
      <c r="E63" s="636"/>
      <c r="F63" s="636"/>
      <c r="G63" s="636"/>
      <c r="H63" s="636"/>
      <c r="I63" s="636"/>
      <c r="J63" s="636"/>
      <c r="K63" s="636"/>
      <c r="L63" s="636"/>
      <c r="M63" s="636"/>
      <c r="N63" s="636"/>
      <c r="O63" s="636"/>
    </row>
    <row r="64" spans="2:16" s="704" customFormat="1" ht="35.1" customHeight="1">
      <c r="B64" s="707" t="s">
        <v>207</v>
      </c>
      <c r="C64" s="574">
        <v>35694.983297572995</v>
      </c>
      <c r="D64" s="574">
        <v>1653.0086202109999</v>
      </c>
      <c r="E64" s="574">
        <v>2277.0228378500001</v>
      </c>
      <c r="F64" s="574">
        <v>272.19216951999999</v>
      </c>
      <c r="G64" s="574">
        <v>384.85948133200003</v>
      </c>
      <c r="H64" s="574">
        <v>79.09871716699999</v>
      </c>
      <c r="I64" s="574">
        <v>147.785414954</v>
      </c>
      <c r="J64" s="574">
        <v>481.16712699699997</v>
      </c>
      <c r="K64" s="574">
        <v>769.56922619000011</v>
      </c>
      <c r="L64" s="574">
        <v>228.96610958700001</v>
      </c>
      <c r="M64" s="574">
        <v>170.79231104499999</v>
      </c>
      <c r="N64" s="574">
        <v>291.23614122000004</v>
      </c>
      <c r="O64" s="574">
        <v>42450.681453646001</v>
      </c>
    </row>
    <row r="65" spans="2:16" s="704" customFormat="1" ht="35.1" customHeight="1">
      <c r="B65" s="708" t="s">
        <v>253</v>
      </c>
      <c r="C65" s="676">
        <v>35581.321643709998</v>
      </c>
      <c r="D65" s="572">
        <v>1727.0994788819999</v>
      </c>
      <c r="E65" s="572">
        <v>2303.82314563</v>
      </c>
      <c r="F65" s="572">
        <v>271.07893068699997</v>
      </c>
      <c r="G65" s="572">
        <v>409.21858355699999</v>
      </c>
      <c r="H65" s="572">
        <v>80.722198747999997</v>
      </c>
      <c r="I65" s="572">
        <v>154.081348838</v>
      </c>
      <c r="J65" s="572">
        <v>502.10939948000004</v>
      </c>
      <c r="K65" s="572">
        <v>792.74576848000004</v>
      </c>
      <c r="L65" s="572">
        <v>205.32912665999999</v>
      </c>
      <c r="M65" s="572">
        <v>174.519052071</v>
      </c>
      <c r="N65" s="572">
        <v>309.94865670000002</v>
      </c>
      <c r="O65" s="572">
        <v>42511.997333443003</v>
      </c>
    </row>
    <row r="66" spans="2:16" s="704" customFormat="1" ht="35.1" customHeight="1">
      <c r="B66" s="707" t="s">
        <v>680</v>
      </c>
      <c r="C66" s="574">
        <v>36281.051853903002</v>
      </c>
      <c r="D66" s="574">
        <v>1751.2642063110002</v>
      </c>
      <c r="E66" s="574">
        <v>2300.2923709889997</v>
      </c>
      <c r="F66" s="574">
        <v>277.92908913000002</v>
      </c>
      <c r="G66" s="574">
        <v>412.38233080100002</v>
      </c>
      <c r="H66" s="574">
        <v>79.030227693</v>
      </c>
      <c r="I66" s="574">
        <v>151.17408371599998</v>
      </c>
      <c r="J66" s="574">
        <v>516.18825643000002</v>
      </c>
      <c r="K66" s="574">
        <v>792.10661217999996</v>
      </c>
      <c r="L66" s="574">
        <v>236.34344455999999</v>
      </c>
      <c r="M66" s="574">
        <v>173.41449835399999</v>
      </c>
      <c r="N66" s="574">
        <v>318.02021661000003</v>
      </c>
      <c r="O66" s="574">
        <v>43289.19719067702</v>
      </c>
    </row>
    <row r="67" spans="2:16" s="704" customFormat="1" ht="35.1" customHeight="1">
      <c r="B67" s="942" t="s">
        <v>992</v>
      </c>
      <c r="C67" s="914">
        <v>36775.702371438005</v>
      </c>
      <c r="D67" s="914">
        <v>1736.4710253000001</v>
      </c>
      <c r="E67" s="914">
        <v>2302.4290822919997</v>
      </c>
      <c r="F67" s="914">
        <v>276.57976163800004</v>
      </c>
      <c r="G67" s="914">
        <v>390.37367199800002</v>
      </c>
      <c r="H67" s="914">
        <v>77.677250928000007</v>
      </c>
      <c r="I67" s="914">
        <v>148.54838640400001</v>
      </c>
      <c r="J67" s="914">
        <v>513.92752834999999</v>
      </c>
      <c r="K67" s="914">
        <v>797.08756657000004</v>
      </c>
      <c r="L67" s="914">
        <v>237.93016215700001</v>
      </c>
      <c r="M67" s="914">
        <v>176.319776123</v>
      </c>
      <c r="N67" s="914">
        <v>311.23556594999997</v>
      </c>
      <c r="O67" s="914">
        <v>43744.282149148006</v>
      </c>
      <c r="P67" s="807"/>
    </row>
    <row r="68" spans="2:16" s="704" customFormat="1" ht="35.1" customHeight="1">
      <c r="B68" s="1025">
        <v>2024</v>
      </c>
      <c r="C68" s="1020"/>
      <c r="D68" s="1020"/>
      <c r="E68" s="1020"/>
      <c r="F68" s="1020"/>
      <c r="G68" s="1020"/>
      <c r="H68" s="1020"/>
      <c r="I68" s="1020"/>
      <c r="J68" s="1020"/>
      <c r="K68" s="1020"/>
      <c r="L68" s="1020"/>
      <c r="M68" s="1020"/>
      <c r="N68" s="1020"/>
      <c r="O68" s="1020"/>
      <c r="P68" s="807"/>
    </row>
    <row r="69" spans="2:16" s="704" customFormat="1" ht="35.1" customHeight="1">
      <c r="B69" s="707" t="s">
        <v>1025</v>
      </c>
      <c r="C69" s="574">
        <v>37211.392</v>
      </c>
      <c r="D69" s="574">
        <v>1781.116</v>
      </c>
      <c r="E69" s="574">
        <v>2361.9270000000001</v>
      </c>
      <c r="F69" s="574">
        <v>284.04399999999998</v>
      </c>
      <c r="G69" s="574">
        <v>418.90300000000002</v>
      </c>
      <c r="H69" s="574">
        <v>80.525000000000006</v>
      </c>
      <c r="I69" s="574">
        <v>145.655</v>
      </c>
      <c r="J69" s="574">
        <v>487.69900000000001</v>
      </c>
      <c r="K69" s="574">
        <v>818.702</v>
      </c>
      <c r="L69" s="574">
        <v>247.767</v>
      </c>
      <c r="M69" s="574">
        <v>174.76599999999999</v>
      </c>
      <c r="N69" s="574">
        <v>326.93200000000002</v>
      </c>
      <c r="O69" s="574">
        <v>44339.428999999996</v>
      </c>
    </row>
    <row r="70" spans="2:16" s="704" customFormat="1" ht="35.1" customHeight="1">
      <c r="B70" s="708" t="s">
        <v>1034</v>
      </c>
      <c r="C70" s="676">
        <v>37732.149032100002</v>
      </c>
      <c r="D70" s="572">
        <v>1812.7256709389999</v>
      </c>
      <c r="E70" s="572">
        <v>2404.4483705100001</v>
      </c>
      <c r="F70" s="572">
        <v>290.26847898400001</v>
      </c>
      <c r="G70" s="572">
        <v>405.11371159200002</v>
      </c>
      <c r="H70" s="572">
        <v>80.773800807000001</v>
      </c>
      <c r="I70" s="572">
        <v>144.84177944199999</v>
      </c>
      <c r="J70" s="572">
        <v>535.84432425</v>
      </c>
      <c r="K70" s="572">
        <v>828.57682692999992</v>
      </c>
      <c r="L70" s="572">
        <v>209.35345473800001</v>
      </c>
      <c r="M70" s="572">
        <v>177.84245890900002</v>
      </c>
      <c r="N70" s="572">
        <v>331.96202339999996</v>
      </c>
      <c r="O70" s="572">
        <v>44953.899932601002</v>
      </c>
    </row>
    <row r="71" spans="2:16" s="704" customFormat="1" ht="35.1" customHeight="1">
      <c r="B71" s="707" t="s">
        <v>1042</v>
      </c>
      <c r="C71" s="574">
        <v>38993.389127219998</v>
      </c>
      <c r="D71" s="574">
        <v>1847.4363944839999</v>
      </c>
      <c r="E71" s="574">
        <v>2443.74516335</v>
      </c>
      <c r="F71" s="574">
        <v>309.34154235199998</v>
      </c>
      <c r="G71" s="574">
        <v>405.021264734</v>
      </c>
      <c r="H71" s="574">
        <v>77.475103525999998</v>
      </c>
      <c r="I71" s="574">
        <v>142.21514502799999</v>
      </c>
      <c r="J71" s="574">
        <v>554.50095965999992</v>
      </c>
      <c r="K71" s="574">
        <v>836.10973758</v>
      </c>
      <c r="L71" s="574">
        <v>213.77225438600001</v>
      </c>
      <c r="M71" s="574">
        <v>181.20943163600001</v>
      </c>
      <c r="N71" s="574">
        <v>341.73157861999999</v>
      </c>
      <c r="O71" s="574">
        <v>46345.947702575999</v>
      </c>
    </row>
    <row r="72" spans="2:16" s="704" customFormat="1" ht="35.1" customHeight="1">
      <c r="B72" s="1123" t="s">
        <v>1046</v>
      </c>
      <c r="C72" s="914">
        <v>39309.159567365998</v>
      </c>
      <c r="D72" s="577">
        <v>1840.2789225269998</v>
      </c>
      <c r="E72" s="577">
        <v>2451.7090779099999</v>
      </c>
      <c r="F72" s="577">
        <v>315.02792830599998</v>
      </c>
      <c r="G72" s="577">
        <v>402.110719647</v>
      </c>
      <c r="H72" s="577">
        <v>79.391180104</v>
      </c>
      <c r="I72" s="577">
        <v>149.25258613700001</v>
      </c>
      <c r="J72" s="577">
        <v>587.50279480699999</v>
      </c>
      <c r="K72" s="577">
        <v>829.53469632000008</v>
      </c>
      <c r="L72" s="577">
        <v>216.38024300000001</v>
      </c>
      <c r="M72" s="577">
        <v>184.598576775</v>
      </c>
      <c r="N72" s="577">
        <v>333.62544363400002</v>
      </c>
      <c r="O72" s="577">
        <v>46698.571736532998</v>
      </c>
    </row>
    <row r="73" spans="2:16" s="704" customFormat="1" ht="35.1" customHeight="1">
      <c r="B73" s="1025">
        <v>2025</v>
      </c>
      <c r="C73" s="1020"/>
      <c r="D73" s="1020"/>
      <c r="E73" s="1020"/>
      <c r="F73" s="1020"/>
      <c r="G73" s="1020"/>
      <c r="H73" s="1020"/>
      <c r="I73" s="1020"/>
      <c r="J73" s="1020"/>
      <c r="K73" s="1020"/>
      <c r="L73" s="1020"/>
      <c r="M73" s="1020"/>
      <c r="N73" s="1020"/>
      <c r="O73" s="1020"/>
      <c r="P73" s="807"/>
    </row>
    <row r="74" spans="2:16" s="704" customFormat="1" ht="35.1" customHeight="1">
      <c r="B74" s="707" t="s">
        <v>1065</v>
      </c>
      <c r="C74" s="574">
        <v>39898.332083226996</v>
      </c>
      <c r="D74" s="574">
        <v>1824.9203993389999</v>
      </c>
      <c r="E74" s="574">
        <v>2494.53362152</v>
      </c>
      <c r="F74" s="574">
        <v>324.75669823599998</v>
      </c>
      <c r="G74" s="574">
        <v>416.42217968</v>
      </c>
      <c r="H74" s="574">
        <v>82.974367110000003</v>
      </c>
      <c r="I74" s="574">
        <v>153.20155325900001</v>
      </c>
      <c r="J74" s="574">
        <v>554.76078337800004</v>
      </c>
      <c r="K74" s="574">
        <v>861.28298514999994</v>
      </c>
      <c r="L74" s="574">
        <v>224.22163235800002</v>
      </c>
      <c r="M74" s="574">
        <v>188.524060284</v>
      </c>
      <c r="N74" s="574">
        <v>342.41688095999996</v>
      </c>
      <c r="O74" s="574">
        <v>47366.34724450099</v>
      </c>
    </row>
    <row r="75" spans="2:16" s="704" customFormat="1" ht="35.1" customHeight="1">
      <c r="B75" s="708" t="s">
        <v>1075</v>
      </c>
      <c r="C75" s="676">
        <v>40672.724000000002</v>
      </c>
      <c r="D75" s="572">
        <v>1846.4590000000001</v>
      </c>
      <c r="E75" s="572">
        <v>2484.1770000000001</v>
      </c>
      <c r="F75" s="572">
        <v>332.24400000000003</v>
      </c>
      <c r="G75" s="572">
        <v>413.37099999999998</v>
      </c>
      <c r="H75" s="572">
        <v>81.396000000000001</v>
      </c>
      <c r="I75" s="572">
        <v>148.55199999999999</v>
      </c>
      <c r="J75" s="572">
        <v>566.154</v>
      </c>
      <c r="K75" s="572">
        <v>845.01599999999996</v>
      </c>
      <c r="L75" s="572">
        <v>225.54499999999999</v>
      </c>
      <c r="M75" s="572">
        <v>189.517</v>
      </c>
      <c r="N75" s="572">
        <v>351.74900000000002</v>
      </c>
      <c r="O75" s="572">
        <v>48156.904999999999</v>
      </c>
    </row>
    <row r="76" spans="2:16" s="704" customFormat="1" ht="35.1" customHeight="1">
      <c r="B76" s="707" t="s">
        <v>1078</v>
      </c>
      <c r="C76" s="574">
        <v>41337.269</v>
      </c>
      <c r="D76" s="574">
        <v>1944.808</v>
      </c>
      <c r="E76" s="574">
        <v>2523.7629999999999</v>
      </c>
      <c r="F76" s="574">
        <v>344.42500000000001</v>
      </c>
      <c r="G76" s="574">
        <v>420.24799999999999</v>
      </c>
      <c r="H76" s="574">
        <v>81.191999999999993</v>
      </c>
      <c r="I76" s="574">
        <v>144.703</v>
      </c>
      <c r="J76" s="574">
        <v>600.27</v>
      </c>
      <c r="K76" s="574">
        <v>897.28200000000004</v>
      </c>
      <c r="L76" s="574">
        <v>223.779</v>
      </c>
      <c r="M76" s="574">
        <v>195.76</v>
      </c>
      <c r="N76" s="574">
        <v>379.65800000000002</v>
      </c>
      <c r="O76" s="574">
        <v>49093.156999999999</v>
      </c>
    </row>
    <row r="77" spans="2:16" s="704" customFormat="1" ht="35.1" customHeight="1">
      <c r="B77" s="1123" t="s">
        <v>1144</v>
      </c>
      <c r="C77" s="914">
        <v>42302.98</v>
      </c>
      <c r="D77" s="577">
        <v>1895.72</v>
      </c>
      <c r="E77" s="577">
        <v>2558.8620000000001</v>
      </c>
      <c r="F77" s="577">
        <v>344.39499999999998</v>
      </c>
      <c r="G77" s="577">
        <v>414.697</v>
      </c>
      <c r="H77" s="577">
        <v>82.721999999999994</v>
      </c>
      <c r="I77" s="577">
        <v>147.10599999999999</v>
      </c>
      <c r="J77" s="577">
        <v>612.68399999999997</v>
      </c>
      <c r="K77" s="577">
        <v>868.971</v>
      </c>
      <c r="L77" s="577">
        <v>229.68700000000001</v>
      </c>
      <c r="M77" s="577">
        <v>196.91900000000001</v>
      </c>
      <c r="N77" s="577">
        <v>364.12900000000002</v>
      </c>
      <c r="O77" s="577">
        <v>50018.872000000003</v>
      </c>
    </row>
    <row r="78" spans="2:16" s="704" customFormat="1" ht="35.1" customHeight="1">
      <c r="B78" s="1025">
        <v>2026</v>
      </c>
      <c r="C78" s="1020"/>
      <c r="D78" s="1020"/>
      <c r="E78" s="1020"/>
      <c r="F78" s="1020"/>
      <c r="G78" s="1020"/>
      <c r="H78" s="1020"/>
      <c r="I78" s="1020"/>
      <c r="J78" s="1020"/>
      <c r="K78" s="1020"/>
      <c r="L78" s="1020"/>
      <c r="M78" s="1020"/>
      <c r="N78" s="1020"/>
      <c r="O78" s="1020"/>
      <c r="P78" s="807"/>
    </row>
    <row r="79" spans="2:16" s="704" customFormat="1" ht="35.1" customHeight="1">
      <c r="B79" s="707" t="s">
        <v>1157</v>
      </c>
      <c r="C79" s="574">
        <v>42661</v>
      </c>
      <c r="D79" s="574">
        <v>1873</v>
      </c>
      <c r="E79" s="574">
        <v>2548.6</v>
      </c>
      <c r="F79" s="574">
        <v>328.4</v>
      </c>
      <c r="G79" s="574">
        <v>435.9</v>
      </c>
      <c r="H79" s="574">
        <v>80.900000000000006</v>
      </c>
      <c r="I79" s="574">
        <v>146</v>
      </c>
      <c r="J79" s="574">
        <v>590.20000000000005</v>
      </c>
      <c r="K79" s="574">
        <v>880.9</v>
      </c>
      <c r="L79" s="574">
        <v>225.9</v>
      </c>
      <c r="M79" s="574">
        <v>191.4</v>
      </c>
      <c r="N79" s="574">
        <v>354.9</v>
      </c>
      <c r="O79" s="574">
        <v>50317</v>
      </c>
    </row>
    <row r="80" spans="2:16" s="704" customFormat="1" ht="35.1" customHeight="1">
      <c r="B80" s="1123" t="s">
        <v>1164</v>
      </c>
      <c r="C80" s="914">
        <v>43154.072999999997</v>
      </c>
      <c r="D80" s="577">
        <v>1973.703</v>
      </c>
      <c r="E80" s="577">
        <v>2611.9789999999998</v>
      </c>
      <c r="F80" s="577">
        <v>345.50099999999998</v>
      </c>
      <c r="G80" s="577">
        <v>436.61</v>
      </c>
      <c r="H80" s="577">
        <v>84.683000000000007</v>
      </c>
      <c r="I80" s="577">
        <v>148.499</v>
      </c>
      <c r="J80" s="577">
        <v>634.54300000000001</v>
      </c>
      <c r="K80" s="577">
        <v>901.024</v>
      </c>
      <c r="L80" s="577">
        <v>236.94</v>
      </c>
      <c r="M80" s="577">
        <v>201.96700000000001</v>
      </c>
      <c r="N80" s="577">
        <v>372.476</v>
      </c>
      <c r="O80" s="577">
        <v>51101.999000000003</v>
      </c>
    </row>
    <row r="134" spans="3:15">
      <c r="C134" s="36"/>
      <c r="D134" s="36"/>
      <c r="E134" s="36"/>
      <c r="F134" s="36"/>
      <c r="G134" s="36"/>
      <c r="H134" s="36"/>
      <c r="I134" s="36"/>
      <c r="J134" s="36"/>
      <c r="K134" s="36"/>
      <c r="L134" s="36"/>
      <c r="M134" s="36"/>
      <c r="N134" s="36"/>
      <c r="O134" s="36"/>
    </row>
    <row r="135" spans="3:15">
      <c r="C135" s="36"/>
      <c r="D135" s="36"/>
      <c r="E135" s="36"/>
      <c r="F135" s="36"/>
      <c r="G135" s="36"/>
      <c r="H135" s="36"/>
      <c r="I135" s="36"/>
      <c r="J135" s="36"/>
      <c r="K135" s="36"/>
      <c r="L135" s="36"/>
      <c r="M135" s="36"/>
      <c r="N135" s="36"/>
      <c r="O135" s="36"/>
    </row>
    <row r="136" spans="3:15">
      <c r="C136" s="36"/>
      <c r="D136" s="36"/>
      <c r="E136" s="36"/>
      <c r="F136" s="36"/>
      <c r="G136" s="36"/>
      <c r="H136" s="36"/>
      <c r="I136" s="36"/>
      <c r="J136" s="36"/>
      <c r="K136" s="36"/>
      <c r="L136" s="36"/>
      <c r="M136" s="36"/>
      <c r="N136" s="36"/>
      <c r="O136" s="36"/>
    </row>
    <row r="137" spans="3:15">
      <c r="C137" s="36"/>
      <c r="D137" s="36"/>
      <c r="E137" s="36"/>
      <c r="F137" s="36"/>
      <c r="G137" s="36"/>
      <c r="H137" s="36"/>
      <c r="I137" s="36"/>
      <c r="J137" s="36"/>
      <c r="K137" s="36"/>
      <c r="L137" s="36"/>
      <c r="M137" s="36"/>
      <c r="N137" s="36"/>
      <c r="O137" s="36"/>
    </row>
    <row r="138" spans="3:15">
      <c r="C138" s="36"/>
      <c r="D138" s="36"/>
      <c r="E138" s="36"/>
      <c r="F138" s="36"/>
      <c r="G138" s="36"/>
      <c r="H138" s="36"/>
      <c r="I138" s="36"/>
      <c r="J138" s="36"/>
      <c r="K138" s="36"/>
      <c r="L138" s="36"/>
      <c r="M138" s="36"/>
      <c r="N138" s="36"/>
      <c r="O138" s="36"/>
    </row>
    <row r="139" spans="3:15">
      <c r="C139" s="36"/>
      <c r="D139" s="36"/>
      <c r="E139" s="36"/>
      <c r="F139" s="36"/>
      <c r="G139" s="36"/>
      <c r="H139" s="36"/>
      <c r="I139" s="36"/>
      <c r="J139" s="36"/>
      <c r="K139" s="36"/>
      <c r="L139" s="36"/>
      <c r="M139" s="36"/>
      <c r="N139" s="36"/>
      <c r="O139" s="36"/>
    </row>
    <row r="140" spans="3:15">
      <c r="C140" s="36"/>
      <c r="D140" s="36"/>
      <c r="E140" s="36"/>
      <c r="F140" s="36"/>
      <c r="G140" s="36"/>
      <c r="H140" s="36"/>
      <c r="I140" s="36"/>
      <c r="J140" s="36"/>
      <c r="K140" s="36"/>
      <c r="L140" s="36"/>
      <c r="M140" s="36"/>
      <c r="N140" s="36"/>
      <c r="O140" s="36"/>
    </row>
    <row r="141" spans="3:15">
      <c r="C141" s="36"/>
      <c r="D141" s="36"/>
      <c r="E141" s="36"/>
      <c r="F141" s="36"/>
      <c r="G141" s="36"/>
      <c r="H141" s="36"/>
      <c r="I141" s="36"/>
      <c r="J141" s="36"/>
      <c r="K141" s="36"/>
      <c r="L141" s="36"/>
      <c r="M141" s="36"/>
      <c r="N141" s="36"/>
      <c r="O141" s="36"/>
    </row>
    <row r="142" spans="3:15">
      <c r="C142" s="36"/>
      <c r="D142" s="36"/>
      <c r="E142" s="36"/>
      <c r="F142" s="36"/>
      <c r="G142" s="36"/>
      <c r="H142" s="36"/>
      <c r="I142" s="36"/>
      <c r="J142" s="36"/>
      <c r="K142" s="36"/>
      <c r="L142" s="36"/>
      <c r="M142" s="36"/>
      <c r="N142" s="36"/>
      <c r="O142" s="36"/>
    </row>
    <row r="143" spans="3:15">
      <c r="C143" s="36"/>
      <c r="D143" s="36"/>
      <c r="E143" s="36"/>
      <c r="F143" s="36"/>
      <c r="G143" s="36"/>
      <c r="H143" s="36"/>
      <c r="I143" s="36"/>
      <c r="J143" s="36"/>
      <c r="K143" s="36"/>
      <c r="L143" s="36"/>
      <c r="M143" s="36"/>
      <c r="N143" s="36"/>
      <c r="O143" s="36"/>
    </row>
    <row r="144" spans="3:15">
      <c r="C144" s="36"/>
      <c r="D144" s="36"/>
      <c r="E144" s="36"/>
      <c r="F144" s="36"/>
      <c r="G144" s="36"/>
      <c r="H144" s="36"/>
      <c r="I144" s="36"/>
      <c r="J144" s="36"/>
      <c r="K144" s="36"/>
      <c r="L144" s="36"/>
      <c r="M144" s="36"/>
      <c r="N144" s="36"/>
      <c r="O144" s="36"/>
    </row>
    <row r="145" spans="3:15">
      <c r="C145" s="36"/>
      <c r="D145" s="36"/>
      <c r="E145" s="36"/>
      <c r="F145" s="36"/>
      <c r="G145" s="36"/>
      <c r="H145" s="36"/>
      <c r="I145" s="36"/>
      <c r="J145" s="36"/>
      <c r="K145" s="36"/>
      <c r="L145" s="36"/>
      <c r="M145" s="36"/>
      <c r="N145" s="36"/>
      <c r="O145" s="36"/>
    </row>
    <row r="146" spans="3:15">
      <c r="C146" s="36"/>
      <c r="D146" s="36"/>
      <c r="E146" s="36"/>
      <c r="F146" s="36"/>
      <c r="G146" s="36"/>
      <c r="H146" s="36"/>
      <c r="I146" s="36"/>
      <c r="J146" s="36"/>
      <c r="K146" s="36"/>
      <c r="L146" s="36"/>
      <c r="M146" s="36"/>
      <c r="N146" s="36"/>
      <c r="O146" s="36"/>
    </row>
    <row r="147" spans="3:15">
      <c r="C147" s="36"/>
      <c r="D147" s="36"/>
      <c r="E147" s="36"/>
      <c r="F147" s="36"/>
      <c r="G147" s="36"/>
      <c r="H147" s="36"/>
      <c r="I147" s="36"/>
      <c r="J147" s="36"/>
      <c r="K147" s="36"/>
      <c r="L147" s="36"/>
      <c r="M147" s="36"/>
      <c r="N147" s="36"/>
      <c r="O147" s="36"/>
    </row>
    <row r="148" spans="3:15">
      <c r="C148" s="36"/>
      <c r="D148" s="36"/>
      <c r="E148" s="36"/>
      <c r="F148" s="36"/>
      <c r="G148" s="36"/>
      <c r="H148" s="36"/>
      <c r="I148" s="36"/>
      <c r="J148" s="36"/>
      <c r="K148" s="36"/>
      <c r="L148" s="36"/>
      <c r="M148" s="36"/>
      <c r="N148" s="36"/>
      <c r="O148" s="36"/>
    </row>
    <row r="149" spans="3:15">
      <c r="C149" s="36"/>
      <c r="D149" s="36"/>
      <c r="E149" s="36"/>
      <c r="F149" s="36"/>
      <c r="G149" s="36"/>
      <c r="H149" s="36"/>
      <c r="I149" s="36"/>
      <c r="J149" s="36"/>
      <c r="K149" s="36"/>
      <c r="L149" s="36"/>
      <c r="M149" s="36"/>
      <c r="N149" s="36"/>
      <c r="O149" s="36"/>
    </row>
    <row r="150" spans="3:15">
      <c r="C150" s="36"/>
      <c r="D150" s="36"/>
      <c r="E150" s="36"/>
      <c r="F150" s="36"/>
      <c r="G150" s="36"/>
      <c r="H150" s="36"/>
      <c r="I150" s="36"/>
      <c r="J150" s="36"/>
      <c r="K150" s="36"/>
      <c r="L150" s="36"/>
      <c r="M150" s="36"/>
      <c r="N150" s="36"/>
      <c r="O150" s="36"/>
    </row>
    <row r="151" spans="3:15">
      <c r="C151" s="36"/>
      <c r="D151" s="36"/>
      <c r="E151" s="36"/>
      <c r="F151" s="36"/>
      <c r="G151" s="36"/>
      <c r="H151" s="36"/>
      <c r="I151" s="36"/>
      <c r="J151" s="36"/>
      <c r="K151" s="36"/>
      <c r="L151" s="36"/>
      <c r="M151" s="36"/>
      <c r="N151" s="36"/>
      <c r="O151" s="36"/>
    </row>
    <row r="152" spans="3:15">
      <c r="C152" s="36"/>
      <c r="D152" s="36"/>
      <c r="E152" s="36"/>
      <c r="F152" s="36"/>
      <c r="G152" s="36"/>
      <c r="H152" s="36"/>
      <c r="I152" s="36"/>
      <c r="J152" s="36"/>
      <c r="K152" s="36"/>
      <c r="L152" s="36"/>
      <c r="M152" s="36"/>
      <c r="N152" s="36"/>
      <c r="O152" s="36"/>
    </row>
    <row r="153" spans="3:15">
      <c r="C153" s="36"/>
      <c r="D153" s="36"/>
      <c r="E153" s="36"/>
      <c r="F153" s="36"/>
      <c r="G153" s="36"/>
      <c r="H153" s="36"/>
      <c r="I153" s="36"/>
      <c r="J153" s="36"/>
      <c r="K153" s="36"/>
      <c r="L153" s="36"/>
      <c r="M153" s="36"/>
      <c r="N153" s="36"/>
      <c r="O153" s="36"/>
    </row>
    <row r="154" spans="3:15">
      <c r="C154" s="36"/>
      <c r="D154" s="36"/>
      <c r="E154" s="36"/>
      <c r="F154" s="36"/>
      <c r="G154" s="36"/>
      <c r="H154" s="36"/>
      <c r="I154" s="36"/>
      <c r="J154" s="36"/>
      <c r="K154" s="36"/>
      <c r="L154" s="36"/>
      <c r="M154" s="36"/>
      <c r="N154" s="36"/>
      <c r="O154" s="36"/>
    </row>
    <row r="155" spans="3:15">
      <c r="C155" s="36"/>
      <c r="D155" s="36"/>
      <c r="E155" s="36"/>
      <c r="F155" s="36"/>
      <c r="G155" s="36"/>
      <c r="H155" s="36"/>
      <c r="I155" s="36"/>
      <c r="J155" s="36"/>
      <c r="K155" s="36"/>
      <c r="L155" s="36"/>
      <c r="M155" s="36"/>
      <c r="N155" s="36"/>
      <c r="O155" s="36"/>
    </row>
    <row r="156" spans="3:15">
      <c r="C156" s="36"/>
      <c r="D156" s="36"/>
      <c r="E156" s="36"/>
      <c r="F156" s="36"/>
      <c r="G156" s="36"/>
      <c r="H156" s="36"/>
      <c r="I156" s="36"/>
      <c r="J156" s="36"/>
      <c r="K156" s="36"/>
      <c r="L156" s="36"/>
      <c r="M156" s="36"/>
      <c r="N156" s="36"/>
      <c r="O156" s="36"/>
    </row>
    <row r="157" spans="3:15">
      <c r="C157" s="36"/>
      <c r="D157" s="36"/>
      <c r="E157" s="36"/>
      <c r="F157" s="36"/>
      <c r="G157" s="36"/>
      <c r="H157" s="36"/>
      <c r="I157" s="36"/>
      <c r="J157" s="36"/>
      <c r="K157" s="36"/>
      <c r="L157" s="36"/>
      <c r="M157" s="36"/>
      <c r="N157" s="36"/>
      <c r="O157" s="36"/>
    </row>
    <row r="158" spans="3:15">
      <c r="C158" s="36"/>
      <c r="D158" s="36"/>
      <c r="E158" s="36"/>
      <c r="F158" s="36"/>
      <c r="G158" s="36"/>
      <c r="H158" s="36"/>
      <c r="I158" s="36"/>
      <c r="J158" s="36"/>
      <c r="K158" s="36"/>
      <c r="L158" s="36"/>
      <c r="M158" s="36"/>
      <c r="N158" s="36"/>
      <c r="O158" s="36"/>
    </row>
    <row r="159" spans="3:15">
      <c r="C159" s="36"/>
      <c r="D159" s="36"/>
      <c r="E159" s="36"/>
      <c r="F159" s="36"/>
      <c r="G159" s="36"/>
      <c r="H159" s="36"/>
      <c r="I159" s="36"/>
      <c r="J159" s="36"/>
      <c r="K159" s="36"/>
      <c r="L159" s="36"/>
      <c r="M159" s="36"/>
      <c r="N159" s="36"/>
      <c r="O159" s="36"/>
    </row>
    <row r="160" spans="3:15">
      <c r="C160" s="36"/>
      <c r="D160" s="36"/>
      <c r="E160" s="36"/>
      <c r="F160" s="36"/>
      <c r="G160" s="36"/>
      <c r="H160" s="36"/>
      <c r="I160" s="36"/>
      <c r="J160" s="36"/>
      <c r="K160" s="36"/>
      <c r="L160" s="36"/>
      <c r="M160" s="36"/>
      <c r="N160" s="36"/>
      <c r="O160" s="36"/>
    </row>
    <row r="161" spans="3:15">
      <c r="C161" s="36"/>
      <c r="D161" s="36"/>
      <c r="E161" s="36"/>
      <c r="F161" s="36"/>
      <c r="G161" s="36"/>
      <c r="H161" s="36"/>
      <c r="I161" s="36"/>
      <c r="J161" s="36"/>
      <c r="K161" s="36"/>
      <c r="L161" s="36"/>
      <c r="M161" s="36"/>
      <c r="N161" s="36"/>
      <c r="O161" s="36"/>
    </row>
    <row r="162" spans="3:15">
      <c r="C162" s="36"/>
      <c r="D162" s="36"/>
      <c r="E162" s="36"/>
      <c r="F162" s="36"/>
      <c r="G162" s="36"/>
      <c r="H162" s="36"/>
      <c r="I162" s="36"/>
      <c r="J162" s="36"/>
      <c r="K162" s="36"/>
      <c r="L162" s="36"/>
      <c r="M162" s="36"/>
      <c r="N162" s="36"/>
      <c r="O162" s="36"/>
    </row>
    <row r="163" spans="3:15">
      <c r="C163" s="36"/>
      <c r="D163" s="36"/>
      <c r="E163" s="36"/>
      <c r="F163" s="36"/>
      <c r="G163" s="36"/>
      <c r="H163" s="36"/>
      <c r="I163" s="36"/>
      <c r="J163" s="36"/>
      <c r="K163" s="36"/>
      <c r="L163" s="36"/>
      <c r="M163" s="36"/>
      <c r="N163" s="36"/>
      <c r="O163" s="36"/>
    </row>
    <row r="164" spans="3:15">
      <c r="C164" s="36"/>
      <c r="D164" s="36"/>
      <c r="E164" s="36"/>
      <c r="F164" s="36"/>
      <c r="G164" s="36"/>
      <c r="H164" s="36"/>
      <c r="I164" s="36"/>
      <c r="J164" s="36"/>
      <c r="K164" s="36"/>
      <c r="L164" s="36"/>
      <c r="M164" s="36"/>
      <c r="N164" s="36"/>
      <c r="O164" s="36"/>
    </row>
    <row r="165" spans="3:15">
      <c r="C165" s="36"/>
      <c r="D165" s="36"/>
      <c r="E165" s="36"/>
      <c r="F165" s="36"/>
      <c r="G165" s="36"/>
      <c r="H165" s="36"/>
      <c r="I165" s="36"/>
      <c r="J165" s="36"/>
      <c r="K165" s="36"/>
      <c r="L165" s="36"/>
      <c r="M165" s="36"/>
      <c r="N165" s="36"/>
      <c r="O165" s="36"/>
    </row>
    <row r="166" spans="3:15">
      <c r="C166" s="36"/>
      <c r="D166" s="36"/>
      <c r="E166" s="36"/>
      <c r="F166" s="36"/>
      <c r="G166" s="36"/>
      <c r="H166" s="36"/>
      <c r="I166" s="36"/>
      <c r="J166" s="36"/>
      <c r="K166" s="36"/>
      <c r="L166" s="36"/>
      <c r="M166" s="36"/>
      <c r="N166" s="36"/>
      <c r="O166" s="36"/>
    </row>
    <row r="167" spans="3:15">
      <c r="C167" s="36"/>
      <c r="D167" s="36"/>
      <c r="E167" s="36"/>
      <c r="F167" s="36"/>
      <c r="G167" s="36"/>
      <c r="H167" s="36"/>
      <c r="I167" s="36"/>
      <c r="J167" s="36"/>
      <c r="K167" s="36"/>
      <c r="L167" s="36"/>
      <c r="M167" s="36"/>
      <c r="N167" s="36"/>
      <c r="O167" s="36"/>
    </row>
    <row r="168" spans="3:15">
      <c r="C168" s="36"/>
      <c r="D168" s="36"/>
      <c r="E168" s="36"/>
      <c r="F168" s="36"/>
      <c r="G168" s="36"/>
      <c r="H168" s="36"/>
      <c r="I168" s="36"/>
      <c r="J168" s="36"/>
      <c r="K168" s="36"/>
      <c r="L168" s="36"/>
      <c r="M168" s="36"/>
      <c r="N168" s="36"/>
      <c r="O168" s="36"/>
    </row>
    <row r="169" spans="3:15">
      <c r="C169" s="36"/>
      <c r="D169" s="36"/>
      <c r="E169" s="36"/>
      <c r="F169" s="36"/>
      <c r="G169" s="36"/>
      <c r="H169" s="36"/>
      <c r="I169" s="36"/>
      <c r="J169" s="36"/>
      <c r="K169" s="36"/>
      <c r="L169" s="36"/>
      <c r="M169" s="36"/>
      <c r="N169" s="36"/>
      <c r="O169" s="36"/>
    </row>
    <row r="170" spans="3:15">
      <c r="C170" s="36"/>
      <c r="D170" s="36"/>
      <c r="E170" s="36"/>
      <c r="F170" s="36"/>
      <c r="G170" s="36"/>
      <c r="H170" s="36"/>
      <c r="I170" s="36"/>
      <c r="J170" s="36"/>
      <c r="K170" s="36"/>
      <c r="L170" s="36"/>
      <c r="M170" s="36"/>
      <c r="N170" s="36"/>
      <c r="O170" s="36"/>
    </row>
    <row r="171" spans="3:15">
      <c r="C171" s="36"/>
      <c r="D171" s="36"/>
      <c r="E171" s="36"/>
      <c r="F171" s="36"/>
      <c r="G171" s="36"/>
      <c r="H171" s="36"/>
      <c r="I171" s="36"/>
      <c r="J171" s="36"/>
      <c r="K171" s="36"/>
      <c r="L171" s="36"/>
      <c r="M171" s="36"/>
      <c r="N171" s="36"/>
      <c r="O171" s="36"/>
    </row>
    <row r="172" spans="3:15">
      <c r="C172" s="36"/>
      <c r="D172" s="36"/>
      <c r="E172" s="36"/>
      <c r="F172" s="36"/>
      <c r="G172" s="36"/>
      <c r="H172" s="36"/>
      <c r="I172" s="36"/>
      <c r="J172" s="36"/>
      <c r="K172" s="36"/>
      <c r="L172" s="36"/>
      <c r="M172" s="36"/>
      <c r="N172" s="36"/>
      <c r="O172" s="36"/>
    </row>
    <row r="173" spans="3:15">
      <c r="C173" s="36"/>
      <c r="D173" s="36"/>
      <c r="E173" s="36"/>
      <c r="F173" s="36"/>
      <c r="G173" s="36"/>
      <c r="H173" s="36"/>
      <c r="I173" s="36"/>
      <c r="J173" s="36"/>
      <c r="K173" s="36"/>
      <c r="L173" s="36"/>
      <c r="M173" s="36"/>
      <c r="N173" s="36"/>
      <c r="O173" s="36"/>
    </row>
    <row r="174" spans="3:15">
      <c r="C174" s="36"/>
      <c r="D174" s="36"/>
      <c r="E174" s="36"/>
      <c r="F174" s="36"/>
      <c r="G174" s="36"/>
      <c r="H174" s="36"/>
      <c r="I174" s="36"/>
      <c r="J174" s="36"/>
      <c r="K174" s="36"/>
      <c r="L174" s="36"/>
      <c r="M174" s="36"/>
      <c r="N174" s="36"/>
      <c r="O174" s="36"/>
    </row>
    <row r="175" spans="3:15">
      <c r="C175" s="36"/>
      <c r="D175" s="36"/>
      <c r="E175" s="36"/>
      <c r="F175" s="36"/>
      <c r="G175" s="36"/>
      <c r="H175" s="36"/>
      <c r="I175" s="36"/>
      <c r="J175" s="36"/>
      <c r="K175" s="36"/>
      <c r="L175" s="36"/>
      <c r="M175" s="36"/>
      <c r="N175" s="36"/>
      <c r="O175" s="36"/>
    </row>
    <row r="176" spans="3:15">
      <c r="C176" s="36"/>
      <c r="D176" s="36"/>
      <c r="E176" s="36"/>
      <c r="F176" s="36"/>
      <c r="G176" s="36"/>
      <c r="H176" s="36"/>
      <c r="I176" s="36"/>
      <c r="J176" s="36"/>
      <c r="K176" s="36"/>
      <c r="L176" s="36"/>
      <c r="M176" s="36"/>
      <c r="N176" s="36"/>
      <c r="O176" s="36"/>
    </row>
    <row r="177" spans="3:15">
      <c r="C177" s="36"/>
      <c r="D177" s="36"/>
      <c r="E177" s="36"/>
      <c r="F177" s="36"/>
      <c r="G177" s="36"/>
      <c r="H177" s="36"/>
      <c r="I177" s="36"/>
      <c r="J177" s="36"/>
      <c r="K177" s="36"/>
      <c r="L177" s="36"/>
      <c r="M177" s="36"/>
      <c r="N177" s="36"/>
      <c r="O177" s="36"/>
    </row>
    <row r="178" spans="3:15">
      <c r="C178" s="36"/>
      <c r="D178" s="36"/>
      <c r="E178" s="36"/>
      <c r="F178" s="36"/>
      <c r="G178" s="36"/>
      <c r="H178" s="36"/>
      <c r="I178" s="36"/>
      <c r="J178" s="36"/>
      <c r="K178" s="36"/>
      <c r="L178" s="36"/>
      <c r="M178" s="36"/>
      <c r="N178" s="36"/>
      <c r="O178" s="36"/>
    </row>
    <row r="179" spans="3:15">
      <c r="C179" s="36"/>
      <c r="D179" s="36"/>
      <c r="E179" s="36"/>
      <c r="F179" s="36"/>
      <c r="G179" s="36"/>
      <c r="H179" s="36"/>
      <c r="I179" s="36"/>
      <c r="J179" s="36"/>
      <c r="K179" s="36"/>
      <c r="L179" s="36"/>
      <c r="M179" s="36"/>
      <c r="N179" s="36"/>
      <c r="O179" s="36"/>
    </row>
    <row r="180" spans="3:15">
      <c r="C180" s="36"/>
      <c r="D180" s="36"/>
      <c r="E180" s="36"/>
      <c r="F180" s="36"/>
      <c r="G180" s="36"/>
      <c r="H180" s="36"/>
      <c r="I180" s="36"/>
      <c r="J180" s="36"/>
      <c r="K180" s="36"/>
      <c r="L180" s="36"/>
      <c r="M180" s="36"/>
      <c r="N180" s="36"/>
      <c r="O180" s="36"/>
    </row>
    <row r="181" spans="3:15">
      <c r="C181" s="36"/>
      <c r="D181" s="36"/>
      <c r="E181" s="36"/>
      <c r="F181" s="36"/>
      <c r="G181" s="36"/>
      <c r="H181" s="36"/>
      <c r="I181" s="36"/>
      <c r="J181" s="36"/>
      <c r="K181" s="36"/>
      <c r="L181" s="36"/>
      <c r="M181" s="36"/>
      <c r="N181" s="36"/>
      <c r="O181" s="36"/>
    </row>
    <row r="182" spans="3:15">
      <c r="C182" s="36"/>
      <c r="D182" s="36"/>
      <c r="E182" s="36"/>
      <c r="F182" s="36"/>
      <c r="G182" s="36"/>
      <c r="H182" s="36"/>
      <c r="I182" s="36"/>
      <c r="J182" s="36"/>
      <c r="K182" s="36"/>
      <c r="L182" s="36"/>
      <c r="M182" s="36"/>
      <c r="N182" s="36"/>
      <c r="O182" s="36"/>
    </row>
    <row r="183" spans="3:15">
      <c r="C183" s="36"/>
      <c r="D183" s="36"/>
      <c r="E183" s="36"/>
      <c r="F183" s="36"/>
      <c r="G183" s="36"/>
      <c r="H183" s="36"/>
      <c r="I183" s="36"/>
      <c r="J183" s="36"/>
      <c r="K183" s="36"/>
      <c r="L183" s="36"/>
      <c r="M183" s="36"/>
      <c r="N183" s="36"/>
      <c r="O183" s="36"/>
    </row>
    <row r="184" spans="3:15">
      <c r="C184" s="36"/>
      <c r="D184" s="36"/>
      <c r="E184" s="36"/>
      <c r="F184" s="36"/>
      <c r="G184" s="36"/>
      <c r="H184" s="36"/>
      <c r="I184" s="36"/>
      <c r="J184" s="36"/>
      <c r="K184" s="36"/>
      <c r="L184" s="36"/>
      <c r="M184" s="36"/>
      <c r="N184" s="36"/>
      <c r="O184" s="36"/>
    </row>
    <row r="185" spans="3:15">
      <c r="C185" s="36"/>
      <c r="D185" s="36"/>
      <c r="E185" s="36"/>
      <c r="F185" s="36"/>
      <c r="G185" s="36"/>
      <c r="H185" s="36"/>
      <c r="I185" s="36"/>
      <c r="J185" s="36"/>
      <c r="K185" s="36"/>
      <c r="L185" s="36"/>
      <c r="M185" s="36"/>
      <c r="N185" s="36"/>
      <c r="O185" s="36"/>
    </row>
    <row r="186" spans="3:15">
      <c r="C186" s="36"/>
      <c r="D186" s="36"/>
      <c r="E186" s="36"/>
      <c r="F186" s="36"/>
      <c r="G186" s="36"/>
      <c r="H186" s="36"/>
      <c r="I186" s="36"/>
      <c r="J186" s="36"/>
      <c r="K186" s="36"/>
      <c r="L186" s="36"/>
      <c r="M186" s="36"/>
      <c r="N186" s="36"/>
      <c r="O186" s="36"/>
    </row>
    <row r="187" spans="3:15">
      <c r="C187" s="36"/>
      <c r="D187" s="36"/>
      <c r="E187" s="36"/>
      <c r="F187" s="36"/>
      <c r="G187" s="36"/>
      <c r="H187" s="36"/>
      <c r="I187" s="36"/>
      <c r="J187" s="36"/>
      <c r="K187" s="36"/>
      <c r="L187" s="36"/>
      <c r="M187" s="36"/>
      <c r="N187" s="36"/>
      <c r="O187" s="36"/>
    </row>
    <row r="188" spans="3:15">
      <c r="C188" s="36"/>
      <c r="D188" s="36"/>
      <c r="E188" s="36"/>
      <c r="F188" s="36"/>
      <c r="G188" s="36"/>
      <c r="H188" s="36"/>
      <c r="I188" s="36"/>
      <c r="J188" s="36"/>
      <c r="K188" s="36"/>
      <c r="L188" s="36"/>
      <c r="M188" s="36"/>
      <c r="N188" s="36"/>
      <c r="O188" s="36"/>
    </row>
    <row r="189" spans="3:15">
      <c r="C189" s="36"/>
      <c r="D189" s="36"/>
      <c r="E189" s="36"/>
      <c r="F189" s="36"/>
      <c r="G189" s="36"/>
      <c r="H189" s="36"/>
      <c r="I189" s="36"/>
      <c r="J189" s="36"/>
      <c r="K189" s="36"/>
      <c r="L189" s="36"/>
      <c r="M189" s="36"/>
      <c r="N189" s="36"/>
      <c r="O189" s="36"/>
    </row>
    <row r="190" spans="3:15">
      <c r="C190" s="36"/>
      <c r="D190" s="36"/>
      <c r="E190" s="36"/>
      <c r="F190" s="36"/>
      <c r="G190" s="36"/>
      <c r="H190" s="36"/>
      <c r="I190" s="36"/>
      <c r="J190" s="36"/>
      <c r="K190" s="36"/>
      <c r="L190" s="36"/>
      <c r="M190" s="36"/>
      <c r="N190" s="36"/>
      <c r="O190" s="36"/>
    </row>
    <row r="191" spans="3:15">
      <c r="C191" s="36"/>
      <c r="D191" s="36"/>
      <c r="E191" s="36"/>
      <c r="F191" s="36"/>
      <c r="G191" s="36"/>
      <c r="H191" s="36"/>
      <c r="I191" s="36"/>
      <c r="J191" s="36"/>
      <c r="K191" s="36"/>
      <c r="L191" s="36"/>
      <c r="M191" s="36"/>
      <c r="N191" s="36"/>
      <c r="O191" s="36"/>
    </row>
    <row r="192" spans="3:15">
      <c r="C192" s="36"/>
      <c r="D192" s="36"/>
      <c r="E192" s="36"/>
      <c r="F192" s="36"/>
      <c r="G192" s="36"/>
      <c r="H192" s="36"/>
      <c r="I192" s="36"/>
      <c r="J192" s="36"/>
      <c r="K192" s="36"/>
      <c r="L192" s="36"/>
      <c r="M192" s="36"/>
      <c r="N192" s="36"/>
      <c r="O192" s="36"/>
    </row>
    <row r="193" spans="3:15">
      <c r="C193" s="36"/>
      <c r="D193" s="36"/>
      <c r="E193" s="36"/>
      <c r="F193" s="36"/>
      <c r="G193" s="36"/>
      <c r="H193" s="36"/>
      <c r="I193" s="36"/>
      <c r="J193" s="36"/>
      <c r="K193" s="36"/>
      <c r="L193" s="36"/>
      <c r="M193" s="36"/>
      <c r="N193" s="36"/>
      <c r="O193" s="36"/>
    </row>
    <row r="194" spans="3:15">
      <c r="C194" s="36"/>
      <c r="D194" s="36"/>
      <c r="E194" s="36"/>
      <c r="F194" s="36"/>
      <c r="G194" s="36"/>
      <c r="H194" s="36"/>
      <c r="I194" s="36"/>
      <c r="J194" s="36"/>
      <c r="K194" s="36"/>
      <c r="L194" s="36"/>
      <c r="M194" s="36"/>
      <c r="N194" s="36"/>
      <c r="O194" s="36"/>
    </row>
    <row r="195" spans="3:15">
      <c r="C195" s="36"/>
      <c r="D195" s="36"/>
      <c r="E195" s="36"/>
      <c r="F195" s="36"/>
      <c r="G195" s="36"/>
      <c r="H195" s="36"/>
      <c r="I195" s="36"/>
      <c r="J195" s="36"/>
      <c r="K195" s="36"/>
      <c r="L195" s="36"/>
      <c r="M195" s="36"/>
      <c r="N195" s="36"/>
      <c r="O195" s="36"/>
    </row>
    <row r="196" spans="3:15">
      <c r="C196" s="36"/>
      <c r="D196" s="36"/>
      <c r="E196" s="36"/>
      <c r="F196" s="36"/>
      <c r="G196" s="36"/>
      <c r="H196" s="36"/>
      <c r="I196" s="36"/>
      <c r="J196" s="36"/>
      <c r="K196" s="36"/>
      <c r="L196" s="36"/>
      <c r="M196" s="36"/>
      <c r="N196" s="36"/>
      <c r="O196" s="36"/>
    </row>
    <row r="197" spans="3:15">
      <c r="C197" s="36"/>
      <c r="D197" s="36"/>
      <c r="E197" s="36"/>
      <c r="F197" s="36"/>
      <c r="G197" s="36"/>
      <c r="H197" s="36"/>
      <c r="I197" s="36"/>
      <c r="J197" s="36"/>
      <c r="K197" s="36"/>
      <c r="L197" s="36"/>
      <c r="M197" s="36"/>
      <c r="N197" s="36"/>
      <c r="O197" s="36"/>
    </row>
    <row r="198" spans="3:15">
      <c r="C198" s="36"/>
      <c r="D198" s="36"/>
      <c r="E198" s="36"/>
      <c r="F198" s="36"/>
      <c r="G198" s="36"/>
      <c r="H198" s="36"/>
      <c r="I198" s="36"/>
      <c r="J198" s="36"/>
      <c r="K198" s="36"/>
      <c r="L198" s="36"/>
      <c r="M198" s="36"/>
      <c r="N198" s="36"/>
      <c r="O198" s="36"/>
    </row>
    <row r="199" spans="3:15">
      <c r="C199" s="36"/>
      <c r="D199" s="36"/>
      <c r="E199" s="36"/>
      <c r="F199" s="36"/>
      <c r="G199" s="36"/>
      <c r="H199" s="36"/>
      <c r="I199" s="36"/>
      <c r="J199" s="36"/>
      <c r="K199" s="36"/>
      <c r="L199" s="36"/>
      <c r="M199" s="36"/>
      <c r="N199" s="36"/>
      <c r="O199" s="36"/>
    </row>
    <row r="200" spans="3:15">
      <c r="C200" s="36"/>
      <c r="D200" s="36"/>
      <c r="E200" s="36"/>
      <c r="F200" s="36"/>
      <c r="G200" s="36"/>
      <c r="H200" s="36"/>
      <c r="I200" s="36"/>
      <c r="J200" s="36"/>
      <c r="K200" s="36"/>
      <c r="L200" s="36"/>
      <c r="M200" s="36"/>
      <c r="N200" s="36"/>
      <c r="O200" s="36"/>
    </row>
    <row r="201" spans="3:15">
      <c r="C201" s="36"/>
      <c r="D201" s="36"/>
      <c r="E201" s="36"/>
      <c r="F201" s="36"/>
      <c r="G201" s="36"/>
      <c r="H201" s="36"/>
      <c r="I201" s="36"/>
      <c r="J201" s="36"/>
      <c r="K201" s="36"/>
      <c r="L201" s="36"/>
      <c r="M201" s="36"/>
      <c r="N201" s="36"/>
      <c r="O201" s="36"/>
    </row>
    <row r="202" spans="3:15">
      <c r="C202" s="36"/>
      <c r="D202" s="36"/>
      <c r="E202" s="36"/>
      <c r="F202" s="36"/>
      <c r="G202" s="36"/>
      <c r="H202" s="36"/>
      <c r="I202" s="36"/>
      <c r="J202" s="36"/>
      <c r="K202" s="36"/>
      <c r="L202" s="36"/>
      <c r="M202" s="36"/>
      <c r="N202" s="36"/>
      <c r="O202" s="36"/>
    </row>
    <row r="203" spans="3:15">
      <c r="C203" s="36"/>
      <c r="D203" s="36"/>
      <c r="E203" s="36"/>
      <c r="F203" s="36"/>
      <c r="G203" s="36"/>
      <c r="H203" s="36"/>
      <c r="I203" s="36"/>
      <c r="J203" s="36"/>
      <c r="K203" s="36"/>
      <c r="L203" s="36"/>
      <c r="M203" s="36"/>
      <c r="N203" s="36"/>
      <c r="O203" s="36"/>
    </row>
    <row r="204" spans="3:15">
      <c r="C204" s="36"/>
      <c r="D204" s="36"/>
      <c r="E204" s="36"/>
      <c r="F204" s="36"/>
      <c r="G204" s="36"/>
      <c r="H204" s="36"/>
      <c r="I204" s="36"/>
      <c r="J204" s="36"/>
      <c r="K204" s="36"/>
      <c r="L204" s="36"/>
      <c r="M204" s="36"/>
      <c r="N204" s="36"/>
      <c r="O204" s="36"/>
    </row>
    <row r="205" spans="3:15">
      <c r="C205" s="36"/>
      <c r="D205" s="36"/>
      <c r="E205" s="36"/>
      <c r="F205" s="36"/>
      <c r="G205" s="36"/>
      <c r="H205" s="36"/>
      <c r="I205" s="36"/>
      <c r="J205" s="36"/>
      <c r="K205" s="36"/>
      <c r="L205" s="36"/>
      <c r="M205" s="36"/>
      <c r="N205" s="36"/>
      <c r="O205" s="36"/>
    </row>
    <row r="206" spans="3:15">
      <c r="C206" s="36"/>
      <c r="D206" s="36"/>
      <c r="E206" s="36"/>
      <c r="F206" s="36"/>
      <c r="G206" s="36"/>
      <c r="H206" s="36"/>
      <c r="I206" s="36"/>
      <c r="J206" s="36"/>
      <c r="K206" s="36"/>
      <c r="L206" s="36"/>
      <c r="M206" s="36"/>
      <c r="N206" s="36"/>
      <c r="O206" s="36"/>
    </row>
    <row r="207" spans="3:15">
      <c r="C207" s="36"/>
      <c r="D207" s="36"/>
      <c r="E207" s="36"/>
      <c r="F207" s="36"/>
      <c r="G207" s="36"/>
      <c r="H207" s="36"/>
      <c r="I207" s="36"/>
      <c r="J207" s="36"/>
      <c r="K207" s="36"/>
      <c r="L207" s="36"/>
      <c r="M207" s="36"/>
      <c r="N207" s="36"/>
      <c r="O207" s="36"/>
    </row>
    <row r="208" spans="3:15">
      <c r="C208" s="36"/>
      <c r="D208" s="36"/>
      <c r="E208" s="36"/>
      <c r="F208" s="36"/>
      <c r="G208" s="36"/>
      <c r="H208" s="36"/>
      <c r="I208" s="36"/>
      <c r="J208" s="36"/>
      <c r="K208" s="36"/>
      <c r="L208" s="36"/>
      <c r="M208" s="36"/>
      <c r="N208" s="36"/>
      <c r="O208" s="36"/>
    </row>
    <row r="209" spans="3:15">
      <c r="C209" s="36"/>
      <c r="D209" s="36"/>
      <c r="E209" s="36"/>
      <c r="F209" s="36"/>
      <c r="G209" s="36"/>
      <c r="H209" s="36"/>
      <c r="I209" s="36"/>
      <c r="J209" s="36"/>
      <c r="K209" s="36"/>
      <c r="L209" s="36"/>
      <c r="M209" s="36"/>
      <c r="N209" s="36"/>
      <c r="O209" s="36"/>
    </row>
    <row r="210" spans="3:15">
      <c r="C210" s="36"/>
      <c r="D210" s="36"/>
      <c r="E210" s="36"/>
      <c r="F210" s="36"/>
      <c r="G210" s="36"/>
      <c r="H210" s="36"/>
      <c r="I210" s="36"/>
      <c r="J210" s="36"/>
      <c r="K210" s="36"/>
      <c r="L210" s="36"/>
      <c r="M210" s="36"/>
      <c r="N210" s="36"/>
      <c r="O210" s="36"/>
    </row>
    <row r="211" spans="3:15">
      <c r="C211" s="36"/>
      <c r="D211" s="36"/>
      <c r="E211" s="36"/>
      <c r="F211" s="36"/>
      <c r="G211" s="36"/>
      <c r="H211" s="36"/>
      <c r="I211" s="36"/>
      <c r="J211" s="36"/>
      <c r="K211" s="36"/>
      <c r="L211" s="36"/>
      <c r="M211" s="36"/>
      <c r="N211" s="36"/>
      <c r="O211" s="36"/>
    </row>
    <row r="212" spans="3:15">
      <c r="C212" s="36"/>
      <c r="D212" s="36"/>
      <c r="E212" s="36"/>
      <c r="F212" s="36"/>
      <c r="G212" s="36"/>
      <c r="H212" s="36"/>
      <c r="I212" s="36"/>
      <c r="J212" s="36"/>
      <c r="K212" s="36"/>
      <c r="L212" s="36"/>
      <c r="M212" s="36"/>
      <c r="N212" s="36"/>
      <c r="O212" s="36"/>
    </row>
    <row r="213" spans="3:15">
      <c r="C213" s="36"/>
      <c r="D213" s="36"/>
      <c r="E213" s="36"/>
      <c r="F213" s="36"/>
      <c r="G213" s="36"/>
      <c r="H213" s="36"/>
      <c r="I213" s="36"/>
      <c r="J213" s="36"/>
      <c r="K213" s="36"/>
      <c r="L213" s="36"/>
      <c r="M213" s="36"/>
      <c r="N213" s="36"/>
      <c r="O213" s="36"/>
    </row>
    <row r="214" spans="3:15">
      <c r="C214" s="36"/>
      <c r="D214" s="36"/>
      <c r="E214" s="36"/>
      <c r="F214" s="36"/>
      <c r="G214" s="36"/>
      <c r="H214" s="36"/>
      <c r="I214" s="36"/>
      <c r="J214" s="36"/>
      <c r="K214" s="36"/>
      <c r="L214" s="36"/>
      <c r="M214" s="36"/>
      <c r="N214" s="36"/>
      <c r="O214" s="36"/>
    </row>
    <row r="215" spans="3:15">
      <c r="C215" s="36"/>
      <c r="D215" s="36"/>
      <c r="E215" s="36"/>
      <c r="F215" s="36"/>
      <c r="G215" s="36"/>
      <c r="H215" s="36"/>
      <c r="I215" s="36"/>
      <c r="J215" s="36"/>
      <c r="K215" s="36"/>
      <c r="L215" s="36"/>
      <c r="M215" s="36"/>
      <c r="N215" s="36"/>
      <c r="O215" s="36"/>
    </row>
    <row r="216" spans="3:15">
      <c r="C216" s="36"/>
      <c r="D216" s="36"/>
      <c r="E216" s="36"/>
      <c r="F216" s="36"/>
      <c r="G216" s="36"/>
      <c r="H216" s="36"/>
      <c r="I216" s="36"/>
      <c r="J216" s="36"/>
      <c r="K216" s="36"/>
      <c r="L216" s="36"/>
      <c r="M216" s="36"/>
      <c r="N216" s="36"/>
      <c r="O216" s="36"/>
    </row>
    <row r="217" spans="3:15">
      <c r="C217" s="36"/>
      <c r="D217" s="36"/>
      <c r="E217" s="36"/>
      <c r="F217" s="36"/>
      <c r="G217" s="36"/>
      <c r="H217" s="36"/>
      <c r="I217" s="36"/>
      <c r="J217" s="36"/>
      <c r="K217" s="36"/>
      <c r="L217" s="36"/>
      <c r="M217" s="36"/>
      <c r="N217" s="36"/>
      <c r="O217" s="36"/>
    </row>
    <row r="218" spans="3:15">
      <c r="C218" s="36"/>
      <c r="D218" s="36"/>
      <c r="E218" s="36"/>
      <c r="F218" s="36"/>
      <c r="G218" s="36"/>
      <c r="H218" s="36"/>
      <c r="I218" s="36"/>
      <c r="J218" s="36"/>
      <c r="K218" s="36"/>
      <c r="L218" s="36"/>
      <c r="M218" s="36"/>
      <c r="N218" s="36"/>
      <c r="O218" s="36"/>
    </row>
    <row r="219" spans="3:15">
      <c r="C219" s="36"/>
      <c r="D219" s="36"/>
      <c r="E219" s="36"/>
      <c r="F219" s="36"/>
      <c r="G219" s="36"/>
      <c r="H219" s="36"/>
      <c r="I219" s="36"/>
      <c r="J219" s="36"/>
      <c r="K219" s="36"/>
      <c r="L219" s="36"/>
      <c r="M219" s="36"/>
      <c r="N219" s="36"/>
      <c r="O219" s="36"/>
    </row>
    <row r="220" spans="3:15">
      <c r="C220" s="36"/>
      <c r="D220" s="36"/>
      <c r="E220" s="36"/>
      <c r="F220" s="36"/>
      <c r="G220" s="36"/>
      <c r="H220" s="36"/>
      <c r="I220" s="36"/>
      <c r="J220" s="36"/>
      <c r="K220" s="36"/>
      <c r="L220" s="36"/>
      <c r="M220" s="36"/>
      <c r="N220" s="36"/>
      <c r="O220" s="36"/>
    </row>
    <row r="221" spans="3:15">
      <c r="C221" s="36"/>
      <c r="D221" s="36"/>
      <c r="E221" s="36"/>
      <c r="F221" s="36"/>
      <c r="G221" s="36"/>
      <c r="H221" s="36"/>
      <c r="I221" s="36"/>
      <c r="J221" s="36"/>
      <c r="K221" s="36"/>
      <c r="L221" s="36"/>
      <c r="M221" s="36"/>
      <c r="N221" s="36"/>
      <c r="O221" s="36"/>
    </row>
    <row r="222" spans="3:15">
      <c r="C222" s="36"/>
      <c r="D222" s="36"/>
      <c r="E222" s="36"/>
      <c r="F222" s="36"/>
      <c r="G222" s="36"/>
      <c r="H222" s="36"/>
      <c r="I222" s="36"/>
      <c r="J222" s="36"/>
      <c r="K222" s="36"/>
      <c r="L222" s="36"/>
      <c r="M222" s="36"/>
      <c r="N222" s="36"/>
      <c r="O222" s="36"/>
    </row>
    <row r="223" spans="3:15">
      <c r="C223" s="36"/>
      <c r="D223" s="36"/>
      <c r="E223" s="36"/>
      <c r="F223" s="36"/>
      <c r="G223" s="36"/>
      <c r="H223" s="36"/>
      <c r="I223" s="36"/>
      <c r="J223" s="36"/>
      <c r="K223" s="36"/>
      <c r="L223" s="36"/>
      <c r="M223" s="36"/>
      <c r="N223" s="36"/>
      <c r="O223" s="36"/>
    </row>
    <row r="224" spans="3:15">
      <c r="C224" s="36"/>
      <c r="D224" s="36"/>
      <c r="E224" s="36"/>
      <c r="F224" s="36"/>
      <c r="G224" s="36"/>
      <c r="H224" s="36"/>
      <c r="I224" s="36"/>
      <c r="J224" s="36"/>
      <c r="K224" s="36"/>
      <c r="L224" s="36"/>
      <c r="M224" s="36"/>
      <c r="N224" s="36"/>
      <c r="O224" s="36"/>
    </row>
    <row r="225" spans="3:15">
      <c r="C225" s="36"/>
      <c r="D225" s="36"/>
      <c r="E225" s="36"/>
      <c r="F225" s="36"/>
      <c r="G225" s="36"/>
      <c r="H225" s="36"/>
      <c r="I225" s="36"/>
      <c r="J225" s="36"/>
      <c r="K225" s="36"/>
      <c r="L225" s="36"/>
      <c r="M225" s="36"/>
      <c r="N225" s="36"/>
      <c r="O225" s="36"/>
    </row>
    <row r="226" spans="3:15">
      <c r="C226" s="36"/>
      <c r="D226" s="36"/>
      <c r="E226" s="36"/>
      <c r="F226" s="36"/>
      <c r="G226" s="36"/>
      <c r="H226" s="36"/>
      <c r="I226" s="36"/>
      <c r="J226" s="36"/>
      <c r="K226" s="36"/>
      <c r="L226" s="36"/>
      <c r="M226" s="36"/>
      <c r="N226" s="36"/>
      <c r="O226" s="36"/>
    </row>
    <row r="227" spans="3:15">
      <c r="C227" s="36"/>
      <c r="D227" s="36"/>
      <c r="E227" s="36"/>
      <c r="F227" s="36"/>
      <c r="G227" s="36"/>
      <c r="H227" s="36"/>
      <c r="I227" s="36"/>
      <c r="J227" s="36"/>
      <c r="K227" s="36"/>
      <c r="L227" s="36"/>
      <c r="M227" s="36"/>
      <c r="N227" s="36"/>
      <c r="O227" s="36"/>
    </row>
    <row r="228" spans="3:15">
      <c r="C228" s="36"/>
      <c r="D228" s="36"/>
      <c r="E228" s="36"/>
      <c r="F228" s="36"/>
      <c r="G228" s="36"/>
      <c r="H228" s="36"/>
      <c r="I228" s="36"/>
      <c r="J228" s="36"/>
      <c r="K228" s="36"/>
      <c r="L228" s="36"/>
      <c r="M228" s="36"/>
      <c r="N228" s="36"/>
      <c r="O228" s="36"/>
    </row>
    <row r="229" spans="3:15">
      <c r="C229" s="36"/>
      <c r="D229" s="36"/>
      <c r="E229" s="36"/>
      <c r="F229" s="36"/>
      <c r="G229" s="36"/>
      <c r="H229" s="36"/>
      <c r="I229" s="36"/>
      <c r="J229" s="36"/>
      <c r="K229" s="36"/>
      <c r="L229" s="36"/>
      <c r="M229" s="36"/>
      <c r="N229" s="36"/>
      <c r="O229" s="36"/>
    </row>
    <row r="230" spans="3:15">
      <c r="C230" s="36"/>
      <c r="D230" s="36"/>
      <c r="E230" s="36"/>
      <c r="F230" s="36"/>
      <c r="G230" s="36"/>
      <c r="H230" s="36"/>
      <c r="I230" s="36"/>
      <c r="J230" s="36"/>
      <c r="K230" s="36"/>
      <c r="L230" s="36"/>
      <c r="M230" s="36"/>
      <c r="N230" s="36"/>
      <c r="O230" s="36"/>
    </row>
    <row r="231" spans="3:15">
      <c r="C231" s="36"/>
      <c r="D231" s="36"/>
      <c r="E231" s="36"/>
      <c r="F231" s="36"/>
      <c r="G231" s="36"/>
      <c r="H231" s="36"/>
      <c r="I231" s="36"/>
      <c r="J231" s="36"/>
      <c r="K231" s="36"/>
      <c r="L231" s="36"/>
      <c r="M231" s="36"/>
      <c r="N231" s="36"/>
      <c r="O231" s="36"/>
    </row>
    <row r="232" spans="3:15">
      <c r="C232" s="36"/>
      <c r="D232" s="36"/>
      <c r="E232" s="36"/>
      <c r="F232" s="36"/>
      <c r="G232" s="36"/>
      <c r="H232" s="36"/>
      <c r="I232" s="36"/>
      <c r="J232" s="36"/>
      <c r="K232" s="36"/>
      <c r="L232" s="36"/>
      <c r="M232" s="36"/>
      <c r="N232" s="36"/>
      <c r="O232" s="36"/>
    </row>
  </sheetData>
  <mergeCells count="5">
    <mergeCell ref="B2:C2"/>
    <mergeCell ref="D2:M2"/>
    <mergeCell ref="N2:O2"/>
    <mergeCell ref="D3:M3"/>
    <mergeCell ref="D4:M4"/>
  </mergeCells>
  <printOptions horizontalCentered="1" verticalCentered="1"/>
  <pageMargins left="0.196850393700787" right="0.196850393700787" top="0.196850393700787" bottom="0.196850393700787" header="0.511811023622047" footer="0.511811023622047"/>
  <pageSetup paperSize="9" scale="37"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B1:AW404"/>
  <sheetViews>
    <sheetView rightToLeft="1" zoomScale="40" zoomScaleNormal="40" workbookViewId="0">
      <selection activeCell="E2" sqref="E2:L2"/>
    </sheetView>
  </sheetViews>
  <sheetFormatPr defaultColWidth="9.140625" defaultRowHeight="18.75"/>
  <cols>
    <col min="1" max="1" width="10.7109375" style="5" customWidth="1"/>
    <col min="2" max="2" width="21.85546875" style="5" customWidth="1"/>
    <col min="3" max="3" width="14.42578125" style="5" customWidth="1"/>
    <col min="4" max="4" width="21.7109375" style="5" customWidth="1"/>
    <col min="5" max="14" width="15.7109375" style="5" customWidth="1"/>
    <col min="15" max="15" width="15.7109375" style="57" customWidth="1"/>
    <col min="16" max="16" width="15.7109375" style="5" customWidth="1"/>
    <col min="17" max="17" width="15.7109375" style="47" customWidth="1"/>
    <col min="18" max="18" width="15.7109375" style="5" customWidth="1"/>
    <col min="19" max="19" width="15.7109375" style="57" customWidth="1"/>
    <col min="20" max="22" width="15.7109375" style="47" customWidth="1"/>
    <col min="23" max="23" width="15.7109375" style="57" customWidth="1"/>
    <col min="24" max="24" width="12.28515625" style="5" customWidth="1"/>
    <col min="25" max="25" width="21.7109375" style="5" customWidth="1"/>
    <col min="26" max="26" width="9.140625" style="5"/>
    <col min="27" max="27" width="12.42578125" style="5" bestFit="1" customWidth="1"/>
    <col min="28" max="28" width="10.28515625" style="5" bestFit="1" customWidth="1"/>
    <col min="29" max="16384" width="9.140625" style="5"/>
  </cols>
  <sheetData>
    <row r="1" spans="2:25" s="95" customFormat="1" ht="18" customHeight="1">
      <c r="O1" s="804"/>
      <c r="Q1" s="9"/>
      <c r="S1" s="804"/>
      <c r="T1" s="9"/>
      <c r="U1" s="9"/>
      <c r="V1" s="9"/>
      <c r="W1" s="804"/>
    </row>
    <row r="2" spans="2:25" s="95" customFormat="1" ht="40.15" customHeight="1">
      <c r="B2" s="1406" t="s">
        <v>1079</v>
      </c>
      <c r="C2" s="1406"/>
      <c r="D2" s="1406"/>
      <c r="E2" s="1405" t="s">
        <v>1171</v>
      </c>
      <c r="F2" s="1405"/>
      <c r="G2" s="1405"/>
      <c r="H2" s="1405"/>
      <c r="I2" s="1405"/>
      <c r="J2" s="1405"/>
      <c r="K2" s="1405"/>
      <c r="L2" s="1405"/>
      <c r="M2" s="1405"/>
      <c r="N2" s="1405"/>
      <c r="O2" s="1405"/>
      <c r="P2" s="1405"/>
      <c r="Q2" s="1405"/>
      <c r="R2" s="1405"/>
      <c r="S2" s="1405"/>
      <c r="T2" s="1405"/>
      <c r="U2" s="1405"/>
      <c r="V2" s="1405"/>
      <c r="W2" s="1432" t="s">
        <v>688</v>
      </c>
      <c r="X2" s="1432"/>
      <c r="Y2" s="1432"/>
    </row>
    <row r="3" spans="2:25" s="95" customFormat="1" ht="40.15" customHeight="1">
      <c r="B3" s="1766"/>
      <c r="C3" s="1767" t="s">
        <v>988</v>
      </c>
      <c r="D3" s="1767"/>
      <c r="E3" s="1767"/>
      <c r="F3" s="1767"/>
      <c r="G3" s="1767"/>
      <c r="H3" s="1767"/>
      <c r="I3" s="1767"/>
      <c r="J3" s="1767"/>
      <c r="K3" s="1767"/>
      <c r="L3" s="1767"/>
      <c r="M3" s="1767"/>
      <c r="N3" s="1767"/>
      <c r="O3" s="1767"/>
      <c r="P3" s="1767"/>
      <c r="Q3" s="1767"/>
      <c r="R3" s="1767"/>
      <c r="S3" s="1767"/>
      <c r="T3" s="1767"/>
      <c r="U3" s="1767"/>
      <c r="V3" s="1767"/>
      <c r="W3" s="1767"/>
      <c r="X3" s="1767"/>
      <c r="Y3" s="323"/>
    </row>
    <row r="4" spans="2:25" s="95" customFormat="1" ht="40.15" customHeight="1">
      <c r="B4" s="1766"/>
      <c r="C4" s="1768" t="s">
        <v>989</v>
      </c>
      <c r="D4" s="1768"/>
      <c r="E4" s="1768"/>
      <c r="F4" s="1768"/>
      <c r="G4" s="1768"/>
      <c r="H4" s="1768"/>
      <c r="I4" s="1768"/>
      <c r="J4" s="1768"/>
      <c r="K4" s="1768"/>
      <c r="L4" s="1768"/>
      <c r="M4" s="1768"/>
      <c r="N4" s="1768"/>
      <c r="O4" s="1768"/>
      <c r="P4" s="1768"/>
      <c r="Q4" s="1768"/>
      <c r="R4" s="1768"/>
      <c r="S4" s="1768"/>
      <c r="T4" s="1768"/>
      <c r="U4" s="1768"/>
      <c r="V4" s="1768"/>
      <c r="W4" s="1768"/>
      <c r="X4" s="1768"/>
      <c r="Y4" s="1294" t="s">
        <v>1029</v>
      </c>
    </row>
    <row r="5" spans="2:25" s="95" customFormat="1" ht="10.15" customHeight="1">
      <c r="B5" s="1307"/>
      <c r="C5" s="1308"/>
      <c r="D5" s="1308"/>
      <c r="E5" s="1308"/>
      <c r="F5" s="1308"/>
      <c r="G5" s="1308"/>
      <c r="H5" s="1308"/>
      <c r="I5" s="1308"/>
      <c r="J5" s="1308"/>
      <c r="K5" s="1308"/>
      <c r="L5" s="1308"/>
      <c r="M5" s="1308"/>
      <c r="N5" s="1308"/>
      <c r="O5" s="1308"/>
      <c r="P5" s="1308"/>
      <c r="Q5" s="1308"/>
      <c r="R5" s="1308"/>
      <c r="S5" s="1308"/>
      <c r="T5" s="1308"/>
      <c r="U5" s="1308"/>
      <c r="V5" s="1308"/>
      <c r="W5" s="1308"/>
      <c r="X5" s="1308"/>
      <c r="Y5" s="1294"/>
    </row>
    <row r="6" spans="2:25" ht="30" customHeight="1">
      <c r="B6" s="1769"/>
      <c r="C6" s="1772" t="s">
        <v>458</v>
      </c>
      <c r="D6" s="1773"/>
      <c r="E6" s="1773"/>
      <c r="F6" s="1773"/>
      <c r="G6" s="1773"/>
      <c r="H6" s="1773"/>
      <c r="I6" s="1773"/>
      <c r="J6" s="1773"/>
      <c r="K6" s="1773"/>
      <c r="L6" s="1773"/>
      <c r="M6" s="1773"/>
      <c r="N6" s="1773"/>
      <c r="O6" s="1773"/>
      <c r="P6" s="1773"/>
      <c r="Q6" s="1773"/>
      <c r="R6" s="1773"/>
      <c r="S6" s="1773"/>
      <c r="T6" s="1773"/>
      <c r="U6" s="1773"/>
      <c r="V6" s="1773"/>
      <c r="W6" s="1773"/>
      <c r="X6" s="1773"/>
      <c r="Y6" s="1774"/>
    </row>
    <row r="7" spans="2:25" ht="30" customHeight="1">
      <c r="B7" s="1770"/>
      <c r="C7" s="1775" t="s">
        <v>460</v>
      </c>
      <c r="D7" s="1776"/>
      <c r="E7" s="1776"/>
      <c r="F7" s="1776"/>
      <c r="G7" s="1776"/>
      <c r="H7" s="1776"/>
      <c r="I7" s="1776"/>
      <c r="J7" s="1776"/>
      <c r="K7" s="1776"/>
      <c r="L7" s="1776"/>
      <c r="M7" s="1776"/>
      <c r="N7" s="1776"/>
      <c r="O7" s="1776"/>
      <c r="P7" s="1776"/>
      <c r="Q7" s="1776"/>
      <c r="R7" s="1776"/>
      <c r="S7" s="1776"/>
      <c r="T7" s="1776"/>
      <c r="U7" s="1776"/>
      <c r="V7" s="1776"/>
      <c r="W7" s="1776"/>
      <c r="X7" s="1776"/>
      <c r="Y7" s="1777"/>
    </row>
    <row r="8" spans="2:25" ht="30" customHeight="1">
      <c r="B8" s="1770"/>
      <c r="C8" s="1778"/>
      <c r="D8" s="1780" t="s">
        <v>461</v>
      </c>
      <c r="E8" s="1781"/>
      <c r="F8" s="1781"/>
      <c r="G8" s="1781"/>
      <c r="H8" s="1781"/>
      <c r="I8" s="1781"/>
      <c r="J8" s="1781"/>
      <c r="K8" s="1781"/>
      <c r="L8" s="1781"/>
      <c r="M8" s="1781"/>
      <c r="N8" s="1781"/>
      <c r="O8" s="1781"/>
      <c r="P8" s="1781"/>
      <c r="Q8" s="1781"/>
      <c r="R8" s="1781"/>
      <c r="S8" s="1781"/>
      <c r="T8" s="1781"/>
      <c r="U8" s="1782"/>
      <c r="V8" s="1783" t="s">
        <v>366</v>
      </c>
      <c r="W8" s="1784"/>
      <c r="X8" s="1784"/>
      <c r="Y8" s="1785"/>
    </row>
    <row r="9" spans="2:25" ht="30" customHeight="1">
      <c r="B9" s="1770"/>
      <c r="C9" s="1778"/>
      <c r="D9" s="1775" t="s">
        <v>462</v>
      </c>
      <c r="E9" s="1789"/>
      <c r="F9" s="1789"/>
      <c r="G9" s="1789"/>
      <c r="H9" s="1789"/>
      <c r="I9" s="1789"/>
      <c r="J9" s="1789"/>
      <c r="K9" s="1789"/>
      <c r="L9" s="1789"/>
      <c r="M9" s="1789"/>
      <c r="N9" s="1789"/>
      <c r="O9" s="1789"/>
      <c r="P9" s="1789"/>
      <c r="Q9" s="1789"/>
      <c r="R9" s="1789"/>
      <c r="S9" s="1789"/>
      <c r="T9" s="1789"/>
      <c r="U9" s="1790"/>
      <c r="V9" s="1786"/>
      <c r="W9" s="1787"/>
      <c r="X9" s="1787"/>
      <c r="Y9" s="1788"/>
    </row>
    <row r="10" spans="2:25" ht="33.75" customHeight="1">
      <c r="B10" s="1770"/>
      <c r="C10" s="1778"/>
      <c r="D10" s="406"/>
      <c r="E10" s="1490" t="s">
        <v>352</v>
      </c>
      <c r="F10" s="1491"/>
      <c r="G10" s="1491"/>
      <c r="H10" s="1491"/>
      <c r="I10" s="1491"/>
      <c r="J10" s="1491"/>
      <c r="K10" s="1491"/>
      <c r="L10" s="1491"/>
      <c r="M10" s="409"/>
      <c r="N10" s="1490" t="s">
        <v>631</v>
      </c>
      <c r="O10" s="1491"/>
      <c r="P10" s="1491"/>
      <c r="Q10" s="409"/>
      <c r="R10" s="1490" t="s">
        <v>63</v>
      </c>
      <c r="S10" s="1491"/>
      <c r="T10" s="1491"/>
      <c r="U10" s="408"/>
      <c r="V10" s="1793" t="s">
        <v>31</v>
      </c>
      <c r="W10" s="1793"/>
      <c r="X10" s="1793"/>
      <c r="Y10" s="1794"/>
    </row>
    <row r="11" spans="2:25" ht="33.75" customHeight="1">
      <c r="B11" s="1770"/>
      <c r="C11" s="1778"/>
      <c r="D11" s="406"/>
      <c r="E11" s="1791" t="s">
        <v>32</v>
      </c>
      <c r="F11" s="1792"/>
      <c r="G11" s="1792"/>
      <c r="H11" s="1792"/>
      <c r="I11" s="1792"/>
      <c r="J11" s="1792"/>
      <c r="K11" s="1792"/>
      <c r="L11" s="1792"/>
      <c r="M11" s="94"/>
      <c r="N11" s="1791"/>
      <c r="O11" s="1792"/>
      <c r="P11" s="1792"/>
      <c r="Q11" s="94"/>
      <c r="R11" s="1791"/>
      <c r="S11" s="1792"/>
      <c r="T11" s="1792"/>
      <c r="U11" s="407"/>
      <c r="V11" s="1793"/>
      <c r="W11" s="1793"/>
      <c r="X11" s="1793"/>
      <c r="Y11" s="1794"/>
    </row>
    <row r="12" spans="2:25" ht="33.75" customHeight="1">
      <c r="B12" s="1770"/>
      <c r="C12" s="1778"/>
      <c r="D12" s="1795"/>
      <c r="E12" s="1490" t="s">
        <v>463</v>
      </c>
      <c r="F12" s="1491"/>
      <c r="G12" s="1491"/>
      <c r="H12" s="1797"/>
      <c r="I12" s="1490" t="s">
        <v>464</v>
      </c>
      <c r="J12" s="1491"/>
      <c r="K12" s="1491"/>
      <c r="L12" s="1800"/>
      <c r="M12" s="94"/>
      <c r="N12" s="1803" t="s">
        <v>465</v>
      </c>
      <c r="O12" s="1793"/>
      <c r="P12" s="1793"/>
      <c r="Q12" s="94"/>
      <c r="R12" s="1803" t="s">
        <v>348</v>
      </c>
      <c r="S12" s="1793"/>
      <c r="T12" s="1793"/>
      <c r="U12" s="407"/>
      <c r="V12" s="1793"/>
      <c r="W12" s="1793"/>
      <c r="X12" s="1793"/>
      <c r="Y12" s="1794"/>
    </row>
    <row r="13" spans="2:25" ht="33.75" customHeight="1">
      <c r="B13" s="1770"/>
      <c r="C13" s="1778"/>
      <c r="D13" s="1795"/>
      <c r="E13" s="1791" t="s">
        <v>466</v>
      </c>
      <c r="F13" s="1792"/>
      <c r="G13" s="1792"/>
      <c r="H13" s="1798"/>
      <c r="I13" s="1791" t="s">
        <v>467</v>
      </c>
      <c r="J13" s="1792"/>
      <c r="K13" s="1792"/>
      <c r="L13" s="1801"/>
      <c r="M13" s="94"/>
      <c r="N13" s="1804"/>
      <c r="O13" s="1805"/>
      <c r="P13" s="1805"/>
      <c r="Q13" s="94"/>
      <c r="R13" s="1804"/>
      <c r="S13" s="1805"/>
      <c r="T13" s="1805"/>
      <c r="U13" s="407"/>
      <c r="V13" s="1793"/>
      <c r="W13" s="1793"/>
      <c r="X13" s="1793"/>
      <c r="Y13" s="1794"/>
    </row>
    <row r="14" spans="2:25" ht="48" customHeight="1">
      <c r="B14" s="1770"/>
      <c r="C14" s="1778"/>
      <c r="D14" s="1795"/>
      <c r="E14" s="810" t="s">
        <v>344</v>
      </c>
      <c r="F14" s="905" t="s">
        <v>343</v>
      </c>
      <c r="G14" s="811" t="s">
        <v>342</v>
      </c>
      <c r="H14" s="1798"/>
      <c r="I14" s="810" t="s">
        <v>344</v>
      </c>
      <c r="J14" s="905" t="s">
        <v>343</v>
      </c>
      <c r="K14" s="811" t="s">
        <v>342</v>
      </c>
      <c r="L14" s="1801"/>
      <c r="M14" s="1309"/>
      <c r="N14" s="810" t="s">
        <v>344</v>
      </c>
      <c r="O14" s="905" t="s">
        <v>343</v>
      </c>
      <c r="P14" s="811" t="s">
        <v>342</v>
      </c>
      <c r="Q14" s="1309"/>
      <c r="R14" s="905" t="s">
        <v>344</v>
      </c>
      <c r="S14" s="814" t="s">
        <v>343</v>
      </c>
      <c r="T14" s="905" t="s">
        <v>342</v>
      </c>
      <c r="U14" s="1312" t="s">
        <v>34</v>
      </c>
      <c r="V14" s="810" t="s">
        <v>344</v>
      </c>
      <c r="W14" s="905" t="s">
        <v>343</v>
      </c>
      <c r="X14" s="811" t="s">
        <v>342</v>
      </c>
      <c r="Y14" s="144" t="s">
        <v>34</v>
      </c>
    </row>
    <row r="15" spans="2:25" ht="48" customHeight="1">
      <c r="B15" s="1771"/>
      <c r="C15" s="1779"/>
      <c r="D15" s="1796"/>
      <c r="E15" s="812" t="s">
        <v>341</v>
      </c>
      <c r="F15" s="253" t="s">
        <v>340</v>
      </c>
      <c r="G15" s="813" t="s">
        <v>339</v>
      </c>
      <c r="H15" s="1799"/>
      <c r="I15" s="812" t="s">
        <v>341</v>
      </c>
      <c r="J15" s="253" t="s">
        <v>340</v>
      </c>
      <c r="K15" s="813" t="s">
        <v>339</v>
      </c>
      <c r="L15" s="1802"/>
      <c r="M15" s="1310"/>
      <c r="N15" s="812" t="s">
        <v>341</v>
      </c>
      <c r="O15" s="253" t="s">
        <v>340</v>
      </c>
      <c r="P15" s="813" t="s">
        <v>339</v>
      </c>
      <c r="Q15" s="1310"/>
      <c r="R15" s="253" t="s">
        <v>341</v>
      </c>
      <c r="S15" s="815" t="s">
        <v>340</v>
      </c>
      <c r="T15" s="253" t="s">
        <v>339</v>
      </c>
      <c r="U15" s="816" t="s">
        <v>1</v>
      </c>
      <c r="V15" s="812" t="s">
        <v>341</v>
      </c>
      <c r="W15" s="253" t="s">
        <v>340</v>
      </c>
      <c r="X15" s="813" t="s">
        <v>339</v>
      </c>
      <c r="Y15" s="143" t="s">
        <v>1</v>
      </c>
    </row>
    <row r="16" spans="2:25" s="804" customFormat="1" ht="40.15" customHeight="1">
      <c r="B16" s="78" t="s">
        <v>2</v>
      </c>
      <c r="C16" s="85"/>
      <c r="D16" s="85"/>
      <c r="E16" s="78"/>
      <c r="F16" s="78"/>
      <c r="G16" s="78"/>
      <c r="H16" s="78"/>
      <c r="I16" s="78"/>
      <c r="J16" s="78"/>
      <c r="K16" s="78"/>
      <c r="L16" s="78"/>
      <c r="M16" s="78"/>
      <c r="N16" s="78"/>
      <c r="O16" s="78"/>
      <c r="P16" s="78"/>
      <c r="Q16" s="78"/>
      <c r="R16" s="78"/>
      <c r="S16" s="78"/>
      <c r="T16" s="78"/>
      <c r="U16" s="78"/>
      <c r="V16" s="78"/>
      <c r="W16" s="78"/>
      <c r="X16" s="78"/>
      <c r="Y16" s="78"/>
    </row>
    <row r="17" spans="2:27" s="76" customFormat="1" ht="34.9" hidden="1" customHeight="1">
      <c r="B17" s="808" t="s">
        <v>468</v>
      </c>
      <c r="C17" s="694">
        <f>C30</f>
        <v>2471.0865236969998</v>
      </c>
      <c r="D17" s="694">
        <f t="shared" ref="D17:Y17" si="0">D30</f>
        <v>2225.1346794389997</v>
      </c>
      <c r="E17" s="695">
        <f t="shared" si="0"/>
        <v>116.55465210000001</v>
      </c>
      <c r="F17" s="695">
        <f t="shared" si="0"/>
        <v>0.64893363800000003</v>
      </c>
      <c r="G17" s="695">
        <f t="shared" si="0"/>
        <v>1062.66170328</v>
      </c>
      <c r="H17" s="694">
        <f t="shared" si="0"/>
        <v>1179.8652890180001</v>
      </c>
      <c r="I17" s="695">
        <f t="shared" si="0"/>
        <v>51.954166449999995</v>
      </c>
      <c r="J17" s="695">
        <f t="shared" si="0"/>
        <v>9.9867767999999996E-2</v>
      </c>
      <c r="K17" s="695">
        <f t="shared" si="0"/>
        <v>148.079393401</v>
      </c>
      <c r="L17" s="694">
        <f t="shared" si="0"/>
        <v>200.133427619</v>
      </c>
      <c r="M17" s="694">
        <f t="shared" si="0"/>
        <v>1379.9987166370001</v>
      </c>
      <c r="N17" s="532">
        <f t="shared" si="0"/>
        <v>66.467381102000004</v>
      </c>
      <c r="O17" s="532">
        <f t="shared" si="0"/>
        <v>0.99999899999999997</v>
      </c>
      <c r="P17" s="532">
        <f t="shared" si="0"/>
        <v>724.41612799999996</v>
      </c>
      <c r="Q17" s="531">
        <f t="shared" si="0"/>
        <v>791.88350810199995</v>
      </c>
      <c r="R17" s="532">
        <f t="shared" si="0"/>
        <v>24.196638499999999</v>
      </c>
      <c r="S17" s="532">
        <f t="shared" si="0"/>
        <v>7.7000000000000001E-5</v>
      </c>
      <c r="T17" s="532">
        <f t="shared" si="0"/>
        <v>29.055739199999998</v>
      </c>
      <c r="U17" s="531">
        <f t="shared" si="0"/>
        <v>53.252454700000001</v>
      </c>
      <c r="V17" s="532">
        <f t="shared" si="0"/>
        <v>93.579653340000007</v>
      </c>
      <c r="W17" s="532">
        <f t="shared" si="0"/>
        <v>8.9640708E-2</v>
      </c>
      <c r="X17" s="532">
        <f t="shared" si="0"/>
        <v>152.28255021000001</v>
      </c>
      <c r="Y17" s="531">
        <f t="shared" si="0"/>
        <v>245.95184425800002</v>
      </c>
      <c r="AA17" s="226"/>
    </row>
    <row r="18" spans="2:27" s="76" customFormat="1" ht="34.9" hidden="1" customHeight="1">
      <c r="B18" s="809" t="s">
        <v>469</v>
      </c>
      <c r="C18" s="696">
        <f>C43</f>
        <v>2717.0421049470001</v>
      </c>
      <c r="D18" s="696">
        <f t="shared" ref="D18:Y18" si="1">D43</f>
        <v>2364.6533601340002</v>
      </c>
      <c r="E18" s="697">
        <f t="shared" si="1"/>
        <v>143.33928076699999</v>
      </c>
      <c r="F18" s="697">
        <f t="shared" si="1"/>
        <v>0.53142336000000001</v>
      </c>
      <c r="G18" s="697">
        <f t="shared" si="1"/>
        <v>953.48633199999995</v>
      </c>
      <c r="H18" s="696">
        <f t="shared" si="1"/>
        <v>1097.3570361269999</v>
      </c>
      <c r="I18" s="697">
        <f t="shared" si="1"/>
        <v>74.218033560000009</v>
      </c>
      <c r="J18" s="697">
        <f t="shared" si="1"/>
        <v>5.3356078000000001E-2</v>
      </c>
      <c r="K18" s="697">
        <f t="shared" si="1"/>
        <v>121.61271499999999</v>
      </c>
      <c r="L18" s="696">
        <f t="shared" si="1"/>
        <v>195.884104638</v>
      </c>
      <c r="M18" s="696">
        <f t="shared" si="1"/>
        <v>1293.241140765</v>
      </c>
      <c r="N18" s="537">
        <f t="shared" si="1"/>
        <v>77.016266260000009</v>
      </c>
      <c r="O18" s="537">
        <f t="shared" si="1"/>
        <v>4.4630309E-2</v>
      </c>
      <c r="P18" s="537">
        <f t="shared" si="1"/>
        <v>939.846723</v>
      </c>
      <c r="Q18" s="536">
        <f t="shared" si="1"/>
        <v>1016.907619569</v>
      </c>
      <c r="R18" s="537">
        <f t="shared" si="1"/>
        <v>17.223451600000001</v>
      </c>
      <c r="S18" s="537">
        <f t="shared" si="1"/>
        <v>3.473E-3</v>
      </c>
      <c r="T18" s="537">
        <f t="shared" si="1"/>
        <v>37.277675200000004</v>
      </c>
      <c r="U18" s="536">
        <f t="shared" si="1"/>
        <v>54.504599800000008</v>
      </c>
      <c r="V18" s="537">
        <f t="shared" si="1"/>
        <v>129.01422052000001</v>
      </c>
      <c r="W18" s="537">
        <f t="shared" si="1"/>
        <v>4.9573847999999997E-2</v>
      </c>
      <c r="X18" s="537">
        <f t="shared" si="1"/>
        <v>223.32495044499998</v>
      </c>
      <c r="Y18" s="536">
        <f t="shared" si="1"/>
        <v>352.38874481300002</v>
      </c>
      <c r="AA18" s="226"/>
    </row>
    <row r="19" spans="2:27" s="76" customFormat="1" ht="34.9" hidden="1" customHeight="1">
      <c r="B19" s="808" t="s">
        <v>470</v>
      </c>
      <c r="C19" s="694">
        <f>C56</f>
        <v>2470.1643890820001</v>
      </c>
      <c r="D19" s="694">
        <f t="shared" ref="D19:Y19" si="2">D56</f>
        <v>2146.9838160610002</v>
      </c>
      <c r="E19" s="695">
        <f t="shared" si="2"/>
        <v>126.10689954000001</v>
      </c>
      <c r="F19" s="695">
        <f t="shared" si="2"/>
        <v>1.9625085</v>
      </c>
      <c r="G19" s="695">
        <f t="shared" si="2"/>
        <v>816.12509699999998</v>
      </c>
      <c r="H19" s="694">
        <f t="shared" si="2"/>
        <v>944.19450503999997</v>
      </c>
      <c r="I19" s="695">
        <f t="shared" si="2"/>
        <v>114.05139261999999</v>
      </c>
      <c r="J19" s="695">
        <f t="shared" si="2"/>
        <v>0.48685387400000002</v>
      </c>
      <c r="K19" s="695">
        <f t="shared" si="2"/>
        <v>71.492292700000007</v>
      </c>
      <c r="L19" s="694">
        <f t="shared" si="2"/>
        <v>186.030539194</v>
      </c>
      <c r="M19" s="694">
        <f t="shared" si="2"/>
        <v>1130.2250442340001</v>
      </c>
      <c r="N19" s="532">
        <f t="shared" si="2"/>
        <v>180.463192002</v>
      </c>
      <c r="O19" s="532">
        <f t="shared" si="2"/>
        <v>8.0732524999999999E-2</v>
      </c>
      <c r="P19" s="532">
        <f t="shared" si="2"/>
        <v>773.78470800000002</v>
      </c>
      <c r="Q19" s="531">
        <f t="shared" si="2"/>
        <v>954.32863252700008</v>
      </c>
      <c r="R19" s="532">
        <f t="shared" si="2"/>
        <v>24.238794200000001</v>
      </c>
      <c r="S19" s="532">
        <f t="shared" si="2"/>
        <v>4.5649999999999996E-3</v>
      </c>
      <c r="T19" s="532">
        <f t="shared" si="2"/>
        <v>38.1867801</v>
      </c>
      <c r="U19" s="531">
        <f t="shared" si="2"/>
        <v>62.4301393</v>
      </c>
      <c r="V19" s="532">
        <f t="shared" si="2"/>
        <v>67.231439219999999</v>
      </c>
      <c r="W19" s="532">
        <f t="shared" si="2"/>
        <v>0.16447346400000001</v>
      </c>
      <c r="X19" s="532">
        <f t="shared" si="2"/>
        <v>255.78466033700002</v>
      </c>
      <c r="Y19" s="531">
        <f t="shared" si="2"/>
        <v>323.18057302099999</v>
      </c>
      <c r="AA19" s="226"/>
    </row>
    <row r="20" spans="2:27" s="76" customFormat="1" ht="34.9" hidden="1" customHeight="1">
      <c r="B20" s="809" t="s">
        <v>471</v>
      </c>
      <c r="C20" s="696">
        <f>C69</f>
        <v>2336.2516582570001</v>
      </c>
      <c r="D20" s="696">
        <f t="shared" ref="D20:Y20" si="3">D69</f>
        <v>2085.8409396669999</v>
      </c>
      <c r="E20" s="697">
        <f t="shared" si="3"/>
        <v>107.86894793</v>
      </c>
      <c r="F20" s="697">
        <f t="shared" si="3"/>
        <v>15.506045500000001</v>
      </c>
      <c r="G20" s="697">
        <f t="shared" si="3"/>
        <v>673.53603099999998</v>
      </c>
      <c r="H20" s="696">
        <f t="shared" si="3"/>
        <v>796.91102443</v>
      </c>
      <c r="I20" s="697">
        <f t="shared" si="3"/>
        <v>61.020982959999998</v>
      </c>
      <c r="J20" s="697">
        <f t="shared" si="3"/>
        <v>0.13855501199999998</v>
      </c>
      <c r="K20" s="697">
        <f t="shared" si="3"/>
        <v>97.829620496999993</v>
      </c>
      <c r="L20" s="696">
        <f t="shared" si="3"/>
        <v>158.98915846899999</v>
      </c>
      <c r="M20" s="696">
        <f t="shared" si="3"/>
        <v>955.90018289900001</v>
      </c>
      <c r="N20" s="537">
        <f t="shared" si="3"/>
        <v>66.542721542999999</v>
      </c>
      <c r="O20" s="537">
        <f t="shared" si="3"/>
        <v>1.0697524999999999E-2</v>
      </c>
      <c r="P20" s="537">
        <f t="shared" si="3"/>
        <v>983.57150799999999</v>
      </c>
      <c r="Q20" s="536">
        <f t="shared" si="3"/>
        <v>1050.124927068</v>
      </c>
      <c r="R20" s="537">
        <f t="shared" si="3"/>
        <v>21.574256899999998</v>
      </c>
      <c r="S20" s="537">
        <f t="shared" si="3"/>
        <v>0.292657</v>
      </c>
      <c r="T20" s="537">
        <f t="shared" si="3"/>
        <v>57.948915799999995</v>
      </c>
      <c r="U20" s="536">
        <f t="shared" si="3"/>
        <v>79.815829699999995</v>
      </c>
      <c r="V20" s="537">
        <f t="shared" si="3"/>
        <v>54.399760519999994</v>
      </c>
      <c r="W20" s="537">
        <f t="shared" si="3"/>
        <v>2.8896576400000002</v>
      </c>
      <c r="X20" s="537">
        <f t="shared" si="3"/>
        <v>193.12130043000002</v>
      </c>
      <c r="Y20" s="536">
        <f t="shared" si="3"/>
        <v>250.41071859000002</v>
      </c>
      <c r="AA20" s="226"/>
    </row>
    <row r="21" spans="2:27" s="76" customFormat="1" ht="34.9" hidden="1" customHeight="1">
      <c r="B21" s="808" t="s">
        <v>472</v>
      </c>
      <c r="C21" s="694">
        <f>C82</f>
        <v>2671.179882249</v>
      </c>
      <c r="D21" s="694">
        <f t="shared" ref="D21:Y21" si="4">D82</f>
        <v>2425.4880559779999</v>
      </c>
      <c r="E21" s="695">
        <f t="shared" si="4"/>
        <v>125.83056329999999</v>
      </c>
      <c r="F21" s="695">
        <f t="shared" si="4"/>
        <v>1.2388641899999999</v>
      </c>
      <c r="G21" s="695">
        <f t="shared" si="4"/>
        <v>668.51529900000003</v>
      </c>
      <c r="H21" s="694">
        <f t="shared" si="4"/>
        <v>795.58472648999998</v>
      </c>
      <c r="I21" s="695">
        <f t="shared" si="4"/>
        <v>74.261523238000009</v>
      </c>
      <c r="J21" s="695">
        <f t="shared" si="4"/>
        <v>0.71511290300000008</v>
      </c>
      <c r="K21" s="695">
        <f t="shared" si="4"/>
        <v>76.206303500000004</v>
      </c>
      <c r="L21" s="694">
        <f t="shared" si="4"/>
        <v>151.18293964100002</v>
      </c>
      <c r="M21" s="694">
        <f t="shared" si="4"/>
        <v>946.76766613099994</v>
      </c>
      <c r="N21" s="532">
        <f t="shared" si="4"/>
        <v>73.443187441999996</v>
      </c>
      <c r="O21" s="532">
        <f t="shared" si="4"/>
        <v>1.0799E-2</v>
      </c>
      <c r="P21" s="532">
        <f t="shared" si="4"/>
        <v>1329.2835700000001</v>
      </c>
      <c r="Q21" s="531">
        <f t="shared" si="4"/>
        <v>1402.7375564420001</v>
      </c>
      <c r="R21" s="532">
        <f t="shared" si="4"/>
        <v>25.269561940999999</v>
      </c>
      <c r="S21" s="532">
        <f t="shared" si="4"/>
        <v>0.86390796399999992</v>
      </c>
      <c r="T21" s="532">
        <f t="shared" si="4"/>
        <v>49.849363500000003</v>
      </c>
      <c r="U21" s="531">
        <f t="shared" si="4"/>
        <v>75.982833405000008</v>
      </c>
      <c r="V21" s="532">
        <f t="shared" si="4"/>
        <v>43.452786259999996</v>
      </c>
      <c r="W21" s="532">
        <f t="shared" si="4"/>
        <v>0.214355711</v>
      </c>
      <c r="X21" s="532">
        <f t="shared" si="4"/>
        <v>202.02468430000002</v>
      </c>
      <c r="Y21" s="531">
        <f t="shared" si="4"/>
        <v>245.69182627100002</v>
      </c>
      <c r="AA21" s="226"/>
    </row>
    <row r="22" spans="2:27" s="76" customFormat="1" ht="34.9" hidden="1" customHeight="1">
      <c r="B22" s="809" t="s">
        <v>473</v>
      </c>
      <c r="C22" s="696">
        <f>C95</f>
        <v>2578.0548010420002</v>
      </c>
      <c r="D22" s="696">
        <f t="shared" ref="D22:Y22" si="5">D95</f>
        <v>2342.8170631500002</v>
      </c>
      <c r="E22" s="697">
        <f t="shared" si="5"/>
        <v>109.60115911299999</v>
      </c>
      <c r="F22" s="697">
        <f t="shared" si="5"/>
        <v>2.5094069999999999</v>
      </c>
      <c r="G22" s="697">
        <f t="shared" si="5"/>
        <v>657.34713360000001</v>
      </c>
      <c r="H22" s="696">
        <f t="shared" si="5"/>
        <v>769.45769971300001</v>
      </c>
      <c r="I22" s="697">
        <f t="shared" si="5"/>
        <v>87.263017998999999</v>
      </c>
      <c r="J22" s="697">
        <f t="shared" si="5"/>
        <v>1.6226268070000001</v>
      </c>
      <c r="K22" s="697">
        <f t="shared" si="5"/>
        <v>54.131028100000002</v>
      </c>
      <c r="L22" s="696">
        <f t="shared" si="5"/>
        <v>143.016672906</v>
      </c>
      <c r="M22" s="696">
        <f t="shared" si="5"/>
        <v>912.47437261899995</v>
      </c>
      <c r="N22" s="537">
        <f t="shared" si="5"/>
        <v>50.982469178000002</v>
      </c>
      <c r="O22" s="537">
        <f t="shared" si="5"/>
        <v>1.0905E-2</v>
      </c>
      <c r="P22" s="537">
        <f t="shared" si="5"/>
        <v>1328.2790580000001</v>
      </c>
      <c r="Q22" s="536">
        <f t="shared" si="5"/>
        <v>1379.2724321780001</v>
      </c>
      <c r="R22" s="537">
        <f t="shared" si="5"/>
        <v>12.731547000000001</v>
      </c>
      <c r="S22" s="537">
        <f t="shared" si="5"/>
        <v>0.16214625299999999</v>
      </c>
      <c r="T22" s="537">
        <f t="shared" si="5"/>
        <v>38.176565100000005</v>
      </c>
      <c r="U22" s="536">
        <f t="shared" si="5"/>
        <v>51.070258353000007</v>
      </c>
      <c r="V22" s="537">
        <f t="shared" si="5"/>
        <v>51.932649299999994</v>
      </c>
      <c r="W22" s="537">
        <f t="shared" si="5"/>
        <v>0.21221729199999997</v>
      </c>
      <c r="X22" s="537">
        <f t="shared" si="5"/>
        <v>183.09287130000001</v>
      </c>
      <c r="Y22" s="536">
        <f t="shared" si="5"/>
        <v>235.23773789200001</v>
      </c>
      <c r="AA22" s="226"/>
    </row>
    <row r="23" spans="2:27" s="76" customFormat="1" ht="34.9" hidden="1" customHeight="1">
      <c r="B23" s="808" t="s">
        <v>474</v>
      </c>
      <c r="C23" s="694">
        <f>C108</f>
        <v>2750.215766588</v>
      </c>
      <c r="D23" s="694">
        <f t="shared" ref="D23:Y23" si="6">D108</f>
        <v>2486.807786414</v>
      </c>
      <c r="E23" s="695">
        <f t="shared" si="6"/>
        <v>96.771722819999994</v>
      </c>
      <c r="F23" s="695">
        <f t="shared" si="6"/>
        <v>3.1947308100000003</v>
      </c>
      <c r="G23" s="695">
        <f t="shared" si="6"/>
        <v>731.30704500000002</v>
      </c>
      <c r="H23" s="694">
        <f t="shared" si="6"/>
        <v>831.27349862999995</v>
      </c>
      <c r="I23" s="695">
        <f t="shared" si="6"/>
        <v>36.677916463000003</v>
      </c>
      <c r="J23" s="695">
        <f t="shared" si="6"/>
        <v>0.59665921699999991</v>
      </c>
      <c r="K23" s="695">
        <f t="shared" si="6"/>
        <v>76.385151567999998</v>
      </c>
      <c r="L23" s="694">
        <f t="shared" si="6"/>
        <v>113.659727248</v>
      </c>
      <c r="M23" s="694">
        <f t="shared" si="6"/>
        <v>944.93322587799992</v>
      </c>
      <c r="N23" s="532">
        <f t="shared" si="6"/>
        <v>143.23576207800002</v>
      </c>
      <c r="O23" s="532">
        <f t="shared" si="6"/>
        <v>1.0988E-2</v>
      </c>
      <c r="P23" s="532">
        <f t="shared" si="6"/>
        <v>1370.0669069999999</v>
      </c>
      <c r="Q23" s="531">
        <f t="shared" si="6"/>
        <v>1513.313657078</v>
      </c>
      <c r="R23" s="532">
        <f t="shared" si="6"/>
        <v>9.7397844899999999</v>
      </c>
      <c r="S23" s="532">
        <f t="shared" si="6"/>
        <v>0.43409296799999997</v>
      </c>
      <c r="T23" s="532">
        <f t="shared" si="6"/>
        <v>18.387025999999999</v>
      </c>
      <c r="U23" s="531">
        <f t="shared" si="6"/>
        <v>28.560903457999999</v>
      </c>
      <c r="V23" s="532">
        <f t="shared" si="6"/>
        <v>90.993349460000005</v>
      </c>
      <c r="W23" s="532">
        <f t="shared" si="6"/>
        <v>0.6621031140000001</v>
      </c>
      <c r="X23" s="532">
        <f t="shared" si="6"/>
        <v>171.75252760000001</v>
      </c>
      <c r="Y23" s="531">
        <f t="shared" si="6"/>
        <v>263.40798017400004</v>
      </c>
      <c r="AA23" s="226"/>
    </row>
    <row r="24" spans="2:27" s="76" customFormat="1" ht="34.9" customHeight="1">
      <c r="B24" s="809" t="s">
        <v>475</v>
      </c>
      <c r="C24" s="696">
        <f>C121</f>
        <v>2805.3352108460003</v>
      </c>
      <c r="D24" s="696">
        <f t="shared" ref="D24:Y24" si="7">D121</f>
        <v>2526.0891048900003</v>
      </c>
      <c r="E24" s="697">
        <f t="shared" si="7"/>
        <v>62.53056929800001</v>
      </c>
      <c r="F24" s="697">
        <f t="shared" si="7"/>
        <v>3.37449493</v>
      </c>
      <c r="G24" s="697">
        <f t="shared" si="7"/>
        <v>791.79870360000007</v>
      </c>
      <c r="H24" s="696">
        <f t="shared" si="7"/>
        <v>857.70376782800008</v>
      </c>
      <c r="I24" s="697">
        <f t="shared" si="7"/>
        <v>31.717046455999998</v>
      </c>
      <c r="J24" s="697">
        <f t="shared" si="7"/>
        <v>0.34364581999999999</v>
      </c>
      <c r="K24" s="697">
        <f t="shared" si="7"/>
        <v>96.099941522999998</v>
      </c>
      <c r="L24" s="696">
        <f t="shared" si="7"/>
        <v>128.16063379899998</v>
      </c>
      <c r="M24" s="696">
        <f t="shared" si="7"/>
        <v>985.86440162700001</v>
      </c>
      <c r="N24" s="537">
        <f t="shared" si="7"/>
        <v>117.454645078</v>
      </c>
      <c r="O24" s="537">
        <f t="shared" si="7"/>
        <v>1.1077E-2</v>
      </c>
      <c r="P24" s="537">
        <f t="shared" si="7"/>
        <v>1397.9424730000001</v>
      </c>
      <c r="Q24" s="536">
        <f t="shared" si="7"/>
        <v>1515.4081950780001</v>
      </c>
      <c r="R24" s="537">
        <f t="shared" si="7"/>
        <v>5.26352932</v>
      </c>
      <c r="S24" s="537">
        <f t="shared" si="7"/>
        <v>1.114608665</v>
      </c>
      <c r="T24" s="537">
        <f t="shared" si="7"/>
        <v>18.438370199999998</v>
      </c>
      <c r="U24" s="536">
        <f t="shared" si="7"/>
        <v>24.816508184999996</v>
      </c>
      <c r="V24" s="537">
        <f t="shared" si="7"/>
        <v>93.599721670000008</v>
      </c>
      <c r="W24" s="537">
        <f t="shared" si="7"/>
        <v>0.79444328600000003</v>
      </c>
      <c r="X24" s="537">
        <f t="shared" si="7"/>
        <v>184.85194100000001</v>
      </c>
      <c r="Y24" s="536">
        <f t="shared" si="7"/>
        <v>279.24610595600001</v>
      </c>
      <c r="AA24" s="226"/>
    </row>
    <row r="25" spans="2:27" s="76" customFormat="1" ht="34.9" customHeight="1">
      <c r="B25" s="808" t="s">
        <v>476</v>
      </c>
      <c r="C25" s="694">
        <f>C134</f>
        <v>3124.7079655939997</v>
      </c>
      <c r="D25" s="694">
        <f t="shared" ref="D25:Y25" si="8">D134</f>
        <v>2833.8917551619998</v>
      </c>
      <c r="E25" s="695">
        <f t="shared" si="8"/>
        <v>177.98252303000001</v>
      </c>
      <c r="F25" s="695">
        <f t="shared" si="8"/>
        <v>5.1000421999999999</v>
      </c>
      <c r="G25" s="695">
        <f t="shared" si="8"/>
        <v>834.09754999999996</v>
      </c>
      <c r="H25" s="694">
        <f t="shared" si="8"/>
        <v>1017.18011523</v>
      </c>
      <c r="I25" s="695">
        <f t="shared" si="8"/>
        <v>25.383259224999996</v>
      </c>
      <c r="J25" s="695">
        <f t="shared" si="8"/>
        <v>1.3363648459999999</v>
      </c>
      <c r="K25" s="695">
        <f t="shared" si="8"/>
        <v>130.74157316</v>
      </c>
      <c r="L25" s="694">
        <f t="shared" si="8"/>
        <v>157.461197231</v>
      </c>
      <c r="M25" s="694">
        <f t="shared" si="8"/>
        <v>1174.6413124609999</v>
      </c>
      <c r="N25" s="532">
        <f t="shared" si="8"/>
        <v>64.376684377999993</v>
      </c>
      <c r="O25" s="532">
        <f t="shared" si="8"/>
        <v>1.1165E-2</v>
      </c>
      <c r="P25" s="532">
        <f t="shared" si="8"/>
        <v>1571.073326</v>
      </c>
      <c r="Q25" s="531">
        <f t="shared" si="8"/>
        <v>1635.461175378</v>
      </c>
      <c r="R25" s="532">
        <f t="shared" si="8"/>
        <v>8.2067833009999998</v>
      </c>
      <c r="S25" s="532">
        <f t="shared" si="8"/>
        <v>3.4766722E-2</v>
      </c>
      <c r="T25" s="532">
        <f t="shared" si="8"/>
        <v>15.5477173</v>
      </c>
      <c r="U25" s="531">
        <f t="shared" si="8"/>
        <v>23.789267323000001</v>
      </c>
      <c r="V25" s="532">
        <f t="shared" si="8"/>
        <v>56.107983080000004</v>
      </c>
      <c r="W25" s="532">
        <f t="shared" si="8"/>
        <v>3.0786903519999997</v>
      </c>
      <c r="X25" s="532">
        <f t="shared" si="8"/>
        <v>231.629537</v>
      </c>
      <c r="Y25" s="531">
        <f t="shared" si="8"/>
        <v>290.81621043199999</v>
      </c>
      <c r="AA25" s="226"/>
    </row>
    <row r="26" spans="2:27" s="76" customFormat="1" ht="34.9" customHeight="1">
      <c r="B26" s="809" t="s">
        <v>797</v>
      </c>
      <c r="C26" s="696">
        <f>+D26+Y26</f>
        <v>3366.8793926069998</v>
      </c>
      <c r="D26" s="696">
        <f>+M26+Q26+U26</f>
        <v>3028.5002960249999</v>
      </c>
      <c r="E26" s="697">
        <v>123.739958319</v>
      </c>
      <c r="F26" s="697">
        <v>5.5068364599999997</v>
      </c>
      <c r="G26" s="697">
        <v>965.66074400000002</v>
      </c>
      <c r="H26" s="696">
        <f>+E26+F26+G26</f>
        <v>1094.9075387790001</v>
      </c>
      <c r="I26" s="697">
        <v>34.768140108000004</v>
      </c>
      <c r="J26" s="697">
        <v>0.80154501599999994</v>
      </c>
      <c r="K26" s="697">
        <v>85.243395487000001</v>
      </c>
      <c r="L26" s="696">
        <f>+I26+J26+K26</f>
        <v>120.813080611</v>
      </c>
      <c r="M26" s="696">
        <f>+H26+L26</f>
        <v>1215.7206193900001</v>
      </c>
      <c r="N26" s="537">
        <v>79.681778875999981</v>
      </c>
      <c r="O26" s="537">
        <v>1.1269612E-2</v>
      </c>
      <c r="P26" s="537">
        <v>1721.350355</v>
      </c>
      <c r="Q26" s="536">
        <f>+N26+O26+P26</f>
        <v>1801.043403488</v>
      </c>
      <c r="R26" s="537">
        <v>6.0817184069999994</v>
      </c>
      <c r="S26" s="537">
        <v>0.5934412</v>
      </c>
      <c r="T26" s="537">
        <v>5.06111354</v>
      </c>
      <c r="U26" s="536">
        <f>+R26+S26+T26</f>
        <v>11.736273146999999</v>
      </c>
      <c r="V26" s="537">
        <v>52.56998754</v>
      </c>
      <c r="W26" s="537">
        <v>0.54039554200000006</v>
      </c>
      <c r="X26" s="537">
        <v>285.26871349999999</v>
      </c>
      <c r="Y26" s="536">
        <f>+V26+W26+X26</f>
        <v>338.37909658199999</v>
      </c>
      <c r="AA26" s="226"/>
    </row>
    <row r="27" spans="2:27" s="76" customFormat="1" ht="34.9" customHeight="1">
      <c r="B27" s="808" t="s">
        <v>1044</v>
      </c>
      <c r="C27" s="694">
        <f t="shared" ref="C27:Y27" si="9">C160</f>
        <v>3594.1748549929998</v>
      </c>
      <c r="D27" s="694">
        <f t="shared" si="9"/>
        <v>3255.443828851</v>
      </c>
      <c r="E27" s="695">
        <f t="shared" si="9"/>
        <v>141.12887422</v>
      </c>
      <c r="F27" s="695">
        <f t="shared" si="9"/>
        <v>8.2337437999999992</v>
      </c>
      <c r="G27" s="695">
        <f t="shared" si="9"/>
        <v>1058.6066466</v>
      </c>
      <c r="H27" s="694">
        <f t="shared" si="9"/>
        <v>1207.9692646200001</v>
      </c>
      <c r="I27" s="695">
        <f t="shared" si="9"/>
        <v>38.692316079999998</v>
      </c>
      <c r="J27" s="695">
        <f t="shared" si="9"/>
        <v>3.3702449290000001</v>
      </c>
      <c r="K27" s="695">
        <f t="shared" si="9"/>
        <v>76.462513212999994</v>
      </c>
      <c r="L27" s="694">
        <f t="shared" si="9"/>
        <v>118.525074222</v>
      </c>
      <c r="M27" s="694">
        <f t="shared" si="9"/>
        <v>1326.4943388420002</v>
      </c>
      <c r="N27" s="532">
        <f t="shared" si="9"/>
        <v>67.491259732000003</v>
      </c>
      <c r="O27" s="532">
        <f t="shared" si="9"/>
        <v>1.1336513999999999E-2</v>
      </c>
      <c r="P27" s="532">
        <f t="shared" si="9"/>
        <v>1849.775089</v>
      </c>
      <c r="Q27" s="531">
        <f t="shared" si="9"/>
        <v>1917.2776852459999</v>
      </c>
      <c r="R27" s="532">
        <f t="shared" si="9"/>
        <v>9.7533900090000003</v>
      </c>
      <c r="S27" s="532">
        <f t="shared" si="9"/>
        <v>0.73316589399999998</v>
      </c>
      <c r="T27" s="532">
        <f t="shared" si="9"/>
        <v>1.1852488600000002</v>
      </c>
      <c r="U27" s="531">
        <f t="shared" si="9"/>
        <v>11.671804763000001</v>
      </c>
      <c r="V27" s="532">
        <f t="shared" si="9"/>
        <v>55.088231950000001</v>
      </c>
      <c r="W27" s="532">
        <f t="shared" si="9"/>
        <v>0.42684799200000001</v>
      </c>
      <c r="X27" s="532">
        <f t="shared" si="9"/>
        <v>283.21594619999996</v>
      </c>
      <c r="Y27" s="531">
        <f t="shared" si="9"/>
        <v>338.73102614199996</v>
      </c>
      <c r="AA27" s="224"/>
    </row>
    <row r="28" spans="2:27" s="76" customFormat="1" ht="34.9" customHeight="1">
      <c r="B28" s="809" t="s">
        <v>1094</v>
      </c>
      <c r="C28" s="698">
        <f>+D28+Y28</f>
        <v>3882.79</v>
      </c>
      <c r="D28" s="698">
        <f>+M28+Q28+U28</f>
        <v>3461.5549999999998</v>
      </c>
      <c r="E28" s="697">
        <f t="shared" ref="E28:X28" si="10">E173</f>
        <v>159.77799999999999</v>
      </c>
      <c r="F28" s="697">
        <f t="shared" si="10"/>
        <v>3.9089999999999998</v>
      </c>
      <c r="G28" s="697">
        <f t="shared" si="10"/>
        <v>1329.2249999999999</v>
      </c>
      <c r="H28" s="698">
        <f>+E28+F28+G28</f>
        <v>1492.9119999999998</v>
      </c>
      <c r="I28" s="697">
        <f t="shared" si="10"/>
        <v>51.237000000000002</v>
      </c>
      <c r="J28" s="697">
        <f t="shared" si="10"/>
        <v>7.19</v>
      </c>
      <c r="K28" s="697">
        <f t="shared" si="10"/>
        <v>83.816000000000003</v>
      </c>
      <c r="L28" s="698">
        <f>+I28+J28+K28</f>
        <v>142.24299999999999</v>
      </c>
      <c r="M28" s="698">
        <f>+H28+L28</f>
        <v>1635.1549999999997</v>
      </c>
      <c r="N28" s="537">
        <f t="shared" si="10"/>
        <v>84.661000000000001</v>
      </c>
      <c r="O28" s="537">
        <f t="shared" si="10"/>
        <v>1.0999999999999999E-2</v>
      </c>
      <c r="P28" s="537">
        <f t="shared" si="10"/>
        <v>1728.71</v>
      </c>
      <c r="Q28" s="611">
        <f>+N28+O28+P28</f>
        <v>1813.3820000000001</v>
      </c>
      <c r="R28" s="537">
        <f t="shared" si="10"/>
        <v>9.3529999999999998</v>
      </c>
      <c r="S28" s="537">
        <f t="shared" si="10"/>
        <v>0.624</v>
      </c>
      <c r="T28" s="537">
        <f t="shared" si="10"/>
        <v>3.0409999999999999</v>
      </c>
      <c r="U28" s="611">
        <f>+R28+S28+T28</f>
        <v>13.018000000000001</v>
      </c>
      <c r="V28" s="537">
        <f t="shared" si="10"/>
        <v>83.888000000000005</v>
      </c>
      <c r="W28" s="537">
        <f t="shared" si="10"/>
        <v>0.66700000000000004</v>
      </c>
      <c r="X28" s="537">
        <f t="shared" si="10"/>
        <v>336.68</v>
      </c>
      <c r="Y28" s="611">
        <f>+V28+W28+X28</f>
        <v>421.23500000000001</v>
      </c>
      <c r="AA28" s="226"/>
    </row>
    <row r="29" spans="2:27" s="76" customFormat="1" ht="34.9" hidden="1" customHeight="1">
      <c r="B29" s="215">
        <v>2014</v>
      </c>
      <c r="C29" s="636"/>
      <c r="D29" s="636"/>
      <c r="E29" s="636"/>
      <c r="F29" s="636"/>
      <c r="G29" s="636"/>
      <c r="H29" s="636"/>
      <c r="I29" s="636"/>
      <c r="J29" s="636"/>
      <c r="K29" s="636"/>
      <c r="L29" s="636"/>
      <c r="M29" s="636"/>
      <c r="N29" s="891"/>
      <c r="O29" s="891"/>
      <c r="P29" s="891"/>
      <c r="Q29" s="891"/>
      <c r="R29" s="891"/>
      <c r="S29" s="891"/>
      <c r="T29" s="891"/>
      <c r="U29" s="891"/>
      <c r="V29" s="891"/>
      <c r="W29" s="891"/>
      <c r="X29" s="897"/>
      <c r="Y29" s="891"/>
      <c r="AA29" s="226"/>
    </row>
    <row r="30" spans="2:27" s="76" customFormat="1" ht="34.9" hidden="1" customHeight="1">
      <c r="B30" s="217">
        <v>41974</v>
      </c>
      <c r="C30" s="696">
        <f>+D30+Y30</f>
        <v>2471.0865236969998</v>
      </c>
      <c r="D30" s="696">
        <f>+M30+Q30+U30</f>
        <v>2225.1346794389997</v>
      </c>
      <c r="E30" s="697">
        <v>116.55465210000001</v>
      </c>
      <c r="F30" s="697">
        <v>0.64893363800000003</v>
      </c>
      <c r="G30" s="697">
        <v>1062.66170328</v>
      </c>
      <c r="H30" s="696">
        <f>+E30+F30+G30</f>
        <v>1179.8652890180001</v>
      </c>
      <c r="I30" s="697">
        <v>51.954166449999995</v>
      </c>
      <c r="J30" s="697">
        <v>9.9867767999999996E-2</v>
      </c>
      <c r="K30" s="697">
        <v>148.079393401</v>
      </c>
      <c r="L30" s="696">
        <f t="shared" ref="L30:L93" si="11">+I30+J30+K30</f>
        <v>200.133427619</v>
      </c>
      <c r="M30" s="696">
        <f>+H30+L30</f>
        <v>1379.9987166370001</v>
      </c>
      <c r="N30" s="537">
        <v>66.467381102000004</v>
      </c>
      <c r="O30" s="537">
        <v>0.99999899999999997</v>
      </c>
      <c r="P30" s="537">
        <v>724.41612799999996</v>
      </c>
      <c r="Q30" s="536">
        <f>+N30+O30+P30</f>
        <v>791.88350810199995</v>
      </c>
      <c r="R30" s="537">
        <v>24.196638499999999</v>
      </c>
      <c r="S30" s="537">
        <v>7.7000000000000001E-5</v>
      </c>
      <c r="T30" s="537">
        <v>29.055739199999998</v>
      </c>
      <c r="U30" s="536">
        <f t="shared" ref="U30:U93" si="12">+R30+S30+T30</f>
        <v>53.252454700000001</v>
      </c>
      <c r="V30" s="537">
        <v>93.579653340000007</v>
      </c>
      <c r="W30" s="537">
        <v>8.9640708E-2</v>
      </c>
      <c r="X30" s="537">
        <v>152.28255021000001</v>
      </c>
      <c r="Y30" s="536">
        <f t="shared" ref="Y30:Y93" si="13">+V30+W30+X30</f>
        <v>245.95184425800002</v>
      </c>
      <c r="AA30" s="224"/>
    </row>
    <row r="31" spans="2:27" s="76" customFormat="1" ht="34.9" hidden="1" customHeight="1">
      <c r="B31" s="215">
        <v>2015</v>
      </c>
      <c r="C31" s="636"/>
      <c r="D31" s="636"/>
      <c r="E31" s="636"/>
      <c r="F31" s="636"/>
      <c r="G31" s="636"/>
      <c r="H31" s="636"/>
      <c r="I31" s="636"/>
      <c r="J31" s="636"/>
      <c r="K31" s="636"/>
      <c r="L31" s="636"/>
      <c r="M31" s="636"/>
      <c r="N31" s="891"/>
      <c r="O31" s="891"/>
      <c r="P31" s="891"/>
      <c r="Q31" s="891"/>
      <c r="R31" s="891"/>
      <c r="S31" s="891"/>
      <c r="T31" s="891"/>
      <c r="U31" s="891"/>
      <c r="V31" s="891"/>
      <c r="W31" s="891"/>
      <c r="X31" s="897"/>
      <c r="Y31" s="891"/>
      <c r="AA31" s="224"/>
    </row>
    <row r="32" spans="2:27" s="76" customFormat="1" ht="34.9" hidden="1" customHeight="1">
      <c r="B32" s="216">
        <v>42005</v>
      </c>
      <c r="C32" s="694">
        <f t="shared" ref="C32:C95" si="14">+D32+Y32</f>
        <v>2617.0365232080003</v>
      </c>
      <c r="D32" s="694">
        <f t="shared" ref="D32:D95" si="15">+M32+Q32+U32</f>
        <v>2326.6534884130001</v>
      </c>
      <c r="E32" s="695">
        <v>154.88297830000002</v>
      </c>
      <c r="F32" s="695">
        <v>0.63028387500000005</v>
      </c>
      <c r="G32" s="695">
        <v>1068.48710071</v>
      </c>
      <c r="H32" s="694">
        <f t="shared" ref="H32:H95" si="16">+E32+F32+G32</f>
        <v>1224.000362885</v>
      </c>
      <c r="I32" s="695">
        <v>55.001918670000002</v>
      </c>
      <c r="J32" s="695">
        <v>0.15230845800000001</v>
      </c>
      <c r="K32" s="695">
        <v>159.06196299999999</v>
      </c>
      <c r="L32" s="694">
        <f t="shared" si="11"/>
        <v>214.21619012799999</v>
      </c>
      <c r="M32" s="694">
        <f t="shared" ref="M32:M95" si="17">+H32+L32</f>
        <v>1438.2165530130001</v>
      </c>
      <c r="N32" s="532">
        <v>160.26414600000001</v>
      </c>
      <c r="O32" s="532">
        <v>0</v>
      </c>
      <c r="P32" s="532">
        <v>668.125587</v>
      </c>
      <c r="Q32" s="531">
        <f t="shared" ref="Q32:Q95" si="18">+N32+O32+P32</f>
        <v>828.38973299999998</v>
      </c>
      <c r="R32" s="532">
        <v>30.424464799999999</v>
      </c>
      <c r="S32" s="532">
        <v>7.7000000000000001E-5</v>
      </c>
      <c r="T32" s="532">
        <v>29.622660600000003</v>
      </c>
      <c r="U32" s="531">
        <f t="shared" si="12"/>
        <v>60.047202400000003</v>
      </c>
      <c r="V32" s="532">
        <v>109.97988939</v>
      </c>
      <c r="W32" s="532">
        <v>1.5612367700000001</v>
      </c>
      <c r="X32" s="532">
        <v>178.84190863499998</v>
      </c>
      <c r="Y32" s="531">
        <f t="shared" si="13"/>
        <v>290.38303479499996</v>
      </c>
      <c r="AA32" s="224"/>
    </row>
    <row r="33" spans="2:27" s="76" customFormat="1" ht="34.9" hidden="1" customHeight="1">
      <c r="B33" s="217">
        <v>42037</v>
      </c>
      <c r="C33" s="696">
        <f t="shared" si="14"/>
        <v>2758.4602707969998</v>
      </c>
      <c r="D33" s="696">
        <f t="shared" si="15"/>
        <v>2458.8916598999999</v>
      </c>
      <c r="E33" s="697">
        <v>129.24697950000001</v>
      </c>
      <c r="F33" s="697">
        <v>14.9698823</v>
      </c>
      <c r="G33" s="697">
        <v>1068.3353847000001</v>
      </c>
      <c r="H33" s="696">
        <f t="shared" si="16"/>
        <v>1212.5522465000001</v>
      </c>
      <c r="I33" s="697">
        <v>59.237923080000002</v>
      </c>
      <c r="J33" s="697">
        <v>0.101228418</v>
      </c>
      <c r="K33" s="697">
        <v>159.219526</v>
      </c>
      <c r="L33" s="696">
        <f t="shared" si="11"/>
        <v>218.55867749800001</v>
      </c>
      <c r="M33" s="696">
        <f t="shared" si="17"/>
        <v>1431.1109239980001</v>
      </c>
      <c r="N33" s="537">
        <v>173.64150100200001</v>
      </c>
      <c r="O33" s="537">
        <v>0</v>
      </c>
      <c r="P33" s="537">
        <v>788.03742499999998</v>
      </c>
      <c r="Q33" s="536">
        <f t="shared" si="18"/>
        <v>961.67892600200003</v>
      </c>
      <c r="R33" s="537">
        <v>36.528308299999999</v>
      </c>
      <c r="S33" s="537">
        <v>7.7000000000000001E-5</v>
      </c>
      <c r="T33" s="537">
        <v>29.573424600000003</v>
      </c>
      <c r="U33" s="536">
        <f t="shared" si="12"/>
        <v>66.101809900000006</v>
      </c>
      <c r="V33" s="537">
        <v>111.8245805</v>
      </c>
      <c r="W33" s="537">
        <v>4.4023998000000002E-2</v>
      </c>
      <c r="X33" s="537">
        <v>187.70000639899999</v>
      </c>
      <c r="Y33" s="536">
        <f t="shared" si="13"/>
        <v>299.56861089699999</v>
      </c>
      <c r="AA33" s="224"/>
    </row>
    <row r="34" spans="2:27" s="76" customFormat="1" ht="34.9" hidden="1" customHeight="1">
      <c r="B34" s="216">
        <v>42064</v>
      </c>
      <c r="C34" s="694">
        <f t="shared" si="14"/>
        <v>2837.8723635209999</v>
      </c>
      <c r="D34" s="694">
        <f t="shared" si="15"/>
        <v>2544.875737069</v>
      </c>
      <c r="E34" s="695">
        <v>145.23151340000001</v>
      </c>
      <c r="F34" s="695">
        <v>0.58903193799999998</v>
      </c>
      <c r="G34" s="695">
        <v>1077.0387611800002</v>
      </c>
      <c r="H34" s="694">
        <f t="shared" si="16"/>
        <v>1222.8593065180003</v>
      </c>
      <c r="I34" s="695">
        <v>53.552962460000003</v>
      </c>
      <c r="J34" s="695">
        <v>0.124595289</v>
      </c>
      <c r="K34" s="695">
        <v>175.593628</v>
      </c>
      <c r="L34" s="694">
        <f t="shared" si="11"/>
        <v>229.27118574899998</v>
      </c>
      <c r="M34" s="694">
        <f t="shared" si="17"/>
        <v>1452.1304922670001</v>
      </c>
      <c r="N34" s="532">
        <v>143.33488500199999</v>
      </c>
      <c r="O34" s="532">
        <v>0</v>
      </c>
      <c r="P34" s="532">
        <v>877.033143</v>
      </c>
      <c r="Q34" s="531">
        <f t="shared" si="18"/>
        <v>1020.368028002</v>
      </c>
      <c r="R34" s="532">
        <v>41.990921399999998</v>
      </c>
      <c r="S34" s="532">
        <v>7.7000000000000001E-5</v>
      </c>
      <c r="T34" s="532">
        <v>30.386218399999997</v>
      </c>
      <c r="U34" s="531">
        <f t="shared" si="12"/>
        <v>72.377216799999985</v>
      </c>
      <c r="V34" s="532">
        <v>82.504726610000006</v>
      </c>
      <c r="W34" s="532">
        <v>3.2569220000000003E-2</v>
      </c>
      <c r="X34" s="532">
        <v>210.45933062200001</v>
      </c>
      <c r="Y34" s="531">
        <f t="shared" si="13"/>
        <v>292.99662645199999</v>
      </c>
      <c r="AA34" s="224"/>
    </row>
    <row r="35" spans="2:27" s="76" customFormat="1" ht="34.9" hidden="1" customHeight="1">
      <c r="B35" s="217">
        <v>42095</v>
      </c>
      <c r="C35" s="696">
        <f t="shared" si="14"/>
        <v>2824.7517562610001</v>
      </c>
      <c r="D35" s="696">
        <f t="shared" si="15"/>
        <v>2532.372690786</v>
      </c>
      <c r="E35" s="697">
        <v>149.10061969999998</v>
      </c>
      <c r="F35" s="697">
        <v>0.70537946799999995</v>
      </c>
      <c r="G35" s="697">
        <v>1051.4654499999999</v>
      </c>
      <c r="H35" s="696">
        <f t="shared" si="16"/>
        <v>1201.2714491679999</v>
      </c>
      <c r="I35" s="697">
        <v>61.832990269999996</v>
      </c>
      <c r="J35" s="697">
        <v>5.8731232000000001E-2</v>
      </c>
      <c r="K35" s="697">
        <v>113.644743401</v>
      </c>
      <c r="L35" s="696">
        <f t="shared" si="11"/>
        <v>175.536464903</v>
      </c>
      <c r="M35" s="696">
        <f t="shared" si="17"/>
        <v>1376.8079140709999</v>
      </c>
      <c r="N35" s="537">
        <v>211.47160299999999</v>
      </c>
      <c r="O35" s="537">
        <v>6.0380150000000007E-3</v>
      </c>
      <c r="P35" s="537">
        <v>884.67336799999998</v>
      </c>
      <c r="Q35" s="536">
        <f t="shared" si="18"/>
        <v>1096.151009015</v>
      </c>
      <c r="R35" s="537">
        <v>30.111308999999999</v>
      </c>
      <c r="S35" s="537">
        <v>7.7000000000000001E-5</v>
      </c>
      <c r="T35" s="537">
        <v>29.302381699999998</v>
      </c>
      <c r="U35" s="536">
        <f t="shared" si="12"/>
        <v>59.413767699999994</v>
      </c>
      <c r="V35" s="537">
        <v>93.949838580000005</v>
      </c>
      <c r="W35" s="537">
        <v>7.4634598999999996E-2</v>
      </c>
      <c r="X35" s="537">
        <v>198.35459229599999</v>
      </c>
      <c r="Y35" s="536">
        <f t="shared" si="13"/>
        <v>292.379065475</v>
      </c>
      <c r="AA35" s="224"/>
    </row>
    <row r="36" spans="2:27" s="76" customFormat="1" ht="34.9" hidden="1" customHeight="1">
      <c r="B36" s="216">
        <v>42125</v>
      </c>
      <c r="C36" s="694">
        <f t="shared" si="14"/>
        <v>2889.4007270000002</v>
      </c>
      <c r="D36" s="694">
        <f t="shared" si="15"/>
        <v>2583.3001140000001</v>
      </c>
      <c r="E36" s="695">
        <v>123.16206</v>
      </c>
      <c r="F36" s="695">
        <v>20.916167000000002</v>
      </c>
      <c r="G36" s="695">
        <v>1032.5935899999999</v>
      </c>
      <c r="H36" s="694">
        <f t="shared" si="16"/>
        <v>1176.6718169999999</v>
      </c>
      <c r="I36" s="695">
        <v>82.651135999999994</v>
      </c>
      <c r="J36" s="695">
        <v>0.139935</v>
      </c>
      <c r="K36" s="695">
        <v>119.815003</v>
      </c>
      <c r="L36" s="694">
        <f t="shared" si="11"/>
        <v>202.60607399999998</v>
      </c>
      <c r="M36" s="694">
        <f t="shared" si="17"/>
        <v>1379.277891</v>
      </c>
      <c r="N36" s="532">
        <v>262.93496099999999</v>
      </c>
      <c r="O36" s="532">
        <v>6.6689999999999996E-3</v>
      </c>
      <c r="P36" s="532">
        <v>876.34083899999996</v>
      </c>
      <c r="Q36" s="531">
        <f t="shared" si="18"/>
        <v>1139.282469</v>
      </c>
      <c r="R36" s="532">
        <v>35.219926000000001</v>
      </c>
      <c r="S36" s="532">
        <v>7.7000000000000001E-5</v>
      </c>
      <c r="T36" s="532">
        <v>29.519750999999999</v>
      </c>
      <c r="U36" s="531">
        <f t="shared" si="12"/>
        <v>64.739754000000005</v>
      </c>
      <c r="V36" s="532">
        <v>100.914563</v>
      </c>
      <c r="W36" s="532">
        <v>9.4622999999999999E-2</v>
      </c>
      <c r="X36" s="532">
        <v>205.09142700000001</v>
      </c>
      <c r="Y36" s="531">
        <f t="shared" si="13"/>
        <v>306.10061300000001</v>
      </c>
      <c r="AA36" s="224"/>
    </row>
    <row r="37" spans="2:27" s="76" customFormat="1" ht="34.9" hidden="1" customHeight="1">
      <c r="B37" s="217">
        <v>42156</v>
      </c>
      <c r="C37" s="696">
        <f t="shared" si="14"/>
        <v>2851.3534217640004</v>
      </c>
      <c r="D37" s="696">
        <f t="shared" si="15"/>
        <v>2553.8882674140004</v>
      </c>
      <c r="E37" s="697">
        <v>153.748141</v>
      </c>
      <c r="F37" s="697">
        <v>21.1895694</v>
      </c>
      <c r="G37" s="697">
        <v>1006.4718824500001</v>
      </c>
      <c r="H37" s="696">
        <f t="shared" si="16"/>
        <v>1181.4095928500001</v>
      </c>
      <c r="I37" s="697">
        <v>68.963644040000005</v>
      </c>
      <c r="J37" s="697">
        <v>4.2405154E-2</v>
      </c>
      <c r="K37" s="697">
        <v>118.54586399999999</v>
      </c>
      <c r="L37" s="696">
        <f t="shared" si="11"/>
        <v>187.55191319400001</v>
      </c>
      <c r="M37" s="696">
        <f t="shared" si="17"/>
        <v>1368.9615060440001</v>
      </c>
      <c r="N37" s="537">
        <v>226.56064677000001</v>
      </c>
      <c r="O37" s="537">
        <v>6.3100000000000005E-4</v>
      </c>
      <c r="P37" s="537">
        <v>900.35905100000002</v>
      </c>
      <c r="Q37" s="536">
        <f t="shared" si="18"/>
        <v>1126.92032877</v>
      </c>
      <c r="R37" s="537">
        <v>17.8513284</v>
      </c>
      <c r="S37" s="537">
        <v>7.7000000000000001E-5</v>
      </c>
      <c r="T37" s="537">
        <v>40.155027200000006</v>
      </c>
      <c r="U37" s="536">
        <f t="shared" si="12"/>
        <v>58.006432600000011</v>
      </c>
      <c r="V37" s="537">
        <v>103.06222</v>
      </c>
      <c r="W37" s="537">
        <v>9.0946235E-2</v>
      </c>
      <c r="X37" s="537">
        <v>194.31198811500002</v>
      </c>
      <c r="Y37" s="536">
        <f t="shared" si="13"/>
        <v>297.46515435000003</v>
      </c>
      <c r="AA37" s="224"/>
    </row>
    <row r="38" spans="2:27" s="76" customFormat="1" ht="34.9" hidden="1" customHeight="1">
      <c r="B38" s="216">
        <v>42186</v>
      </c>
      <c r="C38" s="694">
        <f t="shared" si="14"/>
        <v>2902.7839141800005</v>
      </c>
      <c r="D38" s="694">
        <f t="shared" si="15"/>
        <v>2615.0983024820002</v>
      </c>
      <c r="E38" s="695">
        <v>167.39060619999998</v>
      </c>
      <c r="F38" s="695">
        <v>0.55463381700000003</v>
      </c>
      <c r="G38" s="695">
        <v>1033.58954509</v>
      </c>
      <c r="H38" s="694">
        <f t="shared" si="16"/>
        <v>1201.5347851070001</v>
      </c>
      <c r="I38" s="695">
        <v>57.138113759999996</v>
      </c>
      <c r="J38" s="695">
        <v>9.360789500000001E-2</v>
      </c>
      <c r="K38" s="695">
        <v>117.733688</v>
      </c>
      <c r="L38" s="694">
        <f t="shared" si="11"/>
        <v>174.965409655</v>
      </c>
      <c r="M38" s="694">
        <f t="shared" si="17"/>
        <v>1376.5001947620001</v>
      </c>
      <c r="N38" s="532">
        <v>258.87384277000001</v>
      </c>
      <c r="O38" s="532">
        <v>4.3297250000000002E-2</v>
      </c>
      <c r="P38" s="532">
        <v>928.34769300000005</v>
      </c>
      <c r="Q38" s="531">
        <f t="shared" si="18"/>
        <v>1187.26483302</v>
      </c>
      <c r="R38" s="532">
        <v>12.243533800000002</v>
      </c>
      <c r="S38" s="532">
        <v>7.7000000000000001E-5</v>
      </c>
      <c r="T38" s="532">
        <v>39.089663899999998</v>
      </c>
      <c r="U38" s="531">
        <f t="shared" si="12"/>
        <v>51.333274699999997</v>
      </c>
      <c r="V38" s="532">
        <v>97.423471329999984</v>
      </c>
      <c r="W38" s="532">
        <v>3.1384345000000001E-2</v>
      </c>
      <c r="X38" s="532">
        <v>190.230756023</v>
      </c>
      <c r="Y38" s="531">
        <f t="shared" si="13"/>
        <v>287.685611698</v>
      </c>
      <c r="AA38" s="224"/>
    </row>
    <row r="39" spans="2:27" s="76" customFormat="1" ht="34.9" hidden="1" customHeight="1">
      <c r="B39" s="217">
        <v>42217</v>
      </c>
      <c r="C39" s="696">
        <f t="shared" si="14"/>
        <v>2894.6195663880003</v>
      </c>
      <c r="D39" s="696">
        <f t="shared" si="15"/>
        <v>2575.5468361050002</v>
      </c>
      <c r="E39" s="697">
        <v>149.9866624</v>
      </c>
      <c r="F39" s="697">
        <v>0.54896225700000001</v>
      </c>
      <c r="G39" s="697">
        <v>992.52941825999994</v>
      </c>
      <c r="H39" s="696">
        <f t="shared" si="16"/>
        <v>1143.065042917</v>
      </c>
      <c r="I39" s="697">
        <v>63.742526740000002</v>
      </c>
      <c r="J39" s="697">
        <v>7.0342497999999989E-2</v>
      </c>
      <c r="K39" s="697">
        <v>118.94661499999999</v>
      </c>
      <c r="L39" s="696">
        <f t="shared" si="11"/>
        <v>182.759484238</v>
      </c>
      <c r="M39" s="696">
        <f t="shared" si="17"/>
        <v>1325.8245271549999</v>
      </c>
      <c r="N39" s="537">
        <v>281.06038100000001</v>
      </c>
      <c r="O39" s="537">
        <v>4.3297250000000002E-2</v>
      </c>
      <c r="P39" s="537">
        <v>921.33631000000003</v>
      </c>
      <c r="Q39" s="536">
        <f t="shared" si="18"/>
        <v>1202.4399882500002</v>
      </c>
      <c r="R39" s="537">
        <v>12.4728431</v>
      </c>
      <c r="S39" s="537">
        <v>7.7000000000000001E-5</v>
      </c>
      <c r="T39" s="537">
        <v>34.809400600000004</v>
      </c>
      <c r="U39" s="536">
        <f t="shared" si="12"/>
        <v>47.2823207</v>
      </c>
      <c r="V39" s="537">
        <v>115.64404125</v>
      </c>
      <c r="W39" s="537">
        <v>4.8492961000000001E-2</v>
      </c>
      <c r="X39" s="537">
        <v>203.38019607199999</v>
      </c>
      <c r="Y39" s="536">
        <f t="shared" si="13"/>
        <v>319.072730283</v>
      </c>
      <c r="AA39" s="224"/>
    </row>
    <row r="40" spans="2:27" s="76" customFormat="1" ht="34.9" hidden="1" customHeight="1">
      <c r="B40" s="216">
        <v>42248</v>
      </c>
      <c r="C40" s="694">
        <f t="shared" si="14"/>
        <v>2783.4598927370002</v>
      </c>
      <c r="D40" s="694">
        <f t="shared" si="15"/>
        <v>2449.2074806330002</v>
      </c>
      <c r="E40" s="695">
        <v>147.01918996700002</v>
      </c>
      <c r="F40" s="695">
        <v>21.406617100000002</v>
      </c>
      <c r="G40" s="695">
        <v>970.02848100000006</v>
      </c>
      <c r="H40" s="694">
        <f t="shared" si="16"/>
        <v>1138.4542880670001</v>
      </c>
      <c r="I40" s="695">
        <v>58.58437936</v>
      </c>
      <c r="J40" s="695">
        <v>0.112850482</v>
      </c>
      <c r="K40" s="695">
        <v>129.03507999999999</v>
      </c>
      <c r="L40" s="694">
        <f t="shared" si="11"/>
        <v>187.73230984200001</v>
      </c>
      <c r="M40" s="694">
        <f t="shared" si="17"/>
        <v>1326.1865979090001</v>
      </c>
      <c r="N40" s="532">
        <v>58.883514873999999</v>
      </c>
      <c r="O40" s="532">
        <v>4.3297250000000002E-2</v>
      </c>
      <c r="P40" s="532">
        <v>1012.979059</v>
      </c>
      <c r="Q40" s="531">
        <f t="shared" si="18"/>
        <v>1071.905871124</v>
      </c>
      <c r="R40" s="532">
        <v>17.4033397</v>
      </c>
      <c r="S40" s="532">
        <v>5.5100000000000001E-3</v>
      </c>
      <c r="T40" s="532">
        <v>33.706161899999998</v>
      </c>
      <c r="U40" s="531">
        <f t="shared" si="12"/>
        <v>51.115011600000003</v>
      </c>
      <c r="V40" s="532">
        <v>109.51056593999999</v>
      </c>
      <c r="W40" s="532">
        <v>5.7977538999999995E-2</v>
      </c>
      <c r="X40" s="532">
        <v>224.683868625</v>
      </c>
      <c r="Y40" s="531">
        <f t="shared" si="13"/>
        <v>334.25241210399997</v>
      </c>
      <c r="AA40" s="224"/>
    </row>
    <row r="41" spans="2:27" s="76" customFormat="1" ht="34.9" hidden="1" customHeight="1">
      <c r="B41" s="217">
        <v>42278</v>
      </c>
      <c r="C41" s="696">
        <f t="shared" si="14"/>
        <v>2845.4726016589998</v>
      </c>
      <c r="D41" s="696">
        <f t="shared" si="15"/>
        <v>2528.3244381469999</v>
      </c>
      <c r="E41" s="697">
        <v>146.94889541699999</v>
      </c>
      <c r="F41" s="697">
        <v>21.482794999999999</v>
      </c>
      <c r="G41" s="697">
        <v>993.66821749999997</v>
      </c>
      <c r="H41" s="696">
        <f t="shared" si="16"/>
        <v>1162.0999079169999</v>
      </c>
      <c r="I41" s="697">
        <v>68.656016430000008</v>
      </c>
      <c r="J41" s="697">
        <v>0.14207871699999999</v>
      </c>
      <c r="K41" s="697">
        <v>161.15022099999999</v>
      </c>
      <c r="L41" s="696">
        <f t="shared" si="11"/>
        <v>229.94831614700001</v>
      </c>
      <c r="M41" s="696">
        <f t="shared" si="17"/>
        <v>1392.0482240639999</v>
      </c>
      <c r="N41" s="537">
        <v>108.83385277400001</v>
      </c>
      <c r="O41" s="537">
        <v>4.3400308999999998E-2</v>
      </c>
      <c r="P41" s="537">
        <v>980.60301300000003</v>
      </c>
      <c r="Q41" s="536">
        <f t="shared" si="18"/>
        <v>1089.4802660830001</v>
      </c>
      <c r="R41" s="537">
        <v>16.3010822</v>
      </c>
      <c r="S41" s="537">
        <v>8.7740000000000005E-3</v>
      </c>
      <c r="T41" s="537">
        <v>30.486091800000001</v>
      </c>
      <c r="U41" s="536">
        <f t="shared" si="12"/>
        <v>46.795947999999996</v>
      </c>
      <c r="V41" s="537">
        <v>113.69874335999999</v>
      </c>
      <c r="W41" s="537">
        <v>5.8943664E-2</v>
      </c>
      <c r="X41" s="537">
        <v>203.39047648800002</v>
      </c>
      <c r="Y41" s="536">
        <f t="shared" si="13"/>
        <v>317.148163512</v>
      </c>
      <c r="AA41" s="224"/>
    </row>
    <row r="42" spans="2:27" s="76" customFormat="1" ht="34.9" hidden="1" customHeight="1">
      <c r="B42" s="216">
        <v>42309</v>
      </c>
      <c r="C42" s="694">
        <f t="shared" si="14"/>
        <v>2693.7735085070003</v>
      </c>
      <c r="D42" s="694">
        <f t="shared" si="15"/>
        <v>2357.4120691870003</v>
      </c>
      <c r="E42" s="695">
        <v>140.63798306699999</v>
      </c>
      <c r="F42" s="695">
        <v>15.4036072</v>
      </c>
      <c r="G42" s="695">
        <v>950.52281000000005</v>
      </c>
      <c r="H42" s="694">
        <f t="shared" si="16"/>
        <v>1106.5644002670001</v>
      </c>
      <c r="I42" s="695">
        <v>75.59273666</v>
      </c>
      <c r="J42" s="695">
        <v>8.0418391000000006E-2</v>
      </c>
      <c r="K42" s="695">
        <v>133.81428500000001</v>
      </c>
      <c r="L42" s="694">
        <f t="shared" si="11"/>
        <v>209.48744005100002</v>
      </c>
      <c r="M42" s="694">
        <f t="shared" si="17"/>
        <v>1316.0518403180001</v>
      </c>
      <c r="N42" s="532">
        <v>52.339162560000005</v>
      </c>
      <c r="O42" s="532">
        <v>4.3928308999999999E-2</v>
      </c>
      <c r="P42" s="532">
        <v>947.74594400000001</v>
      </c>
      <c r="Q42" s="531">
        <f t="shared" si="18"/>
        <v>1000.1290348690001</v>
      </c>
      <c r="R42" s="532">
        <v>14.978089300000001</v>
      </c>
      <c r="S42" s="532">
        <v>1.0813E-2</v>
      </c>
      <c r="T42" s="532">
        <v>26.242291699999999</v>
      </c>
      <c r="U42" s="531">
        <f t="shared" si="12"/>
        <v>41.231194000000002</v>
      </c>
      <c r="V42" s="532">
        <v>110.5793556</v>
      </c>
      <c r="W42" s="532">
        <v>6.9052364000000005E-2</v>
      </c>
      <c r="X42" s="532">
        <v>225.71303135600002</v>
      </c>
      <c r="Y42" s="531">
        <f t="shared" si="13"/>
        <v>336.36143932000004</v>
      </c>
      <c r="AA42" s="224"/>
    </row>
    <row r="43" spans="2:27" s="76" customFormat="1" ht="34.9" hidden="1" customHeight="1">
      <c r="B43" s="217">
        <v>42339</v>
      </c>
      <c r="C43" s="696">
        <f t="shared" si="14"/>
        <v>2717.0421049470001</v>
      </c>
      <c r="D43" s="696">
        <f t="shared" si="15"/>
        <v>2364.6533601340002</v>
      </c>
      <c r="E43" s="697">
        <v>143.33928076699999</v>
      </c>
      <c r="F43" s="697">
        <v>0.53142336000000001</v>
      </c>
      <c r="G43" s="697">
        <v>953.48633199999995</v>
      </c>
      <c r="H43" s="696">
        <f t="shared" si="16"/>
        <v>1097.3570361269999</v>
      </c>
      <c r="I43" s="697">
        <v>74.218033560000009</v>
      </c>
      <c r="J43" s="697">
        <v>5.3356078000000001E-2</v>
      </c>
      <c r="K43" s="697">
        <v>121.61271499999999</v>
      </c>
      <c r="L43" s="696">
        <f t="shared" si="11"/>
        <v>195.884104638</v>
      </c>
      <c r="M43" s="696">
        <f t="shared" si="17"/>
        <v>1293.241140765</v>
      </c>
      <c r="N43" s="537">
        <v>77.016266260000009</v>
      </c>
      <c r="O43" s="537">
        <v>4.4630309E-2</v>
      </c>
      <c r="P43" s="537">
        <v>939.846723</v>
      </c>
      <c r="Q43" s="536">
        <f t="shared" si="18"/>
        <v>1016.907619569</v>
      </c>
      <c r="R43" s="537">
        <v>17.223451600000001</v>
      </c>
      <c r="S43" s="537">
        <v>3.473E-3</v>
      </c>
      <c r="T43" s="537">
        <v>37.277675200000004</v>
      </c>
      <c r="U43" s="536">
        <f t="shared" si="12"/>
        <v>54.504599800000008</v>
      </c>
      <c r="V43" s="537">
        <v>129.01422052000001</v>
      </c>
      <c r="W43" s="537">
        <v>4.9573847999999997E-2</v>
      </c>
      <c r="X43" s="537">
        <v>223.32495044499998</v>
      </c>
      <c r="Y43" s="536">
        <f t="shared" si="13"/>
        <v>352.38874481300002</v>
      </c>
      <c r="AA43" s="224"/>
    </row>
    <row r="44" spans="2:27" s="76" customFormat="1" ht="34.9" hidden="1" customHeight="1">
      <c r="B44" s="215">
        <v>2016</v>
      </c>
      <c r="C44" s="636"/>
      <c r="D44" s="636"/>
      <c r="E44" s="636"/>
      <c r="F44" s="636"/>
      <c r="G44" s="636"/>
      <c r="H44" s="636"/>
      <c r="I44" s="636"/>
      <c r="J44" s="636"/>
      <c r="K44" s="636"/>
      <c r="L44" s="636"/>
      <c r="M44" s="636"/>
      <c r="N44" s="891"/>
      <c r="O44" s="891"/>
      <c r="P44" s="891"/>
      <c r="Q44" s="891"/>
      <c r="R44" s="891"/>
      <c r="S44" s="891"/>
      <c r="T44" s="891"/>
      <c r="U44" s="891"/>
      <c r="V44" s="891"/>
      <c r="W44" s="891"/>
      <c r="X44" s="897"/>
      <c r="Y44" s="891"/>
      <c r="AA44" s="224"/>
    </row>
    <row r="45" spans="2:27" s="76" customFormat="1" ht="34.9" hidden="1" customHeight="1">
      <c r="B45" s="216">
        <v>42370</v>
      </c>
      <c r="C45" s="694">
        <f t="shared" si="14"/>
        <v>2710.8450295999996</v>
      </c>
      <c r="D45" s="694">
        <f t="shared" si="15"/>
        <v>2316.1177293709998</v>
      </c>
      <c r="E45" s="695">
        <v>181.09036649999999</v>
      </c>
      <c r="F45" s="695">
        <v>15.457778599999999</v>
      </c>
      <c r="G45" s="695">
        <v>909.95255599999996</v>
      </c>
      <c r="H45" s="694">
        <f t="shared" si="16"/>
        <v>1106.5007011</v>
      </c>
      <c r="I45" s="695">
        <v>74.950498170000003</v>
      </c>
      <c r="J45" s="695">
        <v>7.7220254000000002E-2</v>
      </c>
      <c r="K45" s="695">
        <v>139.18266600000001</v>
      </c>
      <c r="L45" s="694">
        <f t="shared" si="11"/>
        <v>214.21038442400001</v>
      </c>
      <c r="M45" s="694">
        <f t="shared" si="17"/>
        <v>1320.7110855240001</v>
      </c>
      <c r="N45" s="532">
        <v>70.49345726</v>
      </c>
      <c r="O45" s="532">
        <v>7.1620986999999997E-2</v>
      </c>
      <c r="P45" s="532">
        <v>870.03342599999996</v>
      </c>
      <c r="Q45" s="531">
        <f t="shared" si="18"/>
        <v>940.59850424699994</v>
      </c>
      <c r="R45" s="532">
        <v>18.670730600000002</v>
      </c>
      <c r="S45" s="532">
        <v>5.5640000000000004E-3</v>
      </c>
      <c r="T45" s="532">
        <v>36.131844999999998</v>
      </c>
      <c r="U45" s="531">
        <f t="shared" si="12"/>
        <v>54.808139600000004</v>
      </c>
      <c r="V45" s="532">
        <v>123.67092319</v>
      </c>
      <c r="W45" s="532">
        <v>3.1263599999999996E-2</v>
      </c>
      <c r="X45" s="532">
        <v>271.02511343899999</v>
      </c>
      <c r="Y45" s="531">
        <f t="shared" si="13"/>
        <v>394.72730022899998</v>
      </c>
      <c r="AA45" s="224"/>
    </row>
    <row r="46" spans="2:27" s="76" customFormat="1" ht="34.9" hidden="1" customHeight="1">
      <c r="B46" s="217">
        <v>42402</v>
      </c>
      <c r="C46" s="696">
        <f t="shared" si="14"/>
        <v>2886.7024784779996</v>
      </c>
      <c r="D46" s="696">
        <f t="shared" si="15"/>
        <v>2462.6463855029997</v>
      </c>
      <c r="E46" s="697">
        <v>178.14588770000003</v>
      </c>
      <c r="F46" s="697">
        <v>21.540711000000002</v>
      </c>
      <c r="G46" s="697">
        <v>904.75641800000005</v>
      </c>
      <c r="H46" s="696">
        <f t="shared" si="16"/>
        <v>1104.4430167</v>
      </c>
      <c r="I46" s="697">
        <v>61.558206939999998</v>
      </c>
      <c r="J46" s="697">
        <v>5.2761969999999998E-2</v>
      </c>
      <c r="K46" s="697">
        <v>119.636511</v>
      </c>
      <c r="L46" s="696">
        <f t="shared" si="11"/>
        <v>181.24747990999998</v>
      </c>
      <c r="M46" s="696">
        <f t="shared" si="17"/>
        <v>1285.6904966100001</v>
      </c>
      <c r="N46" s="537">
        <v>237.44977055999999</v>
      </c>
      <c r="O46" s="537">
        <v>7.3799932999999998E-2</v>
      </c>
      <c r="P46" s="537">
        <v>879.29206799999997</v>
      </c>
      <c r="Q46" s="536">
        <f t="shared" si="18"/>
        <v>1116.8156384930001</v>
      </c>
      <c r="R46" s="537">
        <v>23.9505254</v>
      </c>
      <c r="S46" s="537">
        <v>5.5640000000000004E-3</v>
      </c>
      <c r="T46" s="537">
        <v>36.184161000000003</v>
      </c>
      <c r="U46" s="536">
        <f t="shared" si="12"/>
        <v>60.140250399999999</v>
      </c>
      <c r="V46" s="537">
        <v>121.67825431</v>
      </c>
      <c r="W46" s="537">
        <v>15.051973</v>
      </c>
      <c r="X46" s="537">
        <v>287.32586566500004</v>
      </c>
      <c r="Y46" s="536">
        <f t="shared" si="13"/>
        <v>424.05609297500007</v>
      </c>
      <c r="AA46" s="224"/>
    </row>
    <row r="47" spans="2:27" s="76" customFormat="1" ht="34.9" hidden="1" customHeight="1">
      <c r="B47" s="216">
        <v>42430</v>
      </c>
      <c r="C47" s="694">
        <f t="shared" si="14"/>
        <v>2985.6153599999998</v>
      </c>
      <c r="D47" s="694">
        <f t="shared" si="15"/>
        <v>2557.7593949999996</v>
      </c>
      <c r="E47" s="695">
        <v>145.865227</v>
      </c>
      <c r="F47" s="695">
        <v>21.709437000000001</v>
      </c>
      <c r="G47" s="695">
        <v>922.11998700000004</v>
      </c>
      <c r="H47" s="694">
        <f t="shared" si="16"/>
        <v>1089.694651</v>
      </c>
      <c r="I47" s="695">
        <v>99.221684999999994</v>
      </c>
      <c r="J47" s="695">
        <v>7.2031999999999999E-2</v>
      </c>
      <c r="K47" s="695">
        <v>119.002539</v>
      </c>
      <c r="L47" s="694">
        <f t="shared" si="11"/>
        <v>218.29625599999997</v>
      </c>
      <c r="M47" s="694">
        <f t="shared" si="17"/>
        <v>1307.9909069999999</v>
      </c>
      <c r="N47" s="532">
        <v>330.97956900000003</v>
      </c>
      <c r="O47" s="532">
        <v>1.4350000000000001E-3</v>
      </c>
      <c r="P47" s="532">
        <v>869.40556500000002</v>
      </c>
      <c r="Q47" s="531">
        <f t="shared" si="18"/>
        <v>1200.386569</v>
      </c>
      <c r="R47" s="532">
        <v>20.461400000000001</v>
      </c>
      <c r="S47" s="532">
        <v>3.5260000000000001E-3</v>
      </c>
      <c r="T47" s="532">
        <v>28.916993000000002</v>
      </c>
      <c r="U47" s="531">
        <f t="shared" si="12"/>
        <v>49.381919000000003</v>
      </c>
      <c r="V47" s="532">
        <v>127.91045099999999</v>
      </c>
      <c r="W47" s="532">
        <v>5.6651E-2</v>
      </c>
      <c r="X47" s="532">
        <v>299.88886300000001</v>
      </c>
      <c r="Y47" s="531">
        <f t="shared" si="13"/>
        <v>427.85596500000003</v>
      </c>
      <c r="AA47" s="224"/>
    </row>
    <row r="48" spans="2:27" s="76" customFormat="1" ht="34.9" hidden="1" customHeight="1">
      <c r="B48" s="217">
        <v>42461</v>
      </c>
      <c r="C48" s="696">
        <f t="shared" si="14"/>
        <v>2726.034713</v>
      </c>
      <c r="D48" s="696">
        <f t="shared" si="15"/>
        <v>2297.2094820000002</v>
      </c>
      <c r="E48" s="697">
        <v>151.374394</v>
      </c>
      <c r="F48" s="697">
        <v>21.685229</v>
      </c>
      <c r="G48" s="697">
        <v>849.02507900000001</v>
      </c>
      <c r="H48" s="696">
        <f t="shared" si="16"/>
        <v>1022.084702</v>
      </c>
      <c r="I48" s="697">
        <v>107.24592800000001</v>
      </c>
      <c r="J48" s="697">
        <v>8.6007E-2</v>
      </c>
      <c r="K48" s="697">
        <v>117.621202</v>
      </c>
      <c r="L48" s="696">
        <f t="shared" si="11"/>
        <v>224.953137</v>
      </c>
      <c r="M48" s="696">
        <f t="shared" si="17"/>
        <v>1247.0378390000001</v>
      </c>
      <c r="N48" s="537">
        <v>124.575795</v>
      </c>
      <c r="O48" s="537">
        <v>2.2703000000000001E-2</v>
      </c>
      <c r="P48" s="537">
        <v>874.704837</v>
      </c>
      <c r="Q48" s="536">
        <f t="shared" si="18"/>
        <v>999.30333500000006</v>
      </c>
      <c r="R48" s="537">
        <v>17.731225999999999</v>
      </c>
      <c r="S48" s="537">
        <v>5.79E-3</v>
      </c>
      <c r="T48" s="537">
        <v>33.131292000000002</v>
      </c>
      <c r="U48" s="536">
        <f t="shared" si="12"/>
        <v>50.868307999999999</v>
      </c>
      <c r="V48" s="537">
        <v>86.648043000000001</v>
      </c>
      <c r="W48" s="537">
        <v>0.207812</v>
      </c>
      <c r="X48" s="537">
        <v>341.96937600000001</v>
      </c>
      <c r="Y48" s="536">
        <f t="shared" si="13"/>
        <v>428.82523100000003</v>
      </c>
      <c r="AA48" s="224"/>
    </row>
    <row r="49" spans="2:27" s="76" customFormat="1" ht="34.9" hidden="1" customHeight="1">
      <c r="B49" s="216">
        <v>42491</v>
      </c>
      <c r="C49" s="694">
        <f t="shared" si="14"/>
        <v>2760.1669944600008</v>
      </c>
      <c r="D49" s="694">
        <f t="shared" si="15"/>
        <v>2350.7019483700005</v>
      </c>
      <c r="E49" s="695">
        <v>156.1145655</v>
      </c>
      <c r="F49" s="695">
        <v>25.918284</v>
      </c>
      <c r="G49" s="695">
        <v>804.80133899999998</v>
      </c>
      <c r="H49" s="694">
        <f t="shared" si="16"/>
        <v>986.83418849999998</v>
      </c>
      <c r="I49" s="695">
        <v>114.5978568</v>
      </c>
      <c r="J49" s="695">
        <v>7.732667E-2</v>
      </c>
      <c r="K49" s="695">
        <v>120.023741</v>
      </c>
      <c r="L49" s="694">
        <f t="shared" si="11"/>
        <v>234.69892447000001</v>
      </c>
      <c r="M49" s="694">
        <f t="shared" si="17"/>
        <v>1221.53311297</v>
      </c>
      <c r="N49" s="532">
        <v>166.23274456000001</v>
      </c>
      <c r="O49" s="532">
        <v>2.2905439999999999E-2</v>
      </c>
      <c r="P49" s="532">
        <v>915.05554600000005</v>
      </c>
      <c r="Q49" s="531">
        <f t="shared" si="18"/>
        <v>1081.3111960000001</v>
      </c>
      <c r="R49" s="532">
        <v>16.8081134</v>
      </c>
      <c r="S49" s="532">
        <v>3.5260000000000001E-3</v>
      </c>
      <c r="T49" s="532">
        <v>31.045999999999999</v>
      </c>
      <c r="U49" s="531">
        <f t="shared" si="12"/>
        <v>47.857639399999996</v>
      </c>
      <c r="V49" s="532">
        <v>84.215477789999994</v>
      </c>
      <c r="W49" s="532">
        <v>0.22395599999999999</v>
      </c>
      <c r="X49" s="532">
        <v>325.02561230000003</v>
      </c>
      <c r="Y49" s="531">
        <f t="shared" si="13"/>
        <v>409.46504609000004</v>
      </c>
      <c r="AA49" s="224"/>
    </row>
    <row r="50" spans="2:27" s="76" customFormat="1" ht="34.9" hidden="1" customHeight="1">
      <c r="B50" s="217">
        <v>42522</v>
      </c>
      <c r="C50" s="696">
        <f t="shared" si="14"/>
        <v>2937.7899965400002</v>
      </c>
      <c r="D50" s="696">
        <f t="shared" si="15"/>
        <v>2506.3778735590004</v>
      </c>
      <c r="E50" s="697">
        <v>149.72041829999998</v>
      </c>
      <c r="F50" s="697">
        <v>21.850006899999997</v>
      </c>
      <c r="G50" s="697">
        <v>1004.397254</v>
      </c>
      <c r="H50" s="696">
        <f t="shared" si="16"/>
        <v>1175.9676792</v>
      </c>
      <c r="I50" s="697">
        <v>120.80981789999998</v>
      </c>
      <c r="J50" s="697">
        <v>8.3170958000000003E-2</v>
      </c>
      <c r="K50" s="697">
        <v>120.94027800000001</v>
      </c>
      <c r="L50" s="696">
        <f t="shared" si="11"/>
        <v>241.833266858</v>
      </c>
      <c r="M50" s="696">
        <f t="shared" si="17"/>
        <v>1417.8009460580001</v>
      </c>
      <c r="N50" s="537">
        <v>81.438657760000012</v>
      </c>
      <c r="O50" s="537">
        <v>2.8706041000000002E-2</v>
      </c>
      <c r="P50" s="537">
        <v>970.79223200000001</v>
      </c>
      <c r="Q50" s="536">
        <f t="shared" si="18"/>
        <v>1052.2595958009999</v>
      </c>
      <c r="R50" s="537">
        <v>15.4260875</v>
      </c>
      <c r="S50" s="537">
        <v>5.7980000000000002E-3</v>
      </c>
      <c r="T50" s="537">
        <v>20.885446200000001</v>
      </c>
      <c r="U50" s="536">
        <f t="shared" si="12"/>
        <v>36.317331699999997</v>
      </c>
      <c r="V50" s="537">
        <v>78.478276449999981</v>
      </c>
      <c r="W50" s="537">
        <v>7.1754231000000002E-2</v>
      </c>
      <c r="X50" s="537">
        <v>352.86209230000003</v>
      </c>
      <c r="Y50" s="536">
        <f t="shared" si="13"/>
        <v>431.41212298100004</v>
      </c>
      <c r="AA50" s="224"/>
    </row>
    <row r="51" spans="2:27" s="76" customFormat="1" ht="34.9" hidden="1" customHeight="1">
      <c r="B51" s="216">
        <v>42552</v>
      </c>
      <c r="C51" s="694">
        <f t="shared" si="14"/>
        <v>2934.3923206720001</v>
      </c>
      <c r="D51" s="694">
        <f t="shared" si="15"/>
        <v>2495.5397240140001</v>
      </c>
      <c r="E51" s="695">
        <v>156.67939570000001</v>
      </c>
      <c r="F51" s="695">
        <v>21.872464300000001</v>
      </c>
      <c r="G51" s="695">
        <v>1008.473157</v>
      </c>
      <c r="H51" s="694">
        <f t="shared" si="16"/>
        <v>1187.0250169999999</v>
      </c>
      <c r="I51" s="695">
        <v>102.5595842</v>
      </c>
      <c r="J51" s="695">
        <v>0.11525178200000001</v>
      </c>
      <c r="K51" s="695">
        <v>123.715739</v>
      </c>
      <c r="L51" s="694">
        <f t="shared" si="11"/>
        <v>226.390574982</v>
      </c>
      <c r="M51" s="694">
        <f t="shared" si="17"/>
        <v>1413.415591982</v>
      </c>
      <c r="N51" s="532">
        <v>95.1931771</v>
      </c>
      <c r="O51" s="532">
        <v>2.3980831999999997E-2</v>
      </c>
      <c r="P51" s="532">
        <v>954.75965599999995</v>
      </c>
      <c r="Q51" s="531">
        <f t="shared" si="18"/>
        <v>1049.9768139319999</v>
      </c>
      <c r="R51" s="532">
        <v>15.7463459</v>
      </c>
      <c r="S51" s="532">
        <v>5.5640000000000004E-3</v>
      </c>
      <c r="T51" s="532">
        <v>16.395408199999999</v>
      </c>
      <c r="U51" s="531">
        <f t="shared" si="12"/>
        <v>32.1473181</v>
      </c>
      <c r="V51" s="532">
        <v>89.400441909999998</v>
      </c>
      <c r="W51" s="532">
        <v>5.7386048000000002E-2</v>
      </c>
      <c r="X51" s="532">
        <v>349.39476869999999</v>
      </c>
      <c r="Y51" s="531">
        <f t="shared" si="13"/>
        <v>438.85259665799998</v>
      </c>
      <c r="AA51" s="224"/>
    </row>
    <row r="52" spans="2:27" s="76" customFormat="1" ht="34.9" hidden="1" customHeight="1">
      <c r="B52" s="217">
        <v>42583</v>
      </c>
      <c r="C52" s="696">
        <f t="shared" si="14"/>
        <v>2802.4206291989994</v>
      </c>
      <c r="D52" s="696">
        <f t="shared" si="15"/>
        <v>2383.4334576889996</v>
      </c>
      <c r="E52" s="697">
        <v>153.24440906999999</v>
      </c>
      <c r="F52" s="697">
        <v>16.9214172</v>
      </c>
      <c r="G52" s="697">
        <v>885.5810894</v>
      </c>
      <c r="H52" s="696">
        <f t="shared" si="16"/>
        <v>1055.7469156699999</v>
      </c>
      <c r="I52" s="697">
        <v>105.77488029999999</v>
      </c>
      <c r="J52" s="697">
        <v>5.4146087000000002E-2</v>
      </c>
      <c r="K52" s="697">
        <v>107.555184</v>
      </c>
      <c r="L52" s="696">
        <f t="shared" si="11"/>
        <v>213.384210387</v>
      </c>
      <c r="M52" s="696">
        <f t="shared" si="17"/>
        <v>1269.1311260569998</v>
      </c>
      <c r="N52" s="537">
        <v>111.622134</v>
      </c>
      <c r="O52" s="537">
        <v>2.3980831999999997E-2</v>
      </c>
      <c r="P52" s="537">
        <v>971.021388</v>
      </c>
      <c r="Q52" s="536">
        <f t="shared" si="18"/>
        <v>1082.6675028320001</v>
      </c>
      <c r="R52" s="537">
        <v>15.7968195</v>
      </c>
      <c r="S52" s="537">
        <v>5.5640000000000004E-3</v>
      </c>
      <c r="T52" s="537">
        <v>15.832445300000002</v>
      </c>
      <c r="U52" s="536">
        <f t="shared" si="12"/>
        <v>31.634828800000001</v>
      </c>
      <c r="V52" s="537">
        <v>77.77821831</v>
      </c>
      <c r="W52" s="537">
        <v>15.274146699999999</v>
      </c>
      <c r="X52" s="537">
        <v>325.93480649999998</v>
      </c>
      <c r="Y52" s="536">
        <f t="shared" si="13"/>
        <v>418.98717151</v>
      </c>
      <c r="AA52" s="224"/>
    </row>
    <row r="53" spans="2:27" s="76" customFormat="1" ht="34.9" hidden="1" customHeight="1">
      <c r="B53" s="216">
        <v>42614</v>
      </c>
      <c r="C53" s="694">
        <f t="shared" si="14"/>
        <v>2738.8954743800005</v>
      </c>
      <c r="D53" s="694">
        <f t="shared" si="15"/>
        <v>2313.2950052160004</v>
      </c>
      <c r="E53" s="695">
        <v>151.91820706999999</v>
      </c>
      <c r="F53" s="695">
        <v>21.228483399999998</v>
      </c>
      <c r="G53" s="695">
        <v>848.096856</v>
      </c>
      <c r="H53" s="694">
        <f t="shared" si="16"/>
        <v>1021.24354647</v>
      </c>
      <c r="I53" s="695">
        <v>94.114413400000004</v>
      </c>
      <c r="J53" s="695">
        <v>0.20777072800000002</v>
      </c>
      <c r="K53" s="695">
        <v>116.562624</v>
      </c>
      <c r="L53" s="694">
        <f t="shared" si="11"/>
        <v>210.884808128</v>
      </c>
      <c r="M53" s="694">
        <f t="shared" si="17"/>
        <v>1232.128354598</v>
      </c>
      <c r="N53" s="532">
        <v>85.676384302000002</v>
      </c>
      <c r="O53" s="532">
        <v>6.0615516000000001E-2</v>
      </c>
      <c r="P53" s="532">
        <v>968.39213099999995</v>
      </c>
      <c r="Q53" s="531">
        <f t="shared" si="18"/>
        <v>1054.129130818</v>
      </c>
      <c r="R53" s="532">
        <v>14.4758473</v>
      </c>
      <c r="S53" s="532">
        <v>5.8139999999999997E-3</v>
      </c>
      <c r="T53" s="532">
        <v>12.555858499999999</v>
      </c>
      <c r="U53" s="531">
        <f t="shared" si="12"/>
        <v>27.037519799999998</v>
      </c>
      <c r="V53" s="532">
        <v>103.85801425</v>
      </c>
      <c r="W53" s="532">
        <v>0.30239048400000001</v>
      </c>
      <c r="X53" s="532">
        <v>321.44006443000001</v>
      </c>
      <c r="Y53" s="531">
        <f t="shared" si="13"/>
        <v>425.600469164</v>
      </c>
      <c r="AA53" s="224"/>
    </row>
    <row r="54" spans="2:27" s="76" customFormat="1" ht="34.9" hidden="1" customHeight="1">
      <c r="B54" s="217">
        <v>42644</v>
      </c>
      <c r="C54" s="696">
        <f t="shared" si="14"/>
        <v>2559.840261114</v>
      </c>
      <c r="D54" s="696">
        <f t="shared" si="15"/>
        <v>2133.5172561019999</v>
      </c>
      <c r="E54" s="697">
        <v>158.58001627000002</v>
      </c>
      <c r="F54" s="697">
        <v>21.308444300000001</v>
      </c>
      <c r="G54" s="697">
        <v>863.87832800000001</v>
      </c>
      <c r="H54" s="696">
        <f t="shared" si="16"/>
        <v>1043.76678857</v>
      </c>
      <c r="I54" s="697">
        <v>82.796178799999993</v>
      </c>
      <c r="J54" s="697">
        <v>0.21679820700000002</v>
      </c>
      <c r="K54" s="697">
        <v>102.942559</v>
      </c>
      <c r="L54" s="696">
        <f t="shared" si="11"/>
        <v>185.95553600699998</v>
      </c>
      <c r="M54" s="696">
        <f t="shared" si="17"/>
        <v>1229.7223245770001</v>
      </c>
      <c r="N54" s="537">
        <v>82.577273000000005</v>
      </c>
      <c r="O54" s="537">
        <v>8.0742524999999996E-2</v>
      </c>
      <c r="P54" s="537">
        <v>797.16875900000002</v>
      </c>
      <c r="Q54" s="536">
        <f t="shared" si="18"/>
        <v>879.82677452500002</v>
      </c>
      <c r="R54" s="537">
        <v>14.362004000000001</v>
      </c>
      <c r="S54" s="537">
        <v>4.5640000000000003E-3</v>
      </c>
      <c r="T54" s="537">
        <v>9.6015890000000006</v>
      </c>
      <c r="U54" s="536">
        <f t="shared" si="12"/>
        <v>23.968157000000001</v>
      </c>
      <c r="V54" s="537">
        <v>104.42268598</v>
      </c>
      <c r="W54" s="537">
        <v>6.2241650999999995E-2</v>
      </c>
      <c r="X54" s="537">
        <v>321.83807738100001</v>
      </c>
      <c r="Y54" s="536">
        <f t="shared" si="13"/>
        <v>426.32300501200001</v>
      </c>
      <c r="AA54" s="224"/>
    </row>
    <row r="55" spans="2:27" s="76" customFormat="1" ht="34.9" hidden="1" customHeight="1">
      <c r="B55" s="216">
        <v>42675</v>
      </c>
      <c r="C55" s="694">
        <f t="shared" si="14"/>
        <v>2438.244206412</v>
      </c>
      <c r="D55" s="694">
        <f t="shared" si="15"/>
        <v>2025.483302327</v>
      </c>
      <c r="E55" s="695">
        <v>154.61548216999998</v>
      </c>
      <c r="F55" s="695">
        <v>0.48807099999999998</v>
      </c>
      <c r="G55" s="695">
        <v>862.07938100000001</v>
      </c>
      <c r="H55" s="694">
        <f t="shared" si="16"/>
        <v>1017.18293417</v>
      </c>
      <c r="I55" s="695">
        <v>95.022008200000002</v>
      </c>
      <c r="J55" s="695">
        <v>0.44030157000000003</v>
      </c>
      <c r="K55" s="695">
        <v>91.037264300000004</v>
      </c>
      <c r="L55" s="694">
        <f t="shared" si="11"/>
        <v>186.49957406999999</v>
      </c>
      <c r="M55" s="694">
        <f t="shared" si="17"/>
        <v>1203.6825082400001</v>
      </c>
      <c r="N55" s="532">
        <v>86.746066202000009</v>
      </c>
      <c r="O55" s="532">
        <v>8.0742524999999996E-2</v>
      </c>
      <c r="P55" s="532">
        <v>712.21502499999997</v>
      </c>
      <c r="Q55" s="531">
        <f t="shared" si="18"/>
        <v>799.04183372700004</v>
      </c>
      <c r="R55" s="532">
        <v>13.890992900000001</v>
      </c>
      <c r="S55" s="532">
        <v>0.10456500000000001</v>
      </c>
      <c r="T55" s="532">
        <v>8.7634024600000018</v>
      </c>
      <c r="U55" s="531">
        <f t="shared" si="12"/>
        <v>22.758960360000003</v>
      </c>
      <c r="V55" s="532">
        <v>101.01950150000002</v>
      </c>
      <c r="W55" s="532">
        <v>8.3431700999999997E-2</v>
      </c>
      <c r="X55" s="532">
        <v>311.65797088400001</v>
      </c>
      <c r="Y55" s="531">
        <f t="shared" si="13"/>
        <v>412.76090408499999</v>
      </c>
      <c r="AA55" s="224"/>
    </row>
    <row r="56" spans="2:27" s="76" customFormat="1" ht="34.9" hidden="1" customHeight="1">
      <c r="B56" s="217">
        <v>42705</v>
      </c>
      <c r="C56" s="696">
        <f t="shared" si="14"/>
        <v>2470.1643890820001</v>
      </c>
      <c r="D56" s="696">
        <f t="shared" si="15"/>
        <v>2146.9838160610002</v>
      </c>
      <c r="E56" s="697">
        <v>126.10689954000001</v>
      </c>
      <c r="F56" s="697">
        <v>1.9625085</v>
      </c>
      <c r="G56" s="697">
        <v>816.12509699999998</v>
      </c>
      <c r="H56" s="696">
        <f t="shared" si="16"/>
        <v>944.19450503999997</v>
      </c>
      <c r="I56" s="697">
        <v>114.05139261999999</v>
      </c>
      <c r="J56" s="697">
        <v>0.48685387400000002</v>
      </c>
      <c r="K56" s="697">
        <v>71.492292700000007</v>
      </c>
      <c r="L56" s="696">
        <f t="shared" si="11"/>
        <v>186.030539194</v>
      </c>
      <c r="M56" s="696">
        <f t="shared" si="17"/>
        <v>1130.2250442340001</v>
      </c>
      <c r="N56" s="537">
        <v>180.463192002</v>
      </c>
      <c r="O56" s="537">
        <v>8.0732524999999999E-2</v>
      </c>
      <c r="P56" s="537">
        <v>773.78470800000002</v>
      </c>
      <c r="Q56" s="536">
        <f t="shared" si="18"/>
        <v>954.32863252700008</v>
      </c>
      <c r="R56" s="537">
        <v>24.238794200000001</v>
      </c>
      <c r="S56" s="537">
        <v>4.5649999999999996E-3</v>
      </c>
      <c r="T56" s="537">
        <v>38.1867801</v>
      </c>
      <c r="U56" s="536">
        <f t="shared" si="12"/>
        <v>62.4301393</v>
      </c>
      <c r="V56" s="537">
        <v>67.231439219999999</v>
      </c>
      <c r="W56" s="537">
        <v>0.16447346400000001</v>
      </c>
      <c r="X56" s="537">
        <v>255.78466033700002</v>
      </c>
      <c r="Y56" s="536">
        <f t="shared" si="13"/>
        <v>323.18057302099999</v>
      </c>
      <c r="AA56" s="224"/>
    </row>
    <row r="57" spans="2:27" s="76" customFormat="1" ht="34.9" hidden="1" customHeight="1">
      <c r="B57" s="215">
        <v>2017</v>
      </c>
      <c r="C57" s="636"/>
      <c r="D57" s="636"/>
      <c r="E57" s="636"/>
      <c r="F57" s="636"/>
      <c r="G57" s="636"/>
      <c r="H57" s="636"/>
      <c r="I57" s="636"/>
      <c r="J57" s="636"/>
      <c r="K57" s="636"/>
      <c r="L57" s="636"/>
      <c r="M57" s="636"/>
      <c r="N57" s="891"/>
      <c r="O57" s="891"/>
      <c r="P57" s="891"/>
      <c r="Q57" s="891"/>
      <c r="R57" s="891"/>
      <c r="S57" s="891"/>
      <c r="T57" s="891"/>
      <c r="U57" s="891"/>
      <c r="V57" s="891"/>
      <c r="W57" s="891"/>
      <c r="X57" s="897"/>
      <c r="Y57" s="891"/>
      <c r="AA57" s="224"/>
    </row>
    <row r="58" spans="2:27" s="76" customFormat="1" ht="34.9" hidden="1" customHeight="1">
      <c r="B58" s="216">
        <v>42736</v>
      </c>
      <c r="C58" s="694">
        <f t="shared" si="14"/>
        <v>2382.0017865740001</v>
      </c>
      <c r="D58" s="694">
        <f t="shared" si="15"/>
        <v>2053.2312547400002</v>
      </c>
      <c r="E58" s="695">
        <v>122.45477244</v>
      </c>
      <c r="F58" s="695">
        <v>17.301075999999998</v>
      </c>
      <c r="G58" s="695">
        <v>791.03040050000004</v>
      </c>
      <c r="H58" s="694">
        <f t="shared" si="16"/>
        <v>930.78624894000006</v>
      </c>
      <c r="I58" s="695">
        <v>86.982289099999988</v>
      </c>
      <c r="J58" s="695">
        <v>0.44214853300000001</v>
      </c>
      <c r="K58" s="695">
        <v>68.759446699999998</v>
      </c>
      <c r="L58" s="694">
        <f t="shared" si="11"/>
        <v>156.18388433299998</v>
      </c>
      <c r="M58" s="694">
        <f t="shared" si="17"/>
        <v>1086.9701332730001</v>
      </c>
      <c r="N58" s="532">
        <v>102.0184998</v>
      </c>
      <c r="O58" s="532">
        <v>0.117397667</v>
      </c>
      <c r="P58" s="532">
        <v>790.15971500000001</v>
      </c>
      <c r="Q58" s="531">
        <f t="shared" si="18"/>
        <v>892.29561246699996</v>
      </c>
      <c r="R58" s="532">
        <v>35.2072954</v>
      </c>
      <c r="S58" s="532">
        <v>0.20569699999999999</v>
      </c>
      <c r="T58" s="532">
        <v>38.552516600000004</v>
      </c>
      <c r="U58" s="531">
        <f t="shared" si="12"/>
        <v>73.965508999999997</v>
      </c>
      <c r="V58" s="532">
        <v>79.309390039999997</v>
      </c>
      <c r="W58" s="532">
        <v>0.174905538</v>
      </c>
      <c r="X58" s="532">
        <v>249.28623625600002</v>
      </c>
      <c r="Y58" s="531">
        <f t="shared" si="13"/>
        <v>328.77053183400005</v>
      </c>
      <c r="AA58" s="224"/>
    </row>
    <row r="59" spans="2:27" s="76" customFormat="1" ht="34.9" hidden="1" customHeight="1">
      <c r="B59" s="217">
        <v>42768</v>
      </c>
      <c r="C59" s="696">
        <f t="shared" si="14"/>
        <v>2369.0833877810001</v>
      </c>
      <c r="D59" s="696">
        <f t="shared" si="15"/>
        <v>2064.3011073369998</v>
      </c>
      <c r="E59" s="697">
        <v>136.41315784</v>
      </c>
      <c r="F59" s="697">
        <v>0.65903900000000004</v>
      </c>
      <c r="G59" s="697">
        <v>823.99967989999993</v>
      </c>
      <c r="H59" s="696">
        <f t="shared" si="16"/>
        <v>961.07187673999988</v>
      </c>
      <c r="I59" s="697">
        <v>87.585413500000001</v>
      </c>
      <c r="J59" s="697">
        <v>0.54394922800000001</v>
      </c>
      <c r="K59" s="697">
        <v>66.6008262</v>
      </c>
      <c r="L59" s="696">
        <f t="shared" si="11"/>
        <v>154.73018892800002</v>
      </c>
      <c r="M59" s="696">
        <f t="shared" si="17"/>
        <v>1115.8020656679998</v>
      </c>
      <c r="N59" s="537">
        <v>87.947050702000013</v>
      </c>
      <c r="O59" s="537">
        <v>0.117397667</v>
      </c>
      <c r="P59" s="537">
        <v>784.73327900000004</v>
      </c>
      <c r="Q59" s="536">
        <f t="shared" si="18"/>
        <v>872.79772736900009</v>
      </c>
      <c r="R59" s="537">
        <v>27.3608881</v>
      </c>
      <c r="S59" s="537">
        <v>0.204648</v>
      </c>
      <c r="T59" s="537">
        <v>48.135778200000004</v>
      </c>
      <c r="U59" s="536">
        <f t="shared" si="12"/>
        <v>75.701314300000007</v>
      </c>
      <c r="V59" s="537">
        <v>89.258680479999995</v>
      </c>
      <c r="W59" s="537">
        <v>0.16344304900000001</v>
      </c>
      <c r="X59" s="537">
        <v>215.360156915</v>
      </c>
      <c r="Y59" s="536">
        <f t="shared" si="13"/>
        <v>304.78228044399998</v>
      </c>
      <c r="AA59" s="224"/>
    </row>
    <row r="60" spans="2:27" s="76" customFormat="1" ht="34.9" hidden="1" customHeight="1">
      <c r="B60" s="216">
        <v>42795</v>
      </c>
      <c r="C60" s="694">
        <f t="shared" si="14"/>
        <v>2420.5548357379998</v>
      </c>
      <c r="D60" s="694">
        <f t="shared" si="15"/>
        <v>2131.6884523859999</v>
      </c>
      <c r="E60" s="695">
        <v>128.75861268</v>
      </c>
      <c r="F60" s="695">
        <v>0.99179300000000004</v>
      </c>
      <c r="G60" s="695">
        <v>831.16172670000003</v>
      </c>
      <c r="H60" s="694">
        <f t="shared" si="16"/>
        <v>960.91213238</v>
      </c>
      <c r="I60" s="695">
        <v>78.943239500000004</v>
      </c>
      <c r="J60" s="695">
        <v>5.3144737000000004E-2</v>
      </c>
      <c r="K60" s="695">
        <v>64.641734600000007</v>
      </c>
      <c r="L60" s="694">
        <f t="shared" si="11"/>
        <v>143.63811883700001</v>
      </c>
      <c r="M60" s="694">
        <f t="shared" si="17"/>
        <v>1104.5502512170001</v>
      </c>
      <c r="N60" s="532">
        <v>82.223582501999999</v>
      </c>
      <c r="O60" s="532">
        <v>0.117397667</v>
      </c>
      <c r="P60" s="532">
        <v>869.98459200000002</v>
      </c>
      <c r="Q60" s="531">
        <f t="shared" si="18"/>
        <v>952.325572169</v>
      </c>
      <c r="R60" s="532">
        <v>22.788062</v>
      </c>
      <c r="S60" s="532">
        <v>0.204647</v>
      </c>
      <c r="T60" s="532">
        <v>51.819920000000003</v>
      </c>
      <c r="U60" s="531">
        <f t="shared" si="12"/>
        <v>74.812629000000001</v>
      </c>
      <c r="V60" s="532">
        <v>66.063547959999994</v>
      </c>
      <c r="W60" s="532">
        <v>0.20408022200000001</v>
      </c>
      <c r="X60" s="532">
        <v>222.59875516999998</v>
      </c>
      <c r="Y60" s="531">
        <f t="shared" si="13"/>
        <v>288.86638335199996</v>
      </c>
      <c r="AA60" s="224"/>
    </row>
    <row r="61" spans="2:27" s="76" customFormat="1" ht="34.9" hidden="1" customHeight="1">
      <c r="B61" s="217">
        <v>42826</v>
      </c>
      <c r="C61" s="696">
        <f t="shared" si="14"/>
        <v>2421.5573784190001</v>
      </c>
      <c r="D61" s="696">
        <f t="shared" si="15"/>
        <v>2145.3150232329999</v>
      </c>
      <c r="E61" s="697">
        <v>129.84059207000001</v>
      </c>
      <c r="F61" s="697">
        <v>22.146276499999999</v>
      </c>
      <c r="G61" s="697">
        <v>786.48475199999996</v>
      </c>
      <c r="H61" s="696">
        <f t="shared" si="16"/>
        <v>938.47162056999991</v>
      </c>
      <c r="I61" s="697">
        <v>82.3472826</v>
      </c>
      <c r="J61" s="697">
        <v>0.25049300000000002</v>
      </c>
      <c r="K61" s="697">
        <v>57.959637899999997</v>
      </c>
      <c r="L61" s="696">
        <f t="shared" si="11"/>
        <v>140.5574135</v>
      </c>
      <c r="M61" s="696">
        <f t="shared" si="17"/>
        <v>1079.0290340699999</v>
      </c>
      <c r="N61" s="537">
        <v>78.677943802000001</v>
      </c>
      <c r="O61" s="537">
        <v>0.11775396099999999</v>
      </c>
      <c r="P61" s="537">
        <v>920.63507200000004</v>
      </c>
      <c r="Q61" s="536">
        <f t="shared" si="18"/>
        <v>999.43076976300006</v>
      </c>
      <c r="R61" s="537">
        <v>18.335738299999999</v>
      </c>
      <c r="S61" s="537">
        <v>5.6610000000000002E-3</v>
      </c>
      <c r="T61" s="537">
        <v>48.513820100000004</v>
      </c>
      <c r="U61" s="536">
        <f t="shared" si="12"/>
        <v>66.85521940000001</v>
      </c>
      <c r="V61" s="537">
        <v>57.38644231</v>
      </c>
      <c r="W61" s="537">
        <v>0.13700314600000002</v>
      </c>
      <c r="X61" s="537">
        <v>218.71890972999998</v>
      </c>
      <c r="Y61" s="536">
        <f t="shared" si="13"/>
        <v>276.242355186</v>
      </c>
      <c r="AA61" s="224"/>
    </row>
    <row r="62" spans="2:27" s="76" customFormat="1" ht="34.9" hidden="1" customHeight="1">
      <c r="B62" s="216">
        <v>42856</v>
      </c>
      <c r="C62" s="694">
        <f t="shared" si="14"/>
        <v>2486.8058046179999</v>
      </c>
      <c r="D62" s="694">
        <f t="shared" si="15"/>
        <v>2205.2562080379998</v>
      </c>
      <c r="E62" s="695">
        <v>121.75673787999999</v>
      </c>
      <c r="F62" s="695">
        <v>22.161376699999998</v>
      </c>
      <c r="G62" s="695">
        <v>762.43343449999998</v>
      </c>
      <c r="H62" s="694">
        <f t="shared" si="16"/>
        <v>906.35154907999993</v>
      </c>
      <c r="I62" s="695">
        <v>74.370182599999993</v>
      </c>
      <c r="J62" s="695">
        <v>0.112474795</v>
      </c>
      <c r="K62" s="695">
        <v>59.094895000000001</v>
      </c>
      <c r="L62" s="694">
        <f t="shared" si="11"/>
        <v>133.577552395</v>
      </c>
      <c r="M62" s="694">
        <f t="shared" si="17"/>
        <v>1039.9291014749999</v>
      </c>
      <c r="N62" s="532">
        <v>84.465585202000014</v>
      </c>
      <c r="O62" s="532">
        <v>0.11775396099999999</v>
      </c>
      <c r="P62" s="532">
        <v>1024.8685330000001</v>
      </c>
      <c r="Q62" s="531">
        <f t="shared" si="18"/>
        <v>1109.4518721630002</v>
      </c>
      <c r="R62" s="532">
        <v>17.003622399999998</v>
      </c>
      <c r="S62" s="532">
        <v>9.9654000000000006E-2</v>
      </c>
      <c r="T62" s="532">
        <v>38.771957999999998</v>
      </c>
      <c r="U62" s="531">
        <f t="shared" si="12"/>
        <v>55.875234399999997</v>
      </c>
      <c r="V62" s="532">
        <v>56.912643119999998</v>
      </c>
      <c r="W62" s="532">
        <v>0.16013867199999998</v>
      </c>
      <c r="X62" s="532">
        <v>224.47681478799998</v>
      </c>
      <c r="Y62" s="531">
        <f t="shared" si="13"/>
        <v>281.54959657999996</v>
      </c>
      <c r="AA62" s="224"/>
    </row>
    <row r="63" spans="2:27" s="76" customFormat="1" ht="34.9" hidden="1" customHeight="1">
      <c r="B63" s="217">
        <v>42887</v>
      </c>
      <c r="C63" s="696">
        <f t="shared" si="14"/>
        <v>2448.4992210599999</v>
      </c>
      <c r="D63" s="696">
        <f t="shared" si="15"/>
        <v>2173.09040525</v>
      </c>
      <c r="E63" s="697">
        <v>110.55152253</v>
      </c>
      <c r="F63" s="697">
        <v>22.532650799999999</v>
      </c>
      <c r="G63" s="697">
        <v>743.74039449999998</v>
      </c>
      <c r="H63" s="696">
        <f t="shared" si="16"/>
        <v>876.82456782999998</v>
      </c>
      <c r="I63" s="697">
        <v>50.515591899999997</v>
      </c>
      <c r="J63" s="697">
        <v>0.17887136200000001</v>
      </c>
      <c r="K63" s="697">
        <v>59.700815495000008</v>
      </c>
      <c r="L63" s="696">
        <f t="shared" si="11"/>
        <v>110.395278757</v>
      </c>
      <c r="M63" s="696">
        <f t="shared" si="17"/>
        <v>987.21984658700001</v>
      </c>
      <c r="N63" s="537">
        <v>80.175069702000002</v>
      </c>
      <c r="O63" s="537">
        <v>0.11775396099999999</v>
      </c>
      <c r="P63" s="537">
        <v>1052.519689</v>
      </c>
      <c r="Q63" s="536">
        <f t="shared" si="18"/>
        <v>1132.812512663</v>
      </c>
      <c r="R63" s="537">
        <v>15.3043858</v>
      </c>
      <c r="S63" s="537">
        <v>3.8344000000000003E-2</v>
      </c>
      <c r="T63" s="537">
        <v>37.715316200000004</v>
      </c>
      <c r="U63" s="536">
        <f t="shared" si="12"/>
        <v>53.058046000000004</v>
      </c>
      <c r="V63" s="537">
        <v>54.416991750000001</v>
      </c>
      <c r="W63" s="537">
        <v>1.34903295</v>
      </c>
      <c r="X63" s="537">
        <v>219.64279111000002</v>
      </c>
      <c r="Y63" s="536">
        <f t="shared" si="13"/>
        <v>275.40881581000002</v>
      </c>
      <c r="AA63" s="224"/>
    </row>
    <row r="64" spans="2:27" s="76" customFormat="1" ht="34.9" hidden="1" customHeight="1">
      <c r="B64" s="216">
        <v>42917</v>
      </c>
      <c r="C64" s="694">
        <f t="shared" si="14"/>
        <v>2377.680088479</v>
      </c>
      <c r="D64" s="694">
        <f t="shared" si="15"/>
        <v>2095.683590269</v>
      </c>
      <c r="E64" s="695">
        <v>113.21681977000001</v>
      </c>
      <c r="F64" s="695">
        <v>22.534526</v>
      </c>
      <c r="G64" s="695">
        <v>753.4433037</v>
      </c>
      <c r="H64" s="694">
        <f t="shared" si="16"/>
        <v>889.19464947000006</v>
      </c>
      <c r="I64" s="695">
        <v>60.469764499999997</v>
      </c>
      <c r="J64" s="695">
        <v>7.0737303000000001E-2</v>
      </c>
      <c r="K64" s="695">
        <v>59.285530295000001</v>
      </c>
      <c r="L64" s="694">
        <f t="shared" si="11"/>
        <v>119.826032098</v>
      </c>
      <c r="M64" s="694">
        <f t="shared" si="17"/>
        <v>1009.0206815680001</v>
      </c>
      <c r="N64" s="532">
        <v>85.183430502000007</v>
      </c>
      <c r="O64" s="532">
        <v>0.11801739900000001</v>
      </c>
      <c r="P64" s="532">
        <v>946.09631300000001</v>
      </c>
      <c r="Q64" s="531">
        <f t="shared" si="18"/>
        <v>1031.3977609010001</v>
      </c>
      <c r="R64" s="532">
        <v>19.3916267</v>
      </c>
      <c r="S64" s="532">
        <v>0.105394</v>
      </c>
      <c r="T64" s="532">
        <v>35.768127100000001</v>
      </c>
      <c r="U64" s="531">
        <f t="shared" si="12"/>
        <v>55.265147800000001</v>
      </c>
      <c r="V64" s="532">
        <v>63.178190870000002</v>
      </c>
      <c r="W64" s="532">
        <v>2.00831823</v>
      </c>
      <c r="X64" s="532">
        <v>216.80998911</v>
      </c>
      <c r="Y64" s="531">
        <f t="shared" si="13"/>
        <v>281.99649821000003</v>
      </c>
      <c r="AA64" s="224"/>
    </row>
    <row r="65" spans="2:27" s="76" customFormat="1" ht="34.9" hidden="1" customHeight="1">
      <c r="B65" s="217">
        <v>42948</v>
      </c>
      <c r="C65" s="696">
        <f t="shared" si="14"/>
        <v>2107.7574079999999</v>
      </c>
      <c r="D65" s="696">
        <f t="shared" si="15"/>
        <v>1797.933626</v>
      </c>
      <c r="E65" s="697">
        <v>103.84407899999999</v>
      </c>
      <c r="F65" s="697">
        <v>17.666332000000001</v>
      </c>
      <c r="G65" s="697">
        <v>673.84744799999999</v>
      </c>
      <c r="H65" s="696">
        <f t="shared" si="16"/>
        <v>795.35785899999996</v>
      </c>
      <c r="I65" s="697">
        <v>46.123469999999998</v>
      </c>
      <c r="J65" s="697">
        <v>5.5203000000000002E-2</v>
      </c>
      <c r="K65" s="697">
        <v>64.827040999999994</v>
      </c>
      <c r="L65" s="696">
        <f t="shared" si="11"/>
        <v>111.00571399999998</v>
      </c>
      <c r="M65" s="696">
        <f t="shared" si="17"/>
        <v>906.36357299999997</v>
      </c>
      <c r="N65" s="537">
        <v>112.989818</v>
      </c>
      <c r="O65" s="537">
        <v>0.118017</v>
      </c>
      <c r="P65" s="537">
        <v>722.87752899999998</v>
      </c>
      <c r="Q65" s="536">
        <f t="shared" si="18"/>
        <v>835.985364</v>
      </c>
      <c r="R65" s="537">
        <v>20.198357999999999</v>
      </c>
      <c r="S65" s="537">
        <v>0.15250900000000001</v>
      </c>
      <c r="T65" s="537">
        <v>35.233822000000004</v>
      </c>
      <c r="U65" s="536">
        <f t="shared" si="12"/>
        <v>55.584688999999997</v>
      </c>
      <c r="V65" s="537">
        <v>59.566231999999999</v>
      </c>
      <c r="W65" s="537">
        <v>3.0845929999999999</v>
      </c>
      <c r="X65" s="537">
        <v>247.172957</v>
      </c>
      <c r="Y65" s="536">
        <f t="shared" si="13"/>
        <v>309.82378199999999</v>
      </c>
      <c r="AA65" s="224"/>
    </row>
    <row r="66" spans="2:27" s="76" customFormat="1" ht="34.9" hidden="1" customHeight="1">
      <c r="B66" s="216">
        <v>42979</v>
      </c>
      <c r="C66" s="694">
        <f t="shared" si="14"/>
        <v>2123.9789952390001</v>
      </c>
      <c r="D66" s="694">
        <f t="shared" si="15"/>
        <v>1829.1201878290001</v>
      </c>
      <c r="E66" s="695">
        <v>109.6699789</v>
      </c>
      <c r="F66" s="695">
        <v>17.722064499999998</v>
      </c>
      <c r="G66" s="695">
        <v>676.90743770000006</v>
      </c>
      <c r="H66" s="694">
        <f t="shared" si="16"/>
        <v>804.29948110000009</v>
      </c>
      <c r="I66" s="695">
        <v>47.573157399999999</v>
      </c>
      <c r="J66" s="695">
        <v>0.109800491</v>
      </c>
      <c r="K66" s="695">
        <v>90.542815694999987</v>
      </c>
      <c r="L66" s="694">
        <f t="shared" si="11"/>
        <v>138.225773586</v>
      </c>
      <c r="M66" s="694">
        <f t="shared" si="17"/>
        <v>942.52525468600015</v>
      </c>
      <c r="N66" s="532">
        <v>71.215364843000003</v>
      </c>
      <c r="O66" s="532">
        <v>0</v>
      </c>
      <c r="P66" s="532">
        <v>764.21777899999995</v>
      </c>
      <c r="Q66" s="531">
        <f t="shared" si="18"/>
        <v>835.43314384299993</v>
      </c>
      <c r="R66" s="532">
        <v>16.3851491</v>
      </c>
      <c r="S66" s="532">
        <v>0.21344199999999999</v>
      </c>
      <c r="T66" s="532">
        <v>34.563198200000002</v>
      </c>
      <c r="U66" s="531">
        <f t="shared" si="12"/>
        <v>51.161789300000002</v>
      </c>
      <c r="V66" s="532">
        <v>76.401628549999998</v>
      </c>
      <c r="W66" s="532">
        <v>7.1164669500000004</v>
      </c>
      <c r="X66" s="532">
        <v>211.34071191000001</v>
      </c>
      <c r="Y66" s="531">
        <f t="shared" si="13"/>
        <v>294.85880741</v>
      </c>
      <c r="AA66" s="224"/>
    </row>
    <row r="67" spans="2:27" s="76" customFormat="1" ht="34.9" hidden="1" customHeight="1">
      <c r="B67" s="217">
        <v>43009</v>
      </c>
      <c r="C67" s="696">
        <f t="shared" si="14"/>
        <v>2131.9213304689997</v>
      </c>
      <c r="D67" s="696">
        <f t="shared" si="15"/>
        <v>1845.9421249299999</v>
      </c>
      <c r="E67" s="697">
        <v>106.63095013</v>
      </c>
      <c r="F67" s="697">
        <v>1.17032867</v>
      </c>
      <c r="G67" s="697">
        <v>622.28935460000002</v>
      </c>
      <c r="H67" s="696">
        <f t="shared" si="16"/>
        <v>730.0906334</v>
      </c>
      <c r="I67" s="697">
        <v>45.960357129999998</v>
      </c>
      <c r="J67" s="697">
        <v>0.28718433599999998</v>
      </c>
      <c r="K67" s="697">
        <v>92.899523995999985</v>
      </c>
      <c r="L67" s="696">
        <f t="shared" si="11"/>
        <v>139.147065462</v>
      </c>
      <c r="M67" s="696">
        <f t="shared" si="17"/>
        <v>869.237698862</v>
      </c>
      <c r="N67" s="537">
        <v>81.257689143000007</v>
      </c>
      <c r="O67" s="537">
        <v>1.0697524999999999E-2</v>
      </c>
      <c r="P67" s="537">
        <v>844.74569899999995</v>
      </c>
      <c r="Q67" s="536">
        <f t="shared" si="18"/>
        <v>926.01408566800001</v>
      </c>
      <c r="R67" s="537">
        <v>16.201189199999998</v>
      </c>
      <c r="S67" s="537">
        <v>0.25639000000000001</v>
      </c>
      <c r="T67" s="537">
        <v>34.232761200000006</v>
      </c>
      <c r="U67" s="536">
        <f t="shared" si="12"/>
        <v>50.690340400000004</v>
      </c>
      <c r="V67" s="537">
        <v>55.089035200000005</v>
      </c>
      <c r="W67" s="537">
        <v>2.83464377</v>
      </c>
      <c r="X67" s="537">
        <v>228.05552656899999</v>
      </c>
      <c r="Y67" s="536">
        <f t="shared" si="13"/>
        <v>285.97920553900002</v>
      </c>
      <c r="AA67" s="224"/>
    </row>
    <row r="68" spans="2:27" s="76" customFormat="1" ht="34.9" hidden="1" customHeight="1">
      <c r="B68" s="216">
        <v>43040</v>
      </c>
      <c r="C68" s="694">
        <f t="shared" si="14"/>
        <v>2287.2585774079998</v>
      </c>
      <c r="D68" s="694">
        <f t="shared" si="15"/>
        <v>1999.9940314630001</v>
      </c>
      <c r="E68" s="695">
        <v>105.99755283000002</v>
      </c>
      <c r="F68" s="695">
        <v>15.387042300000001</v>
      </c>
      <c r="G68" s="695">
        <v>688.23429999999996</v>
      </c>
      <c r="H68" s="694">
        <f t="shared" si="16"/>
        <v>809.61889512999994</v>
      </c>
      <c r="I68" s="695">
        <v>43.682821480000001</v>
      </c>
      <c r="J68" s="695">
        <v>7.9075189000000004E-2</v>
      </c>
      <c r="K68" s="695">
        <v>94.273124796000005</v>
      </c>
      <c r="L68" s="694">
        <f t="shared" si="11"/>
        <v>138.035021465</v>
      </c>
      <c r="M68" s="694">
        <f t="shared" si="17"/>
        <v>947.65391659499994</v>
      </c>
      <c r="N68" s="532">
        <v>115.75724864300001</v>
      </c>
      <c r="O68" s="532">
        <v>1.0697524999999999E-2</v>
      </c>
      <c r="P68" s="532">
        <v>876.77376600000002</v>
      </c>
      <c r="Q68" s="531">
        <f t="shared" si="18"/>
        <v>992.541712168</v>
      </c>
      <c r="R68" s="532">
        <v>14.3729326</v>
      </c>
      <c r="S68" s="532">
        <v>0.30730299999999999</v>
      </c>
      <c r="T68" s="532">
        <v>45.118167100000001</v>
      </c>
      <c r="U68" s="531">
        <f t="shared" si="12"/>
        <v>59.798402699999997</v>
      </c>
      <c r="V68" s="532">
        <v>59.037041719999998</v>
      </c>
      <c r="W68" s="532">
        <v>0.15770679999999998</v>
      </c>
      <c r="X68" s="532">
        <v>228.06979742500002</v>
      </c>
      <c r="Y68" s="531">
        <f t="shared" si="13"/>
        <v>287.26454594500001</v>
      </c>
      <c r="AA68" s="224"/>
    </row>
    <row r="69" spans="2:27" s="76" customFormat="1" ht="34.9" hidden="1" customHeight="1">
      <c r="B69" s="217">
        <v>43070</v>
      </c>
      <c r="C69" s="696">
        <f t="shared" si="14"/>
        <v>2336.2516582570001</v>
      </c>
      <c r="D69" s="696">
        <f t="shared" si="15"/>
        <v>2085.8409396669999</v>
      </c>
      <c r="E69" s="697">
        <v>107.86894793</v>
      </c>
      <c r="F69" s="697">
        <v>15.506045500000001</v>
      </c>
      <c r="G69" s="697">
        <v>673.53603099999998</v>
      </c>
      <c r="H69" s="696">
        <f t="shared" si="16"/>
        <v>796.91102443</v>
      </c>
      <c r="I69" s="697">
        <v>61.020982959999998</v>
      </c>
      <c r="J69" s="697">
        <v>0.13855501199999998</v>
      </c>
      <c r="K69" s="697">
        <v>97.829620496999993</v>
      </c>
      <c r="L69" s="696">
        <f t="shared" si="11"/>
        <v>158.98915846899999</v>
      </c>
      <c r="M69" s="696">
        <f t="shared" si="17"/>
        <v>955.90018289900001</v>
      </c>
      <c r="N69" s="537">
        <v>66.542721542999999</v>
      </c>
      <c r="O69" s="537">
        <v>1.0697524999999999E-2</v>
      </c>
      <c r="P69" s="537">
        <v>983.57150799999999</v>
      </c>
      <c r="Q69" s="536">
        <f t="shared" si="18"/>
        <v>1050.124927068</v>
      </c>
      <c r="R69" s="537">
        <v>21.574256899999998</v>
      </c>
      <c r="S69" s="537">
        <v>0.292657</v>
      </c>
      <c r="T69" s="537">
        <v>57.948915799999995</v>
      </c>
      <c r="U69" s="536">
        <f t="shared" si="12"/>
        <v>79.815829699999995</v>
      </c>
      <c r="V69" s="537">
        <v>54.399760519999994</v>
      </c>
      <c r="W69" s="537">
        <v>2.8896576400000002</v>
      </c>
      <c r="X69" s="537">
        <v>193.12130043000002</v>
      </c>
      <c r="Y69" s="536">
        <f t="shared" si="13"/>
        <v>250.41071859000002</v>
      </c>
      <c r="AA69" s="224"/>
    </row>
    <row r="70" spans="2:27" s="76" customFormat="1" ht="34.9" hidden="1" customHeight="1">
      <c r="B70" s="215">
        <v>2018</v>
      </c>
      <c r="C70" s="636"/>
      <c r="D70" s="636"/>
      <c r="E70" s="636"/>
      <c r="F70" s="636"/>
      <c r="G70" s="636"/>
      <c r="H70" s="636"/>
      <c r="I70" s="636"/>
      <c r="J70" s="636"/>
      <c r="K70" s="636"/>
      <c r="L70" s="636"/>
      <c r="M70" s="636"/>
      <c r="N70" s="891"/>
      <c r="O70" s="891"/>
      <c r="P70" s="891"/>
      <c r="Q70" s="891"/>
      <c r="R70" s="891"/>
      <c r="S70" s="891"/>
      <c r="T70" s="891"/>
      <c r="U70" s="891"/>
      <c r="V70" s="891"/>
      <c r="W70" s="891"/>
      <c r="X70" s="897"/>
      <c r="Y70" s="891"/>
      <c r="AA70" s="224"/>
    </row>
    <row r="71" spans="2:27" s="76" customFormat="1" ht="34.9" hidden="1" customHeight="1">
      <c r="B71" s="216">
        <v>43101</v>
      </c>
      <c r="C71" s="694">
        <f t="shared" si="14"/>
        <v>2373.3621687159998</v>
      </c>
      <c r="D71" s="694">
        <f t="shared" si="15"/>
        <v>2142.091700811</v>
      </c>
      <c r="E71" s="695">
        <v>111.32019608</v>
      </c>
      <c r="F71" s="695">
        <v>13.907938</v>
      </c>
      <c r="G71" s="695">
        <v>645.18583999999998</v>
      </c>
      <c r="H71" s="694">
        <f t="shared" si="16"/>
        <v>770.41397408</v>
      </c>
      <c r="I71" s="695">
        <v>61.341752879999994</v>
      </c>
      <c r="J71" s="695">
        <v>0.11309180899999999</v>
      </c>
      <c r="K71" s="695">
        <v>98.618014299999999</v>
      </c>
      <c r="L71" s="694">
        <f t="shared" si="11"/>
        <v>160.072858989</v>
      </c>
      <c r="M71" s="694">
        <f t="shared" si="17"/>
        <v>930.486833069</v>
      </c>
      <c r="N71" s="532">
        <v>76.888363039999987</v>
      </c>
      <c r="O71" s="532">
        <v>1.0714201999999999E-2</v>
      </c>
      <c r="P71" s="532">
        <v>1048.023001</v>
      </c>
      <c r="Q71" s="531">
        <f t="shared" si="18"/>
        <v>1124.922078242</v>
      </c>
      <c r="R71" s="532">
        <v>26.257367300000002</v>
      </c>
      <c r="S71" s="532">
        <v>0.442857</v>
      </c>
      <c r="T71" s="532">
        <v>59.982565200000003</v>
      </c>
      <c r="U71" s="531">
        <f t="shared" si="12"/>
        <v>86.682789500000013</v>
      </c>
      <c r="V71" s="532">
        <v>66.743584459999994</v>
      </c>
      <c r="W71" s="532">
        <v>2.8900977700000001</v>
      </c>
      <c r="X71" s="532">
        <v>161.636785675</v>
      </c>
      <c r="Y71" s="531">
        <f t="shared" si="13"/>
        <v>231.27046790499998</v>
      </c>
      <c r="AA71" s="224"/>
    </row>
    <row r="72" spans="2:27" s="76" customFormat="1" ht="34.9" hidden="1" customHeight="1">
      <c r="B72" s="217">
        <v>43133</v>
      </c>
      <c r="C72" s="696">
        <f t="shared" si="14"/>
        <v>2375.3060970400002</v>
      </c>
      <c r="D72" s="696">
        <f t="shared" si="15"/>
        <v>2139.9133327879999</v>
      </c>
      <c r="E72" s="697">
        <v>127.71154663999998</v>
      </c>
      <c r="F72" s="697">
        <v>14.161372199999999</v>
      </c>
      <c r="G72" s="697">
        <v>650.67282799999998</v>
      </c>
      <c r="H72" s="696">
        <f t="shared" si="16"/>
        <v>792.54574683999999</v>
      </c>
      <c r="I72" s="697">
        <v>64.246664940000002</v>
      </c>
      <c r="J72" s="697">
        <v>0.17772326599999999</v>
      </c>
      <c r="K72" s="697">
        <v>95.480487599999989</v>
      </c>
      <c r="L72" s="696">
        <f t="shared" si="11"/>
        <v>159.90487580600001</v>
      </c>
      <c r="M72" s="696">
        <f t="shared" si="17"/>
        <v>952.45062264600006</v>
      </c>
      <c r="N72" s="537">
        <v>66.808995539999998</v>
      </c>
      <c r="O72" s="537">
        <v>1.0714201999999999E-2</v>
      </c>
      <c r="P72" s="537">
        <v>1030.4149930000001</v>
      </c>
      <c r="Q72" s="536">
        <f t="shared" si="18"/>
        <v>1097.2347027420001</v>
      </c>
      <c r="R72" s="537">
        <v>30.6231863</v>
      </c>
      <c r="S72" s="537">
        <v>0.52511799999999997</v>
      </c>
      <c r="T72" s="537">
        <v>59.079703100000003</v>
      </c>
      <c r="U72" s="536">
        <f t="shared" si="12"/>
        <v>90.228007399999996</v>
      </c>
      <c r="V72" s="537">
        <v>63.478237710000002</v>
      </c>
      <c r="W72" s="537">
        <v>2.8894303199999998</v>
      </c>
      <c r="X72" s="537">
        <v>169.025096222</v>
      </c>
      <c r="Y72" s="536">
        <f t="shared" si="13"/>
        <v>235.39276425200001</v>
      </c>
      <c r="AA72" s="224"/>
    </row>
    <row r="73" spans="2:27" s="76" customFormat="1" ht="34.9" hidden="1" customHeight="1">
      <c r="B73" s="216">
        <v>43160</v>
      </c>
      <c r="C73" s="694">
        <f t="shared" si="14"/>
        <v>2368.010823307</v>
      </c>
      <c r="D73" s="694">
        <f t="shared" si="15"/>
        <v>2123.2496110420002</v>
      </c>
      <c r="E73" s="695">
        <v>114.40653363</v>
      </c>
      <c r="F73" s="695">
        <v>14.331656599999999</v>
      </c>
      <c r="G73" s="695">
        <v>669.10584700000004</v>
      </c>
      <c r="H73" s="694">
        <f t="shared" si="16"/>
        <v>797.84403723000003</v>
      </c>
      <c r="I73" s="695">
        <v>72.819940290000005</v>
      </c>
      <c r="J73" s="695">
        <v>0.20208927600000001</v>
      </c>
      <c r="K73" s="695">
        <v>95.747891899999999</v>
      </c>
      <c r="L73" s="694">
        <f t="shared" si="11"/>
        <v>168.769921466</v>
      </c>
      <c r="M73" s="694">
        <f t="shared" si="17"/>
        <v>966.61395869600005</v>
      </c>
      <c r="N73" s="532">
        <v>77.724144543999998</v>
      </c>
      <c r="O73" s="532">
        <v>1.0714201999999999E-2</v>
      </c>
      <c r="P73" s="532">
        <v>988.121486</v>
      </c>
      <c r="Q73" s="531">
        <f t="shared" si="18"/>
        <v>1065.8563447460001</v>
      </c>
      <c r="R73" s="532">
        <v>30.495025999999999</v>
      </c>
      <c r="S73" s="532">
        <v>0.60960499999999995</v>
      </c>
      <c r="T73" s="532">
        <v>59.674676599999998</v>
      </c>
      <c r="U73" s="531">
        <f t="shared" si="12"/>
        <v>90.779307599999996</v>
      </c>
      <c r="V73" s="532">
        <v>63.411020799999996</v>
      </c>
      <c r="W73" s="532">
        <v>3.4943101200000002</v>
      </c>
      <c r="X73" s="532">
        <v>177.855881345</v>
      </c>
      <c r="Y73" s="531">
        <f t="shared" si="13"/>
        <v>244.76121226499998</v>
      </c>
      <c r="AA73" s="224"/>
    </row>
    <row r="74" spans="2:27" s="76" customFormat="1" ht="34.9" hidden="1" customHeight="1">
      <c r="B74" s="217">
        <v>43191</v>
      </c>
      <c r="C74" s="696">
        <f t="shared" si="14"/>
        <v>2516.810711352</v>
      </c>
      <c r="D74" s="696">
        <f t="shared" si="15"/>
        <v>2254.398515672</v>
      </c>
      <c r="E74" s="697">
        <v>145.34488519999999</v>
      </c>
      <c r="F74" s="697">
        <v>14.4315286</v>
      </c>
      <c r="G74" s="697">
        <v>676.04786000000001</v>
      </c>
      <c r="H74" s="696">
        <f t="shared" si="16"/>
        <v>835.82427380000001</v>
      </c>
      <c r="I74" s="697">
        <v>53.280482399999997</v>
      </c>
      <c r="J74" s="697">
        <v>0.19048642800000001</v>
      </c>
      <c r="K74" s="697">
        <v>97.585388399999999</v>
      </c>
      <c r="L74" s="696">
        <f t="shared" si="11"/>
        <v>151.056357228</v>
      </c>
      <c r="M74" s="696">
        <f t="shared" si="17"/>
        <v>986.88063102800004</v>
      </c>
      <c r="N74" s="537">
        <v>67.652097344000012</v>
      </c>
      <c r="O74" s="537">
        <v>1.0741000000000001E-2</v>
      </c>
      <c r="P74" s="537">
        <v>1114.5939310000001</v>
      </c>
      <c r="Q74" s="536">
        <f t="shared" si="18"/>
        <v>1182.2567693440001</v>
      </c>
      <c r="R74" s="537">
        <v>23.7177604</v>
      </c>
      <c r="S74" s="537">
        <v>0.78098000000000001</v>
      </c>
      <c r="T74" s="537">
        <v>60.762374899999998</v>
      </c>
      <c r="U74" s="536">
        <f t="shared" si="12"/>
        <v>85.2611153</v>
      </c>
      <c r="V74" s="537">
        <v>75.00485359999999</v>
      </c>
      <c r="W74" s="537">
        <v>0.14273917699999999</v>
      </c>
      <c r="X74" s="537">
        <v>187.264602903</v>
      </c>
      <c r="Y74" s="536">
        <f t="shared" si="13"/>
        <v>262.41219567999997</v>
      </c>
      <c r="AA74" s="224"/>
    </row>
    <row r="75" spans="2:27" s="76" customFormat="1" ht="34.9" hidden="1" customHeight="1">
      <c r="B75" s="216">
        <v>43221</v>
      </c>
      <c r="C75" s="694">
        <f t="shared" si="14"/>
        <v>2647.5017490090004</v>
      </c>
      <c r="D75" s="694">
        <f t="shared" si="15"/>
        <v>2355.4433599540002</v>
      </c>
      <c r="E75" s="695">
        <v>135.69146980000002</v>
      </c>
      <c r="F75" s="695">
        <v>14.355393599999999</v>
      </c>
      <c r="G75" s="695">
        <v>691.93545900000004</v>
      </c>
      <c r="H75" s="694">
        <f t="shared" si="16"/>
        <v>841.98232240000004</v>
      </c>
      <c r="I75" s="695">
        <v>47.356434449999995</v>
      </c>
      <c r="J75" s="695">
        <v>9.7500599999999996E-3</v>
      </c>
      <c r="K75" s="695">
        <v>99.454949499999998</v>
      </c>
      <c r="L75" s="694">
        <f t="shared" si="11"/>
        <v>146.82113400999998</v>
      </c>
      <c r="M75" s="694">
        <f t="shared" si="17"/>
        <v>988.80345641000008</v>
      </c>
      <c r="N75" s="532">
        <v>72.154520644000016</v>
      </c>
      <c r="O75" s="532">
        <v>1.0741000000000001E-2</v>
      </c>
      <c r="P75" s="532">
        <v>1203.9220800000001</v>
      </c>
      <c r="Q75" s="531">
        <f t="shared" si="18"/>
        <v>1276.0873416440002</v>
      </c>
      <c r="R75" s="532">
        <v>30.6452882</v>
      </c>
      <c r="S75" s="532">
        <v>0.74812299999999998</v>
      </c>
      <c r="T75" s="532">
        <v>59.159150700000005</v>
      </c>
      <c r="U75" s="531">
        <f t="shared" si="12"/>
        <v>90.552561900000001</v>
      </c>
      <c r="V75" s="532">
        <v>93.431559700000008</v>
      </c>
      <c r="W75" s="532">
        <v>4.7759252500000002</v>
      </c>
      <c r="X75" s="532">
        <v>193.85090410499998</v>
      </c>
      <c r="Y75" s="531">
        <f t="shared" si="13"/>
        <v>292.05838905500002</v>
      </c>
      <c r="AA75" s="224"/>
    </row>
    <row r="76" spans="2:27" s="76" customFormat="1" ht="34.9" hidden="1" customHeight="1">
      <c r="B76" s="217">
        <v>43252</v>
      </c>
      <c r="C76" s="696">
        <f t="shared" si="14"/>
        <v>2557.5067410650004</v>
      </c>
      <c r="D76" s="696">
        <f t="shared" si="15"/>
        <v>2278.7171790670004</v>
      </c>
      <c r="E76" s="697">
        <v>174.3813748</v>
      </c>
      <c r="F76" s="697">
        <v>14.3556884</v>
      </c>
      <c r="G76" s="697">
        <v>691.154989</v>
      </c>
      <c r="H76" s="696">
        <f t="shared" si="16"/>
        <v>879.89205219999997</v>
      </c>
      <c r="I76" s="697">
        <v>53.37165401</v>
      </c>
      <c r="J76" s="697">
        <v>9.1517726999999993E-2</v>
      </c>
      <c r="K76" s="697">
        <v>99.226419700000008</v>
      </c>
      <c r="L76" s="696">
        <f t="shared" si="11"/>
        <v>152.68959143700002</v>
      </c>
      <c r="M76" s="696">
        <f t="shared" si="17"/>
        <v>1032.5816436370001</v>
      </c>
      <c r="N76" s="537">
        <v>70.795071340000007</v>
      </c>
      <c r="O76" s="537">
        <v>1.0741000000000001E-2</v>
      </c>
      <c r="P76" s="537">
        <v>1098.695238</v>
      </c>
      <c r="Q76" s="536">
        <f t="shared" si="18"/>
        <v>1169.5010503400001</v>
      </c>
      <c r="R76" s="537">
        <v>17.994915690000003</v>
      </c>
      <c r="S76" s="537">
        <v>0.58872500000000005</v>
      </c>
      <c r="T76" s="537">
        <v>58.050844399999995</v>
      </c>
      <c r="U76" s="536">
        <f t="shared" si="12"/>
        <v>76.634485089999998</v>
      </c>
      <c r="V76" s="537">
        <v>67.695245670000006</v>
      </c>
      <c r="W76" s="537">
        <v>5.4132406199999998</v>
      </c>
      <c r="X76" s="537">
        <v>205.68107570800001</v>
      </c>
      <c r="Y76" s="536">
        <f t="shared" si="13"/>
        <v>278.78956199800001</v>
      </c>
      <c r="AA76" s="224"/>
    </row>
    <row r="77" spans="2:27" s="76" customFormat="1" ht="34.9" hidden="1" customHeight="1">
      <c r="B77" s="216">
        <v>43282</v>
      </c>
      <c r="C77" s="694">
        <f t="shared" si="14"/>
        <v>2538.3555587669998</v>
      </c>
      <c r="D77" s="694">
        <f t="shared" si="15"/>
        <v>2251.7232753479998</v>
      </c>
      <c r="E77" s="695">
        <v>145.86380750000001</v>
      </c>
      <c r="F77" s="695">
        <v>1.0508272400000001</v>
      </c>
      <c r="G77" s="695">
        <v>703.22140100000001</v>
      </c>
      <c r="H77" s="694">
        <f t="shared" si="16"/>
        <v>850.13603574000001</v>
      </c>
      <c r="I77" s="695">
        <v>54.442119410000004</v>
      </c>
      <c r="J77" s="695">
        <v>9.7117627000000012E-2</v>
      </c>
      <c r="K77" s="695">
        <v>92.061775699999998</v>
      </c>
      <c r="L77" s="694">
        <f t="shared" si="11"/>
        <v>146.60101273700002</v>
      </c>
      <c r="M77" s="694">
        <f t="shared" si="17"/>
        <v>996.73704847700003</v>
      </c>
      <c r="N77" s="532">
        <v>78.634515039999997</v>
      </c>
      <c r="O77" s="532">
        <v>1.077E-2</v>
      </c>
      <c r="P77" s="532">
        <v>1103.944266</v>
      </c>
      <c r="Q77" s="531">
        <f t="shared" si="18"/>
        <v>1182.5895510400001</v>
      </c>
      <c r="R77" s="532">
        <v>15.572118331</v>
      </c>
      <c r="S77" s="532">
        <v>0.52691699999999997</v>
      </c>
      <c r="T77" s="532">
        <v>56.2976405</v>
      </c>
      <c r="U77" s="531">
        <f t="shared" si="12"/>
        <v>72.396675830999996</v>
      </c>
      <c r="V77" s="532">
        <v>79.210347780000006</v>
      </c>
      <c r="W77" s="532">
        <v>4.4435928499999999</v>
      </c>
      <c r="X77" s="532">
        <v>202.97834278900001</v>
      </c>
      <c r="Y77" s="531">
        <f t="shared" si="13"/>
        <v>286.63228341900003</v>
      </c>
      <c r="AA77" s="224"/>
    </row>
    <row r="78" spans="2:27" s="76" customFormat="1" ht="34.9" hidden="1" customHeight="1">
      <c r="B78" s="217">
        <v>43313</v>
      </c>
      <c r="C78" s="696">
        <f t="shared" si="14"/>
        <v>2584.0214096229997</v>
      </c>
      <c r="D78" s="696">
        <f t="shared" si="15"/>
        <v>2285.2746507329998</v>
      </c>
      <c r="E78" s="697">
        <v>150.1816891</v>
      </c>
      <c r="F78" s="697">
        <v>11.3714963</v>
      </c>
      <c r="G78" s="697">
        <v>678.31443400000001</v>
      </c>
      <c r="H78" s="696">
        <f t="shared" si="16"/>
        <v>839.86761939999997</v>
      </c>
      <c r="I78" s="697">
        <v>52.338580149999999</v>
      </c>
      <c r="J78" s="697">
        <v>0.15967213500000002</v>
      </c>
      <c r="K78" s="697">
        <v>90.660358099999996</v>
      </c>
      <c r="L78" s="696">
        <f t="shared" si="11"/>
        <v>143.158610385</v>
      </c>
      <c r="M78" s="696">
        <f t="shared" si="17"/>
        <v>983.02622978499994</v>
      </c>
      <c r="N78" s="537">
        <v>61.576561642000001</v>
      </c>
      <c r="O78" s="537">
        <v>1.077E-2</v>
      </c>
      <c r="P78" s="537">
        <v>1174.97486</v>
      </c>
      <c r="Q78" s="536">
        <f t="shared" si="18"/>
        <v>1236.562191642</v>
      </c>
      <c r="R78" s="537">
        <v>15.881382205999998</v>
      </c>
      <c r="S78" s="537">
        <v>0.53795800000000005</v>
      </c>
      <c r="T78" s="537">
        <v>49.2668891</v>
      </c>
      <c r="U78" s="536">
        <f t="shared" si="12"/>
        <v>65.686229306000001</v>
      </c>
      <c r="V78" s="537">
        <v>92.548922099999999</v>
      </c>
      <c r="W78" s="537">
        <v>0.14904814300000002</v>
      </c>
      <c r="X78" s="537">
        <v>206.04878864700001</v>
      </c>
      <c r="Y78" s="536">
        <f t="shared" si="13"/>
        <v>298.74675889000002</v>
      </c>
      <c r="AA78" s="224"/>
    </row>
    <row r="79" spans="2:27" s="76" customFormat="1" ht="34.9" hidden="1" customHeight="1">
      <c r="B79" s="216">
        <v>43344</v>
      </c>
      <c r="C79" s="694">
        <f t="shared" si="14"/>
        <v>2511.7648176350003</v>
      </c>
      <c r="D79" s="694">
        <f t="shared" si="15"/>
        <v>2240.4509997340006</v>
      </c>
      <c r="E79" s="695">
        <v>142.63727580000003</v>
      </c>
      <c r="F79" s="695">
        <v>11.722276900000001</v>
      </c>
      <c r="G79" s="695">
        <v>680.03686600000003</v>
      </c>
      <c r="H79" s="694">
        <f t="shared" si="16"/>
        <v>834.39641870000003</v>
      </c>
      <c r="I79" s="695">
        <v>37.922021723999997</v>
      </c>
      <c r="J79" s="695">
        <v>0.34082540100000003</v>
      </c>
      <c r="K79" s="695">
        <v>91.544700599999999</v>
      </c>
      <c r="L79" s="694">
        <f t="shared" si="11"/>
        <v>129.80754772500001</v>
      </c>
      <c r="M79" s="694">
        <f t="shared" si="17"/>
        <v>964.20396642500009</v>
      </c>
      <c r="N79" s="532">
        <v>65.283312241999994</v>
      </c>
      <c r="O79" s="532">
        <v>1.077E-2</v>
      </c>
      <c r="P79" s="532">
        <v>1144.716846</v>
      </c>
      <c r="Q79" s="531">
        <f t="shared" si="18"/>
        <v>1210.0109282420001</v>
      </c>
      <c r="R79" s="532">
        <v>17.575180567</v>
      </c>
      <c r="S79" s="532">
        <v>0.36016500000000001</v>
      </c>
      <c r="T79" s="532">
        <v>48.300759499999998</v>
      </c>
      <c r="U79" s="531">
        <f t="shared" si="12"/>
        <v>66.236105066999997</v>
      </c>
      <c r="V79" s="532">
        <v>78.355736700000008</v>
      </c>
      <c r="W79" s="532">
        <v>4.6462261379999994</v>
      </c>
      <c r="X79" s="532">
        <v>188.311855063</v>
      </c>
      <c r="Y79" s="531">
        <f t="shared" si="13"/>
        <v>271.31381790099999</v>
      </c>
      <c r="AA79" s="224"/>
    </row>
    <row r="80" spans="2:27" s="76" customFormat="1" ht="34.9" hidden="1" customHeight="1">
      <c r="B80" s="217">
        <v>43374</v>
      </c>
      <c r="C80" s="696">
        <f t="shared" si="14"/>
        <v>2550.2633613900002</v>
      </c>
      <c r="D80" s="696">
        <f t="shared" si="15"/>
        <v>2326.1670329450003</v>
      </c>
      <c r="E80" s="697">
        <v>138.23644629999998</v>
      </c>
      <c r="F80" s="697">
        <v>1.1709581200000001</v>
      </c>
      <c r="G80" s="697">
        <v>675.72906510000007</v>
      </c>
      <c r="H80" s="696">
        <f t="shared" si="16"/>
        <v>815.13646951999999</v>
      </c>
      <c r="I80" s="697">
        <v>26.387734323999997</v>
      </c>
      <c r="J80" s="697">
        <v>0.52388900599999999</v>
      </c>
      <c r="K80" s="697">
        <v>89.628784899999999</v>
      </c>
      <c r="L80" s="696">
        <f t="shared" si="11"/>
        <v>116.54040823</v>
      </c>
      <c r="M80" s="696">
        <f t="shared" si="17"/>
        <v>931.67687775000002</v>
      </c>
      <c r="N80" s="537">
        <v>39.196852542000002</v>
      </c>
      <c r="O80" s="537">
        <v>1.0799E-2</v>
      </c>
      <c r="P80" s="537">
        <v>1292.8369210000001</v>
      </c>
      <c r="Q80" s="536">
        <f t="shared" si="18"/>
        <v>1332.044572542</v>
      </c>
      <c r="R80" s="537">
        <v>13.617273553</v>
      </c>
      <c r="S80" s="537">
        <v>0.307504</v>
      </c>
      <c r="T80" s="537">
        <v>48.520805100000004</v>
      </c>
      <c r="U80" s="536">
        <f t="shared" si="12"/>
        <v>62.445582653000002</v>
      </c>
      <c r="V80" s="537">
        <v>38.549397959999993</v>
      </c>
      <c r="W80" s="537">
        <v>4.5037608220000003</v>
      </c>
      <c r="X80" s="537">
        <v>181.04316966299999</v>
      </c>
      <c r="Y80" s="536">
        <f t="shared" si="13"/>
        <v>224.09632844499998</v>
      </c>
      <c r="AA80" s="224"/>
    </row>
    <row r="81" spans="2:27" s="76" customFormat="1" ht="34.9" hidden="1" customHeight="1">
      <c r="B81" s="216">
        <v>43405</v>
      </c>
      <c r="C81" s="694">
        <f t="shared" si="14"/>
        <v>2455.6751499299999</v>
      </c>
      <c r="D81" s="694">
        <f t="shared" si="15"/>
        <v>2232.3978096239998</v>
      </c>
      <c r="E81" s="695">
        <v>132.753333</v>
      </c>
      <c r="F81" s="695">
        <v>11.6705311</v>
      </c>
      <c r="G81" s="695">
        <v>658.79752940000003</v>
      </c>
      <c r="H81" s="694">
        <f t="shared" si="16"/>
        <v>803.22139349999998</v>
      </c>
      <c r="I81" s="695">
        <v>33.585570809999993</v>
      </c>
      <c r="J81" s="695">
        <v>0.58033207099999995</v>
      </c>
      <c r="K81" s="695">
        <v>81.730208599999997</v>
      </c>
      <c r="L81" s="694">
        <f t="shared" si="11"/>
        <v>115.89611148099999</v>
      </c>
      <c r="M81" s="694">
        <f t="shared" si="17"/>
        <v>919.11750498099991</v>
      </c>
      <c r="N81" s="532">
        <v>65.846184037</v>
      </c>
      <c r="O81" s="532">
        <v>1.0799E-2</v>
      </c>
      <c r="P81" s="532">
        <v>1186.0654939999999</v>
      </c>
      <c r="Q81" s="531">
        <f t="shared" si="18"/>
        <v>1251.9224770369999</v>
      </c>
      <c r="R81" s="532">
        <v>12.724014087</v>
      </c>
      <c r="S81" s="532">
        <v>0.71368581900000005</v>
      </c>
      <c r="T81" s="532">
        <v>47.920127700000002</v>
      </c>
      <c r="U81" s="531">
        <f t="shared" si="12"/>
        <v>61.357827606000001</v>
      </c>
      <c r="V81" s="532">
        <v>39.755355990000005</v>
      </c>
      <c r="W81" s="532">
        <v>4.6043914920000004</v>
      </c>
      <c r="X81" s="532">
        <v>178.917592824</v>
      </c>
      <c r="Y81" s="531">
        <f t="shared" si="13"/>
        <v>223.27734030599999</v>
      </c>
      <c r="AA81" s="224"/>
    </row>
    <row r="82" spans="2:27" s="76" customFormat="1" ht="34.9" hidden="1" customHeight="1">
      <c r="B82" s="217">
        <v>43435</v>
      </c>
      <c r="C82" s="696">
        <f t="shared" si="14"/>
        <v>2671.179882249</v>
      </c>
      <c r="D82" s="696">
        <f t="shared" si="15"/>
        <v>2425.4880559779999</v>
      </c>
      <c r="E82" s="697">
        <v>125.83056329999999</v>
      </c>
      <c r="F82" s="697">
        <v>1.2388641899999999</v>
      </c>
      <c r="G82" s="697">
        <v>668.51529900000003</v>
      </c>
      <c r="H82" s="696">
        <f t="shared" si="16"/>
        <v>795.58472648999998</v>
      </c>
      <c r="I82" s="697">
        <v>74.261523238000009</v>
      </c>
      <c r="J82" s="697">
        <v>0.71511290300000008</v>
      </c>
      <c r="K82" s="697">
        <v>76.206303500000004</v>
      </c>
      <c r="L82" s="696">
        <f t="shared" si="11"/>
        <v>151.18293964100002</v>
      </c>
      <c r="M82" s="696">
        <f t="shared" si="17"/>
        <v>946.76766613099994</v>
      </c>
      <c r="N82" s="537">
        <v>73.443187441999996</v>
      </c>
      <c r="O82" s="537">
        <v>1.0799E-2</v>
      </c>
      <c r="P82" s="537">
        <v>1329.2835700000001</v>
      </c>
      <c r="Q82" s="536">
        <f t="shared" si="18"/>
        <v>1402.7375564420001</v>
      </c>
      <c r="R82" s="537">
        <v>25.269561940999999</v>
      </c>
      <c r="S82" s="537">
        <v>0.86390796399999992</v>
      </c>
      <c r="T82" s="537">
        <v>49.849363500000003</v>
      </c>
      <c r="U82" s="536">
        <f t="shared" si="12"/>
        <v>75.982833405000008</v>
      </c>
      <c r="V82" s="537">
        <v>43.452786259999996</v>
      </c>
      <c r="W82" s="537">
        <v>0.214355711</v>
      </c>
      <c r="X82" s="537">
        <v>202.02468430000002</v>
      </c>
      <c r="Y82" s="536">
        <f t="shared" si="13"/>
        <v>245.69182627100002</v>
      </c>
      <c r="AA82" s="224"/>
    </row>
    <row r="83" spans="2:27" s="76" customFormat="1" ht="34.9" hidden="1" customHeight="1">
      <c r="B83" s="215">
        <v>2019</v>
      </c>
      <c r="C83" s="636"/>
      <c r="D83" s="636"/>
      <c r="E83" s="636"/>
      <c r="F83" s="636"/>
      <c r="G83" s="636"/>
      <c r="H83" s="636"/>
      <c r="I83" s="636"/>
      <c r="J83" s="636"/>
      <c r="K83" s="636"/>
      <c r="L83" s="636"/>
      <c r="M83" s="636"/>
      <c r="N83" s="891"/>
      <c r="O83" s="891"/>
      <c r="P83" s="891"/>
      <c r="Q83" s="891"/>
      <c r="R83" s="891"/>
      <c r="S83" s="891"/>
      <c r="T83" s="891"/>
      <c r="U83" s="891"/>
      <c r="V83" s="891"/>
      <c r="W83" s="891"/>
      <c r="X83" s="897"/>
      <c r="Y83" s="891"/>
      <c r="AA83" s="224"/>
    </row>
    <row r="84" spans="2:27" s="76" customFormat="1" ht="34.9" hidden="1" customHeight="1">
      <c r="B84" s="216">
        <v>43466</v>
      </c>
      <c r="C84" s="694">
        <f t="shared" si="14"/>
        <v>2569.004295965</v>
      </c>
      <c r="D84" s="694">
        <f t="shared" si="15"/>
        <v>2321.5708147340001</v>
      </c>
      <c r="E84" s="695">
        <v>126.84751199999999</v>
      </c>
      <c r="F84" s="695">
        <v>8.0891653300000002</v>
      </c>
      <c r="G84" s="695">
        <v>651.90892719999999</v>
      </c>
      <c r="H84" s="694">
        <f t="shared" si="16"/>
        <v>786.84560452999995</v>
      </c>
      <c r="I84" s="695">
        <v>44.401287969000002</v>
      </c>
      <c r="J84" s="695">
        <v>0.90273808700000002</v>
      </c>
      <c r="K84" s="695">
        <v>51.090442000000003</v>
      </c>
      <c r="L84" s="694">
        <f t="shared" si="11"/>
        <v>96.394468056000008</v>
      </c>
      <c r="M84" s="694">
        <f t="shared" si="17"/>
        <v>883.240072586</v>
      </c>
      <c r="N84" s="532">
        <v>82.110135193000005</v>
      </c>
      <c r="O84" s="532">
        <v>1.0829E-2</v>
      </c>
      <c r="P84" s="532">
        <v>1285.340164</v>
      </c>
      <c r="Q84" s="531">
        <f t="shared" si="18"/>
        <v>1367.4611281929999</v>
      </c>
      <c r="R84" s="532">
        <v>23.052790981999998</v>
      </c>
      <c r="S84" s="532">
        <v>0.937770573</v>
      </c>
      <c r="T84" s="532">
        <v>46.879052399999999</v>
      </c>
      <c r="U84" s="531">
        <f t="shared" si="12"/>
        <v>70.869613955000005</v>
      </c>
      <c r="V84" s="532">
        <v>48.919550169999994</v>
      </c>
      <c r="W84" s="532">
        <v>0.46871406099999996</v>
      </c>
      <c r="X84" s="532">
        <v>198.04521700000001</v>
      </c>
      <c r="Y84" s="531">
        <f t="shared" si="13"/>
        <v>247.433481231</v>
      </c>
      <c r="AA84" s="224"/>
    </row>
    <row r="85" spans="2:27" s="76" customFormat="1" ht="34.9" hidden="1" customHeight="1">
      <c r="B85" s="217">
        <v>43497</v>
      </c>
      <c r="C85" s="696">
        <f t="shared" si="14"/>
        <v>2538.8163077839999</v>
      </c>
      <c r="D85" s="696">
        <f t="shared" si="15"/>
        <v>2301.8578739869999</v>
      </c>
      <c r="E85" s="697">
        <v>120.77213037999999</v>
      </c>
      <c r="F85" s="697">
        <v>1.56410114</v>
      </c>
      <c r="G85" s="697">
        <v>653.48017449999998</v>
      </c>
      <c r="H85" s="696">
        <f t="shared" si="16"/>
        <v>775.81640601999993</v>
      </c>
      <c r="I85" s="697">
        <v>39.190608387999994</v>
      </c>
      <c r="J85" s="697">
        <v>1.054701659</v>
      </c>
      <c r="K85" s="697">
        <v>48.810392999999998</v>
      </c>
      <c r="L85" s="696">
        <f t="shared" si="11"/>
        <v>89.055703046999994</v>
      </c>
      <c r="M85" s="696">
        <f t="shared" si="17"/>
        <v>864.87210906699988</v>
      </c>
      <c r="N85" s="537">
        <v>60.693539380000004</v>
      </c>
      <c r="O85" s="537">
        <v>1.0829E-2</v>
      </c>
      <c r="P85" s="537">
        <v>1310.471055</v>
      </c>
      <c r="Q85" s="536">
        <f t="shared" si="18"/>
        <v>1371.17542338</v>
      </c>
      <c r="R85" s="537">
        <v>17.758804467000001</v>
      </c>
      <c r="S85" s="537">
        <v>1.064275273</v>
      </c>
      <c r="T85" s="537">
        <v>46.987261799999999</v>
      </c>
      <c r="U85" s="536">
        <f t="shared" si="12"/>
        <v>65.810341539999996</v>
      </c>
      <c r="V85" s="537">
        <v>53.504914400000004</v>
      </c>
      <c r="W85" s="537">
        <v>0.176593897</v>
      </c>
      <c r="X85" s="537">
        <v>183.2769255</v>
      </c>
      <c r="Y85" s="536">
        <f t="shared" si="13"/>
        <v>236.958433797</v>
      </c>
      <c r="AA85" s="224"/>
    </row>
    <row r="86" spans="2:27" s="76" customFormat="1" ht="34.9" hidden="1" customHeight="1">
      <c r="B86" s="216">
        <v>43525</v>
      </c>
      <c r="C86" s="694">
        <f t="shared" si="14"/>
        <v>2396.2071333369995</v>
      </c>
      <c r="D86" s="694">
        <f t="shared" si="15"/>
        <v>2169.7615208039997</v>
      </c>
      <c r="E86" s="695">
        <v>124.90878448999999</v>
      </c>
      <c r="F86" s="695">
        <v>1.58664089</v>
      </c>
      <c r="G86" s="695">
        <v>703.73269010000001</v>
      </c>
      <c r="H86" s="694">
        <f t="shared" si="16"/>
        <v>830.22811548000004</v>
      </c>
      <c r="I86" s="695">
        <v>61.150978504000001</v>
      </c>
      <c r="J86" s="695">
        <v>1.177771855</v>
      </c>
      <c r="K86" s="695">
        <v>52.536717600000003</v>
      </c>
      <c r="L86" s="694">
        <f t="shared" si="11"/>
        <v>114.865467959</v>
      </c>
      <c r="M86" s="694">
        <f t="shared" si="17"/>
        <v>945.09358343899999</v>
      </c>
      <c r="N86" s="532">
        <v>67.592085178000005</v>
      </c>
      <c r="O86" s="532">
        <v>1.0829E-2</v>
      </c>
      <c r="P86" s="532">
        <v>1091.2393939999999</v>
      </c>
      <c r="Q86" s="531">
        <f t="shared" si="18"/>
        <v>1158.8423081779999</v>
      </c>
      <c r="R86" s="532">
        <v>18.849666072999998</v>
      </c>
      <c r="S86" s="532">
        <v>1.021228314</v>
      </c>
      <c r="T86" s="532">
        <v>45.954734799999997</v>
      </c>
      <c r="U86" s="531">
        <f t="shared" si="12"/>
        <v>65.825629187000004</v>
      </c>
      <c r="V86" s="532">
        <v>48.001067710000001</v>
      </c>
      <c r="W86" s="532">
        <v>0.19312822299999999</v>
      </c>
      <c r="X86" s="532">
        <v>178.2514166</v>
      </c>
      <c r="Y86" s="531">
        <f t="shared" si="13"/>
        <v>226.445612533</v>
      </c>
      <c r="AA86" s="224"/>
    </row>
    <row r="87" spans="2:27" s="76" customFormat="1" ht="34.9" hidden="1" customHeight="1">
      <c r="B87" s="217">
        <v>43556</v>
      </c>
      <c r="C87" s="696">
        <f t="shared" si="14"/>
        <v>2469.8797218110003</v>
      </c>
      <c r="D87" s="696">
        <f t="shared" si="15"/>
        <v>2256.2004471930004</v>
      </c>
      <c r="E87" s="697">
        <v>125.4112441</v>
      </c>
      <c r="F87" s="697">
        <v>3.1651989900000004</v>
      </c>
      <c r="G87" s="697">
        <v>679.27137640000001</v>
      </c>
      <c r="H87" s="696">
        <f t="shared" si="16"/>
        <v>807.84781949000001</v>
      </c>
      <c r="I87" s="697">
        <v>51.344866394</v>
      </c>
      <c r="J87" s="697">
        <v>1.307465568</v>
      </c>
      <c r="K87" s="697">
        <v>52.386473000000002</v>
      </c>
      <c r="L87" s="696">
        <f t="shared" si="11"/>
        <v>105.038804962</v>
      </c>
      <c r="M87" s="696">
        <f t="shared" si="17"/>
        <v>912.88662445199998</v>
      </c>
      <c r="N87" s="537">
        <v>56.611107578000002</v>
      </c>
      <c r="O87" s="537">
        <v>1.0858E-2</v>
      </c>
      <c r="P87" s="537">
        <v>1225.732608</v>
      </c>
      <c r="Q87" s="536">
        <f t="shared" si="18"/>
        <v>1282.3545735780001</v>
      </c>
      <c r="R87" s="537">
        <v>13.77257541</v>
      </c>
      <c r="S87" s="537">
        <v>0.994940453</v>
      </c>
      <c r="T87" s="537">
        <v>46.191733299999996</v>
      </c>
      <c r="U87" s="536">
        <f t="shared" si="12"/>
        <v>60.959249162999996</v>
      </c>
      <c r="V87" s="537">
        <v>40.604421200000004</v>
      </c>
      <c r="W87" s="537">
        <v>0.201742218</v>
      </c>
      <c r="X87" s="537">
        <v>172.87311119999998</v>
      </c>
      <c r="Y87" s="536">
        <f t="shared" si="13"/>
        <v>213.67927461799999</v>
      </c>
      <c r="AA87" s="224"/>
    </row>
    <row r="88" spans="2:27" s="76" customFormat="1" ht="34.9" hidden="1" customHeight="1">
      <c r="B88" s="216">
        <v>43586</v>
      </c>
      <c r="C88" s="694">
        <f t="shared" si="14"/>
        <v>2484.6697030160003</v>
      </c>
      <c r="D88" s="694">
        <f t="shared" si="15"/>
        <v>2268.0557313710005</v>
      </c>
      <c r="E88" s="695">
        <v>126.95696761000002</v>
      </c>
      <c r="F88" s="695">
        <v>1.8494325300000001</v>
      </c>
      <c r="G88" s="695">
        <v>695.08905720000007</v>
      </c>
      <c r="H88" s="694">
        <f t="shared" si="16"/>
        <v>823.89545734000012</v>
      </c>
      <c r="I88" s="695">
        <v>32.511396564999998</v>
      </c>
      <c r="J88" s="695">
        <v>0.239755302</v>
      </c>
      <c r="K88" s="695">
        <v>52.798842899999997</v>
      </c>
      <c r="L88" s="694">
        <f t="shared" si="11"/>
        <v>85.549994766999987</v>
      </c>
      <c r="M88" s="694">
        <f t="shared" si="17"/>
        <v>909.44545210700016</v>
      </c>
      <c r="N88" s="532">
        <v>81.480308578000006</v>
      </c>
      <c r="O88" s="532">
        <v>1.0858E-2</v>
      </c>
      <c r="P88" s="532">
        <v>1216.204058</v>
      </c>
      <c r="Q88" s="531">
        <f t="shared" si="18"/>
        <v>1297.6952245780001</v>
      </c>
      <c r="R88" s="532">
        <v>18.542127997000001</v>
      </c>
      <c r="S88" s="532">
        <v>0.68456518899999996</v>
      </c>
      <c r="T88" s="532">
        <v>41.688361499999999</v>
      </c>
      <c r="U88" s="531">
        <f t="shared" si="12"/>
        <v>60.915054686000005</v>
      </c>
      <c r="V88" s="532">
        <v>51.334915930000001</v>
      </c>
      <c r="W88" s="532">
        <v>0.22830431500000001</v>
      </c>
      <c r="X88" s="532">
        <v>165.0507514</v>
      </c>
      <c r="Y88" s="531">
        <f t="shared" si="13"/>
        <v>216.61397164499999</v>
      </c>
      <c r="AA88" s="224"/>
    </row>
    <row r="89" spans="2:27" s="76" customFormat="1" ht="34.9" hidden="1" customHeight="1">
      <c r="B89" s="217">
        <v>43617</v>
      </c>
      <c r="C89" s="696">
        <f t="shared" si="14"/>
        <v>2492.1554543940001</v>
      </c>
      <c r="D89" s="696">
        <f t="shared" si="15"/>
        <v>2286.2260196820002</v>
      </c>
      <c r="E89" s="697">
        <v>119.49276825</v>
      </c>
      <c r="F89" s="697">
        <v>2.6058472200000002</v>
      </c>
      <c r="G89" s="697">
        <v>706.08241950000001</v>
      </c>
      <c r="H89" s="696">
        <f t="shared" si="16"/>
        <v>828.18103497000004</v>
      </c>
      <c r="I89" s="697">
        <v>45.269738451999991</v>
      </c>
      <c r="J89" s="697">
        <v>0.31139689100000001</v>
      </c>
      <c r="K89" s="697">
        <v>54.1924834</v>
      </c>
      <c r="L89" s="696">
        <f t="shared" si="11"/>
        <v>99.773618742999986</v>
      </c>
      <c r="M89" s="696">
        <f t="shared" si="17"/>
        <v>927.95465371299997</v>
      </c>
      <c r="N89" s="537">
        <v>34.371370777999999</v>
      </c>
      <c r="O89" s="537">
        <v>1.0858E-2</v>
      </c>
      <c r="P89" s="537">
        <v>1262.925829</v>
      </c>
      <c r="Q89" s="536">
        <f t="shared" si="18"/>
        <v>1297.3080577779999</v>
      </c>
      <c r="R89" s="537">
        <v>19.517697600000002</v>
      </c>
      <c r="S89" s="537">
        <v>0.70338119099999996</v>
      </c>
      <c r="T89" s="537">
        <v>40.742229399999999</v>
      </c>
      <c r="U89" s="536">
        <f t="shared" si="12"/>
        <v>60.963308190999996</v>
      </c>
      <c r="V89" s="537">
        <v>47.256786739999995</v>
      </c>
      <c r="W89" s="537">
        <v>3.2272797719999997</v>
      </c>
      <c r="X89" s="537">
        <v>155.44536819999999</v>
      </c>
      <c r="Y89" s="536">
        <f t="shared" si="13"/>
        <v>205.92943471199999</v>
      </c>
      <c r="AA89" s="224"/>
    </row>
    <row r="90" spans="2:27" s="76" customFormat="1" ht="34.9" hidden="1" customHeight="1">
      <c r="B90" s="216">
        <v>43647</v>
      </c>
      <c r="C90" s="694">
        <f t="shared" si="14"/>
        <v>2593.5854756020003</v>
      </c>
      <c r="D90" s="694">
        <f t="shared" si="15"/>
        <v>2376.6111548200001</v>
      </c>
      <c r="E90" s="695">
        <v>118.19973509</v>
      </c>
      <c r="F90" s="695">
        <v>2.3829232200000003</v>
      </c>
      <c r="G90" s="695">
        <v>708.65578829999993</v>
      </c>
      <c r="H90" s="694">
        <f t="shared" si="16"/>
        <v>829.23844660999998</v>
      </c>
      <c r="I90" s="695">
        <v>37.183270381999996</v>
      </c>
      <c r="J90" s="695">
        <v>0.37728301600000003</v>
      </c>
      <c r="K90" s="695">
        <v>51.958513200000006</v>
      </c>
      <c r="L90" s="694">
        <f t="shared" si="11"/>
        <v>89.519066597999995</v>
      </c>
      <c r="M90" s="694">
        <f t="shared" si="17"/>
        <v>918.75751320799998</v>
      </c>
      <c r="N90" s="532">
        <v>89.937380079999997</v>
      </c>
      <c r="O90" s="532">
        <v>1.0885000000000001E-2</v>
      </c>
      <c r="P90" s="532">
        <v>1314.613445</v>
      </c>
      <c r="Q90" s="531">
        <f t="shared" si="18"/>
        <v>1404.56171008</v>
      </c>
      <c r="R90" s="532">
        <v>17.334329627999999</v>
      </c>
      <c r="S90" s="532">
        <v>0.72200500400000001</v>
      </c>
      <c r="T90" s="532">
        <v>35.235596899999997</v>
      </c>
      <c r="U90" s="531">
        <f t="shared" si="12"/>
        <v>53.291931531999992</v>
      </c>
      <c r="V90" s="532">
        <v>56.159682230000001</v>
      </c>
      <c r="W90" s="532">
        <v>0.16163065200000001</v>
      </c>
      <c r="X90" s="532">
        <v>160.65300790000001</v>
      </c>
      <c r="Y90" s="531">
        <f t="shared" si="13"/>
        <v>216.97432078200001</v>
      </c>
      <c r="AA90" s="224"/>
    </row>
    <row r="91" spans="2:27" s="76" customFormat="1" ht="34.9" hidden="1" customHeight="1">
      <c r="B91" s="217">
        <v>43678</v>
      </c>
      <c r="C91" s="696">
        <f t="shared" si="14"/>
        <v>2485.0268539779995</v>
      </c>
      <c r="D91" s="696">
        <f t="shared" si="15"/>
        <v>2263.5652758199994</v>
      </c>
      <c r="E91" s="697">
        <v>120.15226895000001</v>
      </c>
      <c r="F91" s="697">
        <v>2.42639812</v>
      </c>
      <c r="G91" s="697">
        <v>695.57437449999998</v>
      </c>
      <c r="H91" s="696">
        <f t="shared" si="16"/>
        <v>818.15304157000003</v>
      </c>
      <c r="I91" s="697">
        <v>33.225384732999999</v>
      </c>
      <c r="J91" s="697">
        <v>0.61736315800000008</v>
      </c>
      <c r="K91" s="697">
        <v>53.8586709</v>
      </c>
      <c r="L91" s="696">
        <f t="shared" si="11"/>
        <v>87.701418791000009</v>
      </c>
      <c r="M91" s="696">
        <f t="shared" si="17"/>
        <v>905.85446036100006</v>
      </c>
      <c r="N91" s="537">
        <v>62.298292877999998</v>
      </c>
      <c r="O91" s="537">
        <v>1.0885000000000001E-2</v>
      </c>
      <c r="P91" s="537">
        <v>1245.2132959999999</v>
      </c>
      <c r="Q91" s="536">
        <f t="shared" si="18"/>
        <v>1307.5224738779998</v>
      </c>
      <c r="R91" s="537">
        <v>17.303784514000004</v>
      </c>
      <c r="S91" s="537">
        <v>0.51057006700000007</v>
      </c>
      <c r="T91" s="537">
        <v>32.373987</v>
      </c>
      <c r="U91" s="536">
        <f t="shared" si="12"/>
        <v>50.188341581000003</v>
      </c>
      <c r="V91" s="537">
        <v>51.480827379999994</v>
      </c>
      <c r="W91" s="537">
        <v>0.17974857800000002</v>
      </c>
      <c r="X91" s="537">
        <v>169.8010022</v>
      </c>
      <c r="Y91" s="536">
        <f t="shared" si="13"/>
        <v>221.46157815800001</v>
      </c>
      <c r="AA91" s="224"/>
    </row>
    <row r="92" spans="2:27" s="76" customFormat="1" ht="34.9" hidden="1" customHeight="1">
      <c r="B92" s="216">
        <v>43709</v>
      </c>
      <c r="C92" s="694">
        <f t="shared" si="14"/>
        <v>2729.6322412100003</v>
      </c>
      <c r="D92" s="694">
        <f t="shared" si="15"/>
        <v>2497.6537909580002</v>
      </c>
      <c r="E92" s="695">
        <v>110.85186417</v>
      </c>
      <c r="F92" s="695">
        <v>2.2730545000000002</v>
      </c>
      <c r="G92" s="695">
        <v>720.32178639999995</v>
      </c>
      <c r="H92" s="694">
        <f t="shared" si="16"/>
        <v>833.44670507000001</v>
      </c>
      <c r="I92" s="695">
        <v>63.725476555</v>
      </c>
      <c r="J92" s="695">
        <v>1.0628605549999999</v>
      </c>
      <c r="K92" s="695">
        <v>53.663691200000002</v>
      </c>
      <c r="L92" s="694">
        <f t="shared" si="11"/>
        <v>118.45202831</v>
      </c>
      <c r="M92" s="694">
        <f t="shared" si="17"/>
        <v>951.89873338000007</v>
      </c>
      <c r="N92" s="532">
        <v>62.147039077999999</v>
      </c>
      <c r="O92" s="532">
        <v>1.0885000000000001E-2</v>
      </c>
      <c r="P92" s="532">
        <v>1415.820561</v>
      </c>
      <c r="Q92" s="531">
        <f t="shared" si="18"/>
        <v>1477.9784850779999</v>
      </c>
      <c r="R92" s="532">
        <v>37.8242823</v>
      </c>
      <c r="S92" s="532">
        <v>0.23535900000000001</v>
      </c>
      <c r="T92" s="532">
        <v>29.716931199999998</v>
      </c>
      <c r="U92" s="531">
        <f t="shared" si="12"/>
        <v>67.7765725</v>
      </c>
      <c r="V92" s="532">
        <v>73.089932360000006</v>
      </c>
      <c r="W92" s="532">
        <v>0.18079089199999998</v>
      </c>
      <c r="X92" s="532">
        <v>158.70772700000001</v>
      </c>
      <c r="Y92" s="531">
        <f t="shared" si="13"/>
        <v>231.97845025200002</v>
      </c>
      <c r="AA92" s="224"/>
    </row>
    <row r="93" spans="2:27" s="76" customFormat="1" ht="34.9" hidden="1" customHeight="1">
      <c r="B93" s="217">
        <v>43739</v>
      </c>
      <c r="C93" s="696">
        <f t="shared" si="14"/>
        <v>2758.064239845</v>
      </c>
      <c r="D93" s="696">
        <f t="shared" si="15"/>
        <v>2532.7012329620002</v>
      </c>
      <c r="E93" s="697">
        <v>115.02326953000001</v>
      </c>
      <c r="F93" s="697">
        <v>2.0050015999999999</v>
      </c>
      <c r="G93" s="697">
        <v>710.17648510000004</v>
      </c>
      <c r="H93" s="696">
        <f t="shared" si="16"/>
        <v>827.20475623000004</v>
      </c>
      <c r="I93" s="697">
        <v>38.372907161999997</v>
      </c>
      <c r="J93" s="697">
        <v>1.294946492</v>
      </c>
      <c r="K93" s="697">
        <v>52.431351299999996</v>
      </c>
      <c r="L93" s="696">
        <f t="shared" si="11"/>
        <v>92.099204953999987</v>
      </c>
      <c r="M93" s="696">
        <f t="shared" si="17"/>
        <v>919.30396118400006</v>
      </c>
      <c r="N93" s="537">
        <v>58.965894778000006</v>
      </c>
      <c r="O93" s="537">
        <v>1.0909E-2</v>
      </c>
      <c r="P93" s="537">
        <v>1497.7824000000001</v>
      </c>
      <c r="Q93" s="536">
        <f t="shared" si="18"/>
        <v>1556.759203778</v>
      </c>
      <c r="R93" s="537">
        <v>12.543708499999999</v>
      </c>
      <c r="S93" s="537">
        <v>0.21304200000000001</v>
      </c>
      <c r="T93" s="537">
        <v>43.881317500000002</v>
      </c>
      <c r="U93" s="536">
        <f t="shared" si="12"/>
        <v>56.638068000000004</v>
      </c>
      <c r="V93" s="537">
        <v>66.477801970000002</v>
      </c>
      <c r="W93" s="537">
        <v>0.21715981300000001</v>
      </c>
      <c r="X93" s="537">
        <v>158.6680451</v>
      </c>
      <c r="Y93" s="536">
        <f t="shared" si="13"/>
        <v>225.363006883</v>
      </c>
      <c r="AA93" s="224"/>
    </row>
    <row r="94" spans="2:27" s="76" customFormat="1" ht="34.9" hidden="1" customHeight="1">
      <c r="B94" s="216">
        <v>43770</v>
      </c>
      <c r="C94" s="694">
        <f t="shared" si="14"/>
        <v>2631.0558522710003</v>
      </c>
      <c r="D94" s="694">
        <f t="shared" si="15"/>
        <v>2420.3036235290001</v>
      </c>
      <c r="E94" s="695">
        <v>122.75948070999999</v>
      </c>
      <c r="F94" s="695">
        <v>3.93459088</v>
      </c>
      <c r="G94" s="695">
        <v>707.22050400000001</v>
      </c>
      <c r="H94" s="694">
        <f t="shared" si="16"/>
        <v>833.91457559000003</v>
      </c>
      <c r="I94" s="695">
        <v>42.768884014999998</v>
      </c>
      <c r="J94" s="695">
        <v>1.3868328459999999</v>
      </c>
      <c r="K94" s="695">
        <v>53.426330899999996</v>
      </c>
      <c r="L94" s="694">
        <f t="shared" ref="L94:L153" si="19">+I94+J94+K94</f>
        <v>97.582047760999984</v>
      </c>
      <c r="M94" s="694">
        <f t="shared" si="17"/>
        <v>931.49662335100004</v>
      </c>
      <c r="N94" s="532">
        <v>48.896621078000003</v>
      </c>
      <c r="O94" s="532">
        <v>1.0909E-2</v>
      </c>
      <c r="P94" s="532">
        <v>1385.7530240000001</v>
      </c>
      <c r="Q94" s="531">
        <f t="shared" si="18"/>
        <v>1434.6605540780001</v>
      </c>
      <c r="R94" s="532">
        <v>13.3662796</v>
      </c>
      <c r="S94" s="532">
        <v>0.18655099999999999</v>
      </c>
      <c r="T94" s="532">
        <v>40.593615499999999</v>
      </c>
      <c r="U94" s="531">
        <f t="shared" ref="U94:U147" si="20">+R94+S94+T94</f>
        <v>54.146446099999999</v>
      </c>
      <c r="V94" s="532">
        <v>47.309481939999998</v>
      </c>
      <c r="W94" s="532">
        <v>1.077750902</v>
      </c>
      <c r="X94" s="532">
        <v>162.3649959</v>
      </c>
      <c r="Y94" s="531">
        <f t="shared" ref="Y94:Y147" si="21">+V94+W94+X94</f>
        <v>210.752228742</v>
      </c>
      <c r="AA94" s="224"/>
    </row>
    <row r="95" spans="2:27" s="76" customFormat="1" ht="34.9" hidden="1" customHeight="1">
      <c r="B95" s="217">
        <v>43800</v>
      </c>
      <c r="C95" s="696">
        <f t="shared" si="14"/>
        <v>2578.0548010420002</v>
      </c>
      <c r="D95" s="696">
        <f t="shared" si="15"/>
        <v>2342.8170631500002</v>
      </c>
      <c r="E95" s="697">
        <v>109.60115911299999</v>
      </c>
      <c r="F95" s="697">
        <v>2.5094069999999999</v>
      </c>
      <c r="G95" s="697">
        <v>657.34713360000001</v>
      </c>
      <c r="H95" s="696">
        <f t="shared" si="16"/>
        <v>769.45769971300001</v>
      </c>
      <c r="I95" s="697">
        <v>87.263017998999999</v>
      </c>
      <c r="J95" s="697">
        <v>1.6226268070000001</v>
      </c>
      <c r="K95" s="697">
        <v>54.131028100000002</v>
      </c>
      <c r="L95" s="696">
        <f t="shared" si="19"/>
        <v>143.016672906</v>
      </c>
      <c r="M95" s="696">
        <f t="shared" si="17"/>
        <v>912.47437261899995</v>
      </c>
      <c r="N95" s="537">
        <v>50.982469178000002</v>
      </c>
      <c r="O95" s="537">
        <v>1.0905E-2</v>
      </c>
      <c r="P95" s="537">
        <v>1328.2790580000001</v>
      </c>
      <c r="Q95" s="536">
        <f t="shared" si="18"/>
        <v>1379.2724321780001</v>
      </c>
      <c r="R95" s="537">
        <v>12.731547000000001</v>
      </c>
      <c r="S95" s="537">
        <v>0.16214625299999999</v>
      </c>
      <c r="T95" s="537">
        <v>38.176565100000005</v>
      </c>
      <c r="U95" s="536">
        <f t="shared" si="20"/>
        <v>51.070258353000007</v>
      </c>
      <c r="V95" s="537">
        <v>51.932649299999994</v>
      </c>
      <c r="W95" s="537">
        <v>0.21221729199999997</v>
      </c>
      <c r="X95" s="537">
        <v>183.09287130000001</v>
      </c>
      <c r="Y95" s="536">
        <f t="shared" si="21"/>
        <v>235.23773789200001</v>
      </c>
      <c r="AA95" s="224"/>
    </row>
    <row r="96" spans="2:27" s="76" customFormat="1" ht="34.9" hidden="1" customHeight="1">
      <c r="B96" s="215">
        <v>2020</v>
      </c>
      <c r="C96" s="636"/>
      <c r="D96" s="636"/>
      <c r="E96" s="636"/>
      <c r="F96" s="636"/>
      <c r="G96" s="636"/>
      <c r="H96" s="636"/>
      <c r="I96" s="636"/>
      <c r="J96" s="636"/>
      <c r="K96" s="636"/>
      <c r="L96" s="636"/>
      <c r="M96" s="636"/>
      <c r="N96" s="891"/>
      <c r="O96" s="891"/>
      <c r="P96" s="891"/>
      <c r="Q96" s="891"/>
      <c r="R96" s="891"/>
      <c r="S96" s="891"/>
      <c r="T96" s="891"/>
      <c r="U96" s="891"/>
      <c r="V96" s="891"/>
      <c r="W96" s="891"/>
      <c r="X96" s="897"/>
      <c r="Y96" s="891"/>
      <c r="AA96" s="224"/>
    </row>
    <row r="97" spans="2:49" s="76" customFormat="1" ht="34.9" hidden="1" customHeight="1">
      <c r="B97" s="216">
        <v>43831</v>
      </c>
      <c r="C97" s="694">
        <f t="shared" ref="C97:C147" si="22">+D97+Y97</f>
        <v>2385.378390161</v>
      </c>
      <c r="D97" s="694">
        <f t="shared" ref="D97:D147" si="23">+M97+Q97+U97</f>
        <v>2142.3299169259999</v>
      </c>
      <c r="E97" s="695">
        <v>107.449410985</v>
      </c>
      <c r="F97" s="695">
        <v>9.5511805399999989</v>
      </c>
      <c r="G97" s="695">
        <v>688.80038639999998</v>
      </c>
      <c r="H97" s="694">
        <f t="shared" ref="H97:H147" si="24">+E97+F97+G97</f>
        <v>805.80097792499998</v>
      </c>
      <c r="I97" s="695">
        <v>52.906858150999994</v>
      </c>
      <c r="J97" s="695">
        <v>1.8349734289999999</v>
      </c>
      <c r="K97" s="695">
        <v>58.093737784999995</v>
      </c>
      <c r="L97" s="694">
        <f t="shared" si="19"/>
        <v>112.835569365</v>
      </c>
      <c r="M97" s="694">
        <f t="shared" ref="M97:M153" si="25">+H97+L97</f>
        <v>918.63654728999995</v>
      </c>
      <c r="N97" s="532">
        <v>69.564519879999992</v>
      </c>
      <c r="O97" s="532">
        <v>1.0932000000000001E-2</v>
      </c>
      <c r="P97" s="532">
        <v>1107.015842</v>
      </c>
      <c r="Q97" s="531">
        <f t="shared" ref="Q97:Q147" si="26">+N97+O97+P97</f>
        <v>1176.59129388</v>
      </c>
      <c r="R97" s="532">
        <v>13.674507</v>
      </c>
      <c r="S97" s="532">
        <v>0.18010515599999999</v>
      </c>
      <c r="T97" s="532">
        <v>33.247463600000003</v>
      </c>
      <c r="U97" s="531">
        <f t="shared" si="20"/>
        <v>47.102075756000005</v>
      </c>
      <c r="V97" s="532">
        <v>68.388732810000008</v>
      </c>
      <c r="W97" s="532">
        <v>0.29134642499999996</v>
      </c>
      <c r="X97" s="532">
        <v>174.368394</v>
      </c>
      <c r="Y97" s="531">
        <f t="shared" si="21"/>
        <v>243.04847323500002</v>
      </c>
      <c r="AA97" s="224"/>
    </row>
    <row r="98" spans="2:49" s="76" customFormat="1" ht="34.9" hidden="1" customHeight="1">
      <c r="B98" s="217">
        <v>43862</v>
      </c>
      <c r="C98" s="696">
        <f t="shared" si="22"/>
        <v>2501.487758234</v>
      </c>
      <c r="D98" s="696">
        <f t="shared" si="23"/>
        <v>2263.7456596759998</v>
      </c>
      <c r="E98" s="697">
        <v>74.745227360000001</v>
      </c>
      <c r="F98" s="697">
        <v>4.3112144099999998</v>
      </c>
      <c r="G98" s="697">
        <v>703.13354549999997</v>
      </c>
      <c r="H98" s="696">
        <f t="shared" si="24"/>
        <v>782.18998726999996</v>
      </c>
      <c r="I98" s="697">
        <v>37.072746414999997</v>
      </c>
      <c r="J98" s="697">
        <v>0.12758784300000001</v>
      </c>
      <c r="K98" s="697">
        <v>62.194124483000003</v>
      </c>
      <c r="L98" s="696">
        <f t="shared" si="19"/>
        <v>99.394458740999994</v>
      </c>
      <c r="M98" s="696">
        <f t="shared" si="25"/>
        <v>881.58444601099995</v>
      </c>
      <c r="N98" s="537">
        <v>57.455489678000006</v>
      </c>
      <c r="O98" s="537">
        <v>1.093E-2</v>
      </c>
      <c r="P98" s="537">
        <v>1274.4798860000001</v>
      </c>
      <c r="Q98" s="536">
        <f t="shared" si="26"/>
        <v>1331.946305678</v>
      </c>
      <c r="R98" s="537">
        <v>18.8912604</v>
      </c>
      <c r="S98" s="537">
        <v>0.30098988700000001</v>
      </c>
      <c r="T98" s="537">
        <v>31.0226577</v>
      </c>
      <c r="U98" s="536">
        <f t="shared" si="20"/>
        <v>50.214907987000004</v>
      </c>
      <c r="V98" s="537">
        <v>57.856436899999999</v>
      </c>
      <c r="W98" s="537">
        <v>0.34131655799999999</v>
      </c>
      <c r="X98" s="537">
        <v>179.54434509999999</v>
      </c>
      <c r="Y98" s="536">
        <f t="shared" si="21"/>
        <v>237.74209855799998</v>
      </c>
      <c r="AA98" s="224"/>
    </row>
    <row r="99" spans="2:49" s="76" customFormat="1" ht="34.9" hidden="1" customHeight="1">
      <c r="B99" s="216">
        <v>43891</v>
      </c>
      <c r="C99" s="694">
        <f t="shared" si="22"/>
        <v>2327.4502550260004</v>
      </c>
      <c r="D99" s="694">
        <f t="shared" si="23"/>
        <v>2082.7756866980003</v>
      </c>
      <c r="E99" s="695">
        <v>128.430156251</v>
      </c>
      <c r="F99" s="695">
        <v>4.3834925800000004</v>
      </c>
      <c r="G99" s="695">
        <v>692.46071849999998</v>
      </c>
      <c r="H99" s="694">
        <f t="shared" si="24"/>
        <v>825.27436733100001</v>
      </c>
      <c r="I99" s="695">
        <v>23.748501061999999</v>
      </c>
      <c r="J99" s="695">
        <v>8.7520728000000006E-2</v>
      </c>
      <c r="K99" s="695">
        <v>66.107950200000005</v>
      </c>
      <c r="L99" s="694">
        <f t="shared" si="19"/>
        <v>89.943971990000009</v>
      </c>
      <c r="M99" s="694">
        <f t="shared" si="25"/>
        <v>915.21833932100003</v>
      </c>
      <c r="N99" s="532">
        <v>44.172674577999999</v>
      </c>
      <c r="O99" s="532">
        <v>1.0926E-2</v>
      </c>
      <c r="P99" s="532">
        <v>1078.278959</v>
      </c>
      <c r="Q99" s="531">
        <f t="shared" si="26"/>
        <v>1122.4625595780001</v>
      </c>
      <c r="R99" s="532">
        <v>15.699362599999999</v>
      </c>
      <c r="S99" s="532">
        <v>0.28395909899999999</v>
      </c>
      <c r="T99" s="532">
        <v>29.111466100000001</v>
      </c>
      <c r="U99" s="531">
        <f t="shared" si="20"/>
        <v>45.094787799000002</v>
      </c>
      <c r="V99" s="532">
        <v>87.078656670000001</v>
      </c>
      <c r="W99" s="532">
        <v>0.37265155799999999</v>
      </c>
      <c r="X99" s="532">
        <v>157.2232601</v>
      </c>
      <c r="Y99" s="531">
        <f t="shared" si="21"/>
        <v>244.67456832800002</v>
      </c>
      <c r="Z99" s="224"/>
      <c r="AA99" s="224"/>
      <c r="AI99" s="224"/>
      <c r="AJ99" s="224"/>
      <c r="AK99" s="224"/>
      <c r="AL99" s="224"/>
      <c r="AM99" s="224"/>
      <c r="AN99" s="224"/>
      <c r="AO99" s="224"/>
      <c r="AP99" s="224"/>
      <c r="AQ99" s="224"/>
      <c r="AR99" s="224"/>
      <c r="AS99" s="224"/>
      <c r="AT99" s="224"/>
      <c r="AU99" s="224"/>
      <c r="AV99" s="224"/>
      <c r="AW99" s="224"/>
    </row>
    <row r="100" spans="2:49" s="76" customFormat="1" ht="34.9" hidden="1" customHeight="1">
      <c r="B100" s="217">
        <v>43922</v>
      </c>
      <c r="C100" s="696">
        <f t="shared" si="22"/>
        <v>2379.3669013559997</v>
      </c>
      <c r="D100" s="696">
        <f t="shared" si="23"/>
        <v>2147.8501285079997</v>
      </c>
      <c r="E100" s="697">
        <v>76.916955200000004</v>
      </c>
      <c r="F100" s="697">
        <v>2.5023853900000002</v>
      </c>
      <c r="G100" s="697">
        <v>765.73082539999996</v>
      </c>
      <c r="H100" s="696">
        <f t="shared" si="24"/>
        <v>845.15016599</v>
      </c>
      <c r="I100" s="697">
        <v>24.791185895000002</v>
      </c>
      <c r="J100" s="697">
        <v>0.18843494400000002</v>
      </c>
      <c r="K100" s="697">
        <v>65.485536182999994</v>
      </c>
      <c r="L100" s="696">
        <f t="shared" si="19"/>
        <v>90.465157022</v>
      </c>
      <c r="M100" s="696">
        <f t="shared" si="25"/>
        <v>935.61532301199998</v>
      </c>
      <c r="N100" s="537">
        <v>83.422893177999981</v>
      </c>
      <c r="O100" s="537">
        <v>1.0954E-2</v>
      </c>
      <c r="P100" s="537">
        <v>1089.276709</v>
      </c>
      <c r="Q100" s="536">
        <f t="shared" si="26"/>
        <v>1172.7105561779999</v>
      </c>
      <c r="R100" s="537">
        <v>13.066080699999999</v>
      </c>
      <c r="S100" s="537">
        <v>0.26184981800000001</v>
      </c>
      <c r="T100" s="537">
        <v>26.1963188</v>
      </c>
      <c r="U100" s="536">
        <f t="shared" si="20"/>
        <v>39.524249318000003</v>
      </c>
      <c r="V100" s="537">
        <v>74.331214990000007</v>
      </c>
      <c r="W100" s="537">
        <v>0.76074855800000007</v>
      </c>
      <c r="X100" s="537">
        <v>156.42480930000002</v>
      </c>
      <c r="Y100" s="536">
        <f t="shared" si="21"/>
        <v>231.51677284800002</v>
      </c>
      <c r="Z100" s="224"/>
      <c r="AA100" s="224"/>
      <c r="AI100" s="224"/>
      <c r="AJ100" s="224"/>
      <c r="AK100" s="224"/>
      <c r="AL100" s="224"/>
      <c r="AM100" s="224"/>
      <c r="AN100" s="224"/>
      <c r="AO100" s="224"/>
      <c r="AP100" s="224"/>
      <c r="AQ100" s="224"/>
      <c r="AR100" s="224"/>
      <c r="AS100" s="224"/>
      <c r="AT100" s="224"/>
      <c r="AU100" s="224"/>
      <c r="AV100" s="224"/>
      <c r="AW100" s="224"/>
    </row>
    <row r="101" spans="2:49" s="76" customFormat="1" ht="34.9" hidden="1" customHeight="1">
      <c r="B101" s="216">
        <v>43952</v>
      </c>
      <c r="C101" s="694">
        <f t="shared" si="22"/>
        <v>2250.7592732319999</v>
      </c>
      <c r="D101" s="694">
        <f t="shared" si="23"/>
        <v>2014.8125225699998</v>
      </c>
      <c r="E101" s="695">
        <v>87.278579829999998</v>
      </c>
      <c r="F101" s="695">
        <v>4.4501335700000002</v>
      </c>
      <c r="G101" s="695">
        <v>732.62893750000001</v>
      </c>
      <c r="H101" s="694">
        <f t="shared" si="24"/>
        <v>824.35765089999995</v>
      </c>
      <c r="I101" s="695">
        <v>27.263907072999999</v>
      </c>
      <c r="J101" s="695">
        <v>0.118717452</v>
      </c>
      <c r="K101" s="695">
        <v>65.637758183000003</v>
      </c>
      <c r="L101" s="694">
        <f t="shared" si="19"/>
        <v>93.020382708</v>
      </c>
      <c r="M101" s="694">
        <f t="shared" si="25"/>
        <v>917.3780336079999</v>
      </c>
      <c r="N101" s="532">
        <v>75.926376877999985</v>
      </c>
      <c r="O101" s="532">
        <v>1.0952E-2</v>
      </c>
      <c r="P101" s="532">
        <v>981.72066600000005</v>
      </c>
      <c r="Q101" s="531">
        <f t="shared" si="26"/>
        <v>1057.657994878</v>
      </c>
      <c r="R101" s="532">
        <v>16.095178000000001</v>
      </c>
      <c r="S101" s="532">
        <v>0.14139728400000001</v>
      </c>
      <c r="T101" s="532">
        <v>23.539918800000002</v>
      </c>
      <c r="U101" s="531">
        <f t="shared" si="20"/>
        <v>39.776494084000007</v>
      </c>
      <c r="V101" s="532">
        <v>67.585502739999995</v>
      </c>
      <c r="W101" s="532">
        <v>3.0361084219999999</v>
      </c>
      <c r="X101" s="532">
        <v>165.32513950000001</v>
      </c>
      <c r="Y101" s="531">
        <f t="shared" si="21"/>
        <v>235.946750662</v>
      </c>
      <c r="Z101" s="224"/>
      <c r="AA101" s="224"/>
      <c r="AI101" s="224"/>
      <c r="AJ101" s="224"/>
      <c r="AK101" s="224"/>
      <c r="AL101" s="224"/>
      <c r="AM101" s="224"/>
      <c r="AN101" s="224"/>
      <c r="AO101" s="224"/>
      <c r="AP101" s="224"/>
      <c r="AQ101" s="224"/>
      <c r="AR101" s="224"/>
      <c r="AS101" s="224"/>
      <c r="AT101" s="224"/>
      <c r="AU101" s="224"/>
      <c r="AV101" s="224"/>
      <c r="AW101" s="224"/>
    </row>
    <row r="102" spans="2:49" s="76" customFormat="1" ht="34.9" hidden="1" customHeight="1">
      <c r="B102" s="217">
        <v>43983</v>
      </c>
      <c r="C102" s="696">
        <f t="shared" si="22"/>
        <v>2253.4955233289998</v>
      </c>
      <c r="D102" s="696">
        <f t="shared" si="23"/>
        <v>2018.9787334569999</v>
      </c>
      <c r="E102" s="697">
        <v>85.414656010000016</v>
      </c>
      <c r="F102" s="697">
        <v>3.2060893799999999</v>
      </c>
      <c r="G102" s="697">
        <v>688.79212860000007</v>
      </c>
      <c r="H102" s="696">
        <f t="shared" si="24"/>
        <v>777.41287399000009</v>
      </c>
      <c r="I102" s="697">
        <v>55.344356663999996</v>
      </c>
      <c r="J102" s="697">
        <v>0.24585816899999999</v>
      </c>
      <c r="K102" s="697">
        <v>64.255306099999999</v>
      </c>
      <c r="L102" s="696">
        <f t="shared" si="19"/>
        <v>119.84552093299999</v>
      </c>
      <c r="M102" s="696">
        <f t="shared" si="25"/>
        <v>897.25839492300008</v>
      </c>
      <c r="N102" s="537">
        <v>96.520940177999989</v>
      </c>
      <c r="O102" s="537">
        <v>1.095E-2</v>
      </c>
      <c r="P102" s="537">
        <v>991.30900999999994</v>
      </c>
      <c r="Q102" s="536">
        <f t="shared" si="26"/>
        <v>1087.8409001779999</v>
      </c>
      <c r="R102" s="537">
        <v>11.8609224</v>
      </c>
      <c r="S102" s="537">
        <v>0.36983255599999998</v>
      </c>
      <c r="T102" s="537">
        <v>21.648683399999999</v>
      </c>
      <c r="U102" s="536">
        <f t="shared" si="20"/>
        <v>33.879438356000001</v>
      </c>
      <c r="V102" s="537">
        <v>67.513714650000011</v>
      </c>
      <c r="W102" s="537">
        <v>1.957029422</v>
      </c>
      <c r="X102" s="537">
        <v>165.0460458</v>
      </c>
      <c r="Y102" s="536">
        <f t="shared" si="21"/>
        <v>234.516789872</v>
      </c>
      <c r="AA102" s="224"/>
    </row>
    <row r="103" spans="2:49" s="76" customFormat="1" ht="34.9" hidden="1" customHeight="1">
      <c r="B103" s="216">
        <v>44013</v>
      </c>
      <c r="C103" s="694">
        <f t="shared" si="22"/>
        <v>2196.6842778260002</v>
      </c>
      <c r="D103" s="694">
        <f t="shared" si="23"/>
        <v>1974.206744304</v>
      </c>
      <c r="E103" s="695">
        <v>91.031741029999992</v>
      </c>
      <c r="F103" s="695">
        <v>3.2576686499999998</v>
      </c>
      <c r="G103" s="695">
        <v>654.75391000000002</v>
      </c>
      <c r="H103" s="694">
        <f t="shared" si="24"/>
        <v>749.04331967999997</v>
      </c>
      <c r="I103" s="695">
        <v>25.284661254</v>
      </c>
      <c r="J103" s="695">
        <v>0.28356738400000003</v>
      </c>
      <c r="K103" s="695">
        <v>68.562544303999985</v>
      </c>
      <c r="L103" s="694">
        <f t="shared" si="19"/>
        <v>94.130772941999993</v>
      </c>
      <c r="M103" s="694">
        <f t="shared" si="25"/>
        <v>843.17409262199999</v>
      </c>
      <c r="N103" s="532">
        <v>71.501028577999989</v>
      </c>
      <c r="O103" s="532">
        <v>1.0975E-2</v>
      </c>
      <c r="P103" s="532">
        <v>1027.946273</v>
      </c>
      <c r="Q103" s="531">
        <f t="shared" si="26"/>
        <v>1099.4582765780001</v>
      </c>
      <c r="R103" s="532">
        <v>10.8420518</v>
      </c>
      <c r="S103" s="532">
        <v>0.381370504</v>
      </c>
      <c r="T103" s="532">
        <v>20.350952800000002</v>
      </c>
      <c r="U103" s="531">
        <f t="shared" si="20"/>
        <v>31.574375104000001</v>
      </c>
      <c r="V103" s="532">
        <v>52.418931260000001</v>
      </c>
      <c r="W103" s="532">
        <v>1.0088098620000001</v>
      </c>
      <c r="X103" s="532">
        <v>169.0497924</v>
      </c>
      <c r="Y103" s="531">
        <f t="shared" si="21"/>
        <v>222.47753352199999</v>
      </c>
      <c r="AA103" s="224"/>
      <c r="AI103" s="226"/>
      <c r="AJ103" s="226"/>
      <c r="AK103" s="226"/>
      <c r="AL103" s="226"/>
      <c r="AM103" s="226"/>
      <c r="AN103" s="226"/>
      <c r="AO103" s="226"/>
      <c r="AP103" s="226"/>
      <c r="AQ103" s="226"/>
      <c r="AR103" s="226"/>
      <c r="AS103" s="226"/>
      <c r="AT103" s="226"/>
      <c r="AU103" s="226"/>
      <c r="AV103" s="226"/>
      <c r="AW103" s="226"/>
    </row>
    <row r="104" spans="2:49" s="76" customFormat="1" ht="34.9" hidden="1" customHeight="1">
      <c r="B104" s="217">
        <v>44044</v>
      </c>
      <c r="C104" s="696">
        <f t="shared" si="22"/>
        <v>2257.2981755350002</v>
      </c>
      <c r="D104" s="696">
        <f t="shared" si="23"/>
        <v>2039.9069764430001</v>
      </c>
      <c r="E104" s="697">
        <v>107.01067253999999</v>
      </c>
      <c r="F104" s="697">
        <v>3.4680886000000002</v>
      </c>
      <c r="G104" s="697">
        <v>662.69394550000004</v>
      </c>
      <c r="H104" s="696">
        <f t="shared" si="24"/>
        <v>773.17270664</v>
      </c>
      <c r="I104" s="697">
        <v>43.968570110000002</v>
      </c>
      <c r="J104" s="697">
        <v>0.42423798899999998</v>
      </c>
      <c r="K104" s="697">
        <v>69.715342903999996</v>
      </c>
      <c r="L104" s="696">
        <f t="shared" si="19"/>
        <v>114.10815100299999</v>
      </c>
      <c r="M104" s="696">
        <f t="shared" si="25"/>
        <v>887.28085764299999</v>
      </c>
      <c r="N104" s="537">
        <v>94.010498777999999</v>
      </c>
      <c r="O104" s="537">
        <v>1.0971E-2</v>
      </c>
      <c r="P104" s="537">
        <v>1029.0022630000001</v>
      </c>
      <c r="Q104" s="536">
        <f t="shared" si="26"/>
        <v>1123.0237327780001</v>
      </c>
      <c r="R104" s="537">
        <v>9.5624111700000007</v>
      </c>
      <c r="S104" s="537">
        <v>0.36061075199999998</v>
      </c>
      <c r="T104" s="537">
        <v>19.679364100000001</v>
      </c>
      <c r="U104" s="536">
        <f t="shared" si="20"/>
        <v>29.602386022000001</v>
      </c>
      <c r="V104" s="537">
        <v>51.770620360000002</v>
      </c>
      <c r="W104" s="537">
        <v>1.484279232</v>
      </c>
      <c r="X104" s="537">
        <v>164.13629950000001</v>
      </c>
      <c r="Y104" s="536">
        <f t="shared" si="21"/>
        <v>217.39119909200002</v>
      </c>
      <c r="AA104" s="224"/>
      <c r="AI104" s="226"/>
      <c r="AJ104" s="226"/>
      <c r="AK104" s="226"/>
      <c r="AL104" s="226"/>
      <c r="AM104" s="226"/>
      <c r="AN104" s="226"/>
      <c r="AO104" s="226"/>
      <c r="AP104" s="226"/>
      <c r="AQ104" s="226"/>
      <c r="AR104" s="226"/>
      <c r="AS104" s="226"/>
      <c r="AT104" s="226"/>
      <c r="AU104" s="226"/>
      <c r="AV104" s="226"/>
      <c r="AW104" s="226"/>
    </row>
    <row r="105" spans="2:49" s="76" customFormat="1" ht="34.9" hidden="1" customHeight="1">
      <c r="B105" s="216">
        <v>44075</v>
      </c>
      <c r="C105" s="694">
        <f t="shared" si="22"/>
        <v>2338.1815859990002</v>
      </c>
      <c r="D105" s="694">
        <f t="shared" si="23"/>
        <v>2117.7070598700002</v>
      </c>
      <c r="E105" s="695">
        <v>109.34345380999999</v>
      </c>
      <c r="F105" s="695">
        <v>2.5921962000000001</v>
      </c>
      <c r="G105" s="695">
        <v>673.02550719999999</v>
      </c>
      <c r="H105" s="694">
        <f t="shared" si="24"/>
        <v>784.96115721000001</v>
      </c>
      <c r="I105" s="695">
        <v>34.240471469999996</v>
      </c>
      <c r="J105" s="695">
        <v>0.39931815799999998</v>
      </c>
      <c r="K105" s="695">
        <v>71.065667300000001</v>
      </c>
      <c r="L105" s="694">
        <f t="shared" si="19"/>
        <v>105.70545692799999</v>
      </c>
      <c r="M105" s="694">
        <f t="shared" si="25"/>
        <v>890.666614138</v>
      </c>
      <c r="N105" s="532">
        <v>43.651523178000005</v>
      </c>
      <c r="O105" s="532">
        <v>1.0969E-2</v>
      </c>
      <c r="P105" s="532">
        <v>1154.4227390000001</v>
      </c>
      <c r="Q105" s="531">
        <f t="shared" si="26"/>
        <v>1198.0852311780002</v>
      </c>
      <c r="R105" s="532">
        <v>9.7670250099999993</v>
      </c>
      <c r="S105" s="532">
        <v>0.34213534400000001</v>
      </c>
      <c r="T105" s="532">
        <v>18.846054199999998</v>
      </c>
      <c r="U105" s="531">
        <f t="shared" si="20"/>
        <v>28.955214553999998</v>
      </c>
      <c r="V105" s="532">
        <v>60.477686900000009</v>
      </c>
      <c r="W105" s="532">
        <v>0.481203029</v>
      </c>
      <c r="X105" s="532">
        <v>159.51563619999999</v>
      </c>
      <c r="Y105" s="531">
        <f t="shared" si="21"/>
        <v>220.474526129</v>
      </c>
      <c r="AA105" s="224"/>
      <c r="AB105" s="224"/>
      <c r="AC105" s="224"/>
      <c r="AD105" s="224"/>
      <c r="AE105" s="224"/>
      <c r="AF105" s="224"/>
      <c r="AG105" s="224"/>
      <c r="AH105" s="224"/>
      <c r="AI105" s="226"/>
      <c r="AJ105" s="226"/>
      <c r="AK105" s="226"/>
      <c r="AL105" s="226"/>
      <c r="AM105" s="226"/>
      <c r="AN105" s="226"/>
      <c r="AO105" s="226"/>
      <c r="AP105" s="226"/>
      <c r="AQ105" s="226"/>
      <c r="AR105" s="226"/>
      <c r="AS105" s="226"/>
      <c r="AT105" s="226"/>
      <c r="AU105" s="226"/>
      <c r="AV105" s="226"/>
      <c r="AW105" s="226"/>
    </row>
    <row r="106" spans="2:49" s="76" customFormat="1" ht="34.9" hidden="1" customHeight="1">
      <c r="B106" s="217">
        <v>44105</v>
      </c>
      <c r="C106" s="696">
        <f t="shared" si="22"/>
        <v>2436.3037345889998</v>
      </c>
      <c r="D106" s="696">
        <f t="shared" si="23"/>
        <v>2198.5662559199995</v>
      </c>
      <c r="E106" s="697">
        <v>102.15705281999999</v>
      </c>
      <c r="F106" s="697">
        <v>1.7266159399999998</v>
      </c>
      <c r="G106" s="697">
        <v>705.83996489999993</v>
      </c>
      <c r="H106" s="696">
        <f t="shared" si="24"/>
        <v>809.7236336599999</v>
      </c>
      <c r="I106" s="697">
        <v>33.745501401000006</v>
      </c>
      <c r="J106" s="697">
        <v>0.556850234</v>
      </c>
      <c r="K106" s="697">
        <v>70.489453204</v>
      </c>
      <c r="L106" s="696">
        <f t="shared" si="19"/>
        <v>104.79180483900001</v>
      </c>
      <c r="M106" s="696">
        <f t="shared" si="25"/>
        <v>914.51543849899986</v>
      </c>
      <c r="N106" s="537">
        <v>59.177404478</v>
      </c>
      <c r="O106" s="537">
        <v>1.0988E-2</v>
      </c>
      <c r="P106" s="537">
        <v>1195.626182</v>
      </c>
      <c r="Q106" s="536">
        <f t="shared" si="26"/>
        <v>1254.8145744779999</v>
      </c>
      <c r="R106" s="537">
        <v>10.260852099999999</v>
      </c>
      <c r="S106" s="537">
        <v>0.38344434300000002</v>
      </c>
      <c r="T106" s="537">
        <v>18.591946499999999</v>
      </c>
      <c r="U106" s="536">
        <f t="shared" si="20"/>
        <v>29.236242943000001</v>
      </c>
      <c r="V106" s="537">
        <v>71.079478039999998</v>
      </c>
      <c r="W106" s="537">
        <v>0.70195402900000015</v>
      </c>
      <c r="X106" s="537">
        <v>165.95604660000001</v>
      </c>
      <c r="Y106" s="536">
        <f t="shared" si="21"/>
        <v>237.73747866900001</v>
      </c>
      <c r="AA106" s="224"/>
      <c r="AB106" s="224"/>
      <c r="AC106" s="224"/>
      <c r="AD106" s="224"/>
      <c r="AE106" s="224"/>
      <c r="AF106" s="224"/>
      <c r="AG106" s="224"/>
      <c r="AH106" s="224"/>
    </row>
    <row r="107" spans="2:49" s="76" customFormat="1" ht="34.9" hidden="1" customHeight="1">
      <c r="B107" s="216">
        <v>44136</v>
      </c>
      <c r="C107" s="694">
        <f t="shared" si="22"/>
        <v>2612.7863433000002</v>
      </c>
      <c r="D107" s="694">
        <f t="shared" si="23"/>
        <v>2395.205554998</v>
      </c>
      <c r="E107" s="695">
        <v>93.887109990000013</v>
      </c>
      <c r="F107" s="695">
        <v>2.9340185699999997</v>
      </c>
      <c r="G107" s="695">
        <v>727.13307259999999</v>
      </c>
      <c r="H107" s="694">
        <f t="shared" si="24"/>
        <v>823.95420116000003</v>
      </c>
      <c r="I107" s="695">
        <v>33.668452307999999</v>
      </c>
      <c r="J107" s="695">
        <v>0.52926500700000001</v>
      </c>
      <c r="K107" s="695">
        <v>71.010926104000006</v>
      </c>
      <c r="L107" s="694">
        <f t="shared" si="19"/>
        <v>105.208643419</v>
      </c>
      <c r="M107" s="694">
        <f t="shared" si="25"/>
        <v>929.16284457899997</v>
      </c>
      <c r="N107" s="532">
        <v>84.095037477999995</v>
      </c>
      <c r="O107" s="532">
        <v>1.0988E-2</v>
      </c>
      <c r="P107" s="532">
        <v>1354.8517589999999</v>
      </c>
      <c r="Q107" s="531">
        <f t="shared" si="26"/>
        <v>1438.9577844779999</v>
      </c>
      <c r="R107" s="532">
        <v>8.482302970000001</v>
      </c>
      <c r="S107" s="532">
        <v>0.39326357099999998</v>
      </c>
      <c r="T107" s="532">
        <v>18.209359399999997</v>
      </c>
      <c r="U107" s="531">
        <f t="shared" si="20"/>
        <v>27.084925940999998</v>
      </c>
      <c r="V107" s="532">
        <v>55.869351129999998</v>
      </c>
      <c r="W107" s="532">
        <v>1.2776986720000001</v>
      </c>
      <c r="X107" s="532">
        <v>160.4337385</v>
      </c>
      <c r="Y107" s="531">
        <f t="shared" si="21"/>
        <v>217.580788302</v>
      </c>
      <c r="AA107" s="224"/>
      <c r="AB107" s="224"/>
      <c r="AC107" s="224"/>
      <c r="AD107" s="224"/>
      <c r="AE107" s="224"/>
      <c r="AF107" s="224"/>
      <c r="AG107" s="224"/>
      <c r="AH107" s="224"/>
    </row>
    <row r="108" spans="2:49" s="76" customFormat="1" ht="34.9" hidden="1" customHeight="1">
      <c r="B108" s="217">
        <v>44166</v>
      </c>
      <c r="C108" s="696">
        <f t="shared" si="22"/>
        <v>2750.215766588</v>
      </c>
      <c r="D108" s="696">
        <f t="shared" si="23"/>
        <v>2486.807786414</v>
      </c>
      <c r="E108" s="697">
        <v>96.771722819999994</v>
      </c>
      <c r="F108" s="697">
        <v>3.1947308100000003</v>
      </c>
      <c r="G108" s="697">
        <v>731.30704500000002</v>
      </c>
      <c r="H108" s="696">
        <f t="shared" si="24"/>
        <v>831.27349862999995</v>
      </c>
      <c r="I108" s="697">
        <v>36.677916463000003</v>
      </c>
      <c r="J108" s="697">
        <v>0.59665921699999991</v>
      </c>
      <c r="K108" s="697">
        <v>76.385151567999998</v>
      </c>
      <c r="L108" s="696">
        <f t="shared" si="19"/>
        <v>113.659727248</v>
      </c>
      <c r="M108" s="696">
        <f t="shared" si="25"/>
        <v>944.93322587799992</v>
      </c>
      <c r="N108" s="537">
        <v>143.23576207800002</v>
      </c>
      <c r="O108" s="537">
        <v>1.0988E-2</v>
      </c>
      <c r="P108" s="537">
        <v>1370.0669069999999</v>
      </c>
      <c r="Q108" s="536">
        <f t="shared" si="26"/>
        <v>1513.313657078</v>
      </c>
      <c r="R108" s="537">
        <v>9.7397844899999999</v>
      </c>
      <c r="S108" s="537">
        <v>0.43409296799999997</v>
      </c>
      <c r="T108" s="537">
        <v>18.387025999999999</v>
      </c>
      <c r="U108" s="536">
        <f t="shared" si="20"/>
        <v>28.560903457999999</v>
      </c>
      <c r="V108" s="537">
        <v>90.993349460000005</v>
      </c>
      <c r="W108" s="537">
        <v>0.6621031140000001</v>
      </c>
      <c r="X108" s="537">
        <v>171.75252760000001</v>
      </c>
      <c r="Y108" s="536">
        <f t="shared" si="21"/>
        <v>263.40798017400004</v>
      </c>
      <c r="AA108" s="224"/>
    </row>
    <row r="109" spans="2:49" s="76" customFormat="1" ht="34.9" hidden="1" customHeight="1">
      <c r="B109" s="215">
        <v>2021</v>
      </c>
      <c r="C109" s="636"/>
      <c r="D109" s="636"/>
      <c r="E109" s="636"/>
      <c r="F109" s="636"/>
      <c r="G109" s="636"/>
      <c r="H109" s="636"/>
      <c r="I109" s="636"/>
      <c r="J109" s="636"/>
      <c r="K109" s="636"/>
      <c r="L109" s="636"/>
      <c r="M109" s="636"/>
      <c r="N109" s="891"/>
      <c r="O109" s="891"/>
      <c r="P109" s="891"/>
      <c r="Q109" s="891"/>
      <c r="R109" s="891"/>
      <c r="S109" s="891"/>
      <c r="T109" s="891"/>
      <c r="U109" s="891"/>
      <c r="V109" s="891"/>
      <c r="W109" s="891"/>
      <c r="X109" s="897"/>
      <c r="Y109" s="891"/>
      <c r="AA109" s="224"/>
    </row>
    <row r="110" spans="2:49" s="76" customFormat="1" ht="34.9" hidden="1" customHeight="1">
      <c r="B110" s="216">
        <v>44197</v>
      </c>
      <c r="C110" s="694">
        <f t="shared" si="22"/>
        <v>2716.378172787</v>
      </c>
      <c r="D110" s="694">
        <f t="shared" si="23"/>
        <v>2469.1962805930002</v>
      </c>
      <c r="E110" s="695">
        <v>112.13822527000001</v>
      </c>
      <c r="F110" s="695">
        <v>3.8734688099999999</v>
      </c>
      <c r="G110" s="695">
        <v>705.48924090000003</v>
      </c>
      <c r="H110" s="694">
        <f t="shared" si="24"/>
        <v>821.50093498000001</v>
      </c>
      <c r="I110" s="695">
        <v>33.705752391000004</v>
      </c>
      <c r="J110" s="695">
        <v>0.86575317799999996</v>
      </c>
      <c r="K110" s="695">
        <v>77.609293164000007</v>
      </c>
      <c r="L110" s="694">
        <f t="shared" si="19"/>
        <v>112.18079873300002</v>
      </c>
      <c r="M110" s="694">
        <f t="shared" si="25"/>
        <v>933.68173371300009</v>
      </c>
      <c r="N110" s="532">
        <v>115.74072208</v>
      </c>
      <c r="O110" s="532">
        <v>1.1011999999999999E-2</v>
      </c>
      <c r="P110" s="532">
        <v>1388.4599679999999</v>
      </c>
      <c r="Q110" s="531">
        <f t="shared" si="26"/>
        <v>1504.2117020799999</v>
      </c>
      <c r="R110" s="532">
        <v>10.869049</v>
      </c>
      <c r="S110" s="532">
        <v>1.4342379999999999</v>
      </c>
      <c r="T110" s="532">
        <v>18.999557800000002</v>
      </c>
      <c r="U110" s="531">
        <f t="shared" si="20"/>
        <v>31.302844800000003</v>
      </c>
      <c r="V110" s="532">
        <v>63.232133779999998</v>
      </c>
      <c r="W110" s="532">
        <v>0.59041671400000006</v>
      </c>
      <c r="X110" s="532">
        <v>183.35934169999999</v>
      </c>
      <c r="Y110" s="531">
        <f t="shared" si="21"/>
        <v>247.181892194</v>
      </c>
      <c r="AA110" s="224"/>
      <c r="AB110" s="226"/>
      <c r="AC110" s="226"/>
      <c r="AD110" s="226"/>
      <c r="AE110" s="226"/>
      <c r="AF110" s="226"/>
      <c r="AG110" s="226"/>
      <c r="AH110" s="226"/>
    </row>
    <row r="111" spans="2:49" s="76" customFormat="1" ht="34.9" hidden="1" customHeight="1">
      <c r="B111" s="217">
        <v>44228</v>
      </c>
      <c r="C111" s="696">
        <f t="shared" si="22"/>
        <v>2719.6309185569999</v>
      </c>
      <c r="D111" s="696">
        <f t="shared" si="23"/>
        <v>2453.7962638549998</v>
      </c>
      <c r="E111" s="697">
        <v>101.05503978</v>
      </c>
      <c r="F111" s="697">
        <v>3.9192115200000002</v>
      </c>
      <c r="G111" s="697">
        <v>712.79715320000003</v>
      </c>
      <c r="H111" s="696">
        <f t="shared" si="24"/>
        <v>817.77140450000002</v>
      </c>
      <c r="I111" s="697">
        <v>33.889763271000007</v>
      </c>
      <c r="J111" s="697">
        <v>1.427891368</v>
      </c>
      <c r="K111" s="697">
        <v>81.200473463999998</v>
      </c>
      <c r="L111" s="696">
        <f t="shared" si="19"/>
        <v>116.51812810300001</v>
      </c>
      <c r="M111" s="696">
        <f t="shared" si="25"/>
        <v>934.289532603</v>
      </c>
      <c r="N111" s="537">
        <v>113.22243907799999</v>
      </c>
      <c r="O111" s="537">
        <v>1.1011999999999999E-2</v>
      </c>
      <c r="P111" s="537">
        <v>1375.720597</v>
      </c>
      <c r="Q111" s="536">
        <f t="shared" si="26"/>
        <v>1488.9540480779999</v>
      </c>
      <c r="R111" s="537">
        <v>9.8655729100000009</v>
      </c>
      <c r="S111" s="537">
        <v>1.446334064</v>
      </c>
      <c r="T111" s="537">
        <v>19.240776199999999</v>
      </c>
      <c r="U111" s="536">
        <f t="shared" si="20"/>
        <v>30.552683174000002</v>
      </c>
      <c r="V111" s="537">
        <v>75.512608090000001</v>
      </c>
      <c r="W111" s="537">
        <v>1.3600387120000001</v>
      </c>
      <c r="X111" s="537">
        <v>188.9620079</v>
      </c>
      <c r="Y111" s="536">
        <f t="shared" si="21"/>
        <v>265.83465470200002</v>
      </c>
      <c r="AA111" s="224"/>
      <c r="AB111" s="226"/>
      <c r="AC111" s="226"/>
      <c r="AD111" s="226"/>
      <c r="AE111" s="226"/>
      <c r="AF111" s="226"/>
      <c r="AG111" s="226"/>
      <c r="AH111" s="226"/>
    </row>
    <row r="112" spans="2:49" s="76" customFormat="1" ht="34.9" hidden="1" customHeight="1">
      <c r="B112" s="216">
        <v>44256</v>
      </c>
      <c r="C112" s="694">
        <f t="shared" si="22"/>
        <v>2639.5438599259996</v>
      </c>
      <c r="D112" s="694">
        <f t="shared" si="23"/>
        <v>2386.0861335639997</v>
      </c>
      <c r="E112" s="695">
        <v>86.649193479999994</v>
      </c>
      <c r="F112" s="695">
        <v>3.4190825199999999</v>
      </c>
      <c r="G112" s="695">
        <v>712.22088539999993</v>
      </c>
      <c r="H112" s="694">
        <f t="shared" si="24"/>
        <v>802.2891613999999</v>
      </c>
      <c r="I112" s="695">
        <v>29.212916599</v>
      </c>
      <c r="J112" s="695">
        <v>1.60930913</v>
      </c>
      <c r="K112" s="695">
        <v>83.932912063999993</v>
      </c>
      <c r="L112" s="694">
        <f t="shared" si="19"/>
        <v>114.75513779299999</v>
      </c>
      <c r="M112" s="694">
        <f t="shared" si="25"/>
        <v>917.04429919299992</v>
      </c>
      <c r="N112" s="532">
        <v>112.77188307799999</v>
      </c>
      <c r="O112" s="532">
        <v>1.1011999999999999E-2</v>
      </c>
      <c r="P112" s="532">
        <v>1327.570377</v>
      </c>
      <c r="Q112" s="531">
        <f t="shared" si="26"/>
        <v>1440.3532720779999</v>
      </c>
      <c r="R112" s="532">
        <v>8.2744588099999987</v>
      </c>
      <c r="S112" s="532">
        <v>1.4808065830000001</v>
      </c>
      <c r="T112" s="532">
        <v>18.933296899999998</v>
      </c>
      <c r="U112" s="531">
        <f t="shared" si="20"/>
        <v>28.688562292999997</v>
      </c>
      <c r="V112" s="532">
        <v>60.239140800000001</v>
      </c>
      <c r="W112" s="532">
        <v>1.545460762</v>
      </c>
      <c r="X112" s="532">
        <v>191.67312480000001</v>
      </c>
      <c r="Y112" s="531">
        <f t="shared" si="21"/>
        <v>253.45772636200002</v>
      </c>
      <c r="AA112" s="224"/>
      <c r="AB112" s="226"/>
      <c r="AC112" s="226"/>
      <c r="AD112" s="226"/>
      <c r="AE112" s="226"/>
      <c r="AF112" s="226"/>
      <c r="AG112" s="226"/>
      <c r="AH112" s="226"/>
    </row>
    <row r="113" spans="2:27" s="76" customFormat="1" ht="34.9" hidden="1" customHeight="1">
      <c r="B113" s="217">
        <v>44287</v>
      </c>
      <c r="C113" s="696">
        <f t="shared" si="22"/>
        <v>2602.6261201840002</v>
      </c>
      <c r="D113" s="696">
        <f t="shared" si="23"/>
        <v>2360.1134327720001</v>
      </c>
      <c r="E113" s="697">
        <v>112.67215273000001</v>
      </c>
      <c r="F113" s="697">
        <v>2.5122269100000003</v>
      </c>
      <c r="G113" s="697">
        <v>726.86842000000001</v>
      </c>
      <c r="H113" s="696">
        <f t="shared" si="24"/>
        <v>842.05279963999999</v>
      </c>
      <c r="I113" s="697">
        <v>31.171628805999998</v>
      </c>
      <c r="J113" s="697">
        <v>1.9748402509999998</v>
      </c>
      <c r="K113" s="697">
        <v>89.493384363999994</v>
      </c>
      <c r="L113" s="696">
        <f t="shared" si="19"/>
        <v>122.639853421</v>
      </c>
      <c r="M113" s="696">
        <f t="shared" si="25"/>
        <v>964.69265306099999</v>
      </c>
      <c r="N113" s="537">
        <v>89.457488978000001</v>
      </c>
      <c r="O113" s="537">
        <v>1.1032E-2</v>
      </c>
      <c r="P113" s="537">
        <v>1279.2950269999999</v>
      </c>
      <c r="Q113" s="536">
        <f t="shared" si="26"/>
        <v>1368.7635479779999</v>
      </c>
      <c r="R113" s="537">
        <v>7.4165792399999999</v>
      </c>
      <c r="S113" s="537">
        <v>1.4703088930000001</v>
      </c>
      <c r="T113" s="537">
        <v>17.7703436</v>
      </c>
      <c r="U113" s="536">
        <f t="shared" si="20"/>
        <v>26.657231733</v>
      </c>
      <c r="V113" s="537">
        <v>47.347618650000008</v>
      </c>
      <c r="W113" s="537">
        <v>1.3298255620000001</v>
      </c>
      <c r="X113" s="537">
        <v>193.83524319999998</v>
      </c>
      <c r="Y113" s="536">
        <f t="shared" si="21"/>
        <v>242.51268741199999</v>
      </c>
      <c r="AA113" s="224"/>
    </row>
    <row r="114" spans="2:27" s="76" customFormat="1" ht="34.9" hidden="1" customHeight="1">
      <c r="B114" s="216">
        <v>44317</v>
      </c>
      <c r="C114" s="694">
        <f t="shared" si="22"/>
        <v>2453.7202305750002</v>
      </c>
      <c r="D114" s="694">
        <f t="shared" si="23"/>
        <v>2226.6592339630001</v>
      </c>
      <c r="E114" s="695">
        <v>79.958042489999997</v>
      </c>
      <c r="F114" s="695">
        <v>2.65977614</v>
      </c>
      <c r="G114" s="695">
        <v>751.39703959999997</v>
      </c>
      <c r="H114" s="694">
        <f t="shared" si="24"/>
        <v>834.01485822999996</v>
      </c>
      <c r="I114" s="695">
        <v>32.290229776000004</v>
      </c>
      <c r="J114" s="695">
        <v>2.1841835830000003</v>
      </c>
      <c r="K114" s="695">
        <v>88.221645363999997</v>
      </c>
      <c r="L114" s="694">
        <f t="shared" si="19"/>
        <v>122.69605872299999</v>
      </c>
      <c r="M114" s="694">
        <f t="shared" si="25"/>
        <v>956.71091695299992</v>
      </c>
      <c r="N114" s="532">
        <v>72.515659177999993</v>
      </c>
      <c r="O114" s="532">
        <v>1.1032E-2</v>
      </c>
      <c r="P114" s="532">
        <v>1172.199766</v>
      </c>
      <c r="Q114" s="531">
        <f t="shared" si="26"/>
        <v>1244.7264571779999</v>
      </c>
      <c r="R114" s="532">
        <v>6.2639094599999998</v>
      </c>
      <c r="S114" s="532">
        <v>1.412651372</v>
      </c>
      <c r="T114" s="532">
        <v>17.545299</v>
      </c>
      <c r="U114" s="531">
        <f t="shared" si="20"/>
        <v>25.221859832</v>
      </c>
      <c r="V114" s="532">
        <v>60.959937850000003</v>
      </c>
      <c r="W114" s="532">
        <v>1.0514076619999999</v>
      </c>
      <c r="X114" s="532">
        <v>165.04965110000001</v>
      </c>
      <c r="Y114" s="531">
        <f t="shared" si="21"/>
        <v>227.060996612</v>
      </c>
      <c r="AA114" s="224"/>
    </row>
    <row r="115" spans="2:27" s="76" customFormat="1" ht="34.9" hidden="1" customHeight="1">
      <c r="B115" s="217">
        <v>44348</v>
      </c>
      <c r="C115" s="696">
        <f t="shared" si="22"/>
        <v>2506.6227758119999</v>
      </c>
      <c r="D115" s="696">
        <f t="shared" si="23"/>
        <v>2252.1963399699998</v>
      </c>
      <c r="E115" s="697">
        <v>105.16808795</v>
      </c>
      <c r="F115" s="697">
        <v>2.5959553399999997</v>
      </c>
      <c r="G115" s="697">
        <v>774.64199470000005</v>
      </c>
      <c r="H115" s="696">
        <f t="shared" si="24"/>
        <v>882.40603799000007</v>
      </c>
      <c r="I115" s="697">
        <v>32.632764305000002</v>
      </c>
      <c r="J115" s="697">
        <v>2.5649128450000003</v>
      </c>
      <c r="K115" s="697">
        <v>90.54202716399999</v>
      </c>
      <c r="L115" s="696">
        <f t="shared" si="19"/>
        <v>125.73970431399999</v>
      </c>
      <c r="M115" s="696">
        <f t="shared" si="25"/>
        <v>1008.1457423040001</v>
      </c>
      <c r="N115" s="537">
        <v>80.581915077999994</v>
      </c>
      <c r="O115" s="537">
        <v>1.1032E-2</v>
      </c>
      <c r="P115" s="537">
        <v>1137.083406</v>
      </c>
      <c r="Q115" s="536">
        <f t="shared" si="26"/>
        <v>1217.6763530779999</v>
      </c>
      <c r="R115" s="537">
        <v>6.8113548799999997</v>
      </c>
      <c r="S115" s="537">
        <v>1.3890679080000001</v>
      </c>
      <c r="T115" s="537">
        <v>18.173821800000002</v>
      </c>
      <c r="U115" s="536">
        <f t="shared" si="20"/>
        <v>26.374244588000003</v>
      </c>
      <c r="V115" s="537">
        <v>76.561717689999995</v>
      </c>
      <c r="W115" s="537">
        <v>1.0639877520000001</v>
      </c>
      <c r="X115" s="537">
        <v>176.80073039999999</v>
      </c>
      <c r="Y115" s="536">
        <f t="shared" si="21"/>
        <v>254.42643584199999</v>
      </c>
      <c r="AA115" s="224"/>
    </row>
    <row r="116" spans="2:27" s="76" customFormat="1" ht="34.9" hidden="1" customHeight="1">
      <c r="B116" s="216">
        <v>44378</v>
      </c>
      <c r="C116" s="694">
        <f t="shared" si="22"/>
        <v>2536.5739642070002</v>
      </c>
      <c r="D116" s="694">
        <f t="shared" si="23"/>
        <v>2287.5552778420001</v>
      </c>
      <c r="E116" s="695">
        <v>86.005865360000016</v>
      </c>
      <c r="F116" s="695">
        <v>9.8662490700000003</v>
      </c>
      <c r="G116" s="695">
        <v>763.61110120000001</v>
      </c>
      <c r="H116" s="694">
        <f t="shared" si="24"/>
        <v>859.48321563000002</v>
      </c>
      <c r="I116" s="695">
        <v>35.305395982</v>
      </c>
      <c r="J116" s="695">
        <v>2.5471667990000002</v>
      </c>
      <c r="K116" s="695">
        <v>95.749550764000006</v>
      </c>
      <c r="L116" s="694">
        <f t="shared" si="19"/>
        <v>133.60211354500001</v>
      </c>
      <c r="M116" s="694">
        <f t="shared" si="25"/>
        <v>993.08532917499997</v>
      </c>
      <c r="N116" s="532">
        <v>108.807823078</v>
      </c>
      <c r="O116" s="532">
        <v>1.1055000000000001E-2</v>
      </c>
      <c r="P116" s="532">
        <v>1160.0192300000001</v>
      </c>
      <c r="Q116" s="531">
        <f t="shared" si="26"/>
        <v>1268.838108078</v>
      </c>
      <c r="R116" s="532">
        <v>6.4396595799999998</v>
      </c>
      <c r="S116" s="532">
        <v>0.96969770900000007</v>
      </c>
      <c r="T116" s="532">
        <v>18.2224833</v>
      </c>
      <c r="U116" s="531">
        <f t="shared" si="20"/>
        <v>25.631840588999999</v>
      </c>
      <c r="V116" s="532">
        <v>58.836282770000004</v>
      </c>
      <c r="W116" s="532">
        <v>0.99243999500000013</v>
      </c>
      <c r="X116" s="532">
        <v>189.1899636</v>
      </c>
      <c r="Y116" s="531">
        <f t="shared" si="21"/>
        <v>249.01868636500001</v>
      </c>
      <c r="AA116" s="224"/>
    </row>
    <row r="117" spans="2:27" s="76" customFormat="1" ht="34.9" hidden="1" customHeight="1">
      <c r="B117" s="217">
        <v>44409</v>
      </c>
      <c r="C117" s="696">
        <f t="shared" si="22"/>
        <v>2565.2279413289998</v>
      </c>
      <c r="D117" s="696">
        <f t="shared" si="23"/>
        <v>2324.1479456519996</v>
      </c>
      <c r="E117" s="697">
        <v>84.217735619999999</v>
      </c>
      <c r="F117" s="697">
        <v>2.3949574600000001</v>
      </c>
      <c r="G117" s="697">
        <v>768.65125839999996</v>
      </c>
      <c r="H117" s="696">
        <f t="shared" si="24"/>
        <v>855.26395147999995</v>
      </c>
      <c r="I117" s="697">
        <v>36.648923887999999</v>
      </c>
      <c r="J117" s="697">
        <v>2.9196780550000003</v>
      </c>
      <c r="K117" s="697">
        <v>96.863887263999999</v>
      </c>
      <c r="L117" s="696">
        <f t="shared" si="19"/>
        <v>136.432489207</v>
      </c>
      <c r="M117" s="696">
        <f t="shared" si="25"/>
        <v>991.69644068699995</v>
      </c>
      <c r="N117" s="537">
        <v>103.13927053</v>
      </c>
      <c r="O117" s="537">
        <v>1.1055000000000001E-2</v>
      </c>
      <c r="P117" s="537">
        <v>1204.3364079999999</v>
      </c>
      <c r="Q117" s="536">
        <f t="shared" si="26"/>
        <v>1307.4867335299998</v>
      </c>
      <c r="R117" s="537">
        <v>6.2826825099999999</v>
      </c>
      <c r="S117" s="537">
        <v>1.473984725</v>
      </c>
      <c r="T117" s="537">
        <v>17.208104199999998</v>
      </c>
      <c r="U117" s="536">
        <f t="shared" si="20"/>
        <v>24.964771434999996</v>
      </c>
      <c r="V117" s="537">
        <v>57.665582030000003</v>
      </c>
      <c r="W117" s="537">
        <v>0.62719634700000004</v>
      </c>
      <c r="X117" s="537">
        <v>182.78721730000001</v>
      </c>
      <c r="Y117" s="536">
        <f t="shared" si="21"/>
        <v>241.079995677</v>
      </c>
      <c r="AA117" s="224"/>
    </row>
    <row r="118" spans="2:27" s="76" customFormat="1" ht="34.9" hidden="1" customHeight="1">
      <c r="B118" s="216">
        <v>44440</v>
      </c>
      <c r="C118" s="694">
        <f t="shared" si="22"/>
        <v>2558.7693871550005</v>
      </c>
      <c r="D118" s="694">
        <f t="shared" si="23"/>
        <v>2320.2485338600004</v>
      </c>
      <c r="E118" s="695">
        <v>64.002680159999997</v>
      </c>
      <c r="F118" s="695">
        <v>2.45729445</v>
      </c>
      <c r="G118" s="695">
        <v>775.01926389999994</v>
      </c>
      <c r="H118" s="694">
        <f t="shared" si="24"/>
        <v>841.47923850999996</v>
      </c>
      <c r="I118" s="695">
        <v>48.570541299999995</v>
      </c>
      <c r="J118" s="695">
        <v>0.25997276499999999</v>
      </c>
      <c r="K118" s="695">
        <v>90.166164599999988</v>
      </c>
      <c r="L118" s="694">
        <f t="shared" si="19"/>
        <v>138.99667866499999</v>
      </c>
      <c r="M118" s="694">
        <f t="shared" si="25"/>
        <v>980.47591717499995</v>
      </c>
      <c r="N118" s="532">
        <v>59.871400178000002</v>
      </c>
      <c r="O118" s="532">
        <v>1.1055000000000001E-2</v>
      </c>
      <c r="P118" s="532">
        <v>1255.0087590000001</v>
      </c>
      <c r="Q118" s="531">
        <f t="shared" si="26"/>
        <v>1314.8912141780002</v>
      </c>
      <c r="R118" s="532">
        <v>6.1277788600000003</v>
      </c>
      <c r="S118" s="532">
        <v>1.4054167470000001</v>
      </c>
      <c r="T118" s="532">
        <v>17.348206899999997</v>
      </c>
      <c r="U118" s="531">
        <f t="shared" si="20"/>
        <v>24.881402506999997</v>
      </c>
      <c r="V118" s="532">
        <v>57.882711599999993</v>
      </c>
      <c r="W118" s="532">
        <v>0.491126795</v>
      </c>
      <c r="X118" s="532">
        <v>180.14701490000002</v>
      </c>
      <c r="Y118" s="531">
        <f t="shared" si="21"/>
        <v>238.52085329499999</v>
      </c>
      <c r="AA118" s="224"/>
    </row>
    <row r="119" spans="2:27" s="76" customFormat="1" ht="34.9" hidden="1" customHeight="1">
      <c r="B119" s="217">
        <v>44470</v>
      </c>
      <c r="C119" s="696">
        <f t="shared" si="22"/>
        <v>2682.936864409</v>
      </c>
      <c r="D119" s="696">
        <f t="shared" si="23"/>
        <v>2415.081231012</v>
      </c>
      <c r="E119" s="697">
        <v>67.103894830000002</v>
      </c>
      <c r="F119" s="697">
        <v>10.124206300000001</v>
      </c>
      <c r="G119" s="697">
        <v>806.30467590000001</v>
      </c>
      <c r="H119" s="696">
        <f t="shared" si="24"/>
        <v>883.53277703000003</v>
      </c>
      <c r="I119" s="697">
        <v>24.054681297999998</v>
      </c>
      <c r="J119" s="697">
        <v>0.11826001799999999</v>
      </c>
      <c r="K119" s="697">
        <v>91.113122563999994</v>
      </c>
      <c r="L119" s="696">
        <f t="shared" si="19"/>
        <v>115.28606388</v>
      </c>
      <c r="M119" s="696">
        <f t="shared" si="25"/>
        <v>998.81884091000006</v>
      </c>
      <c r="N119" s="537">
        <v>88.445391579999992</v>
      </c>
      <c r="O119" s="537">
        <v>1.1077E-2</v>
      </c>
      <c r="P119" s="537">
        <v>1303.08035</v>
      </c>
      <c r="Q119" s="536">
        <f t="shared" si="26"/>
        <v>1391.53681858</v>
      </c>
      <c r="R119" s="537">
        <v>6.15922532</v>
      </c>
      <c r="S119" s="537">
        <v>1.3189262020000001</v>
      </c>
      <c r="T119" s="537">
        <v>17.247420000000002</v>
      </c>
      <c r="U119" s="536">
        <f t="shared" si="20"/>
        <v>24.725571522000003</v>
      </c>
      <c r="V119" s="537">
        <v>78.454799949999995</v>
      </c>
      <c r="W119" s="537">
        <v>0.51124294699999995</v>
      </c>
      <c r="X119" s="537">
        <v>188.8895905</v>
      </c>
      <c r="Y119" s="536">
        <f t="shared" si="21"/>
        <v>267.85563339700002</v>
      </c>
      <c r="AA119" s="224"/>
    </row>
    <row r="120" spans="2:27" s="76" customFormat="1" ht="34.9" hidden="1" customHeight="1">
      <c r="B120" s="216">
        <v>44501</v>
      </c>
      <c r="C120" s="694">
        <f t="shared" si="22"/>
        <v>2665.1066576769999</v>
      </c>
      <c r="D120" s="694">
        <f t="shared" si="23"/>
        <v>2408.78654667</v>
      </c>
      <c r="E120" s="695">
        <v>69.722608989000008</v>
      </c>
      <c r="F120" s="695">
        <v>2.6620099599999998</v>
      </c>
      <c r="G120" s="695">
        <v>791.78062250000005</v>
      </c>
      <c r="H120" s="694">
        <f t="shared" si="24"/>
        <v>864.16524144900006</v>
      </c>
      <c r="I120" s="695">
        <v>25.001928148000001</v>
      </c>
      <c r="J120" s="695">
        <v>0.102348567</v>
      </c>
      <c r="K120" s="695">
        <v>92.676107563999992</v>
      </c>
      <c r="L120" s="694">
        <f t="shared" si="19"/>
        <v>117.78038427899999</v>
      </c>
      <c r="M120" s="694">
        <f t="shared" si="25"/>
        <v>981.9456257280001</v>
      </c>
      <c r="N120" s="532">
        <v>63.240028678000002</v>
      </c>
      <c r="O120" s="532">
        <v>1.1077E-2</v>
      </c>
      <c r="P120" s="532">
        <v>1339.6412479999999</v>
      </c>
      <c r="Q120" s="531">
        <f t="shared" si="26"/>
        <v>1402.8923536779998</v>
      </c>
      <c r="R120" s="532">
        <v>4.6808752599999996</v>
      </c>
      <c r="S120" s="532">
        <v>1.3367425040000001</v>
      </c>
      <c r="T120" s="532">
        <v>17.930949500000001</v>
      </c>
      <c r="U120" s="531">
        <f t="shared" si="20"/>
        <v>23.948567264000001</v>
      </c>
      <c r="V120" s="532">
        <v>59.501820660000007</v>
      </c>
      <c r="W120" s="532">
        <v>0.71889774700000009</v>
      </c>
      <c r="X120" s="532">
        <v>196.09939259999999</v>
      </c>
      <c r="Y120" s="531">
        <f t="shared" si="21"/>
        <v>256.32011100699998</v>
      </c>
      <c r="AA120" s="224"/>
    </row>
    <row r="121" spans="2:27" s="76" customFormat="1" ht="34.9" hidden="1" customHeight="1">
      <c r="B121" s="217">
        <v>44531</v>
      </c>
      <c r="C121" s="696">
        <f t="shared" si="22"/>
        <v>2805.3352108460003</v>
      </c>
      <c r="D121" s="696">
        <f t="shared" si="23"/>
        <v>2526.0891048900003</v>
      </c>
      <c r="E121" s="697">
        <v>62.53056929800001</v>
      </c>
      <c r="F121" s="697">
        <v>3.37449493</v>
      </c>
      <c r="G121" s="697">
        <v>791.79870360000007</v>
      </c>
      <c r="H121" s="696">
        <f t="shared" si="24"/>
        <v>857.70376782800008</v>
      </c>
      <c r="I121" s="697">
        <v>31.717046455999998</v>
      </c>
      <c r="J121" s="697">
        <v>0.34364581999999999</v>
      </c>
      <c r="K121" s="697">
        <v>96.099941522999998</v>
      </c>
      <c r="L121" s="696">
        <f t="shared" si="19"/>
        <v>128.16063379899998</v>
      </c>
      <c r="M121" s="696">
        <f t="shared" si="25"/>
        <v>985.86440162700001</v>
      </c>
      <c r="N121" s="537">
        <v>117.454645078</v>
      </c>
      <c r="O121" s="537">
        <v>1.1077E-2</v>
      </c>
      <c r="P121" s="537">
        <v>1397.9424730000001</v>
      </c>
      <c r="Q121" s="536">
        <f t="shared" si="26"/>
        <v>1515.4081950780001</v>
      </c>
      <c r="R121" s="537">
        <v>5.26352932</v>
      </c>
      <c r="S121" s="537">
        <v>1.114608665</v>
      </c>
      <c r="T121" s="537">
        <v>18.438370199999998</v>
      </c>
      <c r="U121" s="536">
        <f t="shared" si="20"/>
        <v>24.816508184999996</v>
      </c>
      <c r="V121" s="537">
        <v>93.599721670000008</v>
      </c>
      <c r="W121" s="537">
        <v>0.79444328600000003</v>
      </c>
      <c r="X121" s="537">
        <v>184.85194100000001</v>
      </c>
      <c r="Y121" s="536">
        <f t="shared" si="21"/>
        <v>279.24610595600001</v>
      </c>
      <c r="AA121" s="224"/>
    </row>
    <row r="122" spans="2:27" s="76" customFormat="1" ht="34.9" hidden="1" customHeight="1">
      <c r="B122" s="215">
        <v>2022</v>
      </c>
      <c r="C122" s="898"/>
      <c r="D122" s="898"/>
      <c r="E122" s="898"/>
      <c r="F122" s="898"/>
      <c r="G122" s="898"/>
      <c r="H122" s="898"/>
      <c r="I122" s="898"/>
      <c r="J122" s="898"/>
      <c r="K122" s="898"/>
      <c r="L122" s="898"/>
      <c r="M122" s="898"/>
      <c r="N122" s="899"/>
      <c r="O122" s="899"/>
      <c r="P122" s="899"/>
      <c r="Q122" s="899"/>
      <c r="R122" s="899"/>
      <c r="S122" s="899"/>
      <c r="T122" s="899"/>
      <c r="U122" s="899"/>
      <c r="V122" s="899"/>
      <c r="W122" s="899"/>
      <c r="X122" s="900"/>
      <c r="Y122" s="899"/>
      <c r="AA122" s="224"/>
    </row>
    <row r="123" spans="2:27" s="76" customFormat="1" ht="34.9" hidden="1" customHeight="1">
      <c r="B123" s="216">
        <v>44562</v>
      </c>
      <c r="C123" s="694">
        <f t="shared" si="22"/>
        <v>2782.7275776679999</v>
      </c>
      <c r="D123" s="694">
        <f t="shared" si="23"/>
        <v>2531.0672184320001</v>
      </c>
      <c r="E123" s="695">
        <v>75.297572053999986</v>
      </c>
      <c r="F123" s="695">
        <v>4.3828239500000006</v>
      </c>
      <c r="G123" s="695">
        <v>782.82650550000005</v>
      </c>
      <c r="H123" s="694">
        <f t="shared" si="24"/>
        <v>862.5069015040001</v>
      </c>
      <c r="I123" s="695">
        <v>34.761040551000001</v>
      </c>
      <c r="J123" s="695">
        <v>0.54105455599999996</v>
      </c>
      <c r="K123" s="695">
        <v>90.651599490000009</v>
      </c>
      <c r="L123" s="694">
        <f t="shared" si="19"/>
        <v>125.95369459700001</v>
      </c>
      <c r="M123" s="694">
        <f t="shared" si="25"/>
        <v>988.46059610100008</v>
      </c>
      <c r="N123" s="532">
        <v>179.51949307800001</v>
      </c>
      <c r="O123" s="532">
        <v>1.11E-2</v>
      </c>
      <c r="P123" s="532">
        <v>1335.8238859999999</v>
      </c>
      <c r="Q123" s="531">
        <f t="shared" si="26"/>
        <v>1515.3544790779999</v>
      </c>
      <c r="R123" s="532">
        <v>7.2949554959999992</v>
      </c>
      <c r="S123" s="532">
        <v>1.1203974569999999</v>
      </c>
      <c r="T123" s="532">
        <v>18.836790300000001</v>
      </c>
      <c r="U123" s="531">
        <f t="shared" si="20"/>
        <v>27.252143253</v>
      </c>
      <c r="V123" s="532">
        <v>67.981858950000003</v>
      </c>
      <c r="W123" s="532">
        <v>0.79115908599999996</v>
      </c>
      <c r="X123" s="532">
        <v>182.88734119999998</v>
      </c>
      <c r="Y123" s="531">
        <f t="shared" si="21"/>
        <v>251.66035923599998</v>
      </c>
      <c r="AA123" s="224"/>
    </row>
    <row r="124" spans="2:27" s="76" customFormat="1" ht="34.9" hidden="1" customHeight="1">
      <c r="B124" s="217">
        <v>44593</v>
      </c>
      <c r="C124" s="696">
        <f t="shared" si="22"/>
        <v>2731.6754762550004</v>
      </c>
      <c r="D124" s="696">
        <f t="shared" si="23"/>
        <v>2456.1068285730003</v>
      </c>
      <c r="E124" s="697">
        <v>77.587489218000016</v>
      </c>
      <c r="F124" s="697">
        <v>3.9179184</v>
      </c>
      <c r="G124" s="697">
        <v>775.92619789999992</v>
      </c>
      <c r="H124" s="696">
        <f t="shared" si="24"/>
        <v>857.43160551799997</v>
      </c>
      <c r="I124" s="697">
        <v>26.441050476000001</v>
      </c>
      <c r="J124" s="697">
        <v>1.213207454</v>
      </c>
      <c r="K124" s="697">
        <v>109.95393829000001</v>
      </c>
      <c r="L124" s="696">
        <f t="shared" si="19"/>
        <v>137.60819622000002</v>
      </c>
      <c r="M124" s="696">
        <f t="shared" si="25"/>
        <v>995.03980173800005</v>
      </c>
      <c r="N124" s="537">
        <v>69.265556978000006</v>
      </c>
      <c r="O124" s="537">
        <v>1.11E-2</v>
      </c>
      <c r="P124" s="537">
        <v>1364.174356</v>
      </c>
      <c r="Q124" s="536">
        <f t="shared" si="26"/>
        <v>1433.4510129780001</v>
      </c>
      <c r="R124" s="537">
        <v>7.5230232699999995</v>
      </c>
      <c r="S124" s="537">
        <v>1.1300121869999999</v>
      </c>
      <c r="T124" s="537">
        <v>18.962978399999997</v>
      </c>
      <c r="U124" s="536">
        <f t="shared" si="20"/>
        <v>27.616013856999999</v>
      </c>
      <c r="V124" s="537">
        <v>68.946320139999997</v>
      </c>
      <c r="W124" s="537">
        <v>4.2127411419999996</v>
      </c>
      <c r="X124" s="537">
        <v>202.40958639999999</v>
      </c>
      <c r="Y124" s="536">
        <f t="shared" si="21"/>
        <v>275.56864768200001</v>
      </c>
      <c r="AA124" s="224"/>
    </row>
    <row r="125" spans="2:27" s="76" customFormat="1" ht="34.9" hidden="1" customHeight="1">
      <c r="B125" s="216">
        <v>44621</v>
      </c>
      <c r="C125" s="694">
        <f t="shared" si="22"/>
        <v>2841.8869923949997</v>
      </c>
      <c r="D125" s="694">
        <f t="shared" si="23"/>
        <v>2559.4867407489996</v>
      </c>
      <c r="E125" s="695">
        <v>67.940280303000009</v>
      </c>
      <c r="F125" s="695">
        <v>3.9937401000000001</v>
      </c>
      <c r="G125" s="695">
        <v>787.05891259999999</v>
      </c>
      <c r="H125" s="694">
        <f t="shared" si="24"/>
        <v>858.99293300299996</v>
      </c>
      <c r="I125" s="695">
        <v>27.916481659999999</v>
      </c>
      <c r="J125" s="695">
        <v>1.5442604720000002</v>
      </c>
      <c r="K125" s="695">
        <v>115.13702519000002</v>
      </c>
      <c r="L125" s="694">
        <f t="shared" si="19"/>
        <v>144.59776732200001</v>
      </c>
      <c r="M125" s="694">
        <f t="shared" si="25"/>
        <v>1003.5907003249999</v>
      </c>
      <c r="N125" s="532">
        <v>207.92447007800001</v>
      </c>
      <c r="O125" s="532">
        <v>1.11E-2</v>
      </c>
      <c r="P125" s="532">
        <v>1320.464512</v>
      </c>
      <c r="Q125" s="531">
        <f t="shared" si="26"/>
        <v>1528.400082078</v>
      </c>
      <c r="R125" s="532">
        <v>7.609236933</v>
      </c>
      <c r="S125" s="532">
        <v>1.062288613</v>
      </c>
      <c r="T125" s="532">
        <v>18.8244328</v>
      </c>
      <c r="U125" s="531">
        <f t="shared" si="20"/>
        <v>27.495958346000002</v>
      </c>
      <c r="V125" s="532">
        <v>79.960863560000007</v>
      </c>
      <c r="W125" s="532">
        <v>0.79955968600000016</v>
      </c>
      <c r="X125" s="532">
        <v>201.6398284</v>
      </c>
      <c r="Y125" s="531">
        <f t="shared" si="21"/>
        <v>282.40025164600002</v>
      </c>
      <c r="AA125" s="224"/>
    </row>
    <row r="126" spans="2:27" s="76" customFormat="1" ht="34.9" hidden="1" customHeight="1">
      <c r="B126" s="217">
        <v>44652</v>
      </c>
      <c r="C126" s="696">
        <f t="shared" si="22"/>
        <v>2884.3383684650003</v>
      </c>
      <c r="D126" s="696">
        <f t="shared" si="23"/>
        <v>2617.5698933930003</v>
      </c>
      <c r="E126" s="697">
        <v>59.388502259999996</v>
      </c>
      <c r="F126" s="697">
        <v>6.1764235799999998</v>
      </c>
      <c r="G126" s="697">
        <v>807.18750539999996</v>
      </c>
      <c r="H126" s="696">
        <f t="shared" si="24"/>
        <v>872.75243123999996</v>
      </c>
      <c r="I126" s="697">
        <v>24.170294416000001</v>
      </c>
      <c r="J126" s="697">
        <v>1.593447337</v>
      </c>
      <c r="K126" s="697">
        <v>125.78297079000001</v>
      </c>
      <c r="L126" s="696">
        <f t="shared" si="19"/>
        <v>151.54671254300001</v>
      </c>
      <c r="M126" s="696">
        <f t="shared" si="25"/>
        <v>1024.2991437830001</v>
      </c>
      <c r="N126" s="537">
        <v>73.501683577999998</v>
      </c>
      <c r="O126" s="537">
        <v>1.112E-2</v>
      </c>
      <c r="P126" s="537">
        <v>1493.9117429999999</v>
      </c>
      <c r="Q126" s="536">
        <f t="shared" si="26"/>
        <v>1567.424546578</v>
      </c>
      <c r="R126" s="537">
        <v>6.4654066449999998</v>
      </c>
      <c r="S126" s="537">
        <v>1.009896487</v>
      </c>
      <c r="T126" s="537">
        <v>18.370899899999998</v>
      </c>
      <c r="U126" s="536">
        <f t="shared" si="20"/>
        <v>25.846203031999998</v>
      </c>
      <c r="V126" s="537">
        <v>55.173106789999999</v>
      </c>
      <c r="W126" s="537">
        <v>1.188549482</v>
      </c>
      <c r="X126" s="537">
        <v>210.40681880000002</v>
      </c>
      <c r="Y126" s="536">
        <f t="shared" si="21"/>
        <v>266.768475072</v>
      </c>
      <c r="AA126" s="224"/>
    </row>
    <row r="127" spans="2:27" s="76" customFormat="1" ht="34.9" hidden="1" customHeight="1">
      <c r="B127" s="216">
        <v>44682</v>
      </c>
      <c r="C127" s="694">
        <f t="shared" si="22"/>
        <v>3075.9035105300004</v>
      </c>
      <c r="D127" s="694">
        <f t="shared" si="23"/>
        <v>2774.5154389080003</v>
      </c>
      <c r="E127" s="695">
        <v>64.284066359999997</v>
      </c>
      <c r="F127" s="695">
        <v>7.3162433600000005</v>
      </c>
      <c r="G127" s="695">
        <v>803.77630320000003</v>
      </c>
      <c r="H127" s="694">
        <f t="shared" si="24"/>
        <v>875.37661292000007</v>
      </c>
      <c r="I127" s="695">
        <v>21.777932504999999</v>
      </c>
      <c r="J127" s="695">
        <v>1.787688602</v>
      </c>
      <c r="K127" s="695">
        <v>122.64734279000001</v>
      </c>
      <c r="L127" s="694">
        <f t="shared" si="19"/>
        <v>146.21296389700001</v>
      </c>
      <c r="M127" s="694">
        <f t="shared" si="25"/>
        <v>1021.5895768170001</v>
      </c>
      <c r="N127" s="532">
        <v>191.532129078</v>
      </c>
      <c r="O127" s="532">
        <v>1.112E-2</v>
      </c>
      <c r="P127" s="532">
        <v>1533.5465079999999</v>
      </c>
      <c r="Q127" s="531">
        <f t="shared" si="26"/>
        <v>1725.0897570779998</v>
      </c>
      <c r="R127" s="532">
        <v>8.961289872</v>
      </c>
      <c r="S127" s="532">
        <v>0.55000204099999994</v>
      </c>
      <c r="T127" s="532">
        <v>18.3248131</v>
      </c>
      <c r="U127" s="531">
        <f t="shared" si="20"/>
        <v>27.836105013000001</v>
      </c>
      <c r="V127" s="532">
        <v>73.349603330000008</v>
      </c>
      <c r="W127" s="532">
        <v>1.361107292</v>
      </c>
      <c r="X127" s="532">
        <v>226.67736099999999</v>
      </c>
      <c r="Y127" s="531">
        <f t="shared" si="21"/>
        <v>301.38807162199998</v>
      </c>
      <c r="AA127" s="224"/>
    </row>
    <row r="128" spans="2:27" s="76" customFormat="1" ht="34.9" hidden="1" customHeight="1">
      <c r="B128" s="217">
        <v>44713</v>
      </c>
      <c r="C128" s="696">
        <f t="shared" si="22"/>
        <v>3005.1549772860003</v>
      </c>
      <c r="D128" s="696">
        <f t="shared" si="23"/>
        <v>2721.3039999440002</v>
      </c>
      <c r="E128" s="697">
        <v>61.825897111000003</v>
      </c>
      <c r="F128" s="697">
        <v>4.9444505699999999</v>
      </c>
      <c r="G128" s="697">
        <v>787.86853170000006</v>
      </c>
      <c r="H128" s="696">
        <f t="shared" si="24"/>
        <v>854.63887938100004</v>
      </c>
      <c r="I128" s="697">
        <v>46.35236621</v>
      </c>
      <c r="J128" s="697">
        <v>0.17386395600000001</v>
      </c>
      <c r="K128" s="697">
        <v>127.39523479</v>
      </c>
      <c r="L128" s="696">
        <f t="shared" si="19"/>
        <v>173.92146495599999</v>
      </c>
      <c r="M128" s="696">
        <f t="shared" si="25"/>
        <v>1028.5603443370001</v>
      </c>
      <c r="N128" s="537">
        <v>69.833837377999984</v>
      </c>
      <c r="O128" s="537">
        <v>1.112E-2</v>
      </c>
      <c r="P128" s="537">
        <v>1596.3866169999999</v>
      </c>
      <c r="Q128" s="536">
        <f t="shared" si="26"/>
        <v>1666.2315743779998</v>
      </c>
      <c r="R128" s="537">
        <v>9.5738018770000011</v>
      </c>
      <c r="S128" s="537">
        <v>0.30596735200000003</v>
      </c>
      <c r="T128" s="537">
        <v>16.632311999999999</v>
      </c>
      <c r="U128" s="536">
        <f t="shared" si="20"/>
        <v>26.512081229</v>
      </c>
      <c r="V128" s="537">
        <v>66.749788670000001</v>
      </c>
      <c r="W128" s="537">
        <v>1.3052643719999999</v>
      </c>
      <c r="X128" s="537">
        <v>215.79592430000002</v>
      </c>
      <c r="Y128" s="536">
        <f t="shared" si="21"/>
        <v>283.85097734200002</v>
      </c>
      <c r="AA128" s="224"/>
    </row>
    <row r="129" spans="2:27" s="76" customFormat="1" ht="34.9" hidden="1" customHeight="1">
      <c r="B129" s="216">
        <v>44743</v>
      </c>
      <c r="C129" s="694">
        <f t="shared" si="22"/>
        <v>3006.25151181</v>
      </c>
      <c r="D129" s="694">
        <f t="shared" si="23"/>
        <v>2719.9088584280003</v>
      </c>
      <c r="E129" s="695">
        <v>64.269232368999994</v>
      </c>
      <c r="F129" s="695">
        <v>6.2398710599999996</v>
      </c>
      <c r="G129" s="695">
        <v>763.06124990000001</v>
      </c>
      <c r="H129" s="694">
        <f t="shared" si="24"/>
        <v>833.570353329</v>
      </c>
      <c r="I129" s="695">
        <v>21.198690917999997</v>
      </c>
      <c r="J129" s="695">
        <v>0.46284599999999998</v>
      </c>
      <c r="K129" s="695">
        <v>138.66563579000001</v>
      </c>
      <c r="L129" s="694">
        <f t="shared" si="19"/>
        <v>160.32717270800001</v>
      </c>
      <c r="M129" s="694">
        <f t="shared" si="25"/>
        <v>993.89752603700003</v>
      </c>
      <c r="N129" s="532">
        <v>59.075474578000005</v>
      </c>
      <c r="O129" s="532">
        <v>1.1143E-2</v>
      </c>
      <c r="P129" s="532">
        <v>1641.613239</v>
      </c>
      <c r="Q129" s="531">
        <f t="shared" si="26"/>
        <v>1700.699856578</v>
      </c>
      <c r="R129" s="532">
        <v>9.0481995439999992</v>
      </c>
      <c r="S129" s="532">
        <v>0.19157246900000002</v>
      </c>
      <c r="T129" s="532">
        <v>16.071703800000002</v>
      </c>
      <c r="U129" s="531">
        <f t="shared" si="20"/>
        <v>25.311475813000001</v>
      </c>
      <c r="V129" s="532">
        <v>68.258817430000008</v>
      </c>
      <c r="W129" s="532">
        <v>1.163577152</v>
      </c>
      <c r="X129" s="532">
        <v>216.9202588</v>
      </c>
      <c r="Y129" s="531">
        <f t="shared" si="21"/>
        <v>286.34265338199998</v>
      </c>
      <c r="AA129" s="224"/>
    </row>
    <row r="130" spans="2:27" s="76" customFormat="1" ht="34.9" hidden="1" customHeight="1">
      <c r="B130" s="217">
        <v>44774</v>
      </c>
      <c r="C130" s="696">
        <f t="shared" si="22"/>
        <v>3049.5001792450003</v>
      </c>
      <c r="D130" s="696">
        <f t="shared" si="23"/>
        <v>2746.4810809530004</v>
      </c>
      <c r="E130" s="697">
        <v>76.932999979999991</v>
      </c>
      <c r="F130" s="697">
        <v>6.0030665299999999</v>
      </c>
      <c r="G130" s="697">
        <v>790.50337500000001</v>
      </c>
      <c r="H130" s="696">
        <f t="shared" si="24"/>
        <v>873.43944151000005</v>
      </c>
      <c r="I130" s="697">
        <v>21.219684050999998</v>
      </c>
      <c r="J130" s="697">
        <v>0.75492300000000001</v>
      </c>
      <c r="K130" s="697">
        <v>142.10834279000002</v>
      </c>
      <c r="L130" s="696">
        <f t="shared" si="19"/>
        <v>164.08294984100002</v>
      </c>
      <c r="M130" s="696">
        <f t="shared" si="25"/>
        <v>1037.5223913510001</v>
      </c>
      <c r="N130" s="537">
        <v>55.914562478000001</v>
      </c>
      <c r="O130" s="537">
        <v>1.1143E-2</v>
      </c>
      <c r="P130" s="537">
        <v>1629.3104189999999</v>
      </c>
      <c r="Q130" s="536">
        <f t="shared" si="26"/>
        <v>1685.236124478</v>
      </c>
      <c r="R130" s="537">
        <v>9.1834775490000009</v>
      </c>
      <c r="S130" s="537">
        <v>5.4838575000000001E-2</v>
      </c>
      <c r="T130" s="537">
        <v>14.484249</v>
      </c>
      <c r="U130" s="536">
        <f t="shared" si="20"/>
        <v>23.722565123999999</v>
      </c>
      <c r="V130" s="537">
        <v>67.250762449999982</v>
      </c>
      <c r="W130" s="537">
        <v>3.4004362419999996</v>
      </c>
      <c r="X130" s="537">
        <v>232.36789959999999</v>
      </c>
      <c r="Y130" s="536">
        <f t="shared" si="21"/>
        <v>303.01909829199997</v>
      </c>
      <c r="AA130" s="224"/>
    </row>
    <row r="131" spans="2:27" s="76" customFormat="1" ht="34.9" hidden="1" customHeight="1">
      <c r="B131" s="216">
        <v>44805</v>
      </c>
      <c r="C131" s="694">
        <f t="shared" si="22"/>
        <v>3099.014477105</v>
      </c>
      <c r="D131" s="694">
        <f t="shared" si="23"/>
        <v>2793.3378755630001</v>
      </c>
      <c r="E131" s="695">
        <v>71.549983109999999</v>
      </c>
      <c r="F131" s="695">
        <v>6.6641150300000005</v>
      </c>
      <c r="G131" s="695">
        <v>845.28136600000005</v>
      </c>
      <c r="H131" s="694">
        <f t="shared" si="24"/>
        <v>923.49546414000008</v>
      </c>
      <c r="I131" s="695">
        <v>19.958861273000004</v>
      </c>
      <c r="J131" s="695">
        <v>0.945133</v>
      </c>
      <c r="K131" s="695">
        <v>138.41040879000002</v>
      </c>
      <c r="L131" s="694">
        <f t="shared" si="19"/>
        <v>159.31440306300001</v>
      </c>
      <c r="M131" s="694">
        <f t="shared" si="25"/>
        <v>1082.8098672030001</v>
      </c>
      <c r="N131" s="532">
        <v>35.730878378</v>
      </c>
      <c r="O131" s="532">
        <v>1.1143E-2</v>
      </c>
      <c r="P131" s="532">
        <v>1651.018405</v>
      </c>
      <c r="Q131" s="531">
        <f t="shared" si="26"/>
        <v>1686.7604263779999</v>
      </c>
      <c r="R131" s="532">
        <v>8.4168275349999995</v>
      </c>
      <c r="S131" s="532">
        <v>0.376571247</v>
      </c>
      <c r="T131" s="532">
        <v>14.974183199999999</v>
      </c>
      <c r="U131" s="531">
        <f t="shared" si="20"/>
        <v>23.767581981999996</v>
      </c>
      <c r="V131" s="532">
        <v>70.158432099999999</v>
      </c>
      <c r="W131" s="532">
        <v>3.1813862419999994</v>
      </c>
      <c r="X131" s="532">
        <v>232.33678319999999</v>
      </c>
      <c r="Y131" s="531">
        <f t="shared" si="21"/>
        <v>305.67660154199996</v>
      </c>
      <c r="AA131" s="224"/>
    </row>
    <row r="132" spans="2:27" s="76" customFormat="1" ht="34.9" hidden="1" customHeight="1">
      <c r="B132" s="217">
        <v>44835</v>
      </c>
      <c r="C132" s="696">
        <f t="shared" si="22"/>
        <v>3040.0592135429997</v>
      </c>
      <c r="D132" s="696">
        <f t="shared" si="23"/>
        <v>2713.6895316309997</v>
      </c>
      <c r="E132" s="697">
        <v>91.88331325</v>
      </c>
      <c r="F132" s="697">
        <v>4.26459615</v>
      </c>
      <c r="G132" s="697">
        <v>818.621849</v>
      </c>
      <c r="H132" s="696">
        <f t="shared" si="24"/>
        <v>914.7697584</v>
      </c>
      <c r="I132" s="697">
        <v>21.790828336000001</v>
      </c>
      <c r="J132" s="697">
        <v>0.92047599999999996</v>
      </c>
      <c r="K132" s="697">
        <v>137.24735279000001</v>
      </c>
      <c r="L132" s="696">
        <f t="shared" si="19"/>
        <v>159.95865712600002</v>
      </c>
      <c r="M132" s="696">
        <f t="shared" si="25"/>
        <v>1074.7284155259999</v>
      </c>
      <c r="N132" s="537">
        <v>81.129966077999995</v>
      </c>
      <c r="O132" s="537">
        <v>1.1165E-2</v>
      </c>
      <c r="P132" s="537">
        <v>1534.261624</v>
      </c>
      <c r="Q132" s="536">
        <f t="shared" si="26"/>
        <v>1615.4027550779999</v>
      </c>
      <c r="R132" s="537">
        <v>7.6709408139999997</v>
      </c>
      <c r="S132" s="537">
        <v>0.38717511300000002</v>
      </c>
      <c r="T132" s="537">
        <v>15.500245099999999</v>
      </c>
      <c r="U132" s="536">
        <f t="shared" si="20"/>
        <v>23.558361026999997</v>
      </c>
      <c r="V132" s="537">
        <v>61.360470769999999</v>
      </c>
      <c r="W132" s="537">
        <v>2.9392522419999998</v>
      </c>
      <c r="X132" s="537">
        <v>262.06995890000002</v>
      </c>
      <c r="Y132" s="536">
        <f t="shared" si="21"/>
        <v>326.36968191200003</v>
      </c>
      <c r="AA132" s="224"/>
    </row>
    <row r="133" spans="2:27" s="76" customFormat="1" ht="34.9" hidden="1" customHeight="1">
      <c r="B133" s="216">
        <v>44866</v>
      </c>
      <c r="C133" s="694">
        <f t="shared" si="22"/>
        <v>3050.6695119999999</v>
      </c>
      <c r="D133" s="694">
        <f t="shared" si="23"/>
        <v>2738.7317024479999</v>
      </c>
      <c r="E133" s="695">
        <v>121.53754519999998</v>
      </c>
      <c r="F133" s="695">
        <v>4.4750027100000001</v>
      </c>
      <c r="G133" s="695">
        <v>859.94290100000001</v>
      </c>
      <c r="H133" s="694">
        <f t="shared" si="24"/>
        <v>985.95544890999997</v>
      </c>
      <c r="I133" s="695">
        <v>18.720567243999998</v>
      </c>
      <c r="J133" s="695">
        <v>1.7415673920000001</v>
      </c>
      <c r="K133" s="695">
        <v>135.26910679000002</v>
      </c>
      <c r="L133" s="694">
        <f t="shared" si="19"/>
        <v>155.73124142600003</v>
      </c>
      <c r="M133" s="694">
        <f t="shared" si="25"/>
        <v>1141.6866903360001</v>
      </c>
      <c r="N133" s="532">
        <v>94.910798478000004</v>
      </c>
      <c r="O133" s="532">
        <v>1.1165E-2</v>
      </c>
      <c r="P133" s="532">
        <v>1478.7113730000001</v>
      </c>
      <c r="Q133" s="531">
        <f t="shared" si="26"/>
        <v>1573.633336478</v>
      </c>
      <c r="R133" s="532">
        <v>7.9277778569999997</v>
      </c>
      <c r="S133" s="532">
        <v>0.40993787700000001</v>
      </c>
      <c r="T133" s="532">
        <v>15.0739599</v>
      </c>
      <c r="U133" s="531">
        <f t="shared" si="20"/>
        <v>23.411675633999998</v>
      </c>
      <c r="V133" s="532">
        <v>67.2568579</v>
      </c>
      <c r="W133" s="532">
        <v>3.1002612519999997</v>
      </c>
      <c r="X133" s="532">
        <v>241.58069040000001</v>
      </c>
      <c r="Y133" s="531">
        <f t="shared" si="21"/>
        <v>311.93780955199998</v>
      </c>
      <c r="AA133" s="224"/>
    </row>
    <row r="134" spans="2:27" s="76" customFormat="1" ht="34.9" hidden="1" customHeight="1">
      <c r="B134" s="217">
        <v>44896</v>
      </c>
      <c r="C134" s="696">
        <f t="shared" si="22"/>
        <v>3124.7079655939997</v>
      </c>
      <c r="D134" s="696">
        <f t="shared" si="23"/>
        <v>2833.8917551619998</v>
      </c>
      <c r="E134" s="697">
        <v>177.98252303000001</v>
      </c>
      <c r="F134" s="697">
        <v>5.1000421999999999</v>
      </c>
      <c r="G134" s="697">
        <v>834.09754999999996</v>
      </c>
      <c r="H134" s="696">
        <f t="shared" si="24"/>
        <v>1017.18011523</v>
      </c>
      <c r="I134" s="697">
        <v>25.383259224999996</v>
      </c>
      <c r="J134" s="697">
        <v>1.3363648459999999</v>
      </c>
      <c r="K134" s="697">
        <v>130.74157316</v>
      </c>
      <c r="L134" s="696">
        <f t="shared" si="19"/>
        <v>157.461197231</v>
      </c>
      <c r="M134" s="696">
        <f t="shared" si="25"/>
        <v>1174.6413124609999</v>
      </c>
      <c r="N134" s="537">
        <v>64.376684377999993</v>
      </c>
      <c r="O134" s="537">
        <v>1.1165E-2</v>
      </c>
      <c r="P134" s="537">
        <v>1571.073326</v>
      </c>
      <c r="Q134" s="536">
        <f t="shared" si="26"/>
        <v>1635.461175378</v>
      </c>
      <c r="R134" s="537">
        <v>8.2067833009999998</v>
      </c>
      <c r="S134" s="537">
        <v>3.4766722E-2</v>
      </c>
      <c r="T134" s="537">
        <v>15.5477173</v>
      </c>
      <c r="U134" s="536">
        <f t="shared" si="20"/>
        <v>23.789267323000001</v>
      </c>
      <c r="V134" s="537">
        <v>56.107983080000004</v>
      </c>
      <c r="W134" s="537">
        <v>3.0786903519999997</v>
      </c>
      <c r="X134" s="537">
        <v>231.629537</v>
      </c>
      <c r="Y134" s="536">
        <f t="shared" si="21"/>
        <v>290.81621043199999</v>
      </c>
      <c r="AA134" s="224"/>
    </row>
    <row r="135" spans="2:27" s="76" customFormat="1" ht="34.9" hidden="1" customHeight="1">
      <c r="B135" s="215">
        <v>2023</v>
      </c>
      <c r="C135" s="898"/>
      <c r="D135" s="898"/>
      <c r="E135" s="898"/>
      <c r="F135" s="898"/>
      <c r="G135" s="898"/>
      <c r="H135" s="898"/>
      <c r="I135" s="898"/>
      <c r="J135" s="898"/>
      <c r="K135" s="898"/>
      <c r="L135" s="898"/>
      <c r="M135" s="898"/>
      <c r="N135" s="899"/>
      <c r="O135" s="899"/>
      <c r="P135" s="899"/>
      <c r="Q135" s="899"/>
      <c r="R135" s="899"/>
      <c r="S135" s="899"/>
      <c r="T135" s="899"/>
      <c r="U135" s="899"/>
      <c r="V135" s="899"/>
      <c r="W135" s="899"/>
      <c r="X135" s="900"/>
      <c r="Y135" s="899"/>
      <c r="AA135" s="224"/>
    </row>
    <row r="136" spans="2:27" s="76" customFormat="1" ht="34.9" hidden="1" customHeight="1">
      <c r="B136" s="216">
        <v>44927</v>
      </c>
      <c r="C136" s="694">
        <f t="shared" si="22"/>
        <v>3017.084393997</v>
      </c>
      <c r="D136" s="694">
        <f t="shared" si="23"/>
        <v>2711.3221611949998</v>
      </c>
      <c r="E136" s="695">
        <v>164.73628687999999</v>
      </c>
      <c r="F136" s="695">
        <v>7.3906839</v>
      </c>
      <c r="G136" s="695">
        <v>859.19585300000006</v>
      </c>
      <c r="H136" s="694">
        <f t="shared" si="24"/>
        <v>1031.3228237800001</v>
      </c>
      <c r="I136" s="695">
        <v>24.536634921000001</v>
      </c>
      <c r="J136" s="695">
        <v>1.630051736</v>
      </c>
      <c r="K136" s="695">
        <v>126.971277157</v>
      </c>
      <c r="L136" s="694">
        <f t="shared" si="19"/>
        <v>153.13796381399999</v>
      </c>
      <c r="M136" s="694">
        <f t="shared" si="25"/>
        <v>1184.4607875940001</v>
      </c>
      <c r="N136" s="532">
        <v>85.494648980000008</v>
      </c>
      <c r="O136" s="532">
        <v>1.1188999999999999E-2</v>
      </c>
      <c r="P136" s="532">
        <v>1417.462669</v>
      </c>
      <c r="Q136" s="531">
        <f t="shared" si="26"/>
        <v>1502.96850698</v>
      </c>
      <c r="R136" s="532">
        <v>7.7589719229999998</v>
      </c>
      <c r="S136" s="532">
        <v>0.22717099799999999</v>
      </c>
      <c r="T136" s="532">
        <v>15.906723699999999</v>
      </c>
      <c r="U136" s="531">
        <f t="shared" si="20"/>
        <v>23.892866621</v>
      </c>
      <c r="V136" s="532">
        <v>64.995690370000005</v>
      </c>
      <c r="W136" s="532">
        <v>2.9673676319999998</v>
      </c>
      <c r="X136" s="532">
        <v>237.7991748</v>
      </c>
      <c r="Y136" s="531">
        <f t="shared" si="21"/>
        <v>305.76223280200003</v>
      </c>
      <c r="AA136" s="224"/>
    </row>
    <row r="137" spans="2:27" s="76" customFormat="1" ht="34.9" hidden="1" customHeight="1">
      <c r="B137" s="217">
        <v>44958</v>
      </c>
      <c r="C137" s="696">
        <f t="shared" si="22"/>
        <v>3248.5753298730001</v>
      </c>
      <c r="D137" s="696">
        <f t="shared" si="23"/>
        <v>2926.7195489430001</v>
      </c>
      <c r="E137" s="697">
        <v>195.77539485000003</v>
      </c>
      <c r="F137" s="697">
        <v>7.3978145399999997</v>
      </c>
      <c r="G137" s="697">
        <v>857.08750999999995</v>
      </c>
      <c r="H137" s="696">
        <f t="shared" si="24"/>
        <v>1060.2607193900001</v>
      </c>
      <c r="I137" s="697">
        <v>22.953407235</v>
      </c>
      <c r="J137" s="697">
        <v>2.2969406640000001</v>
      </c>
      <c r="K137" s="697">
        <v>125.235636157</v>
      </c>
      <c r="L137" s="696">
        <f t="shared" si="19"/>
        <v>150.48598405600001</v>
      </c>
      <c r="M137" s="696">
        <f t="shared" si="25"/>
        <v>1210.7467034460001</v>
      </c>
      <c r="N137" s="537">
        <v>83.578532077999995</v>
      </c>
      <c r="O137" s="537">
        <v>1.1188999999999999E-2</v>
      </c>
      <c r="P137" s="537">
        <v>1608.697019</v>
      </c>
      <c r="Q137" s="536">
        <f t="shared" si="26"/>
        <v>1692.2867400779999</v>
      </c>
      <c r="R137" s="537">
        <v>8.1431253409999993</v>
      </c>
      <c r="S137" s="537">
        <v>0.28138497800000001</v>
      </c>
      <c r="T137" s="537">
        <v>15.261595099999999</v>
      </c>
      <c r="U137" s="536">
        <f t="shared" si="20"/>
        <v>23.686105419</v>
      </c>
      <c r="V137" s="537">
        <v>64.440415920000007</v>
      </c>
      <c r="W137" s="537">
        <v>3.13671371</v>
      </c>
      <c r="X137" s="537">
        <v>254.27865130000001</v>
      </c>
      <c r="Y137" s="536">
        <f t="shared" si="21"/>
        <v>321.85578093000004</v>
      </c>
      <c r="AA137" s="224"/>
    </row>
    <row r="138" spans="2:27" s="76" customFormat="1" ht="34.9" hidden="1" customHeight="1">
      <c r="B138" s="216">
        <v>44986</v>
      </c>
      <c r="C138" s="694">
        <f t="shared" si="22"/>
        <v>3235.863495561</v>
      </c>
      <c r="D138" s="694">
        <f t="shared" si="23"/>
        <v>2912.2360583509999</v>
      </c>
      <c r="E138" s="695">
        <v>153.21714184000001</v>
      </c>
      <c r="F138" s="695">
        <v>6.8199300599999999</v>
      </c>
      <c r="G138" s="695">
        <v>877.90943300000004</v>
      </c>
      <c r="H138" s="694">
        <f t="shared" si="24"/>
        <v>1037.9465049</v>
      </c>
      <c r="I138" s="695">
        <v>29.872442341000003</v>
      </c>
      <c r="J138" s="695">
        <v>0.14338314000000002</v>
      </c>
      <c r="K138" s="695">
        <v>118.982151157</v>
      </c>
      <c r="L138" s="694">
        <f t="shared" si="19"/>
        <v>148.99797663800001</v>
      </c>
      <c r="M138" s="694">
        <f t="shared" si="25"/>
        <v>1186.944481538</v>
      </c>
      <c r="N138" s="532">
        <v>117.85539307799999</v>
      </c>
      <c r="O138" s="532">
        <v>1.1188999999999999E-2</v>
      </c>
      <c r="P138" s="532">
        <v>1585.4442670000001</v>
      </c>
      <c r="Q138" s="531">
        <f t="shared" si="26"/>
        <v>1703.310849078</v>
      </c>
      <c r="R138" s="532">
        <v>8.8384432349999997</v>
      </c>
      <c r="S138" s="532">
        <v>0.32832099999999997</v>
      </c>
      <c r="T138" s="532">
        <v>12.8139635</v>
      </c>
      <c r="U138" s="531">
        <f t="shared" si="20"/>
        <v>21.980727735000002</v>
      </c>
      <c r="V138" s="532">
        <v>67.686341459999994</v>
      </c>
      <c r="W138" s="532">
        <v>2.6586101499999999</v>
      </c>
      <c r="X138" s="532">
        <v>253.2824856</v>
      </c>
      <c r="Y138" s="531">
        <f t="shared" si="21"/>
        <v>323.62743720999998</v>
      </c>
      <c r="AA138" s="224"/>
    </row>
    <row r="139" spans="2:27" s="76" customFormat="1" ht="34.5" hidden="1" customHeight="1">
      <c r="B139" s="217">
        <v>45017</v>
      </c>
      <c r="C139" s="696">
        <f t="shared" si="22"/>
        <v>3206.0829972459996</v>
      </c>
      <c r="D139" s="696">
        <f t="shared" si="23"/>
        <v>2904.2241500659998</v>
      </c>
      <c r="E139" s="697">
        <v>122.27321492999999</v>
      </c>
      <c r="F139" s="697">
        <v>6.4171157000000001</v>
      </c>
      <c r="G139" s="697">
        <v>868.97138900000004</v>
      </c>
      <c r="H139" s="696">
        <f t="shared" si="24"/>
        <v>997.66171963000011</v>
      </c>
      <c r="I139" s="697">
        <v>41.189296219000006</v>
      </c>
      <c r="J139" s="697">
        <v>0.31480546799999998</v>
      </c>
      <c r="K139" s="697">
        <v>117.186962757</v>
      </c>
      <c r="L139" s="696">
        <f t="shared" si="19"/>
        <v>158.69106444400001</v>
      </c>
      <c r="M139" s="696">
        <f t="shared" si="25"/>
        <v>1156.3527840740001</v>
      </c>
      <c r="N139" s="537">
        <v>69.231529877999989</v>
      </c>
      <c r="O139" s="537">
        <v>1.1213000000000001E-2</v>
      </c>
      <c r="P139" s="537">
        <v>1658.422973</v>
      </c>
      <c r="Q139" s="536">
        <f t="shared" si="26"/>
        <v>1727.6657158779999</v>
      </c>
      <c r="R139" s="537">
        <v>7.8272639139999995</v>
      </c>
      <c r="S139" s="537">
        <v>0.29297600000000001</v>
      </c>
      <c r="T139" s="537">
        <v>12.0854102</v>
      </c>
      <c r="U139" s="536">
        <f t="shared" si="20"/>
        <v>20.205650114000001</v>
      </c>
      <c r="V139" s="537">
        <v>54.469573029999999</v>
      </c>
      <c r="W139" s="537">
        <v>2.41003415</v>
      </c>
      <c r="X139" s="537">
        <v>244.97924</v>
      </c>
      <c r="Y139" s="536">
        <f t="shared" si="21"/>
        <v>301.85884718</v>
      </c>
      <c r="AA139" s="224"/>
    </row>
    <row r="140" spans="2:27" s="76" customFormat="1" ht="34.9" hidden="1" customHeight="1">
      <c r="B140" s="216">
        <v>45047</v>
      </c>
      <c r="C140" s="694">
        <f t="shared" si="22"/>
        <v>3402.0614406129998</v>
      </c>
      <c r="D140" s="694">
        <f t="shared" si="23"/>
        <v>3048.773616814</v>
      </c>
      <c r="E140" s="695">
        <v>160.50210050999999</v>
      </c>
      <c r="F140" s="695">
        <v>6.7400648700000003</v>
      </c>
      <c r="G140" s="695">
        <v>900.12600899999995</v>
      </c>
      <c r="H140" s="694">
        <f t="shared" si="24"/>
        <v>1067.36817438</v>
      </c>
      <c r="I140" s="695">
        <v>27.340699528000002</v>
      </c>
      <c r="J140" s="695">
        <v>0.11069516099999999</v>
      </c>
      <c r="K140" s="695">
        <v>115.351590957</v>
      </c>
      <c r="L140" s="694">
        <f t="shared" si="19"/>
        <v>142.802985646</v>
      </c>
      <c r="M140" s="694">
        <f t="shared" si="25"/>
        <v>1210.1711600260001</v>
      </c>
      <c r="N140" s="532">
        <v>92.110034780000007</v>
      </c>
      <c r="O140" s="532">
        <v>1.1213000000000001E-2</v>
      </c>
      <c r="P140" s="532">
        <v>1728.741176</v>
      </c>
      <c r="Q140" s="531">
        <f t="shared" si="26"/>
        <v>1820.86242378</v>
      </c>
      <c r="R140" s="532">
        <v>7.4441097679999988</v>
      </c>
      <c r="S140" s="532">
        <v>0.34798000000000001</v>
      </c>
      <c r="T140" s="532">
        <v>9.9479432400000007</v>
      </c>
      <c r="U140" s="531">
        <f t="shared" si="20"/>
        <v>17.740033007999997</v>
      </c>
      <c r="V140" s="532">
        <v>66.457964849999996</v>
      </c>
      <c r="W140" s="532">
        <v>0.95762714900000001</v>
      </c>
      <c r="X140" s="532">
        <v>285.87223180000001</v>
      </c>
      <c r="Y140" s="531">
        <f t="shared" si="21"/>
        <v>353.28782379900002</v>
      </c>
      <c r="AA140" s="224"/>
    </row>
    <row r="141" spans="2:27" s="76" customFormat="1" ht="34.9" hidden="1" customHeight="1">
      <c r="B141" s="217">
        <v>45078</v>
      </c>
      <c r="C141" s="696">
        <f t="shared" si="22"/>
        <v>3325.9034754159998</v>
      </c>
      <c r="D141" s="696">
        <f t="shared" si="23"/>
        <v>2983.8689900539998</v>
      </c>
      <c r="E141" s="697">
        <v>243.35385912999999</v>
      </c>
      <c r="F141" s="697">
        <v>5.7833471900000006</v>
      </c>
      <c r="G141" s="697">
        <v>836.99517000000003</v>
      </c>
      <c r="H141" s="696">
        <f t="shared" si="24"/>
        <v>1086.13237632</v>
      </c>
      <c r="I141" s="697">
        <v>23.907819539000002</v>
      </c>
      <c r="J141" s="697">
        <v>4.7517999999999998E-2</v>
      </c>
      <c r="K141" s="697">
        <v>107.71776935700001</v>
      </c>
      <c r="L141" s="696">
        <f t="shared" si="19"/>
        <v>131.67310689600001</v>
      </c>
      <c r="M141" s="696">
        <f t="shared" si="25"/>
        <v>1217.8054832160001</v>
      </c>
      <c r="N141" s="537">
        <v>59.929844377999999</v>
      </c>
      <c r="O141" s="537">
        <v>1.1213000000000001E-2</v>
      </c>
      <c r="P141" s="537">
        <v>1689.4094459999999</v>
      </c>
      <c r="Q141" s="536">
        <f t="shared" si="26"/>
        <v>1749.350503378</v>
      </c>
      <c r="R141" s="537">
        <v>6.797289039999999</v>
      </c>
      <c r="S141" s="537">
        <v>0.34717199999999998</v>
      </c>
      <c r="T141" s="537">
        <v>9.56854242</v>
      </c>
      <c r="U141" s="536">
        <f t="shared" si="20"/>
        <v>16.713003459999999</v>
      </c>
      <c r="V141" s="537">
        <v>55.250778359999998</v>
      </c>
      <c r="W141" s="537">
        <v>0.54825570200000007</v>
      </c>
      <c r="X141" s="537">
        <v>286.23545130000002</v>
      </c>
      <c r="Y141" s="536">
        <f t="shared" si="21"/>
        <v>342.034485362</v>
      </c>
      <c r="AA141" s="224"/>
    </row>
    <row r="142" spans="2:27" s="76" customFormat="1" ht="34.9" hidden="1" customHeight="1">
      <c r="B142" s="216">
        <v>45108</v>
      </c>
      <c r="C142" s="694">
        <f t="shared" si="22"/>
        <v>3281.8599102969997</v>
      </c>
      <c r="D142" s="694">
        <f t="shared" si="23"/>
        <v>2908.7271520119998</v>
      </c>
      <c r="E142" s="695">
        <v>128.06783475</v>
      </c>
      <c r="F142" s="695">
        <v>5.9614123399999999</v>
      </c>
      <c r="G142" s="695">
        <v>917.13919599999997</v>
      </c>
      <c r="H142" s="694">
        <f t="shared" si="24"/>
        <v>1051.16844309</v>
      </c>
      <c r="I142" s="695">
        <v>26.312916194</v>
      </c>
      <c r="J142" s="695">
        <v>0.233683</v>
      </c>
      <c r="K142" s="695">
        <v>109.760915657</v>
      </c>
      <c r="L142" s="694">
        <f t="shared" si="19"/>
        <v>136.30751485100001</v>
      </c>
      <c r="M142" s="694">
        <f t="shared" si="25"/>
        <v>1187.4759579409999</v>
      </c>
      <c r="N142" s="532">
        <v>68.168028077999992</v>
      </c>
      <c r="O142" s="532">
        <v>1.1237E-2</v>
      </c>
      <c r="P142" s="532">
        <v>1637.2498330000001</v>
      </c>
      <c r="Q142" s="531">
        <f t="shared" si="26"/>
        <v>1705.4290980780002</v>
      </c>
      <c r="R142" s="532">
        <v>7.2984093030000006</v>
      </c>
      <c r="S142" s="532">
        <v>0.38252000000000003</v>
      </c>
      <c r="T142" s="532">
        <v>8.1411666900000004</v>
      </c>
      <c r="U142" s="531">
        <f t="shared" si="20"/>
        <v>15.822095993000001</v>
      </c>
      <c r="V142" s="532">
        <v>62.64617295</v>
      </c>
      <c r="W142" s="532">
        <v>0.56383853500000003</v>
      </c>
      <c r="X142" s="532">
        <v>309.92274680000003</v>
      </c>
      <c r="Y142" s="531">
        <f t="shared" si="21"/>
        <v>373.13275828500002</v>
      </c>
      <c r="AA142" s="224"/>
    </row>
    <row r="143" spans="2:27" s="76" customFormat="1" ht="34.9" hidden="1" customHeight="1">
      <c r="B143" s="217">
        <v>45139</v>
      </c>
      <c r="C143" s="696">
        <f t="shared" si="22"/>
        <v>3240.1969726090001</v>
      </c>
      <c r="D143" s="696">
        <f t="shared" si="23"/>
        <v>2849.382189164</v>
      </c>
      <c r="E143" s="697">
        <v>133.04652547000001</v>
      </c>
      <c r="F143" s="697">
        <v>5.6948767199999999</v>
      </c>
      <c r="G143" s="697">
        <v>955.70433300000002</v>
      </c>
      <c r="H143" s="696">
        <f t="shared" si="24"/>
        <v>1094.4457351900001</v>
      </c>
      <c r="I143" s="697">
        <v>49.587730399999998</v>
      </c>
      <c r="J143" s="697">
        <v>0.482769</v>
      </c>
      <c r="K143" s="697">
        <v>93.635486756999995</v>
      </c>
      <c r="L143" s="696">
        <f t="shared" si="19"/>
        <v>143.70598615699998</v>
      </c>
      <c r="M143" s="696">
        <f t="shared" si="25"/>
        <v>1238.1517213470001</v>
      </c>
      <c r="N143" s="537">
        <v>75.908471677999984</v>
      </c>
      <c r="O143" s="537">
        <v>1.1237E-2</v>
      </c>
      <c r="P143" s="537">
        <v>1520.593586</v>
      </c>
      <c r="Q143" s="536">
        <f t="shared" si="26"/>
        <v>1596.513294678</v>
      </c>
      <c r="R143" s="537">
        <v>6.4356164390000004</v>
      </c>
      <c r="S143" s="537">
        <v>0.76941700000000002</v>
      </c>
      <c r="T143" s="537">
        <v>7.5121397000000005</v>
      </c>
      <c r="U143" s="536">
        <f t="shared" si="20"/>
        <v>14.717173139</v>
      </c>
      <c r="V143" s="537">
        <v>63.192323610000003</v>
      </c>
      <c r="W143" s="537">
        <v>0.92177653500000001</v>
      </c>
      <c r="X143" s="537">
        <v>326.70068330000004</v>
      </c>
      <c r="Y143" s="536">
        <f t="shared" si="21"/>
        <v>390.81478344500005</v>
      </c>
      <c r="AA143" s="224"/>
    </row>
    <row r="144" spans="2:27" s="76" customFormat="1" ht="34.9" hidden="1" customHeight="1">
      <c r="B144" s="216">
        <v>45170</v>
      </c>
      <c r="C144" s="694">
        <f t="shared" si="22"/>
        <v>3159.8297738629999</v>
      </c>
      <c r="D144" s="694">
        <f t="shared" si="23"/>
        <v>2765.6971456719998</v>
      </c>
      <c r="E144" s="695">
        <v>131.05884854999999</v>
      </c>
      <c r="F144" s="695">
        <v>5.6438184699999994</v>
      </c>
      <c r="G144" s="695">
        <v>916.82423900000003</v>
      </c>
      <c r="H144" s="694">
        <f t="shared" si="24"/>
        <v>1053.5269060200001</v>
      </c>
      <c r="I144" s="695">
        <v>43.231314419999997</v>
      </c>
      <c r="J144" s="695">
        <v>0.49095087200000004</v>
      </c>
      <c r="K144" s="695">
        <v>80.621006957000006</v>
      </c>
      <c r="L144" s="694">
        <f t="shared" si="19"/>
        <v>124.34327224899999</v>
      </c>
      <c r="M144" s="694">
        <f t="shared" si="25"/>
        <v>1177.870178269</v>
      </c>
      <c r="N144" s="532">
        <v>89.904442478000007</v>
      </c>
      <c r="O144" s="532">
        <v>1.1237185E-2</v>
      </c>
      <c r="P144" s="532">
        <v>1484.3195539999999</v>
      </c>
      <c r="Q144" s="531">
        <f t="shared" si="26"/>
        <v>1574.2352336629999</v>
      </c>
      <c r="R144" s="532">
        <v>5.9662524040000005</v>
      </c>
      <c r="S144" s="532">
        <v>0.31079892599999998</v>
      </c>
      <c r="T144" s="532">
        <v>7.3146824100000005</v>
      </c>
      <c r="U144" s="531">
        <f t="shared" si="20"/>
        <v>13.591733740000002</v>
      </c>
      <c r="V144" s="532">
        <v>67.890721299999996</v>
      </c>
      <c r="W144" s="532">
        <v>0.98699319099999994</v>
      </c>
      <c r="X144" s="532">
        <v>325.25491369999997</v>
      </c>
      <c r="Y144" s="531">
        <f t="shared" si="21"/>
        <v>394.13262819099998</v>
      </c>
      <c r="AA144" s="224"/>
    </row>
    <row r="145" spans="2:27" s="76" customFormat="1" ht="34.9" hidden="1" customHeight="1">
      <c r="B145" s="217">
        <v>45200</v>
      </c>
      <c r="C145" s="696">
        <f t="shared" si="22"/>
        <v>3246.5398670169998</v>
      </c>
      <c r="D145" s="696">
        <f t="shared" si="23"/>
        <v>2858.632019527</v>
      </c>
      <c r="E145" s="697">
        <v>118.148026741</v>
      </c>
      <c r="F145" s="697">
        <v>6.5239582599999997</v>
      </c>
      <c r="G145" s="697">
        <v>933.20795699999996</v>
      </c>
      <c r="H145" s="696">
        <f t="shared" si="24"/>
        <v>1057.879942001</v>
      </c>
      <c r="I145" s="697">
        <v>18.957742428</v>
      </c>
      <c r="J145" s="697">
        <v>0.49752371000000001</v>
      </c>
      <c r="K145" s="697">
        <v>92.358498256999994</v>
      </c>
      <c r="L145" s="696">
        <f t="shared" si="19"/>
        <v>111.81376439499999</v>
      </c>
      <c r="M145" s="696">
        <f t="shared" si="25"/>
        <v>1169.6937063959999</v>
      </c>
      <c r="N145" s="537">
        <v>88.419467877999992</v>
      </c>
      <c r="O145" s="537">
        <v>1.1269612E-2</v>
      </c>
      <c r="P145" s="537">
        <v>1589.189046</v>
      </c>
      <c r="Q145" s="536">
        <f t="shared" si="26"/>
        <v>1677.6197834899999</v>
      </c>
      <c r="R145" s="537">
        <v>4.9684851749999996</v>
      </c>
      <c r="S145" s="537">
        <v>0.34080285600000004</v>
      </c>
      <c r="T145" s="537">
        <v>6.0092416100000001</v>
      </c>
      <c r="U145" s="536">
        <f t="shared" si="20"/>
        <v>11.318529641</v>
      </c>
      <c r="V145" s="537">
        <v>55.69644383</v>
      </c>
      <c r="W145" s="537">
        <v>1.34101125</v>
      </c>
      <c r="X145" s="537">
        <v>330.87039241000002</v>
      </c>
      <c r="Y145" s="536">
        <f t="shared" si="21"/>
        <v>387.90784748999999</v>
      </c>
      <c r="AA145" s="224"/>
    </row>
    <row r="146" spans="2:27" s="76" customFormat="1" ht="34.9" hidden="1" customHeight="1">
      <c r="B146" s="216">
        <v>45231</v>
      </c>
      <c r="C146" s="694">
        <f t="shared" si="22"/>
        <v>3135.4107649419998</v>
      </c>
      <c r="D146" s="694">
        <f t="shared" si="23"/>
        <v>2795.3088230019998</v>
      </c>
      <c r="E146" s="695">
        <v>117.50137012699999</v>
      </c>
      <c r="F146" s="695">
        <v>4.7723642399999999</v>
      </c>
      <c r="G146" s="695">
        <v>921.99997199999996</v>
      </c>
      <c r="H146" s="694">
        <f t="shared" si="24"/>
        <v>1044.2737063669999</v>
      </c>
      <c r="I146" s="695">
        <v>21.771592484999999</v>
      </c>
      <c r="J146" s="695">
        <v>0.69605234500000002</v>
      </c>
      <c r="K146" s="695">
        <v>87.395425756999998</v>
      </c>
      <c r="L146" s="694">
        <f t="shared" si="19"/>
        <v>109.863070587</v>
      </c>
      <c r="M146" s="694">
        <f t="shared" si="25"/>
        <v>1154.136776954</v>
      </c>
      <c r="N146" s="532">
        <v>68.998081577999997</v>
      </c>
      <c r="O146" s="532">
        <v>1.1269612E-2</v>
      </c>
      <c r="P146" s="532">
        <v>1561.2294240000001</v>
      </c>
      <c r="Q146" s="531">
        <f t="shared" si="26"/>
        <v>1630.2387751900001</v>
      </c>
      <c r="R146" s="532">
        <v>4.7835847240000007</v>
      </c>
      <c r="S146" s="532">
        <v>0.55711527399999994</v>
      </c>
      <c r="T146" s="532">
        <v>5.5925708600000004</v>
      </c>
      <c r="U146" s="531">
        <f t="shared" si="20"/>
        <v>10.933270858</v>
      </c>
      <c r="V146" s="532">
        <v>41.646545429999996</v>
      </c>
      <c r="W146" s="532">
        <v>1.1078420099999999</v>
      </c>
      <c r="X146" s="532">
        <v>297.3475545</v>
      </c>
      <c r="Y146" s="531">
        <f t="shared" si="21"/>
        <v>340.10194194000002</v>
      </c>
      <c r="AA146" s="224"/>
    </row>
    <row r="147" spans="2:27" s="76" customFormat="1" ht="34.9" hidden="1" customHeight="1">
      <c r="B147" s="553">
        <v>45262</v>
      </c>
      <c r="C147" s="698">
        <f t="shared" si="22"/>
        <v>3366.8793926069998</v>
      </c>
      <c r="D147" s="698">
        <f t="shared" si="23"/>
        <v>3028.5002960249999</v>
      </c>
      <c r="E147" s="699">
        <v>123.739958319</v>
      </c>
      <c r="F147" s="699">
        <v>5.5068364599999997</v>
      </c>
      <c r="G147" s="699">
        <v>965.66074400000002</v>
      </c>
      <c r="H147" s="698">
        <f t="shared" si="24"/>
        <v>1094.9075387790001</v>
      </c>
      <c r="I147" s="699">
        <v>34.768140108000004</v>
      </c>
      <c r="J147" s="699">
        <v>0.80154501599999994</v>
      </c>
      <c r="K147" s="699">
        <v>85.243395487000001</v>
      </c>
      <c r="L147" s="698">
        <f t="shared" si="19"/>
        <v>120.813080611</v>
      </c>
      <c r="M147" s="698">
        <f t="shared" si="25"/>
        <v>1215.7206193900001</v>
      </c>
      <c r="N147" s="610">
        <v>79.681778875999981</v>
      </c>
      <c r="O147" s="610">
        <v>1.1269612E-2</v>
      </c>
      <c r="P147" s="610">
        <v>1721.350355</v>
      </c>
      <c r="Q147" s="611">
        <f t="shared" si="26"/>
        <v>1801.043403488</v>
      </c>
      <c r="R147" s="610">
        <v>6.0817184069999994</v>
      </c>
      <c r="S147" s="610">
        <v>0.5934412</v>
      </c>
      <c r="T147" s="610">
        <v>5.06111354</v>
      </c>
      <c r="U147" s="611">
        <f t="shared" si="20"/>
        <v>11.736273146999999</v>
      </c>
      <c r="V147" s="610">
        <v>52.56998754</v>
      </c>
      <c r="W147" s="610">
        <v>0.54039554200000006</v>
      </c>
      <c r="X147" s="610">
        <v>285.26871349999999</v>
      </c>
      <c r="Y147" s="611">
        <f t="shared" si="21"/>
        <v>338.37909658199999</v>
      </c>
      <c r="AA147" s="224"/>
    </row>
    <row r="148" spans="2:27" s="76" customFormat="1" ht="34.9" hidden="1" customHeight="1">
      <c r="B148" s="1009">
        <v>2024</v>
      </c>
      <c r="C148" s="1039"/>
      <c r="D148" s="1039"/>
      <c r="E148" s="1039"/>
      <c r="F148" s="1039"/>
      <c r="G148" s="1039"/>
      <c r="H148" s="1039"/>
      <c r="I148" s="1039"/>
      <c r="J148" s="1039"/>
      <c r="K148" s="1039"/>
      <c r="L148" s="1039"/>
      <c r="M148" s="1039"/>
      <c r="N148" s="1040"/>
      <c r="O148" s="1040"/>
      <c r="P148" s="1040"/>
      <c r="Q148" s="1040"/>
      <c r="R148" s="1040"/>
      <c r="S148" s="1040"/>
      <c r="T148" s="1040"/>
      <c r="U148" s="1040"/>
      <c r="V148" s="1040"/>
      <c r="W148" s="1040"/>
      <c r="X148" s="1041"/>
      <c r="Y148" s="1040"/>
      <c r="AA148" s="224"/>
    </row>
    <row r="149" spans="2:27" s="76" customFormat="1" ht="34.9" hidden="1" customHeight="1">
      <c r="B149" s="216">
        <v>45292</v>
      </c>
      <c r="C149" s="694">
        <f>+D149+Y149</f>
        <v>3456.6049009210001</v>
      </c>
      <c r="D149" s="694">
        <f>+M149+Q149+U149</f>
        <v>3109.7677126059998</v>
      </c>
      <c r="E149" s="695">
        <v>146.61225711400002</v>
      </c>
      <c r="F149" s="695">
        <v>6.5023517499999999</v>
      </c>
      <c r="G149" s="695">
        <v>975.278502</v>
      </c>
      <c r="H149" s="694">
        <f t="shared" ref="H149:H159" si="27">+E149+F149+G149</f>
        <v>1128.3931108639999</v>
      </c>
      <c r="I149" s="695">
        <v>44.605332272999995</v>
      </c>
      <c r="J149" s="695">
        <v>0.71045071999999998</v>
      </c>
      <c r="K149" s="695">
        <v>77.382667988000009</v>
      </c>
      <c r="L149" s="694">
        <f t="shared" si="19"/>
        <v>122.69845098100001</v>
      </c>
      <c r="M149" s="694">
        <f t="shared" si="25"/>
        <v>1251.0915618449999</v>
      </c>
      <c r="N149" s="532">
        <v>85.894082978</v>
      </c>
      <c r="O149" s="532">
        <v>1.1304274E-2</v>
      </c>
      <c r="P149" s="532">
        <v>1759.239296</v>
      </c>
      <c r="Q149" s="531">
        <f t="shared" ref="Q149:Q159" si="28">+N149+O149+P149</f>
        <v>1845.144683252</v>
      </c>
      <c r="R149" s="532">
        <v>7.0347267920000007</v>
      </c>
      <c r="S149" s="532">
        <v>0.595962977</v>
      </c>
      <c r="T149" s="532">
        <v>5.9007777400000005</v>
      </c>
      <c r="U149" s="531">
        <f t="shared" ref="U149:U159" si="29">+R149+S149+T149</f>
        <v>13.531467509000002</v>
      </c>
      <c r="V149" s="532">
        <v>57.71319785</v>
      </c>
      <c r="W149" s="532">
        <v>0.506801795</v>
      </c>
      <c r="X149" s="532">
        <v>288.61718867000002</v>
      </c>
      <c r="Y149" s="531">
        <f t="shared" ref="Y149:Y159" si="30">+V149+W149+X149</f>
        <v>346.83718831500005</v>
      </c>
      <c r="AA149" s="224"/>
    </row>
    <row r="150" spans="2:27" s="76" customFormat="1" ht="34.9" hidden="1" customHeight="1">
      <c r="B150" s="217">
        <v>45323</v>
      </c>
      <c r="C150" s="696">
        <f>+D150+Y150</f>
        <v>3563.780318957</v>
      </c>
      <c r="D150" s="696">
        <f>+M150+Q150+U150</f>
        <v>3193.3935595200001</v>
      </c>
      <c r="E150" s="697">
        <v>150.255183542</v>
      </c>
      <c r="F150" s="697">
        <v>5.83635299</v>
      </c>
      <c r="G150" s="697">
        <v>978.71414900000002</v>
      </c>
      <c r="H150" s="696">
        <f t="shared" si="27"/>
        <v>1134.8056855320001</v>
      </c>
      <c r="I150" s="697">
        <v>52.576013788000004</v>
      </c>
      <c r="J150" s="697">
        <v>1.321332553</v>
      </c>
      <c r="K150" s="697">
        <v>71.862373288000001</v>
      </c>
      <c r="L150" s="696">
        <f t="shared" si="19"/>
        <v>125.759719629</v>
      </c>
      <c r="M150" s="696">
        <f t="shared" si="25"/>
        <v>1260.5654051610002</v>
      </c>
      <c r="N150" s="537">
        <v>56.954540778000002</v>
      </c>
      <c r="O150" s="537">
        <v>1.1304274E-2</v>
      </c>
      <c r="P150" s="537">
        <v>1862.0443519999999</v>
      </c>
      <c r="Q150" s="536">
        <f t="shared" si="28"/>
        <v>1919.010197052</v>
      </c>
      <c r="R150" s="537">
        <v>6.6291308540000005</v>
      </c>
      <c r="S150" s="537">
        <v>0.640093633</v>
      </c>
      <c r="T150" s="537">
        <v>6.5487328200000006</v>
      </c>
      <c r="U150" s="536">
        <f t="shared" si="29"/>
        <v>13.817957307</v>
      </c>
      <c r="V150" s="537">
        <v>58.716725259999997</v>
      </c>
      <c r="W150" s="537">
        <v>0.41088464699999999</v>
      </c>
      <c r="X150" s="537">
        <v>311.25914952999995</v>
      </c>
      <c r="Y150" s="536">
        <f t="shared" si="30"/>
        <v>370.38675943699997</v>
      </c>
      <c r="AA150" s="224"/>
    </row>
    <row r="151" spans="2:27" s="76" customFormat="1" ht="34.9" hidden="1" customHeight="1">
      <c r="B151" s="216">
        <v>45352</v>
      </c>
      <c r="C151" s="694">
        <f>+D151+Y151</f>
        <v>3408.4079115600002</v>
      </c>
      <c r="D151" s="694">
        <f>+M151+Q151+U151</f>
        <v>3049.8009743520001</v>
      </c>
      <c r="E151" s="695">
        <v>145.58801780900001</v>
      </c>
      <c r="F151" s="695">
        <v>5.3551068009999998</v>
      </c>
      <c r="G151" s="695">
        <v>981.96642999999995</v>
      </c>
      <c r="H151" s="694">
        <f t="shared" si="27"/>
        <v>1132.90955461</v>
      </c>
      <c r="I151" s="695">
        <v>48.025716402999997</v>
      </c>
      <c r="J151" s="695">
        <v>1.4272470730000002</v>
      </c>
      <c r="K151" s="695">
        <v>72.466641388000014</v>
      </c>
      <c r="L151" s="694">
        <f t="shared" si="19"/>
        <v>121.91960486400001</v>
      </c>
      <c r="M151" s="694">
        <f t="shared" si="25"/>
        <v>1254.8291594739999</v>
      </c>
      <c r="N151" s="532">
        <v>65.013389778000004</v>
      </c>
      <c r="O151" s="532">
        <v>1.1304274E-2</v>
      </c>
      <c r="P151" s="532">
        <v>1716.1410109999999</v>
      </c>
      <c r="Q151" s="531">
        <f t="shared" si="28"/>
        <v>1781.165705052</v>
      </c>
      <c r="R151" s="532">
        <v>6.4419322010000002</v>
      </c>
      <c r="S151" s="532">
        <v>0.5524619449999999</v>
      </c>
      <c r="T151" s="532">
        <v>6.8117156799999998</v>
      </c>
      <c r="U151" s="531">
        <f t="shared" si="29"/>
        <v>13.806109826</v>
      </c>
      <c r="V151" s="532">
        <v>61.097037419999999</v>
      </c>
      <c r="W151" s="532">
        <v>0.8139470379999999</v>
      </c>
      <c r="X151" s="532">
        <v>296.69595275</v>
      </c>
      <c r="Y151" s="531">
        <f t="shared" si="30"/>
        <v>358.60693720799998</v>
      </c>
      <c r="AA151" s="224"/>
    </row>
    <row r="152" spans="2:27" s="76" customFormat="1" ht="34.9" hidden="1" customHeight="1">
      <c r="B152" s="217">
        <v>45383</v>
      </c>
      <c r="C152" s="696">
        <f>+D152+Y152</f>
        <v>3292.9478816209999</v>
      </c>
      <c r="D152" s="696">
        <f>+M152+Q152+U152</f>
        <v>2938.713841278</v>
      </c>
      <c r="E152" s="697">
        <v>149.31889759000001</v>
      </c>
      <c r="F152" s="697">
        <v>6.4258628820000006</v>
      </c>
      <c r="G152" s="697">
        <v>998.20896400000004</v>
      </c>
      <c r="H152" s="696">
        <f t="shared" si="27"/>
        <v>1153.953724472</v>
      </c>
      <c r="I152" s="697">
        <v>40.399284587000004</v>
      </c>
      <c r="J152" s="697">
        <v>1.6651270360000001</v>
      </c>
      <c r="K152" s="697">
        <v>70.690001888000012</v>
      </c>
      <c r="L152" s="696">
        <f t="shared" si="19"/>
        <v>112.75441351100002</v>
      </c>
      <c r="M152" s="696">
        <f t="shared" si="25"/>
        <v>1266.7081379829999</v>
      </c>
      <c r="N152" s="537">
        <v>97.426021477999996</v>
      </c>
      <c r="O152" s="537">
        <v>1.1315129E-2</v>
      </c>
      <c r="P152" s="537">
        <v>1562.538098</v>
      </c>
      <c r="Q152" s="536">
        <f t="shared" si="28"/>
        <v>1659.9754346069999</v>
      </c>
      <c r="R152" s="537">
        <v>5.1571873080000001</v>
      </c>
      <c r="S152" s="537">
        <v>0.62453597999999999</v>
      </c>
      <c r="T152" s="537">
        <v>6.2485454000000002</v>
      </c>
      <c r="U152" s="536">
        <f t="shared" si="29"/>
        <v>12.030268688</v>
      </c>
      <c r="V152" s="537">
        <v>67.779834780000002</v>
      </c>
      <c r="W152" s="537">
        <v>0.41094386300000002</v>
      </c>
      <c r="X152" s="537">
        <v>286.04326170000002</v>
      </c>
      <c r="Y152" s="536">
        <f t="shared" si="30"/>
        <v>354.234040343</v>
      </c>
      <c r="AA152" s="224"/>
    </row>
    <row r="153" spans="2:27" s="76" customFormat="1" ht="34.9" hidden="1" customHeight="1">
      <c r="B153" s="216">
        <v>45413</v>
      </c>
      <c r="C153" s="694">
        <f>+D153+Y153</f>
        <v>3468.0892345739999</v>
      </c>
      <c r="D153" s="694">
        <f>+M153+Q153+U153</f>
        <v>3114.9412002979998</v>
      </c>
      <c r="E153" s="695">
        <v>138.41737407999997</v>
      </c>
      <c r="F153" s="695">
        <v>6.4015106030000002</v>
      </c>
      <c r="G153" s="695">
        <v>1016.7232749999999</v>
      </c>
      <c r="H153" s="694">
        <f t="shared" si="27"/>
        <v>1161.5421596829999</v>
      </c>
      <c r="I153" s="695">
        <v>37.694842031999997</v>
      </c>
      <c r="J153" s="695">
        <v>1.9045287009999998</v>
      </c>
      <c r="K153" s="695">
        <v>69.606640687999999</v>
      </c>
      <c r="L153" s="694">
        <f t="shared" si="19"/>
        <v>109.206011421</v>
      </c>
      <c r="M153" s="694">
        <f t="shared" si="25"/>
        <v>1270.748171104</v>
      </c>
      <c r="N153" s="532">
        <v>93.148185478000002</v>
      </c>
      <c r="O153" s="532">
        <v>1.1315129E-2</v>
      </c>
      <c r="P153" s="532">
        <v>1737.4769819999999</v>
      </c>
      <c r="Q153" s="531">
        <f t="shared" si="28"/>
        <v>1830.6364826069998</v>
      </c>
      <c r="R153" s="532">
        <v>7.9893112679999989</v>
      </c>
      <c r="S153" s="532">
        <v>0.60765072900000006</v>
      </c>
      <c r="T153" s="532">
        <v>4.9595845899999995</v>
      </c>
      <c r="U153" s="531">
        <f t="shared" si="29"/>
        <v>13.556546587</v>
      </c>
      <c r="V153" s="532">
        <v>54.655045629999996</v>
      </c>
      <c r="W153" s="532">
        <v>0.46677824600000001</v>
      </c>
      <c r="X153" s="532">
        <v>298.02621039999997</v>
      </c>
      <c r="Y153" s="531">
        <f t="shared" si="30"/>
        <v>353.14803427599998</v>
      </c>
      <c r="AA153" s="224"/>
    </row>
    <row r="154" spans="2:27" s="76" customFormat="1" ht="34.9" hidden="1" customHeight="1">
      <c r="B154" s="217">
        <v>45444</v>
      </c>
      <c r="C154" s="696">
        <v>3501.4540000000002</v>
      </c>
      <c r="D154" s="696">
        <v>3146.7269999999999</v>
      </c>
      <c r="E154" s="697">
        <v>141.10300000000001</v>
      </c>
      <c r="F154" s="697">
        <v>7.5685609999999999</v>
      </c>
      <c r="G154" s="697">
        <v>1013.196</v>
      </c>
      <c r="H154" s="696">
        <v>1161.8679999999999</v>
      </c>
      <c r="I154" s="697">
        <v>48.146189999999997</v>
      </c>
      <c r="J154" s="697">
        <v>1.959754</v>
      </c>
      <c r="K154" s="697">
        <v>69.944280000000006</v>
      </c>
      <c r="L154" s="696">
        <v>120.0502</v>
      </c>
      <c r="M154" s="696">
        <v>1281.9179999999999</v>
      </c>
      <c r="N154" s="537">
        <v>71.119699999999995</v>
      </c>
      <c r="O154" s="537">
        <v>1.1315E-2</v>
      </c>
      <c r="P154" s="537">
        <v>1782.252</v>
      </c>
      <c r="Q154" s="536">
        <v>1853.383</v>
      </c>
      <c r="R154" s="537">
        <v>6.3761239999999999</v>
      </c>
      <c r="S154" s="537">
        <v>0.5272</v>
      </c>
      <c r="T154" s="537">
        <v>4.5219469999999999</v>
      </c>
      <c r="U154" s="536">
        <v>11.425269999999999</v>
      </c>
      <c r="V154" s="537">
        <v>61.378450000000001</v>
      </c>
      <c r="W154" s="537">
        <v>0.50001600000000002</v>
      </c>
      <c r="X154" s="537">
        <v>292.84910000000002</v>
      </c>
      <c r="Y154" s="536">
        <v>354.7276</v>
      </c>
      <c r="AA154" s="224"/>
    </row>
    <row r="155" spans="2:27" s="76" customFormat="1" ht="34.9" hidden="1" customHeight="1">
      <c r="B155" s="216">
        <v>45474</v>
      </c>
      <c r="C155" s="694">
        <f>+D155+Y155</f>
        <v>3517.7979999999998</v>
      </c>
      <c r="D155" s="694">
        <f>+M155+Q155+U155</f>
        <v>3166.5169999999998</v>
      </c>
      <c r="E155" s="695">
        <v>133.63900000000001</v>
      </c>
      <c r="F155" s="695">
        <v>8.0030000000000001</v>
      </c>
      <c r="G155" s="695">
        <v>985.18299999999999</v>
      </c>
      <c r="H155" s="694">
        <f t="shared" si="27"/>
        <v>1126.825</v>
      </c>
      <c r="I155" s="695">
        <v>32.984000000000002</v>
      </c>
      <c r="J155" s="695">
        <v>2.5529999999999999</v>
      </c>
      <c r="K155" s="695">
        <v>72.718000000000004</v>
      </c>
      <c r="L155" s="694">
        <f>+I155+J155+K155</f>
        <v>108.255</v>
      </c>
      <c r="M155" s="694">
        <f>+H155+L155</f>
        <v>1235.08</v>
      </c>
      <c r="N155" s="532">
        <v>68.123999999999995</v>
      </c>
      <c r="O155" s="532">
        <v>1.0999999999999999E-2</v>
      </c>
      <c r="P155" s="532">
        <v>1850.655</v>
      </c>
      <c r="Q155" s="531">
        <f t="shared" si="28"/>
        <v>1918.79</v>
      </c>
      <c r="R155" s="532">
        <v>7.45</v>
      </c>
      <c r="S155" s="532">
        <v>0.80500000000000005</v>
      </c>
      <c r="T155" s="532">
        <v>4.3920000000000003</v>
      </c>
      <c r="U155" s="531">
        <f t="shared" si="29"/>
        <v>12.647000000000002</v>
      </c>
      <c r="V155" s="532">
        <v>56.23</v>
      </c>
      <c r="W155" s="532">
        <v>0.183</v>
      </c>
      <c r="X155" s="532">
        <v>294.86799999999999</v>
      </c>
      <c r="Y155" s="531">
        <f t="shared" si="30"/>
        <v>351.28100000000001</v>
      </c>
      <c r="AA155" s="224"/>
    </row>
    <row r="156" spans="2:27" s="76" customFormat="1" ht="34.9" hidden="1" customHeight="1">
      <c r="B156" s="217">
        <v>45505</v>
      </c>
      <c r="C156" s="696">
        <v>3781.0644033160002</v>
      </c>
      <c r="D156" s="696">
        <v>3431.4997696800001</v>
      </c>
      <c r="E156" s="697">
        <v>148.58197425</v>
      </c>
      <c r="F156" s="697">
        <v>8.3712453300000007</v>
      </c>
      <c r="G156" s="697">
        <v>1103.6926857999999</v>
      </c>
      <c r="H156" s="696">
        <v>1260.6459053799999</v>
      </c>
      <c r="I156" s="697">
        <v>35.982505441000001</v>
      </c>
      <c r="J156" s="697">
        <v>2.7870314700000001</v>
      </c>
      <c r="K156" s="697">
        <v>73.202104904000009</v>
      </c>
      <c r="L156" s="696">
        <v>111.97164181500001</v>
      </c>
      <c r="M156" s="696">
        <v>1372.617547195</v>
      </c>
      <c r="N156" s="537">
        <v>82.579061277999998</v>
      </c>
      <c r="O156" s="537">
        <v>1.1325161E-2</v>
      </c>
      <c r="P156" s="537">
        <v>1963.9130929999999</v>
      </c>
      <c r="Q156" s="536">
        <v>2046.5034794389999</v>
      </c>
      <c r="R156" s="537">
        <v>7.6465833790000008</v>
      </c>
      <c r="S156" s="537">
        <v>0.80065667699999998</v>
      </c>
      <c r="T156" s="537">
        <v>3.9315029900000003</v>
      </c>
      <c r="U156" s="536">
        <v>12.378743046</v>
      </c>
      <c r="V156" s="537">
        <v>61.37642864</v>
      </c>
      <c r="W156" s="537">
        <v>0.320215996</v>
      </c>
      <c r="X156" s="537">
        <v>287.86798900000002</v>
      </c>
      <c r="Y156" s="536">
        <v>349.56463363600005</v>
      </c>
      <c r="AA156" s="224"/>
    </row>
    <row r="157" spans="2:27" s="76" customFormat="1" ht="34.9" hidden="1" customHeight="1">
      <c r="B157" s="216">
        <v>45536</v>
      </c>
      <c r="C157" s="694">
        <f>+D157+Y157</f>
        <v>3673.3199546149999</v>
      </c>
      <c r="D157" s="694">
        <f>+M157+Q157+U157</f>
        <v>3303.6426396859997</v>
      </c>
      <c r="E157" s="695">
        <v>149.65662442999999</v>
      </c>
      <c r="F157" s="695">
        <v>7.9925319669999997</v>
      </c>
      <c r="G157" s="695">
        <v>1089.2331704999999</v>
      </c>
      <c r="H157" s="694">
        <f t="shared" si="27"/>
        <v>1246.882326897</v>
      </c>
      <c r="I157" s="695">
        <v>38.368550737999996</v>
      </c>
      <c r="J157" s="695">
        <v>2.6648007569999996</v>
      </c>
      <c r="K157" s="695">
        <v>71.208367413000005</v>
      </c>
      <c r="L157" s="694">
        <f>+I157+J157+K157</f>
        <v>112.241718908</v>
      </c>
      <c r="M157" s="694">
        <f>+H157+L157</f>
        <v>1359.1240458049999</v>
      </c>
      <c r="N157" s="532">
        <v>72.773195078000001</v>
      </c>
      <c r="O157" s="532">
        <v>1.1325161E-2</v>
      </c>
      <c r="P157" s="532">
        <v>1861.198686</v>
      </c>
      <c r="Q157" s="531">
        <f t="shared" si="28"/>
        <v>1933.9832062389999</v>
      </c>
      <c r="R157" s="532">
        <v>6.147653042</v>
      </c>
      <c r="S157" s="532">
        <v>1.1926204299999998</v>
      </c>
      <c r="T157" s="532">
        <v>3.1951141700000001</v>
      </c>
      <c r="U157" s="531">
        <f t="shared" si="29"/>
        <v>10.535387642</v>
      </c>
      <c r="V157" s="532">
        <v>79.574126530000001</v>
      </c>
      <c r="W157" s="532">
        <v>0.23076239900000001</v>
      </c>
      <c r="X157" s="532">
        <v>289.87242600000002</v>
      </c>
      <c r="Y157" s="531">
        <f t="shared" si="30"/>
        <v>369.67731492900003</v>
      </c>
      <c r="AA157" s="224"/>
    </row>
    <row r="158" spans="2:27" s="76" customFormat="1" ht="34.9" hidden="1" customHeight="1">
      <c r="B158" s="217">
        <v>45566</v>
      </c>
      <c r="C158" s="696">
        <v>3265.0659413819999</v>
      </c>
      <c r="D158" s="696">
        <v>2897.7830439290001</v>
      </c>
      <c r="E158" s="697">
        <v>146.83721693000001</v>
      </c>
      <c r="F158" s="697">
        <v>5.97093177</v>
      </c>
      <c r="G158" s="697">
        <v>1079.2869589000002</v>
      </c>
      <c r="H158" s="696">
        <v>1232.0951076000001</v>
      </c>
      <c r="I158" s="697">
        <v>33.150009656000002</v>
      </c>
      <c r="J158" s="697">
        <v>2.9941711930000001</v>
      </c>
      <c r="K158" s="697">
        <v>65.254581203000001</v>
      </c>
      <c r="L158" s="696">
        <v>101.398762052</v>
      </c>
      <c r="M158" s="696">
        <v>1333.4938696520001</v>
      </c>
      <c r="N158" s="537">
        <v>72.111273499999996</v>
      </c>
      <c r="O158" s="537">
        <v>1.1336513999999999E-2</v>
      </c>
      <c r="P158" s="537">
        <v>1478.4251979999999</v>
      </c>
      <c r="Q158" s="536">
        <v>1550.5478080139999</v>
      </c>
      <c r="R158" s="537">
        <v>9.7709806050000001</v>
      </c>
      <c r="S158" s="537">
        <v>0.49138930800000002</v>
      </c>
      <c r="T158" s="537">
        <v>3.4789963500000001</v>
      </c>
      <c r="U158" s="536">
        <v>13.741366263</v>
      </c>
      <c r="V158" s="537">
        <v>58.97369072</v>
      </c>
      <c r="W158" s="537">
        <v>0.366639033</v>
      </c>
      <c r="X158" s="537">
        <v>307.94256769999998</v>
      </c>
      <c r="Y158" s="536">
        <v>367.28289745299998</v>
      </c>
      <c r="AA158" s="224"/>
    </row>
    <row r="159" spans="2:27" s="76" customFormat="1" ht="34.9" hidden="1" customHeight="1">
      <c r="B159" s="216">
        <v>45597</v>
      </c>
      <c r="C159" s="694">
        <f>+D159+Y159</f>
        <v>3163.183</v>
      </c>
      <c r="D159" s="694">
        <f>+M159+Q159+U159</f>
        <v>2826.855</v>
      </c>
      <c r="E159" s="695">
        <v>140.386</v>
      </c>
      <c r="F159" s="695">
        <v>5.875</v>
      </c>
      <c r="G159" s="695">
        <v>1087.2159999999999</v>
      </c>
      <c r="H159" s="694">
        <f t="shared" si="27"/>
        <v>1233.4769999999999</v>
      </c>
      <c r="I159" s="695">
        <v>27.864999999999998</v>
      </c>
      <c r="J159" s="695">
        <v>3.2679999999999998</v>
      </c>
      <c r="K159" s="695">
        <v>64.531999999999996</v>
      </c>
      <c r="L159" s="694">
        <f>+I159+J159+K159</f>
        <v>95.664999999999992</v>
      </c>
      <c r="M159" s="694">
        <f>+H159+L159</f>
        <v>1329.1419999999998</v>
      </c>
      <c r="N159" s="532">
        <v>59.768999999999998</v>
      </c>
      <c r="O159" s="532">
        <v>1.0999999999999999E-2</v>
      </c>
      <c r="P159" s="532">
        <v>1425.8030000000001</v>
      </c>
      <c r="Q159" s="531">
        <f t="shared" si="28"/>
        <v>1485.5830000000001</v>
      </c>
      <c r="R159" s="532">
        <v>8.7509999999999994</v>
      </c>
      <c r="S159" s="532">
        <v>0.48199999999999998</v>
      </c>
      <c r="T159" s="532">
        <v>2.8969999999999998</v>
      </c>
      <c r="U159" s="531">
        <f t="shared" si="29"/>
        <v>12.129999999999999</v>
      </c>
      <c r="V159" s="532">
        <v>49.323</v>
      </c>
      <c r="W159" s="532">
        <v>0.56000000000000005</v>
      </c>
      <c r="X159" s="532">
        <v>286.44499999999999</v>
      </c>
      <c r="Y159" s="531">
        <f t="shared" si="30"/>
        <v>336.32799999999997</v>
      </c>
      <c r="AA159" s="224"/>
    </row>
    <row r="160" spans="2:27" s="76" customFormat="1" ht="34.9" hidden="1" customHeight="1">
      <c r="B160" s="553">
        <v>45628</v>
      </c>
      <c r="C160" s="698">
        <v>3594.1748549929998</v>
      </c>
      <c r="D160" s="698">
        <v>3255.443828851</v>
      </c>
      <c r="E160" s="699">
        <v>141.12887422</v>
      </c>
      <c r="F160" s="699">
        <v>8.2337437999999992</v>
      </c>
      <c r="G160" s="699">
        <v>1058.6066466</v>
      </c>
      <c r="H160" s="698">
        <v>1207.9692646200001</v>
      </c>
      <c r="I160" s="699">
        <v>38.692316079999998</v>
      </c>
      <c r="J160" s="699">
        <v>3.3702449290000001</v>
      </c>
      <c r="K160" s="699">
        <v>76.462513212999994</v>
      </c>
      <c r="L160" s="698">
        <v>118.525074222</v>
      </c>
      <c r="M160" s="698">
        <v>1326.4943388420002</v>
      </c>
      <c r="N160" s="610">
        <v>67.491259732000003</v>
      </c>
      <c r="O160" s="610">
        <v>1.1336513999999999E-2</v>
      </c>
      <c r="P160" s="610">
        <v>1849.775089</v>
      </c>
      <c r="Q160" s="611">
        <v>1917.2776852459999</v>
      </c>
      <c r="R160" s="610">
        <v>9.7533900090000003</v>
      </c>
      <c r="S160" s="610">
        <v>0.73316589399999998</v>
      </c>
      <c r="T160" s="610">
        <v>1.1852488600000002</v>
      </c>
      <c r="U160" s="611">
        <v>11.671804763000001</v>
      </c>
      <c r="V160" s="610">
        <v>55.088231950000001</v>
      </c>
      <c r="W160" s="610">
        <v>0.42684799200000001</v>
      </c>
      <c r="X160" s="610">
        <v>283.21594619999996</v>
      </c>
      <c r="Y160" s="611">
        <v>338.73102614199996</v>
      </c>
      <c r="AA160" s="224"/>
    </row>
    <row r="161" spans="2:27" s="76" customFormat="1" ht="34.9" customHeight="1">
      <c r="B161" s="1009">
        <v>2025</v>
      </c>
      <c r="C161" s="1039"/>
      <c r="D161" s="1039"/>
      <c r="E161" s="1039"/>
      <c r="F161" s="1039"/>
      <c r="G161" s="1039"/>
      <c r="H161" s="1039"/>
      <c r="I161" s="1039"/>
      <c r="J161" s="1039"/>
      <c r="K161" s="1039"/>
      <c r="L161" s="1039"/>
      <c r="M161" s="1039"/>
      <c r="N161" s="1040"/>
      <c r="O161" s="1040"/>
      <c r="P161" s="1040"/>
      <c r="Q161" s="1040"/>
      <c r="R161" s="1040"/>
      <c r="S161" s="1040"/>
      <c r="T161" s="1040"/>
      <c r="U161" s="1040"/>
      <c r="V161" s="1040"/>
      <c r="W161" s="1040"/>
      <c r="X161" s="1041"/>
      <c r="Y161" s="1040"/>
      <c r="AA161" s="224"/>
    </row>
    <row r="162" spans="2:27" s="76" customFormat="1" ht="34.9" hidden="1" customHeight="1">
      <c r="B162" s="216">
        <v>45658</v>
      </c>
      <c r="C162" s="694">
        <f>+D162+Y162</f>
        <v>3583.3099999999995</v>
      </c>
      <c r="D162" s="694">
        <f>+M162+Q162+U162</f>
        <v>3247.8379999999997</v>
      </c>
      <c r="E162" s="695">
        <v>172.904</v>
      </c>
      <c r="F162" s="695">
        <v>7.3</v>
      </c>
      <c r="G162" s="695">
        <v>1060.5150000000001</v>
      </c>
      <c r="H162" s="694">
        <f>+E162+F162+G162</f>
        <v>1240.7190000000001</v>
      </c>
      <c r="I162" s="695">
        <v>38.082999999999998</v>
      </c>
      <c r="J162" s="695">
        <v>4.0960000000000001</v>
      </c>
      <c r="K162" s="695">
        <v>65.424999999999997</v>
      </c>
      <c r="L162" s="694">
        <f>+I162+J162+K162</f>
        <v>107.604</v>
      </c>
      <c r="M162" s="694">
        <f>+H162+L162</f>
        <v>1348.3230000000001</v>
      </c>
      <c r="N162" s="532">
        <v>75.483000000000004</v>
      </c>
      <c r="O162" s="532">
        <v>1.0999999999999999E-2</v>
      </c>
      <c r="P162" s="532">
        <v>1808.3340000000001</v>
      </c>
      <c r="Q162" s="531">
        <f>+N162+O162+P162</f>
        <v>1883.828</v>
      </c>
      <c r="R162" s="532">
        <v>11.801</v>
      </c>
      <c r="S162" s="532">
        <v>0.73199999999999998</v>
      </c>
      <c r="T162" s="532">
        <v>3.1539999999999999</v>
      </c>
      <c r="U162" s="531">
        <f>+R162+S162+T162</f>
        <v>15.686999999999999</v>
      </c>
      <c r="V162" s="532">
        <v>56.343000000000004</v>
      </c>
      <c r="W162" s="532">
        <v>0.49099999999999999</v>
      </c>
      <c r="X162" s="532">
        <v>278.63799999999998</v>
      </c>
      <c r="Y162" s="531">
        <f>+V162+W162+X162</f>
        <v>335.47199999999998</v>
      </c>
      <c r="AA162" s="224"/>
    </row>
    <row r="163" spans="2:27" s="76" customFormat="1" ht="34.9" hidden="1" customHeight="1">
      <c r="B163" s="217">
        <v>45690</v>
      </c>
      <c r="C163" s="696">
        <v>3601.8700907589996</v>
      </c>
      <c r="D163" s="696">
        <v>3234.0503188539997</v>
      </c>
      <c r="E163" s="697">
        <v>172.16201934999998</v>
      </c>
      <c r="F163" s="697">
        <v>5.8671008000000002</v>
      </c>
      <c r="G163" s="697">
        <v>1051.9468578999999</v>
      </c>
      <c r="H163" s="696">
        <v>1229.9759780499999</v>
      </c>
      <c r="I163" s="697">
        <v>40.331810699999998</v>
      </c>
      <c r="J163" s="697">
        <v>5.0525787539999998</v>
      </c>
      <c r="K163" s="697">
        <v>72.915560029000005</v>
      </c>
      <c r="L163" s="696">
        <v>118.29994948300001</v>
      </c>
      <c r="M163" s="696">
        <v>1348.275927533</v>
      </c>
      <c r="N163" s="537">
        <v>80.143662677999984</v>
      </c>
      <c r="O163" s="537">
        <v>1.134545E-2</v>
      </c>
      <c r="P163" s="537">
        <v>1786.313592</v>
      </c>
      <c r="Q163" s="536">
        <v>1866.4686001279999</v>
      </c>
      <c r="R163" s="537">
        <v>15.243927678999999</v>
      </c>
      <c r="S163" s="537">
        <v>0.8069184840000001</v>
      </c>
      <c r="T163" s="537">
        <v>3.25494503</v>
      </c>
      <c r="U163" s="536">
        <v>19.305791192999997</v>
      </c>
      <c r="V163" s="537">
        <v>61.17122067999999</v>
      </c>
      <c r="W163" s="537">
        <v>0.47331762500000002</v>
      </c>
      <c r="X163" s="537">
        <v>306.17523360000001</v>
      </c>
      <c r="Y163" s="536">
        <v>367.81977190499998</v>
      </c>
      <c r="AA163" s="224"/>
    </row>
    <row r="164" spans="2:27" s="76" customFormat="1" ht="34.9" hidden="1" customHeight="1">
      <c r="B164" s="216">
        <v>45717</v>
      </c>
      <c r="C164" s="694">
        <v>3643.9287314089997</v>
      </c>
      <c r="D164" s="694">
        <v>3299.1393942459999</v>
      </c>
      <c r="E164" s="695">
        <v>157.45517869</v>
      </c>
      <c r="F164" s="695">
        <v>5.9197390300000006</v>
      </c>
      <c r="G164" s="695">
        <v>1171.354975</v>
      </c>
      <c r="H164" s="694">
        <v>1334.72989272</v>
      </c>
      <c r="I164" s="695">
        <v>25.886532132999999</v>
      </c>
      <c r="J164" s="695">
        <v>4.729220859999999</v>
      </c>
      <c r="K164" s="695">
        <v>82.155863990000014</v>
      </c>
      <c r="L164" s="694">
        <v>112.77161698300002</v>
      </c>
      <c r="M164" s="694">
        <v>1447.501509703</v>
      </c>
      <c r="N164" s="532">
        <v>75.588175677999985</v>
      </c>
      <c r="O164" s="532">
        <v>1.134545E-2</v>
      </c>
      <c r="P164" s="532">
        <v>1765.6120100000001</v>
      </c>
      <c r="Q164" s="531">
        <v>1841.2115311279999</v>
      </c>
      <c r="R164" s="532">
        <v>6.8842768650000004</v>
      </c>
      <c r="S164" s="532">
        <v>0.61856076000000004</v>
      </c>
      <c r="T164" s="532">
        <v>2.9235157900000002</v>
      </c>
      <c r="U164" s="531">
        <v>10.426353415000001</v>
      </c>
      <c r="V164" s="532">
        <v>47.075902762000005</v>
      </c>
      <c r="W164" s="532">
        <v>0.54995480099999994</v>
      </c>
      <c r="X164" s="532">
        <v>297.16347960000002</v>
      </c>
      <c r="Y164" s="531">
        <v>344.78933716300003</v>
      </c>
      <c r="AA164" s="224"/>
    </row>
    <row r="165" spans="2:27" s="76" customFormat="1" ht="34.9" hidden="1" customHeight="1">
      <c r="B165" s="217">
        <v>45749</v>
      </c>
      <c r="C165" s="696">
        <f>+D165+Y165</f>
        <v>3743.5419999999999</v>
      </c>
      <c r="D165" s="696">
        <f>+M165+Q165+U165</f>
        <v>3402.634</v>
      </c>
      <c r="E165" s="697">
        <v>161.893</v>
      </c>
      <c r="F165" s="697">
        <v>6.1260000000000003</v>
      </c>
      <c r="G165" s="697">
        <v>1193.192</v>
      </c>
      <c r="H165" s="696">
        <f t="shared" ref="H165:H170" si="31">+E165+F165+G165</f>
        <v>1361.211</v>
      </c>
      <c r="I165" s="697">
        <v>27.552</v>
      </c>
      <c r="J165" s="697">
        <v>4.9269999999999996</v>
      </c>
      <c r="K165" s="697">
        <v>79.84</v>
      </c>
      <c r="L165" s="696">
        <f>+I165+J165+K165</f>
        <v>112.319</v>
      </c>
      <c r="M165" s="696">
        <f>+H165+L165</f>
        <v>1473.53</v>
      </c>
      <c r="N165" s="537">
        <v>71.001999999999995</v>
      </c>
      <c r="O165" s="537">
        <v>1.0999999999999999E-2</v>
      </c>
      <c r="P165" s="537">
        <v>1845.0250000000001</v>
      </c>
      <c r="Q165" s="536">
        <f t="shared" ref="Q165:Q170" si="32">+N165+O165+P165</f>
        <v>1916.038</v>
      </c>
      <c r="R165" s="537">
        <v>9.468</v>
      </c>
      <c r="S165" s="537">
        <v>0.64200000000000002</v>
      </c>
      <c r="T165" s="537">
        <v>2.956</v>
      </c>
      <c r="U165" s="536">
        <f t="shared" ref="U165:U170" si="33">+R165+S165+T165</f>
        <v>13.065999999999999</v>
      </c>
      <c r="V165" s="537">
        <v>63.393999999999998</v>
      </c>
      <c r="W165" s="537">
        <v>0.53600000000000003</v>
      </c>
      <c r="X165" s="537">
        <v>276.97800000000001</v>
      </c>
      <c r="Y165" s="536">
        <f>+V165+W165+X165</f>
        <v>340.90800000000002</v>
      </c>
      <c r="AA165" s="224"/>
    </row>
    <row r="166" spans="2:27" s="76" customFormat="1" ht="34.9" hidden="1" customHeight="1">
      <c r="B166" s="216">
        <v>45778</v>
      </c>
      <c r="C166" s="694">
        <f>+D166+Y166</f>
        <v>3817.0676815020001</v>
      </c>
      <c r="D166" s="694">
        <f>+M166+Q166+U166</f>
        <v>3499.0818482750001</v>
      </c>
      <c r="E166" s="695">
        <v>145.58973459000001</v>
      </c>
      <c r="F166" s="695">
        <v>5.94232388</v>
      </c>
      <c r="G166" s="695">
        <v>1233.0207459999999</v>
      </c>
      <c r="H166" s="694">
        <f t="shared" si="31"/>
        <v>1384.55280447</v>
      </c>
      <c r="I166" s="695">
        <v>29.597520953</v>
      </c>
      <c r="J166" s="695">
        <v>5.1083113180000002</v>
      </c>
      <c r="K166" s="695">
        <v>77.967142289999998</v>
      </c>
      <c r="L166" s="694">
        <f>+I166+J166+K166</f>
        <v>112.67297456099999</v>
      </c>
      <c r="M166" s="694">
        <f>+H166+L166</f>
        <v>1497.225779031</v>
      </c>
      <c r="N166" s="532">
        <v>106.199630078</v>
      </c>
      <c r="O166" s="532">
        <v>1.1354198000000001E-2</v>
      </c>
      <c r="P166" s="532">
        <v>1885.978689</v>
      </c>
      <c r="Q166" s="531">
        <f t="shared" si="32"/>
        <v>1992.1896732760001</v>
      </c>
      <c r="R166" s="532">
        <v>6.2849147949999997</v>
      </c>
      <c r="S166" s="532">
        <v>0.54436578300000005</v>
      </c>
      <c r="T166" s="532">
        <v>2.8371153900000001</v>
      </c>
      <c r="U166" s="531">
        <f t="shared" si="33"/>
        <v>9.6663959679999998</v>
      </c>
      <c r="V166" s="532">
        <v>58.507933420000001</v>
      </c>
      <c r="W166" s="532">
        <v>0.79298838699999996</v>
      </c>
      <c r="X166" s="532">
        <v>258.68491141999999</v>
      </c>
      <c r="Y166" s="531">
        <f>+V166+W166+X166</f>
        <v>317.985833227</v>
      </c>
      <c r="AA166" s="224"/>
    </row>
    <row r="167" spans="2:27" s="76" customFormat="1" ht="34.9" hidden="1" customHeight="1">
      <c r="B167" s="217">
        <v>45809</v>
      </c>
      <c r="C167" s="696">
        <f>+D167+Y167</f>
        <v>3875.86</v>
      </c>
      <c r="D167" s="696">
        <f>+M167+Q167+U167</f>
        <v>3484.5370000000003</v>
      </c>
      <c r="E167" s="697">
        <v>143.584</v>
      </c>
      <c r="F167" s="697">
        <v>6.3739999999999997</v>
      </c>
      <c r="G167" s="697">
        <v>1239.6489999999999</v>
      </c>
      <c r="H167" s="696">
        <f t="shared" si="31"/>
        <v>1389.607</v>
      </c>
      <c r="I167" s="697">
        <v>31.79</v>
      </c>
      <c r="J167" s="697">
        <v>5.3929999999999998</v>
      </c>
      <c r="K167" s="697">
        <v>79.239999999999995</v>
      </c>
      <c r="L167" s="696">
        <f>+I167+J167+K167</f>
        <v>116.423</v>
      </c>
      <c r="M167" s="696">
        <f>+H167+L167</f>
        <v>1506.03</v>
      </c>
      <c r="N167" s="537">
        <v>67.369</v>
      </c>
      <c r="O167" s="537">
        <v>1.0999999999999999E-2</v>
      </c>
      <c r="P167" s="537">
        <v>1902.3009999999999</v>
      </c>
      <c r="Q167" s="536">
        <f t="shared" si="32"/>
        <v>1969.681</v>
      </c>
      <c r="R167" s="537">
        <v>5.6360000000000001</v>
      </c>
      <c r="S167" s="537">
        <v>0.45400000000000001</v>
      </c>
      <c r="T167" s="537">
        <v>2.7360000000000002</v>
      </c>
      <c r="U167" s="536">
        <f t="shared" si="33"/>
        <v>8.8260000000000005</v>
      </c>
      <c r="V167" s="537">
        <v>138.399</v>
      </c>
      <c r="W167" s="537">
        <v>0.59899999999999998</v>
      </c>
      <c r="X167" s="537">
        <v>252.32499999999999</v>
      </c>
      <c r="Y167" s="536">
        <f>+V167+W167+X167</f>
        <v>391.32299999999998</v>
      </c>
      <c r="AA167" s="224"/>
    </row>
    <row r="168" spans="2:27" s="76" customFormat="1" ht="34.9" hidden="1" customHeight="1">
      <c r="B168" s="216">
        <v>45839</v>
      </c>
      <c r="C168" s="694">
        <f>+D168+Y168</f>
        <v>3893.5830000000005</v>
      </c>
      <c r="D168" s="694">
        <f>+M168+Q168+U168</f>
        <v>3511.7180000000003</v>
      </c>
      <c r="E168" s="695">
        <v>148.136</v>
      </c>
      <c r="F168" s="695">
        <v>7.718</v>
      </c>
      <c r="G168" s="695">
        <v>1314.162</v>
      </c>
      <c r="H168" s="694">
        <f t="shared" si="31"/>
        <v>1470.0160000000001</v>
      </c>
      <c r="I168" s="695">
        <v>24.213999999999999</v>
      </c>
      <c r="J168" s="695">
        <v>6.173</v>
      </c>
      <c r="K168" s="695">
        <v>83.631</v>
      </c>
      <c r="L168" s="694">
        <f>+I168+J168+K168</f>
        <v>114.018</v>
      </c>
      <c r="M168" s="694">
        <f>+H168+L168</f>
        <v>1584.0340000000001</v>
      </c>
      <c r="N168" s="532">
        <v>62.488999999999997</v>
      </c>
      <c r="O168" s="532">
        <v>1.0999999999999999E-2</v>
      </c>
      <c r="P168" s="532">
        <v>1856.646</v>
      </c>
      <c r="Q168" s="531">
        <f t="shared" si="32"/>
        <v>1919.146</v>
      </c>
      <c r="R168" s="532">
        <v>5.2969999999999997</v>
      </c>
      <c r="S168" s="532">
        <v>0.39200000000000002</v>
      </c>
      <c r="T168" s="532">
        <v>2.8490000000000002</v>
      </c>
      <c r="U168" s="531">
        <f t="shared" si="33"/>
        <v>8.5380000000000003</v>
      </c>
      <c r="V168" s="532">
        <v>67.668999999999997</v>
      </c>
      <c r="W168" s="532">
        <v>1.0549999999999999</v>
      </c>
      <c r="X168" s="532">
        <v>313.14100000000002</v>
      </c>
      <c r="Y168" s="531">
        <f>+V168+W168+X168</f>
        <v>381.86500000000001</v>
      </c>
      <c r="AA168" s="224"/>
    </row>
    <row r="169" spans="2:27" s="76" customFormat="1" ht="34.9" customHeight="1">
      <c r="B169" s="217">
        <v>45870</v>
      </c>
      <c r="C169" s="696">
        <v>3789.6336600299996</v>
      </c>
      <c r="D169" s="696">
        <v>3389.4096297739998</v>
      </c>
      <c r="E169" s="697">
        <v>166.96107884</v>
      </c>
      <c r="F169" s="697">
        <v>3.9534988799999997</v>
      </c>
      <c r="G169" s="697">
        <v>1262.197398</v>
      </c>
      <c r="H169" s="696">
        <v>1433.1119757199999</v>
      </c>
      <c r="I169" s="697">
        <v>21.995569142000001</v>
      </c>
      <c r="J169" s="697">
        <v>6.5783782149999999</v>
      </c>
      <c r="K169" s="697">
        <v>83.40723838400001</v>
      </c>
      <c r="L169" s="696">
        <v>111.98118574100002</v>
      </c>
      <c r="M169" s="696">
        <v>1545.0931614609999</v>
      </c>
      <c r="N169" s="537">
        <v>55.619927378</v>
      </c>
      <c r="O169" s="537">
        <v>1.1363050999999999E-2</v>
      </c>
      <c r="P169" s="537">
        <v>1779.7525889999999</v>
      </c>
      <c r="Q169" s="536">
        <v>1835.383879429</v>
      </c>
      <c r="R169" s="537">
        <v>6.2516795959999998</v>
      </c>
      <c r="S169" s="537">
        <v>0.480371718</v>
      </c>
      <c r="T169" s="537">
        <v>2.2005375699999998</v>
      </c>
      <c r="U169" s="536">
        <v>8.9325888839999994</v>
      </c>
      <c r="V169" s="537">
        <v>71.658349979999983</v>
      </c>
      <c r="W169" s="537">
        <v>0.91624247599999997</v>
      </c>
      <c r="X169" s="537">
        <v>327.64943779999999</v>
      </c>
      <c r="Y169" s="536">
        <v>400.22403025599999</v>
      </c>
      <c r="AA169" s="224"/>
    </row>
    <row r="170" spans="2:27" s="76" customFormat="1" ht="34.9" customHeight="1">
      <c r="B170" s="216">
        <v>45901</v>
      </c>
      <c r="C170" s="694">
        <f>+D170+Y170</f>
        <v>3816.3124048129998</v>
      </c>
      <c r="D170" s="694">
        <f>+M170+Q170+U170</f>
        <v>3398.9105708269999</v>
      </c>
      <c r="E170" s="695">
        <v>161.70399860499998</v>
      </c>
      <c r="F170" s="695">
        <v>3.72576668</v>
      </c>
      <c r="G170" s="695">
        <v>1344.34574</v>
      </c>
      <c r="H170" s="694">
        <f t="shared" si="31"/>
        <v>1509.775505285</v>
      </c>
      <c r="I170" s="695">
        <v>22.611914181000003</v>
      </c>
      <c r="J170" s="695">
        <v>6.4720277989999992</v>
      </c>
      <c r="K170" s="695">
        <v>80.334360511999989</v>
      </c>
      <c r="L170" s="694">
        <f>+I170+J170+K170</f>
        <v>109.418302492</v>
      </c>
      <c r="M170" s="694">
        <f>+H170+L170</f>
        <v>1619.1938077770001</v>
      </c>
      <c r="N170" s="532">
        <v>47.469287278000003</v>
      </c>
      <c r="O170" s="532">
        <v>1.1363050999999999E-2</v>
      </c>
      <c r="P170" s="532">
        <v>1723.9649899999999</v>
      </c>
      <c r="Q170" s="531">
        <f t="shared" si="32"/>
        <v>1771.4456403289998</v>
      </c>
      <c r="R170" s="532">
        <v>5.3087460039999996</v>
      </c>
      <c r="S170" s="532">
        <v>0.65585736699999997</v>
      </c>
      <c r="T170" s="532">
        <v>2.3065193500000003</v>
      </c>
      <c r="U170" s="531">
        <f t="shared" si="33"/>
        <v>8.2711227210000011</v>
      </c>
      <c r="V170" s="532">
        <v>81.667818729999993</v>
      </c>
      <c r="W170" s="532">
        <v>0.82747825600000002</v>
      </c>
      <c r="X170" s="532">
        <v>334.90653700000001</v>
      </c>
      <c r="Y170" s="531">
        <f>+V170+W170+X170</f>
        <v>417.40183398600004</v>
      </c>
      <c r="AA170" s="224"/>
    </row>
    <row r="171" spans="2:27" s="76" customFormat="1" ht="34.5" customHeight="1">
      <c r="B171" s="217">
        <v>45931</v>
      </c>
      <c r="C171" s="696">
        <v>3863.5509435159993</v>
      </c>
      <c r="D171" s="696">
        <v>3468.7668762359995</v>
      </c>
      <c r="E171" s="697">
        <v>147.02583601399999</v>
      </c>
      <c r="F171" s="697">
        <v>4.0271898899999998</v>
      </c>
      <c r="G171" s="697">
        <v>1350.025911</v>
      </c>
      <c r="H171" s="696">
        <v>1501.0789369039999</v>
      </c>
      <c r="I171" s="697">
        <v>24.066518942000002</v>
      </c>
      <c r="J171" s="697">
        <v>6.7287031480000001</v>
      </c>
      <c r="K171" s="697">
        <v>77.29556660099999</v>
      </c>
      <c r="L171" s="696">
        <v>108.090788691</v>
      </c>
      <c r="M171" s="696">
        <v>1609.1697255949998</v>
      </c>
      <c r="N171" s="537">
        <v>63.659471278000005</v>
      </c>
      <c r="O171" s="537">
        <v>1.1372007999999999E-2</v>
      </c>
      <c r="P171" s="537">
        <v>1788.3908899999999</v>
      </c>
      <c r="Q171" s="536">
        <v>1852.0617332859999</v>
      </c>
      <c r="R171" s="537">
        <v>4.796641017999999</v>
      </c>
      <c r="S171" s="537">
        <v>0.65846167700000002</v>
      </c>
      <c r="T171" s="537">
        <v>2.08031466</v>
      </c>
      <c r="U171" s="536">
        <v>7.535417354999999</v>
      </c>
      <c r="V171" s="537">
        <v>60.85586181</v>
      </c>
      <c r="W171" s="537">
        <v>1.02098417</v>
      </c>
      <c r="X171" s="537">
        <v>332.9072213</v>
      </c>
      <c r="Y171" s="536">
        <v>394.78406727999999</v>
      </c>
      <c r="AA171" s="224"/>
    </row>
    <row r="172" spans="2:27" s="76" customFormat="1" ht="34.9" customHeight="1">
      <c r="B172" s="216">
        <v>45962</v>
      </c>
      <c r="C172" s="694">
        <f>+D172+Y172</f>
        <v>3837.6589999999997</v>
      </c>
      <c r="D172" s="694">
        <f>+M172+Q172+U172</f>
        <v>3446.0549999999994</v>
      </c>
      <c r="E172" s="695">
        <v>161.721</v>
      </c>
      <c r="F172" s="695">
        <v>3.8210000000000002</v>
      </c>
      <c r="G172" s="695">
        <v>1329.7929999999999</v>
      </c>
      <c r="H172" s="694">
        <f>+E172+F172+G172</f>
        <v>1495.3349999999998</v>
      </c>
      <c r="I172" s="695">
        <v>27.050999999999998</v>
      </c>
      <c r="J172" s="695">
        <v>6.9459999999999997</v>
      </c>
      <c r="K172" s="695">
        <v>79.352999999999994</v>
      </c>
      <c r="L172" s="694">
        <f>+I172+J172+K172</f>
        <v>113.35</v>
      </c>
      <c r="M172" s="694">
        <f>+H172+L172</f>
        <v>1608.6849999999997</v>
      </c>
      <c r="N172" s="532">
        <v>61.18</v>
      </c>
      <c r="O172" s="532">
        <v>1.0999999999999999E-2</v>
      </c>
      <c r="P172" s="532">
        <v>1768.086</v>
      </c>
      <c r="Q172" s="531">
        <f>+N172+O172+P172</f>
        <v>1829.277</v>
      </c>
      <c r="R172" s="532">
        <v>5.5590000000000002</v>
      </c>
      <c r="S172" s="532">
        <v>0.53100000000000003</v>
      </c>
      <c r="T172" s="532">
        <v>2.0030000000000001</v>
      </c>
      <c r="U172" s="531">
        <f>+R172+S172+T172</f>
        <v>8.093</v>
      </c>
      <c r="V172" s="532">
        <v>67.567999999999998</v>
      </c>
      <c r="W172" s="532">
        <v>0.61599999999999999</v>
      </c>
      <c r="X172" s="532">
        <v>323.42</v>
      </c>
      <c r="Y172" s="531">
        <f>+V172+W172+X172</f>
        <v>391.60400000000004</v>
      </c>
      <c r="AA172" s="224"/>
    </row>
    <row r="173" spans="2:27" s="76" customFormat="1" ht="34.5" customHeight="1">
      <c r="B173" s="1212">
        <v>45994</v>
      </c>
      <c r="C173" s="698">
        <f>+D173+Y173</f>
        <v>3882.79</v>
      </c>
      <c r="D173" s="698">
        <f>+M173+Q173+U173</f>
        <v>3461.5549999999998</v>
      </c>
      <c r="E173" s="699">
        <v>159.77799999999999</v>
      </c>
      <c r="F173" s="699">
        <v>3.9089999999999998</v>
      </c>
      <c r="G173" s="699">
        <v>1329.2249999999999</v>
      </c>
      <c r="H173" s="698">
        <f>+E173+F173+G173</f>
        <v>1492.9119999999998</v>
      </c>
      <c r="I173" s="699">
        <v>51.237000000000002</v>
      </c>
      <c r="J173" s="699">
        <v>7.19</v>
      </c>
      <c r="K173" s="699">
        <v>83.816000000000003</v>
      </c>
      <c r="L173" s="698">
        <f>+I173+J173+K173</f>
        <v>142.24299999999999</v>
      </c>
      <c r="M173" s="698">
        <f>+H173+L173</f>
        <v>1635.1549999999997</v>
      </c>
      <c r="N173" s="610">
        <v>84.661000000000001</v>
      </c>
      <c r="O173" s="610">
        <v>1.0999999999999999E-2</v>
      </c>
      <c r="P173" s="610">
        <v>1728.71</v>
      </c>
      <c r="Q173" s="611">
        <f>+N173+O173+P173</f>
        <v>1813.3820000000001</v>
      </c>
      <c r="R173" s="610">
        <v>9.3529999999999998</v>
      </c>
      <c r="S173" s="610">
        <v>0.624</v>
      </c>
      <c r="T173" s="610">
        <v>3.0409999999999999</v>
      </c>
      <c r="U173" s="611">
        <f>+R173+S173+T173</f>
        <v>13.018000000000001</v>
      </c>
      <c r="V173" s="610">
        <v>83.888000000000005</v>
      </c>
      <c r="W173" s="610">
        <v>0.66700000000000004</v>
      </c>
      <c r="X173" s="610">
        <v>336.68</v>
      </c>
      <c r="Y173" s="611">
        <f>+V173+W173+X173</f>
        <v>421.23500000000001</v>
      </c>
      <c r="AA173" s="224"/>
    </row>
    <row r="174" spans="2:27" s="76" customFormat="1" ht="34.9" customHeight="1">
      <c r="B174" s="1009">
        <v>2026</v>
      </c>
      <c r="C174" s="1039"/>
      <c r="D174" s="1039"/>
      <c r="E174" s="1039"/>
      <c r="F174" s="1039"/>
      <c r="G174" s="1039"/>
      <c r="H174" s="1039"/>
      <c r="I174" s="1039"/>
      <c r="J174" s="1039"/>
      <c r="K174" s="1039"/>
      <c r="L174" s="1039"/>
      <c r="M174" s="1039"/>
      <c r="N174" s="1040"/>
      <c r="O174" s="1040"/>
      <c r="P174" s="1040"/>
      <c r="Q174" s="1040"/>
      <c r="R174" s="1040"/>
      <c r="S174" s="1040"/>
      <c r="T174" s="1040"/>
      <c r="U174" s="1040"/>
      <c r="V174" s="1040"/>
      <c r="W174" s="1040"/>
      <c r="X174" s="1041"/>
      <c r="Y174" s="1040"/>
      <c r="AA174" s="224"/>
    </row>
    <row r="175" spans="2:27" s="76" customFormat="1" ht="34.9" customHeight="1">
      <c r="B175" s="216">
        <v>46023</v>
      </c>
      <c r="C175" s="694">
        <f t="shared" ref="C175:C179" si="34">+D175+Y175</f>
        <v>3885.8330000000001</v>
      </c>
      <c r="D175" s="694">
        <f t="shared" ref="D175:D179" si="35">+M175+Q175+U175</f>
        <v>3492.3220000000001</v>
      </c>
      <c r="E175" s="695">
        <v>159.494</v>
      </c>
      <c r="F175" s="695">
        <v>5.556</v>
      </c>
      <c r="G175" s="695">
        <v>1434.797</v>
      </c>
      <c r="H175" s="694">
        <f>+E175+F175+G175</f>
        <v>1599.847</v>
      </c>
      <c r="I175" s="695">
        <v>56.698</v>
      </c>
      <c r="J175" s="695">
        <v>1.9279999999999999</v>
      </c>
      <c r="K175" s="695">
        <v>88.326999999999998</v>
      </c>
      <c r="L175" s="694">
        <f t="shared" ref="L175:L179" si="36">+I175+J175+K175</f>
        <v>146.953</v>
      </c>
      <c r="M175" s="694">
        <f t="shared" ref="M175:M179" si="37">+H175+L175</f>
        <v>1746.8</v>
      </c>
      <c r="N175" s="532">
        <v>95.561999999999998</v>
      </c>
      <c r="O175" s="532">
        <v>1.0999999999999999E-2</v>
      </c>
      <c r="P175" s="532">
        <v>1638.181</v>
      </c>
      <c r="Q175" s="531">
        <f>+N175+O175+P175</f>
        <v>1733.7540000000001</v>
      </c>
      <c r="R175" s="532">
        <v>8.2319999999999993</v>
      </c>
      <c r="S175" s="532">
        <v>0.53900000000000003</v>
      </c>
      <c r="T175" s="532">
        <v>2.9969999999999999</v>
      </c>
      <c r="U175" s="531">
        <f>+R175+S175+T175</f>
        <v>11.767999999999999</v>
      </c>
      <c r="V175" s="532">
        <v>72.927000000000007</v>
      </c>
      <c r="W175" s="532">
        <v>0.93500000000000005</v>
      </c>
      <c r="X175" s="532">
        <v>319.649</v>
      </c>
      <c r="Y175" s="531">
        <f>+V175+W175+X175</f>
        <v>393.51100000000002</v>
      </c>
      <c r="AA175" s="224"/>
    </row>
    <row r="176" spans="2:27" s="76" customFormat="1" ht="34.9" customHeight="1">
      <c r="B176" s="217">
        <v>46055</v>
      </c>
      <c r="C176" s="696">
        <f t="shared" si="34"/>
        <v>3777.3594391349998</v>
      </c>
      <c r="D176" s="696">
        <f t="shared" si="35"/>
        <v>3354.1895568849995</v>
      </c>
      <c r="E176" s="697">
        <v>170.16056418099998</v>
      </c>
      <c r="F176" s="697">
        <v>4.8306620110000003</v>
      </c>
      <c r="G176" s="697">
        <v>1411.041166</v>
      </c>
      <c r="H176" s="696">
        <f t="shared" ref="H176" si="38">+E176+F176+G176</f>
        <v>1586.0323921919999</v>
      </c>
      <c r="I176" s="697">
        <v>45.416421878000001</v>
      </c>
      <c r="J176" s="697">
        <v>3.6572168949999999</v>
      </c>
      <c r="K176" s="697">
        <v>103.16609892</v>
      </c>
      <c r="L176" s="696">
        <f t="shared" si="36"/>
        <v>152.239737693</v>
      </c>
      <c r="M176" s="696">
        <f t="shared" si="37"/>
        <v>1738.2721298849999</v>
      </c>
      <c r="N176" s="537">
        <v>87.160458677999983</v>
      </c>
      <c r="O176" s="537">
        <v>1.1380972E-2</v>
      </c>
      <c r="P176" s="537">
        <v>1516.7435559999999</v>
      </c>
      <c r="Q176" s="536">
        <f t="shared" ref="Q176" si="39">+N176+O176+P176</f>
        <v>1603.9153956499999</v>
      </c>
      <c r="R176" s="537">
        <v>8.5890213509999995</v>
      </c>
      <c r="S176" s="537">
        <v>0.45467552899999997</v>
      </c>
      <c r="T176" s="537">
        <v>2.95833447</v>
      </c>
      <c r="U176" s="536">
        <f t="shared" ref="U176" si="40">+R176+S176+T176</f>
        <v>12.002031349999999</v>
      </c>
      <c r="V176" s="537">
        <v>86.61884169999999</v>
      </c>
      <c r="W176" s="537">
        <v>1.3026509499999999</v>
      </c>
      <c r="X176" s="537">
        <v>335.2483896</v>
      </c>
      <c r="Y176" s="536">
        <f t="shared" ref="Y176" si="41">+V176+W176+X176</f>
        <v>423.16988225</v>
      </c>
      <c r="AA176" s="224"/>
    </row>
    <row r="177" spans="2:27" s="76" customFormat="1" ht="34.9" customHeight="1">
      <c r="B177" s="216">
        <v>46082</v>
      </c>
      <c r="C177" s="694">
        <f t="shared" si="34"/>
        <v>3723.9230143739996</v>
      </c>
      <c r="D177" s="694">
        <f t="shared" si="35"/>
        <v>3285.0094981399998</v>
      </c>
      <c r="E177" s="695">
        <v>156.883665401</v>
      </c>
      <c r="F177" s="695">
        <v>4.2977233550000005</v>
      </c>
      <c r="G177" s="695">
        <v>1394.6658600000001</v>
      </c>
      <c r="H177" s="694">
        <f>+E177+F177+G177</f>
        <v>1555.847248756</v>
      </c>
      <c r="I177" s="695">
        <v>32.589142578999997</v>
      </c>
      <c r="J177" s="695">
        <v>3.9148753680000001</v>
      </c>
      <c r="K177" s="695">
        <v>103.67772015700001</v>
      </c>
      <c r="L177" s="694">
        <f t="shared" si="36"/>
        <v>140.181738104</v>
      </c>
      <c r="M177" s="694">
        <f t="shared" si="37"/>
        <v>1696.02898686</v>
      </c>
      <c r="N177" s="532">
        <v>76.338870467000007</v>
      </c>
      <c r="O177" s="532">
        <v>1.4025971999999999E-2</v>
      </c>
      <c r="P177" s="532">
        <v>1498.478335</v>
      </c>
      <c r="Q177" s="531">
        <f>+N177+O177+P177</f>
        <v>1574.831231439</v>
      </c>
      <c r="R177" s="532">
        <v>9.7719815839999988</v>
      </c>
      <c r="S177" s="532">
        <v>0.67536721699999991</v>
      </c>
      <c r="T177" s="532">
        <v>3.7019310399999998</v>
      </c>
      <c r="U177" s="531">
        <f>+R177+S177+T177</f>
        <v>14.149279840999998</v>
      </c>
      <c r="V177" s="532">
        <v>68.290988343999999</v>
      </c>
      <c r="W177" s="532">
        <v>1.62801909</v>
      </c>
      <c r="X177" s="532">
        <v>368.99450880000001</v>
      </c>
      <c r="Y177" s="531">
        <f t="shared" ref="Y177:Y182" si="42">+V177+W177+X177</f>
        <v>438.91351623399999</v>
      </c>
      <c r="AA177" s="224"/>
    </row>
    <row r="178" spans="2:27" s="76" customFormat="1" ht="34.9" customHeight="1">
      <c r="B178" s="217">
        <v>46140</v>
      </c>
      <c r="C178" s="696">
        <f t="shared" si="34"/>
        <v>3831.2660614450001</v>
      </c>
      <c r="D178" s="696">
        <f t="shared" si="35"/>
        <v>3395.3321168289999</v>
      </c>
      <c r="E178" s="697">
        <v>190.50047889000001</v>
      </c>
      <c r="F178" s="697">
        <v>6.345405640000001</v>
      </c>
      <c r="G178" s="697">
        <v>1442.050242</v>
      </c>
      <c r="H178" s="696">
        <f>+E178+F178+G178</f>
        <v>1638.8961265299999</v>
      </c>
      <c r="I178" s="697">
        <v>50.795981800000007</v>
      </c>
      <c r="J178" s="697">
        <v>4.7293275159999997</v>
      </c>
      <c r="K178" s="697">
        <v>104.85735797699999</v>
      </c>
      <c r="L178" s="696">
        <f t="shared" si="36"/>
        <v>160.382667293</v>
      </c>
      <c r="M178" s="696">
        <f t="shared" si="37"/>
        <v>1799.2787938229999</v>
      </c>
      <c r="N178" s="537">
        <v>59.109395968999998</v>
      </c>
      <c r="O178" s="537">
        <v>1.1389748E-2</v>
      </c>
      <c r="P178" s="537">
        <v>1525.5678101999999</v>
      </c>
      <c r="Q178" s="536">
        <f>+N178+O178+P178</f>
        <v>1584.6885959169999</v>
      </c>
      <c r="R178" s="537">
        <v>7.2826377679999998</v>
      </c>
      <c r="S178" s="537">
        <v>0.650826931</v>
      </c>
      <c r="T178" s="537">
        <v>3.4312623900000001</v>
      </c>
      <c r="U178" s="536">
        <f>+R178+S178+T178</f>
        <v>11.364727089000001</v>
      </c>
      <c r="V178" s="537">
        <v>79.238986415999989</v>
      </c>
      <c r="W178" s="537">
        <v>1.0529470000000001</v>
      </c>
      <c r="X178" s="537">
        <v>355.64201120000001</v>
      </c>
      <c r="Y178" s="536">
        <f t="shared" si="42"/>
        <v>435.93394461600002</v>
      </c>
      <c r="AA178" s="224"/>
    </row>
    <row r="179" spans="2:27" s="76" customFormat="1" ht="34.9" customHeight="1">
      <c r="B179" s="216">
        <v>46143</v>
      </c>
      <c r="C179" s="694">
        <f t="shared" si="34"/>
        <v>3864.5681561869997</v>
      </c>
      <c r="D179" s="694">
        <f t="shared" si="35"/>
        <v>3407.1313319689998</v>
      </c>
      <c r="E179" s="695">
        <v>169.99654834999998</v>
      </c>
      <c r="F179" s="695">
        <v>6.2615911180000001</v>
      </c>
      <c r="G179" s="695">
        <v>1448.4287376</v>
      </c>
      <c r="H179" s="694">
        <f t="shared" ref="H179:H181" si="43">+E179+F179+G179</f>
        <v>1624.6868770680001</v>
      </c>
      <c r="I179" s="695">
        <v>33.008659119999997</v>
      </c>
      <c r="J179" s="695">
        <v>5.5997046629999998</v>
      </c>
      <c r="K179" s="695">
        <v>109.54891068499998</v>
      </c>
      <c r="L179" s="694">
        <f t="shared" si="36"/>
        <v>148.15727446799997</v>
      </c>
      <c r="M179" s="694">
        <f t="shared" si="37"/>
        <v>1772.844151536</v>
      </c>
      <c r="N179" s="532">
        <v>63.406654768999999</v>
      </c>
      <c r="O179" s="532">
        <v>1.1389748E-2</v>
      </c>
      <c r="P179" s="532">
        <v>1560.0667632</v>
      </c>
      <c r="Q179" s="531">
        <f t="shared" ref="Q179:Q181" si="44">+N179+O179+P179</f>
        <v>1623.484807717</v>
      </c>
      <c r="R179" s="532">
        <v>7.2048299880000002</v>
      </c>
      <c r="S179" s="532">
        <v>0.69955501800000008</v>
      </c>
      <c r="T179" s="532">
        <v>2.8979877099999998</v>
      </c>
      <c r="U179" s="531">
        <f t="shared" ref="U179:U181" si="45">+R179+S179+T179</f>
        <v>10.802372716000001</v>
      </c>
      <c r="V179" s="532">
        <v>95.96588672</v>
      </c>
      <c r="W179" s="532">
        <v>0.80964039800000009</v>
      </c>
      <c r="X179" s="532">
        <v>360.66129710000001</v>
      </c>
      <c r="Y179" s="531">
        <f t="shared" si="42"/>
        <v>457.43682421800003</v>
      </c>
      <c r="AA179" s="224"/>
    </row>
    <row r="180" spans="2:27" s="76" customFormat="1" ht="34.5" customHeight="1">
      <c r="B180" s="217">
        <v>46177</v>
      </c>
      <c r="C180" s="696">
        <f t="shared" ref="C180" si="46">+D180+Y180</f>
        <v>3942.2472474470001</v>
      </c>
      <c r="D180" s="696">
        <f t="shared" ref="D180" si="47">+M180+Q180+U180</f>
        <v>3475.5722552470002</v>
      </c>
      <c r="E180" s="697">
        <v>172.83980914899999</v>
      </c>
      <c r="F180" s="697">
        <v>38.342742890000004</v>
      </c>
      <c r="G180" s="697">
        <v>1455.2407667</v>
      </c>
      <c r="H180" s="696">
        <f t="shared" si="43"/>
        <v>1666.423318739</v>
      </c>
      <c r="I180" s="697">
        <v>33.206538606000002</v>
      </c>
      <c r="J180" s="697">
        <v>6.9332391820000003</v>
      </c>
      <c r="K180" s="697">
        <v>114.651333546</v>
      </c>
      <c r="L180" s="696">
        <f t="shared" ref="L180" si="48">+I180+J180+K180</f>
        <v>154.79111133399999</v>
      </c>
      <c r="M180" s="696">
        <f t="shared" ref="M180" si="49">+H180+L180</f>
        <v>1821.2144300730001</v>
      </c>
      <c r="N180" s="537">
        <v>40.226671768999999</v>
      </c>
      <c r="O180" s="537">
        <v>1.1389748E-2</v>
      </c>
      <c r="P180" s="537">
        <v>1601.7004132</v>
      </c>
      <c r="Q180" s="536">
        <f t="shared" si="44"/>
        <v>1641.938474717</v>
      </c>
      <c r="R180" s="537">
        <v>8.3103870870000005</v>
      </c>
      <c r="S180" s="537">
        <v>1.2560482800000001</v>
      </c>
      <c r="T180" s="537">
        <v>2.8529150899999998</v>
      </c>
      <c r="U180" s="536">
        <f t="shared" si="45"/>
        <v>12.419350457</v>
      </c>
      <c r="V180" s="537">
        <v>85.895258519999999</v>
      </c>
      <c r="W180" s="537">
        <v>1.1191353799999999</v>
      </c>
      <c r="X180" s="537">
        <v>379.6605983</v>
      </c>
      <c r="Y180" s="536">
        <f t="shared" si="42"/>
        <v>466.67499220000002</v>
      </c>
      <c r="AA180" s="224"/>
    </row>
    <row r="181" spans="2:27" s="76" customFormat="1" ht="34.5" customHeight="1">
      <c r="B181" s="216">
        <v>46229</v>
      </c>
      <c r="C181" s="694">
        <f t="shared" ref="C181" si="50">+D181+Y181</f>
        <v>3996.6323986280004</v>
      </c>
      <c r="D181" s="694">
        <f t="shared" ref="D181" si="51">+M181+Q181+U181</f>
        <v>3532.1103986280004</v>
      </c>
      <c r="E181" s="695">
        <v>182.41</v>
      </c>
      <c r="F181" s="695">
        <v>8.0630000000000006</v>
      </c>
      <c r="G181" s="695">
        <v>1411.8420000000001</v>
      </c>
      <c r="H181" s="694">
        <f t="shared" si="43"/>
        <v>1602.3150000000001</v>
      </c>
      <c r="I181" s="695">
        <v>47.588000000000001</v>
      </c>
      <c r="J181" s="695">
        <v>7.9370000000000003</v>
      </c>
      <c r="K181" s="695">
        <v>127.324</v>
      </c>
      <c r="L181" s="694">
        <f t="shared" ref="L181" si="52">+I181+J181+K181</f>
        <v>182.84899999999999</v>
      </c>
      <c r="M181" s="694">
        <f t="shared" ref="M181" si="53">+H181+L181</f>
        <v>1785.164</v>
      </c>
      <c r="N181" s="532">
        <v>51.133000000000003</v>
      </c>
      <c r="O181" s="532">
        <v>1.1398628000000001E-2</v>
      </c>
      <c r="P181" s="532">
        <v>1684.9760000000001</v>
      </c>
      <c r="Q181" s="531">
        <f t="shared" si="44"/>
        <v>1736.1203986280002</v>
      </c>
      <c r="R181" s="532">
        <v>6.625</v>
      </c>
      <c r="S181" s="532">
        <v>1.252</v>
      </c>
      <c r="T181" s="532">
        <v>2.9489999999999998</v>
      </c>
      <c r="U181" s="531">
        <f t="shared" si="45"/>
        <v>10.826000000000001</v>
      </c>
      <c r="V181" s="532">
        <v>92.79</v>
      </c>
      <c r="W181" s="532">
        <v>1.1759999999999999</v>
      </c>
      <c r="X181" s="532">
        <v>370.55599999999998</v>
      </c>
      <c r="Y181" s="531">
        <f t="shared" si="42"/>
        <v>464.52199999999999</v>
      </c>
      <c r="AA181" s="224"/>
    </row>
    <row r="182" spans="2:27" s="76" customFormat="1" ht="34.9" customHeight="1">
      <c r="B182" s="553">
        <v>46235</v>
      </c>
      <c r="C182" s="698">
        <f t="shared" ref="C182" si="54">+D182+Y182</f>
        <v>3966.136308139</v>
      </c>
      <c r="D182" s="698">
        <f t="shared" ref="D182" si="55">+M182+Q182+U182</f>
        <v>3498.3495417989998</v>
      </c>
      <c r="E182" s="699">
        <v>180.83895028000001</v>
      </c>
      <c r="F182" s="699">
        <v>5.5422191940000003</v>
      </c>
      <c r="G182" s="699">
        <v>1359.4378388</v>
      </c>
      <c r="H182" s="698">
        <f t="shared" ref="H182" si="56">+E182+F182+G182</f>
        <v>1545.819008274</v>
      </c>
      <c r="I182" s="699">
        <v>38.777325750000003</v>
      </c>
      <c r="J182" s="699">
        <v>9.1291716300000001</v>
      </c>
      <c r="K182" s="699">
        <v>135.37039423900001</v>
      </c>
      <c r="L182" s="698">
        <f t="shared" ref="L182" si="57">+I182+J182+K182</f>
        <v>183.27689161900003</v>
      </c>
      <c r="M182" s="698">
        <f t="shared" ref="M182" si="58">+H182+L182</f>
        <v>1729.095899893</v>
      </c>
      <c r="N182" s="610">
        <v>44.611041298000004</v>
      </c>
      <c r="O182" s="610">
        <v>1.1398628000000001E-2</v>
      </c>
      <c r="P182" s="610">
        <v>1715.4808292</v>
      </c>
      <c r="Q182" s="611">
        <f t="shared" ref="Q182" si="59">+N182+O182+P182</f>
        <v>1760.103269126</v>
      </c>
      <c r="R182" s="610">
        <v>5.6692695300000002</v>
      </c>
      <c r="S182" s="610">
        <v>1.0204957699999999</v>
      </c>
      <c r="T182" s="610">
        <v>2.4606074800000002</v>
      </c>
      <c r="U182" s="611">
        <f t="shared" ref="U182" si="60">+R182+S182+T182</f>
        <v>9.1503727800000014</v>
      </c>
      <c r="V182" s="610">
        <v>87.317797729999995</v>
      </c>
      <c r="W182" s="610">
        <v>2.5582197099999999</v>
      </c>
      <c r="X182" s="610">
        <v>377.91074889999999</v>
      </c>
      <c r="Y182" s="611">
        <f t="shared" si="42"/>
        <v>467.78676633999999</v>
      </c>
      <c r="AA182" s="224"/>
    </row>
    <row r="183" spans="2:27" ht="7.5" customHeight="1">
      <c r="AA183" s="93"/>
    </row>
    <row r="184" spans="2:27" s="43" customFormat="1" ht="24.75" customHeight="1">
      <c r="B184" s="647" t="s">
        <v>1095</v>
      </c>
      <c r="C184" s="648"/>
      <c r="D184" s="648"/>
      <c r="E184" s="648"/>
      <c r="F184" s="648"/>
      <c r="G184" s="648"/>
      <c r="J184" s="1210"/>
      <c r="P184" s="490"/>
      <c r="R184" s="490"/>
      <c r="V184" s="1214"/>
      <c r="W184" s="1214"/>
      <c r="X184" s="1214"/>
      <c r="Y184" s="648" t="s">
        <v>1103</v>
      </c>
    </row>
    <row r="185" spans="2:27" ht="23.25">
      <c r="C185" s="96"/>
      <c r="D185" s="96"/>
      <c r="E185" s="96"/>
      <c r="F185" s="96"/>
      <c r="G185" s="96"/>
      <c r="H185" s="96"/>
      <c r="I185" s="96"/>
      <c r="J185" s="96"/>
      <c r="K185" s="96"/>
      <c r="L185" s="96"/>
      <c r="M185" s="96"/>
      <c r="N185" s="96"/>
      <c r="O185" s="96"/>
      <c r="P185" s="96"/>
      <c r="Q185" s="96"/>
      <c r="R185" s="96"/>
      <c r="S185" s="96"/>
      <c r="T185" s="96"/>
      <c r="U185" s="96"/>
      <c r="V185" s="96"/>
      <c r="W185" s="96"/>
      <c r="X185" s="96"/>
      <c r="Y185" s="96"/>
      <c r="AA185" s="93"/>
    </row>
    <row r="186" spans="2:27" ht="23.25">
      <c r="C186" s="96"/>
      <c r="D186" s="96"/>
      <c r="E186" s="96"/>
      <c r="F186" s="96"/>
      <c r="G186" s="96"/>
      <c r="H186" s="96"/>
      <c r="I186" s="96"/>
      <c r="J186" s="96"/>
      <c r="K186" s="96"/>
      <c r="L186" s="96"/>
      <c r="M186" s="96"/>
      <c r="N186" s="96"/>
      <c r="O186" s="96"/>
      <c r="P186" s="96"/>
      <c r="Q186" s="96"/>
      <c r="R186" s="96"/>
      <c r="S186" s="96"/>
      <c r="T186" s="96"/>
      <c r="U186" s="96"/>
      <c r="V186" s="96"/>
      <c r="W186" s="96"/>
      <c r="X186" s="96"/>
      <c r="Y186" s="96"/>
      <c r="AA186" s="93"/>
    </row>
    <row r="187" spans="2:27" ht="26.25">
      <c r="C187" s="224"/>
      <c r="D187" s="224"/>
      <c r="E187" s="224"/>
      <c r="F187" s="224"/>
      <c r="G187" s="224"/>
      <c r="H187" s="224"/>
      <c r="I187" s="224"/>
      <c r="J187" s="224"/>
      <c r="K187" s="224"/>
      <c r="L187" s="224"/>
      <c r="M187" s="224"/>
      <c r="N187" s="224"/>
      <c r="O187" s="224"/>
      <c r="P187" s="224"/>
      <c r="Q187" s="224"/>
      <c r="R187" s="224"/>
      <c r="S187" s="224"/>
      <c r="T187" s="224"/>
      <c r="U187" s="224"/>
      <c r="V187" s="224"/>
      <c r="W187" s="224"/>
      <c r="X187" s="224"/>
      <c r="Y187" s="224"/>
      <c r="AA187" s="93"/>
    </row>
    <row r="188" spans="2:27" ht="23.25">
      <c r="C188" s="96"/>
      <c r="D188" s="96"/>
      <c r="E188" s="96"/>
      <c r="F188" s="96"/>
      <c r="G188" s="96"/>
      <c r="H188" s="96"/>
      <c r="I188" s="96"/>
      <c r="J188" s="96"/>
      <c r="K188" s="96"/>
      <c r="L188" s="96"/>
      <c r="M188" s="96"/>
      <c r="N188" s="96"/>
      <c r="O188" s="96"/>
      <c r="P188" s="96"/>
      <c r="Q188" s="96"/>
      <c r="R188" s="96"/>
      <c r="S188" s="96"/>
      <c r="T188" s="96"/>
      <c r="U188" s="96"/>
      <c r="V188" s="96"/>
      <c r="W188" s="96"/>
      <c r="X188" s="96"/>
      <c r="Y188" s="96"/>
      <c r="AA188" s="93"/>
    </row>
    <row r="189" spans="2:27" ht="23.25">
      <c r="C189" s="96"/>
      <c r="D189" s="96"/>
      <c r="E189" s="96"/>
      <c r="F189" s="96"/>
      <c r="G189" s="96"/>
      <c r="H189" s="96"/>
      <c r="I189" s="96"/>
      <c r="J189" s="96"/>
      <c r="K189" s="96"/>
      <c r="L189" s="96"/>
      <c r="M189" s="96"/>
      <c r="N189" s="96"/>
      <c r="O189" s="96"/>
      <c r="P189" s="96"/>
      <c r="Q189" s="96"/>
      <c r="R189" s="96"/>
      <c r="S189" s="96"/>
      <c r="T189" s="96"/>
      <c r="U189" s="96"/>
      <c r="V189" s="96"/>
      <c r="W189" s="96"/>
      <c r="X189" s="96"/>
      <c r="Y189" s="96"/>
      <c r="AA189" s="93"/>
    </row>
    <row r="190" spans="2:27" ht="23.25">
      <c r="C190" s="96"/>
      <c r="D190" s="96"/>
      <c r="E190" s="96"/>
      <c r="F190" s="96"/>
      <c r="G190" s="96"/>
      <c r="H190" s="96"/>
      <c r="I190" s="96"/>
      <c r="J190" s="96"/>
      <c r="K190" s="96"/>
      <c r="L190" s="96"/>
      <c r="M190" s="96"/>
      <c r="N190" s="96"/>
      <c r="O190" s="96"/>
      <c r="P190" s="96"/>
      <c r="Q190" s="96"/>
      <c r="R190" s="96"/>
      <c r="S190" s="96"/>
      <c r="T190" s="96"/>
      <c r="U190" s="96"/>
      <c r="V190" s="96"/>
      <c r="W190" s="96"/>
      <c r="X190" s="96"/>
      <c r="Y190" s="96"/>
      <c r="AA190" s="93"/>
    </row>
    <row r="191" spans="2:27" ht="23.25">
      <c r="C191" s="96"/>
      <c r="D191" s="96"/>
      <c r="E191" s="96"/>
      <c r="F191" s="96"/>
      <c r="G191" s="96"/>
      <c r="H191" s="96"/>
      <c r="I191" s="96"/>
      <c r="J191" s="96"/>
      <c r="K191" s="96"/>
      <c r="L191" s="96"/>
      <c r="M191" s="96"/>
      <c r="N191" s="96"/>
      <c r="O191" s="96"/>
      <c r="P191" s="96"/>
      <c r="Q191" s="96"/>
      <c r="R191" s="96"/>
      <c r="S191" s="96"/>
      <c r="T191" s="96"/>
      <c r="U191" s="96"/>
      <c r="V191" s="96"/>
      <c r="W191" s="96"/>
      <c r="X191" s="96"/>
      <c r="Y191" s="96"/>
      <c r="AA191" s="93"/>
    </row>
    <row r="192" spans="2:27" ht="23.25">
      <c r="C192" s="96"/>
      <c r="D192" s="96"/>
      <c r="E192" s="96"/>
      <c r="F192" s="96"/>
      <c r="G192" s="96"/>
      <c r="H192" s="96"/>
      <c r="I192" s="96"/>
      <c r="J192" s="96"/>
      <c r="K192" s="96"/>
      <c r="L192" s="96"/>
      <c r="M192" s="96"/>
      <c r="N192" s="96"/>
      <c r="O192" s="96"/>
      <c r="P192" s="96"/>
      <c r="Q192" s="96"/>
      <c r="R192" s="96"/>
      <c r="S192" s="96"/>
      <c r="T192" s="96"/>
      <c r="U192" s="96"/>
      <c r="V192" s="96"/>
      <c r="W192" s="96"/>
      <c r="X192" s="96"/>
      <c r="Y192" s="96"/>
      <c r="AA192" s="93"/>
    </row>
    <row r="193" spans="3:27" ht="23.25">
      <c r="C193" s="96"/>
      <c r="D193" s="96"/>
      <c r="E193" s="96"/>
      <c r="F193" s="96"/>
      <c r="G193" s="96"/>
      <c r="H193" s="96"/>
      <c r="I193" s="96"/>
      <c r="J193" s="96"/>
      <c r="K193" s="96"/>
      <c r="L193" s="96"/>
      <c r="M193" s="96"/>
      <c r="N193" s="96"/>
      <c r="O193" s="96"/>
      <c r="P193" s="96"/>
      <c r="Q193" s="96"/>
      <c r="R193" s="96"/>
      <c r="S193" s="96"/>
      <c r="T193" s="96"/>
      <c r="U193" s="96"/>
      <c r="V193" s="96"/>
      <c r="W193" s="96"/>
      <c r="X193" s="96"/>
      <c r="Y193" s="96"/>
      <c r="AA193" s="93"/>
    </row>
    <row r="194" spans="3:27" ht="23.25">
      <c r="C194" s="96"/>
      <c r="D194" s="96"/>
      <c r="E194" s="96"/>
      <c r="F194" s="96"/>
      <c r="G194" s="96"/>
      <c r="H194" s="96"/>
      <c r="I194" s="96"/>
      <c r="J194" s="96"/>
      <c r="K194" s="96"/>
      <c r="L194" s="96"/>
      <c r="M194" s="96"/>
      <c r="N194" s="96"/>
      <c r="O194" s="96"/>
      <c r="P194" s="96"/>
      <c r="Q194" s="96"/>
      <c r="R194" s="96"/>
      <c r="S194" s="96"/>
      <c r="T194" s="96"/>
      <c r="U194" s="96"/>
      <c r="V194" s="96"/>
      <c r="W194" s="96"/>
      <c r="X194" s="96"/>
      <c r="Y194" s="96"/>
      <c r="AA194" s="93"/>
    </row>
    <row r="195" spans="3:27" ht="23.25">
      <c r="C195" s="96"/>
      <c r="D195" s="96"/>
      <c r="E195" s="96"/>
      <c r="F195" s="96"/>
      <c r="G195" s="96"/>
      <c r="H195" s="96"/>
      <c r="I195" s="96"/>
      <c r="J195" s="96"/>
      <c r="K195" s="96"/>
      <c r="L195" s="96"/>
      <c r="M195" s="96"/>
      <c r="N195" s="96"/>
      <c r="O195" s="96"/>
      <c r="P195" s="96"/>
      <c r="Q195" s="96"/>
      <c r="R195" s="96"/>
      <c r="S195" s="96"/>
      <c r="T195" s="96"/>
      <c r="U195" s="96"/>
      <c r="V195" s="96"/>
      <c r="W195" s="96"/>
      <c r="X195" s="96"/>
      <c r="Y195" s="96"/>
      <c r="AA195" s="93"/>
    </row>
    <row r="196" spans="3:27" ht="23.25">
      <c r="C196" s="96"/>
      <c r="D196" s="96"/>
      <c r="E196" s="96"/>
      <c r="F196" s="96"/>
      <c r="G196" s="96"/>
      <c r="H196" s="96"/>
      <c r="I196" s="96"/>
      <c r="J196" s="96"/>
      <c r="K196" s="96"/>
      <c r="L196" s="96"/>
      <c r="M196" s="96"/>
      <c r="N196" s="96"/>
      <c r="O196" s="96"/>
      <c r="P196" s="96"/>
      <c r="Q196" s="96"/>
      <c r="R196" s="96"/>
      <c r="S196" s="96"/>
      <c r="T196" s="96"/>
      <c r="U196" s="96"/>
      <c r="V196" s="96"/>
      <c r="W196" s="96"/>
      <c r="X196" s="96"/>
      <c r="Y196" s="96"/>
      <c r="AA196" s="93"/>
    </row>
    <row r="197" spans="3:27" ht="23.25">
      <c r="C197" s="96"/>
      <c r="D197" s="96"/>
      <c r="E197" s="96"/>
      <c r="F197" s="96"/>
      <c r="G197" s="96"/>
      <c r="H197" s="96"/>
      <c r="I197" s="96"/>
      <c r="J197" s="96"/>
      <c r="K197" s="96"/>
      <c r="L197" s="96"/>
      <c r="M197" s="96"/>
      <c r="N197" s="96"/>
      <c r="O197" s="96"/>
      <c r="P197" s="96"/>
      <c r="Q197" s="96"/>
      <c r="R197" s="96"/>
      <c r="S197" s="96"/>
      <c r="T197" s="96"/>
      <c r="U197" s="96"/>
      <c r="V197" s="96"/>
      <c r="W197" s="96"/>
      <c r="X197" s="96"/>
      <c r="Y197" s="96"/>
      <c r="AA197" s="93"/>
    </row>
    <row r="198" spans="3:27" ht="23.25">
      <c r="C198" s="96"/>
      <c r="D198" s="96"/>
      <c r="E198" s="96"/>
      <c r="F198" s="96"/>
      <c r="G198" s="96"/>
      <c r="H198" s="96"/>
      <c r="I198" s="96"/>
      <c r="J198" s="96"/>
      <c r="K198" s="96"/>
      <c r="L198" s="96"/>
      <c r="M198" s="96"/>
      <c r="N198" s="96"/>
      <c r="O198" s="96"/>
      <c r="P198" s="96"/>
      <c r="Q198" s="96"/>
      <c r="R198" s="96"/>
      <c r="S198" s="96"/>
      <c r="T198" s="96"/>
      <c r="U198" s="96"/>
      <c r="V198" s="96"/>
      <c r="W198" s="96"/>
      <c r="X198" s="96"/>
      <c r="Y198" s="96"/>
      <c r="AA198" s="93"/>
    </row>
    <row r="199" spans="3:27" ht="23.25">
      <c r="C199" s="96"/>
      <c r="D199" s="96"/>
      <c r="E199" s="96"/>
      <c r="F199" s="96"/>
      <c r="G199" s="96"/>
      <c r="H199" s="96"/>
      <c r="I199" s="96"/>
      <c r="J199" s="96"/>
      <c r="K199" s="96"/>
      <c r="L199" s="96"/>
      <c r="M199" s="96"/>
      <c r="N199" s="96"/>
      <c r="O199" s="96"/>
      <c r="P199" s="96"/>
      <c r="Q199" s="96"/>
      <c r="R199" s="96"/>
      <c r="S199" s="96"/>
      <c r="T199" s="96"/>
      <c r="U199" s="96"/>
      <c r="V199" s="96"/>
      <c r="W199" s="96"/>
      <c r="X199" s="96"/>
      <c r="Y199" s="96"/>
      <c r="AA199" s="93"/>
    </row>
    <row r="200" spans="3:27" ht="23.25">
      <c r="C200" s="96"/>
      <c r="D200" s="96"/>
      <c r="E200" s="96"/>
      <c r="F200" s="96"/>
      <c r="G200" s="96"/>
      <c r="H200" s="96"/>
      <c r="I200" s="96"/>
      <c r="J200" s="96"/>
      <c r="K200" s="96"/>
      <c r="L200" s="96"/>
      <c r="M200" s="96"/>
      <c r="N200" s="96"/>
      <c r="O200" s="96"/>
      <c r="P200" s="96"/>
      <c r="Q200" s="96"/>
      <c r="R200" s="96"/>
      <c r="S200" s="96"/>
      <c r="T200" s="96"/>
      <c r="U200" s="96"/>
      <c r="V200" s="96"/>
      <c r="W200" s="96"/>
      <c r="X200" s="96"/>
      <c r="Y200" s="96"/>
      <c r="AA200" s="93"/>
    </row>
    <row r="201" spans="3:27" ht="23.25">
      <c r="C201" s="96"/>
      <c r="D201" s="96"/>
      <c r="E201" s="96"/>
      <c r="F201" s="96"/>
      <c r="G201" s="96"/>
      <c r="H201" s="96"/>
      <c r="I201" s="96"/>
      <c r="J201" s="96"/>
      <c r="K201" s="96"/>
      <c r="L201" s="96"/>
      <c r="M201" s="96"/>
      <c r="N201" s="96"/>
      <c r="O201" s="96"/>
      <c r="P201" s="96"/>
      <c r="Q201" s="96"/>
      <c r="R201" s="96"/>
      <c r="S201" s="96"/>
      <c r="T201" s="96"/>
      <c r="U201" s="96"/>
      <c r="V201" s="96"/>
      <c r="W201" s="96"/>
      <c r="X201" s="96"/>
      <c r="Y201" s="96"/>
      <c r="AA201" s="93"/>
    </row>
    <row r="202" spans="3:27" ht="23.25">
      <c r="C202" s="96"/>
      <c r="D202" s="96"/>
      <c r="E202" s="96"/>
      <c r="F202" s="96"/>
      <c r="G202" s="96"/>
      <c r="H202" s="96"/>
      <c r="I202" s="96"/>
      <c r="J202" s="96"/>
      <c r="K202" s="96"/>
      <c r="L202" s="96"/>
      <c r="M202" s="96"/>
      <c r="N202" s="96"/>
      <c r="O202" s="96"/>
      <c r="P202" s="96"/>
      <c r="Q202" s="96"/>
      <c r="R202" s="96"/>
      <c r="S202" s="96"/>
      <c r="T202" s="96"/>
      <c r="U202" s="96"/>
      <c r="V202" s="96"/>
      <c r="W202" s="96"/>
      <c r="X202" s="96"/>
      <c r="Y202" s="96"/>
      <c r="AA202" s="93"/>
    </row>
    <row r="203" spans="3:27" ht="23.25">
      <c r="C203" s="96"/>
      <c r="D203" s="96"/>
      <c r="E203" s="96"/>
      <c r="F203" s="96"/>
      <c r="G203" s="96"/>
      <c r="H203" s="96"/>
      <c r="I203" s="96"/>
      <c r="J203" s="96"/>
      <c r="K203" s="96"/>
      <c r="L203" s="96"/>
      <c r="M203" s="96"/>
      <c r="N203" s="96"/>
      <c r="O203" s="96"/>
      <c r="P203" s="96"/>
      <c r="Q203" s="96"/>
      <c r="R203" s="96"/>
      <c r="S203" s="96"/>
      <c r="T203" s="96"/>
      <c r="U203" s="96"/>
      <c r="V203" s="96"/>
      <c r="W203" s="96"/>
      <c r="X203" s="96"/>
      <c r="Y203" s="96"/>
      <c r="AA203" s="93"/>
    </row>
    <row r="204" spans="3:27" ht="23.25">
      <c r="AA204" s="93"/>
    </row>
    <row r="205" spans="3:27" ht="23.25">
      <c r="AA205" s="93"/>
    </row>
    <row r="289" spans="3:25">
      <c r="C289" s="96"/>
      <c r="D289" s="96"/>
      <c r="E289" s="96"/>
      <c r="F289" s="96"/>
      <c r="G289" s="96"/>
      <c r="H289" s="96"/>
      <c r="I289" s="96"/>
      <c r="J289" s="96"/>
      <c r="K289" s="96"/>
      <c r="L289" s="96"/>
      <c r="M289" s="96"/>
      <c r="N289" s="96"/>
      <c r="O289" s="96"/>
      <c r="P289" s="96"/>
      <c r="Q289" s="96"/>
      <c r="R289" s="96"/>
      <c r="S289" s="96"/>
      <c r="T289" s="96"/>
      <c r="U289" s="96"/>
      <c r="V289" s="96"/>
      <c r="W289" s="96"/>
      <c r="X289" s="96"/>
      <c r="Y289" s="96"/>
    </row>
    <row r="290" spans="3:25">
      <c r="C290" s="96"/>
      <c r="D290" s="96"/>
      <c r="E290" s="96"/>
      <c r="F290" s="96"/>
      <c r="G290" s="96"/>
      <c r="H290" s="96"/>
      <c r="I290" s="96"/>
      <c r="J290" s="96"/>
      <c r="K290" s="96"/>
      <c r="L290" s="96"/>
      <c r="M290" s="96"/>
      <c r="N290" s="96"/>
      <c r="O290" s="96"/>
      <c r="P290" s="96"/>
      <c r="Q290" s="96"/>
      <c r="R290" s="96"/>
      <c r="S290" s="96"/>
      <c r="T290" s="96"/>
      <c r="U290" s="96"/>
      <c r="V290" s="96"/>
      <c r="W290" s="96"/>
      <c r="X290" s="96"/>
      <c r="Y290" s="96"/>
    </row>
    <row r="291" spans="3:25">
      <c r="C291" s="96"/>
      <c r="D291" s="96"/>
      <c r="E291" s="96"/>
      <c r="F291" s="96"/>
      <c r="G291" s="96"/>
      <c r="H291" s="96"/>
      <c r="I291" s="96"/>
      <c r="J291" s="96"/>
      <c r="K291" s="96"/>
      <c r="L291" s="96"/>
      <c r="M291" s="96"/>
      <c r="N291" s="96"/>
      <c r="O291" s="96"/>
      <c r="P291" s="96"/>
      <c r="Q291" s="96"/>
      <c r="R291" s="96"/>
      <c r="S291" s="96"/>
      <c r="T291" s="96"/>
      <c r="U291" s="96"/>
      <c r="V291" s="96"/>
      <c r="W291" s="96"/>
      <c r="X291" s="96"/>
      <c r="Y291" s="96"/>
    </row>
    <row r="292" spans="3:25">
      <c r="C292" s="96"/>
      <c r="D292" s="96"/>
      <c r="E292" s="96"/>
      <c r="F292" s="96"/>
      <c r="G292" s="96"/>
      <c r="H292" s="96"/>
      <c r="I292" s="96"/>
      <c r="J292" s="96"/>
      <c r="K292" s="96"/>
      <c r="L292" s="96"/>
      <c r="M292" s="96"/>
      <c r="N292" s="96"/>
      <c r="O292" s="96"/>
      <c r="P292" s="96"/>
      <c r="Q292" s="96"/>
      <c r="R292" s="96"/>
      <c r="S292" s="96"/>
      <c r="T292" s="96"/>
      <c r="U292" s="96"/>
      <c r="V292" s="96"/>
      <c r="W292" s="96"/>
      <c r="X292" s="96"/>
      <c r="Y292" s="96"/>
    </row>
    <row r="293" spans="3:25">
      <c r="C293" s="96"/>
      <c r="D293" s="96"/>
      <c r="E293" s="96"/>
      <c r="F293" s="96"/>
      <c r="G293" s="96"/>
      <c r="H293" s="96"/>
      <c r="I293" s="96"/>
      <c r="J293" s="96"/>
      <c r="K293" s="96"/>
      <c r="L293" s="96"/>
      <c r="M293" s="96"/>
      <c r="N293" s="96"/>
      <c r="O293" s="96"/>
      <c r="P293" s="96"/>
      <c r="Q293" s="96"/>
      <c r="R293" s="96"/>
      <c r="S293" s="96"/>
      <c r="T293" s="96"/>
      <c r="U293" s="96"/>
      <c r="V293" s="96"/>
      <c r="W293" s="96"/>
      <c r="X293" s="96"/>
      <c r="Y293" s="96"/>
    </row>
    <row r="294" spans="3:25">
      <c r="C294" s="96"/>
      <c r="D294" s="96"/>
      <c r="E294" s="96"/>
      <c r="F294" s="96"/>
      <c r="G294" s="96"/>
      <c r="H294" s="96"/>
      <c r="I294" s="96"/>
      <c r="J294" s="96"/>
      <c r="K294" s="96"/>
      <c r="L294" s="96"/>
      <c r="M294" s="96"/>
      <c r="N294" s="96"/>
      <c r="O294" s="96"/>
      <c r="P294" s="96"/>
      <c r="Q294" s="96"/>
      <c r="R294" s="96"/>
      <c r="S294" s="96"/>
      <c r="T294" s="96"/>
      <c r="U294" s="96"/>
      <c r="V294" s="96"/>
      <c r="W294" s="96"/>
      <c r="X294" s="96"/>
      <c r="Y294" s="96"/>
    </row>
    <row r="295" spans="3:25">
      <c r="C295" s="96"/>
      <c r="D295" s="96"/>
      <c r="E295" s="96"/>
      <c r="F295" s="96"/>
      <c r="G295" s="96"/>
      <c r="H295" s="96"/>
      <c r="I295" s="96"/>
      <c r="J295" s="96"/>
      <c r="K295" s="96"/>
      <c r="L295" s="96"/>
      <c r="M295" s="96"/>
      <c r="N295" s="96"/>
      <c r="O295" s="96"/>
      <c r="P295" s="96"/>
      <c r="Q295" s="96"/>
      <c r="R295" s="96"/>
      <c r="S295" s="96"/>
      <c r="T295" s="96"/>
      <c r="U295" s="96"/>
      <c r="V295" s="96"/>
      <c r="W295" s="96"/>
      <c r="X295" s="96"/>
      <c r="Y295" s="96"/>
    </row>
    <row r="296" spans="3:25">
      <c r="C296" s="96"/>
      <c r="D296" s="96"/>
      <c r="E296" s="96"/>
      <c r="F296" s="96"/>
      <c r="G296" s="96"/>
      <c r="H296" s="96"/>
      <c r="I296" s="96"/>
      <c r="J296" s="96"/>
      <c r="K296" s="96"/>
      <c r="L296" s="96"/>
      <c r="M296" s="96"/>
      <c r="N296" s="96"/>
      <c r="O296" s="96"/>
      <c r="P296" s="96"/>
      <c r="Q296" s="96"/>
      <c r="R296" s="96"/>
      <c r="S296" s="96"/>
      <c r="T296" s="96"/>
      <c r="U296" s="96"/>
      <c r="V296" s="96"/>
      <c r="W296" s="96"/>
      <c r="X296" s="96"/>
      <c r="Y296" s="96"/>
    </row>
    <row r="297" spans="3:25">
      <c r="C297" s="96"/>
      <c r="D297" s="96"/>
      <c r="E297" s="96"/>
      <c r="F297" s="96"/>
      <c r="G297" s="96"/>
      <c r="H297" s="96"/>
      <c r="I297" s="96"/>
      <c r="J297" s="96"/>
      <c r="K297" s="96"/>
      <c r="L297" s="96"/>
      <c r="M297" s="96"/>
      <c r="N297" s="96"/>
      <c r="O297" s="96"/>
      <c r="P297" s="96"/>
      <c r="Q297" s="96"/>
      <c r="R297" s="96"/>
      <c r="S297" s="96"/>
      <c r="T297" s="96"/>
      <c r="U297" s="96"/>
      <c r="V297" s="96"/>
      <c r="W297" s="96"/>
      <c r="X297" s="96"/>
      <c r="Y297" s="96"/>
    </row>
    <row r="298" spans="3:25">
      <c r="C298" s="96"/>
      <c r="D298" s="96"/>
      <c r="E298" s="96"/>
      <c r="F298" s="96"/>
      <c r="G298" s="96"/>
      <c r="H298" s="96"/>
      <c r="I298" s="96"/>
      <c r="J298" s="96"/>
      <c r="K298" s="96"/>
      <c r="L298" s="96"/>
      <c r="M298" s="96"/>
      <c r="N298" s="96"/>
      <c r="O298" s="96"/>
      <c r="P298" s="96"/>
      <c r="Q298" s="96"/>
      <c r="R298" s="96"/>
      <c r="S298" s="96"/>
      <c r="T298" s="96"/>
      <c r="U298" s="96"/>
      <c r="V298" s="96"/>
      <c r="W298" s="96"/>
      <c r="X298" s="96"/>
      <c r="Y298" s="96"/>
    </row>
    <row r="299" spans="3:25">
      <c r="C299" s="96"/>
      <c r="D299" s="96"/>
      <c r="E299" s="96"/>
      <c r="F299" s="96"/>
      <c r="G299" s="96"/>
      <c r="H299" s="96"/>
      <c r="I299" s="96"/>
      <c r="J299" s="96"/>
      <c r="K299" s="96"/>
      <c r="L299" s="96"/>
      <c r="M299" s="96"/>
      <c r="N299" s="96"/>
      <c r="O299" s="96"/>
      <c r="P299" s="96"/>
      <c r="Q299" s="96"/>
      <c r="R299" s="96"/>
      <c r="S299" s="96"/>
      <c r="T299" s="96"/>
      <c r="U299" s="96"/>
      <c r="V299" s="96"/>
      <c r="W299" s="96"/>
      <c r="X299" s="96"/>
      <c r="Y299" s="96"/>
    </row>
    <row r="300" spans="3:25">
      <c r="C300" s="96"/>
      <c r="D300" s="96"/>
      <c r="E300" s="96"/>
      <c r="F300" s="96"/>
      <c r="G300" s="96"/>
      <c r="H300" s="96"/>
      <c r="I300" s="96"/>
      <c r="J300" s="96"/>
      <c r="K300" s="96"/>
      <c r="L300" s="96"/>
      <c r="M300" s="96"/>
      <c r="N300" s="96"/>
      <c r="O300" s="96"/>
      <c r="P300" s="96"/>
      <c r="Q300" s="96"/>
      <c r="R300" s="96"/>
      <c r="S300" s="96"/>
      <c r="T300" s="96"/>
      <c r="U300" s="96"/>
      <c r="V300" s="96"/>
      <c r="W300" s="96"/>
      <c r="X300" s="96"/>
      <c r="Y300" s="96"/>
    </row>
    <row r="301" spans="3:25">
      <c r="C301" s="96"/>
      <c r="D301" s="96"/>
      <c r="E301" s="96"/>
      <c r="F301" s="96"/>
      <c r="G301" s="96"/>
      <c r="H301" s="96"/>
      <c r="I301" s="96"/>
      <c r="J301" s="96"/>
      <c r="K301" s="96"/>
      <c r="L301" s="96"/>
      <c r="M301" s="96"/>
      <c r="N301" s="96"/>
      <c r="O301" s="96"/>
      <c r="P301" s="96"/>
      <c r="Q301" s="96"/>
      <c r="R301" s="96"/>
      <c r="S301" s="96"/>
      <c r="T301" s="96"/>
      <c r="U301" s="96"/>
      <c r="V301" s="96"/>
      <c r="W301" s="96"/>
      <c r="X301" s="96"/>
      <c r="Y301" s="96"/>
    </row>
    <row r="302" spans="3:25">
      <c r="C302" s="96"/>
      <c r="D302" s="96"/>
      <c r="E302" s="96"/>
      <c r="F302" s="96"/>
      <c r="G302" s="96"/>
      <c r="H302" s="96"/>
      <c r="I302" s="96"/>
      <c r="J302" s="96"/>
      <c r="K302" s="96"/>
      <c r="L302" s="96"/>
      <c r="M302" s="96"/>
      <c r="N302" s="96"/>
      <c r="O302" s="96"/>
      <c r="P302" s="96"/>
      <c r="Q302" s="96"/>
      <c r="R302" s="96"/>
      <c r="S302" s="96"/>
      <c r="T302" s="96"/>
      <c r="U302" s="96"/>
      <c r="V302" s="96"/>
      <c r="W302" s="96"/>
      <c r="X302" s="96"/>
      <c r="Y302" s="96"/>
    </row>
    <row r="303" spans="3:25">
      <c r="C303" s="96"/>
      <c r="D303" s="96"/>
      <c r="E303" s="96"/>
      <c r="F303" s="96"/>
      <c r="G303" s="96"/>
      <c r="H303" s="96"/>
      <c r="I303" s="96"/>
      <c r="J303" s="96"/>
      <c r="K303" s="96"/>
      <c r="L303" s="96"/>
      <c r="M303" s="96"/>
      <c r="N303" s="96"/>
      <c r="O303" s="96"/>
      <c r="P303" s="96"/>
      <c r="Q303" s="96"/>
      <c r="R303" s="96"/>
      <c r="S303" s="96"/>
      <c r="T303" s="96"/>
      <c r="U303" s="96"/>
      <c r="V303" s="96"/>
      <c r="W303" s="96"/>
      <c r="X303" s="96"/>
      <c r="Y303" s="96"/>
    </row>
    <row r="304" spans="3:25">
      <c r="C304" s="96"/>
      <c r="D304" s="96"/>
      <c r="E304" s="96"/>
      <c r="F304" s="96"/>
      <c r="G304" s="96"/>
      <c r="H304" s="96"/>
      <c r="I304" s="96"/>
      <c r="J304" s="96"/>
      <c r="K304" s="96"/>
      <c r="L304" s="96"/>
      <c r="M304" s="96"/>
      <c r="N304" s="96"/>
      <c r="O304" s="96"/>
      <c r="P304" s="96"/>
      <c r="Q304" s="96"/>
      <c r="R304" s="96"/>
      <c r="S304" s="96"/>
      <c r="T304" s="96"/>
      <c r="U304" s="96"/>
      <c r="V304" s="96"/>
      <c r="W304" s="96"/>
      <c r="X304" s="96"/>
      <c r="Y304" s="96"/>
    </row>
    <row r="305" spans="3:25">
      <c r="C305" s="96"/>
      <c r="D305" s="96"/>
      <c r="E305" s="96"/>
      <c r="F305" s="96"/>
      <c r="G305" s="96"/>
      <c r="H305" s="96"/>
      <c r="I305" s="96"/>
      <c r="J305" s="96"/>
      <c r="K305" s="96"/>
      <c r="L305" s="96"/>
      <c r="M305" s="96"/>
      <c r="N305" s="96"/>
      <c r="O305" s="96"/>
      <c r="P305" s="96"/>
      <c r="Q305" s="96"/>
      <c r="R305" s="96"/>
      <c r="S305" s="96"/>
      <c r="T305" s="96"/>
      <c r="U305" s="96"/>
      <c r="V305" s="96"/>
      <c r="W305" s="96"/>
      <c r="X305" s="96"/>
      <c r="Y305" s="96"/>
    </row>
    <row r="306" spans="3:25">
      <c r="C306" s="96"/>
      <c r="D306" s="96"/>
      <c r="E306" s="96"/>
      <c r="F306" s="96"/>
      <c r="G306" s="96"/>
      <c r="H306" s="96"/>
      <c r="I306" s="96"/>
      <c r="J306" s="96"/>
      <c r="K306" s="96"/>
      <c r="L306" s="96"/>
      <c r="M306" s="96"/>
      <c r="N306" s="96"/>
      <c r="O306" s="96"/>
      <c r="P306" s="96"/>
      <c r="Q306" s="96"/>
      <c r="R306" s="96"/>
      <c r="S306" s="96"/>
      <c r="T306" s="96"/>
      <c r="U306" s="96"/>
      <c r="V306" s="96"/>
      <c r="W306" s="96"/>
      <c r="X306" s="96"/>
      <c r="Y306" s="96"/>
    </row>
    <row r="307" spans="3:25">
      <c r="C307" s="96"/>
      <c r="D307" s="96"/>
      <c r="E307" s="96"/>
      <c r="F307" s="96"/>
      <c r="G307" s="96"/>
      <c r="H307" s="96"/>
      <c r="I307" s="96"/>
      <c r="J307" s="96"/>
      <c r="K307" s="96"/>
      <c r="L307" s="96"/>
      <c r="M307" s="96"/>
      <c r="N307" s="96"/>
      <c r="O307" s="96"/>
      <c r="P307" s="96"/>
      <c r="Q307" s="96"/>
      <c r="R307" s="96"/>
      <c r="S307" s="96"/>
      <c r="T307" s="96"/>
      <c r="U307" s="96"/>
      <c r="V307" s="96"/>
      <c r="W307" s="96"/>
      <c r="X307" s="96"/>
      <c r="Y307" s="96"/>
    </row>
    <row r="308" spans="3:25">
      <c r="C308" s="96"/>
      <c r="D308" s="96"/>
      <c r="E308" s="96"/>
      <c r="F308" s="96"/>
      <c r="G308" s="96"/>
      <c r="H308" s="96"/>
      <c r="I308" s="96"/>
      <c r="J308" s="96"/>
      <c r="K308" s="96"/>
      <c r="L308" s="96"/>
      <c r="M308" s="96"/>
      <c r="N308" s="96"/>
      <c r="O308" s="96"/>
      <c r="P308" s="96"/>
      <c r="Q308" s="96"/>
      <c r="R308" s="96"/>
      <c r="S308" s="96"/>
      <c r="T308" s="96"/>
      <c r="U308" s="96"/>
      <c r="V308" s="96"/>
      <c r="W308" s="96"/>
      <c r="X308" s="96"/>
      <c r="Y308" s="96"/>
    </row>
    <row r="309" spans="3:25">
      <c r="C309" s="96"/>
      <c r="D309" s="96"/>
      <c r="E309" s="96"/>
      <c r="F309" s="96"/>
      <c r="G309" s="96"/>
      <c r="H309" s="96"/>
      <c r="I309" s="96"/>
      <c r="J309" s="96"/>
      <c r="K309" s="96"/>
      <c r="L309" s="96"/>
      <c r="M309" s="96"/>
      <c r="N309" s="96"/>
      <c r="O309" s="96"/>
      <c r="P309" s="96"/>
      <c r="Q309" s="96"/>
      <c r="R309" s="96"/>
      <c r="S309" s="96"/>
      <c r="T309" s="96"/>
      <c r="U309" s="96"/>
      <c r="V309" s="96"/>
      <c r="W309" s="96"/>
      <c r="X309" s="96"/>
      <c r="Y309" s="96"/>
    </row>
    <row r="310" spans="3:25">
      <c r="C310" s="96"/>
      <c r="D310" s="96"/>
      <c r="E310" s="96"/>
      <c r="F310" s="96"/>
      <c r="G310" s="96"/>
      <c r="H310" s="96"/>
      <c r="I310" s="96"/>
      <c r="J310" s="96"/>
      <c r="K310" s="96"/>
      <c r="L310" s="96"/>
      <c r="M310" s="96"/>
      <c r="N310" s="96"/>
      <c r="O310" s="96"/>
      <c r="P310" s="96"/>
      <c r="Q310" s="96"/>
      <c r="R310" s="96"/>
      <c r="S310" s="96"/>
      <c r="T310" s="96"/>
      <c r="U310" s="96"/>
      <c r="V310" s="96"/>
      <c r="W310" s="96"/>
      <c r="X310" s="96"/>
      <c r="Y310" s="96"/>
    </row>
    <row r="311" spans="3:25">
      <c r="C311" s="96"/>
      <c r="D311" s="96"/>
      <c r="E311" s="96"/>
      <c r="F311" s="96"/>
      <c r="G311" s="96"/>
      <c r="H311" s="96"/>
      <c r="I311" s="96"/>
      <c r="J311" s="96"/>
      <c r="K311" s="96"/>
      <c r="L311" s="96"/>
      <c r="M311" s="96"/>
      <c r="N311" s="96"/>
      <c r="O311" s="96"/>
      <c r="P311" s="96"/>
      <c r="Q311" s="96"/>
      <c r="R311" s="96"/>
      <c r="S311" s="96"/>
      <c r="T311" s="96"/>
      <c r="U311" s="96"/>
      <c r="V311" s="96"/>
      <c r="W311" s="96"/>
      <c r="X311" s="96"/>
      <c r="Y311" s="96"/>
    </row>
    <row r="312" spans="3:25">
      <c r="C312" s="96"/>
      <c r="D312" s="96"/>
      <c r="E312" s="96"/>
      <c r="F312" s="96"/>
      <c r="G312" s="96"/>
      <c r="H312" s="96"/>
      <c r="I312" s="96"/>
      <c r="J312" s="96"/>
      <c r="K312" s="96"/>
      <c r="L312" s="96"/>
      <c r="M312" s="96"/>
      <c r="N312" s="96"/>
      <c r="O312" s="96"/>
      <c r="P312" s="96"/>
      <c r="Q312" s="96"/>
      <c r="R312" s="96"/>
      <c r="S312" s="96"/>
      <c r="T312" s="96"/>
      <c r="U312" s="96"/>
      <c r="V312" s="96"/>
      <c r="W312" s="96"/>
      <c r="X312" s="96"/>
      <c r="Y312" s="96"/>
    </row>
    <row r="313" spans="3:25">
      <c r="C313" s="96"/>
      <c r="D313" s="96"/>
      <c r="E313" s="96"/>
      <c r="F313" s="96"/>
      <c r="G313" s="96"/>
      <c r="H313" s="96"/>
      <c r="I313" s="96"/>
      <c r="J313" s="96"/>
      <c r="K313" s="96"/>
      <c r="L313" s="96"/>
      <c r="M313" s="96"/>
      <c r="N313" s="96"/>
      <c r="O313" s="96"/>
      <c r="P313" s="96"/>
      <c r="Q313" s="96"/>
      <c r="R313" s="96"/>
      <c r="S313" s="96"/>
      <c r="T313" s="96"/>
      <c r="U313" s="96"/>
      <c r="V313" s="96"/>
      <c r="W313" s="96"/>
      <c r="X313" s="96"/>
      <c r="Y313" s="96"/>
    </row>
    <row r="314" spans="3:25">
      <c r="C314" s="96"/>
      <c r="D314" s="96"/>
      <c r="E314" s="96"/>
      <c r="F314" s="96"/>
      <c r="G314" s="96"/>
      <c r="H314" s="96"/>
      <c r="I314" s="96"/>
      <c r="J314" s="96"/>
      <c r="K314" s="96"/>
      <c r="L314" s="96"/>
      <c r="M314" s="96"/>
      <c r="N314" s="96"/>
      <c r="O314" s="96"/>
      <c r="P314" s="96"/>
      <c r="Q314" s="96"/>
      <c r="R314" s="96"/>
      <c r="S314" s="96"/>
      <c r="T314" s="96"/>
      <c r="U314" s="96"/>
      <c r="V314" s="96"/>
      <c r="W314" s="96"/>
      <c r="X314" s="96"/>
      <c r="Y314" s="96"/>
    </row>
    <row r="315" spans="3:25">
      <c r="C315" s="96"/>
      <c r="D315" s="96"/>
      <c r="E315" s="96"/>
      <c r="F315" s="96"/>
      <c r="G315" s="96"/>
      <c r="H315" s="96"/>
      <c r="I315" s="96"/>
      <c r="J315" s="96"/>
      <c r="K315" s="96"/>
      <c r="L315" s="96"/>
      <c r="M315" s="96"/>
      <c r="N315" s="96"/>
      <c r="O315" s="96"/>
      <c r="P315" s="96"/>
      <c r="Q315" s="96"/>
      <c r="R315" s="96"/>
      <c r="S315" s="96"/>
      <c r="T315" s="96"/>
      <c r="U315" s="96"/>
      <c r="V315" s="96"/>
      <c r="W315" s="96"/>
      <c r="X315" s="96"/>
      <c r="Y315" s="96"/>
    </row>
    <row r="316" spans="3:25">
      <c r="C316" s="96"/>
      <c r="D316" s="96"/>
      <c r="E316" s="96"/>
      <c r="F316" s="96"/>
      <c r="G316" s="96"/>
      <c r="H316" s="96"/>
      <c r="I316" s="96"/>
      <c r="J316" s="96"/>
      <c r="K316" s="96"/>
      <c r="L316" s="96"/>
      <c r="M316" s="96"/>
      <c r="N316" s="96"/>
      <c r="O316" s="96"/>
      <c r="P316" s="96"/>
      <c r="Q316" s="96"/>
      <c r="R316" s="96"/>
      <c r="S316" s="96"/>
      <c r="T316" s="96"/>
      <c r="U316" s="96"/>
      <c r="V316" s="96"/>
      <c r="W316" s="96"/>
      <c r="X316" s="96"/>
      <c r="Y316" s="96"/>
    </row>
    <row r="317" spans="3:25">
      <c r="C317" s="96"/>
      <c r="D317" s="96"/>
      <c r="E317" s="96"/>
      <c r="F317" s="96"/>
      <c r="G317" s="96"/>
      <c r="H317" s="96"/>
      <c r="I317" s="96"/>
      <c r="J317" s="96"/>
      <c r="K317" s="96"/>
      <c r="L317" s="96"/>
      <c r="M317" s="96"/>
      <c r="N317" s="96"/>
      <c r="O317" s="96"/>
      <c r="P317" s="96"/>
      <c r="Q317" s="96"/>
      <c r="R317" s="96"/>
      <c r="S317" s="96"/>
      <c r="T317" s="96"/>
      <c r="U317" s="96"/>
      <c r="V317" s="96"/>
      <c r="W317" s="96"/>
      <c r="X317" s="96"/>
      <c r="Y317" s="96"/>
    </row>
    <row r="318" spans="3:25">
      <c r="C318" s="96"/>
      <c r="D318" s="96"/>
      <c r="E318" s="96"/>
      <c r="F318" s="96"/>
      <c r="G318" s="96"/>
      <c r="H318" s="96"/>
      <c r="I318" s="96"/>
      <c r="J318" s="96"/>
      <c r="K318" s="96"/>
      <c r="L318" s="96"/>
      <c r="M318" s="96"/>
      <c r="N318" s="96"/>
      <c r="O318" s="96"/>
      <c r="P318" s="96"/>
      <c r="Q318" s="96"/>
      <c r="R318" s="96"/>
      <c r="S318" s="96"/>
      <c r="T318" s="96"/>
      <c r="U318" s="96"/>
      <c r="V318" s="96"/>
      <c r="W318" s="96"/>
      <c r="X318" s="96"/>
      <c r="Y318" s="96"/>
    </row>
    <row r="319" spans="3:25">
      <c r="C319" s="96"/>
      <c r="D319" s="96"/>
      <c r="E319" s="96"/>
      <c r="F319" s="96"/>
      <c r="G319" s="96"/>
      <c r="H319" s="96"/>
      <c r="I319" s="96"/>
      <c r="J319" s="96"/>
      <c r="K319" s="96"/>
      <c r="L319" s="96"/>
      <c r="M319" s="96"/>
      <c r="N319" s="96"/>
      <c r="O319" s="96"/>
      <c r="P319" s="96"/>
      <c r="Q319" s="96"/>
      <c r="R319" s="96"/>
      <c r="S319" s="96"/>
      <c r="T319" s="96"/>
      <c r="U319" s="96"/>
      <c r="V319" s="96"/>
      <c r="W319" s="96"/>
      <c r="X319" s="96"/>
      <c r="Y319" s="96"/>
    </row>
    <row r="320" spans="3:25">
      <c r="C320" s="96"/>
      <c r="D320" s="96"/>
      <c r="E320" s="96"/>
      <c r="F320" s="96"/>
      <c r="G320" s="96"/>
      <c r="H320" s="96"/>
      <c r="I320" s="96"/>
      <c r="J320" s="96"/>
      <c r="K320" s="96"/>
      <c r="L320" s="96"/>
      <c r="M320" s="96"/>
      <c r="N320" s="96"/>
      <c r="O320" s="96"/>
      <c r="P320" s="96"/>
      <c r="Q320" s="96"/>
      <c r="R320" s="96"/>
      <c r="S320" s="96"/>
      <c r="T320" s="96"/>
      <c r="U320" s="96"/>
      <c r="V320" s="96"/>
      <c r="W320" s="96"/>
      <c r="X320" s="96"/>
      <c r="Y320" s="96"/>
    </row>
    <row r="321" spans="3:25">
      <c r="C321" s="96"/>
      <c r="D321" s="96"/>
      <c r="E321" s="96"/>
      <c r="F321" s="96"/>
      <c r="G321" s="96"/>
      <c r="H321" s="96"/>
      <c r="I321" s="96"/>
      <c r="J321" s="96"/>
      <c r="K321" s="96"/>
      <c r="L321" s="96"/>
      <c r="M321" s="96"/>
      <c r="N321" s="96"/>
      <c r="O321" s="96"/>
      <c r="P321" s="96"/>
      <c r="Q321" s="96"/>
      <c r="R321" s="96"/>
      <c r="S321" s="96"/>
      <c r="T321" s="96"/>
      <c r="U321" s="96"/>
      <c r="V321" s="96"/>
      <c r="W321" s="96"/>
      <c r="X321" s="96"/>
      <c r="Y321" s="96"/>
    </row>
    <row r="322" spans="3:25">
      <c r="C322" s="96"/>
      <c r="D322" s="96"/>
      <c r="E322" s="96"/>
      <c r="F322" s="96"/>
      <c r="G322" s="96"/>
      <c r="H322" s="96"/>
      <c r="I322" s="96"/>
      <c r="J322" s="96"/>
      <c r="K322" s="96"/>
      <c r="L322" s="96"/>
      <c r="M322" s="96"/>
      <c r="N322" s="96"/>
      <c r="O322" s="96"/>
      <c r="P322" s="96"/>
      <c r="Q322" s="96"/>
      <c r="R322" s="96"/>
      <c r="S322" s="96"/>
      <c r="T322" s="96"/>
      <c r="U322" s="96"/>
      <c r="V322" s="96"/>
      <c r="W322" s="96"/>
      <c r="X322" s="96"/>
      <c r="Y322" s="96"/>
    </row>
    <row r="323" spans="3:25">
      <c r="C323" s="96"/>
      <c r="D323" s="96"/>
      <c r="E323" s="96"/>
      <c r="F323" s="96"/>
      <c r="G323" s="96"/>
      <c r="H323" s="96"/>
      <c r="I323" s="96"/>
      <c r="J323" s="96"/>
      <c r="K323" s="96"/>
      <c r="L323" s="96"/>
      <c r="M323" s="96"/>
      <c r="N323" s="96"/>
      <c r="O323" s="96"/>
      <c r="P323" s="96"/>
      <c r="Q323" s="96"/>
      <c r="R323" s="96"/>
      <c r="S323" s="96"/>
      <c r="T323" s="96"/>
      <c r="U323" s="96"/>
      <c r="V323" s="96"/>
      <c r="W323" s="96"/>
      <c r="X323" s="96"/>
      <c r="Y323" s="96"/>
    </row>
    <row r="324" spans="3:25">
      <c r="C324" s="96"/>
      <c r="D324" s="96"/>
      <c r="E324" s="96"/>
      <c r="F324" s="96"/>
      <c r="G324" s="96"/>
      <c r="H324" s="96"/>
      <c r="I324" s="96"/>
      <c r="J324" s="96"/>
      <c r="K324" s="96"/>
      <c r="L324" s="96"/>
      <c r="M324" s="96"/>
      <c r="N324" s="96"/>
      <c r="O324" s="96"/>
      <c r="P324" s="96"/>
      <c r="Q324" s="96"/>
      <c r="R324" s="96"/>
      <c r="S324" s="96"/>
      <c r="T324" s="96"/>
      <c r="U324" s="96"/>
      <c r="V324" s="96"/>
      <c r="W324" s="96"/>
      <c r="X324" s="96"/>
      <c r="Y324" s="96"/>
    </row>
    <row r="325" spans="3:25">
      <c r="C325" s="96"/>
      <c r="D325" s="96"/>
      <c r="E325" s="96"/>
      <c r="F325" s="96"/>
      <c r="G325" s="96"/>
      <c r="H325" s="96"/>
      <c r="I325" s="96"/>
      <c r="J325" s="96"/>
      <c r="K325" s="96"/>
      <c r="L325" s="96"/>
      <c r="M325" s="96"/>
      <c r="N325" s="96"/>
      <c r="O325" s="96"/>
      <c r="P325" s="96"/>
      <c r="Q325" s="96"/>
      <c r="R325" s="96"/>
      <c r="S325" s="96"/>
      <c r="T325" s="96"/>
      <c r="U325" s="96"/>
      <c r="V325" s="96"/>
      <c r="W325" s="96"/>
      <c r="X325" s="96"/>
      <c r="Y325" s="96"/>
    </row>
    <row r="326" spans="3:25">
      <c r="C326" s="96"/>
      <c r="D326" s="96"/>
      <c r="E326" s="96"/>
      <c r="F326" s="96"/>
      <c r="G326" s="96"/>
      <c r="H326" s="96"/>
      <c r="I326" s="96"/>
      <c r="J326" s="96"/>
      <c r="K326" s="96"/>
      <c r="L326" s="96"/>
      <c r="M326" s="96"/>
      <c r="N326" s="96"/>
      <c r="O326" s="96"/>
      <c r="P326" s="96"/>
      <c r="Q326" s="96"/>
      <c r="R326" s="96"/>
      <c r="S326" s="96"/>
      <c r="T326" s="96"/>
      <c r="U326" s="96"/>
      <c r="V326" s="96"/>
      <c r="W326" s="96"/>
      <c r="X326" s="96"/>
      <c r="Y326" s="96"/>
    </row>
    <row r="327" spans="3:25">
      <c r="C327" s="96"/>
      <c r="D327" s="96"/>
      <c r="E327" s="96"/>
      <c r="F327" s="96"/>
      <c r="G327" s="96"/>
      <c r="H327" s="96"/>
      <c r="I327" s="96"/>
      <c r="J327" s="96"/>
      <c r="K327" s="96"/>
      <c r="L327" s="96"/>
      <c r="M327" s="96"/>
      <c r="N327" s="96"/>
      <c r="O327" s="96"/>
      <c r="P327" s="96"/>
      <c r="Q327" s="96"/>
      <c r="R327" s="96"/>
      <c r="S327" s="96"/>
      <c r="T327" s="96"/>
      <c r="U327" s="96"/>
      <c r="V327" s="96"/>
      <c r="W327" s="96"/>
      <c r="X327" s="96"/>
      <c r="Y327" s="96"/>
    </row>
    <row r="328" spans="3:25">
      <c r="C328" s="96"/>
      <c r="D328" s="96"/>
      <c r="E328" s="96"/>
      <c r="F328" s="96"/>
      <c r="G328" s="96"/>
      <c r="H328" s="96"/>
      <c r="I328" s="96"/>
      <c r="J328" s="96"/>
      <c r="K328" s="96"/>
      <c r="L328" s="96"/>
      <c r="M328" s="96"/>
      <c r="N328" s="96"/>
      <c r="O328" s="96"/>
      <c r="P328" s="96"/>
      <c r="Q328" s="96"/>
      <c r="R328" s="96"/>
      <c r="S328" s="96"/>
      <c r="T328" s="96"/>
      <c r="U328" s="96"/>
      <c r="V328" s="96"/>
      <c r="W328" s="96"/>
      <c r="X328" s="96"/>
      <c r="Y328" s="96"/>
    </row>
    <row r="329" spans="3:25">
      <c r="C329" s="96"/>
      <c r="D329" s="96"/>
      <c r="E329" s="96"/>
      <c r="F329" s="96"/>
      <c r="G329" s="96"/>
      <c r="H329" s="96"/>
      <c r="I329" s="96"/>
      <c r="J329" s="96"/>
      <c r="K329" s="96"/>
      <c r="L329" s="96"/>
      <c r="M329" s="96"/>
      <c r="N329" s="96"/>
      <c r="O329" s="96"/>
      <c r="P329" s="96"/>
      <c r="Q329" s="96"/>
      <c r="R329" s="96"/>
      <c r="S329" s="96"/>
      <c r="T329" s="96"/>
      <c r="U329" s="96"/>
      <c r="V329" s="96"/>
      <c r="W329" s="96"/>
      <c r="X329" s="96"/>
      <c r="Y329" s="96"/>
    </row>
    <row r="330" spans="3:25">
      <c r="C330" s="96"/>
      <c r="D330" s="96"/>
      <c r="E330" s="96"/>
      <c r="F330" s="96"/>
      <c r="G330" s="96"/>
      <c r="H330" s="96"/>
      <c r="I330" s="96"/>
      <c r="J330" s="96"/>
      <c r="K330" s="96"/>
      <c r="L330" s="96"/>
      <c r="M330" s="96"/>
      <c r="N330" s="96"/>
      <c r="O330" s="96"/>
      <c r="P330" s="96"/>
      <c r="Q330" s="96"/>
      <c r="R330" s="96"/>
      <c r="S330" s="96"/>
      <c r="T330" s="96"/>
      <c r="U330" s="96"/>
      <c r="V330" s="96"/>
      <c r="W330" s="96"/>
      <c r="X330" s="96"/>
      <c r="Y330" s="96"/>
    </row>
    <row r="331" spans="3:25">
      <c r="C331" s="96"/>
      <c r="D331" s="96"/>
      <c r="E331" s="96"/>
      <c r="F331" s="96"/>
      <c r="G331" s="96"/>
      <c r="H331" s="96"/>
      <c r="I331" s="96"/>
      <c r="J331" s="96"/>
      <c r="K331" s="96"/>
      <c r="L331" s="96"/>
      <c r="M331" s="96"/>
      <c r="N331" s="96"/>
      <c r="O331" s="96"/>
      <c r="P331" s="96"/>
      <c r="Q331" s="96"/>
      <c r="R331" s="96"/>
      <c r="S331" s="96"/>
      <c r="T331" s="96"/>
      <c r="U331" s="96"/>
      <c r="V331" s="96"/>
      <c r="W331" s="96"/>
      <c r="X331" s="96"/>
      <c r="Y331" s="96"/>
    </row>
    <row r="332" spans="3:25">
      <c r="C332" s="96"/>
      <c r="D332" s="96"/>
      <c r="E332" s="96"/>
      <c r="F332" s="96"/>
      <c r="G332" s="96"/>
      <c r="H332" s="96"/>
      <c r="I332" s="96"/>
      <c r="J332" s="96"/>
      <c r="K332" s="96"/>
      <c r="L332" s="96"/>
      <c r="M332" s="96"/>
      <c r="N332" s="96"/>
      <c r="O332" s="96"/>
      <c r="P332" s="96"/>
      <c r="Q332" s="96"/>
      <c r="R332" s="96"/>
      <c r="S332" s="96"/>
      <c r="T332" s="96"/>
      <c r="U332" s="96"/>
      <c r="V332" s="96"/>
      <c r="W332" s="96"/>
      <c r="X332" s="96"/>
      <c r="Y332" s="96"/>
    </row>
    <row r="333" spans="3:25">
      <c r="C333" s="96"/>
      <c r="D333" s="96"/>
      <c r="E333" s="96"/>
      <c r="F333" s="96"/>
      <c r="G333" s="96"/>
      <c r="H333" s="96"/>
      <c r="I333" s="96"/>
      <c r="J333" s="96"/>
      <c r="K333" s="96"/>
      <c r="L333" s="96"/>
      <c r="M333" s="96"/>
      <c r="N333" s="96"/>
      <c r="O333" s="96"/>
      <c r="P333" s="96"/>
      <c r="Q333" s="96"/>
      <c r="R333" s="96"/>
      <c r="S333" s="96"/>
      <c r="T333" s="96"/>
      <c r="U333" s="96"/>
      <c r="V333" s="96"/>
      <c r="W333" s="96"/>
      <c r="X333" s="96"/>
      <c r="Y333" s="96"/>
    </row>
    <row r="334" spans="3:25">
      <c r="C334" s="96"/>
      <c r="D334" s="96"/>
      <c r="E334" s="96"/>
      <c r="F334" s="96"/>
      <c r="G334" s="96"/>
      <c r="H334" s="96"/>
      <c r="I334" s="96"/>
      <c r="J334" s="96"/>
      <c r="K334" s="96"/>
      <c r="L334" s="96"/>
      <c r="M334" s="96"/>
      <c r="N334" s="96"/>
      <c r="O334" s="96"/>
      <c r="P334" s="96"/>
      <c r="Q334" s="96"/>
      <c r="R334" s="96"/>
      <c r="S334" s="96"/>
      <c r="T334" s="96"/>
      <c r="U334" s="96"/>
      <c r="V334" s="96"/>
      <c r="W334" s="96"/>
      <c r="X334" s="96"/>
      <c r="Y334" s="96"/>
    </row>
    <row r="335" spans="3:25">
      <c r="C335" s="96"/>
      <c r="D335" s="96"/>
      <c r="E335" s="96"/>
      <c r="F335" s="96"/>
      <c r="G335" s="96"/>
      <c r="H335" s="96"/>
      <c r="I335" s="96"/>
      <c r="J335" s="96"/>
      <c r="K335" s="96"/>
      <c r="L335" s="96"/>
      <c r="M335" s="96"/>
      <c r="N335" s="96"/>
      <c r="O335" s="96"/>
      <c r="P335" s="96"/>
      <c r="Q335" s="96"/>
      <c r="R335" s="96"/>
      <c r="S335" s="96"/>
      <c r="T335" s="96"/>
      <c r="U335" s="96"/>
      <c r="V335" s="96"/>
      <c r="W335" s="96"/>
      <c r="X335" s="96"/>
      <c r="Y335" s="96"/>
    </row>
    <row r="336" spans="3:25">
      <c r="C336" s="96"/>
      <c r="D336" s="96"/>
      <c r="E336" s="96"/>
      <c r="F336" s="96"/>
      <c r="G336" s="96"/>
      <c r="H336" s="96"/>
      <c r="I336" s="96"/>
      <c r="J336" s="96"/>
      <c r="K336" s="96"/>
      <c r="L336" s="96"/>
      <c r="M336" s="96"/>
      <c r="N336" s="96"/>
      <c r="O336" s="96"/>
      <c r="P336" s="96"/>
      <c r="Q336" s="96"/>
      <c r="R336" s="96"/>
      <c r="S336" s="96"/>
      <c r="T336" s="96"/>
      <c r="U336" s="96"/>
      <c r="V336" s="96"/>
      <c r="W336" s="96"/>
      <c r="X336" s="96"/>
      <c r="Y336" s="96"/>
    </row>
    <row r="337" spans="3:25">
      <c r="C337" s="96"/>
      <c r="D337" s="96"/>
      <c r="E337" s="96"/>
      <c r="F337" s="96"/>
      <c r="G337" s="96"/>
      <c r="H337" s="96"/>
      <c r="I337" s="96"/>
      <c r="J337" s="96"/>
      <c r="K337" s="96"/>
      <c r="L337" s="96"/>
      <c r="M337" s="96"/>
      <c r="N337" s="96"/>
      <c r="O337" s="96"/>
      <c r="P337" s="96"/>
      <c r="Q337" s="96"/>
      <c r="R337" s="96"/>
      <c r="S337" s="96"/>
      <c r="T337" s="96"/>
      <c r="U337" s="96"/>
      <c r="V337" s="96"/>
      <c r="W337" s="96"/>
      <c r="X337" s="96"/>
      <c r="Y337" s="96"/>
    </row>
    <row r="338" spans="3:25">
      <c r="C338" s="96"/>
      <c r="D338" s="96"/>
      <c r="E338" s="96"/>
      <c r="F338" s="96"/>
      <c r="G338" s="96"/>
      <c r="H338" s="96"/>
      <c r="I338" s="96"/>
      <c r="J338" s="96"/>
      <c r="K338" s="96"/>
      <c r="L338" s="96"/>
      <c r="M338" s="96"/>
      <c r="N338" s="96"/>
      <c r="O338" s="96"/>
      <c r="P338" s="96"/>
      <c r="Q338" s="96"/>
      <c r="R338" s="96"/>
      <c r="S338" s="96"/>
      <c r="T338" s="96"/>
      <c r="U338" s="96"/>
      <c r="V338" s="96"/>
      <c r="W338" s="96"/>
      <c r="X338" s="96"/>
      <c r="Y338" s="96"/>
    </row>
    <row r="339" spans="3:25">
      <c r="C339" s="96"/>
      <c r="D339" s="96"/>
      <c r="E339" s="96"/>
      <c r="F339" s="96"/>
      <c r="G339" s="96"/>
      <c r="H339" s="96"/>
      <c r="I339" s="96"/>
      <c r="J339" s="96"/>
      <c r="K339" s="96"/>
      <c r="L339" s="96"/>
      <c r="M339" s="96"/>
      <c r="N339" s="96"/>
      <c r="O339" s="96"/>
      <c r="P339" s="96"/>
      <c r="Q339" s="96"/>
      <c r="R339" s="96"/>
      <c r="S339" s="96"/>
      <c r="T339" s="96"/>
      <c r="U339" s="96"/>
      <c r="V339" s="96"/>
      <c r="W339" s="96"/>
      <c r="X339" s="96"/>
      <c r="Y339" s="96"/>
    </row>
    <row r="340" spans="3:25">
      <c r="C340" s="96"/>
      <c r="D340" s="96"/>
      <c r="E340" s="96"/>
      <c r="F340" s="96"/>
      <c r="G340" s="96"/>
      <c r="H340" s="96"/>
      <c r="I340" s="96"/>
      <c r="J340" s="96"/>
      <c r="K340" s="96"/>
      <c r="L340" s="96"/>
      <c r="M340" s="96"/>
      <c r="N340" s="96"/>
      <c r="O340" s="96"/>
      <c r="P340" s="96"/>
      <c r="Q340" s="96"/>
      <c r="R340" s="96"/>
      <c r="S340" s="96"/>
      <c r="T340" s="96"/>
      <c r="U340" s="96"/>
      <c r="V340" s="96"/>
      <c r="W340" s="96"/>
      <c r="X340" s="96"/>
      <c r="Y340" s="96"/>
    </row>
    <row r="341" spans="3:25">
      <c r="C341" s="96"/>
      <c r="D341" s="96"/>
      <c r="E341" s="96"/>
      <c r="F341" s="96"/>
      <c r="G341" s="96"/>
      <c r="H341" s="96"/>
      <c r="I341" s="96"/>
      <c r="J341" s="96"/>
      <c r="K341" s="96"/>
      <c r="L341" s="96"/>
      <c r="M341" s="96"/>
      <c r="N341" s="96"/>
      <c r="O341" s="96"/>
      <c r="P341" s="96"/>
      <c r="Q341" s="96"/>
      <c r="R341" s="96"/>
      <c r="S341" s="96"/>
      <c r="T341" s="96"/>
      <c r="U341" s="96"/>
      <c r="V341" s="96"/>
      <c r="W341" s="96"/>
      <c r="X341" s="96"/>
      <c r="Y341" s="96"/>
    </row>
    <row r="342" spans="3:25">
      <c r="C342" s="96"/>
      <c r="D342" s="96"/>
      <c r="E342" s="96"/>
      <c r="F342" s="96"/>
      <c r="G342" s="96"/>
      <c r="H342" s="96"/>
      <c r="I342" s="96"/>
      <c r="J342" s="96"/>
      <c r="K342" s="96"/>
      <c r="L342" s="96"/>
      <c r="M342" s="96"/>
      <c r="N342" s="96"/>
      <c r="O342" s="96"/>
      <c r="P342" s="96"/>
      <c r="Q342" s="96"/>
      <c r="R342" s="96"/>
      <c r="S342" s="96"/>
      <c r="T342" s="96"/>
      <c r="U342" s="96"/>
      <c r="V342" s="96"/>
      <c r="W342" s="96"/>
      <c r="X342" s="96"/>
      <c r="Y342" s="96"/>
    </row>
    <row r="343" spans="3:25">
      <c r="C343" s="96"/>
      <c r="D343" s="96"/>
      <c r="E343" s="96"/>
      <c r="F343" s="96"/>
      <c r="G343" s="96"/>
      <c r="H343" s="96"/>
      <c r="I343" s="96"/>
      <c r="J343" s="96"/>
      <c r="K343" s="96"/>
      <c r="L343" s="96"/>
      <c r="M343" s="96"/>
      <c r="N343" s="96"/>
      <c r="O343" s="96"/>
      <c r="P343" s="96"/>
      <c r="Q343" s="96"/>
      <c r="R343" s="96"/>
      <c r="S343" s="96"/>
      <c r="T343" s="96"/>
      <c r="U343" s="96"/>
      <c r="V343" s="96"/>
      <c r="W343" s="96"/>
      <c r="X343" s="96"/>
      <c r="Y343" s="96"/>
    </row>
    <row r="344" spans="3:25">
      <c r="C344" s="96"/>
      <c r="D344" s="96"/>
      <c r="E344" s="96"/>
      <c r="F344" s="96"/>
      <c r="G344" s="96"/>
      <c r="H344" s="96"/>
      <c r="I344" s="96"/>
      <c r="J344" s="96"/>
      <c r="K344" s="96"/>
      <c r="L344" s="96"/>
      <c r="M344" s="96"/>
      <c r="N344" s="96"/>
      <c r="O344" s="96"/>
      <c r="P344" s="96"/>
      <c r="Q344" s="96"/>
      <c r="R344" s="96"/>
      <c r="S344" s="96"/>
      <c r="T344" s="96"/>
      <c r="U344" s="96"/>
      <c r="V344" s="96"/>
      <c r="W344" s="96"/>
      <c r="X344" s="96"/>
      <c r="Y344" s="96"/>
    </row>
    <row r="345" spans="3:25">
      <c r="C345" s="96"/>
      <c r="D345" s="96"/>
      <c r="E345" s="96"/>
      <c r="F345" s="96"/>
      <c r="G345" s="96"/>
      <c r="H345" s="96"/>
      <c r="I345" s="96"/>
      <c r="J345" s="96"/>
      <c r="K345" s="96"/>
      <c r="L345" s="96"/>
      <c r="M345" s="96"/>
      <c r="N345" s="96"/>
      <c r="O345" s="96"/>
      <c r="P345" s="96"/>
      <c r="Q345" s="96"/>
      <c r="R345" s="96"/>
      <c r="S345" s="96"/>
      <c r="T345" s="96"/>
      <c r="U345" s="96"/>
      <c r="V345" s="96"/>
      <c r="W345" s="96"/>
      <c r="X345" s="96"/>
      <c r="Y345" s="96"/>
    </row>
    <row r="346" spans="3:25">
      <c r="C346" s="96"/>
      <c r="D346" s="96"/>
      <c r="E346" s="96"/>
      <c r="F346" s="96"/>
      <c r="G346" s="96"/>
      <c r="H346" s="96"/>
      <c r="I346" s="96"/>
      <c r="J346" s="96"/>
      <c r="K346" s="96"/>
      <c r="L346" s="96"/>
      <c r="M346" s="96"/>
      <c r="N346" s="96"/>
      <c r="O346" s="96"/>
      <c r="P346" s="96"/>
      <c r="Q346" s="96"/>
      <c r="R346" s="96"/>
      <c r="S346" s="96"/>
      <c r="T346" s="96"/>
      <c r="U346" s="96"/>
      <c r="V346" s="96"/>
      <c r="W346" s="96"/>
      <c r="X346" s="96"/>
      <c r="Y346" s="96"/>
    </row>
    <row r="347" spans="3:25">
      <c r="C347" s="96"/>
      <c r="D347" s="96"/>
      <c r="E347" s="96"/>
      <c r="F347" s="96"/>
      <c r="G347" s="96"/>
      <c r="H347" s="96"/>
      <c r="I347" s="96"/>
      <c r="J347" s="96"/>
      <c r="K347" s="96"/>
      <c r="L347" s="96"/>
      <c r="M347" s="96"/>
      <c r="N347" s="96"/>
      <c r="O347" s="96"/>
      <c r="P347" s="96"/>
      <c r="Q347" s="96"/>
      <c r="R347" s="96"/>
      <c r="S347" s="96"/>
      <c r="T347" s="96"/>
      <c r="U347" s="96"/>
      <c r="V347" s="96"/>
      <c r="W347" s="96"/>
      <c r="X347" s="96"/>
      <c r="Y347" s="96"/>
    </row>
    <row r="348" spans="3:25">
      <c r="C348" s="96"/>
      <c r="D348" s="96"/>
      <c r="E348" s="96"/>
      <c r="F348" s="96"/>
      <c r="G348" s="96"/>
      <c r="H348" s="96"/>
      <c r="I348" s="96"/>
      <c r="J348" s="96"/>
      <c r="K348" s="96"/>
      <c r="L348" s="96"/>
      <c r="M348" s="96"/>
      <c r="N348" s="96"/>
      <c r="O348" s="96"/>
      <c r="P348" s="96"/>
      <c r="Q348" s="96"/>
      <c r="R348" s="96"/>
      <c r="S348" s="96"/>
      <c r="T348" s="96"/>
      <c r="U348" s="96"/>
      <c r="V348" s="96"/>
      <c r="W348" s="96"/>
      <c r="X348" s="96"/>
      <c r="Y348" s="96"/>
    </row>
    <row r="349" spans="3:25">
      <c r="C349" s="96"/>
      <c r="D349" s="96"/>
      <c r="E349" s="96"/>
      <c r="F349" s="96"/>
      <c r="G349" s="96"/>
      <c r="H349" s="96"/>
      <c r="I349" s="96"/>
      <c r="J349" s="96"/>
      <c r="K349" s="96"/>
      <c r="L349" s="96"/>
      <c r="M349" s="96"/>
      <c r="N349" s="96"/>
      <c r="O349" s="96"/>
      <c r="P349" s="96"/>
      <c r="Q349" s="96"/>
      <c r="R349" s="96"/>
      <c r="S349" s="96"/>
      <c r="T349" s="96"/>
      <c r="U349" s="96"/>
      <c r="V349" s="96"/>
      <c r="W349" s="96"/>
      <c r="X349" s="96"/>
      <c r="Y349" s="96"/>
    </row>
    <row r="350" spans="3:25">
      <c r="C350" s="96"/>
      <c r="D350" s="96"/>
      <c r="E350" s="96"/>
      <c r="F350" s="96"/>
      <c r="G350" s="96"/>
      <c r="H350" s="96"/>
      <c r="I350" s="96"/>
      <c r="J350" s="96"/>
      <c r="K350" s="96"/>
      <c r="L350" s="96"/>
      <c r="M350" s="96"/>
      <c r="N350" s="96"/>
      <c r="O350" s="96"/>
      <c r="P350" s="96"/>
      <c r="Q350" s="96"/>
      <c r="R350" s="96"/>
      <c r="S350" s="96"/>
      <c r="T350" s="96"/>
      <c r="U350" s="96"/>
      <c r="V350" s="96"/>
      <c r="W350" s="96"/>
      <c r="X350" s="96"/>
      <c r="Y350" s="96"/>
    </row>
    <row r="351" spans="3:25">
      <c r="C351" s="96"/>
      <c r="D351" s="96"/>
      <c r="E351" s="96"/>
      <c r="F351" s="96"/>
      <c r="G351" s="96"/>
      <c r="H351" s="96"/>
      <c r="I351" s="96"/>
      <c r="J351" s="96"/>
      <c r="K351" s="96"/>
      <c r="L351" s="96"/>
      <c r="M351" s="96"/>
      <c r="N351" s="96"/>
      <c r="O351" s="96"/>
      <c r="P351" s="96"/>
      <c r="Q351" s="96"/>
      <c r="R351" s="96"/>
      <c r="S351" s="96"/>
      <c r="T351" s="96"/>
      <c r="U351" s="96"/>
      <c r="V351" s="96"/>
      <c r="W351" s="96"/>
      <c r="X351" s="96"/>
      <c r="Y351" s="96"/>
    </row>
    <row r="352" spans="3:25">
      <c r="C352" s="96"/>
      <c r="D352" s="96"/>
      <c r="E352" s="96"/>
      <c r="F352" s="96"/>
      <c r="G352" s="96"/>
      <c r="H352" s="96"/>
      <c r="I352" s="96"/>
      <c r="J352" s="96"/>
      <c r="K352" s="96"/>
      <c r="L352" s="96"/>
      <c r="M352" s="96"/>
      <c r="N352" s="96"/>
      <c r="O352" s="96"/>
      <c r="P352" s="96"/>
      <c r="Q352" s="96"/>
      <c r="R352" s="96"/>
      <c r="S352" s="96"/>
      <c r="T352" s="96"/>
      <c r="U352" s="96"/>
      <c r="V352" s="96"/>
      <c r="W352" s="96"/>
      <c r="X352" s="96"/>
      <c r="Y352" s="96"/>
    </row>
    <row r="353" spans="3:25">
      <c r="C353" s="96"/>
      <c r="D353" s="96"/>
      <c r="E353" s="96"/>
      <c r="F353" s="96"/>
      <c r="G353" s="96"/>
      <c r="H353" s="96"/>
      <c r="I353" s="96"/>
      <c r="J353" s="96"/>
      <c r="K353" s="96"/>
      <c r="L353" s="96"/>
      <c r="M353" s="96"/>
      <c r="N353" s="96"/>
      <c r="O353" s="96"/>
      <c r="P353" s="96"/>
      <c r="Q353" s="96"/>
      <c r="R353" s="96"/>
      <c r="S353" s="96"/>
      <c r="T353" s="96"/>
      <c r="U353" s="96"/>
      <c r="V353" s="96"/>
      <c r="W353" s="96"/>
      <c r="X353" s="96"/>
      <c r="Y353" s="96"/>
    </row>
    <row r="354" spans="3:25">
      <c r="C354" s="96"/>
      <c r="D354" s="96"/>
      <c r="E354" s="96"/>
      <c r="F354" s="96"/>
      <c r="G354" s="96"/>
      <c r="H354" s="96"/>
      <c r="I354" s="96"/>
      <c r="J354" s="96"/>
      <c r="K354" s="96"/>
      <c r="L354" s="96"/>
      <c r="M354" s="96"/>
      <c r="N354" s="96"/>
      <c r="O354" s="96"/>
      <c r="P354" s="96"/>
      <c r="Q354" s="96"/>
      <c r="R354" s="96"/>
      <c r="S354" s="96"/>
      <c r="T354" s="96"/>
      <c r="U354" s="96"/>
      <c r="V354" s="96"/>
      <c r="W354" s="96"/>
      <c r="X354" s="96"/>
      <c r="Y354" s="96"/>
    </row>
    <row r="355" spans="3:25">
      <c r="C355" s="96"/>
      <c r="D355" s="96"/>
      <c r="E355" s="96"/>
      <c r="F355" s="96"/>
      <c r="G355" s="96"/>
      <c r="H355" s="96"/>
      <c r="I355" s="96"/>
      <c r="J355" s="96"/>
      <c r="K355" s="96"/>
      <c r="L355" s="96"/>
      <c r="M355" s="96"/>
      <c r="N355" s="96"/>
      <c r="O355" s="96"/>
      <c r="P355" s="96"/>
      <c r="Q355" s="96"/>
      <c r="R355" s="96"/>
      <c r="S355" s="96"/>
      <c r="T355" s="96"/>
      <c r="U355" s="96"/>
      <c r="V355" s="96"/>
      <c r="W355" s="96"/>
      <c r="X355" s="96"/>
      <c r="Y355" s="96"/>
    </row>
    <row r="356" spans="3:25">
      <c r="C356" s="96"/>
      <c r="D356" s="96"/>
      <c r="E356" s="96"/>
      <c r="F356" s="96"/>
      <c r="G356" s="96"/>
      <c r="H356" s="96"/>
      <c r="I356" s="96"/>
      <c r="J356" s="96"/>
      <c r="K356" s="96"/>
      <c r="L356" s="96"/>
      <c r="M356" s="96"/>
      <c r="N356" s="96"/>
      <c r="O356" s="96"/>
      <c r="P356" s="96"/>
      <c r="Q356" s="96"/>
      <c r="R356" s="96"/>
      <c r="S356" s="96"/>
      <c r="T356" s="96"/>
      <c r="U356" s="96"/>
      <c r="V356" s="96"/>
      <c r="W356" s="96"/>
      <c r="X356" s="96"/>
      <c r="Y356" s="96"/>
    </row>
    <row r="357" spans="3:25">
      <c r="C357" s="96"/>
      <c r="D357" s="96"/>
      <c r="E357" s="96"/>
      <c r="F357" s="96"/>
      <c r="G357" s="96"/>
      <c r="H357" s="96"/>
      <c r="I357" s="96"/>
      <c r="J357" s="96"/>
      <c r="K357" s="96"/>
      <c r="L357" s="96"/>
      <c r="M357" s="96"/>
      <c r="N357" s="96"/>
      <c r="O357" s="96"/>
      <c r="P357" s="96"/>
      <c r="Q357" s="96"/>
      <c r="R357" s="96"/>
      <c r="S357" s="96"/>
      <c r="T357" s="96"/>
      <c r="U357" s="96"/>
      <c r="V357" s="96"/>
      <c r="W357" s="96"/>
      <c r="X357" s="96"/>
      <c r="Y357" s="96"/>
    </row>
    <row r="358" spans="3:25">
      <c r="C358" s="96"/>
      <c r="D358" s="96"/>
      <c r="E358" s="96"/>
      <c r="F358" s="96"/>
      <c r="G358" s="96"/>
      <c r="H358" s="96"/>
      <c r="I358" s="96"/>
      <c r="J358" s="96"/>
      <c r="K358" s="96"/>
      <c r="L358" s="96"/>
      <c r="M358" s="96"/>
      <c r="N358" s="96"/>
      <c r="O358" s="96"/>
      <c r="P358" s="96"/>
      <c r="Q358" s="96"/>
      <c r="R358" s="96"/>
      <c r="S358" s="96"/>
      <c r="T358" s="96"/>
      <c r="U358" s="96"/>
      <c r="V358" s="96"/>
      <c r="W358" s="96"/>
      <c r="X358" s="96"/>
      <c r="Y358" s="96"/>
    </row>
    <row r="359" spans="3:25">
      <c r="C359" s="96"/>
      <c r="D359" s="96"/>
      <c r="E359" s="96"/>
      <c r="F359" s="96"/>
      <c r="G359" s="96"/>
      <c r="H359" s="96"/>
      <c r="I359" s="96"/>
      <c r="J359" s="96"/>
      <c r="K359" s="96"/>
      <c r="L359" s="96"/>
      <c r="M359" s="96"/>
      <c r="N359" s="96"/>
      <c r="O359" s="96"/>
      <c r="P359" s="96"/>
      <c r="Q359" s="96"/>
      <c r="R359" s="96"/>
      <c r="S359" s="96"/>
      <c r="T359" s="96"/>
      <c r="U359" s="96"/>
      <c r="V359" s="96"/>
      <c r="W359" s="96"/>
      <c r="X359" s="96"/>
      <c r="Y359" s="96"/>
    </row>
    <row r="360" spans="3:25">
      <c r="C360" s="96"/>
      <c r="D360" s="96"/>
      <c r="E360" s="96"/>
      <c r="F360" s="96"/>
      <c r="G360" s="96"/>
      <c r="H360" s="96"/>
      <c r="I360" s="96"/>
      <c r="J360" s="96"/>
      <c r="K360" s="96"/>
      <c r="L360" s="96"/>
      <c r="M360" s="96"/>
      <c r="N360" s="96"/>
      <c r="O360" s="96"/>
      <c r="P360" s="96"/>
      <c r="Q360" s="96"/>
      <c r="R360" s="96"/>
      <c r="S360" s="96"/>
      <c r="T360" s="96"/>
      <c r="U360" s="96"/>
      <c r="V360" s="96"/>
      <c r="W360" s="96"/>
      <c r="X360" s="96"/>
      <c r="Y360" s="96"/>
    </row>
    <row r="361" spans="3:25">
      <c r="C361" s="96"/>
      <c r="D361" s="96"/>
      <c r="E361" s="96"/>
      <c r="F361" s="96"/>
      <c r="G361" s="96"/>
      <c r="H361" s="96"/>
      <c r="I361" s="96"/>
      <c r="J361" s="96"/>
      <c r="K361" s="96"/>
      <c r="L361" s="96"/>
      <c r="M361" s="96"/>
      <c r="N361" s="96"/>
      <c r="O361" s="96"/>
      <c r="P361" s="96"/>
      <c r="Q361" s="96"/>
      <c r="R361" s="96"/>
      <c r="S361" s="96"/>
      <c r="T361" s="96"/>
      <c r="U361" s="96"/>
      <c r="V361" s="96"/>
      <c r="W361" s="96"/>
      <c r="X361" s="96"/>
      <c r="Y361" s="96"/>
    </row>
    <row r="362" spans="3:25">
      <c r="C362" s="96"/>
      <c r="D362" s="96"/>
      <c r="E362" s="96"/>
      <c r="F362" s="96"/>
      <c r="G362" s="96"/>
      <c r="H362" s="96"/>
      <c r="I362" s="96"/>
      <c r="J362" s="96"/>
      <c r="K362" s="96"/>
      <c r="L362" s="96"/>
      <c r="M362" s="96"/>
      <c r="N362" s="96"/>
      <c r="O362" s="96"/>
      <c r="P362" s="96"/>
      <c r="Q362" s="96"/>
      <c r="R362" s="96"/>
      <c r="S362" s="96"/>
      <c r="T362" s="96"/>
      <c r="U362" s="96"/>
      <c r="V362" s="96"/>
      <c r="W362" s="96"/>
      <c r="X362" s="96"/>
      <c r="Y362" s="96"/>
    </row>
    <row r="363" spans="3:25">
      <c r="C363" s="96"/>
      <c r="D363" s="96"/>
      <c r="E363" s="96"/>
      <c r="F363" s="96"/>
      <c r="G363" s="96"/>
      <c r="H363" s="96"/>
      <c r="I363" s="96"/>
      <c r="J363" s="96"/>
      <c r="K363" s="96"/>
      <c r="L363" s="96"/>
      <c r="M363" s="96"/>
      <c r="N363" s="96"/>
      <c r="O363" s="96"/>
      <c r="P363" s="96"/>
      <c r="Q363" s="96"/>
      <c r="R363" s="96"/>
      <c r="S363" s="96"/>
      <c r="T363" s="96"/>
      <c r="U363" s="96"/>
      <c r="V363" s="96"/>
      <c r="W363" s="96"/>
      <c r="X363" s="96"/>
      <c r="Y363" s="96"/>
    </row>
    <row r="364" spans="3:25">
      <c r="C364" s="96"/>
      <c r="D364" s="96"/>
      <c r="E364" s="96"/>
      <c r="F364" s="96"/>
      <c r="G364" s="96"/>
      <c r="H364" s="96"/>
      <c r="I364" s="96"/>
      <c r="J364" s="96"/>
      <c r="K364" s="96"/>
      <c r="L364" s="96"/>
      <c r="M364" s="96"/>
      <c r="N364" s="96"/>
      <c r="O364" s="96"/>
      <c r="P364" s="96"/>
      <c r="Q364" s="96"/>
      <c r="R364" s="96"/>
      <c r="S364" s="96"/>
      <c r="T364" s="96"/>
      <c r="U364" s="96"/>
      <c r="V364" s="96"/>
      <c r="W364" s="96"/>
      <c r="X364" s="96"/>
      <c r="Y364" s="96"/>
    </row>
    <row r="365" spans="3:25">
      <c r="C365" s="96"/>
      <c r="D365" s="96"/>
      <c r="E365" s="96"/>
      <c r="F365" s="96"/>
      <c r="G365" s="96"/>
      <c r="H365" s="96"/>
      <c r="I365" s="96"/>
      <c r="J365" s="96"/>
      <c r="K365" s="96"/>
      <c r="L365" s="96"/>
      <c r="M365" s="96"/>
      <c r="N365" s="96"/>
      <c r="O365" s="96"/>
      <c r="P365" s="96"/>
      <c r="Q365" s="96"/>
      <c r="R365" s="96"/>
      <c r="S365" s="96"/>
      <c r="T365" s="96"/>
      <c r="U365" s="96"/>
      <c r="V365" s="96"/>
      <c r="W365" s="96"/>
      <c r="X365" s="96"/>
      <c r="Y365" s="96"/>
    </row>
    <row r="366" spans="3:25">
      <c r="C366" s="96"/>
      <c r="D366" s="96"/>
      <c r="E366" s="96"/>
      <c r="F366" s="96"/>
      <c r="G366" s="96"/>
      <c r="H366" s="96"/>
      <c r="I366" s="96"/>
      <c r="J366" s="96"/>
      <c r="K366" s="96"/>
      <c r="L366" s="96"/>
      <c r="M366" s="96"/>
      <c r="N366" s="96"/>
      <c r="O366" s="96"/>
      <c r="P366" s="96"/>
      <c r="Q366" s="96"/>
      <c r="R366" s="96"/>
      <c r="S366" s="96"/>
      <c r="T366" s="96"/>
      <c r="U366" s="96"/>
      <c r="V366" s="96"/>
      <c r="W366" s="96"/>
      <c r="X366" s="96"/>
      <c r="Y366" s="96"/>
    </row>
    <row r="367" spans="3:25">
      <c r="C367" s="96"/>
      <c r="D367" s="96"/>
      <c r="E367" s="96"/>
      <c r="F367" s="96"/>
      <c r="G367" s="96"/>
      <c r="H367" s="96"/>
      <c r="I367" s="96"/>
      <c r="J367" s="96"/>
      <c r="K367" s="96"/>
      <c r="L367" s="96"/>
      <c r="M367" s="96"/>
      <c r="N367" s="96"/>
      <c r="O367" s="96"/>
      <c r="P367" s="96"/>
      <c r="Q367" s="96"/>
      <c r="R367" s="96"/>
      <c r="S367" s="96"/>
      <c r="T367" s="96"/>
      <c r="U367" s="96"/>
      <c r="V367" s="96"/>
      <c r="W367" s="96"/>
      <c r="X367" s="96"/>
      <c r="Y367" s="96"/>
    </row>
    <row r="368" spans="3:25">
      <c r="C368" s="96"/>
      <c r="D368" s="96"/>
      <c r="E368" s="96"/>
      <c r="F368" s="96"/>
      <c r="G368" s="96"/>
      <c r="H368" s="96"/>
      <c r="I368" s="96"/>
      <c r="J368" s="96"/>
      <c r="K368" s="96"/>
      <c r="L368" s="96"/>
      <c r="M368" s="96"/>
      <c r="N368" s="96"/>
      <c r="O368" s="96"/>
      <c r="P368" s="96"/>
      <c r="Q368" s="96"/>
      <c r="R368" s="96"/>
      <c r="S368" s="96"/>
      <c r="T368" s="96"/>
      <c r="U368" s="96"/>
      <c r="V368" s="96"/>
      <c r="W368" s="96"/>
      <c r="X368" s="96"/>
      <c r="Y368" s="96"/>
    </row>
    <row r="369" spans="3:25">
      <c r="C369" s="96"/>
      <c r="D369" s="96"/>
      <c r="E369" s="96"/>
      <c r="F369" s="96"/>
      <c r="G369" s="96"/>
      <c r="H369" s="96"/>
      <c r="I369" s="96"/>
      <c r="J369" s="96"/>
      <c r="K369" s="96"/>
      <c r="L369" s="96"/>
      <c r="M369" s="96"/>
      <c r="N369" s="96"/>
      <c r="O369" s="96"/>
      <c r="P369" s="96"/>
      <c r="Q369" s="96"/>
      <c r="R369" s="96"/>
      <c r="S369" s="96"/>
      <c r="T369" s="96"/>
      <c r="U369" s="96"/>
      <c r="V369" s="96"/>
      <c r="W369" s="96"/>
      <c r="X369" s="96"/>
      <c r="Y369" s="96"/>
    </row>
    <row r="370" spans="3:25">
      <c r="C370" s="96"/>
      <c r="D370" s="96"/>
      <c r="E370" s="96"/>
      <c r="F370" s="96"/>
      <c r="G370" s="96"/>
      <c r="H370" s="96"/>
      <c r="I370" s="96"/>
      <c r="J370" s="96"/>
      <c r="K370" s="96"/>
      <c r="L370" s="96"/>
      <c r="M370" s="96"/>
      <c r="N370" s="96"/>
      <c r="O370" s="96"/>
      <c r="P370" s="96"/>
      <c r="Q370" s="96"/>
      <c r="R370" s="96"/>
      <c r="S370" s="96"/>
      <c r="T370" s="96"/>
      <c r="U370" s="96"/>
      <c r="V370" s="96"/>
      <c r="W370" s="96"/>
      <c r="X370" s="96"/>
      <c r="Y370" s="96"/>
    </row>
    <row r="371" spans="3:25">
      <c r="C371" s="96"/>
      <c r="D371" s="96"/>
      <c r="E371" s="96"/>
      <c r="F371" s="96"/>
      <c r="G371" s="96"/>
      <c r="H371" s="96"/>
      <c r="I371" s="96"/>
      <c r="J371" s="96"/>
      <c r="K371" s="96"/>
      <c r="L371" s="96"/>
      <c r="M371" s="96"/>
      <c r="N371" s="96"/>
      <c r="O371" s="96"/>
      <c r="P371" s="96"/>
      <c r="Q371" s="96"/>
      <c r="R371" s="96"/>
      <c r="S371" s="96"/>
      <c r="T371" s="96"/>
      <c r="U371" s="96"/>
      <c r="V371" s="96"/>
      <c r="W371" s="96"/>
      <c r="X371" s="96"/>
      <c r="Y371" s="96"/>
    </row>
    <row r="372" spans="3:25">
      <c r="C372" s="96"/>
      <c r="D372" s="96"/>
      <c r="E372" s="96"/>
      <c r="F372" s="96"/>
      <c r="G372" s="96"/>
      <c r="H372" s="96"/>
      <c r="I372" s="96"/>
      <c r="J372" s="96"/>
      <c r="K372" s="96"/>
      <c r="L372" s="96"/>
      <c r="M372" s="96"/>
      <c r="N372" s="96"/>
      <c r="O372" s="96"/>
      <c r="P372" s="96"/>
      <c r="Q372" s="96"/>
      <c r="R372" s="96"/>
      <c r="S372" s="96"/>
      <c r="T372" s="96"/>
      <c r="U372" s="96"/>
      <c r="V372" s="96"/>
      <c r="W372" s="96"/>
      <c r="X372" s="96"/>
      <c r="Y372" s="96"/>
    </row>
    <row r="373" spans="3:25">
      <c r="C373" s="96"/>
      <c r="D373" s="96"/>
      <c r="E373" s="96"/>
      <c r="F373" s="96"/>
      <c r="G373" s="96"/>
      <c r="H373" s="96"/>
      <c r="I373" s="96"/>
      <c r="J373" s="96"/>
      <c r="K373" s="96"/>
      <c r="L373" s="96"/>
      <c r="M373" s="96"/>
      <c r="N373" s="96"/>
      <c r="O373" s="96"/>
      <c r="P373" s="96"/>
      <c r="Q373" s="96"/>
      <c r="R373" s="96"/>
      <c r="S373" s="96"/>
      <c r="T373" s="96"/>
      <c r="U373" s="96"/>
      <c r="V373" s="96"/>
      <c r="W373" s="96"/>
      <c r="X373" s="96"/>
      <c r="Y373" s="96"/>
    </row>
    <row r="374" spans="3:25">
      <c r="C374" s="96"/>
      <c r="D374" s="96"/>
      <c r="E374" s="96"/>
      <c r="F374" s="96"/>
      <c r="G374" s="96"/>
      <c r="H374" s="96"/>
      <c r="I374" s="96"/>
      <c r="J374" s="96"/>
      <c r="K374" s="96"/>
      <c r="L374" s="96"/>
      <c r="M374" s="96"/>
      <c r="N374" s="96"/>
      <c r="O374" s="96"/>
      <c r="P374" s="96"/>
      <c r="Q374" s="96"/>
      <c r="R374" s="96"/>
      <c r="S374" s="96"/>
      <c r="T374" s="96"/>
      <c r="U374" s="96"/>
      <c r="V374" s="96"/>
      <c r="W374" s="96"/>
      <c r="X374" s="96"/>
      <c r="Y374" s="96"/>
    </row>
    <row r="375" spans="3:25">
      <c r="C375" s="96"/>
      <c r="D375" s="96"/>
      <c r="E375" s="96"/>
      <c r="F375" s="96"/>
      <c r="G375" s="96"/>
      <c r="H375" s="96"/>
      <c r="I375" s="96"/>
      <c r="J375" s="96"/>
      <c r="K375" s="96"/>
      <c r="L375" s="96"/>
      <c r="M375" s="96"/>
      <c r="N375" s="96"/>
      <c r="O375" s="96"/>
      <c r="P375" s="96"/>
      <c r="Q375" s="96"/>
      <c r="R375" s="96"/>
      <c r="S375" s="96"/>
      <c r="T375" s="96"/>
      <c r="U375" s="96"/>
      <c r="V375" s="96"/>
      <c r="W375" s="96"/>
      <c r="X375" s="96"/>
      <c r="Y375" s="96"/>
    </row>
    <row r="376" spans="3:25">
      <c r="C376" s="96"/>
      <c r="D376" s="96"/>
      <c r="E376" s="96"/>
      <c r="F376" s="96"/>
      <c r="G376" s="96"/>
      <c r="H376" s="96"/>
      <c r="I376" s="96"/>
      <c r="J376" s="96"/>
      <c r="K376" s="96"/>
      <c r="L376" s="96"/>
      <c r="M376" s="96"/>
      <c r="N376" s="96"/>
      <c r="O376" s="96"/>
      <c r="P376" s="96"/>
      <c r="Q376" s="96"/>
      <c r="R376" s="96"/>
      <c r="S376" s="96"/>
      <c r="T376" s="96"/>
      <c r="U376" s="96"/>
      <c r="V376" s="96"/>
      <c r="W376" s="96"/>
      <c r="X376" s="96"/>
      <c r="Y376" s="96"/>
    </row>
    <row r="377" spans="3:25">
      <c r="C377" s="96"/>
      <c r="D377" s="96"/>
      <c r="E377" s="96"/>
      <c r="F377" s="96"/>
      <c r="G377" s="96"/>
      <c r="H377" s="96"/>
      <c r="I377" s="96"/>
      <c r="J377" s="96"/>
      <c r="K377" s="96"/>
      <c r="L377" s="96"/>
      <c r="M377" s="96"/>
      <c r="N377" s="96"/>
      <c r="O377" s="96"/>
      <c r="P377" s="96"/>
      <c r="Q377" s="96"/>
      <c r="R377" s="96"/>
      <c r="S377" s="96"/>
      <c r="T377" s="96"/>
      <c r="U377" s="96"/>
      <c r="V377" s="96"/>
      <c r="W377" s="96"/>
      <c r="X377" s="96"/>
      <c r="Y377" s="96"/>
    </row>
    <row r="378" spans="3:25">
      <c r="C378" s="96"/>
      <c r="D378" s="96"/>
      <c r="E378" s="96"/>
      <c r="F378" s="96"/>
      <c r="G378" s="96"/>
      <c r="H378" s="96"/>
      <c r="I378" s="96"/>
      <c r="J378" s="96"/>
      <c r="K378" s="96"/>
      <c r="L378" s="96"/>
      <c r="M378" s="96"/>
      <c r="N378" s="96"/>
      <c r="O378" s="96"/>
      <c r="P378" s="96"/>
      <c r="Q378" s="96"/>
      <c r="R378" s="96"/>
      <c r="S378" s="96"/>
      <c r="T378" s="96"/>
      <c r="U378" s="96"/>
      <c r="V378" s="96"/>
      <c r="W378" s="96"/>
      <c r="X378" s="96"/>
      <c r="Y378" s="96"/>
    </row>
    <row r="379" spans="3:25">
      <c r="C379" s="96"/>
      <c r="D379" s="96"/>
      <c r="E379" s="96"/>
      <c r="F379" s="96"/>
      <c r="G379" s="96"/>
      <c r="H379" s="96"/>
      <c r="I379" s="96"/>
      <c r="J379" s="96"/>
      <c r="K379" s="96"/>
      <c r="L379" s="96"/>
      <c r="M379" s="96"/>
      <c r="N379" s="96"/>
      <c r="O379" s="96"/>
      <c r="P379" s="96"/>
      <c r="Q379" s="96"/>
      <c r="R379" s="96"/>
      <c r="S379" s="96"/>
      <c r="T379" s="96"/>
      <c r="U379" s="96"/>
      <c r="V379" s="96"/>
      <c r="W379" s="96"/>
      <c r="X379" s="96"/>
      <c r="Y379" s="96"/>
    </row>
    <row r="380" spans="3:25">
      <c r="C380" s="96"/>
      <c r="D380" s="96"/>
      <c r="E380" s="96"/>
      <c r="F380" s="96"/>
      <c r="G380" s="96"/>
      <c r="H380" s="96"/>
      <c r="I380" s="96"/>
      <c r="J380" s="96"/>
      <c r="K380" s="96"/>
      <c r="L380" s="96"/>
      <c r="M380" s="96"/>
      <c r="N380" s="96"/>
      <c r="O380" s="96"/>
      <c r="P380" s="96"/>
      <c r="Q380" s="96"/>
      <c r="R380" s="96"/>
      <c r="S380" s="96"/>
      <c r="T380" s="96"/>
      <c r="U380" s="96"/>
      <c r="V380" s="96"/>
      <c r="W380" s="96"/>
      <c r="X380" s="96"/>
      <c r="Y380" s="96"/>
    </row>
    <row r="381" spans="3:25">
      <c r="C381" s="96"/>
      <c r="D381" s="96"/>
      <c r="E381" s="96"/>
      <c r="F381" s="96"/>
      <c r="G381" s="96"/>
      <c r="H381" s="96"/>
      <c r="I381" s="96"/>
      <c r="J381" s="96"/>
      <c r="K381" s="96"/>
      <c r="L381" s="96"/>
      <c r="M381" s="96"/>
      <c r="N381" s="96"/>
      <c r="O381" s="96"/>
      <c r="P381" s="96"/>
      <c r="Q381" s="96"/>
      <c r="R381" s="96"/>
      <c r="S381" s="96"/>
      <c r="T381" s="96"/>
      <c r="U381" s="96"/>
      <c r="V381" s="96"/>
      <c r="W381" s="96"/>
      <c r="X381" s="96"/>
      <c r="Y381" s="96"/>
    </row>
    <row r="382" spans="3:25">
      <c r="C382" s="96"/>
      <c r="D382" s="96"/>
      <c r="E382" s="96"/>
      <c r="F382" s="96"/>
      <c r="G382" s="96"/>
      <c r="H382" s="96"/>
      <c r="I382" s="96"/>
      <c r="J382" s="96"/>
      <c r="K382" s="96"/>
      <c r="L382" s="96"/>
      <c r="M382" s="96"/>
      <c r="N382" s="96"/>
      <c r="O382" s="96"/>
      <c r="P382" s="96"/>
      <c r="Q382" s="96"/>
      <c r="R382" s="96"/>
      <c r="S382" s="96"/>
      <c r="T382" s="96"/>
      <c r="U382" s="96"/>
      <c r="V382" s="96"/>
      <c r="W382" s="96"/>
      <c r="X382" s="96"/>
      <c r="Y382" s="96"/>
    </row>
    <row r="383" spans="3:25">
      <c r="C383" s="96"/>
      <c r="D383" s="96"/>
      <c r="E383" s="96"/>
      <c r="F383" s="96"/>
      <c r="G383" s="96"/>
      <c r="H383" s="96"/>
      <c r="I383" s="96"/>
      <c r="J383" s="96"/>
      <c r="K383" s="96"/>
      <c r="L383" s="96"/>
      <c r="M383" s="96"/>
      <c r="N383" s="96"/>
      <c r="O383" s="96"/>
      <c r="P383" s="96"/>
      <c r="Q383" s="96"/>
      <c r="R383" s="96"/>
      <c r="S383" s="96"/>
      <c r="T383" s="96"/>
      <c r="U383" s="96"/>
      <c r="V383" s="96"/>
      <c r="W383" s="96"/>
      <c r="X383" s="96"/>
      <c r="Y383" s="96"/>
    </row>
    <row r="384" spans="3:25">
      <c r="C384" s="96"/>
      <c r="D384" s="96"/>
      <c r="E384" s="96"/>
      <c r="F384" s="96"/>
      <c r="G384" s="96"/>
      <c r="H384" s="96"/>
      <c r="I384" s="96"/>
      <c r="J384" s="96"/>
      <c r="K384" s="96"/>
      <c r="L384" s="96"/>
      <c r="M384" s="96"/>
      <c r="N384" s="96"/>
      <c r="O384" s="96"/>
      <c r="P384" s="96"/>
      <c r="Q384" s="96"/>
      <c r="R384" s="96"/>
      <c r="S384" s="96"/>
      <c r="T384" s="96"/>
      <c r="U384" s="96"/>
      <c r="V384" s="96"/>
      <c r="W384" s="96"/>
      <c r="X384" s="96"/>
      <c r="Y384" s="96"/>
    </row>
    <row r="385" spans="3:25">
      <c r="C385" s="96"/>
      <c r="D385" s="96"/>
      <c r="E385" s="96"/>
      <c r="F385" s="96"/>
      <c r="G385" s="96"/>
      <c r="H385" s="96"/>
      <c r="I385" s="96"/>
      <c r="J385" s="96"/>
      <c r="K385" s="96"/>
      <c r="L385" s="96"/>
      <c r="M385" s="96"/>
      <c r="N385" s="96"/>
      <c r="O385" s="96"/>
      <c r="P385" s="96"/>
      <c r="Q385" s="96"/>
      <c r="R385" s="96"/>
      <c r="S385" s="96"/>
      <c r="T385" s="96"/>
      <c r="U385" s="96"/>
      <c r="V385" s="96"/>
      <c r="W385" s="96"/>
      <c r="X385" s="96"/>
      <c r="Y385" s="96"/>
    </row>
    <row r="386" spans="3:25">
      <c r="C386" s="96"/>
      <c r="D386" s="96"/>
      <c r="E386" s="96"/>
      <c r="F386" s="96"/>
      <c r="G386" s="96"/>
      <c r="H386" s="96"/>
      <c r="I386" s="96"/>
      <c r="J386" s="96"/>
      <c r="K386" s="96"/>
      <c r="L386" s="96"/>
      <c r="M386" s="96"/>
      <c r="N386" s="96"/>
      <c r="O386" s="96"/>
      <c r="P386" s="96"/>
      <c r="Q386" s="96"/>
      <c r="R386" s="96"/>
      <c r="S386" s="96"/>
      <c r="T386" s="96"/>
      <c r="U386" s="96"/>
      <c r="V386" s="96"/>
      <c r="W386" s="96"/>
      <c r="X386" s="96"/>
      <c r="Y386" s="96"/>
    </row>
    <row r="387" spans="3:25">
      <c r="C387" s="96"/>
      <c r="D387" s="96"/>
      <c r="E387" s="96"/>
      <c r="F387" s="96"/>
      <c r="G387" s="96"/>
      <c r="H387" s="96"/>
      <c r="I387" s="96"/>
      <c r="J387" s="96"/>
      <c r="K387" s="96"/>
      <c r="L387" s="96"/>
      <c r="M387" s="96"/>
      <c r="N387" s="96"/>
      <c r="O387" s="96"/>
      <c r="P387" s="96"/>
      <c r="Q387" s="96"/>
      <c r="R387" s="96"/>
      <c r="S387" s="96"/>
      <c r="T387" s="96"/>
      <c r="U387" s="96"/>
      <c r="V387" s="96"/>
      <c r="W387" s="96"/>
      <c r="X387" s="96"/>
      <c r="Y387" s="96"/>
    </row>
    <row r="388" spans="3:25">
      <c r="C388" s="96"/>
      <c r="D388" s="96"/>
      <c r="E388" s="96"/>
      <c r="F388" s="96"/>
      <c r="G388" s="96"/>
      <c r="H388" s="96"/>
      <c r="I388" s="96"/>
      <c r="J388" s="96"/>
      <c r="K388" s="96"/>
      <c r="L388" s="96"/>
      <c r="M388" s="96"/>
      <c r="N388" s="96"/>
      <c r="O388" s="96"/>
      <c r="P388" s="96"/>
      <c r="Q388" s="96"/>
      <c r="R388" s="96"/>
      <c r="S388" s="96"/>
      <c r="T388" s="96"/>
      <c r="U388" s="96"/>
      <c r="V388" s="96"/>
      <c r="W388" s="96"/>
      <c r="X388" s="96"/>
      <c r="Y388" s="96"/>
    </row>
    <row r="389" spans="3:25">
      <c r="C389" s="96"/>
      <c r="D389" s="96"/>
      <c r="E389" s="96"/>
      <c r="F389" s="96"/>
      <c r="G389" s="96"/>
      <c r="H389" s="96"/>
      <c r="I389" s="96"/>
      <c r="J389" s="96"/>
      <c r="K389" s="96"/>
      <c r="L389" s="96"/>
      <c r="M389" s="96"/>
      <c r="N389" s="96"/>
      <c r="O389" s="96"/>
      <c r="P389" s="96"/>
      <c r="Q389" s="96"/>
      <c r="R389" s="96"/>
      <c r="S389" s="96"/>
      <c r="T389" s="96"/>
      <c r="U389" s="96"/>
      <c r="V389" s="96"/>
      <c r="W389" s="96"/>
      <c r="X389" s="96"/>
      <c r="Y389" s="96"/>
    </row>
    <row r="390" spans="3:25">
      <c r="C390" s="96"/>
      <c r="D390" s="96"/>
      <c r="E390" s="96"/>
      <c r="F390" s="96"/>
      <c r="G390" s="96"/>
      <c r="H390" s="96"/>
      <c r="I390" s="96"/>
      <c r="J390" s="96"/>
      <c r="K390" s="96"/>
      <c r="L390" s="96"/>
      <c r="M390" s="96"/>
      <c r="N390" s="96"/>
      <c r="O390" s="96"/>
      <c r="P390" s="96"/>
      <c r="Q390" s="96"/>
      <c r="R390" s="96"/>
      <c r="S390" s="96"/>
      <c r="T390" s="96"/>
      <c r="U390" s="96"/>
      <c r="V390" s="96"/>
      <c r="W390" s="96"/>
      <c r="X390" s="96"/>
      <c r="Y390" s="96"/>
    </row>
    <row r="391" spans="3:25">
      <c r="C391" s="96"/>
      <c r="D391" s="96"/>
      <c r="E391" s="96"/>
      <c r="F391" s="96"/>
      <c r="G391" s="96"/>
      <c r="H391" s="96"/>
      <c r="I391" s="96"/>
      <c r="J391" s="96"/>
      <c r="K391" s="96"/>
      <c r="L391" s="96"/>
      <c r="M391" s="96"/>
      <c r="N391" s="96"/>
      <c r="O391" s="96"/>
      <c r="P391" s="96"/>
      <c r="Q391" s="96"/>
      <c r="R391" s="96"/>
      <c r="S391" s="96"/>
      <c r="T391" s="96"/>
      <c r="U391" s="96"/>
      <c r="V391" s="96"/>
      <c r="W391" s="96"/>
      <c r="X391" s="96"/>
      <c r="Y391" s="96"/>
    </row>
    <row r="392" spans="3:25">
      <c r="C392" s="96"/>
      <c r="D392" s="96"/>
      <c r="E392" s="96"/>
      <c r="F392" s="96"/>
      <c r="G392" s="96"/>
      <c r="H392" s="96"/>
      <c r="I392" s="96"/>
      <c r="J392" s="96"/>
      <c r="K392" s="96"/>
      <c r="L392" s="96"/>
      <c r="M392" s="96"/>
      <c r="N392" s="96"/>
      <c r="O392" s="96"/>
      <c r="P392" s="96"/>
      <c r="Q392" s="96"/>
      <c r="R392" s="96"/>
      <c r="S392" s="96"/>
      <c r="T392" s="96"/>
      <c r="U392" s="96"/>
      <c r="V392" s="96"/>
      <c r="W392" s="96"/>
      <c r="X392" s="96"/>
      <c r="Y392" s="96"/>
    </row>
    <row r="393" spans="3:25">
      <c r="C393" s="96"/>
      <c r="D393" s="96"/>
      <c r="E393" s="96"/>
      <c r="F393" s="96"/>
      <c r="G393" s="96"/>
      <c r="H393" s="96"/>
      <c r="I393" s="96"/>
      <c r="J393" s="96"/>
      <c r="K393" s="96"/>
      <c r="L393" s="96"/>
      <c r="M393" s="96"/>
      <c r="N393" s="96"/>
      <c r="O393" s="96"/>
      <c r="P393" s="96"/>
      <c r="Q393" s="96"/>
      <c r="R393" s="96"/>
      <c r="S393" s="96"/>
      <c r="T393" s="96"/>
      <c r="U393" s="96"/>
      <c r="V393" s="96"/>
      <c r="W393" s="96"/>
      <c r="X393" s="96"/>
      <c r="Y393" s="96"/>
    </row>
    <row r="394" spans="3:25">
      <c r="C394" s="96"/>
      <c r="D394" s="96"/>
      <c r="E394" s="96"/>
      <c r="F394" s="96"/>
      <c r="G394" s="96"/>
      <c r="H394" s="96"/>
      <c r="I394" s="96"/>
      <c r="J394" s="96"/>
      <c r="K394" s="96"/>
      <c r="L394" s="96"/>
      <c r="M394" s="96"/>
      <c r="N394" s="96"/>
      <c r="O394" s="96"/>
      <c r="P394" s="96"/>
      <c r="Q394" s="96"/>
      <c r="R394" s="96"/>
      <c r="S394" s="96"/>
      <c r="T394" s="96"/>
      <c r="U394" s="96"/>
      <c r="V394" s="96"/>
      <c r="W394" s="96"/>
      <c r="X394" s="96"/>
      <c r="Y394" s="96"/>
    </row>
    <row r="395" spans="3:25">
      <c r="C395" s="96"/>
      <c r="D395" s="96"/>
      <c r="E395" s="96"/>
      <c r="F395" s="96"/>
      <c r="G395" s="96"/>
      <c r="H395" s="96"/>
      <c r="I395" s="96"/>
      <c r="J395" s="96"/>
      <c r="K395" s="96"/>
      <c r="L395" s="96"/>
      <c r="M395" s="96"/>
      <c r="N395" s="96"/>
      <c r="O395" s="96"/>
      <c r="P395" s="96"/>
      <c r="Q395" s="96"/>
      <c r="R395" s="96"/>
      <c r="S395" s="96"/>
      <c r="T395" s="96"/>
      <c r="U395" s="96"/>
      <c r="V395" s="96"/>
      <c r="W395" s="96"/>
      <c r="X395" s="96"/>
      <c r="Y395" s="96"/>
    </row>
    <row r="396" spans="3:25">
      <c r="C396" s="96"/>
      <c r="D396" s="96"/>
      <c r="E396" s="96"/>
      <c r="F396" s="96"/>
      <c r="G396" s="96"/>
      <c r="H396" s="96"/>
      <c r="I396" s="96"/>
      <c r="J396" s="96"/>
      <c r="K396" s="96"/>
      <c r="L396" s="96"/>
      <c r="M396" s="96"/>
      <c r="N396" s="96"/>
      <c r="O396" s="96"/>
      <c r="P396" s="96"/>
      <c r="Q396" s="96"/>
      <c r="R396" s="96"/>
      <c r="S396" s="96"/>
      <c r="T396" s="96"/>
      <c r="U396" s="96"/>
      <c r="V396" s="96"/>
      <c r="W396" s="96"/>
      <c r="X396" s="96"/>
      <c r="Y396" s="96"/>
    </row>
    <row r="397" spans="3:25">
      <c r="C397" s="96"/>
      <c r="D397" s="96"/>
      <c r="E397" s="96"/>
      <c r="F397" s="96"/>
      <c r="G397" s="96"/>
      <c r="H397" s="96"/>
      <c r="I397" s="96"/>
      <c r="J397" s="96"/>
      <c r="K397" s="96"/>
      <c r="L397" s="96"/>
      <c r="M397" s="96"/>
      <c r="N397" s="96"/>
      <c r="O397" s="96"/>
      <c r="P397" s="96"/>
      <c r="Q397" s="96"/>
      <c r="R397" s="96"/>
      <c r="S397" s="96"/>
      <c r="T397" s="96"/>
      <c r="U397" s="96"/>
      <c r="V397" s="96"/>
      <c r="W397" s="96"/>
      <c r="X397" s="96"/>
      <c r="Y397" s="96"/>
    </row>
    <row r="398" spans="3:25">
      <c r="C398" s="96"/>
      <c r="D398" s="96"/>
      <c r="E398" s="96"/>
      <c r="F398" s="96"/>
      <c r="G398" s="96"/>
      <c r="H398" s="96"/>
      <c r="I398" s="96"/>
      <c r="J398" s="96"/>
      <c r="K398" s="96"/>
      <c r="L398" s="96"/>
      <c r="M398" s="96"/>
      <c r="N398" s="96"/>
      <c r="O398" s="96"/>
      <c r="P398" s="96"/>
      <c r="Q398" s="96"/>
      <c r="R398" s="96"/>
      <c r="S398" s="96"/>
      <c r="T398" s="96"/>
      <c r="U398" s="96"/>
      <c r="V398" s="96"/>
      <c r="W398" s="96"/>
      <c r="X398" s="96"/>
      <c r="Y398" s="96"/>
    </row>
    <row r="399" spans="3:25">
      <c r="C399" s="96"/>
      <c r="D399" s="96"/>
      <c r="E399" s="96"/>
      <c r="F399" s="96"/>
      <c r="G399" s="96"/>
      <c r="H399" s="96"/>
      <c r="I399" s="96"/>
      <c r="J399" s="96"/>
      <c r="K399" s="96"/>
      <c r="L399" s="96"/>
      <c r="M399" s="96"/>
      <c r="N399" s="96"/>
      <c r="O399" s="96"/>
      <c r="P399" s="96"/>
      <c r="Q399" s="96"/>
      <c r="R399" s="96"/>
      <c r="S399" s="96"/>
      <c r="T399" s="96"/>
      <c r="U399" s="96"/>
      <c r="V399" s="96"/>
      <c r="W399" s="96"/>
      <c r="X399" s="96"/>
      <c r="Y399" s="96"/>
    </row>
    <row r="400" spans="3:25">
      <c r="C400" s="96"/>
      <c r="D400" s="96"/>
      <c r="E400" s="96"/>
      <c r="F400" s="96"/>
      <c r="G400" s="96"/>
      <c r="H400" s="96"/>
      <c r="I400" s="96"/>
      <c r="J400" s="96"/>
      <c r="K400" s="96"/>
      <c r="L400" s="96"/>
      <c r="M400" s="96"/>
      <c r="N400" s="96"/>
      <c r="O400" s="96"/>
      <c r="P400" s="96"/>
      <c r="Q400" s="96"/>
      <c r="R400" s="96"/>
      <c r="S400" s="96"/>
      <c r="T400" s="96"/>
      <c r="U400" s="96"/>
      <c r="V400" s="96"/>
      <c r="W400" s="96"/>
      <c r="X400" s="96"/>
      <c r="Y400" s="96"/>
    </row>
    <row r="401" spans="3:25">
      <c r="C401" s="96"/>
      <c r="D401" s="96"/>
      <c r="E401" s="96"/>
      <c r="F401" s="96"/>
      <c r="G401" s="96"/>
      <c r="H401" s="96"/>
      <c r="I401" s="96"/>
      <c r="J401" s="96"/>
      <c r="K401" s="96"/>
      <c r="L401" s="96"/>
      <c r="M401" s="96"/>
      <c r="N401" s="96"/>
      <c r="O401" s="96"/>
      <c r="P401" s="96"/>
      <c r="Q401" s="96"/>
      <c r="R401" s="96"/>
      <c r="S401" s="96"/>
      <c r="T401" s="96"/>
      <c r="U401" s="96"/>
      <c r="V401" s="96"/>
      <c r="W401" s="96"/>
      <c r="X401" s="96"/>
      <c r="Y401" s="96"/>
    </row>
    <row r="402" spans="3:25">
      <c r="C402" s="96"/>
      <c r="D402" s="96"/>
      <c r="E402" s="96"/>
      <c r="F402" s="96"/>
      <c r="G402" s="96"/>
      <c r="H402" s="96"/>
      <c r="I402" s="96"/>
      <c r="J402" s="96"/>
      <c r="K402" s="96"/>
      <c r="L402" s="96"/>
      <c r="M402" s="96"/>
      <c r="N402" s="96"/>
      <c r="O402" s="96"/>
      <c r="P402" s="96"/>
      <c r="Q402" s="96"/>
      <c r="R402" s="96"/>
      <c r="S402" s="96"/>
      <c r="T402" s="96"/>
      <c r="U402" s="96"/>
      <c r="V402" s="96"/>
      <c r="W402" s="96"/>
      <c r="X402" s="96"/>
      <c r="Y402" s="96"/>
    </row>
    <row r="403" spans="3:25">
      <c r="C403" s="96"/>
      <c r="D403" s="96"/>
      <c r="E403" s="96"/>
      <c r="F403" s="96"/>
      <c r="G403" s="96"/>
      <c r="H403" s="96"/>
      <c r="I403" s="96"/>
      <c r="J403" s="96"/>
      <c r="K403" s="96"/>
      <c r="L403" s="96"/>
      <c r="M403" s="96"/>
      <c r="N403" s="96"/>
      <c r="O403" s="96"/>
      <c r="P403" s="96"/>
      <c r="Q403" s="96"/>
      <c r="R403" s="96"/>
      <c r="S403" s="96"/>
      <c r="T403" s="96"/>
      <c r="U403" s="96"/>
      <c r="V403" s="96"/>
      <c r="W403" s="96"/>
      <c r="X403" s="96"/>
      <c r="Y403" s="96"/>
    </row>
    <row r="404" spans="3:25">
      <c r="C404" s="96"/>
      <c r="D404" s="96"/>
      <c r="E404" s="96"/>
      <c r="F404" s="96"/>
      <c r="G404" s="96"/>
      <c r="H404" s="96"/>
      <c r="I404" s="96"/>
      <c r="J404" s="96"/>
      <c r="K404" s="96"/>
      <c r="L404" s="96"/>
      <c r="M404" s="96"/>
      <c r="N404" s="96"/>
      <c r="O404" s="96"/>
      <c r="P404" s="96"/>
      <c r="Q404" s="96"/>
      <c r="R404" s="96"/>
      <c r="S404" s="96"/>
      <c r="T404" s="96"/>
      <c r="U404" s="96"/>
      <c r="V404" s="96"/>
      <c r="W404" s="96"/>
      <c r="X404" s="96"/>
      <c r="Y404" s="96"/>
    </row>
  </sheetData>
  <mergeCells count="27">
    <mergeCell ref="I12:K12"/>
    <mergeCell ref="L12:L15"/>
    <mergeCell ref="N12:P13"/>
    <mergeCell ref="R12:T13"/>
    <mergeCell ref="E13:G13"/>
    <mergeCell ref="B6:B15"/>
    <mergeCell ref="C6:Y6"/>
    <mergeCell ref="C7:Y7"/>
    <mergeCell ref="C8:C15"/>
    <mergeCell ref="D8:U8"/>
    <mergeCell ref="V8:Y9"/>
    <mergeCell ref="D9:U9"/>
    <mergeCell ref="E10:L10"/>
    <mergeCell ref="N10:P11"/>
    <mergeCell ref="R10:T11"/>
    <mergeCell ref="I13:K13"/>
    <mergeCell ref="V10:Y13"/>
    <mergeCell ref="E11:L11"/>
    <mergeCell ref="D12:D15"/>
    <mergeCell ref="E12:G12"/>
    <mergeCell ref="H12:H15"/>
    <mergeCell ref="B2:D2"/>
    <mergeCell ref="E2:V2"/>
    <mergeCell ref="W2:Y2"/>
    <mergeCell ref="B3:B4"/>
    <mergeCell ref="C3:X3"/>
    <mergeCell ref="C4:X4"/>
  </mergeCells>
  <printOptions horizontalCentered="1" verticalCentered="1"/>
  <pageMargins left="0.196850393700787" right="0.196850393700787" top="0.196850393700787" bottom="0.196850393700787" header="0.511811023622047" footer="0.511811023622047"/>
  <pageSetup paperSize="9" scale="36"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1:AF424"/>
  <sheetViews>
    <sheetView rightToLeft="1" zoomScale="40" zoomScaleNormal="40" workbookViewId="0">
      <selection activeCell="K175" sqref="K175"/>
    </sheetView>
  </sheetViews>
  <sheetFormatPr defaultColWidth="9.140625" defaultRowHeight="18.75"/>
  <cols>
    <col min="1" max="1" width="9.140625" style="5"/>
    <col min="2" max="2" width="21.85546875" style="5" customWidth="1"/>
    <col min="3" max="4" width="25.7109375" style="5" customWidth="1"/>
    <col min="5" max="5" width="25.7109375" style="57" customWidth="1"/>
    <col min="6" max="8" width="25.7109375" style="5" customWidth="1"/>
    <col min="9" max="9" width="25.7109375" style="57" customWidth="1"/>
    <col min="10" max="12" width="25.7109375" style="5" customWidth="1"/>
    <col min="13" max="14" width="25.7109375" style="57" customWidth="1"/>
    <col min="15" max="16" width="25.7109375" style="5" customWidth="1"/>
    <col min="17" max="17" width="9.140625" style="5"/>
    <col min="18" max="18" width="14.28515625" style="5" bestFit="1" customWidth="1"/>
    <col min="19" max="19" width="39.5703125" style="5" bestFit="1" customWidth="1"/>
    <col min="20" max="29" width="9.140625" style="5"/>
    <col min="30" max="30" width="19.140625" style="5" customWidth="1"/>
    <col min="31" max="16384" width="9.140625" style="5"/>
  </cols>
  <sheetData>
    <row r="1" spans="2:22" ht="18" customHeight="1"/>
    <row r="2" spans="2:22" s="95" customFormat="1" ht="40.15" customHeight="1">
      <c r="B2" s="1621" t="s">
        <v>1080</v>
      </c>
      <c r="C2" s="1621"/>
      <c r="D2" s="1621"/>
      <c r="E2" s="1405" t="s">
        <v>1172</v>
      </c>
      <c r="F2" s="1405"/>
      <c r="G2" s="1405"/>
      <c r="H2" s="1405"/>
      <c r="I2" s="1405"/>
      <c r="J2" s="1405"/>
      <c r="K2" s="1405"/>
      <c r="L2" s="1405"/>
      <c r="M2" s="1405"/>
      <c r="N2" s="1432" t="s">
        <v>688</v>
      </c>
      <c r="O2" s="1432"/>
      <c r="P2" s="1432"/>
      <c r="Q2" s="145"/>
      <c r="R2" s="145"/>
      <c r="S2" s="145"/>
      <c r="T2" s="145"/>
      <c r="U2" s="145"/>
      <c r="V2" s="145"/>
    </row>
    <row r="3" spans="2:22" s="95" customFormat="1" ht="40.15" customHeight="1">
      <c r="B3" s="1766"/>
      <c r="C3" s="1767" t="s">
        <v>988</v>
      </c>
      <c r="D3" s="1767"/>
      <c r="E3" s="1767"/>
      <c r="F3" s="1767"/>
      <c r="G3" s="1767"/>
      <c r="H3" s="1767"/>
      <c r="I3" s="1767"/>
      <c r="J3" s="1767"/>
      <c r="K3" s="1767"/>
      <c r="L3" s="1767"/>
      <c r="M3" s="1767"/>
      <c r="N3" s="1767"/>
      <c r="O3" s="1767"/>
      <c r="P3" s="323"/>
    </row>
    <row r="4" spans="2:22" s="95" customFormat="1" ht="40.15" customHeight="1">
      <c r="B4" s="1766"/>
      <c r="C4" s="1768" t="s">
        <v>989</v>
      </c>
      <c r="D4" s="1768"/>
      <c r="E4" s="1768"/>
      <c r="F4" s="1768"/>
      <c r="G4" s="1768"/>
      <c r="H4" s="1768"/>
      <c r="I4" s="1768"/>
      <c r="J4" s="1768"/>
      <c r="K4" s="1768"/>
      <c r="L4" s="1768"/>
      <c r="M4" s="1768"/>
      <c r="N4" s="1768"/>
      <c r="O4" s="1768"/>
      <c r="P4" s="1294" t="s">
        <v>725</v>
      </c>
    </row>
    <row r="5" spans="2:22" s="95" customFormat="1" ht="10.15" customHeight="1">
      <c r="B5" s="1307"/>
      <c r="C5" s="528"/>
      <c r="D5" s="528"/>
      <c r="E5" s="528"/>
      <c r="F5" s="528"/>
      <c r="G5" s="528"/>
      <c r="H5" s="528"/>
      <c r="I5" s="528"/>
      <c r="J5" s="528"/>
      <c r="K5" s="528"/>
      <c r="L5" s="528"/>
      <c r="M5" s="528"/>
      <c r="N5" s="528"/>
      <c r="O5" s="528"/>
      <c r="P5" s="1294"/>
    </row>
    <row r="6" spans="2:22" ht="30" customHeight="1">
      <c r="B6" s="1769"/>
      <c r="C6" s="435"/>
      <c r="D6" s="1484" t="s">
        <v>459</v>
      </c>
      <c r="E6" s="1484"/>
      <c r="F6" s="1484"/>
      <c r="G6" s="1484"/>
      <c r="H6" s="1484"/>
      <c r="I6" s="1484"/>
      <c r="J6" s="1484"/>
      <c r="K6" s="1481"/>
      <c r="L6" s="1480" t="s">
        <v>35</v>
      </c>
      <c r="M6" s="1484"/>
      <c r="N6" s="1484"/>
      <c r="O6" s="1481"/>
      <c r="P6" s="1811" t="s">
        <v>349</v>
      </c>
    </row>
    <row r="7" spans="2:22" ht="30" customHeight="1">
      <c r="B7" s="1770"/>
      <c r="C7" s="1314"/>
      <c r="D7" s="1808"/>
      <c r="E7" s="1808"/>
      <c r="F7" s="1808"/>
      <c r="G7" s="1808"/>
      <c r="H7" s="1808"/>
      <c r="I7" s="1808"/>
      <c r="J7" s="1808"/>
      <c r="K7" s="1809"/>
      <c r="L7" s="1810"/>
      <c r="M7" s="1808"/>
      <c r="N7" s="1808"/>
      <c r="O7" s="1809"/>
      <c r="P7" s="1812"/>
    </row>
    <row r="8" spans="2:22" ht="30" customHeight="1">
      <c r="B8" s="1770"/>
      <c r="C8" s="415"/>
      <c r="D8" s="1792" t="s">
        <v>53</v>
      </c>
      <c r="E8" s="1792"/>
      <c r="F8" s="1792"/>
      <c r="G8" s="1792"/>
      <c r="H8" s="1792"/>
      <c r="I8" s="1792"/>
      <c r="J8" s="1792"/>
      <c r="K8" s="1813"/>
      <c r="L8" s="1810"/>
      <c r="M8" s="1808"/>
      <c r="N8" s="1808"/>
      <c r="O8" s="1809"/>
      <c r="P8" s="1812"/>
    </row>
    <row r="9" spans="2:22" ht="30" customHeight="1">
      <c r="B9" s="1770"/>
      <c r="C9" s="415"/>
      <c r="D9" s="1814"/>
      <c r="E9" s="1814"/>
      <c r="F9" s="1814"/>
      <c r="G9" s="1814"/>
      <c r="H9" s="1814"/>
      <c r="I9" s="1814"/>
      <c r="J9" s="1814"/>
      <c r="K9" s="1815"/>
      <c r="L9" s="1810"/>
      <c r="M9" s="1808"/>
      <c r="N9" s="1808"/>
      <c r="O9" s="1809"/>
      <c r="P9" s="1812"/>
    </row>
    <row r="10" spans="2:22" ht="33.75" customHeight="1">
      <c r="B10" s="1770"/>
      <c r="C10" s="1505"/>
      <c r="D10" s="1490" t="s">
        <v>351</v>
      </c>
      <c r="E10" s="1491"/>
      <c r="F10" s="1491"/>
      <c r="G10" s="408"/>
      <c r="H10" s="1490" t="s">
        <v>350</v>
      </c>
      <c r="I10" s="1491"/>
      <c r="J10" s="1491"/>
      <c r="K10" s="408"/>
      <c r="L10" s="1803" t="s">
        <v>33</v>
      </c>
      <c r="M10" s="1793"/>
      <c r="N10" s="1793"/>
      <c r="O10" s="1816"/>
      <c r="P10" s="1817" t="s">
        <v>345</v>
      </c>
    </row>
    <row r="11" spans="2:22" ht="25.5" customHeight="1">
      <c r="B11" s="1770"/>
      <c r="C11" s="1505"/>
      <c r="D11" s="1791"/>
      <c r="E11" s="1792"/>
      <c r="F11" s="1792"/>
      <c r="G11" s="407"/>
      <c r="H11" s="1791"/>
      <c r="I11" s="1792"/>
      <c r="J11" s="1792"/>
      <c r="K11" s="407"/>
      <c r="L11" s="1803"/>
      <c r="M11" s="1793"/>
      <c r="N11" s="1793"/>
      <c r="O11" s="1816"/>
      <c r="P11" s="1817"/>
    </row>
    <row r="12" spans="2:22" ht="9" customHeight="1">
      <c r="B12" s="1770"/>
      <c r="C12" s="1505"/>
      <c r="D12" s="1803" t="s">
        <v>347</v>
      </c>
      <c r="E12" s="1793"/>
      <c r="F12" s="1793"/>
      <c r="G12" s="407"/>
      <c r="H12" s="1803" t="s">
        <v>346</v>
      </c>
      <c r="I12" s="1793"/>
      <c r="J12" s="1793"/>
      <c r="K12" s="407"/>
      <c r="L12" s="1803"/>
      <c r="M12" s="1793"/>
      <c r="N12" s="1793"/>
      <c r="O12" s="1816"/>
      <c r="P12" s="1817"/>
    </row>
    <row r="13" spans="2:22" ht="18.75" customHeight="1">
      <c r="B13" s="1770"/>
      <c r="C13" s="1505"/>
      <c r="D13" s="1803"/>
      <c r="E13" s="1793"/>
      <c r="F13" s="1793"/>
      <c r="G13" s="407"/>
      <c r="H13" s="1803"/>
      <c r="I13" s="1793"/>
      <c r="J13" s="1793"/>
      <c r="K13" s="407"/>
      <c r="L13" s="1803"/>
      <c r="M13" s="1793"/>
      <c r="N13" s="1793"/>
      <c r="O13" s="1816"/>
      <c r="P13" s="1817"/>
    </row>
    <row r="14" spans="2:22" ht="48" customHeight="1">
      <c r="B14" s="1770"/>
      <c r="C14" s="1505"/>
      <c r="D14" s="817" t="s">
        <v>344</v>
      </c>
      <c r="E14" s="399" t="s">
        <v>343</v>
      </c>
      <c r="F14" s="818" t="s">
        <v>342</v>
      </c>
      <c r="G14" s="1266" t="s">
        <v>34</v>
      </c>
      <c r="H14" s="817" t="s">
        <v>344</v>
      </c>
      <c r="I14" s="399" t="s">
        <v>343</v>
      </c>
      <c r="J14" s="818" t="s">
        <v>342</v>
      </c>
      <c r="K14" s="1266" t="s">
        <v>34</v>
      </c>
      <c r="L14" s="817" t="s">
        <v>344</v>
      </c>
      <c r="M14" s="399" t="s">
        <v>343</v>
      </c>
      <c r="N14" s="818" t="s">
        <v>342</v>
      </c>
      <c r="O14" s="1266" t="s">
        <v>34</v>
      </c>
      <c r="P14" s="1817"/>
    </row>
    <row r="15" spans="2:22" ht="48" customHeight="1">
      <c r="B15" s="1771"/>
      <c r="C15" s="1506"/>
      <c r="D15" s="812" t="s">
        <v>341</v>
      </c>
      <c r="E15" s="253" t="s">
        <v>340</v>
      </c>
      <c r="F15" s="813" t="s">
        <v>339</v>
      </c>
      <c r="G15" s="816" t="s">
        <v>1</v>
      </c>
      <c r="H15" s="812" t="s">
        <v>341</v>
      </c>
      <c r="I15" s="253" t="s">
        <v>340</v>
      </c>
      <c r="J15" s="813" t="s">
        <v>339</v>
      </c>
      <c r="K15" s="816" t="s">
        <v>1</v>
      </c>
      <c r="L15" s="812" t="s">
        <v>341</v>
      </c>
      <c r="M15" s="253" t="s">
        <v>340</v>
      </c>
      <c r="N15" s="813" t="s">
        <v>339</v>
      </c>
      <c r="O15" s="816" t="s">
        <v>1</v>
      </c>
      <c r="P15" s="1818"/>
    </row>
    <row r="16" spans="2:22" s="804" customFormat="1" ht="40.15" customHeight="1">
      <c r="B16" s="78" t="s">
        <v>2</v>
      </c>
      <c r="C16" s="78"/>
      <c r="D16" s="78"/>
      <c r="E16" s="78"/>
      <c r="F16" s="78"/>
      <c r="G16" s="78"/>
      <c r="H16" s="78"/>
      <c r="I16" s="78"/>
      <c r="J16" s="78"/>
      <c r="K16" s="78"/>
      <c r="L16" s="78"/>
      <c r="M16" s="78"/>
      <c r="N16" s="78"/>
      <c r="O16" s="78"/>
      <c r="P16" s="78"/>
    </row>
    <row r="17" spans="2:19" s="554" customFormat="1" ht="34.9" hidden="1" customHeight="1">
      <c r="B17" s="819" t="s">
        <v>468</v>
      </c>
      <c r="C17" s="556">
        <f>+G17+K17</f>
        <v>27429.457930500001</v>
      </c>
      <c r="D17" s="557">
        <v>7520.9876860000004</v>
      </c>
      <c r="E17" s="557">
        <v>3651.6106745000002</v>
      </c>
      <c r="F17" s="557">
        <v>12804.25957</v>
      </c>
      <c r="G17" s="556">
        <f>+D17+E17+F17</f>
        <v>23976.857930500002</v>
      </c>
      <c r="H17" s="557">
        <v>1187.3</v>
      </c>
      <c r="I17" s="557">
        <v>533.6</v>
      </c>
      <c r="J17" s="557">
        <v>1731.7</v>
      </c>
      <c r="K17" s="556">
        <f>SUM(H17:J17)</f>
        <v>3452.6000000000004</v>
      </c>
      <c r="L17" s="557">
        <v>87.922140499999998</v>
      </c>
      <c r="M17" s="557">
        <v>1.6156862680000001</v>
      </c>
      <c r="N17" s="557">
        <v>270.89953464000001</v>
      </c>
      <c r="O17" s="556">
        <v>360.43736140800002</v>
      </c>
      <c r="P17" s="556">
        <f>+C17+'[4]31a'!C18+O17</f>
        <v>30260.981815604999</v>
      </c>
      <c r="R17" s="559"/>
    </row>
    <row r="18" spans="2:19" s="554" customFormat="1" ht="34.9" hidden="1" customHeight="1">
      <c r="B18" s="809" t="s">
        <v>469</v>
      </c>
      <c r="C18" s="536">
        <f t="shared" ref="C18:C84" si="0">+G18+K18</f>
        <v>29438.248626280001</v>
      </c>
      <c r="D18" s="537">
        <f t="shared" ref="D18:O18" si="1">D43</f>
        <v>8234.6365120000009</v>
      </c>
      <c r="E18" s="537">
        <f t="shared" si="1"/>
        <v>4034.8917265599998</v>
      </c>
      <c r="F18" s="537">
        <f t="shared" si="1"/>
        <v>13530.190956810002</v>
      </c>
      <c r="G18" s="536">
        <f t="shared" si="1"/>
        <v>25799.719195370002</v>
      </c>
      <c r="H18" s="537">
        <f t="shared" si="1"/>
        <v>1319.3510604800001</v>
      </c>
      <c r="I18" s="537">
        <f t="shared" si="1"/>
        <v>550.08297140000002</v>
      </c>
      <c r="J18" s="537">
        <f t="shared" si="1"/>
        <v>1769.09539903</v>
      </c>
      <c r="K18" s="536">
        <f t="shared" si="1"/>
        <v>3638.52943091</v>
      </c>
      <c r="L18" s="537">
        <f t="shared" si="1"/>
        <v>98.154917400000002</v>
      </c>
      <c r="M18" s="537">
        <f t="shared" si="1"/>
        <v>1.02481844</v>
      </c>
      <c r="N18" s="537">
        <f t="shared" si="1"/>
        <v>344.00164038999998</v>
      </c>
      <c r="O18" s="536">
        <f t="shared" si="1"/>
        <v>443.18137622999996</v>
      </c>
      <c r="P18" s="536">
        <f>+C18+'[4]31a'!C19+O18</f>
        <v>32598.472107457001</v>
      </c>
      <c r="R18" s="559"/>
      <c r="S18" s="555"/>
    </row>
    <row r="19" spans="2:19" s="554" customFormat="1" ht="34.9" hidden="1" customHeight="1">
      <c r="B19" s="808" t="s">
        <v>470</v>
      </c>
      <c r="C19" s="531">
        <f t="shared" si="0"/>
        <v>30044.328627350002</v>
      </c>
      <c r="D19" s="532">
        <f t="shared" ref="D19:O19" si="2">D56</f>
        <v>8721.8587402140001</v>
      </c>
      <c r="E19" s="532">
        <f t="shared" si="2"/>
        <v>4725.2061398159994</v>
      </c>
      <c r="F19" s="532">
        <f t="shared" si="2"/>
        <v>13505.837260050001</v>
      </c>
      <c r="G19" s="531">
        <f t="shared" si="2"/>
        <v>26952.902140080001</v>
      </c>
      <c r="H19" s="532">
        <f t="shared" si="2"/>
        <v>1144.0562687700001</v>
      </c>
      <c r="I19" s="532">
        <f t="shared" si="2"/>
        <v>488.81784800000003</v>
      </c>
      <c r="J19" s="532">
        <f t="shared" si="2"/>
        <v>1458.5523705000001</v>
      </c>
      <c r="K19" s="531">
        <f t="shared" si="2"/>
        <v>3091.4264872700005</v>
      </c>
      <c r="L19" s="532">
        <f t="shared" si="2"/>
        <v>68.307152286000004</v>
      </c>
      <c r="M19" s="532">
        <f t="shared" si="2"/>
        <v>1.2981821839999999</v>
      </c>
      <c r="N19" s="532">
        <f t="shared" si="2"/>
        <v>315.87476294999999</v>
      </c>
      <c r="O19" s="531">
        <f t="shared" si="2"/>
        <v>385.48009741999999</v>
      </c>
      <c r="P19" s="531">
        <f>+C19+'[4]31a'!C20+O19</f>
        <v>32899.973113852</v>
      </c>
      <c r="R19" s="559"/>
    </row>
    <row r="20" spans="2:19" s="554" customFormat="1" ht="34.9" hidden="1" customHeight="1">
      <c r="B20" s="809" t="s">
        <v>471</v>
      </c>
      <c r="C20" s="536">
        <f t="shared" si="0"/>
        <v>30551.876989511002</v>
      </c>
      <c r="D20" s="537">
        <f t="shared" ref="D20:O20" si="3">D69</f>
        <v>8353.8481575650003</v>
      </c>
      <c r="E20" s="537">
        <f t="shared" si="3"/>
        <v>5116.9018126559995</v>
      </c>
      <c r="F20" s="537">
        <f t="shared" si="3"/>
        <v>13445.506775920001</v>
      </c>
      <c r="G20" s="536">
        <f t="shared" si="3"/>
        <v>26916.256746141004</v>
      </c>
      <c r="H20" s="537">
        <f t="shared" si="3"/>
        <v>1265.9197753699998</v>
      </c>
      <c r="I20" s="537">
        <f t="shared" si="3"/>
        <v>603.33046200000001</v>
      </c>
      <c r="J20" s="537">
        <f t="shared" si="3"/>
        <v>1766.3700060000001</v>
      </c>
      <c r="K20" s="536">
        <f t="shared" si="3"/>
        <v>3635.62024337</v>
      </c>
      <c r="L20" s="537">
        <f t="shared" si="3"/>
        <v>65.386366535000008</v>
      </c>
      <c r="M20" s="537">
        <f t="shared" si="3"/>
        <v>0.18891934399999999</v>
      </c>
      <c r="N20" s="537">
        <f t="shared" si="3"/>
        <v>243.95254778</v>
      </c>
      <c r="O20" s="536">
        <f t="shared" si="3"/>
        <v>309.52783365900001</v>
      </c>
      <c r="P20" s="536">
        <f>+C20+'[4]31a'!C21+O20</f>
        <v>33197.656481427002</v>
      </c>
      <c r="R20" s="559"/>
    </row>
    <row r="21" spans="2:19" s="554" customFormat="1" ht="34.9" hidden="1" customHeight="1">
      <c r="B21" s="808" t="s">
        <v>472</v>
      </c>
      <c r="C21" s="531">
        <f t="shared" si="0"/>
        <v>30786.751332729997</v>
      </c>
      <c r="D21" s="532">
        <f t="shared" ref="D21:O21" si="4">D82</f>
        <v>7798.6457349759994</v>
      </c>
      <c r="E21" s="532">
        <f t="shared" si="4"/>
        <v>5041.7553448939998</v>
      </c>
      <c r="F21" s="532">
        <f t="shared" si="4"/>
        <v>14104.09060417</v>
      </c>
      <c r="G21" s="531">
        <f t="shared" si="4"/>
        <v>26944.491684039996</v>
      </c>
      <c r="H21" s="532">
        <f t="shared" si="4"/>
        <v>1233.8921756900002</v>
      </c>
      <c r="I21" s="532">
        <f t="shared" si="4"/>
        <v>625.37068599999998</v>
      </c>
      <c r="J21" s="532">
        <f t="shared" si="4"/>
        <v>1982.996787</v>
      </c>
      <c r="K21" s="531">
        <f t="shared" si="4"/>
        <v>3842.2596486900002</v>
      </c>
      <c r="L21" s="532">
        <f t="shared" si="4"/>
        <v>111.23105172400001</v>
      </c>
      <c r="M21" s="532">
        <f t="shared" si="4"/>
        <v>1.2210121059999999</v>
      </c>
      <c r="N21" s="532">
        <f t="shared" si="4"/>
        <v>277.68391782999998</v>
      </c>
      <c r="O21" s="531">
        <f t="shared" si="4"/>
        <v>390.13598165999997</v>
      </c>
      <c r="P21" s="531">
        <f>+C21+'[4]31a'!C22+O21</f>
        <v>33848.067196639</v>
      </c>
      <c r="R21" s="559"/>
    </row>
    <row r="22" spans="2:19" s="554" customFormat="1" ht="34.9" hidden="1" customHeight="1">
      <c r="B22" s="809" t="s">
        <v>473</v>
      </c>
      <c r="C22" s="536">
        <f t="shared" si="0"/>
        <v>32348.189109083003</v>
      </c>
      <c r="D22" s="537">
        <f t="shared" ref="D22:O22" si="5">D95</f>
        <v>8040.7711549619999</v>
      </c>
      <c r="E22" s="537">
        <f t="shared" si="5"/>
        <v>5166.1500285909997</v>
      </c>
      <c r="F22" s="537">
        <f t="shared" si="5"/>
        <v>15085.1609439</v>
      </c>
      <c r="G22" s="536">
        <f t="shared" si="5"/>
        <v>28292.082127453003</v>
      </c>
      <c r="H22" s="537">
        <f t="shared" si="5"/>
        <v>1190.3108886300001</v>
      </c>
      <c r="I22" s="537">
        <f t="shared" si="5"/>
        <v>663.07869600000004</v>
      </c>
      <c r="J22" s="537">
        <f t="shared" si="5"/>
        <v>2202.7173969999999</v>
      </c>
      <c r="K22" s="536">
        <f t="shared" si="5"/>
        <v>4056.1069816300001</v>
      </c>
      <c r="L22" s="537">
        <f t="shared" si="5"/>
        <v>69.891319238000008</v>
      </c>
      <c r="M22" s="537">
        <f t="shared" si="5"/>
        <v>1.2844534089999999</v>
      </c>
      <c r="N22" s="537">
        <f t="shared" si="5"/>
        <v>307.90393188000002</v>
      </c>
      <c r="O22" s="536">
        <f t="shared" si="5"/>
        <v>379.07970452699999</v>
      </c>
      <c r="P22" s="536">
        <f>+C22+'[4]31a'!C23+O22</f>
        <v>35305.323614652007</v>
      </c>
      <c r="R22" s="559"/>
    </row>
    <row r="23" spans="2:19" s="554" customFormat="1" ht="34.9" hidden="1" customHeight="1">
      <c r="B23" s="808" t="s">
        <v>474</v>
      </c>
      <c r="C23" s="531">
        <f t="shared" si="0"/>
        <v>33627.553631575996</v>
      </c>
      <c r="D23" s="532">
        <f t="shared" ref="D23:O23" si="6">D108</f>
        <v>8753.7953203379984</v>
      </c>
      <c r="E23" s="532">
        <f t="shared" si="6"/>
        <v>5426.8247151679998</v>
      </c>
      <c r="F23" s="532">
        <f t="shared" si="6"/>
        <v>14670.489829030001</v>
      </c>
      <c r="G23" s="531">
        <f t="shared" si="6"/>
        <v>28851.109864536</v>
      </c>
      <c r="H23" s="532">
        <f t="shared" si="6"/>
        <v>1439.08445594</v>
      </c>
      <c r="I23" s="532">
        <f t="shared" si="6"/>
        <v>793.33724900000004</v>
      </c>
      <c r="J23" s="532">
        <f t="shared" si="6"/>
        <v>2544.0220620999999</v>
      </c>
      <c r="K23" s="531">
        <f t="shared" si="6"/>
        <v>4776.4437670400002</v>
      </c>
      <c r="L23" s="532">
        <f t="shared" si="6"/>
        <v>71.593305462000004</v>
      </c>
      <c r="M23" s="532">
        <f t="shared" si="6"/>
        <v>1.840576832</v>
      </c>
      <c r="N23" s="532">
        <f t="shared" si="6"/>
        <v>337.89085479000005</v>
      </c>
      <c r="O23" s="531">
        <f t="shared" si="6"/>
        <v>411.32473708400005</v>
      </c>
      <c r="P23" s="531">
        <f>+C23+'[4]31a'!C24+O23</f>
        <v>36789.094135248</v>
      </c>
      <c r="R23" s="559"/>
    </row>
    <row r="24" spans="2:19" s="554" customFormat="1" ht="34.9" customHeight="1">
      <c r="B24" s="809" t="s">
        <v>475</v>
      </c>
      <c r="C24" s="536">
        <f t="shared" si="0"/>
        <v>36254.561481168996</v>
      </c>
      <c r="D24" s="537">
        <f t="shared" ref="D24:O24" si="7">D121</f>
        <v>9666.5767813519997</v>
      </c>
      <c r="E24" s="537">
        <f t="shared" si="7"/>
        <v>5802.9851029270003</v>
      </c>
      <c r="F24" s="537">
        <f t="shared" si="7"/>
        <v>15518.65651879</v>
      </c>
      <c r="G24" s="536">
        <f t="shared" si="7"/>
        <v>30988.218403068997</v>
      </c>
      <c r="H24" s="537">
        <f t="shared" si="7"/>
        <v>1629.01857</v>
      </c>
      <c r="I24" s="537">
        <f t="shared" si="7"/>
        <v>905.86537099999998</v>
      </c>
      <c r="J24" s="537">
        <f t="shared" si="7"/>
        <v>2731.4591370999997</v>
      </c>
      <c r="K24" s="536">
        <f t="shared" si="7"/>
        <v>5266.3430780999997</v>
      </c>
      <c r="L24" s="537">
        <f t="shared" si="7"/>
        <v>57.803193647999997</v>
      </c>
      <c r="M24" s="537">
        <f t="shared" si="7"/>
        <v>6.091489073</v>
      </c>
      <c r="N24" s="537">
        <f t="shared" si="7"/>
        <v>398.51362021400001</v>
      </c>
      <c r="O24" s="536">
        <f t="shared" si="7"/>
        <v>462.40830293499999</v>
      </c>
      <c r="P24" s="536">
        <f>+C24+'[4]31a'!C25+O24</f>
        <v>39522.304994949998</v>
      </c>
      <c r="R24" s="559"/>
    </row>
    <row r="25" spans="2:19" s="554" customFormat="1" ht="34.9" customHeight="1">
      <c r="B25" s="808" t="s">
        <v>476</v>
      </c>
      <c r="C25" s="531">
        <f t="shared" si="0"/>
        <v>38504.228091417004</v>
      </c>
      <c r="D25" s="532">
        <f t="shared" ref="D25:O25" si="8">D134</f>
        <v>9801.4810935890018</v>
      </c>
      <c r="E25" s="532">
        <f t="shared" si="8"/>
        <v>5663.5395099819998</v>
      </c>
      <c r="F25" s="532">
        <f t="shared" si="8"/>
        <v>17741.223879350004</v>
      </c>
      <c r="G25" s="531">
        <f t="shared" si="8"/>
        <v>33206.244482921007</v>
      </c>
      <c r="H25" s="532">
        <f t="shared" si="8"/>
        <v>1539.480075316</v>
      </c>
      <c r="I25" s="532">
        <f t="shared" si="8"/>
        <v>920.75701200000003</v>
      </c>
      <c r="J25" s="532">
        <f t="shared" si="8"/>
        <v>2837.7465211799999</v>
      </c>
      <c r="K25" s="531">
        <f t="shared" si="8"/>
        <v>5297.9836084959998</v>
      </c>
      <c r="L25" s="532">
        <f t="shared" si="8"/>
        <v>69.558284611000005</v>
      </c>
      <c r="M25" s="532">
        <f t="shared" si="8"/>
        <v>6.4065420180000006</v>
      </c>
      <c r="N25" s="532">
        <f t="shared" si="8"/>
        <v>401.80226602200003</v>
      </c>
      <c r="O25" s="531">
        <f t="shared" si="8"/>
        <v>477.76709265100004</v>
      </c>
      <c r="P25" s="531">
        <f>+C25+'[4]31a'!C26+O25</f>
        <v>42106.703149662004</v>
      </c>
      <c r="R25" s="559"/>
    </row>
    <row r="26" spans="2:19" s="554" customFormat="1" ht="34.9" customHeight="1">
      <c r="B26" s="809" t="s">
        <v>797</v>
      </c>
      <c r="C26" s="533">
        <f t="shared" si="0"/>
        <v>39864.255653683002</v>
      </c>
      <c r="D26" s="534">
        <v>9203.2051067440007</v>
      </c>
      <c r="E26" s="534">
        <v>5302.8889970869996</v>
      </c>
      <c r="F26" s="534">
        <v>19656.857823450002</v>
      </c>
      <c r="G26" s="533">
        <f>SUM(D26:F26)</f>
        <v>34162.951927280999</v>
      </c>
      <c r="H26" s="534">
        <v>1421.942744682</v>
      </c>
      <c r="I26" s="534">
        <v>889.1440428200001</v>
      </c>
      <c r="J26" s="534">
        <v>3390.2169389000001</v>
      </c>
      <c r="K26" s="533">
        <f>SUM(H26:J26)</f>
        <v>5701.3037264020004</v>
      </c>
      <c r="L26" s="534">
        <v>109.21644175599999</v>
      </c>
      <c r="M26" s="534">
        <v>9.641437912999999</v>
      </c>
      <c r="N26" s="534">
        <v>394.28922678000004</v>
      </c>
      <c r="O26" s="533">
        <f>SUM(L26:N26)</f>
        <v>513.14710644900003</v>
      </c>
      <c r="P26" s="533">
        <f>+C26+O26+'31a'!C26</f>
        <v>43744.282152739004</v>
      </c>
      <c r="R26" s="559"/>
    </row>
    <row r="27" spans="2:19" s="554" customFormat="1" ht="34.9" customHeight="1">
      <c r="B27" s="808" t="s">
        <v>1044</v>
      </c>
      <c r="C27" s="531">
        <f t="shared" ref="C27:P27" si="9">C160</f>
        <v>42537.998865814006</v>
      </c>
      <c r="D27" s="532">
        <f t="shared" si="9"/>
        <v>9451.6396377050005</v>
      </c>
      <c r="E27" s="532">
        <f t="shared" si="9"/>
        <v>5407.4149463739996</v>
      </c>
      <c r="F27" s="532">
        <f t="shared" si="9"/>
        <v>21445.375329890001</v>
      </c>
      <c r="G27" s="531">
        <f t="shared" si="9"/>
        <v>36304.429913968997</v>
      </c>
      <c r="H27" s="532">
        <f t="shared" si="9"/>
        <v>1397.4905155680001</v>
      </c>
      <c r="I27" s="532">
        <f t="shared" si="9"/>
        <v>969.47933899999998</v>
      </c>
      <c r="J27" s="532">
        <f t="shared" si="9"/>
        <v>3866.599097277006</v>
      </c>
      <c r="K27" s="531">
        <f t="shared" si="9"/>
        <v>6233.5689518450063</v>
      </c>
      <c r="L27" s="532">
        <f t="shared" si="9"/>
        <v>114.70198779500001</v>
      </c>
      <c r="M27" s="532">
        <f t="shared" si="9"/>
        <v>24.920429626000001</v>
      </c>
      <c r="N27" s="532">
        <f t="shared" si="9"/>
        <v>426.77945880999999</v>
      </c>
      <c r="O27" s="531">
        <f t="shared" si="9"/>
        <v>566.40187623099996</v>
      </c>
      <c r="P27" s="531">
        <f t="shared" si="9"/>
        <v>46698.575597038005</v>
      </c>
      <c r="R27" s="559"/>
    </row>
    <row r="28" spans="2:19" s="554" customFormat="1" ht="34.9" customHeight="1">
      <c r="B28" s="809" t="s">
        <v>1094</v>
      </c>
      <c r="C28" s="533">
        <f>+G28+K28</f>
        <v>45406.877999999997</v>
      </c>
      <c r="D28" s="534">
        <f t="shared" ref="D28:O28" si="10">D173</f>
        <v>9978.68</v>
      </c>
      <c r="E28" s="534">
        <f t="shared" si="10"/>
        <v>5730.5749999999998</v>
      </c>
      <c r="F28" s="534">
        <f t="shared" si="10"/>
        <v>22620.383999999998</v>
      </c>
      <c r="G28" s="533">
        <f>SUM(D28:F28)</f>
        <v>38329.638999999996</v>
      </c>
      <c r="H28" s="534">
        <f t="shared" si="10"/>
        <v>1447.3309999999999</v>
      </c>
      <c r="I28" s="534">
        <f t="shared" si="10"/>
        <v>1099.634</v>
      </c>
      <c r="J28" s="534">
        <f t="shared" si="10"/>
        <v>4530.2740000000003</v>
      </c>
      <c r="K28" s="533">
        <f>SUM(H28:J28)</f>
        <v>7077.2390000000005</v>
      </c>
      <c r="L28" s="534">
        <f t="shared" si="10"/>
        <v>190.03</v>
      </c>
      <c r="M28" s="534">
        <f t="shared" si="10"/>
        <v>36.018999999999998</v>
      </c>
      <c r="N28" s="534">
        <f t="shared" si="10"/>
        <v>503.16</v>
      </c>
      <c r="O28" s="533">
        <f t="shared" si="10"/>
        <v>729.20900000000006</v>
      </c>
      <c r="P28" s="533">
        <f>+C28+O28+'31a'!C28</f>
        <v>50018.877</v>
      </c>
      <c r="R28" s="559"/>
    </row>
    <row r="29" spans="2:19" s="554" customFormat="1" ht="34.9" hidden="1" customHeight="1">
      <c r="B29" s="215">
        <v>2014</v>
      </c>
      <c r="C29" s="891"/>
      <c r="D29" s="891"/>
      <c r="E29" s="891"/>
      <c r="F29" s="891"/>
      <c r="G29" s="891"/>
      <c r="H29" s="891"/>
      <c r="I29" s="891"/>
      <c r="J29" s="891"/>
      <c r="K29" s="891"/>
      <c r="L29" s="891"/>
      <c r="M29" s="891"/>
      <c r="N29" s="891"/>
      <c r="O29" s="891"/>
      <c r="P29" s="891"/>
      <c r="R29" s="559"/>
    </row>
    <row r="30" spans="2:19" s="554" customFormat="1" ht="34.9" hidden="1" customHeight="1">
      <c r="B30" s="217">
        <v>41974</v>
      </c>
      <c r="C30" s="536">
        <f t="shared" si="0"/>
        <v>27429.457930500001</v>
      </c>
      <c r="D30" s="537">
        <v>7520.9876860000004</v>
      </c>
      <c r="E30" s="537">
        <v>3651.6106745000002</v>
      </c>
      <c r="F30" s="537">
        <v>12804.25957</v>
      </c>
      <c r="G30" s="536">
        <f>+D30+E30+F30</f>
        <v>23976.857930500002</v>
      </c>
      <c r="H30" s="537">
        <v>1187.3</v>
      </c>
      <c r="I30" s="537">
        <v>533.6</v>
      </c>
      <c r="J30" s="537">
        <v>1731.7</v>
      </c>
      <c r="K30" s="536">
        <f>SUM(H30:J30)</f>
        <v>3452.6000000000004</v>
      </c>
      <c r="L30" s="537">
        <v>87.922140499999998</v>
      </c>
      <c r="M30" s="537">
        <v>1.6156862680000001</v>
      </c>
      <c r="N30" s="537">
        <v>270.89953464000001</v>
      </c>
      <c r="O30" s="536">
        <v>360.43736140800002</v>
      </c>
      <c r="P30" s="536">
        <f>+C30+'[4]31a'!C28+O30</f>
        <v>30260.981815604999</v>
      </c>
      <c r="R30" s="559"/>
    </row>
    <row r="31" spans="2:19" s="554" customFormat="1" ht="34.9" hidden="1" customHeight="1">
      <c r="B31" s="215">
        <v>2015</v>
      </c>
      <c r="C31" s="891"/>
      <c r="D31" s="891"/>
      <c r="E31" s="891"/>
      <c r="F31" s="891"/>
      <c r="G31" s="891"/>
      <c r="H31" s="891"/>
      <c r="I31" s="891"/>
      <c r="J31" s="891"/>
      <c r="K31" s="891"/>
      <c r="L31" s="891"/>
      <c r="M31" s="891"/>
      <c r="N31" s="891"/>
      <c r="O31" s="891"/>
      <c r="P31" s="891"/>
      <c r="R31" s="559"/>
    </row>
    <row r="32" spans="2:19" s="554" customFormat="1" ht="34.9" hidden="1" customHeight="1">
      <c r="B32" s="216">
        <v>42005</v>
      </c>
      <c r="C32" s="531">
        <f t="shared" si="0"/>
        <v>27983.110495586996</v>
      </c>
      <c r="D32" s="532">
        <v>7871.9933822429994</v>
      </c>
      <c r="E32" s="532">
        <v>3636.648915584</v>
      </c>
      <c r="F32" s="532">
        <v>12944.238441959998</v>
      </c>
      <c r="G32" s="531">
        <v>24452.880739786997</v>
      </c>
      <c r="H32" s="532">
        <v>1307.9324895999998</v>
      </c>
      <c r="I32" s="532">
        <v>535.472668</v>
      </c>
      <c r="J32" s="532">
        <v>1686.8245981999999</v>
      </c>
      <c r="K32" s="531">
        <v>3530.2297557999996</v>
      </c>
      <c r="L32" s="532">
        <v>86.456573656999993</v>
      </c>
      <c r="M32" s="532">
        <v>1.601275416</v>
      </c>
      <c r="N32" s="532">
        <v>276.87900903999997</v>
      </c>
      <c r="O32" s="531">
        <v>364.93685811299997</v>
      </c>
      <c r="P32" s="531">
        <f>+C32+'[4]31a'!C30+O32</f>
        <v>30965.083876907996</v>
      </c>
      <c r="R32" s="559"/>
    </row>
    <row r="33" spans="2:18" s="554" customFormat="1" ht="34.9" hidden="1" customHeight="1">
      <c r="B33" s="217">
        <v>42037</v>
      </c>
      <c r="C33" s="536">
        <f t="shared" si="0"/>
        <v>27880.829486233997</v>
      </c>
      <c r="D33" s="537">
        <v>7633.69339459</v>
      </c>
      <c r="E33" s="537">
        <v>3672.6626827639998</v>
      </c>
      <c r="F33" s="537">
        <v>13100.685217029999</v>
      </c>
      <c r="G33" s="536">
        <v>24407.041294383998</v>
      </c>
      <c r="H33" s="537">
        <v>1175.61669155</v>
      </c>
      <c r="I33" s="537">
        <v>527.50933850000001</v>
      </c>
      <c r="J33" s="537">
        <v>1770.6621617999999</v>
      </c>
      <c r="K33" s="536">
        <v>3473.7881918499997</v>
      </c>
      <c r="L33" s="537">
        <v>93.369445909999996</v>
      </c>
      <c r="M33" s="537">
        <v>2.8952742360000001</v>
      </c>
      <c r="N33" s="537">
        <v>302.46514697000003</v>
      </c>
      <c r="O33" s="536">
        <v>398.72986711600004</v>
      </c>
      <c r="P33" s="536">
        <f>+C33+'[4]31a'!C31+O33</f>
        <v>31038.019624146997</v>
      </c>
      <c r="R33" s="559"/>
    </row>
    <row r="34" spans="2:18" s="554" customFormat="1" ht="34.9" hidden="1" customHeight="1">
      <c r="B34" s="216">
        <v>42064</v>
      </c>
      <c r="C34" s="531">
        <f t="shared" si="0"/>
        <v>27898.085714960001</v>
      </c>
      <c r="D34" s="532">
        <v>7672.4178691450006</v>
      </c>
      <c r="E34" s="532">
        <v>3689.4704576049999</v>
      </c>
      <c r="F34" s="532">
        <v>13020.78295979</v>
      </c>
      <c r="G34" s="531">
        <v>24382.67128654</v>
      </c>
      <c r="H34" s="532">
        <v>1210.1274140900002</v>
      </c>
      <c r="I34" s="532">
        <v>532.23613899999998</v>
      </c>
      <c r="J34" s="532">
        <v>1773.0508753300001</v>
      </c>
      <c r="K34" s="531">
        <v>3515.4144284200001</v>
      </c>
      <c r="L34" s="532">
        <v>90.778731454999999</v>
      </c>
      <c r="M34" s="532">
        <v>1.282184395</v>
      </c>
      <c r="N34" s="532">
        <v>317.38701971000006</v>
      </c>
      <c r="O34" s="531">
        <v>409.44793556000008</v>
      </c>
      <c r="P34" s="531">
        <f>+C34+'[4]31a'!C32+O34</f>
        <v>31145.406014041004</v>
      </c>
      <c r="R34" s="559"/>
    </row>
    <row r="35" spans="2:18" s="554" customFormat="1" ht="34.9" hidden="1" customHeight="1">
      <c r="B35" s="217">
        <v>42095</v>
      </c>
      <c r="C35" s="536">
        <f t="shared" si="0"/>
        <v>28261.385227965999</v>
      </c>
      <c r="D35" s="537">
        <v>7660.1004898319998</v>
      </c>
      <c r="E35" s="537">
        <v>3779.5135086239998</v>
      </c>
      <c r="F35" s="537">
        <v>13249.639302789999</v>
      </c>
      <c r="G35" s="536">
        <v>24689.253301246001</v>
      </c>
      <c r="H35" s="537">
        <v>1309.4065147399999</v>
      </c>
      <c r="I35" s="537">
        <v>528.01904500000001</v>
      </c>
      <c r="J35" s="537">
        <v>1734.70636698</v>
      </c>
      <c r="K35" s="536">
        <v>3572.1319267199997</v>
      </c>
      <c r="L35" s="537">
        <v>118.38294086800001</v>
      </c>
      <c r="M35" s="537">
        <v>1.363675376</v>
      </c>
      <c r="N35" s="537">
        <v>288.00457121000005</v>
      </c>
      <c r="O35" s="536">
        <v>407.75118745400005</v>
      </c>
      <c r="P35" s="536">
        <f>+C35+'[4]31a'!C33+O35</f>
        <v>31493.888171680999</v>
      </c>
      <c r="R35" s="559"/>
    </row>
    <row r="36" spans="2:18" s="554" customFormat="1" ht="34.9" hidden="1" customHeight="1">
      <c r="B36" s="216">
        <v>42125</v>
      </c>
      <c r="C36" s="531">
        <f t="shared" si="0"/>
        <v>28376.161921999999</v>
      </c>
      <c r="D36" s="532">
        <v>7723.7131800000006</v>
      </c>
      <c r="E36" s="532">
        <v>3764.9036690000003</v>
      </c>
      <c r="F36" s="532">
        <v>13290.305105000001</v>
      </c>
      <c r="G36" s="531">
        <v>24778.921954000001</v>
      </c>
      <c r="H36" s="532">
        <v>1272.3271400000001</v>
      </c>
      <c r="I36" s="532">
        <v>523.80406900000003</v>
      </c>
      <c r="J36" s="532">
        <v>1801.108759</v>
      </c>
      <c r="K36" s="531">
        <v>3597.2399679999999</v>
      </c>
      <c r="L36" s="532">
        <v>117.264173</v>
      </c>
      <c r="M36" s="532">
        <v>1.492769</v>
      </c>
      <c r="N36" s="532">
        <v>299.15223500000002</v>
      </c>
      <c r="O36" s="531">
        <v>417.909177</v>
      </c>
      <c r="P36" s="531">
        <f>+C36+'[4]31a'!C34+O36</f>
        <v>31683.471826000001</v>
      </c>
      <c r="R36" s="559"/>
    </row>
    <row r="37" spans="2:18" s="554" customFormat="1" ht="34.9" hidden="1" customHeight="1">
      <c r="B37" s="217">
        <v>42156</v>
      </c>
      <c r="C37" s="536">
        <f t="shared" si="0"/>
        <v>28545.803796510998</v>
      </c>
      <c r="D37" s="537">
        <v>7859.7902252859994</v>
      </c>
      <c r="E37" s="537">
        <v>3862.406910575</v>
      </c>
      <c r="F37" s="537">
        <v>13175.293442370001</v>
      </c>
      <c r="G37" s="536">
        <v>24897.490578230998</v>
      </c>
      <c r="H37" s="537">
        <v>1274.6983215299999</v>
      </c>
      <c r="I37" s="537">
        <v>548.81789839999999</v>
      </c>
      <c r="J37" s="537">
        <v>1824.79699835</v>
      </c>
      <c r="K37" s="536">
        <v>3648.31321828</v>
      </c>
      <c r="L37" s="537">
        <v>89.604278113999996</v>
      </c>
      <c r="M37" s="537">
        <v>1.4964424250000001</v>
      </c>
      <c r="N37" s="537">
        <v>295.51333532999996</v>
      </c>
      <c r="O37" s="536">
        <v>386.61405586899997</v>
      </c>
      <c r="P37" s="536">
        <f>+C37+'[4]31a'!C35+O37</f>
        <v>31783.771274143997</v>
      </c>
      <c r="R37" s="559"/>
    </row>
    <row r="38" spans="2:18" s="554" customFormat="1" ht="34.9" hidden="1" customHeight="1">
      <c r="B38" s="216">
        <v>42186</v>
      </c>
      <c r="C38" s="531">
        <f t="shared" si="0"/>
        <v>28682.978736910998</v>
      </c>
      <c r="D38" s="532">
        <v>7977.0255264339994</v>
      </c>
      <c r="E38" s="532">
        <v>3883.5842605970001</v>
      </c>
      <c r="F38" s="532">
        <v>13159.18138518</v>
      </c>
      <c r="G38" s="531">
        <v>25019.791172210997</v>
      </c>
      <c r="H38" s="532">
        <v>1300.3175697300001</v>
      </c>
      <c r="I38" s="532">
        <v>549.40732700000001</v>
      </c>
      <c r="J38" s="532">
        <v>1813.46266797</v>
      </c>
      <c r="K38" s="531">
        <v>3663.1875646999997</v>
      </c>
      <c r="L38" s="532">
        <v>99.150085465999993</v>
      </c>
      <c r="M38" s="532">
        <v>1.3169044029999999</v>
      </c>
      <c r="N38" s="532">
        <v>291.12181662</v>
      </c>
      <c r="O38" s="531">
        <v>391.58880648899998</v>
      </c>
      <c r="P38" s="531">
        <f>+C38+'[4]31a'!C36+O38</f>
        <v>31977.351457579996</v>
      </c>
      <c r="R38" s="559"/>
    </row>
    <row r="39" spans="2:18" s="554" customFormat="1" ht="34.9" hidden="1" customHeight="1">
      <c r="B39" s="217">
        <v>42217</v>
      </c>
      <c r="C39" s="536">
        <f t="shared" si="0"/>
        <v>28815.255496797996</v>
      </c>
      <c r="D39" s="537">
        <v>8100.3574476999993</v>
      </c>
      <c r="E39" s="537">
        <v>3857.9322668180002</v>
      </c>
      <c r="F39" s="537">
        <v>13183.58937621</v>
      </c>
      <c r="G39" s="536">
        <v>25141.879090727998</v>
      </c>
      <c r="H39" s="537">
        <v>1285.06070155</v>
      </c>
      <c r="I39" s="537">
        <v>553.53874039999994</v>
      </c>
      <c r="J39" s="537">
        <v>1834.7769641199998</v>
      </c>
      <c r="K39" s="536">
        <v>3673.3764060699996</v>
      </c>
      <c r="L39" s="537">
        <v>96.9791132</v>
      </c>
      <c r="M39" s="537">
        <v>2.503686182</v>
      </c>
      <c r="N39" s="537">
        <v>314.16301699000002</v>
      </c>
      <c r="O39" s="536">
        <v>413.64581637200001</v>
      </c>
      <c r="P39" s="536">
        <f>+C39+'[4]31a'!C37+O39</f>
        <v>32123.520879557997</v>
      </c>
      <c r="R39" s="559"/>
    </row>
    <row r="40" spans="2:18" s="554" customFormat="1" ht="34.9" hidden="1" customHeight="1">
      <c r="B40" s="216">
        <v>42248</v>
      </c>
      <c r="C40" s="531">
        <f t="shared" si="0"/>
        <v>29024.675429621006</v>
      </c>
      <c r="D40" s="532">
        <v>8209.5437740240013</v>
      </c>
      <c r="E40" s="532">
        <v>3924.0809533770002</v>
      </c>
      <c r="F40" s="532">
        <v>13098.402042150001</v>
      </c>
      <c r="G40" s="531">
        <v>25232.026769551005</v>
      </c>
      <c r="H40" s="532">
        <v>1297.72149597</v>
      </c>
      <c r="I40" s="532">
        <v>564.28413999999998</v>
      </c>
      <c r="J40" s="532">
        <v>1930.6430240999998</v>
      </c>
      <c r="K40" s="531">
        <v>3792.6486600699996</v>
      </c>
      <c r="L40" s="532">
        <v>78.341204776000012</v>
      </c>
      <c r="M40" s="532">
        <v>1.1977016229999999</v>
      </c>
      <c r="N40" s="532">
        <v>358.15831455</v>
      </c>
      <c r="O40" s="531">
        <v>437.69722094899998</v>
      </c>
      <c r="P40" s="531">
        <f>+C40+'[4]31a'!C38+O40</f>
        <v>32245.832543307006</v>
      </c>
      <c r="R40" s="559"/>
    </row>
    <row r="41" spans="2:18" s="554" customFormat="1" ht="34.9" hidden="1" customHeight="1">
      <c r="B41" s="217">
        <v>42278</v>
      </c>
      <c r="C41" s="536">
        <f t="shared" si="0"/>
        <v>29080.160820548001</v>
      </c>
      <c r="D41" s="537">
        <v>8185.5951352999991</v>
      </c>
      <c r="E41" s="537">
        <v>3979.3480904180001</v>
      </c>
      <c r="F41" s="537">
        <v>13235.319067320001</v>
      </c>
      <c r="G41" s="536">
        <v>25400.262293037998</v>
      </c>
      <c r="H41" s="537">
        <v>1293.69067479</v>
      </c>
      <c r="I41" s="537">
        <v>561.39727029999995</v>
      </c>
      <c r="J41" s="537">
        <v>1824.8105824200002</v>
      </c>
      <c r="K41" s="536">
        <v>3679.8985275100003</v>
      </c>
      <c r="L41" s="537">
        <v>83.910869000000005</v>
      </c>
      <c r="M41" s="537">
        <v>1.027903582</v>
      </c>
      <c r="N41" s="537">
        <v>369.14318048000001</v>
      </c>
      <c r="O41" s="536">
        <v>454.08195306200003</v>
      </c>
      <c r="P41" s="536">
        <f>+C41+'[4]31a'!C39+O41</f>
        <v>32379.715375268999</v>
      </c>
      <c r="R41" s="559"/>
    </row>
    <row r="42" spans="2:18" s="554" customFormat="1" ht="34.9" hidden="1" customHeight="1">
      <c r="B42" s="216">
        <v>42309</v>
      </c>
      <c r="C42" s="531">
        <f t="shared" si="0"/>
        <v>29318.587775137003</v>
      </c>
      <c r="D42" s="532">
        <v>8226.6212661000009</v>
      </c>
      <c r="E42" s="532">
        <v>3980.538304447</v>
      </c>
      <c r="F42" s="532">
        <v>13397.12916674</v>
      </c>
      <c r="G42" s="531">
        <v>25604.288737287003</v>
      </c>
      <c r="H42" s="532">
        <v>1296.1922325999999</v>
      </c>
      <c r="I42" s="532">
        <v>555.2409566</v>
      </c>
      <c r="J42" s="532">
        <v>1862.8658486500001</v>
      </c>
      <c r="K42" s="531">
        <v>3714.2990378499999</v>
      </c>
      <c r="L42" s="532">
        <v>84.020182200000008</v>
      </c>
      <c r="M42" s="532">
        <v>4.0363215529999996</v>
      </c>
      <c r="N42" s="532">
        <v>333.04812446</v>
      </c>
      <c r="O42" s="531">
        <v>421.10462821300001</v>
      </c>
      <c r="P42" s="531">
        <f>+C42+'[4]31a'!C40+O42</f>
        <v>32433.465911857005</v>
      </c>
      <c r="R42" s="559"/>
    </row>
    <row r="43" spans="2:18" s="554" customFormat="1" ht="34.9" hidden="1" customHeight="1">
      <c r="B43" s="217">
        <v>42339</v>
      </c>
      <c r="C43" s="536">
        <f t="shared" si="0"/>
        <v>29438.248626280001</v>
      </c>
      <c r="D43" s="537">
        <v>8234.6365120000009</v>
      </c>
      <c r="E43" s="537">
        <v>4034.8917265599998</v>
      </c>
      <c r="F43" s="537">
        <v>13530.190956810002</v>
      </c>
      <c r="G43" s="536">
        <v>25799.719195370002</v>
      </c>
      <c r="H43" s="537">
        <v>1319.3510604800001</v>
      </c>
      <c r="I43" s="537">
        <v>550.08297140000002</v>
      </c>
      <c r="J43" s="537">
        <v>1769.09539903</v>
      </c>
      <c r="K43" s="536">
        <v>3638.52943091</v>
      </c>
      <c r="L43" s="537">
        <v>98.154917400000002</v>
      </c>
      <c r="M43" s="537">
        <v>1.02481844</v>
      </c>
      <c r="N43" s="537">
        <v>344.00164038999998</v>
      </c>
      <c r="O43" s="536">
        <v>443.18137622999996</v>
      </c>
      <c r="P43" s="536">
        <f>+C43+'[4]31a'!C41+O43</f>
        <v>32598.472107457001</v>
      </c>
      <c r="R43" s="559"/>
    </row>
    <row r="44" spans="2:18" s="554" customFormat="1" ht="34.9" hidden="1" customHeight="1">
      <c r="B44" s="215">
        <v>2016</v>
      </c>
      <c r="C44" s="891"/>
      <c r="D44" s="891"/>
      <c r="E44" s="891"/>
      <c r="F44" s="891"/>
      <c r="G44" s="891"/>
      <c r="H44" s="891"/>
      <c r="I44" s="891"/>
      <c r="J44" s="891"/>
      <c r="K44" s="891"/>
      <c r="L44" s="891"/>
      <c r="M44" s="891"/>
      <c r="N44" s="891"/>
      <c r="O44" s="891"/>
      <c r="P44" s="891"/>
      <c r="R44" s="559"/>
    </row>
    <row r="45" spans="2:18" s="554" customFormat="1" ht="34.9" hidden="1" customHeight="1">
      <c r="B45" s="216">
        <v>42370</v>
      </c>
      <c r="C45" s="531">
        <f t="shared" si="0"/>
        <v>29478.994231233999</v>
      </c>
      <c r="D45" s="532">
        <v>8169.6052295999989</v>
      </c>
      <c r="E45" s="532">
        <v>4070.3745064939999</v>
      </c>
      <c r="F45" s="532">
        <v>13587.07943659</v>
      </c>
      <c r="G45" s="531">
        <v>25827.059172683999</v>
      </c>
      <c r="H45" s="532">
        <v>1341.9572065</v>
      </c>
      <c r="I45" s="532">
        <v>558.0550389</v>
      </c>
      <c r="J45" s="532">
        <v>1751.9228131500001</v>
      </c>
      <c r="K45" s="531">
        <v>3651.9350585500006</v>
      </c>
      <c r="L45" s="532">
        <v>81.505497599999998</v>
      </c>
      <c r="M45" s="532">
        <v>1.0810215060000001</v>
      </c>
      <c r="N45" s="532">
        <v>332.00272040999999</v>
      </c>
      <c r="O45" s="531">
        <v>414.58923951600002</v>
      </c>
      <c r="P45" s="531">
        <f>+C45+'[4]31a'!C43+O45</f>
        <v>32604.428500350001</v>
      </c>
      <c r="R45" s="559"/>
    </row>
    <row r="46" spans="2:18" s="554" customFormat="1" ht="34.9" hidden="1" customHeight="1">
      <c r="B46" s="217">
        <v>42402</v>
      </c>
      <c r="C46" s="536">
        <f t="shared" si="0"/>
        <v>29517.442168200003</v>
      </c>
      <c r="D46" s="537">
        <v>8221.5561987000001</v>
      </c>
      <c r="E46" s="537">
        <v>4113.5964017400001</v>
      </c>
      <c r="F46" s="537">
        <v>13499.47263726</v>
      </c>
      <c r="G46" s="536">
        <v>25834.625237700002</v>
      </c>
      <c r="H46" s="537">
        <v>1349.5364135</v>
      </c>
      <c r="I46" s="537">
        <v>568.37674000000004</v>
      </c>
      <c r="J46" s="537">
        <v>1764.903777</v>
      </c>
      <c r="K46" s="536">
        <v>3682.8169305000001</v>
      </c>
      <c r="L46" s="537">
        <v>65.911764000000005</v>
      </c>
      <c r="M46" s="537">
        <v>2.3227282599999999</v>
      </c>
      <c r="N46" s="537">
        <v>333.67095463999999</v>
      </c>
      <c r="O46" s="536">
        <v>401.90544690000002</v>
      </c>
      <c r="P46" s="536">
        <f>+C46+'[4]31a'!C44+O46</f>
        <v>32806.050093578</v>
      </c>
      <c r="R46" s="559"/>
    </row>
    <row r="47" spans="2:18" s="554" customFormat="1" ht="34.9" hidden="1" customHeight="1">
      <c r="B47" s="216">
        <v>42430</v>
      </c>
      <c r="C47" s="531">
        <f>+G47+K47</f>
        <v>29629.443704999998</v>
      </c>
      <c r="D47" s="532">
        <v>8259.9399789999989</v>
      </c>
      <c r="E47" s="532">
        <v>4176.7689119999995</v>
      </c>
      <c r="F47" s="532">
        <v>13498.462996999999</v>
      </c>
      <c r="G47" s="531">
        <f>SUM(D47:F47)</f>
        <v>25935.171887999997</v>
      </c>
      <c r="H47" s="532">
        <v>1328.2876229999999</v>
      </c>
      <c r="I47" s="532">
        <v>578.09212300000002</v>
      </c>
      <c r="J47" s="532">
        <v>1787.892071</v>
      </c>
      <c r="K47" s="531">
        <f>SUM(H47:J47)</f>
        <v>3694.2718169999998</v>
      </c>
      <c r="L47" s="532">
        <v>67.410712000000004</v>
      </c>
      <c r="M47" s="532">
        <v>2.1172360000000001</v>
      </c>
      <c r="N47" s="532">
        <v>322.42791199999999</v>
      </c>
      <c r="O47" s="531">
        <v>391.95586000000003</v>
      </c>
      <c r="P47" s="531">
        <f>+C47+'[4]31a'!C45+O47</f>
        <v>33007.014924999996</v>
      </c>
      <c r="R47" s="559"/>
    </row>
    <row r="48" spans="2:18" s="554" customFormat="1" ht="34.9" hidden="1" customHeight="1">
      <c r="B48" s="217">
        <v>42461</v>
      </c>
      <c r="C48" s="536">
        <f t="shared" si="0"/>
        <v>29763.480080000001</v>
      </c>
      <c r="D48" s="537">
        <v>8371.1630870000008</v>
      </c>
      <c r="E48" s="537">
        <v>4224.1561940000001</v>
      </c>
      <c r="F48" s="537">
        <v>13468.912228000001</v>
      </c>
      <c r="G48" s="536">
        <v>26064.231509000001</v>
      </c>
      <c r="H48" s="537">
        <v>1347.936547</v>
      </c>
      <c r="I48" s="537">
        <v>585.82531300000005</v>
      </c>
      <c r="J48" s="537">
        <v>1765.486711</v>
      </c>
      <c r="K48" s="536">
        <v>3699.2485710000001</v>
      </c>
      <c r="L48" s="537">
        <v>75.821056999999996</v>
      </c>
      <c r="M48" s="537">
        <v>1.086136</v>
      </c>
      <c r="N48" s="537">
        <v>356.416718</v>
      </c>
      <c r="O48" s="536">
        <v>433.32391100000001</v>
      </c>
      <c r="P48" s="536">
        <f>+C48+'[4]31a'!C46+O48</f>
        <v>32922.838704000002</v>
      </c>
      <c r="R48" s="559"/>
    </row>
    <row r="49" spans="2:18" s="554" customFormat="1" ht="34.9" hidden="1" customHeight="1">
      <c r="B49" s="216">
        <v>42491</v>
      </c>
      <c r="C49" s="531">
        <f t="shared" si="0"/>
        <v>29661.360392298</v>
      </c>
      <c r="D49" s="532">
        <v>8221.0937073000005</v>
      </c>
      <c r="E49" s="532">
        <v>4254.8882618380003</v>
      </c>
      <c r="F49" s="532">
        <v>13451.28552686</v>
      </c>
      <c r="G49" s="531">
        <v>25927.267495998</v>
      </c>
      <c r="H49" s="532">
        <v>1360.3535637999998</v>
      </c>
      <c r="I49" s="532">
        <v>596.169805</v>
      </c>
      <c r="J49" s="532">
        <v>1777.5695275</v>
      </c>
      <c r="K49" s="531">
        <v>3734.0928963000001</v>
      </c>
      <c r="L49" s="532">
        <v>58.254060799999998</v>
      </c>
      <c r="M49" s="532">
        <v>0.80129116200000006</v>
      </c>
      <c r="N49" s="532">
        <v>368.93264684000002</v>
      </c>
      <c r="O49" s="531">
        <v>427.98799880199999</v>
      </c>
      <c r="P49" s="531">
        <f>+C49+'[4]31a'!C47+O49</f>
        <v>32849.51538556</v>
      </c>
      <c r="R49" s="559"/>
    </row>
    <row r="50" spans="2:18" s="554" customFormat="1" ht="34.9" hidden="1" customHeight="1">
      <c r="B50" s="217">
        <v>42522</v>
      </c>
      <c r="C50" s="536">
        <f t="shared" si="0"/>
        <v>29626.480792465001</v>
      </c>
      <c r="D50" s="537">
        <v>8270.0893168000002</v>
      </c>
      <c r="E50" s="537">
        <v>4357.2034423550003</v>
      </c>
      <c r="F50" s="537">
        <v>13197.79693153</v>
      </c>
      <c r="G50" s="536">
        <v>25825.089690684999</v>
      </c>
      <c r="H50" s="537">
        <v>1397.4232517799999</v>
      </c>
      <c r="I50" s="537">
        <v>625.601631</v>
      </c>
      <c r="J50" s="537">
        <v>1778.366219</v>
      </c>
      <c r="K50" s="536">
        <v>3801.3911017800001</v>
      </c>
      <c r="L50" s="537">
        <v>73.258608499999994</v>
      </c>
      <c r="M50" s="537">
        <v>0.84275364500000005</v>
      </c>
      <c r="N50" s="537">
        <v>362.57973907000002</v>
      </c>
      <c r="O50" s="536">
        <v>436.68110121500001</v>
      </c>
      <c r="P50" s="536">
        <f>+C50+'[4]31a'!C48+O50</f>
        <v>33000.95189022</v>
      </c>
      <c r="R50" s="559"/>
    </row>
    <row r="51" spans="2:18" s="554" customFormat="1" ht="34.9" hidden="1" customHeight="1">
      <c r="B51" s="216">
        <v>42552</v>
      </c>
      <c r="C51" s="531">
        <f t="shared" si="0"/>
        <v>29788.277387661001</v>
      </c>
      <c r="D51" s="532">
        <v>8446.0040893999994</v>
      </c>
      <c r="E51" s="532">
        <v>4412.9226873709995</v>
      </c>
      <c r="F51" s="532">
        <v>13258.32723483</v>
      </c>
      <c r="G51" s="531">
        <v>26117.254011600999</v>
      </c>
      <c r="H51" s="532">
        <v>1378.7934721600002</v>
      </c>
      <c r="I51" s="532">
        <v>593.95130649999999</v>
      </c>
      <c r="J51" s="532">
        <v>1698.2785974000001</v>
      </c>
      <c r="K51" s="531">
        <v>3671.0233760600004</v>
      </c>
      <c r="L51" s="532">
        <v>62.163449999999997</v>
      </c>
      <c r="M51" s="532">
        <v>0.95643862899999998</v>
      </c>
      <c r="N51" s="532">
        <v>295.96737467000003</v>
      </c>
      <c r="O51" s="531">
        <v>359.08726329900003</v>
      </c>
      <c r="P51" s="531">
        <f>+C51+'[4]31a'!C49+O51</f>
        <v>33081.756971631999</v>
      </c>
      <c r="R51" s="559"/>
    </row>
    <row r="52" spans="2:18" s="554" customFormat="1" ht="34.9" hidden="1" customHeight="1">
      <c r="B52" s="217">
        <v>42583</v>
      </c>
      <c r="C52" s="536">
        <f t="shared" si="0"/>
        <v>30084.491805673002</v>
      </c>
      <c r="D52" s="537">
        <v>8615.1233764000008</v>
      </c>
      <c r="E52" s="537">
        <v>4433.9719645630003</v>
      </c>
      <c r="F52" s="537">
        <v>13344.15424278</v>
      </c>
      <c r="G52" s="536">
        <v>26393.249583743</v>
      </c>
      <c r="H52" s="537">
        <v>1352.85781754</v>
      </c>
      <c r="I52" s="537">
        <v>580.17393400000003</v>
      </c>
      <c r="J52" s="537">
        <v>1758.2104703900002</v>
      </c>
      <c r="K52" s="536">
        <v>3691.2422219300006</v>
      </c>
      <c r="L52" s="537">
        <v>54.169205700000006</v>
      </c>
      <c r="M52" s="537">
        <v>1.7341814369999999</v>
      </c>
      <c r="N52" s="537">
        <v>317.13051631999997</v>
      </c>
      <c r="O52" s="536">
        <v>373.03390345699995</v>
      </c>
      <c r="P52" s="536">
        <f>+C52+'[4]31a'!C50+O52</f>
        <v>33259.946338328999</v>
      </c>
      <c r="R52" s="559"/>
    </row>
    <row r="53" spans="2:18" s="554" customFormat="1" ht="34.9" hidden="1" customHeight="1">
      <c r="B53" s="216">
        <v>42614</v>
      </c>
      <c r="C53" s="531">
        <f t="shared" si="0"/>
        <v>30177.36523001</v>
      </c>
      <c r="D53" s="532">
        <v>8746.3238302999998</v>
      </c>
      <c r="E53" s="532">
        <v>4491.9788561699997</v>
      </c>
      <c r="F53" s="532">
        <v>13271.6784854</v>
      </c>
      <c r="G53" s="531">
        <v>26509.98117187</v>
      </c>
      <c r="H53" s="532">
        <v>1366.47851975</v>
      </c>
      <c r="I53" s="532">
        <v>578.99098000000004</v>
      </c>
      <c r="J53" s="532">
        <v>1721.9145583900001</v>
      </c>
      <c r="K53" s="531">
        <v>3667.3840581400004</v>
      </c>
      <c r="L53" s="532">
        <v>66.362302599999992</v>
      </c>
      <c r="M53" s="532">
        <v>2.2719898299999999</v>
      </c>
      <c r="N53" s="532">
        <v>306.77433780000001</v>
      </c>
      <c r="O53" s="531">
        <v>375.40863022999997</v>
      </c>
      <c r="P53" s="531">
        <f>+C53+'[4]31a'!C51+O53</f>
        <v>33291.669334619997</v>
      </c>
      <c r="R53" s="559"/>
    </row>
    <row r="54" spans="2:18" s="554" customFormat="1" ht="34.9" hidden="1" customHeight="1">
      <c r="B54" s="217">
        <v>42644</v>
      </c>
      <c r="C54" s="536">
        <f t="shared" si="0"/>
        <v>29924.791612994002</v>
      </c>
      <c r="D54" s="537">
        <v>8584.574764500001</v>
      </c>
      <c r="E54" s="537">
        <v>4567.7730587840006</v>
      </c>
      <c r="F54" s="537">
        <v>13428.5617919</v>
      </c>
      <c r="G54" s="536">
        <v>26580.909615184002</v>
      </c>
      <c r="H54" s="537">
        <v>1315.1562942400001</v>
      </c>
      <c r="I54" s="537">
        <v>544.676514</v>
      </c>
      <c r="J54" s="537">
        <v>1484.04918957</v>
      </c>
      <c r="K54" s="536">
        <v>3343.88199781</v>
      </c>
      <c r="L54" s="537">
        <v>75.509476500000005</v>
      </c>
      <c r="M54" s="537">
        <v>0.40999321599999994</v>
      </c>
      <c r="N54" s="537">
        <v>289.52346010000002</v>
      </c>
      <c r="O54" s="536">
        <v>365.44292981600006</v>
      </c>
      <c r="P54" s="536">
        <f>+C54+'[4]31a'!C52+O54</f>
        <v>32850.074803924006</v>
      </c>
      <c r="R54" s="559"/>
    </row>
    <row r="55" spans="2:18" s="554" customFormat="1" ht="34.9" hidden="1" customHeight="1">
      <c r="B55" s="216">
        <v>42675</v>
      </c>
      <c r="C55" s="531">
        <f t="shared" si="0"/>
        <v>30089.617279030001</v>
      </c>
      <c r="D55" s="532">
        <v>8569.5711339999998</v>
      </c>
      <c r="E55" s="532">
        <v>4644.9671124100005</v>
      </c>
      <c r="F55" s="532">
        <v>13454.642785329999</v>
      </c>
      <c r="G55" s="531">
        <v>26669.181031740001</v>
      </c>
      <c r="H55" s="532">
        <v>1310.2785746900001</v>
      </c>
      <c r="I55" s="532">
        <v>542.13342499999999</v>
      </c>
      <c r="J55" s="532">
        <v>1568.0242475999999</v>
      </c>
      <c r="K55" s="531">
        <v>3420.4362472900002</v>
      </c>
      <c r="L55" s="532">
        <v>76.903584900000013</v>
      </c>
      <c r="M55" s="532">
        <v>2.7534595899999998</v>
      </c>
      <c r="N55" s="532">
        <v>294.12886547000005</v>
      </c>
      <c r="O55" s="531">
        <v>373.78590996000008</v>
      </c>
      <c r="P55" s="531">
        <f>+C55+'[4]31a'!C53+O55</f>
        <v>32901.647395402004</v>
      </c>
      <c r="R55" s="559"/>
    </row>
    <row r="56" spans="2:18" s="554" customFormat="1" ht="34.9" hidden="1" customHeight="1">
      <c r="B56" s="217">
        <v>42705</v>
      </c>
      <c r="C56" s="536">
        <f t="shared" si="0"/>
        <v>30044.328627350002</v>
      </c>
      <c r="D56" s="537">
        <v>8721.8587402140001</v>
      </c>
      <c r="E56" s="537">
        <v>4725.2061398159994</v>
      </c>
      <c r="F56" s="537">
        <v>13505.837260050001</v>
      </c>
      <c r="G56" s="536">
        <v>26952.902140080001</v>
      </c>
      <c r="H56" s="537">
        <v>1144.0562687700001</v>
      </c>
      <c r="I56" s="537">
        <v>488.81784800000003</v>
      </c>
      <c r="J56" s="537">
        <v>1458.5523705000001</v>
      </c>
      <c r="K56" s="536">
        <v>3091.4264872700005</v>
      </c>
      <c r="L56" s="537">
        <v>68.307152286000004</v>
      </c>
      <c r="M56" s="537">
        <v>1.2981821839999999</v>
      </c>
      <c r="N56" s="537">
        <v>315.87476294999999</v>
      </c>
      <c r="O56" s="536">
        <v>385.48009741999999</v>
      </c>
      <c r="P56" s="536">
        <f>+C56+'[4]31a'!C54+O56</f>
        <v>32899.973113852</v>
      </c>
      <c r="R56" s="559"/>
    </row>
    <row r="57" spans="2:18" s="554" customFormat="1" ht="34.9" hidden="1" customHeight="1">
      <c r="B57" s="215">
        <v>2017</v>
      </c>
      <c r="C57" s="891"/>
      <c r="D57" s="891"/>
      <c r="E57" s="891"/>
      <c r="F57" s="891"/>
      <c r="G57" s="891"/>
      <c r="H57" s="891"/>
      <c r="I57" s="891"/>
      <c r="J57" s="891"/>
      <c r="K57" s="891"/>
      <c r="L57" s="891"/>
      <c r="M57" s="891"/>
      <c r="N57" s="891"/>
      <c r="O57" s="891"/>
      <c r="P57" s="891"/>
      <c r="R57" s="559"/>
    </row>
    <row r="58" spans="2:18" s="554" customFormat="1" ht="34.9" hidden="1" customHeight="1">
      <c r="B58" s="216">
        <v>42736</v>
      </c>
      <c r="C58" s="531">
        <f t="shared" si="0"/>
        <v>30208.981748778999</v>
      </c>
      <c r="D58" s="532">
        <v>8383.6206834509994</v>
      </c>
      <c r="E58" s="532">
        <v>4649.0768632580002</v>
      </c>
      <c r="F58" s="532">
        <v>13724.015191909999</v>
      </c>
      <c r="G58" s="531">
        <v>26756.712738618997</v>
      </c>
      <c r="H58" s="532">
        <v>1316.14439416</v>
      </c>
      <c r="I58" s="532">
        <v>549.18522599999994</v>
      </c>
      <c r="J58" s="532">
        <v>1586.93939</v>
      </c>
      <c r="K58" s="531">
        <v>3452.2690101600001</v>
      </c>
      <c r="L58" s="532">
        <v>83.741237549000004</v>
      </c>
      <c r="M58" s="532">
        <v>1.2787347420000001</v>
      </c>
      <c r="N58" s="532">
        <v>340.08153169000002</v>
      </c>
      <c r="O58" s="531">
        <v>425.10150398100001</v>
      </c>
      <c r="P58" s="531">
        <f>+C58+'[4]31a'!C56+O58</f>
        <v>33016.085039334001</v>
      </c>
      <c r="R58" s="559"/>
    </row>
    <row r="59" spans="2:18" s="554" customFormat="1" ht="34.9" hidden="1" customHeight="1">
      <c r="B59" s="217">
        <v>42768</v>
      </c>
      <c r="C59" s="536">
        <f t="shared" si="0"/>
        <v>29576.314115252004</v>
      </c>
      <c r="D59" s="537">
        <v>8395.9911897000002</v>
      </c>
      <c r="E59" s="537">
        <v>4680.9955081919998</v>
      </c>
      <c r="F59" s="537">
        <v>13076.83888166</v>
      </c>
      <c r="G59" s="536">
        <v>26153.825579552002</v>
      </c>
      <c r="H59" s="537">
        <v>1314.4123854000002</v>
      </c>
      <c r="I59" s="537">
        <v>555.82712400000003</v>
      </c>
      <c r="J59" s="537">
        <v>1552.2490263</v>
      </c>
      <c r="K59" s="536">
        <v>3422.4885357000003</v>
      </c>
      <c r="L59" s="537">
        <v>76.881855299999998</v>
      </c>
      <c r="M59" s="537">
        <v>2.8828168079999998</v>
      </c>
      <c r="N59" s="537">
        <v>291.82248783999995</v>
      </c>
      <c r="O59" s="536">
        <v>371.58715994799996</v>
      </c>
      <c r="P59" s="536">
        <f>+C59+'[4]31a'!C57+O59</f>
        <v>32316.984662981005</v>
      </c>
      <c r="R59" s="559"/>
    </row>
    <row r="60" spans="2:18" s="554" customFormat="1" ht="34.9" hidden="1" customHeight="1">
      <c r="B60" s="216">
        <v>42795</v>
      </c>
      <c r="C60" s="531">
        <f t="shared" si="0"/>
        <v>29521.438429006994</v>
      </c>
      <c r="D60" s="532">
        <v>8367.7213802370006</v>
      </c>
      <c r="E60" s="532">
        <v>4752.9188986099998</v>
      </c>
      <c r="F60" s="532">
        <v>12993.744880959999</v>
      </c>
      <c r="G60" s="531">
        <v>26114.385159806996</v>
      </c>
      <c r="H60" s="532">
        <v>1275.7272657000001</v>
      </c>
      <c r="I60" s="532">
        <v>556.53213300000004</v>
      </c>
      <c r="J60" s="532">
        <v>1574.7938704999999</v>
      </c>
      <c r="K60" s="531">
        <v>3407.0532691999997</v>
      </c>
      <c r="L60" s="532">
        <v>65.497399862999998</v>
      </c>
      <c r="M60" s="532">
        <v>3.6534633899999998</v>
      </c>
      <c r="N60" s="532">
        <v>296.26120083999996</v>
      </c>
      <c r="O60" s="531">
        <v>365.41206409299997</v>
      </c>
      <c r="P60" s="531">
        <f>+C60+'[4]31a'!C58+O60</f>
        <v>32307.405328837995</v>
      </c>
      <c r="R60" s="559"/>
    </row>
    <row r="61" spans="2:18" s="554" customFormat="1" ht="34.9" hidden="1" customHeight="1">
      <c r="B61" s="217">
        <v>42826</v>
      </c>
      <c r="C61" s="536">
        <f t="shared" si="0"/>
        <v>29625.445787269004</v>
      </c>
      <c r="D61" s="537">
        <v>8514.674203894001</v>
      </c>
      <c r="E61" s="537">
        <v>4777.4024787150001</v>
      </c>
      <c r="F61" s="537">
        <v>12927.451507959999</v>
      </c>
      <c r="G61" s="536">
        <v>26219.528190569003</v>
      </c>
      <c r="H61" s="537">
        <v>1273.4190297999999</v>
      </c>
      <c r="I61" s="537">
        <v>557.91150600000003</v>
      </c>
      <c r="J61" s="537">
        <v>1574.5870609000001</v>
      </c>
      <c r="K61" s="536">
        <v>3405.9175967000001</v>
      </c>
      <c r="L61" s="537">
        <v>79.881534005999995</v>
      </c>
      <c r="M61" s="537">
        <v>0.92350428500000004</v>
      </c>
      <c r="N61" s="537">
        <v>291.02720533999997</v>
      </c>
      <c r="O61" s="536">
        <v>371.83224363099998</v>
      </c>
      <c r="P61" s="536">
        <f>+C61+'[4]31a'!C59+O61</f>
        <v>32418.835409319003</v>
      </c>
      <c r="R61" s="559"/>
    </row>
    <row r="62" spans="2:18" s="554" customFormat="1" ht="34.9" hidden="1" customHeight="1">
      <c r="B62" s="216">
        <v>42856</v>
      </c>
      <c r="C62" s="531">
        <f t="shared" si="0"/>
        <v>29618.524264321997</v>
      </c>
      <c r="D62" s="532">
        <v>8467.8957934999999</v>
      </c>
      <c r="E62" s="532">
        <v>4785.9857877320001</v>
      </c>
      <c r="F62" s="532">
        <v>12943.40130929</v>
      </c>
      <c r="G62" s="531">
        <v>26197.282890521998</v>
      </c>
      <c r="H62" s="532">
        <v>1252.902386</v>
      </c>
      <c r="I62" s="532">
        <v>564.07106199999998</v>
      </c>
      <c r="J62" s="532">
        <v>1604.2679258000001</v>
      </c>
      <c r="K62" s="531">
        <v>3421.2413737999996</v>
      </c>
      <c r="L62" s="532">
        <v>78.629458900000003</v>
      </c>
      <c r="M62" s="532">
        <v>2.5665232680000001</v>
      </c>
      <c r="N62" s="532">
        <v>295.01613311</v>
      </c>
      <c r="O62" s="531">
        <v>376.212115278</v>
      </c>
      <c r="P62" s="531">
        <f>+C62+'[4]31a'!C60+O62</f>
        <v>32481.542184217997</v>
      </c>
      <c r="R62" s="559"/>
    </row>
    <row r="63" spans="2:18" s="554" customFormat="1" ht="34.9" hidden="1" customHeight="1">
      <c r="B63" s="217">
        <v>42887</v>
      </c>
      <c r="C63" s="536">
        <f t="shared" si="0"/>
        <v>29965.857080545</v>
      </c>
      <c r="D63" s="537">
        <v>8617.5992662810004</v>
      </c>
      <c r="E63" s="537">
        <v>4899.1309632539997</v>
      </c>
      <c r="F63" s="537">
        <v>13010.46881531</v>
      </c>
      <c r="G63" s="536">
        <v>26527.199044845001</v>
      </c>
      <c r="H63" s="537">
        <v>1239.7870427999999</v>
      </c>
      <c r="I63" s="537">
        <v>580.28811099999996</v>
      </c>
      <c r="J63" s="537">
        <v>1618.5828819000001</v>
      </c>
      <c r="K63" s="536">
        <v>3438.6580357000003</v>
      </c>
      <c r="L63" s="537">
        <v>74.790166719000013</v>
      </c>
      <c r="M63" s="537">
        <v>1.1340867460000001</v>
      </c>
      <c r="N63" s="537">
        <v>295.47548969000002</v>
      </c>
      <c r="O63" s="536">
        <v>371.39974315500001</v>
      </c>
      <c r="P63" s="536">
        <f>+C63+'[4]31a'!C61+O63</f>
        <v>32785.756044759997</v>
      </c>
      <c r="R63" s="559"/>
    </row>
    <row r="64" spans="2:18" s="554" customFormat="1" ht="34.9" hidden="1" customHeight="1">
      <c r="B64" s="216">
        <v>42917</v>
      </c>
      <c r="C64" s="531">
        <f t="shared" si="0"/>
        <v>30033.923996961996</v>
      </c>
      <c r="D64" s="532">
        <v>8435.3899680209997</v>
      </c>
      <c r="E64" s="532">
        <v>4879.0619548310005</v>
      </c>
      <c r="F64" s="532">
        <v>13202.473048240001</v>
      </c>
      <c r="G64" s="531">
        <v>26516.924971091998</v>
      </c>
      <c r="H64" s="532">
        <v>1277.79224987</v>
      </c>
      <c r="I64" s="532">
        <v>590.81249300000002</v>
      </c>
      <c r="J64" s="532">
        <v>1648.3942830000001</v>
      </c>
      <c r="K64" s="531">
        <v>3516.99902587</v>
      </c>
      <c r="L64" s="532">
        <v>88.512712278999999</v>
      </c>
      <c r="M64" s="532">
        <v>0.91534716900000002</v>
      </c>
      <c r="N64" s="532">
        <v>309.56133115999995</v>
      </c>
      <c r="O64" s="531">
        <v>398.98939060799995</v>
      </c>
      <c r="P64" s="531">
        <f>+C64+'[4]31a'!C62+O64</f>
        <v>32810.593476048998</v>
      </c>
      <c r="R64" s="559"/>
    </row>
    <row r="65" spans="2:18" s="554" customFormat="1" ht="34.9" hidden="1" customHeight="1">
      <c r="B65" s="217">
        <v>42948</v>
      </c>
      <c r="C65" s="536">
        <f t="shared" si="0"/>
        <v>30202.751663000003</v>
      </c>
      <c r="D65" s="537">
        <v>8447.5603790000005</v>
      </c>
      <c r="E65" s="537">
        <v>4867.8150800000003</v>
      </c>
      <c r="F65" s="537">
        <v>13329.055299</v>
      </c>
      <c r="G65" s="536">
        <v>26644.430758000002</v>
      </c>
      <c r="H65" s="537">
        <v>1269.809896</v>
      </c>
      <c r="I65" s="537">
        <v>591.64403900000002</v>
      </c>
      <c r="J65" s="537">
        <v>1696.86697</v>
      </c>
      <c r="K65" s="536">
        <v>3558.3209049999996</v>
      </c>
      <c r="L65" s="537">
        <v>64.690224000000001</v>
      </c>
      <c r="M65" s="537">
        <v>0.90409700000000004</v>
      </c>
      <c r="N65" s="537">
        <v>305.93401299999999</v>
      </c>
      <c r="O65" s="536">
        <v>371.52833399999997</v>
      </c>
      <c r="P65" s="536">
        <f>+C65+'[4]31a'!C63+O65</f>
        <v>32682.037405000003</v>
      </c>
      <c r="R65" s="559"/>
    </row>
    <row r="66" spans="2:18" s="554" customFormat="1" ht="34.9" hidden="1" customHeight="1">
      <c r="B66" s="216">
        <v>42979</v>
      </c>
      <c r="C66" s="531">
        <f t="shared" si="0"/>
        <v>30255.858583175999</v>
      </c>
      <c r="D66" s="532">
        <v>8453.6278122820004</v>
      </c>
      <c r="E66" s="532">
        <v>4912.4940983739998</v>
      </c>
      <c r="F66" s="532">
        <v>13316.310675010001</v>
      </c>
      <c r="G66" s="531">
        <v>26682.432585666</v>
      </c>
      <c r="H66" s="532">
        <v>1259.9846215099999</v>
      </c>
      <c r="I66" s="532">
        <v>591.39634799999999</v>
      </c>
      <c r="J66" s="532">
        <v>1722.045028</v>
      </c>
      <c r="K66" s="531">
        <v>3573.4259975099994</v>
      </c>
      <c r="L66" s="532">
        <v>67.758976318000009</v>
      </c>
      <c r="M66" s="532">
        <v>0.89482362599999998</v>
      </c>
      <c r="N66" s="532">
        <v>299.66410049000001</v>
      </c>
      <c r="O66" s="531">
        <v>368.31790043400002</v>
      </c>
      <c r="P66" s="531">
        <f>+C66+'[4]31a'!C64+O66</f>
        <v>32748.155478848999</v>
      </c>
      <c r="R66" s="559"/>
    </row>
    <row r="67" spans="2:18" s="554" customFormat="1" ht="34.9" hidden="1" customHeight="1">
      <c r="B67" s="217">
        <v>43009</v>
      </c>
      <c r="C67" s="536">
        <f t="shared" si="0"/>
        <v>30435.764788309003</v>
      </c>
      <c r="D67" s="537">
        <v>8408.4404528539999</v>
      </c>
      <c r="E67" s="537">
        <v>4921.8675825150003</v>
      </c>
      <c r="F67" s="537">
        <v>13509.80136605</v>
      </c>
      <c r="G67" s="536">
        <v>26840.109401419002</v>
      </c>
      <c r="H67" s="537">
        <v>1290.3406728900002</v>
      </c>
      <c r="I67" s="537">
        <v>586.078891</v>
      </c>
      <c r="J67" s="537">
        <v>1719.235823</v>
      </c>
      <c r="K67" s="536">
        <v>3595.65538689</v>
      </c>
      <c r="L67" s="537">
        <v>62.720829145999993</v>
      </c>
      <c r="M67" s="537">
        <v>0.90583348499999994</v>
      </c>
      <c r="N67" s="537">
        <v>298.66967864999998</v>
      </c>
      <c r="O67" s="536">
        <v>362.29634128099997</v>
      </c>
      <c r="P67" s="536">
        <f>+C67+'[4]31a'!C65+O67</f>
        <v>32929.982460059</v>
      </c>
      <c r="R67" s="559"/>
    </row>
    <row r="68" spans="2:18" s="554" customFormat="1" ht="34.9" hidden="1" customHeight="1">
      <c r="B68" s="216">
        <v>43040</v>
      </c>
      <c r="C68" s="531">
        <f t="shared" si="0"/>
        <v>30470.802815244995</v>
      </c>
      <c r="D68" s="532">
        <v>8352.6887329879992</v>
      </c>
      <c r="E68" s="532">
        <v>4990.2800435669997</v>
      </c>
      <c r="F68" s="532">
        <v>13547.288448849999</v>
      </c>
      <c r="G68" s="531">
        <v>26890.257225404996</v>
      </c>
      <c r="H68" s="532">
        <v>1246.8811738400002</v>
      </c>
      <c r="I68" s="532">
        <v>593.35677299999998</v>
      </c>
      <c r="J68" s="532">
        <v>1740.3076430000001</v>
      </c>
      <c r="K68" s="531">
        <v>3580.5455898400005</v>
      </c>
      <c r="L68" s="532">
        <v>63.068781811999997</v>
      </c>
      <c r="M68" s="532">
        <v>2.6046974330000001</v>
      </c>
      <c r="N68" s="532">
        <v>283.98085054999996</v>
      </c>
      <c r="O68" s="531">
        <v>349.65432979499997</v>
      </c>
      <c r="P68" s="531">
        <f>+C68+'[4]31a'!C66+O68</f>
        <v>33107.715722447996</v>
      </c>
      <c r="R68" s="559"/>
    </row>
    <row r="69" spans="2:18" s="554" customFormat="1" ht="34.9" hidden="1" customHeight="1">
      <c r="B69" s="217">
        <v>43070</v>
      </c>
      <c r="C69" s="536">
        <f t="shared" si="0"/>
        <v>30551.876989511002</v>
      </c>
      <c r="D69" s="537">
        <v>8353.8481575650003</v>
      </c>
      <c r="E69" s="537">
        <v>5116.9018126559995</v>
      </c>
      <c r="F69" s="537">
        <v>13445.506775920001</v>
      </c>
      <c r="G69" s="536">
        <v>26916.256746141004</v>
      </c>
      <c r="H69" s="537">
        <v>1265.9197753699998</v>
      </c>
      <c r="I69" s="537">
        <v>603.33046200000001</v>
      </c>
      <c r="J69" s="537">
        <v>1766.3700060000001</v>
      </c>
      <c r="K69" s="536">
        <v>3635.62024337</v>
      </c>
      <c r="L69" s="537">
        <v>65.386366535000008</v>
      </c>
      <c r="M69" s="537">
        <v>0.18891934399999999</v>
      </c>
      <c r="N69" s="537">
        <v>243.95254778</v>
      </c>
      <c r="O69" s="536">
        <v>309.52783365900001</v>
      </c>
      <c r="P69" s="536">
        <f>+C69+'[4]31a'!C67+O69</f>
        <v>33197.656481427002</v>
      </c>
      <c r="R69" s="559"/>
    </row>
    <row r="70" spans="2:18" s="554" customFormat="1" ht="34.9" hidden="1" customHeight="1">
      <c r="B70" s="215">
        <v>2018</v>
      </c>
      <c r="C70" s="891"/>
      <c r="D70" s="891"/>
      <c r="E70" s="891"/>
      <c r="F70" s="891"/>
      <c r="G70" s="891"/>
      <c r="H70" s="891"/>
      <c r="I70" s="891"/>
      <c r="J70" s="891"/>
      <c r="K70" s="891"/>
      <c r="L70" s="891"/>
      <c r="M70" s="891"/>
      <c r="N70" s="891"/>
      <c r="O70" s="891"/>
      <c r="P70" s="891"/>
      <c r="R70" s="559"/>
    </row>
    <row r="71" spans="2:18" s="554" customFormat="1" ht="34.9" hidden="1" customHeight="1">
      <c r="B71" s="216">
        <v>43101</v>
      </c>
      <c r="C71" s="531">
        <f t="shared" si="0"/>
        <v>30707.604789458004</v>
      </c>
      <c r="D71" s="532">
        <v>8340.6817067339998</v>
      </c>
      <c r="E71" s="532">
        <v>5058.4905923840006</v>
      </c>
      <c r="F71" s="532">
        <v>13650.05037967</v>
      </c>
      <c r="G71" s="531">
        <v>27049.222678788003</v>
      </c>
      <c r="H71" s="532">
        <v>1285.13778267</v>
      </c>
      <c r="I71" s="532">
        <v>607.44120799999996</v>
      </c>
      <c r="J71" s="532">
        <v>1765.80312</v>
      </c>
      <c r="K71" s="531">
        <v>3658.3821106699997</v>
      </c>
      <c r="L71" s="532">
        <v>92.390037965999994</v>
      </c>
      <c r="M71" s="532">
        <v>0.18309661600000002</v>
      </c>
      <c r="N71" s="532">
        <v>270.73504093000003</v>
      </c>
      <c r="O71" s="531">
        <v>363.30817551200005</v>
      </c>
      <c r="P71" s="531">
        <f>+C71+'[4]31a'!C69+O71</f>
        <v>33444.275133686002</v>
      </c>
      <c r="R71" s="559"/>
    </row>
    <row r="72" spans="2:18" s="554" customFormat="1" ht="34.9" hidden="1" customHeight="1">
      <c r="B72" s="217">
        <v>43133</v>
      </c>
      <c r="C72" s="536">
        <f t="shared" si="0"/>
        <v>30676.630370421</v>
      </c>
      <c r="D72" s="537">
        <v>8222.6728285560002</v>
      </c>
      <c r="E72" s="537">
        <v>5078.1327962250007</v>
      </c>
      <c r="F72" s="537">
        <v>13699.831058969998</v>
      </c>
      <c r="G72" s="536">
        <v>27000.636683751</v>
      </c>
      <c r="H72" s="537">
        <v>1280.2178626699999</v>
      </c>
      <c r="I72" s="537">
        <v>611.01541399999996</v>
      </c>
      <c r="J72" s="537">
        <v>1784.7604100000001</v>
      </c>
      <c r="K72" s="536">
        <v>3675.99368667</v>
      </c>
      <c r="L72" s="537">
        <v>86.636674744000004</v>
      </c>
      <c r="M72" s="537">
        <v>0.391090775</v>
      </c>
      <c r="N72" s="537">
        <v>279.45135913000001</v>
      </c>
      <c r="O72" s="536">
        <v>366.47912464900003</v>
      </c>
      <c r="P72" s="536">
        <f>+C72+'[4]31a'!C70+O72</f>
        <v>33418.415592109995</v>
      </c>
      <c r="R72" s="559"/>
    </row>
    <row r="73" spans="2:18" s="554" customFormat="1" ht="34.9" hidden="1" customHeight="1">
      <c r="B73" s="216">
        <v>43160</v>
      </c>
      <c r="C73" s="531">
        <f t="shared" si="0"/>
        <v>30882.262964234</v>
      </c>
      <c r="D73" s="532">
        <v>8315.6203061979995</v>
      </c>
      <c r="E73" s="532">
        <v>5120.7907901859999</v>
      </c>
      <c r="F73" s="532">
        <v>13700.91026291</v>
      </c>
      <c r="G73" s="531">
        <v>27137.321359294001</v>
      </c>
      <c r="H73" s="532">
        <v>1260.2731039400001</v>
      </c>
      <c r="I73" s="532">
        <v>623.98404400000004</v>
      </c>
      <c r="J73" s="532">
        <v>1860.6844570000001</v>
      </c>
      <c r="K73" s="531">
        <v>3744.9416049400002</v>
      </c>
      <c r="L73" s="532">
        <v>78.040191301999997</v>
      </c>
      <c r="M73" s="532">
        <v>0.48312081400000001</v>
      </c>
      <c r="N73" s="532">
        <v>289.80787999</v>
      </c>
      <c r="O73" s="531">
        <v>368.331192106</v>
      </c>
      <c r="P73" s="531">
        <f>+C73+'[4]31a'!C71+O73</f>
        <v>33618.604979647003</v>
      </c>
      <c r="R73" s="559"/>
    </row>
    <row r="74" spans="2:18" s="554" customFormat="1" ht="34.9" hidden="1" customHeight="1">
      <c r="B74" s="217">
        <v>43191</v>
      </c>
      <c r="C74" s="536">
        <f t="shared" si="0"/>
        <v>30978.615291360002</v>
      </c>
      <c r="D74" s="537">
        <v>8280.4841233750012</v>
      </c>
      <c r="E74" s="537">
        <v>5136.8739742649996</v>
      </c>
      <c r="F74" s="537">
        <v>13747.767110299999</v>
      </c>
      <c r="G74" s="536">
        <v>27165.12520794</v>
      </c>
      <c r="H74" s="537">
        <v>1269.80606242</v>
      </c>
      <c r="I74" s="537">
        <v>630.88292899999999</v>
      </c>
      <c r="J74" s="537">
        <v>1912.8010919999999</v>
      </c>
      <c r="K74" s="536">
        <v>3813.4900834199998</v>
      </c>
      <c r="L74" s="537">
        <v>82.156873924999999</v>
      </c>
      <c r="M74" s="537">
        <v>0.49527073499999996</v>
      </c>
      <c r="N74" s="537">
        <v>296.17503240000002</v>
      </c>
      <c r="O74" s="536">
        <v>378.82717706000005</v>
      </c>
      <c r="P74" s="536">
        <f>+C74+'[4]31a'!C72+O74</f>
        <v>33874.253179772</v>
      </c>
      <c r="R74" s="559"/>
    </row>
    <row r="75" spans="2:18" s="554" customFormat="1" ht="34.9" hidden="1" customHeight="1">
      <c r="B75" s="216">
        <v>43221</v>
      </c>
      <c r="C75" s="531">
        <f t="shared" si="0"/>
        <v>30851.300092052003</v>
      </c>
      <c r="D75" s="532">
        <v>8143.7609436840003</v>
      </c>
      <c r="E75" s="532">
        <v>5122.2473008079996</v>
      </c>
      <c r="F75" s="532">
        <v>13785.64644654</v>
      </c>
      <c r="G75" s="531">
        <v>27051.654691032003</v>
      </c>
      <c r="H75" s="532">
        <v>1261.8428750200001</v>
      </c>
      <c r="I75" s="532">
        <v>630.11528799999996</v>
      </c>
      <c r="J75" s="532">
        <v>1907.687238</v>
      </c>
      <c r="K75" s="531">
        <v>3799.64540102</v>
      </c>
      <c r="L75" s="532">
        <v>74.717246416000009</v>
      </c>
      <c r="M75" s="532">
        <v>0.51979319199999996</v>
      </c>
      <c r="N75" s="532">
        <v>291.31531645999996</v>
      </c>
      <c r="O75" s="531">
        <v>366.55235606799999</v>
      </c>
      <c r="P75" s="531">
        <f>+C75+'[4]31a'!C73+O75</f>
        <v>33865.354197129003</v>
      </c>
      <c r="R75" s="559"/>
    </row>
    <row r="76" spans="2:18" s="554" customFormat="1" ht="34.9" hidden="1" customHeight="1">
      <c r="B76" s="217">
        <v>43252</v>
      </c>
      <c r="C76" s="536">
        <f t="shared" si="0"/>
        <v>30831.450133747996</v>
      </c>
      <c r="D76" s="537">
        <v>8146.543045896</v>
      </c>
      <c r="E76" s="537">
        <v>5139.929950402</v>
      </c>
      <c r="F76" s="537">
        <v>13780.662261429999</v>
      </c>
      <c r="G76" s="536">
        <v>27067.135257727998</v>
      </c>
      <c r="H76" s="537">
        <v>1254.4087630199999</v>
      </c>
      <c r="I76" s="537">
        <v>636.064393</v>
      </c>
      <c r="J76" s="537">
        <v>1873.8417199999999</v>
      </c>
      <c r="K76" s="536">
        <v>3764.3148760200002</v>
      </c>
      <c r="L76" s="537">
        <v>72.029213504000012</v>
      </c>
      <c r="M76" s="537">
        <v>0.59139359800000002</v>
      </c>
      <c r="N76" s="537">
        <v>288.73969607000004</v>
      </c>
      <c r="O76" s="536">
        <v>361.36030317200004</v>
      </c>
      <c r="P76" s="536">
        <f>+C76+'[4]31a'!C74+O76</f>
        <v>33750.317177984994</v>
      </c>
      <c r="R76" s="559"/>
    </row>
    <row r="77" spans="2:18" s="554" customFormat="1" ht="34.9" hidden="1" customHeight="1">
      <c r="B77" s="216">
        <v>43282</v>
      </c>
      <c r="C77" s="531">
        <f t="shared" si="0"/>
        <v>30862.532134513996</v>
      </c>
      <c r="D77" s="532">
        <v>8134.1300918839997</v>
      </c>
      <c r="E77" s="532">
        <v>5132.3988649499997</v>
      </c>
      <c r="F77" s="532">
        <v>13799.197795529999</v>
      </c>
      <c r="G77" s="531">
        <v>27065.726752363997</v>
      </c>
      <c r="H77" s="532">
        <v>1255.6306221500001</v>
      </c>
      <c r="I77" s="532">
        <v>640.29695800000002</v>
      </c>
      <c r="J77" s="532">
        <v>1900.877802</v>
      </c>
      <c r="K77" s="531">
        <v>3796.8053821499998</v>
      </c>
      <c r="L77" s="532">
        <v>67.578538616000003</v>
      </c>
      <c r="M77" s="532">
        <v>0.57744705000000007</v>
      </c>
      <c r="N77" s="532">
        <v>289.71224337000001</v>
      </c>
      <c r="O77" s="531">
        <v>357.868229036</v>
      </c>
      <c r="P77" s="531">
        <f>+C77+'[4]31a'!C75+O77</f>
        <v>33758.755922316996</v>
      </c>
      <c r="R77" s="559"/>
    </row>
    <row r="78" spans="2:18" s="554" customFormat="1" ht="34.9" hidden="1" customHeight="1">
      <c r="B78" s="217">
        <v>43313</v>
      </c>
      <c r="C78" s="536">
        <f t="shared" si="0"/>
        <v>31029.035334635002</v>
      </c>
      <c r="D78" s="537">
        <v>8210.2183448859996</v>
      </c>
      <c r="E78" s="537">
        <v>5048.0387739790003</v>
      </c>
      <c r="F78" s="537">
        <v>13897.791326929999</v>
      </c>
      <c r="G78" s="536">
        <v>27156.048445795001</v>
      </c>
      <c r="H78" s="537">
        <v>1308.8387158399998</v>
      </c>
      <c r="I78" s="537">
        <v>640.75296800000001</v>
      </c>
      <c r="J78" s="537">
        <v>1923.395205</v>
      </c>
      <c r="K78" s="536">
        <v>3872.9868888399997</v>
      </c>
      <c r="L78" s="537">
        <v>64.352438413999991</v>
      </c>
      <c r="M78" s="537">
        <v>0.42127402099999994</v>
      </c>
      <c r="N78" s="537">
        <v>283.72140987</v>
      </c>
      <c r="O78" s="536">
        <v>348.495122305</v>
      </c>
      <c r="P78" s="536">
        <f>+C78+'[4]31a'!C76+O78</f>
        <v>33961.551866563001</v>
      </c>
      <c r="R78" s="559"/>
    </row>
    <row r="79" spans="2:18" s="554" customFormat="1" ht="34.9" hidden="1" customHeight="1">
      <c r="B79" s="216">
        <v>43344</v>
      </c>
      <c r="C79" s="531">
        <f t="shared" si="0"/>
        <v>30967.796459889996</v>
      </c>
      <c r="D79" s="532">
        <v>8123.7672619939995</v>
      </c>
      <c r="E79" s="532">
        <v>5024.2764411859998</v>
      </c>
      <c r="F79" s="532">
        <v>13953.627067639998</v>
      </c>
      <c r="G79" s="531">
        <v>27101.670770819997</v>
      </c>
      <c r="H79" s="532">
        <v>1294.9776140699998</v>
      </c>
      <c r="I79" s="532">
        <v>626.56748700000003</v>
      </c>
      <c r="J79" s="532">
        <v>1944.580588</v>
      </c>
      <c r="K79" s="531">
        <v>3866.1256890699997</v>
      </c>
      <c r="L79" s="532">
        <v>64.994156806000007</v>
      </c>
      <c r="M79" s="532">
        <v>0.77460781400000001</v>
      </c>
      <c r="N79" s="532">
        <v>284.30729306000001</v>
      </c>
      <c r="O79" s="531">
        <v>350.07605768000002</v>
      </c>
      <c r="P79" s="531">
        <f>+C79+'[4]31a'!C77+O79</f>
        <v>33829.637335205</v>
      </c>
      <c r="R79" s="559"/>
    </row>
    <row r="80" spans="2:18" s="554" customFormat="1" ht="34.9" hidden="1" customHeight="1">
      <c r="B80" s="217">
        <v>43374</v>
      </c>
      <c r="C80" s="536">
        <f t="shared" si="0"/>
        <v>30865.984392930997</v>
      </c>
      <c r="D80" s="537">
        <v>7936.4270312600001</v>
      </c>
      <c r="E80" s="537">
        <v>4995.8108026709997</v>
      </c>
      <c r="F80" s="537">
        <v>14067.550707009999</v>
      </c>
      <c r="G80" s="536">
        <v>26999.788540940997</v>
      </c>
      <c r="H80" s="537">
        <v>1271.08654899</v>
      </c>
      <c r="I80" s="537">
        <v>627.78293199999996</v>
      </c>
      <c r="J80" s="537">
        <v>1967.3263710000001</v>
      </c>
      <c r="K80" s="536">
        <v>3866.1958519899999</v>
      </c>
      <c r="L80" s="537">
        <v>52.426726739999999</v>
      </c>
      <c r="M80" s="537">
        <v>0.98923932899999989</v>
      </c>
      <c r="N80" s="537">
        <v>284.35514259000001</v>
      </c>
      <c r="O80" s="536">
        <v>337.77110865899999</v>
      </c>
      <c r="P80" s="536">
        <f>+C80+'[4]31a'!C78+O80</f>
        <v>33754.018862979996</v>
      </c>
      <c r="R80" s="559"/>
    </row>
    <row r="81" spans="2:18" s="554" customFormat="1" ht="34.9" hidden="1" customHeight="1">
      <c r="B81" s="216">
        <v>43405</v>
      </c>
      <c r="C81" s="531">
        <f t="shared" si="0"/>
        <v>30936.796939756001</v>
      </c>
      <c r="D81" s="532">
        <v>7968.9725979550012</v>
      </c>
      <c r="E81" s="532">
        <v>4980.5949708010003</v>
      </c>
      <c r="F81" s="532">
        <v>14029.914398840001</v>
      </c>
      <c r="G81" s="531">
        <v>26979.481967596003</v>
      </c>
      <c r="H81" s="532">
        <v>1259.73763216</v>
      </c>
      <c r="I81" s="532">
        <v>642.03155200000003</v>
      </c>
      <c r="J81" s="532">
        <v>2055.5457879999999</v>
      </c>
      <c r="K81" s="531">
        <v>3957.3149721599998</v>
      </c>
      <c r="L81" s="532">
        <v>74.745386644999996</v>
      </c>
      <c r="M81" s="532">
        <v>0.97570819900000005</v>
      </c>
      <c r="N81" s="532">
        <v>275.96606106000002</v>
      </c>
      <c r="O81" s="531">
        <v>351.68715590400001</v>
      </c>
      <c r="P81" s="531">
        <f>+C81+'[4]31a'!C79+O81</f>
        <v>33744.159245590003</v>
      </c>
      <c r="R81" s="559"/>
    </row>
    <row r="82" spans="2:18" s="554" customFormat="1" ht="34.9" hidden="1" customHeight="1">
      <c r="B82" s="217">
        <v>43435</v>
      </c>
      <c r="C82" s="536">
        <f t="shared" si="0"/>
        <v>30786.751332729997</v>
      </c>
      <c r="D82" s="537">
        <v>7798.6457349759994</v>
      </c>
      <c r="E82" s="537">
        <v>5041.7553448939998</v>
      </c>
      <c r="F82" s="537">
        <v>14104.09060417</v>
      </c>
      <c r="G82" s="536">
        <v>26944.491684039996</v>
      </c>
      <c r="H82" s="537">
        <v>1233.8921756900002</v>
      </c>
      <c r="I82" s="537">
        <v>625.37068599999998</v>
      </c>
      <c r="J82" s="537">
        <v>1982.996787</v>
      </c>
      <c r="K82" s="536">
        <v>3842.2596486900002</v>
      </c>
      <c r="L82" s="537">
        <v>111.23105172400001</v>
      </c>
      <c r="M82" s="537">
        <v>1.2210121059999999</v>
      </c>
      <c r="N82" s="537">
        <v>277.68391782999998</v>
      </c>
      <c r="O82" s="536">
        <v>390.13598165999997</v>
      </c>
      <c r="P82" s="536">
        <f>+C82+'[4]31a'!C80+O82</f>
        <v>33848.067196639</v>
      </c>
      <c r="R82" s="559"/>
    </row>
    <row r="83" spans="2:18" s="554" customFormat="1" ht="34.9" hidden="1" customHeight="1">
      <c r="B83" s="215">
        <v>2019</v>
      </c>
      <c r="C83" s="891"/>
      <c r="D83" s="891"/>
      <c r="E83" s="891"/>
      <c r="F83" s="891"/>
      <c r="G83" s="891"/>
      <c r="H83" s="891"/>
      <c r="I83" s="891"/>
      <c r="J83" s="891"/>
      <c r="K83" s="891"/>
      <c r="L83" s="891"/>
      <c r="M83" s="891"/>
      <c r="N83" s="891"/>
      <c r="O83" s="891"/>
      <c r="P83" s="891"/>
      <c r="R83" s="559"/>
    </row>
    <row r="84" spans="2:18" s="554" customFormat="1" ht="34.9" hidden="1" customHeight="1">
      <c r="B84" s="216">
        <v>43466</v>
      </c>
      <c r="C84" s="531">
        <f t="shared" si="0"/>
        <v>30724.390441768002</v>
      </c>
      <c r="D84" s="532">
        <v>7684.8205143020004</v>
      </c>
      <c r="E84" s="532">
        <v>4956.5451620659996</v>
      </c>
      <c r="F84" s="532">
        <v>14231.109902169999</v>
      </c>
      <c r="G84" s="531">
        <v>26872.475578538</v>
      </c>
      <c r="H84" s="532">
        <v>1214.0918612299999</v>
      </c>
      <c r="I84" s="532">
        <v>629.42315399999995</v>
      </c>
      <c r="J84" s="532">
        <v>2008.399848</v>
      </c>
      <c r="K84" s="531">
        <v>3851.9148632300003</v>
      </c>
      <c r="L84" s="532">
        <v>53.079446298000008</v>
      </c>
      <c r="M84" s="532">
        <v>0.52454593400000005</v>
      </c>
      <c r="N84" s="532">
        <v>301.80699006999998</v>
      </c>
      <c r="O84" s="531">
        <v>355.41098230199998</v>
      </c>
      <c r="P84" s="531">
        <f>+C84+'[4]31a'!C82+O84</f>
        <v>33648.805720035001</v>
      </c>
      <c r="R84" s="559"/>
    </row>
    <row r="85" spans="2:18" s="554" customFormat="1" ht="34.9" hidden="1" customHeight="1">
      <c r="B85" s="217">
        <v>43497</v>
      </c>
      <c r="C85" s="536">
        <f t="shared" ref="C85:C147" si="11">+G85+K85</f>
        <v>30858.219932273001</v>
      </c>
      <c r="D85" s="537">
        <v>7678.1038578359994</v>
      </c>
      <c r="E85" s="537">
        <v>4952.3722024570006</v>
      </c>
      <c r="F85" s="537">
        <v>14386.707784370001</v>
      </c>
      <c r="G85" s="536">
        <v>27017.183844663003</v>
      </c>
      <c r="H85" s="537">
        <v>1214.5058966099998</v>
      </c>
      <c r="I85" s="537">
        <v>631.90317500000003</v>
      </c>
      <c r="J85" s="537">
        <v>1994.6270159999999</v>
      </c>
      <c r="K85" s="536">
        <v>3841.0360876099994</v>
      </c>
      <c r="L85" s="537">
        <v>60.950850063999994</v>
      </c>
      <c r="M85" s="537">
        <v>0.73050854300000001</v>
      </c>
      <c r="N85" s="537">
        <v>273.23412526999999</v>
      </c>
      <c r="O85" s="536">
        <v>334.91548387699999</v>
      </c>
      <c r="P85" s="536">
        <f>+C85+'[4]31a'!C83+O85</f>
        <v>33731.951723933998</v>
      </c>
      <c r="R85" s="559"/>
    </row>
    <row r="86" spans="2:18" s="554" customFormat="1" ht="34.9" hidden="1" customHeight="1">
      <c r="B86" s="216">
        <v>43525</v>
      </c>
      <c r="C86" s="531">
        <f t="shared" si="11"/>
        <v>31025.710709362</v>
      </c>
      <c r="D86" s="532">
        <v>7782.936765677</v>
      </c>
      <c r="E86" s="532">
        <v>4984.5598960050002</v>
      </c>
      <c r="F86" s="532">
        <v>14387.040966489998</v>
      </c>
      <c r="G86" s="531">
        <v>27154.537628171998</v>
      </c>
      <c r="H86" s="532">
        <v>1217.8917751900001</v>
      </c>
      <c r="I86" s="532">
        <v>632.71182299999998</v>
      </c>
      <c r="J86" s="532">
        <v>2020.569483</v>
      </c>
      <c r="K86" s="531">
        <v>3871.1730811899997</v>
      </c>
      <c r="L86" s="532">
        <v>56.680999623000005</v>
      </c>
      <c r="M86" s="532">
        <v>2.1952989949999999</v>
      </c>
      <c r="N86" s="532">
        <v>273.72409020999999</v>
      </c>
      <c r="O86" s="531">
        <v>332.60038882800001</v>
      </c>
      <c r="P86" s="531">
        <f>+C86+'[4]31a'!C84+O86</f>
        <v>33754.518231526999</v>
      </c>
      <c r="R86" s="559"/>
    </row>
    <row r="87" spans="2:18" s="554" customFormat="1" ht="34.9" hidden="1" customHeight="1">
      <c r="B87" s="217">
        <v>43556</v>
      </c>
      <c r="C87" s="536">
        <f t="shared" si="11"/>
        <v>31100.702014114002</v>
      </c>
      <c r="D87" s="537">
        <v>7749.7658404229996</v>
      </c>
      <c r="E87" s="537">
        <v>4976.545764169</v>
      </c>
      <c r="F87" s="537">
        <v>14450.272896890001</v>
      </c>
      <c r="G87" s="536">
        <f>SUM(D87:F87)</f>
        <v>27176.584501482001</v>
      </c>
      <c r="H87" s="537">
        <v>1260.52855331</v>
      </c>
      <c r="I87" s="537">
        <v>644.30462299999999</v>
      </c>
      <c r="J87" s="537">
        <v>2019.2843363219999</v>
      </c>
      <c r="K87" s="536">
        <f>SUM(H87:J87)</f>
        <v>3924.1175126319999</v>
      </c>
      <c r="L87" s="537">
        <v>63.677584877000001</v>
      </c>
      <c r="M87" s="537">
        <v>1.911142831</v>
      </c>
      <c r="N87" s="537">
        <v>277.27617151999999</v>
      </c>
      <c r="O87" s="536">
        <v>342.86489922800001</v>
      </c>
      <c r="P87" s="536">
        <f>+C87+'[4]31a'!C85+O87</f>
        <v>33913.446635152999</v>
      </c>
      <c r="R87" s="559"/>
    </row>
    <row r="88" spans="2:18" s="554" customFormat="1" ht="34.9" hidden="1" customHeight="1">
      <c r="B88" s="216">
        <v>43586</v>
      </c>
      <c r="C88" s="531">
        <f t="shared" si="11"/>
        <v>31210.294140637001</v>
      </c>
      <c r="D88" s="532">
        <v>7812.451712522</v>
      </c>
      <c r="E88" s="532">
        <v>5001.4515298550004</v>
      </c>
      <c r="F88" s="532">
        <v>14475.829949989999</v>
      </c>
      <c r="G88" s="531">
        <v>27289.733192366999</v>
      </c>
      <c r="H88" s="532">
        <v>1212.5894692699999</v>
      </c>
      <c r="I88" s="532">
        <v>650.12715500000002</v>
      </c>
      <c r="J88" s="532">
        <v>2057.8443240000001</v>
      </c>
      <c r="K88" s="531">
        <v>3920.5609482700002</v>
      </c>
      <c r="L88" s="532">
        <v>64.782881577999987</v>
      </c>
      <c r="M88" s="532">
        <v>2.1791611450000001</v>
      </c>
      <c r="N88" s="532">
        <v>277.65872475999998</v>
      </c>
      <c r="O88" s="531">
        <v>344.62076748299995</v>
      </c>
      <c r="P88" s="531">
        <f>+C88+'[4]31a'!C86+O88</f>
        <v>34039.584611136001</v>
      </c>
      <c r="R88" s="559"/>
    </row>
    <row r="89" spans="2:18" s="554" customFormat="1" ht="34.9" hidden="1" customHeight="1">
      <c r="B89" s="217">
        <v>43617</v>
      </c>
      <c r="C89" s="536">
        <f t="shared" si="11"/>
        <v>31397.410889301002</v>
      </c>
      <c r="D89" s="537">
        <v>7915.8700035239999</v>
      </c>
      <c r="E89" s="537">
        <v>5012.4456917070002</v>
      </c>
      <c r="F89" s="537">
        <v>14492.463323650001</v>
      </c>
      <c r="G89" s="536">
        <v>27420.779018881003</v>
      </c>
      <c r="H89" s="537">
        <v>1214.45263342</v>
      </c>
      <c r="I89" s="537">
        <v>665.65790100000004</v>
      </c>
      <c r="J89" s="537">
        <v>2096.5213359999998</v>
      </c>
      <c r="K89" s="536">
        <v>3976.6318704199998</v>
      </c>
      <c r="L89" s="537">
        <v>56.588672676000002</v>
      </c>
      <c r="M89" s="537">
        <v>1.221307293</v>
      </c>
      <c r="N89" s="537">
        <v>278.08848609000006</v>
      </c>
      <c r="O89" s="536">
        <v>335.89846605900004</v>
      </c>
      <c r="P89" s="536">
        <f>+C89+'[4]31a'!C87+O89</f>
        <v>34225.464809753998</v>
      </c>
      <c r="R89" s="559"/>
    </row>
    <row r="90" spans="2:18" s="554" customFormat="1" ht="34.9" hidden="1" customHeight="1">
      <c r="B90" s="216">
        <v>43647</v>
      </c>
      <c r="C90" s="531">
        <f t="shared" si="11"/>
        <v>31647.529671271001</v>
      </c>
      <c r="D90" s="532">
        <v>7933.571375438999</v>
      </c>
      <c r="E90" s="532">
        <v>5040.9656755020005</v>
      </c>
      <c r="F90" s="532">
        <v>14689.869842150001</v>
      </c>
      <c r="G90" s="531">
        <v>27664.406893091</v>
      </c>
      <c r="H90" s="532">
        <v>1197.86853468</v>
      </c>
      <c r="I90" s="532">
        <v>671.61313800000005</v>
      </c>
      <c r="J90" s="532">
        <v>2113.6411054999999</v>
      </c>
      <c r="K90" s="531">
        <v>3983.1227781799998</v>
      </c>
      <c r="L90" s="532">
        <v>58.160111460999993</v>
      </c>
      <c r="M90" s="532">
        <v>1.6945354979999998</v>
      </c>
      <c r="N90" s="532">
        <v>276.36520616000001</v>
      </c>
      <c r="O90" s="531">
        <v>336.21985311899999</v>
      </c>
      <c r="P90" s="531">
        <f>+C90+'[4]31a'!C88+O90</f>
        <v>34577.334999992003</v>
      </c>
      <c r="R90" s="559"/>
    </row>
    <row r="91" spans="2:18" s="554" customFormat="1" ht="34.9" hidden="1" customHeight="1">
      <c r="B91" s="217">
        <v>43678</v>
      </c>
      <c r="C91" s="536">
        <f t="shared" si="11"/>
        <v>31870.354086824002</v>
      </c>
      <c r="D91" s="537">
        <v>8098.7443508079996</v>
      </c>
      <c r="E91" s="537">
        <v>4989.5359467859998</v>
      </c>
      <c r="F91" s="537">
        <v>14795.24215903</v>
      </c>
      <c r="G91" s="536">
        <v>27883.522456623999</v>
      </c>
      <c r="H91" s="537">
        <v>1205.9576442</v>
      </c>
      <c r="I91" s="537">
        <v>669.91944599999999</v>
      </c>
      <c r="J91" s="537">
        <v>2110.9545400000002</v>
      </c>
      <c r="K91" s="536">
        <v>3986.8316302000003</v>
      </c>
      <c r="L91" s="537">
        <v>51.375748092000002</v>
      </c>
      <c r="M91" s="537">
        <v>1.2797402139999998</v>
      </c>
      <c r="N91" s="537">
        <v>287.66418770000001</v>
      </c>
      <c r="O91" s="536">
        <v>340.31967600600001</v>
      </c>
      <c r="P91" s="536">
        <f>+C91+'[4]31a'!C89+O91</f>
        <v>34695.700616808004</v>
      </c>
      <c r="R91" s="559"/>
    </row>
    <row r="92" spans="2:18" s="554" customFormat="1" ht="34.9" hidden="1" customHeight="1">
      <c r="B92" s="216">
        <v>43709</v>
      </c>
      <c r="C92" s="531">
        <f t="shared" si="11"/>
        <v>31912.800211867001</v>
      </c>
      <c r="D92" s="532">
        <v>8029.5147536249997</v>
      </c>
      <c r="E92" s="532">
        <v>5006.2056095919997</v>
      </c>
      <c r="F92" s="532">
        <v>14858.4338109</v>
      </c>
      <c r="G92" s="531">
        <v>27894.154174117</v>
      </c>
      <c r="H92" s="532">
        <v>1189.4386387500001</v>
      </c>
      <c r="I92" s="532">
        <v>654.57837900000004</v>
      </c>
      <c r="J92" s="532">
        <v>2174.6290199999999</v>
      </c>
      <c r="K92" s="531">
        <v>4018.6460377499998</v>
      </c>
      <c r="L92" s="532">
        <v>64.208821775000004</v>
      </c>
      <c r="M92" s="532">
        <v>1.486631408</v>
      </c>
      <c r="N92" s="532">
        <v>307.11552854000001</v>
      </c>
      <c r="O92" s="531">
        <v>372.810981723</v>
      </c>
      <c r="P92" s="531">
        <f>+C92+'[4]31a'!C90+O92</f>
        <v>35015.243434800002</v>
      </c>
      <c r="R92" s="559"/>
    </row>
    <row r="93" spans="2:18" s="554" customFormat="1" ht="34.9" hidden="1" customHeight="1">
      <c r="B93" s="217">
        <v>43739</v>
      </c>
      <c r="C93" s="536">
        <f t="shared" si="11"/>
        <v>32083.098711283001</v>
      </c>
      <c r="D93" s="537">
        <v>8033.6210551300001</v>
      </c>
      <c r="E93" s="537">
        <v>5005.2472485429998</v>
      </c>
      <c r="F93" s="537">
        <v>15025.987894710001</v>
      </c>
      <c r="G93" s="536">
        <v>28064.856198383</v>
      </c>
      <c r="H93" s="537">
        <v>1183.8075799000001</v>
      </c>
      <c r="I93" s="537">
        <v>650.37633200000005</v>
      </c>
      <c r="J93" s="537">
        <v>2184.0586010000002</v>
      </c>
      <c r="K93" s="536">
        <v>4018.2425129000003</v>
      </c>
      <c r="L93" s="537">
        <v>60.859221170000012</v>
      </c>
      <c r="M93" s="537">
        <v>0.80676445699999999</v>
      </c>
      <c r="N93" s="537">
        <v>309.33851806000001</v>
      </c>
      <c r="O93" s="536">
        <v>371.00450368700001</v>
      </c>
      <c r="P93" s="536">
        <f>+C93+'[4]31a'!C91+O93</f>
        <v>35212.167454815004</v>
      </c>
      <c r="R93" s="559"/>
    </row>
    <row r="94" spans="2:18" s="554" customFormat="1" ht="34.9" hidden="1" customHeight="1">
      <c r="B94" s="216">
        <v>43770</v>
      </c>
      <c r="C94" s="531">
        <f t="shared" si="11"/>
        <v>32122.452936345002</v>
      </c>
      <c r="D94" s="532">
        <v>8012.6515559660002</v>
      </c>
      <c r="E94" s="532">
        <v>5030.8352222889998</v>
      </c>
      <c r="F94" s="532">
        <v>15043.178063720001</v>
      </c>
      <c r="G94" s="531">
        <v>28086.664841975002</v>
      </c>
      <c r="H94" s="532">
        <v>1184.85023237</v>
      </c>
      <c r="I94" s="532">
        <v>656.97348199999999</v>
      </c>
      <c r="J94" s="532">
        <v>2193.9643799999999</v>
      </c>
      <c r="K94" s="531">
        <v>4035.7880943699997</v>
      </c>
      <c r="L94" s="532">
        <v>67.906017834000011</v>
      </c>
      <c r="M94" s="532">
        <v>1.2208707109999999</v>
      </c>
      <c r="N94" s="532">
        <v>306.70189733999996</v>
      </c>
      <c r="O94" s="531">
        <v>375.828785885</v>
      </c>
      <c r="P94" s="531">
        <f>+C94+'[4]31a'!C92+O94</f>
        <v>35129.337574501005</v>
      </c>
      <c r="R94" s="559"/>
    </row>
    <row r="95" spans="2:18" s="554" customFormat="1" ht="34.9" hidden="1" customHeight="1">
      <c r="B95" s="217">
        <v>43800</v>
      </c>
      <c r="C95" s="536">
        <f t="shared" si="11"/>
        <v>32348.189109083003</v>
      </c>
      <c r="D95" s="537">
        <v>8040.7711549619999</v>
      </c>
      <c r="E95" s="537">
        <v>5166.1500285909997</v>
      </c>
      <c r="F95" s="537">
        <v>15085.1609439</v>
      </c>
      <c r="G95" s="536">
        <v>28292.082127453003</v>
      </c>
      <c r="H95" s="537">
        <v>1190.3108886300001</v>
      </c>
      <c r="I95" s="537">
        <v>663.07869600000004</v>
      </c>
      <c r="J95" s="537">
        <v>2202.7173969999999</v>
      </c>
      <c r="K95" s="536">
        <v>4056.1069816300001</v>
      </c>
      <c r="L95" s="537">
        <v>69.891319238000008</v>
      </c>
      <c r="M95" s="537">
        <v>1.2844534089999999</v>
      </c>
      <c r="N95" s="537">
        <v>307.90393188000002</v>
      </c>
      <c r="O95" s="536">
        <v>379.07970452699999</v>
      </c>
      <c r="P95" s="536">
        <f>+C95+'[4]31a'!C93+O95</f>
        <v>35305.323614652007</v>
      </c>
      <c r="R95" s="559"/>
    </row>
    <row r="96" spans="2:18" s="554" customFormat="1" ht="34.9" hidden="1" customHeight="1">
      <c r="B96" s="215">
        <v>2020</v>
      </c>
      <c r="C96" s="891"/>
      <c r="D96" s="891"/>
      <c r="E96" s="891"/>
      <c r="F96" s="891"/>
      <c r="G96" s="891"/>
      <c r="H96" s="891"/>
      <c r="I96" s="891"/>
      <c r="J96" s="891"/>
      <c r="K96" s="891"/>
      <c r="L96" s="891"/>
      <c r="M96" s="891"/>
      <c r="N96" s="891"/>
      <c r="O96" s="891"/>
      <c r="P96" s="891"/>
      <c r="R96" s="559"/>
    </row>
    <row r="97" spans="2:32" s="554" customFormat="1" ht="34.9" hidden="1" customHeight="1">
      <c r="B97" s="216">
        <v>43831</v>
      </c>
      <c r="C97" s="531">
        <f t="shared" si="11"/>
        <v>32548.139452156</v>
      </c>
      <c r="D97" s="532">
        <v>8139.4862976329996</v>
      </c>
      <c r="E97" s="532">
        <v>5117.4025079030007</v>
      </c>
      <c r="F97" s="532">
        <v>15182.3251112</v>
      </c>
      <c r="G97" s="531">
        <v>28439.213916736</v>
      </c>
      <c r="H97" s="532">
        <v>1250.85578042</v>
      </c>
      <c r="I97" s="532">
        <v>659.19257600000003</v>
      </c>
      <c r="J97" s="532">
        <v>2198.8771790000001</v>
      </c>
      <c r="K97" s="531">
        <v>4108.9255354199995</v>
      </c>
      <c r="L97" s="532">
        <v>99.208522267000006</v>
      </c>
      <c r="M97" s="532">
        <v>0.91678209699999991</v>
      </c>
      <c r="N97" s="532">
        <v>307.01630319999998</v>
      </c>
      <c r="O97" s="531">
        <v>407.14160756399997</v>
      </c>
      <c r="P97" s="531">
        <f>+C97+'[4]31a'!C95+O97</f>
        <v>35340.659449881001</v>
      </c>
      <c r="R97" s="559"/>
    </row>
    <row r="98" spans="2:32" s="554" customFormat="1" ht="34.9" hidden="1" customHeight="1">
      <c r="B98" s="217">
        <v>43862</v>
      </c>
      <c r="C98" s="536">
        <f t="shared" si="11"/>
        <v>32795.569760286002</v>
      </c>
      <c r="D98" s="537">
        <v>8230.3087124329995</v>
      </c>
      <c r="E98" s="537">
        <v>5126.6756738929998</v>
      </c>
      <c r="F98" s="537">
        <v>15274.6545695</v>
      </c>
      <c r="G98" s="536">
        <v>28631.638955825998</v>
      </c>
      <c r="H98" s="537">
        <v>1288.0798804600001</v>
      </c>
      <c r="I98" s="537">
        <v>663.73846100000003</v>
      </c>
      <c r="J98" s="537">
        <v>2212.1124629999999</v>
      </c>
      <c r="K98" s="536">
        <v>4163.9308044600002</v>
      </c>
      <c r="L98" s="537">
        <v>58.875444766999998</v>
      </c>
      <c r="M98" s="537">
        <v>1.6680591070000002</v>
      </c>
      <c r="N98" s="537">
        <v>320.32489224</v>
      </c>
      <c r="O98" s="536">
        <v>380.86839611400001</v>
      </c>
      <c r="P98" s="536">
        <f>+C98+'[4]31a'!C96+O98</f>
        <v>35677.925914633997</v>
      </c>
      <c r="R98" s="559"/>
    </row>
    <row r="99" spans="2:32" s="554" customFormat="1" ht="34.9" hidden="1" customHeight="1">
      <c r="B99" s="216">
        <v>43891</v>
      </c>
      <c r="C99" s="531">
        <f t="shared" si="11"/>
        <v>32605.387285402998</v>
      </c>
      <c r="D99" s="532">
        <v>8365.5227558170009</v>
      </c>
      <c r="E99" s="532">
        <v>5065.8836378260003</v>
      </c>
      <c r="F99" s="532">
        <v>15123.1398754</v>
      </c>
      <c r="G99" s="531">
        <v>28554.546269042999</v>
      </c>
      <c r="H99" s="532">
        <v>1255.1636373599999</v>
      </c>
      <c r="I99" s="532">
        <v>656.92805599999997</v>
      </c>
      <c r="J99" s="532">
        <v>2138.749323</v>
      </c>
      <c r="K99" s="531">
        <v>4050.8410163599997</v>
      </c>
      <c r="L99" s="532">
        <v>72.223586882999996</v>
      </c>
      <c r="M99" s="532">
        <v>1.5027891740000001</v>
      </c>
      <c r="N99" s="532">
        <v>316.97862693000002</v>
      </c>
      <c r="O99" s="531">
        <v>390.705002987</v>
      </c>
      <c r="P99" s="531">
        <f>+C99+'[4]31a'!C97+O99</f>
        <v>35323.542543415999</v>
      </c>
      <c r="R99" s="559"/>
    </row>
    <row r="100" spans="2:32" s="554" customFormat="1" ht="34.9" hidden="1" customHeight="1">
      <c r="B100" s="217">
        <v>43922</v>
      </c>
      <c r="C100" s="536">
        <f t="shared" si="11"/>
        <v>32134.322444635996</v>
      </c>
      <c r="D100" s="537">
        <v>8183.3256993119994</v>
      </c>
      <c r="E100" s="537">
        <v>5050.6608290240001</v>
      </c>
      <c r="F100" s="537">
        <v>14889.840970899999</v>
      </c>
      <c r="G100" s="536">
        <v>28123.827499235998</v>
      </c>
      <c r="H100" s="537">
        <v>1227.8384882999999</v>
      </c>
      <c r="I100" s="537">
        <v>660.90580999999997</v>
      </c>
      <c r="J100" s="537">
        <v>2121.7506470999997</v>
      </c>
      <c r="K100" s="536">
        <v>4010.4949453999998</v>
      </c>
      <c r="L100" s="537">
        <v>64.508457187999994</v>
      </c>
      <c r="M100" s="537">
        <v>1.6294489759999997</v>
      </c>
      <c r="N100" s="537">
        <v>334.42167491000004</v>
      </c>
      <c r="O100" s="536">
        <v>400.55958107400005</v>
      </c>
      <c r="P100" s="536">
        <f>+C100+'[4]31a'!C98+O100</f>
        <v>34914.248927065993</v>
      </c>
      <c r="R100" s="559"/>
    </row>
    <row r="101" spans="2:32" s="554" customFormat="1" ht="34.9" hidden="1" customHeight="1">
      <c r="B101" s="216">
        <v>43952</v>
      </c>
      <c r="C101" s="531">
        <f t="shared" si="11"/>
        <v>32201.205285066</v>
      </c>
      <c r="D101" s="532">
        <v>8234.559179807</v>
      </c>
      <c r="E101" s="532">
        <v>5090.5341072589999</v>
      </c>
      <c r="F101" s="532">
        <v>14876.0564596</v>
      </c>
      <c r="G101" s="531">
        <v>28201.149746666</v>
      </c>
      <c r="H101" s="532">
        <v>1215.9642033</v>
      </c>
      <c r="I101" s="532">
        <v>669.562949</v>
      </c>
      <c r="J101" s="532">
        <v>2114.5283860999998</v>
      </c>
      <c r="K101" s="531">
        <v>4000.0555383999999</v>
      </c>
      <c r="L101" s="532">
        <v>59.169659393000003</v>
      </c>
      <c r="M101" s="532">
        <v>1.687128741</v>
      </c>
      <c r="N101" s="532">
        <v>334.54112123000004</v>
      </c>
      <c r="O101" s="531">
        <v>395.39790936400004</v>
      </c>
      <c r="P101" s="531">
        <f>+C101+'[4]31a'!C99+O101</f>
        <v>34847.362467662002</v>
      </c>
      <c r="R101" s="559"/>
    </row>
    <row r="102" spans="2:32" s="554" customFormat="1" ht="34.9" hidden="1" customHeight="1">
      <c r="B102" s="217">
        <v>43983</v>
      </c>
      <c r="C102" s="536">
        <f t="shared" si="11"/>
        <v>32294.794636106995</v>
      </c>
      <c r="D102" s="537">
        <v>8256.4688839239989</v>
      </c>
      <c r="E102" s="537">
        <v>5091.3549686429997</v>
      </c>
      <c r="F102" s="537">
        <v>14505.282281739999</v>
      </c>
      <c r="G102" s="536">
        <v>27853.106134306996</v>
      </c>
      <c r="H102" s="537">
        <v>1305.3258537000002</v>
      </c>
      <c r="I102" s="537">
        <v>736.29504399999996</v>
      </c>
      <c r="J102" s="537">
        <v>2400.0676040999997</v>
      </c>
      <c r="K102" s="536">
        <v>4441.6885017999994</v>
      </c>
      <c r="L102" s="537">
        <v>75.57263447599999</v>
      </c>
      <c r="M102" s="537">
        <v>1.4633503569999999</v>
      </c>
      <c r="N102" s="537">
        <v>329.09064190000004</v>
      </c>
      <c r="O102" s="536">
        <v>406.12662673300002</v>
      </c>
      <c r="P102" s="536">
        <f>+C102+'[4]31a'!C100+O102</f>
        <v>34954.416786168993</v>
      </c>
      <c r="R102" s="559"/>
    </row>
    <row r="103" spans="2:32" s="554" customFormat="1" ht="34.9" hidden="1" customHeight="1">
      <c r="B103" s="216">
        <v>44013</v>
      </c>
      <c r="C103" s="531">
        <f t="shared" si="11"/>
        <v>32563.018776454999</v>
      </c>
      <c r="D103" s="532">
        <v>8309.8738318720007</v>
      </c>
      <c r="E103" s="532">
        <v>5227.8185067329996</v>
      </c>
      <c r="F103" s="532">
        <v>14527.671033750001</v>
      </c>
      <c r="G103" s="531">
        <v>28065.363372355001</v>
      </c>
      <c r="H103" s="532">
        <v>1343.1189159999999</v>
      </c>
      <c r="I103" s="532">
        <v>743.58305399999995</v>
      </c>
      <c r="J103" s="532">
        <v>2410.9534340999999</v>
      </c>
      <c r="K103" s="531">
        <v>4497.6554040999999</v>
      </c>
      <c r="L103" s="532">
        <v>70.800681728000001</v>
      </c>
      <c r="M103" s="532">
        <v>1.1013612669999999</v>
      </c>
      <c r="N103" s="532">
        <v>332.06873795000001</v>
      </c>
      <c r="O103" s="531">
        <v>403.970780945</v>
      </c>
      <c r="P103" s="531">
        <f>+C103+'[4]31a'!C101+O103</f>
        <v>35163.673835226</v>
      </c>
      <c r="R103" s="559"/>
      <c r="S103" s="559"/>
      <c r="T103" s="559"/>
      <c r="U103" s="559"/>
      <c r="V103" s="559"/>
      <c r="W103" s="559"/>
      <c r="X103" s="559"/>
      <c r="Y103" s="559"/>
      <c r="Z103" s="559"/>
      <c r="AA103" s="559"/>
      <c r="AB103" s="559"/>
      <c r="AC103" s="559"/>
      <c r="AD103" s="559"/>
      <c r="AE103" s="559"/>
      <c r="AF103" s="559"/>
    </row>
    <row r="104" spans="2:32" s="554" customFormat="1" ht="34.9" hidden="1" customHeight="1">
      <c r="B104" s="217">
        <v>44044</v>
      </c>
      <c r="C104" s="536">
        <f t="shared" si="11"/>
        <v>32770.456539359999</v>
      </c>
      <c r="D104" s="537">
        <v>8364.0235550259986</v>
      </c>
      <c r="E104" s="537">
        <v>5279.9146478040002</v>
      </c>
      <c r="F104" s="537">
        <v>14586.005348530001</v>
      </c>
      <c r="G104" s="536">
        <v>28229.943551359996</v>
      </c>
      <c r="H104" s="537">
        <v>1385.2210229000002</v>
      </c>
      <c r="I104" s="537">
        <v>757.23106700000005</v>
      </c>
      <c r="J104" s="537">
        <v>2398.0608981</v>
      </c>
      <c r="K104" s="536">
        <v>4540.5129880000004</v>
      </c>
      <c r="L104" s="537">
        <v>69.561672873999996</v>
      </c>
      <c r="M104" s="537">
        <v>1.4411401960000001</v>
      </c>
      <c r="N104" s="537">
        <v>332.64372667999999</v>
      </c>
      <c r="O104" s="536">
        <v>403.64653974999999</v>
      </c>
      <c r="P104" s="536">
        <f>+C104+'[4]31a'!C102+O104</f>
        <v>35431.401254644996</v>
      </c>
      <c r="R104" s="559"/>
      <c r="S104" s="559"/>
      <c r="T104" s="559"/>
      <c r="U104" s="559"/>
      <c r="V104" s="559"/>
      <c r="W104" s="559"/>
      <c r="X104" s="559"/>
      <c r="Y104" s="559"/>
      <c r="Z104" s="559"/>
      <c r="AA104" s="559"/>
      <c r="AB104" s="559"/>
      <c r="AC104" s="559"/>
      <c r="AD104" s="559"/>
      <c r="AE104" s="559"/>
      <c r="AF104" s="559"/>
    </row>
    <row r="105" spans="2:32" s="554" customFormat="1" ht="34.9" hidden="1" customHeight="1">
      <c r="B105" s="216">
        <v>44075</v>
      </c>
      <c r="C105" s="531">
        <f t="shared" si="11"/>
        <v>33176.602861063002</v>
      </c>
      <c r="D105" s="532">
        <v>8573.5989954060005</v>
      </c>
      <c r="E105" s="532">
        <v>5293.3347019169996</v>
      </c>
      <c r="F105" s="532">
        <v>14718.69558958</v>
      </c>
      <c r="G105" s="531">
        <v>28585.629286903</v>
      </c>
      <c r="H105" s="532">
        <v>1418.66625006</v>
      </c>
      <c r="I105" s="532">
        <v>764.42958099999998</v>
      </c>
      <c r="J105" s="532">
        <v>2407.8777430999999</v>
      </c>
      <c r="K105" s="531">
        <v>4590.9735741599998</v>
      </c>
      <c r="L105" s="532">
        <v>58.276818593999998</v>
      </c>
      <c r="M105" s="532">
        <v>1.1473680829999999</v>
      </c>
      <c r="N105" s="532">
        <v>345.30530428000003</v>
      </c>
      <c r="O105" s="531">
        <v>404.72949095700005</v>
      </c>
      <c r="P105" s="531">
        <f>+C105+'[4]31a'!C103+O105</f>
        <v>35919.513938019001</v>
      </c>
      <c r="R105" s="559"/>
      <c r="S105" s="559"/>
      <c r="T105" s="559"/>
      <c r="U105" s="559"/>
      <c r="V105" s="559"/>
      <c r="W105" s="559"/>
      <c r="X105" s="559"/>
      <c r="Y105" s="559"/>
      <c r="Z105" s="559"/>
      <c r="AA105" s="559"/>
      <c r="AB105" s="559"/>
      <c r="AC105" s="559"/>
      <c r="AD105" s="559"/>
      <c r="AE105" s="559"/>
      <c r="AF105" s="559"/>
    </row>
    <row r="106" spans="2:32" s="554" customFormat="1" ht="34.9" hidden="1" customHeight="1">
      <c r="B106" s="217">
        <v>44105</v>
      </c>
      <c r="C106" s="536">
        <f t="shared" si="11"/>
        <v>33418.845126464999</v>
      </c>
      <c r="D106" s="537">
        <v>8605.5132883649985</v>
      </c>
      <c r="E106" s="537">
        <v>5345.32003171</v>
      </c>
      <c r="F106" s="537">
        <v>14761.17619914</v>
      </c>
      <c r="G106" s="536">
        <v>28712.009519214997</v>
      </c>
      <c r="H106" s="537">
        <v>1446.95326615</v>
      </c>
      <c r="I106" s="537">
        <v>773.97428000000002</v>
      </c>
      <c r="J106" s="537">
        <v>2485.9080610999999</v>
      </c>
      <c r="K106" s="536">
        <v>4706.8356072500001</v>
      </c>
      <c r="L106" s="537">
        <v>55.500500434999999</v>
      </c>
      <c r="M106" s="537">
        <v>1.4940962900000001</v>
      </c>
      <c r="N106" s="537">
        <v>363.76249770000004</v>
      </c>
      <c r="O106" s="536">
        <v>420.75709442500005</v>
      </c>
      <c r="P106" s="536">
        <f>+C106+'[4]31a'!C104+O106</f>
        <v>36275.905955478993</v>
      </c>
      <c r="R106" s="559"/>
      <c r="S106" s="559"/>
      <c r="T106" s="559"/>
      <c r="U106" s="559"/>
      <c r="V106" s="559"/>
      <c r="W106" s="559"/>
      <c r="X106" s="559"/>
      <c r="Y106" s="559"/>
      <c r="Z106" s="559"/>
      <c r="AA106" s="559"/>
      <c r="AB106" s="559"/>
      <c r="AC106" s="559"/>
      <c r="AD106" s="559"/>
      <c r="AE106" s="559"/>
      <c r="AF106" s="559"/>
    </row>
    <row r="107" spans="2:32" s="554" customFormat="1" ht="34.9" hidden="1" customHeight="1">
      <c r="B107" s="216">
        <v>44136</v>
      </c>
      <c r="C107" s="531">
        <f t="shared" si="11"/>
        <v>33358.375475605004</v>
      </c>
      <c r="D107" s="532">
        <v>8579.7241677990005</v>
      </c>
      <c r="E107" s="532">
        <v>5391.8164779859999</v>
      </c>
      <c r="F107" s="532">
        <v>14570.389390709999</v>
      </c>
      <c r="G107" s="531">
        <v>28541.930036495003</v>
      </c>
      <c r="H107" s="532">
        <v>1473.01331301</v>
      </c>
      <c r="I107" s="532">
        <v>791.04095900000004</v>
      </c>
      <c r="J107" s="532">
        <v>2552.3911671000001</v>
      </c>
      <c r="K107" s="531">
        <v>4816.4454391099998</v>
      </c>
      <c r="L107" s="532">
        <v>63.566954901000003</v>
      </c>
      <c r="M107" s="532">
        <v>2.0417520140000001</v>
      </c>
      <c r="N107" s="532">
        <v>358.76519091999995</v>
      </c>
      <c r="O107" s="531">
        <v>424.37389783499998</v>
      </c>
      <c r="P107" s="531">
        <f>+C107+'[4]31a'!C105+O107</f>
        <v>36395.535716740007</v>
      </c>
      <c r="R107" s="559"/>
    </row>
    <row r="108" spans="2:32" s="554" customFormat="1" ht="34.9" hidden="1" customHeight="1">
      <c r="B108" s="217">
        <v>44166</v>
      </c>
      <c r="C108" s="536">
        <f t="shared" si="11"/>
        <v>33627.553631575996</v>
      </c>
      <c r="D108" s="537">
        <v>8753.7953203379984</v>
      </c>
      <c r="E108" s="537">
        <v>5426.8247151679998</v>
      </c>
      <c r="F108" s="537">
        <v>14670.489829030001</v>
      </c>
      <c r="G108" s="536">
        <v>28851.109864536</v>
      </c>
      <c r="H108" s="537">
        <v>1439.08445594</v>
      </c>
      <c r="I108" s="537">
        <v>793.33724900000004</v>
      </c>
      <c r="J108" s="537">
        <v>2544.0220620999999</v>
      </c>
      <c r="K108" s="536">
        <v>4776.4437670400002</v>
      </c>
      <c r="L108" s="537">
        <v>71.593305462000004</v>
      </c>
      <c r="M108" s="537">
        <v>1.840576832</v>
      </c>
      <c r="N108" s="537">
        <v>337.89085479000005</v>
      </c>
      <c r="O108" s="536">
        <v>411.32473708400005</v>
      </c>
      <c r="P108" s="536">
        <f>+C108+'[4]31a'!C106+O108</f>
        <v>36789.094135248</v>
      </c>
      <c r="R108" s="559"/>
    </row>
    <row r="109" spans="2:32" s="554" customFormat="1" ht="34.9" hidden="1" customHeight="1">
      <c r="B109" s="215">
        <v>2021</v>
      </c>
      <c r="C109" s="891"/>
      <c r="D109" s="891"/>
      <c r="E109" s="891"/>
      <c r="F109" s="891"/>
      <c r="G109" s="891"/>
      <c r="H109" s="891"/>
      <c r="I109" s="891"/>
      <c r="J109" s="891"/>
      <c r="K109" s="891"/>
      <c r="L109" s="891"/>
      <c r="M109" s="891"/>
      <c r="N109" s="891"/>
      <c r="O109" s="891"/>
      <c r="P109" s="891"/>
      <c r="R109" s="559"/>
    </row>
    <row r="110" spans="2:32" s="554" customFormat="1" ht="34.9" hidden="1" customHeight="1">
      <c r="B110" s="216">
        <v>44197</v>
      </c>
      <c r="C110" s="531">
        <f t="shared" si="11"/>
        <v>33872.770558564</v>
      </c>
      <c r="D110" s="532">
        <v>8846.2771435189989</v>
      </c>
      <c r="E110" s="532">
        <v>5445.8741980149998</v>
      </c>
      <c r="F110" s="532">
        <v>14760.433382019999</v>
      </c>
      <c r="G110" s="531">
        <v>29052.584723553999</v>
      </c>
      <c r="H110" s="532">
        <v>1434.9322479100001</v>
      </c>
      <c r="I110" s="532">
        <v>797.173002</v>
      </c>
      <c r="J110" s="532">
        <v>2588.0805851</v>
      </c>
      <c r="K110" s="531">
        <v>4820.1858350100001</v>
      </c>
      <c r="L110" s="532">
        <v>56.831380980999995</v>
      </c>
      <c r="M110" s="532">
        <v>1.3493059849999998</v>
      </c>
      <c r="N110" s="532">
        <v>319.76591449</v>
      </c>
      <c r="O110" s="531">
        <v>377.946601456</v>
      </c>
      <c r="P110" s="531">
        <f>+C110+'[4]31a'!C108+O110</f>
        <v>36967.095332807003</v>
      </c>
      <c r="R110" s="559"/>
    </row>
    <row r="111" spans="2:32" s="554" customFormat="1" ht="34.9" hidden="1" customHeight="1">
      <c r="B111" s="217">
        <v>44228</v>
      </c>
      <c r="C111" s="536">
        <f t="shared" si="11"/>
        <v>34207.327998116998</v>
      </c>
      <c r="D111" s="537">
        <v>9035.2703927499988</v>
      </c>
      <c r="E111" s="537">
        <v>5444.7870138469998</v>
      </c>
      <c r="F111" s="537">
        <v>14805.797203360002</v>
      </c>
      <c r="G111" s="536">
        <v>29285.854609956998</v>
      </c>
      <c r="H111" s="537">
        <v>1452.4528530600001</v>
      </c>
      <c r="I111" s="537">
        <v>818.49423000000002</v>
      </c>
      <c r="J111" s="537">
        <v>2650.5263050999997</v>
      </c>
      <c r="K111" s="536">
        <v>4921.4733881599996</v>
      </c>
      <c r="L111" s="537">
        <v>80.071942250000006</v>
      </c>
      <c r="M111" s="537">
        <v>2.0565901530000001</v>
      </c>
      <c r="N111" s="537">
        <v>308.49978546</v>
      </c>
      <c r="O111" s="536">
        <v>390.62831786300001</v>
      </c>
      <c r="P111" s="536">
        <f>+C111+'[4]31a'!C109+O111</f>
        <v>37317.587234536993</v>
      </c>
      <c r="R111" s="559"/>
    </row>
    <row r="112" spans="2:32" s="554" customFormat="1" ht="34.9" hidden="1" customHeight="1">
      <c r="B112" s="216">
        <v>44256</v>
      </c>
      <c r="C112" s="531">
        <f t="shared" si="11"/>
        <v>34148.477536573002</v>
      </c>
      <c r="D112" s="532">
        <v>8944.6297088669999</v>
      </c>
      <c r="E112" s="532">
        <v>5478.0194090760006</v>
      </c>
      <c r="F112" s="532">
        <v>14802.118036439999</v>
      </c>
      <c r="G112" s="531">
        <v>29224.767154383</v>
      </c>
      <c r="H112" s="532">
        <v>1456.7214080899998</v>
      </c>
      <c r="I112" s="532">
        <v>825.178315</v>
      </c>
      <c r="J112" s="532">
        <v>2641.8106591000001</v>
      </c>
      <c r="K112" s="531">
        <v>4923.71038219</v>
      </c>
      <c r="L112" s="532">
        <v>76.268547833</v>
      </c>
      <c r="M112" s="532">
        <v>4.5330309239999993</v>
      </c>
      <c r="N112" s="532">
        <v>314.80804244000001</v>
      </c>
      <c r="O112" s="531">
        <v>395.60962119700002</v>
      </c>
      <c r="P112" s="531">
        <f>+C112+'[4]31a'!C110+O112</f>
        <v>37183.631017696003</v>
      </c>
      <c r="R112" s="559"/>
    </row>
    <row r="113" spans="2:18" s="554" customFormat="1" ht="34.9" hidden="1" customHeight="1">
      <c r="B113" s="217">
        <v>44287</v>
      </c>
      <c r="C113" s="536">
        <f t="shared" si="11"/>
        <v>34330.652487517</v>
      </c>
      <c r="D113" s="537">
        <v>9065.3825564859999</v>
      </c>
      <c r="E113" s="537">
        <v>5532.1318610409999</v>
      </c>
      <c r="F113" s="537">
        <v>14774.38572135</v>
      </c>
      <c r="G113" s="536">
        <v>29371.900138876998</v>
      </c>
      <c r="H113" s="537">
        <v>1483.0989515399999</v>
      </c>
      <c r="I113" s="537">
        <v>824.51670899999999</v>
      </c>
      <c r="J113" s="537">
        <v>2651.1366880999999</v>
      </c>
      <c r="K113" s="536">
        <v>4958.7523486399996</v>
      </c>
      <c r="L113" s="537">
        <v>69.080024414000007</v>
      </c>
      <c r="M113" s="537">
        <v>7.8218229589999995</v>
      </c>
      <c r="N113" s="537">
        <v>315.90068016000004</v>
      </c>
      <c r="O113" s="536">
        <v>392.80252753300005</v>
      </c>
      <c r="P113" s="536">
        <f>+C113+'[4]31a'!C111+O113</f>
        <v>37326.081135234002</v>
      </c>
      <c r="R113" s="559"/>
    </row>
    <row r="114" spans="2:18" s="554" customFormat="1" ht="34.9" hidden="1" customHeight="1">
      <c r="B114" s="216">
        <v>44317</v>
      </c>
      <c r="C114" s="531">
        <f t="shared" si="11"/>
        <v>34351.912840463003</v>
      </c>
      <c r="D114" s="532">
        <v>9060.1310482119989</v>
      </c>
      <c r="E114" s="532">
        <v>5592.0047601910001</v>
      </c>
      <c r="F114" s="532">
        <v>14721.94935658</v>
      </c>
      <c r="G114" s="531">
        <v>29374.085164983</v>
      </c>
      <c r="H114" s="532">
        <v>1484.2248603800001</v>
      </c>
      <c r="I114" s="532">
        <v>836.47744599999999</v>
      </c>
      <c r="J114" s="532">
        <v>2657.1253690999997</v>
      </c>
      <c r="K114" s="531">
        <v>4977.8276754799999</v>
      </c>
      <c r="L114" s="532">
        <v>57.303616187999992</v>
      </c>
      <c r="M114" s="532">
        <v>4.6965908089999999</v>
      </c>
      <c r="N114" s="532">
        <v>328.43564540799997</v>
      </c>
      <c r="O114" s="531">
        <v>390.43585240499999</v>
      </c>
      <c r="P114" s="531">
        <f>+C114+'[4]31a'!C112+O114</f>
        <v>37196.068923443003</v>
      </c>
      <c r="R114" s="559"/>
    </row>
    <row r="115" spans="2:18" s="554" customFormat="1" ht="34.9" hidden="1" customHeight="1">
      <c r="B115" s="217">
        <v>44348</v>
      </c>
      <c r="C115" s="536">
        <f t="shared" si="11"/>
        <v>34757.553759264003</v>
      </c>
      <c r="D115" s="537">
        <v>9262.563591434</v>
      </c>
      <c r="E115" s="537">
        <v>5637.4763829200001</v>
      </c>
      <c r="F115" s="537">
        <v>14807.99022378</v>
      </c>
      <c r="G115" s="536">
        <v>29708.030198134002</v>
      </c>
      <c r="H115" s="537">
        <v>1533.6234880299999</v>
      </c>
      <c r="I115" s="537">
        <v>859.72489499999995</v>
      </c>
      <c r="J115" s="537">
        <v>2656.1751780999998</v>
      </c>
      <c r="K115" s="536">
        <v>5049.5235611299995</v>
      </c>
      <c r="L115" s="537">
        <v>56.871743965999997</v>
      </c>
      <c r="M115" s="537">
        <v>5.6459520799999998</v>
      </c>
      <c r="N115" s="537">
        <v>341.89137558900001</v>
      </c>
      <c r="O115" s="536">
        <v>404.40907163500003</v>
      </c>
      <c r="P115" s="536">
        <f>+C115+'[4]31a'!C113+O115</f>
        <v>37668.585606711</v>
      </c>
      <c r="R115" s="559"/>
    </row>
    <row r="116" spans="2:18" s="554" customFormat="1" ht="34.9" hidden="1" customHeight="1">
      <c r="B116" s="216">
        <v>44378</v>
      </c>
      <c r="C116" s="531">
        <f t="shared" si="11"/>
        <v>34971.295069983003</v>
      </c>
      <c r="D116" s="532">
        <v>9334.2550718849998</v>
      </c>
      <c r="E116" s="532">
        <v>5667.2468665480001</v>
      </c>
      <c r="F116" s="532">
        <v>14880.7643252</v>
      </c>
      <c r="G116" s="531">
        <v>29882.266263633002</v>
      </c>
      <c r="H116" s="532">
        <v>1531.7446802500001</v>
      </c>
      <c r="I116" s="532">
        <v>873.92594399999996</v>
      </c>
      <c r="J116" s="532">
        <v>2683.3581820999998</v>
      </c>
      <c r="K116" s="531">
        <v>5089.0288063500002</v>
      </c>
      <c r="L116" s="532">
        <v>55.724142915000009</v>
      </c>
      <c r="M116" s="532">
        <v>5.0429064519999995</v>
      </c>
      <c r="N116" s="532">
        <v>345.71993423099997</v>
      </c>
      <c r="O116" s="531">
        <v>406.48698359799999</v>
      </c>
      <c r="P116" s="531">
        <f>+C116+'[4]31a'!C114+O116</f>
        <v>37914.356017788006</v>
      </c>
      <c r="R116" s="559"/>
    </row>
    <row r="117" spans="2:18" s="554" customFormat="1" ht="34.9" hidden="1" customHeight="1">
      <c r="B117" s="217">
        <v>44409</v>
      </c>
      <c r="C117" s="536">
        <f t="shared" si="11"/>
        <v>35168.437342880003</v>
      </c>
      <c r="D117" s="537">
        <v>9427.5077865420008</v>
      </c>
      <c r="E117" s="537">
        <v>5631.640207898</v>
      </c>
      <c r="F117" s="537">
        <v>15040.088892940001</v>
      </c>
      <c r="G117" s="536">
        <v>30099.236887380001</v>
      </c>
      <c r="H117" s="537">
        <v>1515.2365504000002</v>
      </c>
      <c r="I117" s="537">
        <v>869.06739300000004</v>
      </c>
      <c r="J117" s="537">
        <v>2684.8965121000001</v>
      </c>
      <c r="K117" s="536">
        <v>5069.2004555000003</v>
      </c>
      <c r="L117" s="537">
        <v>61.81944715800001</v>
      </c>
      <c r="M117" s="537">
        <v>1.570654102</v>
      </c>
      <c r="N117" s="537">
        <v>343.96989407300003</v>
      </c>
      <c r="O117" s="536">
        <v>407.35999533300003</v>
      </c>
      <c r="P117" s="536">
        <f>+C117+'[4]31a'!C115+O117</f>
        <v>38141.025279542002</v>
      </c>
      <c r="R117" s="559"/>
    </row>
    <row r="118" spans="2:18" s="554" customFormat="1" ht="34.9" hidden="1" customHeight="1">
      <c r="B118" s="216">
        <v>44440</v>
      </c>
      <c r="C118" s="531">
        <f t="shared" si="11"/>
        <v>35450.187619646</v>
      </c>
      <c r="D118" s="532">
        <v>9444.9982157880004</v>
      </c>
      <c r="E118" s="532">
        <v>5657.9264500580002</v>
      </c>
      <c r="F118" s="532">
        <v>15200.990869160001</v>
      </c>
      <c r="G118" s="531">
        <v>30303.915535005999</v>
      </c>
      <c r="H118" s="532">
        <v>1561.0667645399999</v>
      </c>
      <c r="I118" s="532">
        <v>874.96348999999998</v>
      </c>
      <c r="J118" s="532">
        <v>2710.2418300999998</v>
      </c>
      <c r="K118" s="531">
        <v>5146.2720846399998</v>
      </c>
      <c r="L118" s="532">
        <v>64.478398511999998</v>
      </c>
      <c r="M118" s="532">
        <v>2.2138549419999998</v>
      </c>
      <c r="N118" s="532">
        <v>356.38267651300004</v>
      </c>
      <c r="O118" s="531">
        <v>423.074929967</v>
      </c>
      <c r="P118" s="531">
        <f>+C118+'[4]31a'!C116+O118</f>
        <v>38432.031936767999</v>
      </c>
      <c r="R118" s="559"/>
    </row>
    <row r="119" spans="2:18" s="554" customFormat="1" ht="34.9" hidden="1" customHeight="1">
      <c r="B119" s="217">
        <v>44470</v>
      </c>
      <c r="C119" s="536">
        <f t="shared" si="11"/>
        <v>35564.799795436003</v>
      </c>
      <c r="D119" s="537">
        <v>9450.9404340000001</v>
      </c>
      <c r="E119" s="537">
        <v>5642.7103815659993</v>
      </c>
      <c r="F119" s="537">
        <v>15295.83557746</v>
      </c>
      <c r="G119" s="536">
        <v>30389.486393026003</v>
      </c>
      <c r="H119" s="537">
        <v>1555.9144323099999</v>
      </c>
      <c r="I119" s="537">
        <v>885.65329399999996</v>
      </c>
      <c r="J119" s="537">
        <v>2733.7456760999999</v>
      </c>
      <c r="K119" s="536">
        <v>5175.31340241</v>
      </c>
      <c r="L119" s="537">
        <v>61.429443299999996</v>
      </c>
      <c r="M119" s="537">
        <v>2.2407654340000001</v>
      </c>
      <c r="N119" s="537">
        <v>363.73499561299997</v>
      </c>
      <c r="O119" s="536">
        <v>427.40520434699999</v>
      </c>
      <c r="P119" s="536">
        <f>+C119+'[4]31a'!C117+O119</f>
        <v>38675.141864192003</v>
      </c>
      <c r="R119" s="559"/>
    </row>
    <row r="120" spans="2:18" s="554" customFormat="1" ht="34.9" hidden="1" customHeight="1">
      <c r="B120" s="216">
        <v>44501</v>
      </c>
      <c r="C120" s="531">
        <f t="shared" si="11"/>
        <v>35905.701258522</v>
      </c>
      <c r="D120" s="532">
        <v>9499.7281609069996</v>
      </c>
      <c r="E120" s="532">
        <v>5690.2513812549996</v>
      </c>
      <c r="F120" s="532">
        <v>15477.967604470001</v>
      </c>
      <c r="G120" s="531">
        <v>30667.947146631999</v>
      </c>
      <c r="H120" s="532">
        <v>1618.7453807899999</v>
      </c>
      <c r="I120" s="532">
        <v>899.92308100000002</v>
      </c>
      <c r="J120" s="532">
        <v>2719.0856500999998</v>
      </c>
      <c r="K120" s="531">
        <v>5237.7541118899999</v>
      </c>
      <c r="L120" s="532">
        <v>76.475566093000012</v>
      </c>
      <c r="M120" s="532">
        <v>12.631484745000002</v>
      </c>
      <c r="N120" s="532">
        <v>366.792523147</v>
      </c>
      <c r="O120" s="531">
        <v>455.89957398500002</v>
      </c>
      <c r="P120" s="531">
        <f>+C120+'[4]31a'!C118+O120</f>
        <v>39026.707490184002</v>
      </c>
      <c r="R120" s="559"/>
    </row>
    <row r="121" spans="2:18" s="554" customFormat="1" ht="34.9" hidden="1" customHeight="1">
      <c r="B121" s="217">
        <v>44531</v>
      </c>
      <c r="C121" s="536">
        <f t="shared" si="11"/>
        <v>36254.561481168996</v>
      </c>
      <c r="D121" s="537">
        <v>9666.5767813519997</v>
      </c>
      <c r="E121" s="537">
        <v>5802.9851029270003</v>
      </c>
      <c r="F121" s="537">
        <v>15518.65651879</v>
      </c>
      <c r="G121" s="536">
        <v>30988.218403068997</v>
      </c>
      <c r="H121" s="537">
        <v>1629.01857</v>
      </c>
      <c r="I121" s="537">
        <v>905.86537099999998</v>
      </c>
      <c r="J121" s="537">
        <v>2731.4591370999997</v>
      </c>
      <c r="K121" s="536">
        <v>5266.3430780999997</v>
      </c>
      <c r="L121" s="537">
        <v>57.803193647999997</v>
      </c>
      <c r="M121" s="537">
        <v>6.091489073</v>
      </c>
      <c r="N121" s="537">
        <v>398.51362021400001</v>
      </c>
      <c r="O121" s="536">
        <v>462.40830293499999</v>
      </c>
      <c r="P121" s="536">
        <f>+C121+'[4]31a'!C119+O121</f>
        <v>39522.304994949998</v>
      </c>
      <c r="R121" s="559"/>
    </row>
    <row r="122" spans="2:18" s="554" customFormat="1" ht="34.9" hidden="1" customHeight="1">
      <c r="B122" s="215">
        <v>2022</v>
      </c>
      <c r="C122" s="891"/>
      <c r="D122" s="891"/>
      <c r="E122" s="891"/>
      <c r="F122" s="891"/>
      <c r="G122" s="891"/>
      <c r="H122" s="891"/>
      <c r="I122" s="891"/>
      <c r="J122" s="891"/>
      <c r="K122" s="891"/>
      <c r="L122" s="891"/>
      <c r="M122" s="891"/>
      <c r="N122" s="891"/>
      <c r="O122" s="891"/>
      <c r="P122" s="891"/>
      <c r="R122" s="559"/>
    </row>
    <row r="123" spans="2:18" s="554" customFormat="1" ht="34.9" hidden="1" customHeight="1">
      <c r="B123" s="216">
        <v>44562</v>
      </c>
      <c r="C123" s="531">
        <f t="shared" si="11"/>
        <v>36362.104888515998</v>
      </c>
      <c r="D123" s="532">
        <v>9502.5007328779993</v>
      </c>
      <c r="E123" s="532">
        <v>5752.4076226179996</v>
      </c>
      <c r="F123" s="532">
        <v>15857.76922102</v>
      </c>
      <c r="G123" s="531">
        <v>31112.677576516002</v>
      </c>
      <c r="H123" s="532">
        <v>1585.7905749000001</v>
      </c>
      <c r="I123" s="532">
        <v>912.36145599999998</v>
      </c>
      <c r="J123" s="532">
        <v>2751.2752811</v>
      </c>
      <c r="K123" s="531">
        <v>5249.4273119999998</v>
      </c>
      <c r="L123" s="532">
        <v>124.49234052200002</v>
      </c>
      <c r="M123" s="532">
        <v>3.3862153820000001</v>
      </c>
      <c r="N123" s="532">
        <v>344.06352371499997</v>
      </c>
      <c r="O123" s="531">
        <v>471.94207961899997</v>
      </c>
      <c r="P123" s="531">
        <f>+C123+'[4]31a'!C121+O123</f>
        <v>39616.774545803004</v>
      </c>
      <c r="R123" s="559"/>
    </row>
    <row r="124" spans="2:18" s="554" customFormat="1" ht="34.9" hidden="1" customHeight="1">
      <c r="B124" s="217">
        <v>44593</v>
      </c>
      <c r="C124" s="536">
        <f t="shared" si="11"/>
        <v>36357.51747911</v>
      </c>
      <c r="D124" s="537">
        <v>9589.6614920560005</v>
      </c>
      <c r="E124" s="537">
        <v>5761.8843173340001</v>
      </c>
      <c r="F124" s="537">
        <v>15794.340332199999</v>
      </c>
      <c r="G124" s="536">
        <v>31145.886141589999</v>
      </c>
      <c r="H124" s="537">
        <v>1533.88925242</v>
      </c>
      <c r="I124" s="537">
        <v>920.34384</v>
      </c>
      <c r="J124" s="537">
        <v>2757.3982450999997</v>
      </c>
      <c r="K124" s="536">
        <v>5211.6313375199998</v>
      </c>
      <c r="L124" s="537">
        <v>71.068252844</v>
      </c>
      <c r="M124" s="537">
        <v>8.3257496660000001</v>
      </c>
      <c r="N124" s="537">
        <v>387.89929053600002</v>
      </c>
      <c r="O124" s="536">
        <v>467.29329304600003</v>
      </c>
      <c r="P124" s="536">
        <f>+C124+'[4]31a'!C122+O124</f>
        <v>39556.486248410998</v>
      </c>
      <c r="R124" s="559"/>
    </row>
    <row r="125" spans="2:18" s="554" customFormat="1" ht="34.9" hidden="1" customHeight="1">
      <c r="B125" s="216">
        <v>44621</v>
      </c>
      <c r="C125" s="531">
        <f t="shared" si="11"/>
        <v>36828.395408347002</v>
      </c>
      <c r="D125" s="532">
        <v>9694.8413902499997</v>
      </c>
      <c r="E125" s="532">
        <v>5821.5864552170005</v>
      </c>
      <c r="F125" s="532">
        <v>15991.06270185</v>
      </c>
      <c r="G125" s="531">
        <v>31507.490547317</v>
      </c>
      <c r="H125" s="532">
        <v>1624.2263799300001</v>
      </c>
      <c r="I125" s="532">
        <v>940.20497899999998</v>
      </c>
      <c r="J125" s="532">
        <v>2756.4735020999997</v>
      </c>
      <c r="K125" s="531">
        <v>5320.9048610299997</v>
      </c>
      <c r="L125" s="532">
        <v>135.60798605000002</v>
      </c>
      <c r="M125" s="532">
        <v>2.275287783</v>
      </c>
      <c r="N125" s="532">
        <v>330.08264372499997</v>
      </c>
      <c r="O125" s="531">
        <v>467.965917558</v>
      </c>
      <c r="P125" s="531">
        <f>+C125+'[4]31a'!C123+O125</f>
        <v>40138.2483183</v>
      </c>
      <c r="R125" s="559"/>
    </row>
    <row r="126" spans="2:18" s="554" customFormat="1" ht="34.9" hidden="1" customHeight="1">
      <c r="B126" s="217">
        <v>44652</v>
      </c>
      <c r="C126" s="536">
        <f t="shared" si="11"/>
        <v>36954.055291966004</v>
      </c>
      <c r="D126" s="537">
        <v>9829.0168723660008</v>
      </c>
      <c r="E126" s="537">
        <v>5861.3978544540005</v>
      </c>
      <c r="F126" s="537">
        <v>15951.354766725999</v>
      </c>
      <c r="G126" s="536">
        <v>31641.769493546002</v>
      </c>
      <c r="H126" s="537">
        <v>1609.3234523199999</v>
      </c>
      <c r="I126" s="537">
        <v>933.06102499999997</v>
      </c>
      <c r="J126" s="537">
        <v>2769.9013211000001</v>
      </c>
      <c r="K126" s="536">
        <v>5312.28579842</v>
      </c>
      <c r="L126" s="537">
        <v>69.888582834000005</v>
      </c>
      <c r="M126" s="537">
        <v>3.051886546</v>
      </c>
      <c r="N126" s="537">
        <v>378.41946591000004</v>
      </c>
      <c r="O126" s="536">
        <v>451.35993529000007</v>
      </c>
      <c r="P126" s="536">
        <f>+C126+'[4]31a'!C124+O126</f>
        <v>40289.753595721006</v>
      </c>
      <c r="R126" s="559"/>
    </row>
    <row r="127" spans="2:18" s="554" customFormat="1" ht="34.9" hidden="1" customHeight="1">
      <c r="B127" s="216">
        <v>44682</v>
      </c>
      <c r="C127" s="531">
        <f t="shared" si="11"/>
        <v>36959.724487553998</v>
      </c>
      <c r="D127" s="532">
        <v>9607.0166646479993</v>
      </c>
      <c r="E127" s="532">
        <v>5839.5807213529997</v>
      </c>
      <c r="F127" s="532">
        <v>16189.957984483002</v>
      </c>
      <c r="G127" s="531">
        <v>31636.555370483999</v>
      </c>
      <c r="H127" s="532">
        <v>1602.78510297</v>
      </c>
      <c r="I127" s="532">
        <v>938.08735799999999</v>
      </c>
      <c r="J127" s="532">
        <v>2782.2966560999998</v>
      </c>
      <c r="K127" s="531">
        <v>5323.1691170699996</v>
      </c>
      <c r="L127" s="532">
        <v>103.318068152</v>
      </c>
      <c r="M127" s="532">
        <v>6.4493856469999997</v>
      </c>
      <c r="N127" s="532">
        <v>338.09369099100002</v>
      </c>
      <c r="O127" s="531">
        <v>447.86114479000003</v>
      </c>
      <c r="P127" s="531">
        <f>+C127+'[4]31a'!C125+O127</f>
        <v>40483.489142873994</v>
      </c>
      <c r="R127" s="559"/>
    </row>
    <row r="128" spans="2:18" s="554" customFormat="1" ht="34.9" hidden="1" customHeight="1">
      <c r="B128" s="217">
        <v>44713</v>
      </c>
      <c r="C128" s="536">
        <f t="shared" si="11"/>
        <v>37446.422064040999</v>
      </c>
      <c r="D128" s="537">
        <v>9890.3522884520007</v>
      </c>
      <c r="E128" s="537">
        <v>5906.5852333500006</v>
      </c>
      <c r="F128" s="537">
        <v>16220.877677359998</v>
      </c>
      <c r="G128" s="536">
        <v>32017.815199162</v>
      </c>
      <c r="H128" s="537">
        <v>1678.9193254599998</v>
      </c>
      <c r="I128" s="537">
        <v>961.84374316399999</v>
      </c>
      <c r="J128" s="537">
        <v>2787.8437962550001</v>
      </c>
      <c r="K128" s="536">
        <v>5428.6068648789997</v>
      </c>
      <c r="L128" s="537">
        <v>63.108766147999994</v>
      </c>
      <c r="M128" s="537">
        <v>5.03772865</v>
      </c>
      <c r="N128" s="537">
        <v>392.47066188699995</v>
      </c>
      <c r="O128" s="536">
        <v>460.61715668499994</v>
      </c>
      <c r="P128" s="536">
        <f>+C128+'[4]31a'!C126+O128</f>
        <v>40912.194198012003</v>
      </c>
      <c r="R128" s="559"/>
    </row>
    <row r="129" spans="2:18" s="554" customFormat="1" ht="34.9" hidden="1" customHeight="1">
      <c r="B129" s="216">
        <v>44743</v>
      </c>
      <c r="C129" s="531">
        <f t="shared" si="11"/>
        <v>37723.406035345004</v>
      </c>
      <c r="D129" s="532">
        <v>9967.390928746001</v>
      </c>
      <c r="E129" s="532">
        <v>5827.7395210499999</v>
      </c>
      <c r="F129" s="532">
        <v>16454.882426910001</v>
      </c>
      <c r="G129" s="531">
        <v>32250.012876706001</v>
      </c>
      <c r="H129" s="532">
        <v>1691.1356572300001</v>
      </c>
      <c r="I129" s="532">
        <v>957.31862880799997</v>
      </c>
      <c r="J129" s="532">
        <v>2824.9388726009997</v>
      </c>
      <c r="K129" s="531">
        <v>5473.3931586389999</v>
      </c>
      <c r="L129" s="532">
        <v>63.013819954000006</v>
      </c>
      <c r="M129" s="532">
        <v>6.5133239500000002</v>
      </c>
      <c r="N129" s="532">
        <v>395.95848365199998</v>
      </c>
      <c r="O129" s="531">
        <v>465.485627556</v>
      </c>
      <c r="P129" s="531">
        <f>+C129+'[4]31a'!C127+O129</f>
        <v>41195.143174711004</v>
      </c>
      <c r="R129" s="559"/>
    </row>
    <row r="130" spans="2:18" s="554" customFormat="1" ht="34.9" hidden="1" customHeight="1">
      <c r="B130" s="217">
        <v>44774</v>
      </c>
      <c r="C130" s="536">
        <f t="shared" si="11"/>
        <v>37921.916464836002</v>
      </c>
      <c r="D130" s="537">
        <v>10100.368470603</v>
      </c>
      <c r="E130" s="537">
        <v>5770.9560539329996</v>
      </c>
      <c r="F130" s="537">
        <v>16629.295134879998</v>
      </c>
      <c r="G130" s="536">
        <v>32500.619659415999</v>
      </c>
      <c r="H130" s="537">
        <v>1652.1764295799999</v>
      </c>
      <c r="I130" s="537">
        <v>938.46596099999999</v>
      </c>
      <c r="J130" s="537">
        <v>2830.6544148400003</v>
      </c>
      <c r="K130" s="536">
        <v>5421.2968054200001</v>
      </c>
      <c r="L130" s="537">
        <v>56.240567457000004</v>
      </c>
      <c r="M130" s="537">
        <v>5.8351280669999994</v>
      </c>
      <c r="N130" s="537">
        <v>410.16567967400005</v>
      </c>
      <c r="O130" s="536">
        <v>472.24137519800007</v>
      </c>
      <c r="P130" s="536">
        <f>+C130+'[4]31a'!C128+O130</f>
        <v>41443.658019278999</v>
      </c>
      <c r="R130" s="559"/>
    </row>
    <row r="131" spans="2:18" s="554" customFormat="1" ht="34.9" hidden="1" customHeight="1">
      <c r="B131" s="216">
        <v>44805</v>
      </c>
      <c r="C131" s="531">
        <f t="shared" si="11"/>
        <v>38243.533238666001</v>
      </c>
      <c r="D131" s="532">
        <v>9967.6256468829997</v>
      </c>
      <c r="E131" s="532">
        <v>5765.5442208329996</v>
      </c>
      <c r="F131" s="532">
        <v>17062.418796439997</v>
      </c>
      <c r="G131" s="531">
        <v>32795.588664155999</v>
      </c>
      <c r="H131" s="532">
        <v>1645.96940767</v>
      </c>
      <c r="I131" s="532">
        <v>939.21683299999995</v>
      </c>
      <c r="J131" s="532">
        <v>2862.75833384</v>
      </c>
      <c r="K131" s="531">
        <v>5447.9445745100002</v>
      </c>
      <c r="L131" s="532">
        <v>53.911194617</v>
      </c>
      <c r="M131" s="532">
        <v>6.0165921669999998</v>
      </c>
      <c r="N131" s="532">
        <v>415.45051839600001</v>
      </c>
      <c r="O131" s="531">
        <v>475.37830517999998</v>
      </c>
      <c r="P131" s="531">
        <f>+C131+'[4]31a'!C129+O131</f>
        <v>41817.926020950996</v>
      </c>
      <c r="R131" s="559"/>
    </row>
    <row r="132" spans="2:18" s="554" customFormat="1" ht="34.9" hidden="1" customHeight="1">
      <c r="B132" s="217">
        <v>44835</v>
      </c>
      <c r="C132" s="536">
        <f t="shared" si="11"/>
        <v>38393.878220718994</v>
      </c>
      <c r="D132" s="537">
        <v>9896.2655061490004</v>
      </c>
      <c r="E132" s="537">
        <v>5661.82873724</v>
      </c>
      <c r="F132" s="537">
        <v>17386.64579472</v>
      </c>
      <c r="G132" s="536">
        <v>32944.740038108997</v>
      </c>
      <c r="H132" s="537">
        <v>1618.5074199600001</v>
      </c>
      <c r="I132" s="537">
        <v>915.31558199999995</v>
      </c>
      <c r="J132" s="537">
        <v>2915.31518065</v>
      </c>
      <c r="K132" s="536">
        <v>5449.1381826100005</v>
      </c>
      <c r="L132" s="537">
        <v>65.195953751000005</v>
      </c>
      <c r="M132" s="537">
        <v>6.4147757599999995</v>
      </c>
      <c r="N132" s="537">
        <v>430.69018242000004</v>
      </c>
      <c r="O132" s="536">
        <v>502.30091193100003</v>
      </c>
      <c r="P132" s="536">
        <f>+C132+'[4]31a'!C130+O132</f>
        <v>41936.238346192993</v>
      </c>
      <c r="R132" s="559"/>
    </row>
    <row r="133" spans="2:18" s="554" customFormat="1" ht="34.9" hidden="1" customHeight="1">
      <c r="B133" s="216">
        <v>44866</v>
      </c>
      <c r="C133" s="531">
        <f t="shared" si="11"/>
        <v>38537.867907345993</v>
      </c>
      <c r="D133" s="532">
        <v>9904.0974859910002</v>
      </c>
      <c r="E133" s="532">
        <v>5622.9043485980001</v>
      </c>
      <c r="F133" s="532">
        <v>17565.813474786999</v>
      </c>
      <c r="G133" s="531">
        <v>33092.815309375997</v>
      </c>
      <c r="H133" s="532">
        <v>1629.5736931400002</v>
      </c>
      <c r="I133" s="532">
        <v>921.69243300000005</v>
      </c>
      <c r="J133" s="532">
        <v>2893.7864718299998</v>
      </c>
      <c r="K133" s="531">
        <v>5445.0525979699996</v>
      </c>
      <c r="L133" s="532">
        <v>72.80824920900001</v>
      </c>
      <c r="M133" s="532">
        <v>6.6873094019999995</v>
      </c>
      <c r="N133" s="532">
        <v>409.942625593</v>
      </c>
      <c r="O133" s="531">
        <v>489.43818420399998</v>
      </c>
      <c r="P133" s="531">
        <f>+C133+'[4]31a'!C131+O133</f>
        <v>42077.975603549996</v>
      </c>
      <c r="R133" s="559"/>
    </row>
    <row r="134" spans="2:18" s="554" customFormat="1" ht="34.9" hidden="1" customHeight="1">
      <c r="B134" s="217">
        <v>44896</v>
      </c>
      <c r="C134" s="536">
        <f t="shared" si="11"/>
        <v>38504.228091417004</v>
      </c>
      <c r="D134" s="537">
        <v>9801.4810935890018</v>
      </c>
      <c r="E134" s="537">
        <v>5663.5395099819998</v>
      </c>
      <c r="F134" s="537">
        <v>17741.223879350004</v>
      </c>
      <c r="G134" s="536">
        <v>33206.244482921007</v>
      </c>
      <c r="H134" s="537">
        <v>1539.480075316</v>
      </c>
      <c r="I134" s="537">
        <v>920.75701200000003</v>
      </c>
      <c r="J134" s="537">
        <v>2837.7465211799999</v>
      </c>
      <c r="K134" s="536">
        <v>5297.9836084959998</v>
      </c>
      <c r="L134" s="537">
        <v>69.558284611000005</v>
      </c>
      <c r="M134" s="537">
        <v>6.4065420180000006</v>
      </c>
      <c r="N134" s="537">
        <v>401.80226602200003</v>
      </c>
      <c r="O134" s="536">
        <v>477.76709265100004</v>
      </c>
      <c r="P134" s="536">
        <f>+C134+'[4]31a'!C132+O134</f>
        <v>42106.703149662004</v>
      </c>
      <c r="R134" s="559"/>
    </row>
    <row r="135" spans="2:18" s="554" customFormat="1" ht="34.9" hidden="1" customHeight="1">
      <c r="B135" s="215">
        <v>2023</v>
      </c>
      <c r="C135" s="891"/>
      <c r="D135" s="891"/>
      <c r="E135" s="891"/>
      <c r="F135" s="891"/>
      <c r="G135" s="891"/>
      <c r="H135" s="891"/>
      <c r="I135" s="891"/>
      <c r="J135" s="891"/>
      <c r="K135" s="891"/>
      <c r="L135" s="891"/>
      <c r="M135" s="891"/>
      <c r="N135" s="891"/>
      <c r="O135" s="891"/>
      <c r="P135" s="891"/>
      <c r="R135" s="559"/>
    </row>
    <row r="136" spans="2:18" s="554" customFormat="1" ht="34.9" hidden="1" customHeight="1">
      <c r="B136" s="216">
        <v>44927</v>
      </c>
      <c r="C136" s="531">
        <f>+G136+K136</f>
        <v>38545.926314447999</v>
      </c>
      <c r="D136" s="532">
        <v>9639.5497926650005</v>
      </c>
      <c r="E136" s="532">
        <v>5600.3686608609996</v>
      </c>
      <c r="F136" s="532">
        <v>18019.072328971</v>
      </c>
      <c r="G136" s="531">
        <v>33258.990782497</v>
      </c>
      <c r="H136" s="532">
        <v>1463.5814623910001</v>
      </c>
      <c r="I136" s="532">
        <v>916.61224600000003</v>
      </c>
      <c r="J136" s="532">
        <v>2906.7418235599998</v>
      </c>
      <c r="K136" s="531">
        <v>5286.9355319509996</v>
      </c>
      <c r="L136" s="532">
        <v>74.303154634999999</v>
      </c>
      <c r="M136" s="532">
        <v>6.0093451390000006</v>
      </c>
      <c r="N136" s="532">
        <v>401.45645267600003</v>
      </c>
      <c r="O136" s="531">
        <v>481.76895245000003</v>
      </c>
      <c r="P136" s="531">
        <f>+C136+'[4]31a'!C134+O136</f>
        <v>42044.779660895001</v>
      </c>
      <c r="R136" s="559"/>
    </row>
    <row r="137" spans="2:18" s="554" customFormat="1" ht="34.9" hidden="1" customHeight="1">
      <c r="B137" s="217">
        <v>44958</v>
      </c>
      <c r="C137" s="536">
        <f t="shared" si="11"/>
        <v>38411.470541932998</v>
      </c>
      <c r="D137" s="537">
        <v>9354.8902461750004</v>
      </c>
      <c r="E137" s="537">
        <v>5516.0560084479994</v>
      </c>
      <c r="F137" s="537">
        <v>18150.20402384</v>
      </c>
      <c r="G137" s="536">
        <v>33021.150278462999</v>
      </c>
      <c r="H137" s="537">
        <v>1562.82255495</v>
      </c>
      <c r="I137" s="537">
        <v>902.91255799999999</v>
      </c>
      <c r="J137" s="537">
        <v>2924.5851505199998</v>
      </c>
      <c r="K137" s="536">
        <v>5390.3202634700001</v>
      </c>
      <c r="L137" s="537">
        <v>77.621501724999987</v>
      </c>
      <c r="M137" s="537">
        <v>5.5874795520000005</v>
      </c>
      <c r="N137" s="537">
        <v>403.71751586300002</v>
      </c>
      <c r="O137" s="536">
        <v>486.92649714000004</v>
      </c>
      <c r="P137" s="536">
        <f>+C137+'[4]31a'!C135+O137</f>
        <v>42146.972368945993</v>
      </c>
      <c r="R137" s="559"/>
    </row>
    <row r="138" spans="2:18" s="554" customFormat="1" ht="34.9" hidden="1" customHeight="1">
      <c r="B138" s="216">
        <v>44986</v>
      </c>
      <c r="C138" s="531">
        <f t="shared" si="11"/>
        <v>38716.730744864006</v>
      </c>
      <c r="D138" s="532">
        <v>9519.0826950969986</v>
      </c>
      <c r="E138" s="532">
        <v>5548.77966844</v>
      </c>
      <c r="F138" s="532">
        <v>18135.18796558</v>
      </c>
      <c r="G138" s="531">
        <v>33203.050329117003</v>
      </c>
      <c r="H138" s="532">
        <v>1630.6566812470001</v>
      </c>
      <c r="I138" s="532">
        <v>908.53751199999999</v>
      </c>
      <c r="J138" s="532">
        <v>2974.4862225000002</v>
      </c>
      <c r="K138" s="531">
        <v>5513.6804157469996</v>
      </c>
      <c r="L138" s="532">
        <v>77.605726402999991</v>
      </c>
      <c r="M138" s="532">
        <v>4.5593865599999992</v>
      </c>
      <c r="N138" s="532">
        <v>415.92209706599999</v>
      </c>
      <c r="O138" s="531">
        <v>498.08721002899995</v>
      </c>
      <c r="P138" s="531">
        <f>+C138+'[4]31a'!C136+O138</f>
        <v>42450.681450454009</v>
      </c>
      <c r="R138" s="559"/>
    </row>
    <row r="139" spans="2:18" s="554" customFormat="1" ht="34.5" hidden="1" customHeight="1">
      <c r="B139" s="217">
        <v>45017</v>
      </c>
      <c r="C139" s="536">
        <f t="shared" si="11"/>
        <v>38645.901883758001</v>
      </c>
      <c r="D139" s="537">
        <v>9518.5450613519988</v>
      </c>
      <c r="E139" s="537">
        <v>5544.8239982900004</v>
      </c>
      <c r="F139" s="537">
        <v>18026.95304362</v>
      </c>
      <c r="G139" s="536">
        <v>33090.322103261999</v>
      </c>
      <c r="H139" s="537">
        <v>1642.699301096</v>
      </c>
      <c r="I139" s="537">
        <v>911.137069</v>
      </c>
      <c r="J139" s="537">
        <v>3001.7434103999999</v>
      </c>
      <c r="K139" s="536">
        <v>5555.5797804960002</v>
      </c>
      <c r="L139" s="537">
        <v>81.936003547999988</v>
      </c>
      <c r="M139" s="537">
        <v>6.4970537100000003</v>
      </c>
      <c r="N139" s="537">
        <v>422.33195073899998</v>
      </c>
      <c r="O139" s="536">
        <v>510.765007997</v>
      </c>
      <c r="P139" s="536">
        <f>+C139+'[4]31a'!C137+O139</f>
        <v>42362.749889000996</v>
      </c>
      <c r="R139" s="559"/>
    </row>
    <row r="140" spans="2:18" s="554" customFormat="1" ht="34.9" hidden="1" customHeight="1">
      <c r="B140" s="216">
        <v>45047</v>
      </c>
      <c r="C140" s="531">
        <f t="shared" si="11"/>
        <v>38343.121096673007</v>
      </c>
      <c r="D140" s="532">
        <v>9272.4943903760013</v>
      </c>
      <c r="E140" s="532">
        <v>5456.2923424799992</v>
      </c>
      <c r="F140" s="532">
        <v>18091.052062530001</v>
      </c>
      <c r="G140" s="531">
        <v>32819.838795386007</v>
      </c>
      <c r="H140" s="532">
        <v>1491.3081974869999</v>
      </c>
      <c r="I140" s="532">
        <v>906.64488100000005</v>
      </c>
      <c r="J140" s="532">
        <v>3125.3292228</v>
      </c>
      <c r="K140" s="531">
        <v>5523.2823012870003</v>
      </c>
      <c r="L140" s="532">
        <v>76.114269224000012</v>
      </c>
      <c r="M140" s="532">
        <v>5.1688705199999996</v>
      </c>
      <c r="N140" s="532">
        <v>426.35217055999999</v>
      </c>
      <c r="O140" s="531">
        <v>507.63531030399997</v>
      </c>
      <c r="P140" s="531">
        <f>+C140+'[4]31a'!C138+O140</f>
        <v>42252.817847590006</v>
      </c>
      <c r="R140" s="559"/>
    </row>
    <row r="141" spans="2:18" s="554" customFormat="1" ht="34.9" hidden="1" customHeight="1">
      <c r="B141" s="217">
        <v>45078</v>
      </c>
      <c r="C141" s="536">
        <f t="shared" si="11"/>
        <v>38677.401963696</v>
      </c>
      <c r="D141" s="537">
        <v>9301.0171898440003</v>
      </c>
      <c r="E141" s="537">
        <v>5531.4358276099993</v>
      </c>
      <c r="F141" s="537">
        <v>18250.425079519999</v>
      </c>
      <c r="G141" s="536">
        <v>33082.878096974004</v>
      </c>
      <c r="H141" s="537">
        <v>1512.3460474219999</v>
      </c>
      <c r="I141" s="537">
        <v>929.88540699999999</v>
      </c>
      <c r="J141" s="537">
        <v>3152.2924123000003</v>
      </c>
      <c r="K141" s="536">
        <v>5594.5238667220001</v>
      </c>
      <c r="L141" s="537">
        <v>87.704609856000005</v>
      </c>
      <c r="M141" s="537">
        <v>6.59983539</v>
      </c>
      <c r="N141" s="537">
        <v>414.387453128</v>
      </c>
      <c r="O141" s="536">
        <v>508.691898374</v>
      </c>
      <c r="P141" s="536">
        <f>+C141+'[4]31a'!C139+O141</f>
        <v>42511.997337486006</v>
      </c>
      <c r="R141" s="559"/>
    </row>
    <row r="142" spans="2:18" s="554" customFormat="1" ht="34.9" hidden="1" customHeight="1">
      <c r="B142" s="216">
        <v>45108</v>
      </c>
      <c r="C142" s="531">
        <f t="shared" si="11"/>
        <v>39034.701633074998</v>
      </c>
      <c r="D142" s="532">
        <v>9408.2653646340004</v>
      </c>
      <c r="E142" s="532">
        <v>5449.8211331889997</v>
      </c>
      <c r="F142" s="532">
        <v>18571.684695979999</v>
      </c>
      <c r="G142" s="531">
        <v>33429.771193802997</v>
      </c>
      <c r="H142" s="532">
        <v>1493.5047654719999</v>
      </c>
      <c r="I142" s="532">
        <v>924.10551899999996</v>
      </c>
      <c r="J142" s="532">
        <v>3187.3201548000002</v>
      </c>
      <c r="K142" s="531">
        <v>5604.9304392720005</v>
      </c>
      <c r="L142" s="532">
        <v>103.72718906599999</v>
      </c>
      <c r="M142" s="532">
        <v>6.1791888110000004</v>
      </c>
      <c r="N142" s="532">
        <v>413.62860071999995</v>
      </c>
      <c r="O142" s="531">
        <v>523.53497859699996</v>
      </c>
      <c r="P142" s="531">
        <f>+C142+'[4]31a'!C140+O142</f>
        <v>42840.096521968997</v>
      </c>
      <c r="R142" s="559"/>
    </row>
    <row r="143" spans="2:18" s="554" customFormat="1" ht="34.9" hidden="1" customHeight="1">
      <c r="B143" s="217">
        <v>45139</v>
      </c>
      <c r="C143" s="536">
        <f t="shared" si="11"/>
        <v>39342.870944289003</v>
      </c>
      <c r="D143" s="537">
        <v>9371.0705698229995</v>
      </c>
      <c r="E143" s="537">
        <v>5378.8376597209999</v>
      </c>
      <c r="F143" s="537">
        <v>19018.651439640002</v>
      </c>
      <c r="G143" s="536">
        <v>33768.559669184004</v>
      </c>
      <c r="H143" s="537">
        <v>1419.6903811049999</v>
      </c>
      <c r="I143" s="537">
        <v>863.37960999999996</v>
      </c>
      <c r="J143" s="537">
        <v>3291.2412840000002</v>
      </c>
      <c r="K143" s="536">
        <v>5574.3112751049994</v>
      </c>
      <c r="L143" s="537">
        <v>84.98960057699999</v>
      </c>
      <c r="M143" s="537">
        <v>6.1201742790000004</v>
      </c>
      <c r="N143" s="537">
        <v>424.83285244999996</v>
      </c>
      <c r="O143" s="536">
        <v>515.94262730599996</v>
      </c>
      <c r="P143" s="536">
        <f>+C143+'[4]31a'!C141+O143</f>
        <v>43099.010544204008</v>
      </c>
      <c r="R143" s="559"/>
    </row>
    <row r="144" spans="2:18" s="554" customFormat="1" ht="34.9" hidden="1" customHeight="1">
      <c r="B144" s="216">
        <v>45170</v>
      </c>
      <c r="C144" s="531">
        <f t="shared" si="11"/>
        <v>39608.369828293995</v>
      </c>
      <c r="D144" s="532">
        <v>9538.3437267509998</v>
      </c>
      <c r="E144" s="532">
        <v>5348.4509561819996</v>
      </c>
      <c r="F144" s="532">
        <v>19124.699717939995</v>
      </c>
      <c r="G144" s="531">
        <v>34011.494400872994</v>
      </c>
      <c r="H144" s="532">
        <v>1464.5524975209999</v>
      </c>
      <c r="I144" s="532">
        <v>852.69313299999999</v>
      </c>
      <c r="J144" s="532">
        <v>3279.6297969000002</v>
      </c>
      <c r="K144" s="531">
        <v>5596.8754274210005</v>
      </c>
      <c r="L144" s="532">
        <v>83.161788448999985</v>
      </c>
      <c r="M144" s="532">
        <v>6.4966118179999999</v>
      </c>
      <c r="N144" s="532">
        <v>431.33918755000002</v>
      </c>
      <c r="O144" s="531">
        <v>520.99758781700007</v>
      </c>
      <c r="P144" s="531">
        <f>+C144+O144+'31a'!C144</f>
        <v>43289.197189973995</v>
      </c>
      <c r="R144" s="559"/>
    </row>
    <row r="145" spans="2:18" s="554" customFormat="1" ht="34.9" hidden="1" customHeight="1">
      <c r="B145" s="217">
        <v>45200</v>
      </c>
      <c r="C145" s="536">
        <f t="shared" si="11"/>
        <v>39569.487807154001</v>
      </c>
      <c r="D145" s="537">
        <v>9226.1423402330001</v>
      </c>
      <c r="E145" s="537">
        <v>5274.9391332719997</v>
      </c>
      <c r="F145" s="537">
        <v>19458.483213079999</v>
      </c>
      <c r="G145" s="536">
        <f>SUM(D145:F145)</f>
        <v>33959.564686584999</v>
      </c>
      <c r="H145" s="537">
        <v>1446.8203146990002</v>
      </c>
      <c r="I145" s="537">
        <v>841.55724746999999</v>
      </c>
      <c r="J145" s="537">
        <v>3321.5455584000001</v>
      </c>
      <c r="K145" s="536">
        <f>SUM(H145:J145)</f>
        <v>5609.9231205690003</v>
      </c>
      <c r="L145" s="537">
        <v>79.792921267000011</v>
      </c>
      <c r="M145" s="537">
        <v>7.1229517280000003</v>
      </c>
      <c r="N145" s="537">
        <v>426.28255117000003</v>
      </c>
      <c r="O145" s="536">
        <f>SUM(L145:N145)</f>
        <v>513.19842416500001</v>
      </c>
      <c r="P145" s="536">
        <f>+C145+O145+'31a'!C145</f>
        <v>43329.226098336003</v>
      </c>
      <c r="R145" s="559"/>
    </row>
    <row r="146" spans="2:18" s="554" customFormat="1" ht="34.9" hidden="1" customHeight="1">
      <c r="B146" s="216">
        <v>45231</v>
      </c>
      <c r="C146" s="531">
        <f t="shared" si="11"/>
        <v>39631.096168235003</v>
      </c>
      <c r="D146" s="532">
        <v>9090.6288301790009</v>
      </c>
      <c r="E146" s="532">
        <v>5253.6220761200002</v>
      </c>
      <c r="F146" s="532">
        <v>19625.37759222</v>
      </c>
      <c r="G146" s="531">
        <f>SUM(D146:F146)</f>
        <v>33969.628498519</v>
      </c>
      <c r="H146" s="532">
        <v>1435.8635308630001</v>
      </c>
      <c r="I146" s="532">
        <v>852.98170665299995</v>
      </c>
      <c r="J146" s="532">
        <v>3372.6224321999998</v>
      </c>
      <c r="K146" s="531">
        <f>SUM(H146:J146)</f>
        <v>5661.4676697159994</v>
      </c>
      <c r="L146" s="532">
        <v>103.094452721</v>
      </c>
      <c r="M146" s="532">
        <v>9.0331528800000012</v>
      </c>
      <c r="N146" s="532">
        <v>413.48700885000005</v>
      </c>
      <c r="O146" s="531">
        <f>SUM(L146:N146)</f>
        <v>525.61461445100008</v>
      </c>
      <c r="P146" s="531">
        <f>+C146+O146+'31a'!C146</f>
        <v>43292.121547627998</v>
      </c>
      <c r="R146" s="559"/>
    </row>
    <row r="147" spans="2:18" s="554" customFormat="1" ht="34.9" hidden="1" customHeight="1">
      <c r="B147" s="553">
        <v>45261</v>
      </c>
      <c r="C147" s="906">
        <f t="shared" si="11"/>
        <v>39864.255653683002</v>
      </c>
      <c r="D147" s="907">
        <v>9203.2051067440007</v>
      </c>
      <c r="E147" s="907">
        <v>5302.8889970869996</v>
      </c>
      <c r="F147" s="907">
        <v>19656.857823450002</v>
      </c>
      <c r="G147" s="906">
        <f>SUM(D147:F147)</f>
        <v>34162.951927280999</v>
      </c>
      <c r="H147" s="907">
        <v>1421.942744682</v>
      </c>
      <c r="I147" s="907">
        <v>889.1440428200001</v>
      </c>
      <c r="J147" s="907">
        <v>3390.2169389000001</v>
      </c>
      <c r="K147" s="906">
        <f>SUM(H147:J147)</f>
        <v>5701.3037264020004</v>
      </c>
      <c r="L147" s="907">
        <v>109.21644175599999</v>
      </c>
      <c r="M147" s="907">
        <v>9.641437912999999</v>
      </c>
      <c r="N147" s="907">
        <v>394.28922678000004</v>
      </c>
      <c r="O147" s="906">
        <f>SUM(L147:N147)</f>
        <v>513.14710644900003</v>
      </c>
      <c r="P147" s="906">
        <f>+C147+O147+'31a'!C147</f>
        <v>43744.282152739004</v>
      </c>
      <c r="R147" s="559"/>
    </row>
    <row r="148" spans="2:18" s="554" customFormat="1" ht="34.9" hidden="1" customHeight="1">
      <c r="B148" s="1009">
        <v>2024</v>
      </c>
      <c r="C148" s="1018"/>
      <c r="D148" s="1018"/>
      <c r="E148" s="1018"/>
      <c r="F148" s="1018"/>
      <c r="G148" s="1018"/>
      <c r="H148" s="1018"/>
      <c r="I148" s="1018"/>
      <c r="J148" s="1018"/>
      <c r="K148" s="1018"/>
      <c r="L148" s="1018"/>
      <c r="M148" s="1018"/>
      <c r="N148" s="1018"/>
      <c r="O148" s="1018"/>
      <c r="P148" s="1018"/>
      <c r="R148" s="559"/>
    </row>
    <row r="149" spans="2:18" s="554" customFormat="1" ht="34.9" hidden="1" customHeight="1">
      <c r="B149" s="216">
        <v>45292</v>
      </c>
      <c r="C149" s="531">
        <f t="shared" ref="C149:C159" si="12">+G149+K149</f>
        <v>40027.048590272003</v>
      </c>
      <c r="D149" s="532">
        <v>9150.5304642629999</v>
      </c>
      <c r="E149" s="532">
        <v>5279.5265898610005</v>
      </c>
      <c r="F149" s="532">
        <v>19832.876006840001</v>
      </c>
      <c r="G149" s="531">
        <f t="shared" ref="G149:G159" si="13">SUM(D149:F149)</f>
        <v>34262.933060964002</v>
      </c>
      <c r="H149" s="532">
        <v>1458.4512691080001</v>
      </c>
      <c r="I149" s="532">
        <v>886.38499000000002</v>
      </c>
      <c r="J149" s="532">
        <v>3419.2792701999997</v>
      </c>
      <c r="K149" s="531">
        <f t="shared" ref="K149:K159" si="14">SUM(H149:J149)</f>
        <v>5764.1155293080001</v>
      </c>
      <c r="L149" s="532">
        <v>105.064671237</v>
      </c>
      <c r="M149" s="532">
        <v>6.6406671390000005</v>
      </c>
      <c r="N149" s="532">
        <v>399.26154444000002</v>
      </c>
      <c r="O149" s="531">
        <f>SUM(L149:N149)</f>
        <v>510.96688281600001</v>
      </c>
      <c r="P149" s="531">
        <f>+C149+O149+'31a'!C149</f>
        <v>43994.620374008999</v>
      </c>
      <c r="R149" s="559"/>
    </row>
    <row r="150" spans="2:18" s="554" customFormat="1" ht="34.9" hidden="1" customHeight="1">
      <c r="B150" s="217">
        <v>45323</v>
      </c>
      <c r="C150" s="536">
        <f t="shared" si="12"/>
        <v>40233.503837872202</v>
      </c>
      <c r="D150" s="537">
        <v>9215.5004715790001</v>
      </c>
      <c r="E150" s="537">
        <v>5180.9287371660002</v>
      </c>
      <c r="F150" s="537">
        <v>20036.533873020002</v>
      </c>
      <c r="G150" s="536">
        <f t="shared" si="13"/>
        <v>34432.963081765003</v>
      </c>
      <c r="H150" s="537">
        <v>1380.2744615029999</v>
      </c>
      <c r="I150" s="537">
        <v>908.29691100000002</v>
      </c>
      <c r="J150" s="537">
        <v>3511.9693836042006</v>
      </c>
      <c r="K150" s="536">
        <f t="shared" si="14"/>
        <v>5800.5407561072007</v>
      </c>
      <c r="L150" s="537">
        <v>107.49834902099998</v>
      </c>
      <c r="M150" s="537">
        <v>5.6203318339999999</v>
      </c>
      <c r="N150" s="537">
        <v>387.31997848000003</v>
      </c>
      <c r="O150" s="536">
        <f>SUM(L150:N150)</f>
        <v>500.43865933500001</v>
      </c>
      <c r="P150" s="536">
        <f>+C150+O150+'31a'!C150</f>
        <v>44297.722816164198</v>
      </c>
      <c r="R150" s="559"/>
    </row>
    <row r="151" spans="2:18" s="554" customFormat="1" ht="34.9" hidden="1" customHeight="1">
      <c r="B151" s="216">
        <v>45352</v>
      </c>
      <c r="C151" s="531">
        <f t="shared" si="12"/>
        <v>40412.482046512698</v>
      </c>
      <c r="D151" s="532">
        <v>9314.6111827729983</v>
      </c>
      <c r="E151" s="532">
        <v>5256.775425668</v>
      </c>
      <c r="F151" s="532">
        <v>20016.985131900001</v>
      </c>
      <c r="G151" s="531">
        <f t="shared" si="13"/>
        <v>34588.371740340997</v>
      </c>
      <c r="H151" s="532">
        <v>1360.9884571730001</v>
      </c>
      <c r="I151" s="532">
        <v>924.95758599999999</v>
      </c>
      <c r="J151" s="532">
        <v>3538.1642629986986</v>
      </c>
      <c r="K151" s="531">
        <f t="shared" si="14"/>
        <v>5824.1103061716985</v>
      </c>
      <c r="L151" s="532">
        <v>107.97819102699999</v>
      </c>
      <c r="M151" s="532">
        <v>6.1714203320000003</v>
      </c>
      <c r="N151" s="532">
        <v>404.3926477</v>
      </c>
      <c r="O151" s="531">
        <f>SUM(L151:N151)</f>
        <v>518.542259059</v>
      </c>
      <c r="P151" s="531">
        <f>+C151+O151+'31a'!C151</f>
        <v>44339.432217131704</v>
      </c>
      <c r="R151" s="559"/>
    </row>
    <row r="152" spans="2:18" s="554" customFormat="1" ht="34.9" hidden="1" customHeight="1">
      <c r="B152" s="217">
        <v>45384</v>
      </c>
      <c r="C152" s="536">
        <f t="shared" si="12"/>
        <v>40468.403476700201</v>
      </c>
      <c r="D152" s="537">
        <v>9231.4934305240004</v>
      </c>
      <c r="E152" s="537">
        <v>5241.4977734720005</v>
      </c>
      <c r="F152" s="537">
        <v>19995.34253455</v>
      </c>
      <c r="G152" s="536">
        <f t="shared" si="13"/>
        <v>34468.333738546004</v>
      </c>
      <c r="H152" s="537">
        <v>1399.9763902449999</v>
      </c>
      <c r="I152" s="537">
        <v>1035.5852299999999</v>
      </c>
      <c r="J152" s="537">
        <v>3564.5081179091999</v>
      </c>
      <c r="K152" s="536">
        <f t="shared" si="14"/>
        <v>6000.0697381541995</v>
      </c>
      <c r="L152" s="537">
        <v>100.91484532600001</v>
      </c>
      <c r="M152" s="537">
        <v>6.1066205279999997</v>
      </c>
      <c r="N152" s="537">
        <v>412.84701518000003</v>
      </c>
      <c r="O152" s="536">
        <f>SUM(L152:N152)</f>
        <v>519.86848103400007</v>
      </c>
      <c r="P152" s="536">
        <f>+C152+O152+'31a'!C152</f>
        <v>44281.219839355203</v>
      </c>
      <c r="R152" s="559"/>
    </row>
    <row r="153" spans="2:18" s="554" customFormat="1" ht="34.9" hidden="1" customHeight="1">
      <c r="B153" s="216">
        <v>45413</v>
      </c>
      <c r="C153" s="531">
        <f t="shared" si="12"/>
        <v>40799.591540257461</v>
      </c>
      <c r="D153" s="532">
        <v>9545.6677280960012</v>
      </c>
      <c r="E153" s="532">
        <v>5265.2292700070002</v>
      </c>
      <c r="F153" s="532">
        <v>19988.438777400002</v>
      </c>
      <c r="G153" s="531">
        <f t="shared" si="13"/>
        <v>34799.335775503001</v>
      </c>
      <c r="H153" s="532">
        <v>1418.7431569969999</v>
      </c>
      <c r="I153" s="532">
        <v>991.05584899999997</v>
      </c>
      <c r="J153" s="532">
        <v>3590.4567587574575</v>
      </c>
      <c r="K153" s="531">
        <f t="shared" si="14"/>
        <v>6000.2557647544572</v>
      </c>
      <c r="L153" s="532">
        <v>99.169831004000002</v>
      </c>
      <c r="M153" s="532">
        <v>8.4719289929999988</v>
      </c>
      <c r="N153" s="532">
        <v>416.15790497</v>
      </c>
      <c r="O153" s="531">
        <f>SUM(L153:N153)</f>
        <v>523.79966496700001</v>
      </c>
      <c r="P153" s="531">
        <f>+C153+O153+'31a'!C153</f>
        <v>44791.480439798463</v>
      </c>
      <c r="R153" s="559"/>
    </row>
    <row r="154" spans="2:18" s="554" customFormat="1" ht="34.9" hidden="1" customHeight="1">
      <c r="B154" s="217">
        <v>45445</v>
      </c>
      <c r="C154" s="536">
        <v>40929.4</v>
      </c>
      <c r="D154" s="537">
        <v>9465.4</v>
      </c>
      <c r="E154" s="537">
        <v>5327.1</v>
      </c>
      <c r="F154" s="537">
        <v>20107.5</v>
      </c>
      <c r="G154" s="536">
        <v>34900</v>
      </c>
      <c r="H154" s="537">
        <v>1434</v>
      </c>
      <c r="I154" s="537">
        <v>963.7</v>
      </c>
      <c r="J154" s="537">
        <v>3631.6</v>
      </c>
      <c r="K154" s="536">
        <v>6029.4</v>
      </c>
      <c r="L154" s="537">
        <v>99.3</v>
      </c>
      <c r="M154" s="537">
        <v>6.9</v>
      </c>
      <c r="N154" s="537">
        <v>416.8</v>
      </c>
      <c r="O154" s="536">
        <v>523.1</v>
      </c>
      <c r="P154" s="536">
        <v>44953.9</v>
      </c>
      <c r="R154" s="559"/>
    </row>
    <row r="155" spans="2:18" s="554" customFormat="1" ht="34.9" hidden="1" customHeight="1">
      <c r="B155" s="216" t="s">
        <v>1036</v>
      </c>
      <c r="C155" s="531">
        <f t="shared" si="12"/>
        <v>41701.744999999995</v>
      </c>
      <c r="D155" s="532">
        <v>9497.0939999999991</v>
      </c>
      <c r="E155" s="532">
        <v>5262.0550000000003</v>
      </c>
      <c r="F155" s="532">
        <v>20769.473999999998</v>
      </c>
      <c r="G155" s="531">
        <f t="shared" si="13"/>
        <v>35528.623</v>
      </c>
      <c r="H155" s="532">
        <v>1465.3119999999999</v>
      </c>
      <c r="I155" s="532">
        <v>977.93200000000002</v>
      </c>
      <c r="J155" s="532">
        <v>3729.8780000000002</v>
      </c>
      <c r="K155" s="531">
        <f t="shared" si="14"/>
        <v>6173.1219999999994</v>
      </c>
      <c r="L155" s="532">
        <v>100.324</v>
      </c>
      <c r="M155" s="532">
        <v>13.92</v>
      </c>
      <c r="N155" s="532">
        <v>410.74099999999999</v>
      </c>
      <c r="O155" s="531">
        <f>SUM(L155:N155)</f>
        <v>524.98500000000001</v>
      </c>
      <c r="P155" s="531">
        <f>+C155+O155+'31a'!C155</f>
        <v>45744.527999999998</v>
      </c>
      <c r="R155" s="559"/>
    </row>
    <row r="156" spans="2:18" s="554" customFormat="1" ht="34.9" hidden="1" customHeight="1">
      <c r="B156" s="217">
        <v>45506</v>
      </c>
      <c r="C156" s="536">
        <v>42011.700159156673</v>
      </c>
      <c r="D156" s="537">
        <v>9596.7429447970007</v>
      </c>
      <c r="E156" s="537">
        <v>5285.3850922580004</v>
      </c>
      <c r="F156" s="537">
        <v>20934.524432599999</v>
      </c>
      <c r="G156" s="536">
        <v>35816.652469655004</v>
      </c>
      <c r="H156" s="537">
        <v>1391.7719157399999</v>
      </c>
      <c r="I156" s="537">
        <v>962.49338799999998</v>
      </c>
      <c r="J156" s="537">
        <v>3840.7823857616677</v>
      </c>
      <c r="K156" s="536">
        <v>6195.0476895016673</v>
      </c>
      <c r="L156" s="537">
        <v>78.748388002999988</v>
      </c>
      <c r="M156" s="537">
        <v>16.907488741999998</v>
      </c>
      <c r="N156" s="537">
        <v>412.45529685999998</v>
      </c>
      <c r="O156" s="536">
        <v>508.11117360499998</v>
      </c>
      <c r="P156" s="536">
        <v>46300.875736077673</v>
      </c>
      <c r="R156" s="559"/>
    </row>
    <row r="157" spans="2:18" s="554" customFormat="1" ht="34.9" hidden="1" customHeight="1">
      <c r="B157" s="216">
        <v>45559</v>
      </c>
      <c r="C157" s="531">
        <f t="shared" si="12"/>
        <v>42162.511608225686</v>
      </c>
      <c r="D157" s="532">
        <v>9476.9526562999999</v>
      </c>
      <c r="E157" s="532">
        <v>5346.3907674040001</v>
      </c>
      <c r="F157" s="532">
        <v>21133.985480849999</v>
      </c>
      <c r="G157" s="531">
        <f t="shared" si="13"/>
        <v>35957.328904554</v>
      </c>
      <c r="H157" s="532">
        <v>1380.4581508890001</v>
      </c>
      <c r="I157" s="532">
        <v>984.22080300000005</v>
      </c>
      <c r="J157" s="532">
        <v>3840.503749782682</v>
      </c>
      <c r="K157" s="531">
        <f t="shared" si="14"/>
        <v>6205.1827036716822</v>
      </c>
      <c r="L157" s="532">
        <v>86.132999999999996</v>
      </c>
      <c r="M157" s="532">
        <v>17.015000000000001</v>
      </c>
      <c r="N157" s="532">
        <v>406.97</v>
      </c>
      <c r="O157" s="531">
        <f>SUM(L157:N157)</f>
        <v>510.11800000000005</v>
      </c>
      <c r="P157" s="531">
        <f>+C157+O157+'31a'!C157</f>
        <v>46345.949562840688</v>
      </c>
      <c r="R157" s="559"/>
    </row>
    <row r="158" spans="2:18" s="554" customFormat="1" ht="34.9" hidden="1" customHeight="1">
      <c r="B158" s="217">
        <v>45590</v>
      </c>
      <c r="C158" s="536">
        <v>42195.036130809269</v>
      </c>
      <c r="D158" s="537">
        <v>9471.4324053310011</v>
      </c>
      <c r="E158" s="537">
        <v>5241.7628688859995</v>
      </c>
      <c r="F158" s="537">
        <v>21302.09547398</v>
      </c>
      <c r="G158" s="536">
        <v>36015.290748197003</v>
      </c>
      <c r="H158" s="537">
        <v>1343.409138968</v>
      </c>
      <c r="I158" s="537">
        <v>972.27055399999995</v>
      </c>
      <c r="J158" s="537">
        <v>3864.0656896442629</v>
      </c>
      <c r="K158" s="536">
        <v>6179.7453826122628</v>
      </c>
      <c r="L158" s="537">
        <v>108.48217826899999</v>
      </c>
      <c r="M158" s="537">
        <v>17.273500114000001</v>
      </c>
      <c r="N158" s="537">
        <v>406.32021186999998</v>
      </c>
      <c r="O158" s="536">
        <v>532.07589025300001</v>
      </c>
      <c r="P158" s="536">
        <v>45992.177962444272</v>
      </c>
      <c r="R158" s="559"/>
    </row>
    <row r="159" spans="2:18" s="554" customFormat="1" ht="34.9" hidden="1" customHeight="1">
      <c r="B159" s="216">
        <v>45620</v>
      </c>
      <c r="C159" s="531">
        <f t="shared" si="12"/>
        <v>42753.843000000001</v>
      </c>
      <c r="D159" s="532">
        <v>9765.5360000000001</v>
      </c>
      <c r="E159" s="532">
        <v>5336.2129999999997</v>
      </c>
      <c r="F159" s="532">
        <v>21411.399000000001</v>
      </c>
      <c r="G159" s="531">
        <f t="shared" si="13"/>
        <v>36513.148000000001</v>
      </c>
      <c r="H159" s="532">
        <v>1398.2339999999999</v>
      </c>
      <c r="I159" s="532">
        <v>970.524</v>
      </c>
      <c r="J159" s="532">
        <v>3871.9369999999999</v>
      </c>
      <c r="K159" s="531">
        <f t="shared" si="14"/>
        <v>6240.6949999999997</v>
      </c>
      <c r="L159" s="532">
        <v>109.721</v>
      </c>
      <c r="M159" s="532">
        <v>18.048999999999999</v>
      </c>
      <c r="N159" s="532">
        <v>414.47399999999999</v>
      </c>
      <c r="O159" s="531">
        <f>SUM(L159:N159)</f>
        <v>542.24400000000003</v>
      </c>
      <c r="P159" s="531">
        <f>+C159+O159+'31a'!C159</f>
        <v>46459.27</v>
      </c>
      <c r="R159" s="559"/>
    </row>
    <row r="160" spans="2:18" s="554" customFormat="1" ht="34.9" hidden="1" customHeight="1">
      <c r="B160" s="553">
        <v>45651</v>
      </c>
      <c r="C160" s="611">
        <v>42537.998865814006</v>
      </c>
      <c r="D160" s="610">
        <v>9451.6396377050005</v>
      </c>
      <c r="E160" s="610">
        <v>5407.4149463739996</v>
      </c>
      <c r="F160" s="610">
        <v>21445.375329890001</v>
      </c>
      <c r="G160" s="611">
        <v>36304.429913968997</v>
      </c>
      <c r="H160" s="610">
        <v>1397.4905155680001</v>
      </c>
      <c r="I160" s="610">
        <v>969.47933899999998</v>
      </c>
      <c r="J160" s="610">
        <v>3866.599097277006</v>
      </c>
      <c r="K160" s="611">
        <v>6233.5689518450063</v>
      </c>
      <c r="L160" s="610">
        <v>114.70198779500001</v>
      </c>
      <c r="M160" s="610">
        <v>24.920429626000001</v>
      </c>
      <c r="N160" s="610">
        <v>426.77945880999999</v>
      </c>
      <c r="O160" s="611">
        <v>566.40187623099996</v>
      </c>
      <c r="P160" s="611">
        <v>46698.575597038005</v>
      </c>
      <c r="R160" s="559"/>
    </row>
    <row r="161" spans="2:18" s="554" customFormat="1" ht="34.9" customHeight="1">
      <c r="B161" s="1009">
        <v>2025</v>
      </c>
      <c r="C161" s="1018"/>
      <c r="D161" s="1018"/>
      <c r="E161" s="1018"/>
      <c r="F161" s="1018"/>
      <c r="G161" s="1018"/>
      <c r="H161" s="1018"/>
      <c r="I161" s="1018"/>
      <c r="J161" s="1018"/>
      <c r="K161" s="1018"/>
      <c r="L161" s="1018"/>
      <c r="M161" s="1018"/>
      <c r="N161" s="1018"/>
      <c r="O161" s="1018"/>
      <c r="P161" s="1018"/>
      <c r="R161" s="559"/>
    </row>
    <row r="162" spans="2:18" s="554" customFormat="1" ht="34.9" hidden="1" customHeight="1">
      <c r="B162" s="216">
        <v>45658</v>
      </c>
      <c r="C162" s="531">
        <f>+G162+K162</f>
        <v>42838.740999999995</v>
      </c>
      <c r="D162" s="532">
        <v>9555.0519999999997</v>
      </c>
      <c r="E162" s="532">
        <v>5316.665</v>
      </c>
      <c r="F162" s="532">
        <v>21721.684000000001</v>
      </c>
      <c r="G162" s="531">
        <f>SUM(D162:F162)</f>
        <v>36593.400999999998</v>
      </c>
      <c r="H162" s="532">
        <v>1405.8430000000001</v>
      </c>
      <c r="I162" s="532">
        <v>967.53399999999999</v>
      </c>
      <c r="J162" s="532">
        <v>3871.9630000000002</v>
      </c>
      <c r="K162" s="531">
        <f>SUM(H162:J162)</f>
        <v>6245.34</v>
      </c>
      <c r="L162" s="532">
        <v>128.69300000000001</v>
      </c>
      <c r="M162" s="532">
        <v>18.75</v>
      </c>
      <c r="N162" s="532">
        <v>433.98599999999999</v>
      </c>
      <c r="O162" s="531">
        <f>SUM(L162:N162)</f>
        <v>581.42899999999997</v>
      </c>
      <c r="P162" s="531">
        <f>+C162+O162+'31a'!C162</f>
        <v>47003.479999999989</v>
      </c>
      <c r="R162" s="559"/>
    </row>
    <row r="163" spans="2:18" s="554" customFormat="1" ht="34.9" hidden="1" customHeight="1">
      <c r="B163" s="217">
        <v>45690</v>
      </c>
      <c r="C163" s="536">
        <v>43077.697544545794</v>
      </c>
      <c r="D163" s="537">
        <v>9657.5113040200013</v>
      </c>
      <c r="E163" s="537">
        <v>5348.8216125249992</v>
      </c>
      <c r="F163" s="537">
        <v>21858.66371823</v>
      </c>
      <c r="G163" s="536">
        <v>36864.996634775001</v>
      </c>
      <c r="H163" s="537">
        <v>1483.6542337760002</v>
      </c>
      <c r="I163" s="537">
        <v>985.42934300000002</v>
      </c>
      <c r="J163" s="537">
        <v>3743.6173329947892</v>
      </c>
      <c r="K163" s="536">
        <v>6212.7009097707887</v>
      </c>
      <c r="L163" s="537">
        <v>135.94240118000002</v>
      </c>
      <c r="M163" s="537">
        <v>18.966592475000002</v>
      </c>
      <c r="N163" s="537">
        <v>472.30057167000001</v>
      </c>
      <c r="O163" s="536">
        <v>627.20956532500009</v>
      </c>
      <c r="P163" s="536">
        <v>47306.777200629796</v>
      </c>
      <c r="R163" s="559"/>
    </row>
    <row r="164" spans="2:18" s="554" customFormat="1" ht="34.9" hidden="1" customHeight="1">
      <c r="B164" s="216">
        <v>45717</v>
      </c>
      <c r="C164" s="531">
        <v>43083.333577769423</v>
      </c>
      <c r="D164" s="532">
        <v>9520.1887138480015</v>
      </c>
      <c r="E164" s="532">
        <v>5435.8599975449997</v>
      </c>
      <c r="F164" s="532">
        <v>21748.434348089999</v>
      </c>
      <c r="G164" s="531">
        <v>36704.483059482998</v>
      </c>
      <c r="H164" s="532">
        <v>1428.1676516370001</v>
      </c>
      <c r="I164" s="532">
        <v>1005.410403</v>
      </c>
      <c r="J164" s="532">
        <v>3945.2724636494245</v>
      </c>
      <c r="K164" s="531">
        <v>6378.8505182864246</v>
      </c>
      <c r="L164" s="532">
        <v>146.999205652</v>
      </c>
      <c r="M164" s="532">
        <v>20.605522454999999</v>
      </c>
      <c r="N164" s="532">
        <v>471.48414101000003</v>
      </c>
      <c r="O164" s="531">
        <v>639.08886911700006</v>
      </c>
      <c r="P164" s="531">
        <v>47366.351178295416</v>
      </c>
      <c r="R164" s="559"/>
    </row>
    <row r="165" spans="2:18" s="554" customFormat="1" ht="34.9" hidden="1" customHeight="1">
      <c r="B165" s="217">
        <v>45749</v>
      </c>
      <c r="C165" s="536">
        <f t="shared" ref="C165:C170" si="15">+G165+K165</f>
        <v>42919.794999999998</v>
      </c>
      <c r="D165" s="537">
        <v>9472.1740000000009</v>
      </c>
      <c r="E165" s="537">
        <v>5403.2110000000002</v>
      </c>
      <c r="F165" s="537">
        <v>21576.727999999999</v>
      </c>
      <c r="G165" s="536">
        <f t="shared" ref="G165:G170" si="16">SUM(D165:F165)</f>
        <v>36452.112999999998</v>
      </c>
      <c r="H165" s="537">
        <v>1437.047</v>
      </c>
      <c r="I165" s="537">
        <v>1028.0509999999999</v>
      </c>
      <c r="J165" s="537">
        <v>4002.5839999999998</v>
      </c>
      <c r="K165" s="536">
        <f t="shared" ref="K165:K170" si="17">SUM(H165:J165)</f>
        <v>6467.6819999999998</v>
      </c>
      <c r="L165" s="537">
        <v>135.62299999999999</v>
      </c>
      <c r="M165" s="537">
        <v>17.834</v>
      </c>
      <c r="N165" s="537">
        <v>477.67399999999998</v>
      </c>
      <c r="O165" s="536">
        <f>SUM(L165:N165)</f>
        <v>631.13099999999997</v>
      </c>
      <c r="P165" s="536">
        <f>+C165+O165+'31a'!C165</f>
        <v>47294.468000000001</v>
      </c>
      <c r="R165" s="559"/>
    </row>
    <row r="166" spans="2:18" s="554" customFormat="1" ht="34.9" hidden="1" customHeight="1">
      <c r="B166" s="216">
        <v>45778</v>
      </c>
      <c r="C166" s="531">
        <f t="shared" si="15"/>
        <v>43235.46044619735</v>
      </c>
      <c r="D166" s="532">
        <v>9668.114837395</v>
      </c>
      <c r="E166" s="532">
        <v>5466.1555638079999</v>
      </c>
      <c r="F166" s="532">
        <v>21600.953894379996</v>
      </c>
      <c r="G166" s="531">
        <f t="shared" si="16"/>
        <v>36735.224295583001</v>
      </c>
      <c r="H166" s="532">
        <v>1438.999661174</v>
      </c>
      <c r="I166" s="532">
        <v>1033.6724340000001</v>
      </c>
      <c r="J166" s="532">
        <v>4027.5640554403535</v>
      </c>
      <c r="K166" s="531">
        <f t="shared" si="17"/>
        <v>6500.2361506143534</v>
      </c>
      <c r="L166" s="532">
        <v>150.78829450500004</v>
      </c>
      <c r="M166" s="532">
        <v>22.793400192</v>
      </c>
      <c r="N166" s="532">
        <v>480.30722102000004</v>
      </c>
      <c r="O166" s="531">
        <f>SUM(L166:N166)</f>
        <v>653.88891571700015</v>
      </c>
      <c r="P166" s="531">
        <f>+C166+O166+'31a'!C166</f>
        <v>47706.417043416346</v>
      </c>
      <c r="R166" s="559"/>
    </row>
    <row r="167" spans="2:18" s="554" customFormat="1" ht="34.9" hidden="1" customHeight="1">
      <c r="B167" s="217">
        <v>45809</v>
      </c>
      <c r="C167" s="536">
        <f t="shared" si="15"/>
        <v>43648.481</v>
      </c>
      <c r="D167" s="537">
        <v>9677.8799999999992</v>
      </c>
      <c r="E167" s="537">
        <v>5514.2219999999998</v>
      </c>
      <c r="F167" s="537">
        <v>21754.7</v>
      </c>
      <c r="G167" s="536">
        <f t="shared" si="16"/>
        <v>36946.801999999996</v>
      </c>
      <c r="H167" s="537">
        <v>1619.068</v>
      </c>
      <c r="I167" s="537">
        <v>1060.1379999999999</v>
      </c>
      <c r="J167" s="537">
        <v>4022.473</v>
      </c>
      <c r="K167" s="536">
        <f t="shared" si="17"/>
        <v>6701.6790000000001</v>
      </c>
      <c r="L167" s="537">
        <v>143.21299999999999</v>
      </c>
      <c r="M167" s="537">
        <v>18.344999999999999</v>
      </c>
      <c r="N167" s="537">
        <v>471.01</v>
      </c>
      <c r="O167" s="536">
        <f>SUM(L167:N167)</f>
        <v>632.56799999999998</v>
      </c>
      <c r="P167" s="536">
        <f>+C167+O167+'31a'!C167</f>
        <v>48156.909</v>
      </c>
      <c r="R167" s="559"/>
    </row>
    <row r="168" spans="2:18" s="554" customFormat="1" ht="34.9" hidden="1" customHeight="1">
      <c r="B168" s="216">
        <v>45863</v>
      </c>
      <c r="C168" s="531">
        <f t="shared" si="15"/>
        <v>43818.352999999996</v>
      </c>
      <c r="D168" s="532">
        <v>9652.982</v>
      </c>
      <c r="E168" s="532">
        <v>5507.0010000000002</v>
      </c>
      <c r="F168" s="532">
        <v>21893.223999999998</v>
      </c>
      <c r="G168" s="531">
        <f t="shared" si="16"/>
        <v>37053.206999999995</v>
      </c>
      <c r="H168" s="532">
        <v>1614.671</v>
      </c>
      <c r="I168" s="532">
        <v>1099.742</v>
      </c>
      <c r="J168" s="532">
        <v>4050.7330000000002</v>
      </c>
      <c r="K168" s="531">
        <f t="shared" si="17"/>
        <v>6765.1460000000006</v>
      </c>
      <c r="L168" s="532">
        <v>134.62200000000001</v>
      </c>
      <c r="M168" s="532">
        <v>25.593</v>
      </c>
      <c r="N168" s="532">
        <v>475.21499999999997</v>
      </c>
      <c r="O168" s="531">
        <f>SUM(L168:N168)</f>
        <v>635.42999999999995</v>
      </c>
      <c r="P168" s="531">
        <f>+C168+O168+'31a'!C168</f>
        <v>48347.365999999995</v>
      </c>
      <c r="R168" s="559"/>
    </row>
    <row r="169" spans="2:18" s="554" customFormat="1" ht="34.9" customHeight="1">
      <c r="B169" s="217">
        <v>45870</v>
      </c>
      <c r="C169" s="536">
        <v>44389.196904770157</v>
      </c>
      <c r="D169" s="537">
        <v>9861.6750398660006</v>
      </c>
      <c r="E169" s="537">
        <v>5538.1992351230001</v>
      </c>
      <c r="F169" s="537">
        <v>22160.823999740001</v>
      </c>
      <c r="G169" s="536">
        <v>37560.698274729002</v>
      </c>
      <c r="H169" s="537">
        <v>1545.9542656429999</v>
      </c>
      <c r="I169" s="537">
        <v>1029.8214559999999</v>
      </c>
      <c r="J169" s="537">
        <v>4252.7229083981556</v>
      </c>
      <c r="K169" s="536">
        <v>6828.4986300411556</v>
      </c>
      <c r="L169" s="537">
        <v>151.672756034</v>
      </c>
      <c r="M169" s="537">
        <v>28.770356877000001</v>
      </c>
      <c r="N169" s="537">
        <v>466.10942175999998</v>
      </c>
      <c r="O169" s="536">
        <v>646.55253467099999</v>
      </c>
      <c r="P169" s="536">
        <v>48825.383099471153</v>
      </c>
      <c r="R169" s="559"/>
    </row>
    <row r="170" spans="2:18" s="554" customFormat="1" ht="34.9" customHeight="1">
      <c r="B170" s="216">
        <v>45924</v>
      </c>
      <c r="C170" s="531">
        <f t="shared" si="15"/>
        <v>44612.460666828963</v>
      </c>
      <c r="D170" s="532">
        <v>10035.942108157999</v>
      </c>
      <c r="E170" s="532">
        <v>5637.3926889510003</v>
      </c>
      <c r="F170" s="532">
        <v>22133.667314040002</v>
      </c>
      <c r="G170" s="531">
        <f t="shared" si="16"/>
        <v>37807.002111148999</v>
      </c>
      <c r="H170" s="532">
        <v>1473.9189827399998</v>
      </c>
      <c r="I170" s="532">
        <v>1038.2745420000001</v>
      </c>
      <c r="J170" s="532">
        <v>4293.2650309399687</v>
      </c>
      <c r="K170" s="531">
        <f t="shared" si="17"/>
        <v>6805.4585556799684</v>
      </c>
      <c r="L170" s="532">
        <v>151.17047434199998</v>
      </c>
      <c r="M170" s="532">
        <v>26.118004049000003</v>
      </c>
      <c r="N170" s="532">
        <v>487.09972235999993</v>
      </c>
      <c r="O170" s="531">
        <v>664.38820075099989</v>
      </c>
      <c r="P170" s="531">
        <f>+C170+O170+'31a'!C170</f>
        <v>49093.161272392957</v>
      </c>
      <c r="R170" s="559"/>
    </row>
    <row r="171" spans="2:18" s="554" customFormat="1" ht="34.9" customHeight="1">
      <c r="B171" s="217">
        <v>45954</v>
      </c>
      <c r="C171" s="536">
        <v>44784.846986747812</v>
      </c>
      <c r="D171" s="537">
        <v>9952.6415041069995</v>
      </c>
      <c r="E171" s="537">
        <v>5572.0041589299999</v>
      </c>
      <c r="F171" s="537">
        <v>22362.130940700001</v>
      </c>
      <c r="G171" s="536">
        <v>37886.776603737002</v>
      </c>
      <c r="H171" s="537">
        <v>1525.4655826470002</v>
      </c>
      <c r="I171" s="537">
        <v>1047.715631</v>
      </c>
      <c r="J171" s="537">
        <v>4324.8891693638088</v>
      </c>
      <c r="K171" s="536">
        <v>6898.0703830108087</v>
      </c>
      <c r="L171" s="537">
        <v>157.158519893</v>
      </c>
      <c r="M171" s="537">
        <v>29.574569069999999</v>
      </c>
      <c r="N171" s="537">
        <v>496.50688300000002</v>
      </c>
      <c r="O171" s="536">
        <v>683.23997196300002</v>
      </c>
      <c r="P171" s="536">
        <v>49331.637902226808</v>
      </c>
      <c r="R171" s="559"/>
    </row>
    <row r="172" spans="2:18" s="554" customFormat="1" ht="34.9" customHeight="1">
      <c r="B172" s="216">
        <v>45985</v>
      </c>
      <c r="C172" s="531">
        <f>+G172+K172</f>
        <v>45260.094999999994</v>
      </c>
      <c r="D172" s="532">
        <v>10197.938</v>
      </c>
      <c r="E172" s="532">
        <v>5633.13</v>
      </c>
      <c r="F172" s="532">
        <v>22417.335999999999</v>
      </c>
      <c r="G172" s="531">
        <f>SUM(D172:F172)</f>
        <v>38248.403999999995</v>
      </c>
      <c r="H172" s="532">
        <v>1520.64</v>
      </c>
      <c r="I172" s="532">
        <v>1145.5419999999999</v>
      </c>
      <c r="J172" s="532">
        <v>4345.509</v>
      </c>
      <c r="K172" s="531">
        <f>SUM(H172:J172)</f>
        <v>7011.6909999999998</v>
      </c>
      <c r="L172" s="532">
        <v>177.017</v>
      </c>
      <c r="M172" s="532">
        <v>32.447000000000003</v>
      </c>
      <c r="N172" s="532">
        <v>494.10599999999999</v>
      </c>
      <c r="O172" s="531">
        <f>SUM(L172:N172)</f>
        <v>703.56999999999994</v>
      </c>
      <c r="P172" s="531">
        <f>+C172+O172+'31a'!C172</f>
        <v>49801.323999999993</v>
      </c>
      <c r="R172" s="559"/>
    </row>
    <row r="173" spans="2:18" s="554" customFormat="1" ht="34.9" customHeight="1">
      <c r="B173" s="1212">
        <v>45994</v>
      </c>
      <c r="C173" s="611">
        <f>+G173+K173</f>
        <v>45406.877999999997</v>
      </c>
      <c r="D173" s="610">
        <v>9978.68</v>
      </c>
      <c r="E173" s="610">
        <v>5730.5749999999998</v>
      </c>
      <c r="F173" s="610">
        <v>22620.383999999998</v>
      </c>
      <c r="G173" s="611">
        <f>SUM(D173:F173)</f>
        <v>38329.638999999996</v>
      </c>
      <c r="H173" s="610">
        <v>1447.3309999999999</v>
      </c>
      <c r="I173" s="610">
        <v>1099.634</v>
      </c>
      <c r="J173" s="610">
        <v>4530.2740000000003</v>
      </c>
      <c r="K173" s="611">
        <f>SUM(H173:J173)</f>
        <v>7077.2390000000005</v>
      </c>
      <c r="L173" s="610">
        <v>190.03</v>
      </c>
      <c r="M173" s="610">
        <v>36.018999999999998</v>
      </c>
      <c r="N173" s="610">
        <v>503.16</v>
      </c>
      <c r="O173" s="611">
        <f>SUM(L173:N173)</f>
        <v>729.20900000000006</v>
      </c>
      <c r="P173" s="611">
        <f>+C173+O173+'31a'!C173</f>
        <v>50018.877</v>
      </c>
      <c r="R173" s="559"/>
    </row>
    <row r="174" spans="2:18" s="554" customFormat="1" ht="34.9" customHeight="1">
      <c r="B174" s="1009">
        <v>2026</v>
      </c>
      <c r="C174" s="1018"/>
      <c r="D174" s="1018"/>
      <c r="E174" s="1018"/>
      <c r="F174" s="1018"/>
      <c r="G174" s="1018"/>
      <c r="H174" s="1018"/>
      <c r="I174" s="1018"/>
      <c r="J174" s="1018"/>
      <c r="K174" s="1018"/>
      <c r="L174" s="1018"/>
      <c r="M174" s="1018"/>
      <c r="N174" s="1018"/>
      <c r="O174" s="1018"/>
      <c r="P174" s="1018"/>
      <c r="R174" s="559"/>
    </row>
    <row r="175" spans="2:18" s="554" customFormat="1" ht="34.9" customHeight="1">
      <c r="B175" s="216">
        <v>46023</v>
      </c>
      <c r="C175" s="531">
        <f>+G175+K175</f>
        <v>45872.537359556838</v>
      </c>
      <c r="D175" s="532">
        <v>10082.812372263999</v>
      </c>
      <c r="E175" s="532">
        <v>5712.8962002559992</v>
      </c>
      <c r="F175" s="532">
        <v>22942.25111972</v>
      </c>
      <c r="G175" s="531">
        <f>SUM(D175:F175)</f>
        <v>38737.959692239994</v>
      </c>
      <c r="H175" s="532">
        <v>1600.4430550880002</v>
      </c>
      <c r="I175" s="532">
        <v>1133.6795079999999</v>
      </c>
      <c r="J175" s="532">
        <v>4400.4551042288467</v>
      </c>
      <c r="K175" s="531">
        <f>SUM(H175:J175)</f>
        <v>7134.5776673168466</v>
      </c>
      <c r="L175" s="532">
        <v>206.301530136</v>
      </c>
      <c r="M175" s="532">
        <v>34.929715743999992</v>
      </c>
      <c r="N175" s="532">
        <v>504.17791407999999</v>
      </c>
      <c r="O175" s="531">
        <f t="shared" ref="O175:O179" si="18">SUM(L175:N175)</f>
        <v>745.40915996000001</v>
      </c>
      <c r="P175" s="531">
        <f>+C175+O175+'31a'!C175</f>
        <v>50503.779519516836</v>
      </c>
      <c r="R175" s="559"/>
    </row>
    <row r="176" spans="2:18" s="554" customFormat="1" ht="34.9" customHeight="1">
      <c r="B176" s="217">
        <v>46055</v>
      </c>
      <c r="C176" s="536">
        <f t="shared" ref="C176" si="19">+G176+K176</f>
        <v>46185.644264129092</v>
      </c>
      <c r="D176" s="537">
        <v>10262.472259774</v>
      </c>
      <c r="E176" s="537">
        <v>5778.1855964200004</v>
      </c>
      <c r="F176" s="537">
        <v>23154.035782269999</v>
      </c>
      <c r="G176" s="536">
        <f t="shared" ref="G176" si="20">SUM(D176:F176)</f>
        <v>39194.693638463999</v>
      </c>
      <c r="H176" s="537">
        <v>1608.447682169</v>
      </c>
      <c r="I176" s="537">
        <v>1111.980466</v>
      </c>
      <c r="J176" s="537">
        <v>4270.5224774960952</v>
      </c>
      <c r="K176" s="536">
        <f t="shared" ref="K176" si="21">SUM(H176:J176)</f>
        <v>6990.9506256650948</v>
      </c>
      <c r="L176" s="537">
        <v>224.45301142599999</v>
      </c>
      <c r="M176" s="537">
        <v>33.606660579999996</v>
      </c>
      <c r="N176" s="537">
        <v>505.51337193000001</v>
      </c>
      <c r="O176" s="536">
        <f t="shared" si="18"/>
        <v>763.57304393599998</v>
      </c>
      <c r="P176" s="536">
        <f>+C176+O176+'[5]31a'!C176</f>
        <v>50726.576747200088</v>
      </c>
      <c r="R176" s="559"/>
    </row>
    <row r="177" spans="2:24" s="554" customFormat="1" ht="34.9" customHeight="1">
      <c r="B177" s="216">
        <v>46082</v>
      </c>
      <c r="C177" s="531">
        <f>+G177+K177</f>
        <v>45797.595426567335</v>
      </c>
      <c r="D177" s="532">
        <v>9723.0386677369988</v>
      </c>
      <c r="E177" s="532">
        <v>5630.6510917700007</v>
      </c>
      <c r="F177" s="532">
        <v>23403.88989857</v>
      </c>
      <c r="G177" s="531">
        <f>SUM(D177:F177)</f>
        <v>38757.579658076997</v>
      </c>
      <c r="H177" s="532">
        <v>1511.666508263</v>
      </c>
      <c r="I177" s="532">
        <v>1128.3951509999999</v>
      </c>
      <c r="J177" s="532">
        <v>4399.9541092273348</v>
      </c>
      <c r="K177" s="531">
        <f>SUM(H177:J177)</f>
        <v>7040.0157684903352</v>
      </c>
      <c r="L177" s="532">
        <v>236.10180006299998</v>
      </c>
      <c r="M177" s="532">
        <v>32.11340423</v>
      </c>
      <c r="N177" s="532">
        <v>527.26459742999998</v>
      </c>
      <c r="O177" s="531">
        <f t="shared" si="18"/>
        <v>795.47980172300004</v>
      </c>
      <c r="P177" s="531">
        <f>+C177+O177+'31a'!C177</f>
        <v>50316.998242664333</v>
      </c>
      <c r="R177" s="559"/>
    </row>
    <row r="178" spans="2:24" s="554" customFormat="1" ht="34.9" customHeight="1">
      <c r="B178" s="217">
        <v>46140</v>
      </c>
      <c r="C178" s="536">
        <f>+G178+K178</f>
        <v>46194.795816720587</v>
      </c>
      <c r="D178" s="537">
        <v>10158.463228823999</v>
      </c>
      <c r="E178" s="537">
        <v>5705.9252164799991</v>
      </c>
      <c r="F178" s="537">
        <v>23228.229885950001</v>
      </c>
      <c r="G178" s="536">
        <f>SUM(D178:F178)</f>
        <v>39092.618331253994</v>
      </c>
      <c r="H178" s="537">
        <v>1626.8825828429999</v>
      </c>
      <c r="I178" s="537">
        <v>1146.844351</v>
      </c>
      <c r="J178" s="537">
        <v>4328.4505516235949</v>
      </c>
      <c r="K178" s="536">
        <f>SUM(H178:J178)</f>
        <v>7102.1774854665946</v>
      </c>
      <c r="L178" s="537">
        <v>223.33263117600001</v>
      </c>
      <c r="M178" s="537">
        <v>36.337637520000001</v>
      </c>
      <c r="N178" s="537">
        <v>535.28215405000003</v>
      </c>
      <c r="O178" s="536">
        <f t="shared" si="18"/>
        <v>794.95242274600002</v>
      </c>
      <c r="P178" s="536">
        <f>+C178+O178+'31a'!C178</f>
        <v>50821.014300911585</v>
      </c>
      <c r="R178" s="559"/>
    </row>
    <row r="179" spans="2:24" s="554" customFormat="1" ht="34.9" customHeight="1">
      <c r="B179" s="216">
        <v>46143</v>
      </c>
      <c r="C179" s="531">
        <f t="shared" ref="C179:C180" si="22">+G179+K179</f>
        <v>46342.167780143966</v>
      </c>
      <c r="D179" s="532">
        <v>10422.734269120998</v>
      </c>
      <c r="E179" s="532">
        <v>5804.4732492510002</v>
      </c>
      <c r="F179" s="532">
        <v>23217.186574990003</v>
      </c>
      <c r="G179" s="531">
        <f t="shared" ref="G179:G180" si="23">SUM(D179:F179)</f>
        <v>39444.394093362003</v>
      </c>
      <c r="H179" s="532">
        <v>1573.781724169</v>
      </c>
      <c r="I179" s="532">
        <v>1174.151959</v>
      </c>
      <c r="J179" s="532">
        <v>4149.8400036129624</v>
      </c>
      <c r="K179" s="531">
        <f t="shared" ref="K179:K180" si="24">SUM(H179:J179)</f>
        <v>6897.7736867819622</v>
      </c>
      <c r="L179" s="532">
        <v>127.726673999</v>
      </c>
      <c r="M179" s="532">
        <v>65.232724748999999</v>
      </c>
      <c r="N179" s="532">
        <v>612.28421601000002</v>
      </c>
      <c r="O179" s="531">
        <f t="shared" si="18"/>
        <v>805.24361475800004</v>
      </c>
      <c r="P179" s="531">
        <f>+C179+O179+'31a'!C179</f>
        <v>51011.979551088967</v>
      </c>
      <c r="R179" s="559"/>
    </row>
    <row r="180" spans="2:24" s="554" customFormat="1" ht="34.9" customHeight="1">
      <c r="B180" s="217">
        <v>46177</v>
      </c>
      <c r="C180" s="536">
        <f t="shared" si="22"/>
        <v>46328.926752689149</v>
      </c>
      <c r="D180" s="537">
        <v>10208.546608609002</v>
      </c>
      <c r="E180" s="537">
        <v>5793.2979193700003</v>
      </c>
      <c r="F180" s="537">
        <v>23415.64944008</v>
      </c>
      <c r="G180" s="536">
        <f t="shared" si="23"/>
        <v>39417.493968059003</v>
      </c>
      <c r="H180" s="537">
        <v>1543.377742981</v>
      </c>
      <c r="I180" s="537">
        <v>1174.9785549999999</v>
      </c>
      <c r="J180" s="537">
        <v>4193.0764866491472</v>
      </c>
      <c r="K180" s="536">
        <f t="shared" si="24"/>
        <v>6911.4327846301476</v>
      </c>
      <c r="L180" s="537">
        <v>139.80076199100003</v>
      </c>
      <c r="M180" s="537">
        <v>54.742224629999995</v>
      </c>
      <c r="N180" s="537">
        <v>636.28606792000005</v>
      </c>
      <c r="O180" s="536">
        <f t="shared" ref="O180" si="25">SUM(L180:N180)</f>
        <v>830.829054541</v>
      </c>
      <c r="P180" s="536">
        <f>+C180+O180+'31a'!C180</f>
        <v>51102.003054677145</v>
      </c>
      <c r="R180" s="559"/>
    </row>
    <row r="181" spans="2:24" s="554" customFormat="1" ht="34.9" customHeight="1">
      <c r="B181" s="216">
        <v>46229</v>
      </c>
      <c r="C181" s="531">
        <f>+G181+K181</f>
        <v>46779.644</v>
      </c>
      <c r="D181" s="532">
        <v>10297.501</v>
      </c>
      <c r="E181" s="532">
        <v>5829.8450000000003</v>
      </c>
      <c r="F181" s="532">
        <v>23717.297999999999</v>
      </c>
      <c r="G181" s="531">
        <f>SUM(D181:F181)</f>
        <v>39844.644</v>
      </c>
      <c r="H181" s="532">
        <v>1526.626</v>
      </c>
      <c r="I181" s="532">
        <v>1184.8409999999999</v>
      </c>
      <c r="J181" s="532">
        <v>4223.585</v>
      </c>
      <c r="K181" s="531">
        <v>6935</v>
      </c>
      <c r="L181" s="532">
        <v>127.7835</v>
      </c>
      <c r="M181" s="532">
        <v>60.691000000000003</v>
      </c>
      <c r="N181" s="532">
        <v>645.76700000000005</v>
      </c>
      <c r="O181" s="531">
        <f t="shared" ref="O181" si="26">SUM(L181:N181)</f>
        <v>834.24150000000009</v>
      </c>
      <c r="P181" s="531">
        <f>+C181+O181+'31a'!C181</f>
        <v>51610.517898628008</v>
      </c>
      <c r="R181" s="559"/>
    </row>
    <row r="182" spans="2:24" s="554" customFormat="1" ht="34.9" customHeight="1">
      <c r="B182" s="553">
        <v>46235</v>
      </c>
      <c r="C182" s="611">
        <f>+G182+K182</f>
        <v>47088.569210356218</v>
      </c>
      <c r="D182" s="610">
        <v>10514.159985492</v>
      </c>
      <c r="E182" s="610">
        <v>5835.1846985049997</v>
      </c>
      <c r="F182" s="610">
        <v>23759.483074830001</v>
      </c>
      <c r="G182" s="611">
        <f>SUM(D182:F182)</f>
        <v>40108.827758826999</v>
      </c>
      <c r="H182" s="610">
        <v>1561.331654349</v>
      </c>
      <c r="I182" s="610">
        <v>1148.7016550000001</v>
      </c>
      <c r="J182" s="610">
        <v>4269.7081421802168</v>
      </c>
      <c r="K182" s="611">
        <f>SUM(H182:J182)</f>
        <v>6979.7414515292166</v>
      </c>
      <c r="L182" s="610">
        <v>141.27522310799998</v>
      </c>
      <c r="M182" s="610">
        <v>58.342837494999998</v>
      </c>
      <c r="N182" s="610">
        <v>643.16803116999995</v>
      </c>
      <c r="O182" s="611">
        <f t="shared" ref="O182" si="27">SUM(L182:N182)</f>
        <v>842.78609177299995</v>
      </c>
      <c r="P182" s="611">
        <f>+C182+O182+'31a'!C182</f>
        <v>51897.491610268218</v>
      </c>
      <c r="R182" s="559"/>
    </row>
    <row r="183" spans="2:24" ht="8.25" customHeight="1">
      <c r="R183" s="63"/>
    </row>
    <row r="184" spans="2:24" s="43" customFormat="1" ht="26.25">
      <c r="B184" s="647" t="s">
        <v>1095</v>
      </c>
      <c r="C184" s="648"/>
      <c r="D184" s="648"/>
      <c r="E184" s="648"/>
      <c r="F184" s="648"/>
      <c r="G184" s="648"/>
      <c r="J184" s="1210"/>
      <c r="P184" s="648" t="s">
        <v>1103</v>
      </c>
      <c r="R184" s="490"/>
      <c r="V184" s="1214"/>
      <c r="W184" s="1214"/>
      <c r="X184" s="1214"/>
    </row>
    <row r="185" spans="2:24" ht="33.75" customHeight="1">
      <c r="B185" s="1806" t="s">
        <v>1124</v>
      </c>
      <c r="C185" s="1806"/>
      <c r="D185" s="1806"/>
      <c r="E185" s="1806"/>
      <c r="F185" s="1806"/>
      <c r="J185" s="1807" t="s">
        <v>1123</v>
      </c>
      <c r="K185" s="1807"/>
      <c r="L185" s="1807"/>
      <c r="M185" s="1807"/>
      <c r="N185" s="1807"/>
      <c r="O185" s="1807"/>
      <c r="P185" s="1807"/>
      <c r="R185" s="63"/>
    </row>
    <row r="186" spans="2:24" ht="23.25" customHeight="1">
      <c r="B186" s="1806"/>
      <c r="C186" s="1806"/>
      <c r="D186" s="1806"/>
      <c r="E186" s="1806"/>
      <c r="F186" s="1806"/>
      <c r="J186" s="1807"/>
      <c r="K186" s="1807"/>
      <c r="L186" s="1807"/>
      <c r="M186" s="1807"/>
      <c r="N186" s="1807"/>
      <c r="O186" s="1807"/>
      <c r="P186" s="1807"/>
      <c r="R186" s="63"/>
    </row>
    <row r="187" spans="2:24">
      <c r="R187" s="63"/>
    </row>
    <row r="188" spans="2:24">
      <c r="C188" s="63"/>
      <c r="D188" s="63"/>
      <c r="E188" s="63"/>
      <c r="F188" s="63"/>
      <c r="G188" s="63"/>
      <c r="H188" s="63"/>
      <c r="I188" s="63"/>
      <c r="J188" s="63"/>
      <c r="K188" s="63"/>
      <c r="L188" s="63"/>
      <c r="M188" s="63"/>
      <c r="N188" s="63"/>
      <c r="O188" s="63"/>
      <c r="P188" s="63"/>
      <c r="R188" s="63"/>
    </row>
    <row r="189" spans="2:24">
      <c r="R189" s="63"/>
    </row>
    <row r="190" spans="2:24">
      <c r="C190" s="937"/>
      <c r="D190" s="937"/>
      <c r="E190" s="937"/>
      <c r="F190" s="937"/>
      <c r="G190" s="937"/>
      <c r="H190" s="937"/>
      <c r="I190" s="937"/>
      <c r="J190" s="937"/>
      <c r="K190" s="937"/>
      <c r="L190" s="937"/>
      <c r="M190" s="937"/>
      <c r="N190" s="937"/>
      <c r="O190" s="937"/>
      <c r="P190" s="937"/>
      <c r="R190" s="63"/>
    </row>
    <row r="191" spans="2:24">
      <c r="C191" s="937"/>
      <c r="D191" s="937"/>
      <c r="E191" s="937"/>
      <c r="F191" s="937"/>
      <c r="G191" s="937"/>
      <c r="H191" s="937"/>
      <c r="I191" s="937"/>
      <c r="J191" s="937"/>
      <c r="K191" s="937"/>
      <c r="L191" s="937"/>
      <c r="M191" s="937"/>
      <c r="N191" s="937"/>
      <c r="O191" s="937"/>
      <c r="P191" s="937"/>
      <c r="R191" s="63"/>
    </row>
    <row r="192" spans="2:24">
      <c r="C192" s="937"/>
      <c r="D192" s="937"/>
      <c r="E192" s="937"/>
      <c r="F192" s="937"/>
      <c r="G192" s="937"/>
      <c r="H192" s="937"/>
      <c r="I192" s="937"/>
      <c r="J192" s="937"/>
      <c r="K192" s="937"/>
      <c r="L192" s="937"/>
      <c r="M192" s="937"/>
      <c r="N192" s="937"/>
      <c r="O192" s="937"/>
      <c r="P192" s="937"/>
      <c r="R192" s="63"/>
    </row>
    <row r="193" spans="2:18" ht="20.25">
      <c r="B193" s="96"/>
      <c r="C193" s="1201"/>
      <c r="D193" s="1201"/>
      <c r="E193" s="1201"/>
      <c r="F193" s="1201"/>
      <c r="G193" s="1201"/>
      <c r="H193" s="1201"/>
      <c r="I193" s="1201"/>
      <c r="J193" s="1201"/>
      <c r="K193" s="1201"/>
      <c r="L193" s="1201"/>
      <c r="M193" s="1201"/>
      <c r="N193" s="1201"/>
      <c r="O193" s="1201"/>
      <c r="P193" s="1201"/>
      <c r="R193" s="63"/>
    </row>
    <row r="194" spans="2:18">
      <c r="B194" s="96"/>
      <c r="C194" s="96"/>
      <c r="D194" s="96"/>
      <c r="E194" s="96"/>
      <c r="F194" s="96"/>
      <c r="G194" s="96"/>
      <c r="H194" s="96"/>
      <c r="I194" s="96"/>
      <c r="J194" s="96"/>
      <c r="K194" s="96"/>
      <c r="L194" s="96"/>
      <c r="M194" s="96"/>
      <c r="N194" s="96"/>
      <c r="O194" s="96"/>
      <c r="P194" s="96"/>
      <c r="R194" s="63"/>
    </row>
    <row r="195" spans="2:18">
      <c r="B195" s="96"/>
      <c r="C195" s="96"/>
      <c r="D195" s="96"/>
      <c r="E195" s="96"/>
      <c r="F195" s="96"/>
      <c r="G195" s="96"/>
      <c r="H195" s="96"/>
      <c r="I195" s="96"/>
      <c r="J195" s="96"/>
      <c r="K195" s="96"/>
      <c r="L195" s="96"/>
      <c r="M195" s="96"/>
      <c r="N195" s="96"/>
      <c r="O195" s="96"/>
      <c r="P195" s="96"/>
      <c r="R195" s="63"/>
    </row>
    <row r="196" spans="2:18">
      <c r="B196" s="96"/>
      <c r="C196" s="96"/>
      <c r="D196" s="96"/>
      <c r="E196" s="96"/>
      <c r="F196" s="96"/>
      <c r="G196" s="96"/>
      <c r="H196" s="96"/>
      <c r="I196" s="96"/>
      <c r="J196" s="96"/>
      <c r="K196" s="96"/>
      <c r="L196" s="96"/>
      <c r="M196" s="96"/>
      <c r="N196" s="96"/>
      <c r="O196" s="96"/>
      <c r="P196" s="96"/>
      <c r="R196" s="63"/>
    </row>
    <row r="197" spans="2:18">
      <c r="B197" s="96"/>
      <c r="C197" s="96"/>
      <c r="D197" s="96"/>
      <c r="E197" s="96"/>
      <c r="F197" s="96"/>
      <c r="G197" s="96"/>
      <c r="H197" s="96"/>
      <c r="I197" s="96"/>
      <c r="J197" s="96"/>
      <c r="K197" s="96"/>
      <c r="L197" s="96"/>
      <c r="M197" s="96"/>
      <c r="N197" s="96"/>
      <c r="O197" s="96"/>
      <c r="P197" s="96"/>
    </row>
    <row r="198" spans="2:18">
      <c r="B198" s="96"/>
      <c r="C198" s="96"/>
      <c r="D198" s="96"/>
      <c r="E198" s="96"/>
      <c r="F198" s="96"/>
      <c r="G198" s="96"/>
      <c r="H198" s="96"/>
      <c r="I198" s="96"/>
      <c r="J198" s="96"/>
      <c r="K198" s="96"/>
      <c r="L198" s="96"/>
      <c r="M198" s="96"/>
      <c r="N198" s="96"/>
      <c r="O198" s="96"/>
      <c r="P198" s="96"/>
    </row>
    <row r="199" spans="2:18">
      <c r="B199" s="96"/>
      <c r="C199" s="96"/>
      <c r="D199" s="96"/>
      <c r="E199" s="96"/>
      <c r="F199" s="96"/>
      <c r="G199" s="96"/>
      <c r="H199" s="96"/>
      <c r="I199" s="96"/>
      <c r="J199" s="96"/>
      <c r="K199" s="96"/>
      <c r="L199" s="96"/>
      <c r="M199" s="96"/>
      <c r="N199" s="96"/>
      <c r="O199" s="96"/>
      <c r="P199" s="96"/>
    </row>
    <row r="200" spans="2:18">
      <c r="B200" s="96"/>
      <c r="C200" s="96"/>
      <c r="D200" s="96"/>
      <c r="E200" s="96"/>
      <c r="F200" s="96"/>
      <c r="G200" s="96"/>
      <c r="H200" s="96"/>
      <c r="I200" s="96"/>
      <c r="J200" s="96"/>
      <c r="K200" s="96"/>
      <c r="L200" s="96"/>
      <c r="M200" s="96"/>
      <c r="N200" s="96"/>
      <c r="O200" s="96"/>
      <c r="P200" s="96"/>
    </row>
    <row r="201" spans="2:18">
      <c r="B201" s="96"/>
      <c r="C201" s="96"/>
      <c r="D201" s="96"/>
      <c r="E201" s="96"/>
      <c r="F201" s="96"/>
      <c r="G201" s="96"/>
      <c r="H201" s="96"/>
      <c r="I201" s="96"/>
      <c r="J201" s="96"/>
      <c r="K201" s="96"/>
      <c r="L201" s="96"/>
      <c r="M201" s="96"/>
      <c r="N201" s="96"/>
      <c r="O201" s="96"/>
      <c r="P201" s="96"/>
    </row>
    <row r="202" spans="2:18">
      <c r="B202" s="96"/>
      <c r="C202" s="96"/>
      <c r="D202" s="96"/>
      <c r="E202" s="96"/>
      <c r="F202" s="96"/>
      <c r="G202" s="96"/>
      <c r="H202" s="96"/>
      <c r="I202" s="96"/>
      <c r="J202" s="96"/>
      <c r="K202" s="96"/>
      <c r="L202" s="96"/>
      <c r="M202" s="96"/>
      <c r="N202" s="96"/>
      <c r="O202" s="96"/>
      <c r="P202" s="96"/>
    </row>
    <row r="203" spans="2:18">
      <c r="B203" s="96"/>
      <c r="C203" s="96"/>
      <c r="D203" s="96"/>
      <c r="E203" s="96"/>
      <c r="F203" s="96"/>
      <c r="G203" s="96"/>
      <c r="H203" s="96"/>
      <c r="I203" s="96"/>
      <c r="J203" s="96"/>
      <c r="K203" s="96"/>
      <c r="L203" s="96"/>
      <c r="M203" s="96"/>
      <c r="N203" s="96"/>
      <c r="O203" s="96"/>
      <c r="P203" s="96"/>
    </row>
    <row r="204" spans="2:18">
      <c r="B204" s="96"/>
      <c r="C204" s="96"/>
      <c r="D204" s="96"/>
      <c r="E204" s="96"/>
      <c r="F204" s="96"/>
      <c r="G204" s="96"/>
      <c r="H204" s="96"/>
      <c r="I204" s="96"/>
      <c r="J204" s="96"/>
      <c r="K204" s="96"/>
      <c r="L204" s="96"/>
      <c r="M204" s="96"/>
      <c r="N204" s="96"/>
      <c r="O204" s="96"/>
      <c r="P204" s="96"/>
    </row>
    <row r="205" spans="2:18">
      <c r="B205" s="96"/>
      <c r="C205" s="96"/>
      <c r="D205" s="96"/>
      <c r="E205" s="96"/>
      <c r="F205" s="96"/>
      <c r="G205" s="96"/>
      <c r="H205" s="96"/>
      <c r="I205" s="96"/>
      <c r="J205" s="96"/>
      <c r="K205" s="96"/>
      <c r="L205" s="96"/>
      <c r="M205" s="96"/>
      <c r="N205" s="96"/>
      <c r="O205" s="96"/>
      <c r="P205" s="96"/>
    </row>
    <row r="206" spans="2:18">
      <c r="B206" s="96"/>
      <c r="C206" s="96"/>
      <c r="D206" s="96"/>
      <c r="E206" s="96"/>
      <c r="F206" s="96"/>
      <c r="G206" s="96"/>
      <c r="H206" s="96"/>
      <c r="I206" s="96"/>
      <c r="J206" s="96"/>
      <c r="K206" s="96"/>
      <c r="L206" s="96"/>
      <c r="M206" s="96"/>
      <c r="N206" s="96"/>
      <c r="O206" s="96"/>
      <c r="P206" s="96"/>
    </row>
    <row r="207" spans="2:18">
      <c r="B207" s="96"/>
      <c r="C207" s="96"/>
      <c r="D207" s="96"/>
      <c r="E207" s="96"/>
      <c r="F207" s="96"/>
      <c r="G207" s="96"/>
      <c r="H207" s="96"/>
      <c r="I207" s="96"/>
      <c r="J207" s="96"/>
      <c r="K207" s="96"/>
      <c r="L207" s="96"/>
      <c r="M207" s="96"/>
      <c r="N207" s="96"/>
      <c r="O207" s="96"/>
      <c r="P207" s="96"/>
    </row>
    <row r="208" spans="2:18">
      <c r="B208" s="96"/>
      <c r="C208" s="96"/>
      <c r="D208" s="96"/>
      <c r="E208" s="96"/>
      <c r="F208" s="96"/>
      <c r="G208" s="96"/>
      <c r="H208" s="96"/>
      <c r="I208" s="96"/>
      <c r="J208" s="96"/>
      <c r="K208" s="96"/>
      <c r="L208" s="96"/>
      <c r="M208" s="96"/>
      <c r="N208" s="96"/>
      <c r="O208" s="96"/>
      <c r="P208" s="96"/>
    </row>
    <row r="209" spans="3:16">
      <c r="C209" s="96"/>
      <c r="D209" s="96"/>
      <c r="E209" s="96"/>
      <c r="F209" s="96"/>
      <c r="G209" s="96"/>
      <c r="H209" s="96"/>
      <c r="I209" s="96"/>
      <c r="J209" s="96"/>
      <c r="K209" s="96"/>
      <c r="L209" s="96"/>
      <c r="M209" s="96"/>
      <c r="N209" s="96"/>
      <c r="O209" s="96"/>
      <c r="P209" s="96"/>
    </row>
    <row r="210" spans="3:16">
      <c r="C210" s="96"/>
      <c r="D210" s="96"/>
      <c r="E210" s="96"/>
      <c r="F210" s="96"/>
      <c r="G210" s="96"/>
      <c r="H210" s="96"/>
      <c r="I210" s="96"/>
      <c r="J210" s="96"/>
      <c r="K210" s="96"/>
      <c r="L210" s="96"/>
      <c r="M210" s="96"/>
      <c r="N210" s="96"/>
      <c r="O210" s="96"/>
      <c r="P210" s="96"/>
    </row>
    <row r="211" spans="3:16">
      <c r="C211" s="96"/>
      <c r="D211" s="96"/>
      <c r="E211" s="96"/>
      <c r="F211" s="96"/>
      <c r="G211" s="96"/>
      <c r="H211" s="96"/>
      <c r="I211" s="96"/>
      <c r="J211" s="96"/>
      <c r="K211" s="96"/>
      <c r="L211" s="96"/>
      <c r="M211" s="96"/>
      <c r="N211" s="96"/>
      <c r="O211" s="96"/>
      <c r="P211" s="96"/>
    </row>
    <row r="212" spans="3:16">
      <c r="C212" s="96"/>
      <c r="D212" s="96"/>
      <c r="E212" s="96"/>
      <c r="F212" s="96"/>
      <c r="G212" s="96"/>
      <c r="H212" s="96"/>
      <c r="I212" s="96"/>
      <c r="J212" s="96"/>
      <c r="K212" s="96"/>
      <c r="L212" s="96"/>
      <c r="M212" s="96"/>
      <c r="N212" s="96"/>
      <c r="O212" s="96"/>
      <c r="P212" s="96"/>
    </row>
    <row r="296" spans="3:16">
      <c r="C296" s="96"/>
      <c r="D296" s="96"/>
      <c r="E296" s="96"/>
      <c r="F296" s="96"/>
      <c r="G296" s="96"/>
      <c r="H296" s="96"/>
      <c r="I296" s="96"/>
      <c r="J296" s="96"/>
      <c r="K296" s="96"/>
      <c r="L296" s="96"/>
      <c r="M296" s="96"/>
      <c r="N296" s="96"/>
      <c r="O296" s="96"/>
      <c r="P296" s="96"/>
    </row>
    <row r="297" spans="3:16">
      <c r="C297" s="96"/>
      <c r="D297" s="96"/>
      <c r="E297" s="96"/>
      <c r="F297" s="96"/>
      <c r="G297" s="96"/>
      <c r="H297" s="96"/>
      <c r="I297" s="96"/>
      <c r="J297" s="96"/>
      <c r="K297" s="96"/>
      <c r="L297" s="96"/>
      <c r="M297" s="96"/>
      <c r="N297" s="96"/>
      <c r="O297" s="96"/>
      <c r="P297" s="96"/>
    </row>
    <row r="298" spans="3:16">
      <c r="C298" s="96"/>
      <c r="D298" s="96"/>
      <c r="E298" s="96"/>
      <c r="F298" s="96"/>
      <c r="G298" s="96"/>
      <c r="H298" s="96"/>
      <c r="I298" s="96"/>
      <c r="J298" s="96"/>
      <c r="K298" s="96"/>
      <c r="L298" s="96"/>
      <c r="M298" s="96"/>
      <c r="N298" s="96"/>
      <c r="O298" s="96"/>
      <c r="P298" s="96"/>
    </row>
    <row r="299" spans="3:16">
      <c r="C299" s="96"/>
      <c r="D299" s="96"/>
      <c r="E299" s="96"/>
      <c r="F299" s="96"/>
      <c r="G299" s="96"/>
      <c r="H299" s="96"/>
      <c r="I299" s="96"/>
      <c r="J299" s="96"/>
      <c r="K299" s="96"/>
      <c r="L299" s="96"/>
      <c r="M299" s="96"/>
      <c r="N299" s="96"/>
      <c r="O299" s="96"/>
      <c r="P299" s="96"/>
    </row>
    <row r="300" spans="3:16">
      <c r="C300" s="96"/>
      <c r="D300" s="96"/>
      <c r="E300" s="96"/>
      <c r="F300" s="96"/>
      <c r="G300" s="96"/>
      <c r="H300" s="96"/>
      <c r="I300" s="96"/>
      <c r="J300" s="96"/>
      <c r="K300" s="96"/>
      <c r="L300" s="96"/>
      <c r="M300" s="96"/>
      <c r="N300" s="96"/>
      <c r="O300" s="96"/>
      <c r="P300" s="96"/>
    </row>
    <row r="301" spans="3:16">
      <c r="C301" s="96"/>
      <c r="D301" s="96"/>
      <c r="E301" s="96"/>
      <c r="F301" s="96"/>
      <c r="G301" s="96"/>
      <c r="H301" s="96"/>
      <c r="I301" s="96"/>
      <c r="J301" s="96"/>
      <c r="K301" s="96"/>
      <c r="L301" s="96"/>
      <c r="M301" s="96"/>
      <c r="N301" s="96"/>
      <c r="O301" s="96"/>
      <c r="P301" s="96"/>
    </row>
    <row r="302" spans="3:16">
      <c r="C302" s="96"/>
      <c r="D302" s="96"/>
      <c r="E302" s="96"/>
      <c r="F302" s="96"/>
      <c r="G302" s="96"/>
      <c r="H302" s="96"/>
      <c r="I302" s="96"/>
      <c r="J302" s="96"/>
      <c r="K302" s="96"/>
      <c r="L302" s="96"/>
      <c r="M302" s="96"/>
      <c r="N302" s="96"/>
      <c r="O302" s="96"/>
      <c r="P302" s="96"/>
    </row>
    <row r="303" spans="3:16">
      <c r="C303" s="96"/>
      <c r="D303" s="96"/>
      <c r="E303" s="96"/>
      <c r="F303" s="96"/>
      <c r="G303" s="96"/>
      <c r="H303" s="96"/>
      <c r="I303" s="96"/>
      <c r="J303" s="96"/>
      <c r="K303" s="96"/>
      <c r="L303" s="96"/>
      <c r="M303" s="96"/>
      <c r="N303" s="96"/>
      <c r="O303" s="96"/>
      <c r="P303" s="96"/>
    </row>
    <row r="304" spans="3:16">
      <c r="C304" s="96"/>
      <c r="D304" s="96"/>
      <c r="E304" s="96"/>
      <c r="F304" s="96"/>
      <c r="G304" s="96"/>
      <c r="H304" s="96"/>
      <c r="I304" s="96"/>
      <c r="J304" s="96"/>
      <c r="K304" s="96"/>
      <c r="L304" s="96"/>
      <c r="M304" s="96"/>
      <c r="N304" s="96"/>
      <c r="O304" s="96"/>
      <c r="P304" s="96"/>
    </row>
    <row r="305" spans="3:16">
      <c r="C305" s="96"/>
      <c r="D305" s="96"/>
      <c r="E305" s="96"/>
      <c r="F305" s="96"/>
      <c r="G305" s="96"/>
      <c r="H305" s="96"/>
      <c r="I305" s="96"/>
      <c r="J305" s="96"/>
      <c r="K305" s="96"/>
      <c r="L305" s="96"/>
      <c r="M305" s="96"/>
      <c r="N305" s="96"/>
      <c r="O305" s="96"/>
      <c r="P305" s="96"/>
    </row>
    <row r="306" spans="3:16">
      <c r="C306" s="96"/>
      <c r="D306" s="96"/>
      <c r="E306" s="96"/>
      <c r="F306" s="96"/>
      <c r="G306" s="96"/>
      <c r="H306" s="96"/>
      <c r="I306" s="96"/>
      <c r="J306" s="96"/>
      <c r="K306" s="96"/>
      <c r="L306" s="96"/>
      <c r="M306" s="96"/>
      <c r="N306" s="96"/>
      <c r="O306" s="96"/>
      <c r="P306" s="96"/>
    </row>
    <row r="307" spans="3:16">
      <c r="C307" s="96"/>
      <c r="D307" s="96"/>
      <c r="E307" s="96"/>
      <c r="F307" s="96"/>
      <c r="G307" s="96"/>
      <c r="H307" s="96"/>
      <c r="I307" s="96"/>
      <c r="J307" s="96"/>
      <c r="K307" s="96"/>
      <c r="L307" s="96"/>
      <c r="M307" s="96"/>
      <c r="N307" s="96"/>
      <c r="O307" s="96"/>
      <c r="P307" s="96"/>
    </row>
    <row r="308" spans="3:16">
      <c r="C308" s="96"/>
      <c r="D308" s="96"/>
      <c r="E308" s="96"/>
      <c r="F308" s="96"/>
      <c r="G308" s="96"/>
      <c r="H308" s="96"/>
      <c r="I308" s="96"/>
      <c r="J308" s="96"/>
      <c r="K308" s="96"/>
      <c r="L308" s="96"/>
      <c r="M308" s="96"/>
      <c r="N308" s="96"/>
      <c r="O308" s="96"/>
      <c r="P308" s="96"/>
    </row>
    <row r="309" spans="3:16">
      <c r="C309" s="96"/>
      <c r="D309" s="96"/>
      <c r="E309" s="96"/>
      <c r="F309" s="96"/>
      <c r="G309" s="96"/>
      <c r="H309" s="96"/>
      <c r="I309" s="96"/>
      <c r="J309" s="96"/>
      <c r="K309" s="96"/>
      <c r="L309" s="96"/>
      <c r="M309" s="96"/>
      <c r="N309" s="96"/>
      <c r="O309" s="96"/>
      <c r="P309" s="96"/>
    </row>
    <row r="310" spans="3:16">
      <c r="C310" s="96"/>
      <c r="D310" s="96"/>
      <c r="E310" s="96"/>
      <c r="F310" s="96"/>
      <c r="G310" s="96"/>
      <c r="H310" s="96"/>
      <c r="I310" s="96"/>
      <c r="J310" s="96"/>
      <c r="K310" s="96"/>
      <c r="L310" s="96"/>
      <c r="M310" s="96"/>
      <c r="N310" s="96"/>
      <c r="O310" s="96"/>
      <c r="P310" s="96"/>
    </row>
    <row r="311" spans="3:16">
      <c r="C311" s="96"/>
      <c r="D311" s="96"/>
      <c r="E311" s="96"/>
      <c r="F311" s="96"/>
      <c r="G311" s="96"/>
      <c r="H311" s="96"/>
      <c r="I311" s="96"/>
      <c r="J311" s="96"/>
      <c r="K311" s="96"/>
      <c r="L311" s="96"/>
      <c r="M311" s="96"/>
      <c r="N311" s="96"/>
      <c r="O311" s="96"/>
      <c r="P311" s="96"/>
    </row>
    <row r="312" spans="3:16">
      <c r="C312" s="96"/>
      <c r="D312" s="96"/>
      <c r="E312" s="96"/>
      <c r="F312" s="96"/>
      <c r="G312" s="96"/>
      <c r="H312" s="96"/>
      <c r="I312" s="96"/>
      <c r="J312" s="96"/>
      <c r="K312" s="96"/>
      <c r="L312" s="96"/>
      <c r="M312" s="96"/>
      <c r="N312" s="96"/>
      <c r="O312" s="96"/>
      <c r="P312" s="96"/>
    </row>
    <row r="313" spans="3:16">
      <c r="C313" s="96"/>
      <c r="D313" s="96"/>
      <c r="E313" s="96"/>
      <c r="F313" s="96"/>
      <c r="G313" s="96"/>
      <c r="H313" s="96"/>
      <c r="I313" s="96"/>
      <c r="J313" s="96"/>
      <c r="K313" s="96"/>
      <c r="L313" s="96"/>
      <c r="M313" s="96"/>
      <c r="N313" s="96"/>
      <c r="O313" s="96"/>
      <c r="P313" s="96"/>
    </row>
    <row r="314" spans="3:16">
      <c r="C314" s="96"/>
      <c r="D314" s="96"/>
      <c r="E314" s="96"/>
      <c r="F314" s="96"/>
      <c r="G314" s="96"/>
      <c r="H314" s="96"/>
      <c r="I314" s="96"/>
      <c r="J314" s="96"/>
      <c r="K314" s="96"/>
      <c r="L314" s="96"/>
      <c r="M314" s="96"/>
      <c r="N314" s="96"/>
      <c r="O314" s="96"/>
      <c r="P314" s="96"/>
    </row>
    <row r="315" spans="3:16">
      <c r="C315" s="96"/>
      <c r="D315" s="96"/>
      <c r="E315" s="96"/>
      <c r="F315" s="96"/>
      <c r="G315" s="96"/>
      <c r="H315" s="96"/>
      <c r="I315" s="96"/>
      <c r="J315" s="96"/>
      <c r="K315" s="96"/>
      <c r="L315" s="96"/>
      <c r="M315" s="96"/>
      <c r="N315" s="96"/>
      <c r="O315" s="96"/>
      <c r="P315" s="96"/>
    </row>
    <row r="316" spans="3:16">
      <c r="C316" s="96"/>
      <c r="D316" s="96"/>
      <c r="E316" s="96"/>
      <c r="F316" s="96"/>
      <c r="G316" s="96"/>
      <c r="H316" s="96"/>
      <c r="I316" s="96"/>
      <c r="J316" s="96"/>
      <c r="K316" s="96"/>
      <c r="L316" s="96"/>
      <c r="M316" s="96"/>
      <c r="N316" s="96"/>
      <c r="O316" s="96"/>
      <c r="P316" s="96"/>
    </row>
    <row r="317" spans="3:16">
      <c r="C317" s="96"/>
      <c r="D317" s="96"/>
      <c r="E317" s="96"/>
      <c r="F317" s="96"/>
      <c r="G317" s="96"/>
      <c r="H317" s="96"/>
      <c r="I317" s="96"/>
      <c r="J317" s="96"/>
      <c r="K317" s="96"/>
      <c r="L317" s="96"/>
      <c r="M317" s="96"/>
      <c r="N317" s="96"/>
      <c r="O317" s="96"/>
      <c r="P317" s="96"/>
    </row>
    <row r="318" spans="3:16">
      <c r="C318" s="96"/>
      <c r="D318" s="96"/>
      <c r="E318" s="96"/>
      <c r="F318" s="96"/>
      <c r="G318" s="96"/>
      <c r="H318" s="96"/>
      <c r="I318" s="96"/>
      <c r="J318" s="96"/>
      <c r="K318" s="96"/>
      <c r="L318" s="96"/>
      <c r="M318" s="96"/>
      <c r="N318" s="96"/>
      <c r="O318" s="96"/>
      <c r="P318" s="96"/>
    </row>
    <row r="319" spans="3:16">
      <c r="C319" s="96"/>
      <c r="D319" s="96"/>
      <c r="E319" s="96"/>
      <c r="F319" s="96"/>
      <c r="G319" s="96"/>
      <c r="H319" s="96"/>
      <c r="I319" s="96"/>
      <c r="J319" s="96"/>
      <c r="K319" s="96"/>
      <c r="L319" s="96"/>
      <c r="M319" s="96"/>
      <c r="N319" s="96"/>
      <c r="O319" s="96"/>
      <c r="P319" s="96"/>
    </row>
    <row r="320" spans="3:16">
      <c r="C320" s="96"/>
      <c r="D320" s="96"/>
      <c r="E320" s="96"/>
      <c r="F320" s="96"/>
      <c r="G320" s="96"/>
      <c r="H320" s="96"/>
      <c r="I320" s="96"/>
      <c r="J320" s="96"/>
      <c r="K320" s="96"/>
      <c r="L320" s="96"/>
      <c r="M320" s="96"/>
      <c r="N320" s="96"/>
      <c r="O320" s="96"/>
      <c r="P320" s="96"/>
    </row>
    <row r="321" spans="3:16">
      <c r="C321" s="96"/>
      <c r="D321" s="96"/>
      <c r="E321" s="96"/>
      <c r="F321" s="96"/>
      <c r="G321" s="96"/>
      <c r="H321" s="96"/>
      <c r="I321" s="96"/>
      <c r="J321" s="96"/>
      <c r="K321" s="96"/>
      <c r="L321" s="96"/>
      <c r="M321" s="96"/>
      <c r="N321" s="96"/>
      <c r="O321" s="96"/>
      <c r="P321" s="96"/>
    </row>
    <row r="322" spans="3:16">
      <c r="C322" s="96"/>
      <c r="D322" s="96"/>
      <c r="E322" s="96"/>
      <c r="F322" s="96"/>
      <c r="G322" s="96"/>
      <c r="H322" s="96"/>
      <c r="I322" s="96"/>
      <c r="J322" s="96"/>
      <c r="K322" s="96"/>
      <c r="L322" s="96"/>
      <c r="M322" s="96"/>
      <c r="N322" s="96"/>
      <c r="O322" s="96"/>
      <c r="P322" s="96"/>
    </row>
    <row r="323" spans="3:16">
      <c r="C323" s="96"/>
      <c r="D323" s="96"/>
      <c r="E323" s="96"/>
      <c r="F323" s="96"/>
      <c r="G323" s="96"/>
      <c r="H323" s="96"/>
      <c r="I323" s="96"/>
      <c r="J323" s="96"/>
      <c r="K323" s="96"/>
      <c r="L323" s="96"/>
      <c r="M323" s="96"/>
      <c r="N323" s="96"/>
      <c r="O323" s="96"/>
      <c r="P323" s="96"/>
    </row>
    <row r="324" spans="3:16">
      <c r="C324" s="96"/>
      <c r="D324" s="96"/>
      <c r="E324" s="96"/>
      <c r="F324" s="96"/>
      <c r="G324" s="96"/>
      <c r="H324" s="96"/>
      <c r="I324" s="96"/>
      <c r="J324" s="96"/>
      <c r="K324" s="96"/>
      <c r="L324" s="96"/>
      <c r="M324" s="96"/>
      <c r="N324" s="96"/>
      <c r="O324" s="96"/>
      <c r="P324" s="96"/>
    </row>
    <row r="325" spans="3:16">
      <c r="C325" s="96"/>
      <c r="D325" s="96"/>
      <c r="E325" s="96"/>
      <c r="F325" s="96"/>
      <c r="G325" s="96"/>
      <c r="H325" s="96"/>
      <c r="I325" s="96"/>
      <c r="J325" s="96"/>
      <c r="K325" s="96"/>
      <c r="L325" s="96"/>
      <c r="M325" s="96"/>
      <c r="N325" s="96"/>
      <c r="O325" s="96"/>
      <c r="P325" s="96"/>
    </row>
    <row r="326" spans="3:16">
      <c r="C326" s="96"/>
      <c r="D326" s="96"/>
      <c r="E326" s="96"/>
      <c r="F326" s="96"/>
      <c r="G326" s="96"/>
      <c r="H326" s="96"/>
      <c r="I326" s="96"/>
      <c r="J326" s="96"/>
      <c r="K326" s="96"/>
      <c r="L326" s="96"/>
      <c r="M326" s="96"/>
      <c r="N326" s="96"/>
      <c r="O326" s="96"/>
      <c r="P326" s="96"/>
    </row>
    <row r="327" spans="3:16">
      <c r="C327" s="96"/>
      <c r="D327" s="96"/>
      <c r="E327" s="96"/>
      <c r="F327" s="96"/>
      <c r="G327" s="96"/>
      <c r="H327" s="96"/>
      <c r="I327" s="96"/>
      <c r="J327" s="96"/>
      <c r="K327" s="96"/>
      <c r="L327" s="96"/>
      <c r="M327" s="96"/>
      <c r="N327" s="96"/>
      <c r="O327" s="96"/>
      <c r="P327" s="96"/>
    </row>
    <row r="328" spans="3:16">
      <c r="C328" s="96"/>
      <c r="D328" s="96"/>
      <c r="E328" s="96"/>
      <c r="F328" s="96"/>
      <c r="G328" s="96"/>
      <c r="H328" s="96"/>
      <c r="I328" s="96"/>
      <c r="J328" s="96"/>
      <c r="K328" s="96"/>
      <c r="L328" s="96"/>
      <c r="M328" s="96"/>
      <c r="N328" s="96"/>
      <c r="O328" s="96"/>
      <c r="P328" s="96"/>
    </row>
    <row r="329" spans="3:16">
      <c r="C329" s="96"/>
      <c r="D329" s="96"/>
      <c r="E329" s="96"/>
      <c r="F329" s="96"/>
      <c r="G329" s="96"/>
      <c r="H329" s="96"/>
      <c r="I329" s="96"/>
      <c r="J329" s="96"/>
      <c r="K329" s="96"/>
      <c r="L329" s="96"/>
      <c r="M329" s="96"/>
      <c r="N329" s="96"/>
      <c r="O329" s="96"/>
      <c r="P329" s="96"/>
    </row>
    <row r="330" spans="3:16">
      <c r="C330" s="96"/>
      <c r="D330" s="96"/>
      <c r="E330" s="96"/>
      <c r="F330" s="96"/>
      <c r="G330" s="96"/>
      <c r="H330" s="96"/>
      <c r="I330" s="96"/>
      <c r="J330" s="96"/>
      <c r="K330" s="96"/>
      <c r="L330" s="96"/>
      <c r="M330" s="96"/>
      <c r="N330" s="96"/>
      <c r="O330" s="96"/>
      <c r="P330" s="96"/>
    </row>
    <row r="331" spans="3:16">
      <c r="C331" s="96"/>
      <c r="D331" s="96"/>
      <c r="E331" s="96"/>
      <c r="F331" s="96"/>
      <c r="G331" s="96"/>
      <c r="H331" s="96"/>
      <c r="I331" s="96"/>
      <c r="J331" s="96"/>
      <c r="K331" s="96"/>
      <c r="L331" s="96"/>
      <c r="M331" s="96"/>
      <c r="N331" s="96"/>
      <c r="O331" s="96"/>
      <c r="P331" s="96"/>
    </row>
    <row r="332" spans="3:16">
      <c r="C332" s="96"/>
      <c r="D332" s="96"/>
      <c r="E332" s="96"/>
      <c r="F332" s="96"/>
      <c r="G332" s="96"/>
      <c r="H332" s="96"/>
      <c r="I332" s="96"/>
      <c r="J332" s="96"/>
      <c r="K332" s="96"/>
      <c r="L332" s="96"/>
      <c r="M332" s="96"/>
      <c r="N332" s="96"/>
      <c r="O332" s="96"/>
      <c r="P332" s="96"/>
    </row>
    <row r="333" spans="3:16">
      <c r="C333" s="96"/>
      <c r="D333" s="96"/>
      <c r="E333" s="96"/>
      <c r="F333" s="96"/>
      <c r="G333" s="96"/>
      <c r="H333" s="96"/>
      <c r="I333" s="96"/>
      <c r="J333" s="96"/>
      <c r="K333" s="96"/>
      <c r="L333" s="96"/>
      <c r="M333" s="96"/>
      <c r="N333" s="96"/>
      <c r="O333" s="96"/>
      <c r="P333" s="96"/>
    </row>
    <row r="334" spans="3:16">
      <c r="C334" s="96"/>
      <c r="D334" s="96"/>
      <c r="E334" s="96"/>
      <c r="F334" s="96"/>
      <c r="G334" s="96"/>
      <c r="H334" s="96"/>
      <c r="I334" s="96"/>
      <c r="J334" s="96"/>
      <c r="K334" s="96"/>
      <c r="L334" s="96"/>
      <c r="M334" s="96"/>
      <c r="N334" s="96"/>
      <c r="O334" s="96"/>
      <c r="P334" s="96"/>
    </row>
    <row r="335" spans="3:16">
      <c r="C335" s="96"/>
      <c r="D335" s="96"/>
      <c r="E335" s="96"/>
      <c r="F335" s="96"/>
      <c r="G335" s="96"/>
      <c r="H335" s="96"/>
      <c r="I335" s="96"/>
      <c r="J335" s="96"/>
      <c r="K335" s="96"/>
      <c r="L335" s="96"/>
      <c r="M335" s="96"/>
      <c r="N335" s="96"/>
      <c r="O335" s="96"/>
      <c r="P335" s="96"/>
    </row>
    <row r="336" spans="3:16">
      <c r="C336" s="96"/>
      <c r="D336" s="96"/>
      <c r="E336" s="96"/>
      <c r="F336" s="96"/>
      <c r="G336" s="96"/>
      <c r="H336" s="96"/>
      <c r="I336" s="96"/>
      <c r="J336" s="96"/>
      <c r="K336" s="96"/>
      <c r="L336" s="96"/>
      <c r="M336" s="96"/>
      <c r="N336" s="96"/>
      <c r="O336" s="96"/>
      <c r="P336" s="96"/>
    </row>
    <row r="337" spans="3:16">
      <c r="C337" s="96"/>
      <c r="D337" s="96"/>
      <c r="E337" s="96"/>
      <c r="F337" s="96"/>
      <c r="G337" s="96"/>
      <c r="H337" s="96"/>
      <c r="I337" s="96"/>
      <c r="J337" s="96"/>
      <c r="K337" s="96"/>
      <c r="L337" s="96"/>
      <c r="M337" s="96"/>
      <c r="N337" s="96"/>
      <c r="O337" s="96"/>
      <c r="P337" s="96"/>
    </row>
    <row r="338" spans="3:16">
      <c r="C338" s="96"/>
      <c r="D338" s="96"/>
      <c r="E338" s="96"/>
      <c r="F338" s="96"/>
      <c r="G338" s="96"/>
      <c r="H338" s="96"/>
      <c r="I338" s="96"/>
      <c r="J338" s="96"/>
      <c r="K338" s="96"/>
      <c r="L338" s="96"/>
      <c r="M338" s="96"/>
      <c r="N338" s="96"/>
      <c r="O338" s="96"/>
      <c r="P338" s="96"/>
    </row>
    <row r="339" spans="3:16">
      <c r="C339" s="96"/>
      <c r="D339" s="96"/>
      <c r="E339" s="96"/>
      <c r="F339" s="96"/>
      <c r="G339" s="96"/>
      <c r="H339" s="96"/>
      <c r="I339" s="96"/>
      <c r="J339" s="96"/>
      <c r="K339" s="96"/>
      <c r="L339" s="96"/>
      <c r="M339" s="96"/>
      <c r="N339" s="96"/>
      <c r="O339" s="96"/>
      <c r="P339" s="96"/>
    </row>
    <row r="340" spans="3:16">
      <c r="C340" s="96"/>
      <c r="D340" s="96"/>
      <c r="E340" s="96"/>
      <c r="F340" s="96"/>
      <c r="G340" s="96"/>
      <c r="H340" s="96"/>
      <c r="I340" s="96"/>
      <c r="J340" s="96"/>
      <c r="K340" s="96"/>
      <c r="L340" s="96"/>
      <c r="M340" s="96"/>
      <c r="N340" s="96"/>
      <c r="O340" s="96"/>
      <c r="P340" s="96"/>
    </row>
    <row r="341" spans="3:16">
      <c r="C341" s="96"/>
      <c r="D341" s="96"/>
      <c r="E341" s="96"/>
      <c r="F341" s="96"/>
      <c r="G341" s="96"/>
      <c r="H341" s="96"/>
      <c r="I341" s="96"/>
      <c r="J341" s="96"/>
      <c r="K341" s="96"/>
      <c r="L341" s="96"/>
      <c r="M341" s="96"/>
      <c r="N341" s="96"/>
      <c r="O341" s="96"/>
      <c r="P341" s="96"/>
    </row>
    <row r="342" spans="3:16">
      <c r="C342" s="96"/>
      <c r="D342" s="96"/>
      <c r="E342" s="96"/>
      <c r="F342" s="96"/>
      <c r="G342" s="96"/>
      <c r="H342" s="96"/>
      <c r="I342" s="96"/>
      <c r="J342" s="96"/>
      <c r="K342" s="96"/>
      <c r="L342" s="96"/>
      <c r="M342" s="96"/>
      <c r="N342" s="96"/>
      <c r="O342" s="96"/>
      <c r="P342" s="96"/>
    </row>
    <row r="343" spans="3:16">
      <c r="C343" s="96"/>
      <c r="D343" s="96"/>
      <c r="E343" s="96"/>
      <c r="F343" s="96"/>
      <c r="G343" s="96"/>
      <c r="H343" s="96"/>
      <c r="I343" s="96"/>
      <c r="J343" s="96"/>
      <c r="K343" s="96"/>
      <c r="L343" s="96"/>
      <c r="M343" s="96"/>
      <c r="N343" s="96"/>
      <c r="O343" s="96"/>
      <c r="P343" s="96"/>
    </row>
    <row r="344" spans="3:16">
      <c r="C344" s="96"/>
      <c r="D344" s="96"/>
      <c r="E344" s="96"/>
      <c r="F344" s="96"/>
      <c r="G344" s="96"/>
      <c r="H344" s="96"/>
      <c r="I344" s="96"/>
      <c r="J344" s="96"/>
      <c r="K344" s="96"/>
      <c r="L344" s="96"/>
      <c r="M344" s="96"/>
      <c r="N344" s="96"/>
      <c r="O344" s="96"/>
      <c r="P344" s="96"/>
    </row>
    <row r="345" spans="3:16">
      <c r="C345" s="96"/>
      <c r="D345" s="96"/>
      <c r="E345" s="96"/>
      <c r="F345" s="96"/>
      <c r="G345" s="96"/>
      <c r="H345" s="96"/>
      <c r="I345" s="96"/>
      <c r="J345" s="96"/>
      <c r="K345" s="96"/>
      <c r="L345" s="96"/>
      <c r="M345" s="96"/>
      <c r="N345" s="96"/>
      <c r="O345" s="96"/>
      <c r="P345" s="96"/>
    </row>
    <row r="346" spans="3:16">
      <c r="C346" s="96"/>
      <c r="D346" s="96"/>
      <c r="E346" s="96"/>
      <c r="F346" s="96"/>
      <c r="G346" s="96"/>
      <c r="H346" s="96"/>
      <c r="I346" s="96"/>
      <c r="J346" s="96"/>
      <c r="K346" s="96"/>
      <c r="L346" s="96"/>
      <c r="M346" s="96"/>
      <c r="N346" s="96"/>
      <c r="O346" s="96"/>
      <c r="P346" s="96"/>
    </row>
    <row r="347" spans="3:16">
      <c r="C347" s="96"/>
      <c r="D347" s="96"/>
      <c r="E347" s="96"/>
      <c r="F347" s="96"/>
      <c r="G347" s="96"/>
      <c r="H347" s="96"/>
      <c r="I347" s="96"/>
      <c r="J347" s="96"/>
      <c r="K347" s="96"/>
      <c r="L347" s="96"/>
      <c r="M347" s="96"/>
      <c r="N347" s="96"/>
      <c r="O347" s="96"/>
      <c r="P347" s="96"/>
    </row>
    <row r="348" spans="3:16">
      <c r="C348" s="96"/>
      <c r="D348" s="96"/>
      <c r="E348" s="96"/>
      <c r="F348" s="96"/>
      <c r="G348" s="96"/>
      <c r="H348" s="96"/>
      <c r="I348" s="96"/>
      <c r="J348" s="96"/>
      <c r="K348" s="96"/>
      <c r="L348" s="96"/>
      <c r="M348" s="96"/>
      <c r="N348" s="96"/>
      <c r="O348" s="96"/>
      <c r="P348" s="96"/>
    </row>
    <row r="349" spans="3:16">
      <c r="C349" s="96"/>
      <c r="D349" s="96"/>
      <c r="E349" s="96"/>
      <c r="F349" s="96"/>
      <c r="G349" s="96"/>
      <c r="H349" s="96"/>
      <c r="I349" s="96"/>
      <c r="J349" s="96"/>
      <c r="K349" s="96"/>
      <c r="L349" s="96"/>
      <c r="M349" s="96"/>
      <c r="N349" s="96"/>
      <c r="O349" s="96"/>
      <c r="P349" s="96"/>
    </row>
    <row r="350" spans="3:16">
      <c r="C350" s="96"/>
      <c r="D350" s="96"/>
      <c r="E350" s="96"/>
      <c r="F350" s="96"/>
      <c r="G350" s="96"/>
      <c r="H350" s="96"/>
      <c r="I350" s="96"/>
      <c r="J350" s="96"/>
      <c r="K350" s="96"/>
      <c r="L350" s="96"/>
      <c r="M350" s="96"/>
      <c r="N350" s="96"/>
      <c r="O350" s="96"/>
      <c r="P350" s="96"/>
    </row>
    <row r="351" spans="3:16">
      <c r="C351" s="96"/>
      <c r="D351" s="96"/>
      <c r="E351" s="96"/>
      <c r="F351" s="96"/>
      <c r="G351" s="96"/>
      <c r="H351" s="96"/>
      <c r="I351" s="96"/>
      <c r="J351" s="96"/>
      <c r="K351" s="96"/>
      <c r="L351" s="96"/>
      <c r="M351" s="96"/>
      <c r="N351" s="96"/>
      <c r="O351" s="96"/>
      <c r="P351" s="96"/>
    </row>
    <row r="352" spans="3:16">
      <c r="C352" s="96"/>
      <c r="D352" s="96"/>
      <c r="E352" s="96"/>
      <c r="F352" s="96"/>
      <c r="G352" s="96"/>
      <c r="H352" s="96"/>
      <c r="I352" s="96"/>
      <c r="J352" s="96"/>
      <c r="K352" s="96"/>
      <c r="L352" s="96"/>
      <c r="M352" s="96"/>
      <c r="N352" s="96"/>
      <c r="O352" s="96"/>
      <c r="P352" s="96"/>
    </row>
    <row r="353" spans="3:16">
      <c r="C353" s="96"/>
      <c r="D353" s="96"/>
      <c r="E353" s="96"/>
      <c r="F353" s="96"/>
      <c r="G353" s="96"/>
      <c r="H353" s="96"/>
      <c r="I353" s="96"/>
      <c r="J353" s="96"/>
      <c r="K353" s="96"/>
      <c r="L353" s="96"/>
      <c r="M353" s="96"/>
      <c r="N353" s="96"/>
      <c r="O353" s="96"/>
      <c r="P353" s="96"/>
    </row>
    <row r="354" spans="3:16">
      <c r="C354" s="96"/>
      <c r="D354" s="96"/>
      <c r="E354" s="96"/>
      <c r="F354" s="96"/>
      <c r="G354" s="96"/>
      <c r="H354" s="96"/>
      <c r="I354" s="96"/>
      <c r="J354" s="96"/>
      <c r="K354" s="96"/>
      <c r="L354" s="96"/>
      <c r="M354" s="96"/>
      <c r="N354" s="96"/>
      <c r="O354" s="96"/>
      <c r="P354" s="96"/>
    </row>
    <row r="355" spans="3:16">
      <c r="C355" s="96"/>
      <c r="D355" s="96"/>
      <c r="E355" s="96"/>
      <c r="F355" s="96"/>
      <c r="G355" s="96"/>
      <c r="H355" s="96"/>
      <c r="I355" s="96"/>
      <c r="J355" s="96"/>
      <c r="K355" s="96"/>
      <c r="L355" s="96"/>
      <c r="M355" s="96"/>
      <c r="N355" s="96"/>
      <c r="O355" s="96"/>
      <c r="P355" s="96"/>
    </row>
    <row r="356" spans="3:16">
      <c r="C356" s="96"/>
      <c r="D356" s="96"/>
      <c r="E356" s="96"/>
      <c r="F356" s="96"/>
      <c r="G356" s="96"/>
      <c r="H356" s="96"/>
      <c r="I356" s="96"/>
      <c r="J356" s="96"/>
      <c r="K356" s="96"/>
      <c r="L356" s="96"/>
      <c r="M356" s="96"/>
      <c r="N356" s="96"/>
      <c r="O356" s="96"/>
      <c r="P356" s="96"/>
    </row>
    <row r="357" spans="3:16">
      <c r="C357" s="96"/>
      <c r="D357" s="96"/>
      <c r="E357" s="96"/>
      <c r="F357" s="96"/>
      <c r="G357" s="96"/>
      <c r="H357" s="96"/>
      <c r="I357" s="96"/>
      <c r="J357" s="96"/>
      <c r="K357" s="96"/>
      <c r="L357" s="96"/>
      <c r="M357" s="96"/>
      <c r="N357" s="96"/>
      <c r="O357" s="96"/>
      <c r="P357" s="96"/>
    </row>
    <row r="358" spans="3:16">
      <c r="C358" s="96"/>
      <c r="D358" s="96"/>
      <c r="E358" s="96"/>
      <c r="F358" s="96"/>
      <c r="G358" s="96"/>
      <c r="H358" s="96"/>
      <c r="I358" s="96"/>
      <c r="J358" s="96"/>
      <c r="K358" s="96"/>
      <c r="L358" s="96"/>
      <c r="M358" s="96"/>
      <c r="N358" s="96"/>
      <c r="O358" s="96"/>
      <c r="P358" s="96"/>
    </row>
    <row r="359" spans="3:16">
      <c r="C359" s="96"/>
      <c r="D359" s="96"/>
      <c r="E359" s="96"/>
      <c r="F359" s="96"/>
      <c r="G359" s="96"/>
      <c r="H359" s="96"/>
      <c r="I359" s="96"/>
      <c r="J359" s="96"/>
      <c r="K359" s="96"/>
      <c r="L359" s="96"/>
      <c r="M359" s="96"/>
      <c r="N359" s="96"/>
      <c r="O359" s="96"/>
      <c r="P359" s="96"/>
    </row>
    <row r="360" spans="3:16">
      <c r="C360" s="96"/>
      <c r="D360" s="96"/>
      <c r="E360" s="96"/>
      <c r="F360" s="96"/>
      <c r="G360" s="96"/>
      <c r="H360" s="96"/>
      <c r="I360" s="96"/>
      <c r="J360" s="96"/>
      <c r="K360" s="96"/>
      <c r="L360" s="96"/>
      <c r="M360" s="96"/>
      <c r="N360" s="96"/>
      <c r="O360" s="96"/>
      <c r="P360" s="96"/>
    </row>
    <row r="361" spans="3:16">
      <c r="C361" s="96"/>
      <c r="D361" s="96"/>
      <c r="E361" s="96"/>
      <c r="F361" s="96"/>
      <c r="G361" s="96"/>
      <c r="H361" s="96"/>
      <c r="I361" s="96"/>
      <c r="J361" s="96"/>
      <c r="K361" s="96"/>
      <c r="L361" s="96"/>
      <c r="M361" s="96"/>
      <c r="N361" s="96"/>
      <c r="O361" s="96"/>
      <c r="P361" s="96"/>
    </row>
    <row r="362" spans="3:16">
      <c r="C362" s="96"/>
      <c r="D362" s="96"/>
      <c r="E362" s="96"/>
      <c r="F362" s="96"/>
      <c r="G362" s="96"/>
      <c r="H362" s="96"/>
      <c r="I362" s="96"/>
      <c r="J362" s="96"/>
      <c r="K362" s="96"/>
      <c r="L362" s="96"/>
      <c r="M362" s="96"/>
      <c r="N362" s="96"/>
      <c r="O362" s="96"/>
      <c r="P362" s="96"/>
    </row>
    <row r="363" spans="3:16">
      <c r="C363" s="96"/>
      <c r="D363" s="96"/>
      <c r="E363" s="96"/>
      <c r="F363" s="96"/>
      <c r="G363" s="96"/>
      <c r="H363" s="96"/>
      <c r="I363" s="96"/>
      <c r="J363" s="96"/>
      <c r="K363" s="96"/>
      <c r="L363" s="96"/>
      <c r="M363" s="96"/>
      <c r="N363" s="96"/>
      <c r="O363" s="96"/>
      <c r="P363" s="96"/>
    </row>
    <row r="364" spans="3:16">
      <c r="C364" s="96"/>
      <c r="D364" s="96"/>
      <c r="E364" s="96"/>
      <c r="F364" s="96"/>
      <c r="G364" s="96"/>
      <c r="H364" s="96"/>
      <c r="I364" s="96"/>
      <c r="J364" s="96"/>
      <c r="K364" s="96"/>
      <c r="L364" s="96"/>
      <c r="M364" s="96"/>
      <c r="N364" s="96"/>
      <c r="O364" s="96"/>
      <c r="P364" s="96"/>
    </row>
    <row r="365" spans="3:16">
      <c r="C365" s="96"/>
      <c r="D365" s="96"/>
      <c r="E365" s="96"/>
      <c r="F365" s="96"/>
      <c r="G365" s="96"/>
      <c r="H365" s="96"/>
      <c r="I365" s="96"/>
      <c r="J365" s="96"/>
      <c r="K365" s="96"/>
      <c r="L365" s="96"/>
      <c r="M365" s="96"/>
      <c r="N365" s="96"/>
      <c r="O365" s="96"/>
      <c r="P365" s="96"/>
    </row>
    <row r="366" spans="3:16">
      <c r="C366" s="96"/>
      <c r="D366" s="96"/>
      <c r="E366" s="96"/>
      <c r="F366" s="96"/>
      <c r="G366" s="96"/>
      <c r="H366" s="96"/>
      <c r="I366" s="96"/>
      <c r="J366" s="96"/>
      <c r="K366" s="96"/>
      <c r="L366" s="96"/>
      <c r="M366" s="96"/>
      <c r="N366" s="96"/>
      <c r="O366" s="96"/>
      <c r="P366" s="96"/>
    </row>
    <row r="367" spans="3:16">
      <c r="C367" s="96"/>
      <c r="D367" s="96"/>
      <c r="E367" s="96"/>
      <c r="F367" s="96"/>
      <c r="G367" s="96"/>
      <c r="H367" s="96"/>
      <c r="I367" s="96"/>
      <c r="J367" s="96"/>
      <c r="K367" s="96"/>
      <c r="L367" s="96"/>
      <c r="M367" s="96"/>
      <c r="N367" s="96"/>
      <c r="O367" s="96"/>
      <c r="P367" s="96"/>
    </row>
    <row r="368" spans="3:16">
      <c r="C368" s="96"/>
      <c r="D368" s="96"/>
      <c r="E368" s="96"/>
      <c r="F368" s="96"/>
      <c r="G368" s="96"/>
      <c r="H368" s="96"/>
      <c r="I368" s="96"/>
      <c r="J368" s="96"/>
      <c r="K368" s="96"/>
      <c r="L368" s="96"/>
      <c r="M368" s="96"/>
      <c r="N368" s="96"/>
      <c r="O368" s="96"/>
      <c r="P368" s="96"/>
    </row>
    <row r="369" spans="3:16">
      <c r="C369" s="96"/>
      <c r="D369" s="96"/>
      <c r="E369" s="96"/>
      <c r="F369" s="96"/>
      <c r="G369" s="96"/>
      <c r="H369" s="96"/>
      <c r="I369" s="96"/>
      <c r="J369" s="96"/>
      <c r="K369" s="96"/>
      <c r="L369" s="96"/>
      <c r="M369" s="96"/>
      <c r="N369" s="96"/>
      <c r="O369" s="96"/>
      <c r="P369" s="96"/>
    </row>
    <row r="370" spans="3:16">
      <c r="C370" s="96"/>
      <c r="D370" s="96"/>
      <c r="E370" s="96"/>
      <c r="F370" s="96"/>
      <c r="G370" s="96"/>
      <c r="H370" s="96"/>
      <c r="I370" s="96"/>
      <c r="J370" s="96"/>
      <c r="K370" s="96"/>
      <c r="L370" s="96"/>
      <c r="M370" s="96"/>
      <c r="N370" s="96"/>
      <c r="O370" s="96"/>
      <c r="P370" s="96"/>
    </row>
    <row r="371" spans="3:16">
      <c r="C371" s="96"/>
      <c r="D371" s="96"/>
      <c r="E371" s="96"/>
      <c r="F371" s="96"/>
      <c r="G371" s="96"/>
      <c r="H371" s="96"/>
      <c r="I371" s="96"/>
      <c r="J371" s="96"/>
      <c r="K371" s="96"/>
      <c r="L371" s="96"/>
      <c r="M371" s="96"/>
      <c r="N371" s="96"/>
      <c r="O371" s="96"/>
      <c r="P371" s="96"/>
    </row>
    <row r="372" spans="3:16">
      <c r="C372" s="96"/>
      <c r="D372" s="96"/>
      <c r="E372" s="96"/>
      <c r="F372" s="96"/>
      <c r="G372" s="96"/>
      <c r="H372" s="96"/>
      <c r="I372" s="96"/>
      <c r="J372" s="96"/>
      <c r="K372" s="96"/>
      <c r="L372" s="96"/>
      <c r="M372" s="96"/>
      <c r="N372" s="96"/>
      <c r="O372" s="96"/>
      <c r="P372" s="96"/>
    </row>
    <row r="373" spans="3:16">
      <c r="C373" s="96"/>
      <c r="D373" s="96"/>
      <c r="E373" s="96"/>
      <c r="F373" s="96"/>
      <c r="G373" s="96"/>
      <c r="H373" s="96"/>
      <c r="I373" s="96"/>
      <c r="J373" s="96"/>
      <c r="K373" s="96"/>
      <c r="L373" s="96"/>
      <c r="M373" s="96"/>
      <c r="N373" s="96"/>
      <c r="O373" s="96"/>
      <c r="P373" s="96"/>
    </row>
    <row r="374" spans="3:16">
      <c r="C374" s="96"/>
      <c r="D374" s="96"/>
      <c r="E374" s="96"/>
      <c r="F374" s="96"/>
      <c r="G374" s="96"/>
      <c r="H374" s="96"/>
      <c r="I374" s="96"/>
      <c r="J374" s="96"/>
      <c r="K374" s="96"/>
      <c r="L374" s="96"/>
      <c r="M374" s="96"/>
      <c r="N374" s="96"/>
      <c r="O374" s="96"/>
      <c r="P374" s="96"/>
    </row>
    <row r="375" spans="3:16">
      <c r="C375" s="96"/>
      <c r="D375" s="96"/>
      <c r="E375" s="96"/>
      <c r="F375" s="96"/>
      <c r="G375" s="96"/>
      <c r="H375" s="96"/>
      <c r="I375" s="96"/>
      <c r="J375" s="96"/>
      <c r="K375" s="96"/>
      <c r="L375" s="96"/>
      <c r="M375" s="96"/>
      <c r="N375" s="96"/>
      <c r="O375" s="96"/>
      <c r="P375" s="96"/>
    </row>
    <row r="376" spans="3:16">
      <c r="C376" s="96"/>
      <c r="D376" s="96"/>
      <c r="E376" s="96"/>
      <c r="F376" s="96"/>
      <c r="G376" s="96"/>
      <c r="H376" s="96"/>
      <c r="I376" s="96"/>
      <c r="J376" s="96"/>
      <c r="K376" s="96"/>
      <c r="L376" s="96"/>
      <c r="M376" s="96"/>
      <c r="N376" s="96"/>
      <c r="O376" s="96"/>
      <c r="P376" s="96"/>
    </row>
    <row r="377" spans="3:16">
      <c r="C377" s="96"/>
      <c r="D377" s="96"/>
      <c r="E377" s="96"/>
      <c r="F377" s="96"/>
      <c r="G377" s="96"/>
      <c r="H377" s="96"/>
      <c r="I377" s="96"/>
      <c r="J377" s="96"/>
      <c r="K377" s="96"/>
      <c r="L377" s="96"/>
      <c r="M377" s="96"/>
      <c r="N377" s="96"/>
      <c r="O377" s="96"/>
      <c r="P377" s="96"/>
    </row>
    <row r="378" spans="3:16">
      <c r="C378" s="96"/>
      <c r="D378" s="96"/>
      <c r="E378" s="96"/>
      <c r="F378" s="96"/>
      <c r="G378" s="96"/>
      <c r="H378" s="96"/>
      <c r="I378" s="96"/>
      <c r="J378" s="96"/>
      <c r="K378" s="96"/>
      <c r="L378" s="96"/>
      <c r="M378" s="96"/>
      <c r="N378" s="96"/>
      <c r="O378" s="96"/>
      <c r="P378" s="96"/>
    </row>
    <row r="379" spans="3:16">
      <c r="C379" s="96"/>
      <c r="D379" s="96"/>
      <c r="E379" s="96"/>
      <c r="F379" s="96"/>
      <c r="G379" s="96"/>
      <c r="H379" s="96"/>
      <c r="I379" s="96"/>
      <c r="J379" s="96"/>
      <c r="K379" s="96"/>
      <c r="L379" s="96"/>
      <c r="M379" s="96"/>
      <c r="N379" s="96"/>
      <c r="O379" s="96"/>
      <c r="P379" s="96"/>
    </row>
    <row r="380" spans="3:16">
      <c r="C380" s="96"/>
      <c r="D380" s="96"/>
      <c r="E380" s="96"/>
      <c r="F380" s="96"/>
      <c r="G380" s="96"/>
      <c r="H380" s="96"/>
      <c r="I380" s="96"/>
      <c r="J380" s="96"/>
      <c r="K380" s="96"/>
      <c r="L380" s="96"/>
      <c r="M380" s="96"/>
      <c r="N380" s="96"/>
      <c r="O380" s="96"/>
      <c r="P380" s="96"/>
    </row>
    <row r="381" spans="3:16">
      <c r="C381" s="96"/>
      <c r="D381" s="96"/>
      <c r="E381" s="96"/>
      <c r="F381" s="96"/>
      <c r="G381" s="96"/>
      <c r="H381" s="96"/>
      <c r="I381" s="96"/>
      <c r="J381" s="96"/>
      <c r="K381" s="96"/>
      <c r="L381" s="96"/>
      <c r="M381" s="96"/>
      <c r="N381" s="96"/>
      <c r="O381" s="96"/>
      <c r="P381" s="96"/>
    </row>
    <row r="382" spans="3:16">
      <c r="C382" s="96"/>
      <c r="D382" s="96"/>
      <c r="E382" s="96"/>
      <c r="F382" s="96"/>
      <c r="G382" s="96"/>
      <c r="H382" s="96"/>
      <c r="I382" s="96"/>
      <c r="J382" s="96"/>
      <c r="K382" s="96"/>
      <c r="L382" s="96"/>
      <c r="M382" s="96"/>
      <c r="N382" s="96"/>
      <c r="O382" s="96"/>
      <c r="P382" s="96"/>
    </row>
    <row r="383" spans="3:16">
      <c r="C383" s="96"/>
      <c r="D383" s="96"/>
      <c r="E383" s="96"/>
      <c r="F383" s="96"/>
      <c r="G383" s="96"/>
      <c r="H383" s="96"/>
      <c r="I383" s="96"/>
      <c r="J383" s="96"/>
      <c r="K383" s="96"/>
      <c r="L383" s="96"/>
      <c r="M383" s="96"/>
      <c r="N383" s="96"/>
      <c r="O383" s="96"/>
      <c r="P383" s="96"/>
    </row>
    <row r="384" spans="3:16">
      <c r="C384" s="96"/>
      <c r="D384" s="96"/>
      <c r="E384" s="96"/>
      <c r="F384" s="96"/>
      <c r="G384" s="96"/>
      <c r="H384" s="96"/>
      <c r="I384" s="96"/>
      <c r="J384" s="96"/>
      <c r="K384" s="96"/>
      <c r="L384" s="96"/>
      <c r="M384" s="96"/>
      <c r="N384" s="96"/>
      <c r="O384" s="96"/>
      <c r="P384" s="96"/>
    </row>
    <row r="385" spans="3:16">
      <c r="C385" s="96"/>
      <c r="D385" s="96"/>
      <c r="E385" s="96"/>
      <c r="F385" s="96"/>
      <c r="G385" s="96"/>
      <c r="H385" s="96"/>
      <c r="I385" s="96"/>
      <c r="J385" s="96"/>
      <c r="K385" s="96"/>
      <c r="L385" s="96"/>
      <c r="M385" s="96"/>
      <c r="N385" s="96"/>
      <c r="O385" s="96"/>
      <c r="P385" s="96"/>
    </row>
    <row r="386" spans="3:16">
      <c r="C386" s="96"/>
      <c r="D386" s="96"/>
      <c r="E386" s="96"/>
      <c r="F386" s="96"/>
      <c r="G386" s="96"/>
      <c r="H386" s="96"/>
      <c r="I386" s="96"/>
      <c r="J386" s="96"/>
      <c r="K386" s="96"/>
      <c r="L386" s="96"/>
      <c r="M386" s="96"/>
      <c r="N386" s="96"/>
      <c r="O386" s="96"/>
      <c r="P386" s="96"/>
    </row>
    <row r="387" spans="3:16">
      <c r="C387" s="96"/>
      <c r="D387" s="96"/>
      <c r="E387" s="96"/>
      <c r="F387" s="96"/>
      <c r="G387" s="96"/>
      <c r="H387" s="96"/>
      <c r="I387" s="96"/>
      <c r="J387" s="96"/>
      <c r="K387" s="96"/>
      <c r="L387" s="96"/>
      <c r="M387" s="96"/>
      <c r="N387" s="96"/>
      <c r="O387" s="96"/>
      <c r="P387" s="96"/>
    </row>
    <row r="388" spans="3:16">
      <c r="C388" s="96"/>
      <c r="D388" s="96"/>
      <c r="E388" s="96"/>
      <c r="F388" s="96"/>
      <c r="G388" s="96"/>
      <c r="H388" s="96"/>
      <c r="I388" s="96"/>
      <c r="J388" s="96"/>
      <c r="K388" s="96"/>
      <c r="L388" s="96"/>
      <c r="M388" s="96"/>
      <c r="N388" s="96"/>
      <c r="O388" s="96"/>
      <c r="P388" s="96"/>
    </row>
    <row r="389" spans="3:16">
      <c r="C389" s="96"/>
      <c r="D389" s="96"/>
      <c r="E389" s="96"/>
      <c r="F389" s="96"/>
      <c r="G389" s="96"/>
      <c r="H389" s="96"/>
      <c r="I389" s="96"/>
      <c r="J389" s="96"/>
      <c r="K389" s="96"/>
      <c r="L389" s="96"/>
      <c r="M389" s="96"/>
      <c r="N389" s="96"/>
      <c r="O389" s="96"/>
      <c r="P389" s="96"/>
    </row>
    <row r="390" spans="3:16">
      <c r="C390" s="96"/>
      <c r="D390" s="96"/>
      <c r="E390" s="96"/>
      <c r="F390" s="96"/>
      <c r="G390" s="96"/>
      <c r="H390" s="96"/>
      <c r="I390" s="96"/>
      <c r="J390" s="96"/>
      <c r="K390" s="96"/>
      <c r="L390" s="96"/>
      <c r="M390" s="96"/>
      <c r="N390" s="96"/>
      <c r="O390" s="96"/>
      <c r="P390" s="96"/>
    </row>
    <row r="391" spans="3:16">
      <c r="C391" s="96"/>
      <c r="D391" s="96"/>
      <c r="E391" s="96"/>
      <c r="F391" s="96"/>
      <c r="G391" s="96"/>
      <c r="H391" s="96"/>
      <c r="I391" s="96"/>
      <c r="J391" s="96"/>
      <c r="K391" s="96"/>
      <c r="L391" s="96"/>
      <c r="M391" s="96"/>
      <c r="N391" s="96"/>
      <c r="O391" s="96"/>
      <c r="P391" s="96"/>
    </row>
    <row r="392" spans="3:16">
      <c r="C392" s="96"/>
      <c r="D392" s="96"/>
      <c r="E392" s="96"/>
      <c r="F392" s="96"/>
      <c r="G392" s="96"/>
      <c r="H392" s="96"/>
      <c r="I392" s="96"/>
      <c r="J392" s="96"/>
      <c r="K392" s="96"/>
      <c r="L392" s="96"/>
      <c r="M392" s="96"/>
      <c r="N392" s="96"/>
      <c r="O392" s="96"/>
      <c r="P392" s="96"/>
    </row>
    <row r="393" spans="3:16">
      <c r="C393" s="96"/>
      <c r="D393" s="96"/>
      <c r="E393" s="96"/>
      <c r="F393" s="96"/>
      <c r="G393" s="96"/>
      <c r="H393" s="96"/>
      <c r="I393" s="96"/>
      <c r="J393" s="96"/>
      <c r="K393" s="96"/>
      <c r="L393" s="96"/>
      <c r="M393" s="96"/>
      <c r="N393" s="96"/>
      <c r="O393" s="96"/>
      <c r="P393" s="96"/>
    </row>
    <row r="394" spans="3:16">
      <c r="C394" s="96"/>
      <c r="D394" s="96"/>
      <c r="E394" s="96"/>
      <c r="F394" s="96"/>
      <c r="G394" s="96"/>
      <c r="H394" s="96"/>
      <c r="I394" s="96"/>
      <c r="J394" s="96"/>
      <c r="K394" s="96"/>
      <c r="L394" s="96"/>
      <c r="M394" s="96"/>
      <c r="N394" s="96"/>
      <c r="O394" s="96"/>
      <c r="P394" s="96"/>
    </row>
    <row r="395" spans="3:16">
      <c r="C395" s="96"/>
      <c r="D395" s="96"/>
      <c r="E395" s="96"/>
      <c r="F395" s="96"/>
      <c r="G395" s="96"/>
      <c r="H395" s="96"/>
      <c r="I395" s="96"/>
      <c r="J395" s="96"/>
      <c r="K395" s="96"/>
      <c r="L395" s="96"/>
      <c r="M395" s="96"/>
      <c r="N395" s="96"/>
      <c r="O395" s="96"/>
      <c r="P395" s="96"/>
    </row>
    <row r="396" spans="3:16">
      <c r="C396" s="96"/>
      <c r="D396" s="96"/>
      <c r="E396" s="96"/>
      <c r="F396" s="96"/>
      <c r="G396" s="96"/>
      <c r="H396" s="96"/>
      <c r="I396" s="96"/>
      <c r="J396" s="96"/>
      <c r="K396" s="96"/>
      <c r="L396" s="96"/>
      <c r="M396" s="96"/>
      <c r="N396" s="96"/>
      <c r="O396" s="96"/>
      <c r="P396" s="96"/>
    </row>
    <row r="397" spans="3:16">
      <c r="C397" s="96"/>
      <c r="D397" s="96"/>
      <c r="E397" s="96"/>
      <c r="F397" s="96"/>
      <c r="G397" s="96"/>
      <c r="H397" s="96"/>
      <c r="I397" s="96"/>
      <c r="J397" s="96"/>
      <c r="K397" s="96"/>
      <c r="L397" s="96"/>
      <c r="M397" s="96"/>
      <c r="N397" s="96"/>
      <c r="O397" s="96"/>
      <c r="P397" s="96"/>
    </row>
    <row r="398" spans="3:16">
      <c r="C398" s="96"/>
      <c r="D398" s="96"/>
      <c r="E398" s="96"/>
      <c r="F398" s="96"/>
      <c r="G398" s="96"/>
      <c r="H398" s="96"/>
      <c r="I398" s="96"/>
      <c r="J398" s="96"/>
      <c r="K398" s="96"/>
      <c r="L398" s="96"/>
      <c r="M398" s="96"/>
      <c r="N398" s="96"/>
      <c r="O398" s="96"/>
      <c r="P398" s="96"/>
    </row>
    <row r="399" spans="3:16">
      <c r="C399" s="96"/>
      <c r="D399" s="96"/>
      <c r="E399" s="96"/>
      <c r="F399" s="96"/>
      <c r="G399" s="96"/>
      <c r="H399" s="96"/>
      <c r="I399" s="96"/>
      <c r="J399" s="96"/>
      <c r="K399" s="96"/>
      <c r="L399" s="96"/>
      <c r="M399" s="96"/>
      <c r="N399" s="96"/>
      <c r="O399" s="96"/>
      <c r="P399" s="96"/>
    </row>
    <row r="400" spans="3:16">
      <c r="C400" s="96"/>
      <c r="D400" s="96"/>
      <c r="E400" s="96"/>
      <c r="F400" s="96"/>
      <c r="G400" s="96"/>
      <c r="H400" s="96"/>
      <c r="I400" s="96"/>
      <c r="J400" s="96"/>
      <c r="K400" s="96"/>
      <c r="L400" s="96"/>
      <c r="M400" s="96"/>
      <c r="N400" s="96"/>
      <c r="O400" s="96"/>
      <c r="P400" s="96"/>
    </row>
    <row r="401" spans="3:16">
      <c r="C401" s="96"/>
      <c r="D401" s="96"/>
      <c r="E401" s="96"/>
      <c r="F401" s="96"/>
      <c r="G401" s="96"/>
      <c r="H401" s="96"/>
      <c r="I401" s="96"/>
      <c r="J401" s="96"/>
      <c r="K401" s="96"/>
      <c r="L401" s="96"/>
      <c r="M401" s="96"/>
      <c r="N401" s="96"/>
      <c r="O401" s="96"/>
      <c r="P401" s="96"/>
    </row>
    <row r="402" spans="3:16">
      <c r="C402" s="96"/>
      <c r="D402" s="96"/>
      <c r="E402" s="96"/>
      <c r="F402" s="96"/>
      <c r="G402" s="96"/>
      <c r="H402" s="96"/>
      <c r="I402" s="96"/>
      <c r="J402" s="96"/>
      <c r="K402" s="96"/>
      <c r="L402" s="96"/>
      <c r="M402" s="96"/>
      <c r="N402" s="96"/>
      <c r="O402" s="96"/>
      <c r="P402" s="96"/>
    </row>
    <row r="403" spans="3:16">
      <c r="C403" s="96"/>
      <c r="D403" s="96"/>
      <c r="E403" s="96"/>
      <c r="F403" s="96"/>
      <c r="G403" s="96"/>
      <c r="H403" s="96"/>
      <c r="I403" s="96"/>
      <c r="J403" s="96"/>
      <c r="K403" s="96"/>
      <c r="L403" s="96"/>
      <c r="M403" s="96"/>
      <c r="N403" s="96"/>
      <c r="O403" s="96"/>
      <c r="P403" s="96"/>
    </row>
    <row r="404" spans="3:16">
      <c r="C404" s="96"/>
      <c r="D404" s="96"/>
      <c r="E404" s="96"/>
      <c r="F404" s="96"/>
      <c r="G404" s="96"/>
      <c r="H404" s="96"/>
      <c r="I404" s="96"/>
      <c r="J404" s="96"/>
      <c r="K404" s="96"/>
      <c r="L404" s="96"/>
      <c r="M404" s="96"/>
      <c r="N404" s="96"/>
      <c r="O404" s="96"/>
      <c r="P404" s="96"/>
    </row>
    <row r="405" spans="3:16">
      <c r="C405" s="96"/>
      <c r="D405" s="96"/>
      <c r="E405" s="96"/>
      <c r="F405" s="96"/>
      <c r="G405" s="96"/>
      <c r="H405" s="96"/>
      <c r="I405" s="96"/>
      <c r="J405" s="96"/>
      <c r="K405" s="96"/>
      <c r="L405" s="96"/>
      <c r="M405" s="96"/>
      <c r="N405" s="96"/>
      <c r="O405" s="96"/>
      <c r="P405" s="96"/>
    </row>
    <row r="406" spans="3:16">
      <c r="C406" s="96"/>
      <c r="D406" s="96"/>
      <c r="E406" s="96"/>
      <c r="F406" s="96"/>
      <c r="G406" s="96"/>
      <c r="H406" s="96"/>
      <c r="I406" s="96"/>
      <c r="J406" s="96"/>
      <c r="K406" s="96"/>
      <c r="L406" s="96"/>
      <c r="M406" s="96"/>
      <c r="N406" s="96"/>
      <c r="O406" s="96"/>
      <c r="P406" s="96"/>
    </row>
    <row r="407" spans="3:16">
      <c r="C407" s="96"/>
      <c r="D407" s="96"/>
      <c r="E407" s="96"/>
      <c r="F407" s="96"/>
      <c r="G407" s="96"/>
      <c r="H407" s="96"/>
      <c r="I407" s="96"/>
      <c r="J407" s="96"/>
      <c r="K407" s="96"/>
      <c r="L407" s="96"/>
      <c r="M407" s="96"/>
      <c r="N407" s="96"/>
      <c r="O407" s="96"/>
      <c r="P407" s="96"/>
    </row>
    <row r="408" spans="3:16">
      <c r="C408" s="96"/>
      <c r="D408" s="96"/>
      <c r="E408" s="96"/>
      <c r="F408" s="96"/>
      <c r="G408" s="96"/>
      <c r="H408" s="96"/>
      <c r="I408" s="96"/>
      <c r="J408" s="96"/>
      <c r="K408" s="96"/>
      <c r="L408" s="96"/>
      <c r="M408" s="96"/>
      <c r="N408" s="96"/>
      <c r="O408" s="96"/>
      <c r="P408" s="96"/>
    </row>
    <row r="409" spans="3:16">
      <c r="C409" s="96"/>
      <c r="D409" s="96"/>
      <c r="E409" s="96"/>
      <c r="F409" s="96"/>
      <c r="G409" s="96"/>
      <c r="H409" s="96"/>
      <c r="I409" s="96"/>
      <c r="J409" s="96"/>
      <c r="K409" s="96"/>
      <c r="L409" s="96"/>
      <c r="M409" s="96"/>
      <c r="N409" s="96"/>
      <c r="O409" s="96"/>
      <c r="P409" s="96"/>
    </row>
    <row r="410" spans="3:16">
      <c r="C410" s="96"/>
      <c r="D410" s="96"/>
      <c r="E410" s="96"/>
      <c r="F410" s="96"/>
      <c r="G410" s="96"/>
      <c r="H410" s="96"/>
      <c r="I410" s="96"/>
      <c r="J410" s="96"/>
      <c r="K410" s="96"/>
      <c r="L410" s="96"/>
      <c r="M410" s="96"/>
      <c r="N410" s="96"/>
      <c r="O410" s="96"/>
      <c r="P410" s="96"/>
    </row>
    <row r="411" spans="3:16">
      <c r="C411" s="96"/>
      <c r="D411" s="96"/>
      <c r="E411" s="96"/>
      <c r="F411" s="96"/>
      <c r="G411" s="96"/>
      <c r="H411" s="96"/>
      <c r="I411" s="96"/>
      <c r="J411" s="96"/>
      <c r="K411" s="96"/>
      <c r="L411" s="96"/>
      <c r="M411" s="96"/>
      <c r="N411" s="96"/>
      <c r="O411" s="96"/>
      <c r="P411" s="96"/>
    </row>
    <row r="412" spans="3:16">
      <c r="C412" s="96"/>
      <c r="D412" s="96"/>
      <c r="E412" s="96"/>
      <c r="F412" s="96"/>
      <c r="G412" s="96"/>
      <c r="H412" s="96"/>
      <c r="I412" s="96"/>
      <c r="J412" s="96"/>
      <c r="K412" s="96"/>
      <c r="L412" s="96"/>
      <c r="M412" s="96"/>
      <c r="N412" s="96"/>
      <c r="O412" s="96"/>
      <c r="P412" s="96"/>
    </row>
    <row r="413" spans="3:16">
      <c r="C413" s="96"/>
      <c r="D413" s="96"/>
      <c r="E413" s="96"/>
      <c r="F413" s="96"/>
      <c r="G413" s="96"/>
      <c r="H413" s="96"/>
      <c r="I413" s="96"/>
      <c r="J413" s="96"/>
      <c r="K413" s="96"/>
      <c r="L413" s="96"/>
      <c r="M413" s="96"/>
      <c r="N413" s="96"/>
      <c r="O413" s="96"/>
      <c r="P413" s="96"/>
    </row>
    <row r="414" spans="3:16">
      <c r="C414" s="96"/>
      <c r="D414" s="96"/>
      <c r="E414" s="96"/>
      <c r="F414" s="96"/>
      <c r="G414" s="96"/>
      <c r="H414" s="96"/>
      <c r="I414" s="96"/>
      <c r="J414" s="96"/>
      <c r="K414" s="96"/>
      <c r="L414" s="96"/>
      <c r="M414" s="96"/>
      <c r="N414" s="96"/>
      <c r="O414" s="96"/>
      <c r="P414" s="96"/>
    </row>
    <row r="415" spans="3:16">
      <c r="C415" s="96"/>
      <c r="D415" s="96"/>
      <c r="E415" s="96"/>
      <c r="F415" s="96"/>
      <c r="G415" s="96"/>
      <c r="H415" s="96"/>
      <c r="I415" s="96"/>
      <c r="J415" s="96"/>
      <c r="K415" s="96"/>
      <c r="L415" s="96"/>
      <c r="M415" s="96"/>
      <c r="N415" s="96"/>
      <c r="O415" s="96"/>
      <c r="P415" s="96"/>
    </row>
    <row r="416" spans="3:16">
      <c r="C416" s="96"/>
      <c r="D416" s="96"/>
      <c r="E416" s="96"/>
      <c r="F416" s="96"/>
      <c r="G416" s="96"/>
      <c r="H416" s="96"/>
      <c r="I416" s="96"/>
      <c r="J416" s="96"/>
      <c r="K416" s="96"/>
      <c r="L416" s="96"/>
      <c r="M416" s="96"/>
      <c r="N416" s="96"/>
      <c r="O416" s="96"/>
      <c r="P416" s="96"/>
    </row>
    <row r="417" spans="3:16">
      <c r="C417" s="96"/>
      <c r="D417" s="96"/>
      <c r="E417" s="96"/>
      <c r="F417" s="96"/>
      <c r="G417" s="96"/>
      <c r="H417" s="96"/>
      <c r="I417" s="96"/>
      <c r="J417" s="96"/>
      <c r="K417" s="96"/>
      <c r="L417" s="96"/>
      <c r="M417" s="96"/>
      <c r="N417" s="96"/>
      <c r="O417" s="96"/>
      <c r="P417" s="96"/>
    </row>
    <row r="418" spans="3:16">
      <c r="C418" s="96"/>
      <c r="D418" s="96"/>
      <c r="E418" s="96"/>
      <c r="F418" s="96"/>
      <c r="G418" s="96"/>
      <c r="H418" s="96"/>
      <c r="I418" s="96"/>
      <c r="J418" s="96"/>
      <c r="K418" s="96"/>
      <c r="L418" s="96"/>
      <c r="M418" s="96"/>
      <c r="N418" s="96"/>
      <c r="O418" s="96"/>
      <c r="P418" s="96"/>
    </row>
    <row r="419" spans="3:16">
      <c r="C419" s="96"/>
      <c r="D419" s="96"/>
      <c r="E419" s="96"/>
      <c r="F419" s="96"/>
      <c r="G419" s="96"/>
      <c r="H419" s="96"/>
      <c r="I419" s="96"/>
      <c r="J419" s="96"/>
      <c r="K419" s="96"/>
      <c r="L419" s="96"/>
      <c r="M419" s="96"/>
      <c r="N419" s="96"/>
      <c r="O419" s="96"/>
      <c r="P419" s="96"/>
    </row>
    <row r="420" spans="3:16">
      <c r="C420" s="96"/>
      <c r="D420" s="96"/>
      <c r="E420" s="96"/>
      <c r="F420" s="96"/>
      <c r="G420" s="96"/>
      <c r="H420" s="96"/>
      <c r="I420" s="96"/>
      <c r="J420" s="96"/>
      <c r="K420" s="96"/>
      <c r="L420" s="96"/>
      <c r="M420" s="96"/>
      <c r="N420" s="96"/>
      <c r="O420" s="96"/>
      <c r="P420" s="96"/>
    </row>
    <row r="421" spans="3:16">
      <c r="C421" s="96"/>
      <c r="D421" s="96"/>
      <c r="E421" s="96"/>
      <c r="F421" s="96"/>
      <c r="G421" s="96"/>
      <c r="H421" s="96"/>
      <c r="I421" s="96"/>
      <c r="J421" s="96"/>
      <c r="K421" s="96"/>
      <c r="L421" s="96"/>
      <c r="M421" s="96"/>
      <c r="N421" s="96"/>
      <c r="O421" s="96"/>
      <c r="P421" s="96"/>
    </row>
    <row r="422" spans="3:16">
      <c r="C422" s="96"/>
      <c r="D422" s="96"/>
      <c r="E422" s="96"/>
      <c r="F422" s="96"/>
      <c r="G422" s="96"/>
      <c r="H422" s="96"/>
      <c r="I422" s="96"/>
      <c r="J422" s="96"/>
      <c r="K422" s="96"/>
      <c r="L422" s="96"/>
      <c r="M422" s="96"/>
      <c r="N422" s="96"/>
      <c r="O422" s="96"/>
      <c r="P422" s="96"/>
    </row>
    <row r="423" spans="3:16">
      <c r="C423" s="96"/>
      <c r="D423" s="96"/>
      <c r="E423" s="96"/>
      <c r="F423" s="96"/>
      <c r="G423" s="96"/>
      <c r="H423" s="96"/>
      <c r="I423" s="96"/>
      <c r="J423" s="96"/>
      <c r="K423" s="96"/>
      <c r="L423" s="96"/>
      <c r="M423" s="96"/>
      <c r="N423" s="96"/>
      <c r="O423" s="96"/>
      <c r="P423" s="96"/>
    </row>
    <row r="424" spans="3:16">
      <c r="C424" s="96"/>
      <c r="D424" s="96"/>
      <c r="E424" s="96"/>
      <c r="F424" s="96"/>
      <c r="G424" s="96"/>
      <c r="H424" s="96"/>
      <c r="I424" s="96"/>
      <c r="J424" s="96"/>
      <c r="K424" s="96"/>
      <c r="L424" s="96"/>
      <c r="M424" s="96"/>
      <c r="N424" s="96"/>
      <c r="O424" s="96"/>
      <c r="P424" s="96"/>
    </row>
  </sheetData>
  <mergeCells count="20">
    <mergeCell ref="D12:F13"/>
    <mergeCell ref="H12:J13"/>
    <mergeCell ref="B185:F186"/>
    <mergeCell ref="J185:P186"/>
    <mergeCell ref="B6:B15"/>
    <mergeCell ref="D6:K7"/>
    <mergeCell ref="L6:O9"/>
    <mergeCell ref="P6:P9"/>
    <mergeCell ref="D8:K9"/>
    <mergeCell ref="C10:C15"/>
    <mergeCell ref="D10:F11"/>
    <mergeCell ref="H10:J11"/>
    <mergeCell ref="L10:O13"/>
    <mergeCell ref="P10:P15"/>
    <mergeCell ref="B2:D2"/>
    <mergeCell ref="E2:M2"/>
    <mergeCell ref="N2:P2"/>
    <mergeCell ref="B3:B4"/>
    <mergeCell ref="C3:O3"/>
    <mergeCell ref="C4:O4"/>
  </mergeCells>
  <printOptions horizontalCentered="1" verticalCentered="1"/>
  <pageMargins left="0.196850393700787" right="0.196850393700787" top="0.196850393700787" bottom="0.196850393700787" header="0.511811023622047" footer="0.511811023622047"/>
  <pageSetup paperSize="9" scale="37"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B1:Y201"/>
  <sheetViews>
    <sheetView rightToLeft="1" topLeftCell="A27" zoomScale="40" zoomScaleNormal="40" workbookViewId="0">
      <selection activeCell="E2" sqref="E2:L2"/>
    </sheetView>
  </sheetViews>
  <sheetFormatPr defaultRowHeight="23.25"/>
  <cols>
    <col min="1" max="1" width="10.7109375" customWidth="1"/>
    <col min="2" max="2" width="21.85546875" style="75" customWidth="1"/>
    <col min="3" max="14" width="15.7109375" style="5" customWidth="1"/>
    <col min="15" max="15" width="15.7109375" style="57" customWidth="1"/>
    <col min="16" max="16" width="15.7109375" style="5" customWidth="1"/>
    <col min="17" max="17" width="15.7109375" style="47" customWidth="1"/>
    <col min="18" max="18" width="15.7109375" style="5" customWidth="1"/>
    <col min="19" max="19" width="15.7109375" style="57" customWidth="1"/>
    <col min="20" max="22" width="15.7109375" style="47" customWidth="1"/>
    <col min="23" max="23" width="15.7109375" style="57" customWidth="1"/>
    <col min="24" max="24" width="12.85546875" style="5" customWidth="1"/>
    <col min="25" max="25" width="21.140625" style="5" customWidth="1"/>
    <col min="27" max="27" width="11" bestFit="1" customWidth="1"/>
  </cols>
  <sheetData>
    <row r="1" spans="2:25" ht="18" customHeight="1"/>
    <row r="2" spans="2:25" s="92" customFormat="1" ht="40.15" customHeight="1">
      <c r="B2" s="1432" t="s">
        <v>1082</v>
      </c>
      <c r="C2" s="1432"/>
      <c r="D2" s="1432"/>
      <c r="E2" s="1405" t="s">
        <v>1173</v>
      </c>
      <c r="F2" s="1405"/>
      <c r="G2" s="1405"/>
      <c r="H2" s="1405"/>
      <c r="I2" s="1405"/>
      <c r="J2" s="1405"/>
      <c r="K2" s="1405"/>
      <c r="L2" s="1405"/>
      <c r="M2" s="1405"/>
      <c r="N2" s="1405"/>
      <c r="O2" s="1405"/>
      <c r="P2" s="1405"/>
      <c r="Q2" s="1405"/>
      <c r="R2" s="1405"/>
      <c r="S2" s="1405"/>
      <c r="T2" s="1405"/>
      <c r="U2" s="1405"/>
      <c r="V2" s="1405"/>
      <c r="W2" s="1432" t="s">
        <v>688</v>
      </c>
      <c r="X2" s="1432"/>
      <c r="Y2" s="1432"/>
    </row>
    <row r="3" spans="2:25" s="92" customFormat="1" ht="40.15" customHeight="1">
      <c r="B3" s="1819"/>
      <c r="C3" s="1767" t="s">
        <v>479</v>
      </c>
      <c r="D3" s="1767"/>
      <c r="E3" s="1767"/>
      <c r="F3" s="1767"/>
      <c r="G3" s="1767"/>
      <c r="H3" s="1767"/>
      <c r="I3" s="1767"/>
      <c r="J3" s="1767"/>
      <c r="K3" s="1767"/>
      <c r="L3" s="1767"/>
      <c r="M3" s="1767"/>
      <c r="N3" s="1767"/>
      <c r="O3" s="1767"/>
      <c r="P3" s="1767"/>
      <c r="Q3" s="1767"/>
      <c r="R3" s="1767"/>
      <c r="S3" s="1767"/>
      <c r="T3" s="1767"/>
      <c r="U3" s="1767"/>
      <c r="V3" s="1767"/>
      <c r="W3" s="1767"/>
      <c r="X3" s="1767"/>
      <c r="Y3" s="323"/>
    </row>
    <row r="4" spans="2:25" s="92" customFormat="1" ht="40.15" customHeight="1">
      <c r="B4" s="1819"/>
      <c r="C4" s="1768" t="s">
        <v>480</v>
      </c>
      <c r="D4" s="1768"/>
      <c r="E4" s="1768"/>
      <c r="F4" s="1768"/>
      <c r="G4" s="1768"/>
      <c r="H4" s="1768"/>
      <c r="I4" s="1768"/>
      <c r="J4" s="1768"/>
      <c r="K4" s="1768"/>
      <c r="L4" s="1768"/>
      <c r="M4" s="1768"/>
      <c r="N4" s="1768"/>
      <c r="O4" s="1768"/>
      <c r="P4" s="1768"/>
      <c r="Q4" s="1768"/>
      <c r="R4" s="1768"/>
      <c r="S4" s="1768"/>
      <c r="T4" s="1768"/>
      <c r="U4" s="1768"/>
      <c r="V4" s="1768"/>
      <c r="W4" s="1768"/>
      <c r="X4" s="1768"/>
      <c r="Y4" s="1294" t="s">
        <v>725</v>
      </c>
    </row>
    <row r="5" spans="2:25" s="92" customFormat="1" ht="10.15" customHeight="1">
      <c r="B5" s="1313"/>
      <c r="C5" s="528"/>
      <c r="D5" s="528"/>
      <c r="E5" s="528"/>
      <c r="F5" s="528"/>
      <c r="G5" s="528"/>
      <c r="H5" s="528"/>
      <c r="I5" s="528"/>
      <c r="J5" s="528"/>
      <c r="K5" s="528"/>
      <c r="L5" s="528"/>
      <c r="M5" s="528"/>
      <c r="N5" s="528"/>
      <c r="O5" s="528"/>
      <c r="P5" s="528"/>
      <c r="Q5" s="528"/>
      <c r="R5" s="528"/>
      <c r="S5" s="528"/>
      <c r="T5" s="528"/>
      <c r="U5" s="528"/>
      <c r="V5" s="528"/>
      <c r="W5" s="528"/>
      <c r="X5" s="528"/>
      <c r="Y5" s="1294"/>
    </row>
    <row r="6" spans="2:25" ht="30" customHeight="1">
      <c r="B6" s="1820"/>
      <c r="C6" s="1772" t="s">
        <v>458</v>
      </c>
      <c r="D6" s="1773"/>
      <c r="E6" s="1773"/>
      <c r="F6" s="1773"/>
      <c r="G6" s="1773"/>
      <c r="H6" s="1773"/>
      <c r="I6" s="1773"/>
      <c r="J6" s="1773"/>
      <c r="K6" s="1773"/>
      <c r="L6" s="1773"/>
      <c r="M6" s="1773"/>
      <c r="N6" s="1773"/>
      <c r="O6" s="1773"/>
      <c r="P6" s="1773"/>
      <c r="Q6" s="1773"/>
      <c r="R6" s="1773"/>
      <c r="S6" s="1773"/>
      <c r="T6" s="1773"/>
      <c r="U6" s="1773"/>
      <c r="V6" s="1773"/>
      <c r="W6" s="1773"/>
      <c r="X6" s="1773"/>
      <c r="Y6" s="1774"/>
    </row>
    <row r="7" spans="2:25" ht="30" customHeight="1">
      <c r="B7" s="1821"/>
      <c r="C7" s="1775" t="s">
        <v>460</v>
      </c>
      <c r="D7" s="1789"/>
      <c r="E7" s="1789"/>
      <c r="F7" s="1789"/>
      <c r="G7" s="1789"/>
      <c r="H7" s="1789"/>
      <c r="I7" s="1789"/>
      <c r="J7" s="1789"/>
      <c r="K7" s="1789"/>
      <c r="L7" s="1789"/>
      <c r="M7" s="1789"/>
      <c r="N7" s="1789"/>
      <c r="O7" s="1789"/>
      <c r="P7" s="1789"/>
      <c r="Q7" s="1789"/>
      <c r="R7" s="1789"/>
      <c r="S7" s="1789"/>
      <c r="T7" s="1789"/>
      <c r="U7" s="1789"/>
      <c r="V7" s="1789"/>
      <c r="W7" s="1789"/>
      <c r="X7" s="1789"/>
      <c r="Y7" s="1823"/>
    </row>
    <row r="8" spans="2:25" ht="30" customHeight="1">
      <c r="B8" s="1821"/>
      <c r="C8" s="1824"/>
      <c r="D8" s="1826" t="s">
        <v>461</v>
      </c>
      <c r="E8" s="1827"/>
      <c r="F8" s="1827"/>
      <c r="G8" s="1827"/>
      <c r="H8" s="1827"/>
      <c r="I8" s="1827"/>
      <c r="J8" s="1827"/>
      <c r="K8" s="1827"/>
      <c r="L8" s="1827"/>
      <c r="M8" s="1827"/>
      <c r="N8" s="1827"/>
      <c r="O8" s="1827"/>
      <c r="P8" s="1827"/>
      <c r="Q8" s="1827"/>
      <c r="R8" s="1827"/>
      <c r="S8" s="1827"/>
      <c r="T8" s="1827"/>
      <c r="U8" s="1828"/>
      <c r="V8" s="1829" t="s">
        <v>366</v>
      </c>
      <c r="W8" s="1830"/>
      <c r="X8" s="1830"/>
      <c r="Y8" s="1831"/>
    </row>
    <row r="9" spans="2:25" ht="30" customHeight="1">
      <c r="B9" s="1821"/>
      <c r="C9" s="1824"/>
      <c r="D9" s="1775" t="s">
        <v>462</v>
      </c>
      <c r="E9" s="1789"/>
      <c r="F9" s="1789"/>
      <c r="G9" s="1789"/>
      <c r="H9" s="1789"/>
      <c r="I9" s="1789"/>
      <c r="J9" s="1789"/>
      <c r="K9" s="1789"/>
      <c r="L9" s="1789"/>
      <c r="M9" s="1789"/>
      <c r="N9" s="1789"/>
      <c r="O9" s="1789"/>
      <c r="P9" s="1789"/>
      <c r="Q9" s="1789"/>
      <c r="R9" s="1789"/>
      <c r="S9" s="1789"/>
      <c r="T9" s="1789"/>
      <c r="U9" s="1790"/>
      <c r="V9" s="1810"/>
      <c r="W9" s="1808"/>
      <c r="X9" s="1808"/>
      <c r="Y9" s="1832"/>
    </row>
    <row r="10" spans="2:25" ht="33.75" customHeight="1">
      <c r="B10" s="1821"/>
      <c r="C10" s="1824"/>
      <c r="D10" s="412"/>
      <c r="E10" s="1490" t="s">
        <v>352</v>
      </c>
      <c r="F10" s="1491"/>
      <c r="G10" s="1491"/>
      <c r="H10" s="1491"/>
      <c r="I10" s="1491"/>
      <c r="J10" s="1491"/>
      <c r="K10" s="1491"/>
      <c r="L10" s="1491"/>
      <c r="M10" s="414"/>
      <c r="N10" s="1490" t="s">
        <v>1077</v>
      </c>
      <c r="O10" s="1491"/>
      <c r="P10" s="1491"/>
      <c r="Q10" s="413"/>
      <c r="R10" s="1491" t="s">
        <v>63</v>
      </c>
      <c r="S10" s="1491"/>
      <c r="T10" s="1491"/>
      <c r="U10" s="413"/>
      <c r="V10" s="1803" t="s">
        <v>31</v>
      </c>
      <c r="W10" s="1793"/>
      <c r="X10" s="1793"/>
      <c r="Y10" s="1794"/>
    </row>
    <row r="11" spans="2:25" ht="33.75" customHeight="1">
      <c r="B11" s="1821"/>
      <c r="C11" s="1824"/>
      <c r="D11" s="412"/>
      <c r="E11" s="1494" t="s">
        <v>32</v>
      </c>
      <c r="F11" s="1495"/>
      <c r="G11" s="1495"/>
      <c r="H11" s="1495"/>
      <c r="I11" s="1495"/>
      <c r="J11" s="1495"/>
      <c r="K11" s="1495"/>
      <c r="L11" s="1495"/>
      <c r="M11" s="83"/>
      <c r="N11" s="1791"/>
      <c r="O11" s="1792"/>
      <c r="P11" s="1792"/>
      <c r="Q11" s="411"/>
      <c r="R11" s="1792"/>
      <c r="S11" s="1792"/>
      <c r="T11" s="1792"/>
      <c r="U11" s="411"/>
      <c r="V11" s="1803"/>
      <c r="W11" s="1793"/>
      <c r="X11" s="1793"/>
      <c r="Y11" s="1794"/>
    </row>
    <row r="12" spans="2:25" ht="33.75" customHeight="1">
      <c r="B12" s="1821"/>
      <c r="C12" s="1824"/>
      <c r="D12" s="1833"/>
      <c r="E12" s="1490" t="s">
        <v>463</v>
      </c>
      <c r="F12" s="1491"/>
      <c r="G12" s="1491"/>
      <c r="H12" s="1835"/>
      <c r="I12" s="1491" t="s">
        <v>464</v>
      </c>
      <c r="J12" s="1491"/>
      <c r="K12" s="1491"/>
      <c r="L12" s="1835"/>
      <c r="M12" s="83"/>
      <c r="N12" s="1803" t="s">
        <v>465</v>
      </c>
      <c r="O12" s="1793"/>
      <c r="P12" s="1793"/>
      <c r="Q12" s="411"/>
      <c r="R12" s="1793" t="s">
        <v>348</v>
      </c>
      <c r="S12" s="1793"/>
      <c r="T12" s="1793"/>
      <c r="U12" s="411"/>
      <c r="V12" s="1803"/>
      <c r="W12" s="1793"/>
      <c r="X12" s="1793"/>
      <c r="Y12" s="1794"/>
    </row>
    <row r="13" spans="2:25" ht="33.75" customHeight="1">
      <c r="B13" s="1821"/>
      <c r="C13" s="1824"/>
      <c r="D13" s="1833"/>
      <c r="E13" s="1791" t="s">
        <v>466</v>
      </c>
      <c r="F13" s="1792"/>
      <c r="G13" s="1792"/>
      <c r="H13" s="1836"/>
      <c r="I13" s="1792" t="s">
        <v>467</v>
      </c>
      <c r="J13" s="1792"/>
      <c r="K13" s="1792"/>
      <c r="L13" s="1836"/>
      <c r="M13" s="83"/>
      <c r="N13" s="1803"/>
      <c r="O13" s="1793"/>
      <c r="P13" s="1793"/>
      <c r="Q13" s="411"/>
      <c r="R13" s="1793"/>
      <c r="S13" s="1793"/>
      <c r="T13" s="1793"/>
      <c r="U13" s="411"/>
      <c r="V13" s="1803"/>
      <c r="W13" s="1793"/>
      <c r="X13" s="1793"/>
      <c r="Y13" s="1794"/>
    </row>
    <row r="14" spans="2:25" ht="48" customHeight="1">
      <c r="B14" s="1821"/>
      <c r="C14" s="1824"/>
      <c r="D14" s="1833"/>
      <c r="E14" s="817" t="s">
        <v>344</v>
      </c>
      <c r="F14" s="399" t="s">
        <v>343</v>
      </c>
      <c r="G14" s="818" t="s">
        <v>342</v>
      </c>
      <c r="H14" s="1836"/>
      <c r="I14" s="820" t="s">
        <v>344</v>
      </c>
      <c r="J14" s="399" t="s">
        <v>343</v>
      </c>
      <c r="K14" s="818" t="s">
        <v>342</v>
      </c>
      <c r="L14" s="1836"/>
      <c r="M14" s="1318"/>
      <c r="N14" s="817" t="s">
        <v>344</v>
      </c>
      <c r="O14" s="399" t="s">
        <v>343</v>
      </c>
      <c r="P14" s="818" t="s">
        <v>342</v>
      </c>
      <c r="Q14" s="1315"/>
      <c r="R14" s="817" t="s">
        <v>344</v>
      </c>
      <c r="S14" s="399" t="s">
        <v>343</v>
      </c>
      <c r="T14" s="818" t="s">
        <v>342</v>
      </c>
      <c r="U14" s="1315"/>
      <c r="V14" s="817" t="s">
        <v>344</v>
      </c>
      <c r="W14" s="399" t="s">
        <v>343</v>
      </c>
      <c r="X14" s="818" t="s">
        <v>342</v>
      </c>
      <c r="Y14" s="274"/>
    </row>
    <row r="15" spans="2:25" ht="48" customHeight="1">
      <c r="B15" s="1822"/>
      <c r="C15" s="1825"/>
      <c r="D15" s="1834"/>
      <c r="E15" s="812" t="s">
        <v>341</v>
      </c>
      <c r="F15" s="253" t="s">
        <v>340</v>
      </c>
      <c r="G15" s="813" t="s">
        <v>339</v>
      </c>
      <c r="H15" s="1837"/>
      <c r="I15" s="815" t="s">
        <v>341</v>
      </c>
      <c r="J15" s="253" t="s">
        <v>340</v>
      </c>
      <c r="K15" s="813" t="s">
        <v>339</v>
      </c>
      <c r="L15" s="1837"/>
      <c r="M15" s="1319"/>
      <c r="N15" s="812" t="s">
        <v>341</v>
      </c>
      <c r="O15" s="253" t="s">
        <v>340</v>
      </c>
      <c r="P15" s="813" t="s">
        <v>339</v>
      </c>
      <c r="Q15" s="1316"/>
      <c r="R15" s="812" t="s">
        <v>341</v>
      </c>
      <c r="S15" s="253" t="s">
        <v>340</v>
      </c>
      <c r="T15" s="813" t="s">
        <v>339</v>
      </c>
      <c r="U15" s="1316"/>
      <c r="V15" s="812" t="s">
        <v>341</v>
      </c>
      <c r="W15" s="253" t="s">
        <v>340</v>
      </c>
      <c r="X15" s="813" t="s">
        <v>339</v>
      </c>
      <c r="Y15" s="275"/>
    </row>
    <row r="16" spans="2:25" s="821" customFormat="1" ht="40.15" customHeight="1">
      <c r="B16" s="78" t="s">
        <v>2</v>
      </c>
      <c r="C16" s="85"/>
      <c r="D16" s="85"/>
      <c r="E16" s="78"/>
      <c r="F16" s="78"/>
      <c r="G16" s="78"/>
      <c r="H16" s="78"/>
      <c r="I16" s="78"/>
      <c r="J16" s="78"/>
      <c r="K16" s="78"/>
      <c r="L16" s="78"/>
      <c r="M16" s="78"/>
      <c r="N16" s="78"/>
      <c r="O16" s="78"/>
      <c r="P16" s="78"/>
      <c r="Q16" s="78"/>
      <c r="R16" s="78"/>
      <c r="S16" s="78"/>
      <c r="T16" s="78"/>
      <c r="U16" s="78"/>
      <c r="V16" s="78"/>
      <c r="W16" s="78"/>
      <c r="X16" s="78"/>
      <c r="Y16" s="78"/>
    </row>
    <row r="17" spans="2:25" s="554" customFormat="1" ht="34.9" hidden="1" customHeight="1">
      <c r="B17" s="808" t="s">
        <v>468</v>
      </c>
      <c r="C17" s="694">
        <f>C30</f>
        <v>2447.3212609459997</v>
      </c>
      <c r="D17" s="694">
        <f t="shared" ref="D17:Y17" si="0">D30</f>
        <v>2217.9726783379997</v>
      </c>
      <c r="E17" s="695">
        <f t="shared" si="0"/>
        <v>115.73993610000001</v>
      </c>
      <c r="F17" s="695">
        <f t="shared" si="0"/>
        <v>0.64893363800000003</v>
      </c>
      <c r="G17" s="695">
        <f t="shared" si="0"/>
        <v>1058.8918040000001</v>
      </c>
      <c r="H17" s="694">
        <f t="shared" si="0"/>
        <v>1175.2806737380001</v>
      </c>
      <c r="I17" s="695">
        <f t="shared" si="0"/>
        <v>49.499306799999992</v>
      </c>
      <c r="J17" s="695">
        <f t="shared" si="0"/>
        <v>9.9842E-2</v>
      </c>
      <c r="K17" s="695">
        <f t="shared" si="0"/>
        <v>147.97067699999999</v>
      </c>
      <c r="L17" s="694">
        <f t="shared" si="0"/>
        <v>197.56982579999999</v>
      </c>
      <c r="M17" s="694">
        <f t="shared" si="0"/>
        <v>1372.8504995380001</v>
      </c>
      <c r="N17" s="532">
        <f t="shared" si="0"/>
        <v>66.455988099999999</v>
      </c>
      <c r="O17" s="532">
        <f t="shared" si="0"/>
        <v>0.99999899999999997</v>
      </c>
      <c r="P17" s="532">
        <f t="shared" si="0"/>
        <v>724.41612799999996</v>
      </c>
      <c r="Q17" s="531">
        <f t="shared" si="0"/>
        <v>791.87211509999997</v>
      </c>
      <c r="R17" s="532">
        <f t="shared" si="0"/>
        <v>24.194247499999999</v>
      </c>
      <c r="S17" s="532">
        <f t="shared" si="0"/>
        <v>7.7000000000000001E-5</v>
      </c>
      <c r="T17" s="532">
        <f t="shared" si="0"/>
        <v>29.055739199999998</v>
      </c>
      <c r="U17" s="531">
        <f t="shared" si="0"/>
        <v>53.250063699999998</v>
      </c>
      <c r="V17" s="532">
        <f t="shared" si="0"/>
        <v>77.985614900000002</v>
      </c>
      <c r="W17" s="532">
        <f t="shared" si="0"/>
        <v>8.9640708E-2</v>
      </c>
      <c r="X17" s="532">
        <f t="shared" si="0"/>
        <v>151.27332700000002</v>
      </c>
      <c r="Y17" s="531">
        <f t="shared" si="0"/>
        <v>229.34858260799999</v>
      </c>
    </row>
    <row r="18" spans="2:25" s="554" customFormat="1" ht="34.9" hidden="1" customHeight="1">
      <c r="B18" s="809" t="s">
        <v>469</v>
      </c>
      <c r="C18" s="696">
        <f>C43</f>
        <v>2668.4307529749999</v>
      </c>
      <c r="D18" s="696">
        <f t="shared" ref="D18:Y18" si="1">D43</f>
        <v>2334.0268942270004</v>
      </c>
      <c r="E18" s="697">
        <f t="shared" si="1"/>
        <v>142.60469759999998</v>
      </c>
      <c r="F18" s="697">
        <f t="shared" si="1"/>
        <v>0.53142336000000001</v>
      </c>
      <c r="G18" s="697">
        <f t="shared" si="1"/>
        <v>925.67778399999997</v>
      </c>
      <c r="H18" s="696">
        <f t="shared" si="1"/>
        <v>1068.8139049599999</v>
      </c>
      <c r="I18" s="697">
        <f t="shared" si="1"/>
        <v>72.254059500000011</v>
      </c>
      <c r="J18" s="697">
        <f t="shared" si="1"/>
        <v>5.3340958000000001E-2</v>
      </c>
      <c r="K18" s="697">
        <f t="shared" si="1"/>
        <v>121.54633</v>
      </c>
      <c r="L18" s="696">
        <f t="shared" si="1"/>
        <v>193.853730458</v>
      </c>
      <c r="M18" s="696">
        <f t="shared" si="1"/>
        <v>1262.6676354179999</v>
      </c>
      <c r="N18" s="537">
        <f t="shared" si="1"/>
        <v>77.007850700000006</v>
      </c>
      <c r="O18" s="537">
        <f t="shared" si="1"/>
        <v>4.4630309E-2</v>
      </c>
      <c r="P18" s="537">
        <f t="shared" si="1"/>
        <v>939.846723</v>
      </c>
      <c r="Q18" s="536">
        <f t="shared" si="1"/>
        <v>1016.899204009</v>
      </c>
      <c r="R18" s="537">
        <f t="shared" si="1"/>
        <v>17.178906600000001</v>
      </c>
      <c r="S18" s="537">
        <f t="shared" si="1"/>
        <v>3.473E-3</v>
      </c>
      <c r="T18" s="537">
        <f t="shared" si="1"/>
        <v>37.277675200000004</v>
      </c>
      <c r="U18" s="536">
        <f t="shared" si="1"/>
        <v>54.460054800000009</v>
      </c>
      <c r="V18" s="537">
        <f t="shared" si="1"/>
        <v>111.69485990000001</v>
      </c>
      <c r="W18" s="537">
        <f t="shared" si="1"/>
        <v>4.9573847999999997E-2</v>
      </c>
      <c r="X18" s="537">
        <f t="shared" si="1"/>
        <v>222.659425</v>
      </c>
      <c r="Y18" s="536">
        <f t="shared" si="1"/>
        <v>334.403858748</v>
      </c>
    </row>
    <row r="19" spans="2:25" s="554" customFormat="1" ht="34.9" hidden="1" customHeight="1">
      <c r="B19" s="808" t="s">
        <v>470</v>
      </c>
      <c r="C19" s="694">
        <f>C56</f>
        <v>2317.2685832669999</v>
      </c>
      <c r="D19" s="694">
        <f t="shared" ref="D19:Y19" si="2">D56</f>
        <v>2009.5698517030003</v>
      </c>
      <c r="E19" s="695">
        <f t="shared" si="2"/>
        <v>119.76310700000002</v>
      </c>
      <c r="F19" s="695">
        <f t="shared" si="2"/>
        <v>1.9294825</v>
      </c>
      <c r="G19" s="695">
        <f t="shared" si="2"/>
        <v>714.34359499999994</v>
      </c>
      <c r="H19" s="694">
        <f t="shared" si="2"/>
        <v>836.03618449999999</v>
      </c>
      <c r="I19" s="695">
        <f t="shared" si="2"/>
        <v>85.084588719999985</v>
      </c>
      <c r="J19" s="695">
        <f t="shared" si="2"/>
        <v>0.46105695800000002</v>
      </c>
      <c r="K19" s="695">
        <f t="shared" si="2"/>
        <v>71.288239700000005</v>
      </c>
      <c r="L19" s="694">
        <f t="shared" si="2"/>
        <v>156.83388537799999</v>
      </c>
      <c r="M19" s="694">
        <f t="shared" si="2"/>
        <v>992.87006987800009</v>
      </c>
      <c r="N19" s="532">
        <f t="shared" si="2"/>
        <v>180.44377499999999</v>
      </c>
      <c r="O19" s="532">
        <f t="shared" si="2"/>
        <v>8.0732524999999999E-2</v>
      </c>
      <c r="P19" s="532">
        <f t="shared" si="2"/>
        <v>773.78470800000002</v>
      </c>
      <c r="Q19" s="531">
        <f t="shared" si="2"/>
        <v>954.30921552500013</v>
      </c>
      <c r="R19" s="532">
        <f t="shared" si="2"/>
        <v>24.1992212</v>
      </c>
      <c r="S19" s="532">
        <f t="shared" si="2"/>
        <v>4.5649999999999996E-3</v>
      </c>
      <c r="T19" s="532">
        <f t="shared" si="2"/>
        <v>38.1867801</v>
      </c>
      <c r="U19" s="531">
        <f t="shared" si="2"/>
        <v>62.390566300000003</v>
      </c>
      <c r="V19" s="532">
        <f t="shared" si="2"/>
        <v>52.261337099999999</v>
      </c>
      <c r="W19" s="532">
        <f t="shared" si="2"/>
        <v>0.16447346400000001</v>
      </c>
      <c r="X19" s="532">
        <f t="shared" si="2"/>
        <v>255.27292100000003</v>
      </c>
      <c r="Y19" s="531">
        <f t="shared" si="2"/>
        <v>307.69873156400001</v>
      </c>
    </row>
    <row r="20" spans="2:25" s="554" customFormat="1" ht="34.9" hidden="1" customHeight="1">
      <c r="B20" s="809" t="s">
        <v>471</v>
      </c>
      <c r="C20" s="696">
        <f>C69</f>
        <v>2193.8683287050003</v>
      </c>
      <c r="D20" s="696">
        <f t="shared" ref="D20:Y20" si="3">D69</f>
        <v>1958.652719465</v>
      </c>
      <c r="E20" s="697">
        <f t="shared" si="3"/>
        <v>101.6149892</v>
      </c>
      <c r="F20" s="697">
        <f t="shared" si="3"/>
        <v>15.473015500000001</v>
      </c>
      <c r="G20" s="697">
        <f t="shared" si="3"/>
        <v>565.94887599999993</v>
      </c>
      <c r="H20" s="696">
        <f t="shared" si="3"/>
        <v>683.03688069999998</v>
      </c>
      <c r="I20" s="697">
        <f t="shared" si="3"/>
        <v>54.148357539999999</v>
      </c>
      <c r="J20" s="697">
        <f t="shared" si="3"/>
        <v>0.13836499999999999</v>
      </c>
      <c r="K20" s="697">
        <f t="shared" si="3"/>
        <v>97.467479099999991</v>
      </c>
      <c r="L20" s="696">
        <f t="shared" si="3"/>
        <v>151.75420163999999</v>
      </c>
      <c r="M20" s="696">
        <f t="shared" si="3"/>
        <v>834.79108234</v>
      </c>
      <c r="N20" s="537">
        <f t="shared" si="3"/>
        <v>66.535074899999998</v>
      </c>
      <c r="O20" s="537">
        <f t="shared" si="3"/>
        <v>1.0697524999999999E-2</v>
      </c>
      <c r="P20" s="537">
        <f t="shared" si="3"/>
        <v>977.56485999999995</v>
      </c>
      <c r="Q20" s="536">
        <f t="shared" si="3"/>
        <v>1044.1106324249999</v>
      </c>
      <c r="R20" s="537">
        <f t="shared" si="3"/>
        <v>21.509431899999999</v>
      </c>
      <c r="S20" s="537">
        <f t="shared" si="3"/>
        <v>0.292657</v>
      </c>
      <c r="T20" s="537">
        <f t="shared" si="3"/>
        <v>57.948915799999995</v>
      </c>
      <c r="U20" s="536">
        <f t="shared" si="3"/>
        <v>79.751004699999996</v>
      </c>
      <c r="V20" s="537">
        <f t="shared" si="3"/>
        <v>39.865262599999994</v>
      </c>
      <c r="W20" s="537">
        <f t="shared" si="3"/>
        <v>2.8896576400000002</v>
      </c>
      <c r="X20" s="537">
        <f t="shared" si="3"/>
        <v>192.46068900000003</v>
      </c>
      <c r="Y20" s="536">
        <f t="shared" si="3"/>
        <v>235.21560924000002</v>
      </c>
    </row>
    <row r="21" spans="2:25" s="554" customFormat="1" ht="34.9" hidden="1" customHeight="1">
      <c r="B21" s="808" t="s">
        <v>472</v>
      </c>
      <c r="C21" s="694">
        <f>C82</f>
        <v>2505.9166098769997</v>
      </c>
      <c r="D21" s="694">
        <f t="shared" ref="D21:Y21" si="4">D82</f>
        <v>2300.1725688279994</v>
      </c>
      <c r="E21" s="695">
        <f t="shared" si="4"/>
        <v>104.4415379</v>
      </c>
      <c r="F21" s="695">
        <f t="shared" si="4"/>
        <v>1.20798319</v>
      </c>
      <c r="G21" s="695">
        <f t="shared" si="4"/>
        <v>570.85773100000006</v>
      </c>
      <c r="H21" s="694">
        <f t="shared" si="4"/>
        <v>676.50725208999995</v>
      </c>
      <c r="I21" s="695">
        <f t="shared" si="4"/>
        <v>70.509572438000006</v>
      </c>
      <c r="J21" s="695">
        <f t="shared" si="4"/>
        <v>0.71312400000000009</v>
      </c>
      <c r="K21" s="695">
        <f t="shared" si="4"/>
        <v>76.185102499999999</v>
      </c>
      <c r="L21" s="694">
        <f t="shared" si="4"/>
        <v>147.40779893800001</v>
      </c>
      <c r="M21" s="694">
        <f t="shared" si="4"/>
        <v>823.91505102799999</v>
      </c>
      <c r="N21" s="532">
        <f t="shared" si="4"/>
        <v>73.310424999999995</v>
      </c>
      <c r="O21" s="532">
        <f t="shared" si="4"/>
        <v>1.0799E-2</v>
      </c>
      <c r="P21" s="532">
        <f t="shared" si="4"/>
        <v>1327.51107</v>
      </c>
      <c r="Q21" s="531">
        <f t="shared" si="4"/>
        <v>1400.8322939999998</v>
      </c>
      <c r="R21" s="532">
        <f t="shared" si="4"/>
        <v>25.038499299999998</v>
      </c>
      <c r="S21" s="532">
        <f t="shared" si="4"/>
        <v>0.53736099999999998</v>
      </c>
      <c r="T21" s="532">
        <f t="shared" si="4"/>
        <v>49.849363500000003</v>
      </c>
      <c r="U21" s="531">
        <f t="shared" si="4"/>
        <v>75.425223800000012</v>
      </c>
      <c r="V21" s="532">
        <f t="shared" si="4"/>
        <v>31.489803299999995</v>
      </c>
      <c r="W21" s="532">
        <f t="shared" si="4"/>
        <v>0.21435574900000001</v>
      </c>
      <c r="X21" s="532">
        <f t="shared" si="4"/>
        <v>174.03988200000001</v>
      </c>
      <c r="Y21" s="531">
        <f t="shared" si="4"/>
        <v>205.74404104900003</v>
      </c>
    </row>
    <row r="22" spans="2:25" s="554" customFormat="1" ht="34.9" hidden="1" customHeight="1">
      <c r="B22" s="809" t="s">
        <v>473</v>
      </c>
      <c r="C22" s="696">
        <f>D22+Y22</f>
        <v>2472.8889849299999</v>
      </c>
      <c r="D22" s="696">
        <f>M22+Q22+U22</f>
        <v>2281.3948412999998</v>
      </c>
      <c r="E22" s="697">
        <f t="shared" ref="E22:X22" si="5">E95</f>
        <v>105.99443776</v>
      </c>
      <c r="F22" s="697">
        <f t="shared" si="5"/>
        <v>2.4785219999999999</v>
      </c>
      <c r="G22" s="697">
        <f t="shared" si="5"/>
        <v>601.03777100000002</v>
      </c>
      <c r="H22" s="696">
        <f>G22+F22+E22</f>
        <v>709.51073076</v>
      </c>
      <c r="I22" s="697">
        <f t="shared" si="5"/>
        <v>86.384458240000001</v>
      </c>
      <c r="J22" s="697">
        <f t="shared" si="5"/>
        <v>1.6209070000000001</v>
      </c>
      <c r="K22" s="697">
        <f t="shared" si="5"/>
        <v>54.109664100000003</v>
      </c>
      <c r="L22" s="696">
        <f>K22+J22+I22</f>
        <v>142.11502934000001</v>
      </c>
      <c r="M22" s="696">
        <f>L22+H22</f>
        <v>851.62576009999998</v>
      </c>
      <c r="N22" s="537">
        <f t="shared" si="5"/>
        <v>50.969573100000005</v>
      </c>
      <c r="O22" s="537">
        <f t="shared" si="5"/>
        <v>1.0905E-2</v>
      </c>
      <c r="P22" s="537">
        <f t="shared" si="5"/>
        <v>1327.853658</v>
      </c>
      <c r="Q22" s="536">
        <f>P22+O22+N22</f>
        <v>1378.8341361</v>
      </c>
      <c r="R22" s="537">
        <f t="shared" si="5"/>
        <v>12.596266</v>
      </c>
      <c r="S22" s="537">
        <f t="shared" si="5"/>
        <v>0.16211399999999998</v>
      </c>
      <c r="T22" s="537">
        <f t="shared" si="5"/>
        <v>38.176565100000005</v>
      </c>
      <c r="U22" s="536">
        <f>R22+S22+T22</f>
        <v>50.934945100000007</v>
      </c>
      <c r="V22" s="537">
        <f t="shared" si="5"/>
        <v>36.944143299999993</v>
      </c>
      <c r="W22" s="537">
        <f t="shared" si="5"/>
        <v>0.21221732999999998</v>
      </c>
      <c r="X22" s="537">
        <f t="shared" si="5"/>
        <v>154.337783</v>
      </c>
      <c r="Y22" s="536">
        <f>X22+W22+V22</f>
        <v>191.49414363</v>
      </c>
    </row>
    <row r="23" spans="2:25" s="554" customFormat="1" ht="34.9" hidden="1" customHeight="1">
      <c r="B23" s="808" t="s">
        <v>474</v>
      </c>
      <c r="C23" s="694">
        <f>D23+Y23</f>
        <v>2647.2305728249999</v>
      </c>
      <c r="D23" s="694">
        <f>M23+Q23+U23</f>
        <v>2424.9464877729997</v>
      </c>
      <c r="E23" s="695">
        <f t="shared" ref="E23:X23" si="6">E108</f>
        <v>87.030191899999991</v>
      </c>
      <c r="F23" s="695">
        <f t="shared" si="6"/>
        <v>3.1638418100000001</v>
      </c>
      <c r="G23" s="695">
        <f t="shared" si="6"/>
        <v>681.13131999999996</v>
      </c>
      <c r="H23" s="694">
        <f>G23+F23+E23</f>
        <v>771.32535370999994</v>
      </c>
      <c r="I23" s="695">
        <f t="shared" si="6"/>
        <v>35.515854073</v>
      </c>
      <c r="J23" s="695">
        <f t="shared" si="6"/>
        <v>0.59649599999999992</v>
      </c>
      <c r="K23" s="695">
        <f t="shared" si="6"/>
        <v>76.363494500000002</v>
      </c>
      <c r="L23" s="694">
        <f>K23+J23+I23</f>
        <v>112.475844573</v>
      </c>
      <c r="M23" s="694">
        <f>L23+H23</f>
        <v>883.80119828299996</v>
      </c>
      <c r="N23" s="532">
        <f t="shared" si="6"/>
        <v>143.21573800000002</v>
      </c>
      <c r="O23" s="532">
        <f t="shared" si="6"/>
        <v>1.0988E-2</v>
      </c>
      <c r="P23" s="532">
        <f t="shared" si="6"/>
        <v>1369.3579069999998</v>
      </c>
      <c r="Q23" s="531">
        <f>P23+O23+N23</f>
        <v>1512.5846329999999</v>
      </c>
      <c r="R23" s="532">
        <f t="shared" si="6"/>
        <v>9.73955649</v>
      </c>
      <c r="S23" s="532">
        <f t="shared" si="6"/>
        <v>0.43407399999999996</v>
      </c>
      <c r="T23" s="532">
        <f t="shared" si="6"/>
        <v>18.387025999999999</v>
      </c>
      <c r="U23" s="531">
        <f>R23+S23+T23</f>
        <v>28.56065649</v>
      </c>
      <c r="V23" s="532">
        <f t="shared" si="6"/>
        <v>70.698087900000004</v>
      </c>
      <c r="W23" s="532">
        <f t="shared" si="6"/>
        <v>0.66210315200000014</v>
      </c>
      <c r="X23" s="532">
        <f t="shared" si="6"/>
        <v>150.92389400000002</v>
      </c>
      <c r="Y23" s="531">
        <f>X23+W23+V23</f>
        <v>222.28408505200002</v>
      </c>
    </row>
    <row r="24" spans="2:25" s="554" customFormat="1" ht="34.9" customHeight="1">
      <c r="B24" s="809" t="s">
        <v>475</v>
      </c>
      <c r="C24" s="696">
        <f>D24+Y24</f>
        <v>2701.4685203140002</v>
      </c>
      <c r="D24" s="696">
        <f>M24+Q24+U24</f>
        <v>2464.78243359</v>
      </c>
      <c r="E24" s="697">
        <f t="shared" ref="E24:X24" si="7">E121</f>
        <v>59.335250540000011</v>
      </c>
      <c r="F24" s="697">
        <f t="shared" si="7"/>
        <v>3.34360093</v>
      </c>
      <c r="G24" s="697">
        <f t="shared" si="7"/>
        <v>735.12579200000005</v>
      </c>
      <c r="H24" s="696">
        <f>G24+F24+E24</f>
        <v>797.80464347000009</v>
      </c>
      <c r="I24" s="697">
        <f t="shared" si="7"/>
        <v>30.999938199999999</v>
      </c>
      <c r="J24" s="697">
        <f t="shared" si="7"/>
        <v>0.342669</v>
      </c>
      <c r="K24" s="697">
        <f t="shared" si="7"/>
        <v>96.078222400000001</v>
      </c>
      <c r="L24" s="696">
        <f>K24+J24+I24</f>
        <v>127.4208296</v>
      </c>
      <c r="M24" s="696">
        <f>L24+H24</f>
        <v>925.22547307000013</v>
      </c>
      <c r="N24" s="537">
        <f t="shared" si="7"/>
        <v>117.450838</v>
      </c>
      <c r="O24" s="537">
        <f t="shared" si="7"/>
        <v>1.1077E-2</v>
      </c>
      <c r="P24" s="537">
        <f t="shared" si="7"/>
        <v>1397.9424730000001</v>
      </c>
      <c r="Q24" s="536">
        <f>P24+O24+N24</f>
        <v>1515.4043879999999</v>
      </c>
      <c r="R24" s="537">
        <f t="shared" si="7"/>
        <v>5.2633363199999996</v>
      </c>
      <c r="S24" s="537">
        <f t="shared" si="7"/>
        <v>0.45086599999999999</v>
      </c>
      <c r="T24" s="537">
        <f t="shared" si="7"/>
        <v>18.438370199999998</v>
      </c>
      <c r="U24" s="536">
        <f>R24+S24+T24</f>
        <v>24.15257252</v>
      </c>
      <c r="V24" s="537">
        <f t="shared" si="7"/>
        <v>71.325299400000006</v>
      </c>
      <c r="W24" s="537">
        <f t="shared" si="7"/>
        <v>0.79444332400000006</v>
      </c>
      <c r="X24" s="537">
        <f t="shared" si="7"/>
        <v>164.56634400000002</v>
      </c>
      <c r="Y24" s="536">
        <f>X24+W24+V24</f>
        <v>236.68608672400003</v>
      </c>
    </row>
    <row r="25" spans="2:25" s="554" customFormat="1" ht="34.9" customHeight="1">
      <c r="B25" s="808" t="s">
        <v>476</v>
      </c>
      <c r="C25" s="694">
        <f>D25+Y25</f>
        <v>2871.5462191699999</v>
      </c>
      <c r="D25" s="694">
        <f>M25+Q25+U25</f>
        <v>2610.4767485799998</v>
      </c>
      <c r="E25" s="695">
        <f t="shared" ref="E25:X25" si="8">E134</f>
        <v>86.648670960000018</v>
      </c>
      <c r="F25" s="695">
        <f t="shared" si="8"/>
        <v>5.0726572000000001</v>
      </c>
      <c r="G25" s="695">
        <f t="shared" si="8"/>
        <v>703.117797</v>
      </c>
      <c r="H25" s="694">
        <f>G25+F25+E25</f>
        <v>794.83912515999998</v>
      </c>
      <c r="I25" s="695">
        <f t="shared" si="8"/>
        <v>25.173541899999996</v>
      </c>
      <c r="J25" s="695">
        <f t="shared" si="8"/>
        <v>1.322247</v>
      </c>
      <c r="K25" s="695">
        <f t="shared" si="8"/>
        <v>130.71968899999999</v>
      </c>
      <c r="L25" s="694">
        <f>K25+J25+I25</f>
        <v>157.2154779</v>
      </c>
      <c r="M25" s="694">
        <f>L25+H25</f>
        <v>952.05460305999998</v>
      </c>
      <c r="N25" s="532">
        <f t="shared" si="8"/>
        <v>64.330502299999992</v>
      </c>
      <c r="O25" s="532">
        <f t="shared" si="8"/>
        <v>1.1165E-2</v>
      </c>
      <c r="P25" s="532">
        <f t="shared" si="8"/>
        <v>1571.073326</v>
      </c>
      <c r="Q25" s="531">
        <f>P25+O25+N25</f>
        <v>1635.4149932999999</v>
      </c>
      <c r="R25" s="532">
        <f t="shared" si="8"/>
        <v>7.4246729199999999</v>
      </c>
      <c r="S25" s="532">
        <f t="shared" si="8"/>
        <v>3.4762000000000001E-2</v>
      </c>
      <c r="T25" s="532">
        <f t="shared" si="8"/>
        <v>15.5477173</v>
      </c>
      <c r="U25" s="531">
        <f>R25+S25+T25</f>
        <v>23.007152220000002</v>
      </c>
      <c r="V25" s="532">
        <f t="shared" si="8"/>
        <v>39.568632200000003</v>
      </c>
      <c r="W25" s="532">
        <f t="shared" si="8"/>
        <v>3.0786903899999998</v>
      </c>
      <c r="X25" s="532">
        <f t="shared" si="8"/>
        <v>218.42214799999999</v>
      </c>
      <c r="Y25" s="531">
        <f>X25+W25+V25</f>
        <v>261.06947058999998</v>
      </c>
    </row>
    <row r="26" spans="2:25" s="554" customFormat="1" ht="34.9" customHeight="1">
      <c r="B26" s="809" t="s">
        <v>797</v>
      </c>
      <c r="C26" s="696">
        <f>D26+Y26</f>
        <v>3175.4449082259998</v>
      </c>
      <c r="D26" s="696">
        <f>M26+Q26+U26</f>
        <v>2865.121303984</v>
      </c>
      <c r="E26" s="697">
        <v>114.02643841999999</v>
      </c>
      <c r="F26" s="697">
        <v>5.4794474599999994</v>
      </c>
      <c r="G26" s="697">
        <v>813.06735600000002</v>
      </c>
      <c r="H26" s="696">
        <f>G26+F26+E26</f>
        <v>932.57324187999996</v>
      </c>
      <c r="I26" s="697">
        <v>34.550351700000007</v>
      </c>
      <c r="J26" s="697">
        <v>0.80147315199999991</v>
      </c>
      <c r="K26" s="697">
        <v>85.2211772</v>
      </c>
      <c r="L26" s="696">
        <f>K26+J26+I26</f>
        <v>120.57300205200001</v>
      </c>
      <c r="M26" s="696">
        <f>L26+H26</f>
        <v>1053.1462439320001</v>
      </c>
      <c r="N26" s="537">
        <v>79.483270599999983</v>
      </c>
      <c r="O26" s="537">
        <v>1.1269612E-2</v>
      </c>
      <c r="P26" s="537">
        <v>1721.350355</v>
      </c>
      <c r="Q26" s="536">
        <f>P26+O26+N26</f>
        <v>1800.844895212</v>
      </c>
      <c r="R26" s="537">
        <v>5.475610099999999</v>
      </c>
      <c r="S26" s="537">
        <v>0.5934412</v>
      </c>
      <c r="T26" s="537">
        <v>5.06111354</v>
      </c>
      <c r="U26" s="536">
        <f>R26+S26+T26</f>
        <v>11.130164839999999</v>
      </c>
      <c r="V26" s="537">
        <v>37.921043699999998</v>
      </c>
      <c r="W26" s="537">
        <v>0.54039554200000006</v>
      </c>
      <c r="X26" s="537">
        <v>271.862165</v>
      </c>
      <c r="Y26" s="536">
        <f>X26+W26+V26</f>
        <v>310.32360424199999</v>
      </c>
    </row>
    <row r="27" spans="2:25" s="634" customFormat="1" ht="34.9" customHeight="1">
      <c r="B27" s="808" t="s">
        <v>1044</v>
      </c>
      <c r="C27" s="694">
        <f t="shared" ref="C27:Y27" si="9">C160</f>
        <v>3511.0757766799998</v>
      </c>
      <c r="D27" s="694">
        <f t="shared" si="9"/>
        <v>3195.7511041879998</v>
      </c>
      <c r="E27" s="695">
        <f t="shared" si="9"/>
        <v>129.60990796999999</v>
      </c>
      <c r="F27" s="695">
        <f t="shared" si="9"/>
        <v>8.2065578000000006</v>
      </c>
      <c r="G27" s="695">
        <f t="shared" si="9"/>
        <v>1013.097452</v>
      </c>
      <c r="H27" s="694">
        <f t="shared" si="9"/>
        <v>1150.9139177699999</v>
      </c>
      <c r="I27" s="695">
        <f t="shared" si="9"/>
        <v>36.615253500000001</v>
      </c>
      <c r="J27" s="695">
        <f t="shared" si="9"/>
        <v>3.37022434</v>
      </c>
      <c r="K27" s="695">
        <f t="shared" si="9"/>
        <v>76.429406599999993</v>
      </c>
      <c r="L27" s="694">
        <f t="shared" si="9"/>
        <v>116.41488443999999</v>
      </c>
      <c r="M27" s="694">
        <f t="shared" si="9"/>
        <v>1267.3288022099998</v>
      </c>
      <c r="N27" s="532">
        <f t="shared" si="9"/>
        <v>67.482756199999997</v>
      </c>
      <c r="O27" s="532">
        <f t="shared" si="9"/>
        <v>1.1336513999999999E-2</v>
      </c>
      <c r="P27" s="532">
        <f t="shared" si="9"/>
        <v>1849.775089</v>
      </c>
      <c r="Q27" s="531">
        <f t="shared" si="9"/>
        <v>1917.2691817140001</v>
      </c>
      <c r="R27" s="532">
        <f t="shared" si="9"/>
        <v>9.2347055099999995</v>
      </c>
      <c r="S27" s="532">
        <f t="shared" si="9"/>
        <v>0.73316589399999998</v>
      </c>
      <c r="T27" s="532">
        <f t="shared" si="9"/>
        <v>1.1852488600000002</v>
      </c>
      <c r="U27" s="531">
        <f t="shared" si="9"/>
        <v>11.153120264</v>
      </c>
      <c r="V27" s="532">
        <f t="shared" si="9"/>
        <v>46.811353500000003</v>
      </c>
      <c r="W27" s="532">
        <f t="shared" si="9"/>
        <v>0.42684799200000001</v>
      </c>
      <c r="X27" s="532">
        <f t="shared" si="9"/>
        <v>268.08647100000002</v>
      </c>
      <c r="Y27" s="531">
        <f t="shared" si="9"/>
        <v>315.32467249199999</v>
      </c>
    </row>
    <row r="28" spans="2:25" s="554" customFormat="1" ht="34.9" customHeight="1">
      <c r="B28" s="809" t="s">
        <v>1094</v>
      </c>
      <c r="C28" s="696">
        <f>D28+Y28</f>
        <v>3670.7869999999998</v>
      </c>
      <c r="D28" s="696">
        <f>M28+Q28+U28</f>
        <v>3287.3409999999999</v>
      </c>
      <c r="E28" s="697">
        <f t="shared" ref="E28:X28" si="10">E173</f>
        <v>145.67599999999999</v>
      </c>
      <c r="F28" s="697">
        <f t="shared" si="10"/>
        <v>3.9089999999999998</v>
      </c>
      <c r="G28" s="697">
        <f t="shared" si="10"/>
        <v>1171.2449999999999</v>
      </c>
      <c r="H28" s="696">
        <f>G28+F28+E28</f>
        <v>1320.83</v>
      </c>
      <c r="I28" s="697">
        <f t="shared" si="10"/>
        <v>50.786999999999999</v>
      </c>
      <c r="J28" s="697">
        <f t="shared" si="10"/>
        <v>7.19</v>
      </c>
      <c r="K28" s="697">
        <f t="shared" si="10"/>
        <v>83.781999999999996</v>
      </c>
      <c r="L28" s="696">
        <f>K28+J28+I28</f>
        <v>141.75899999999999</v>
      </c>
      <c r="M28" s="696">
        <f>L28+H28</f>
        <v>1462.5889999999999</v>
      </c>
      <c r="N28" s="537">
        <f t="shared" si="10"/>
        <v>84.650999999999996</v>
      </c>
      <c r="O28" s="537">
        <f t="shared" si="10"/>
        <v>1.0999999999999999E-2</v>
      </c>
      <c r="P28" s="537">
        <f t="shared" si="10"/>
        <v>1727.646</v>
      </c>
      <c r="Q28" s="536">
        <f>P28+O28+N28</f>
        <v>1812.308</v>
      </c>
      <c r="R28" s="537">
        <f t="shared" si="10"/>
        <v>8.7789999999999999</v>
      </c>
      <c r="S28" s="537">
        <f t="shared" si="10"/>
        <v>0.624</v>
      </c>
      <c r="T28" s="537">
        <f t="shared" si="10"/>
        <v>3.0409999999999999</v>
      </c>
      <c r="U28" s="536">
        <f>R28+S28+T28</f>
        <v>12.444000000000001</v>
      </c>
      <c r="V28" s="537">
        <f t="shared" si="10"/>
        <v>65.489999999999995</v>
      </c>
      <c r="W28" s="537">
        <f t="shared" si="10"/>
        <v>0.66700000000000004</v>
      </c>
      <c r="X28" s="537">
        <f t="shared" si="10"/>
        <v>317.28899999999999</v>
      </c>
      <c r="Y28" s="536">
        <f>X28+W28+V28</f>
        <v>383.44599999999997</v>
      </c>
    </row>
    <row r="29" spans="2:25" s="634" customFormat="1" ht="34.9" hidden="1" customHeight="1">
      <c r="B29" s="215">
        <v>2014</v>
      </c>
      <c r="C29" s="636"/>
      <c r="D29" s="636"/>
      <c r="E29" s="636"/>
      <c r="F29" s="636"/>
      <c r="G29" s="636"/>
      <c r="H29" s="636"/>
      <c r="I29" s="636"/>
      <c r="J29" s="636"/>
      <c r="K29" s="636"/>
      <c r="L29" s="636"/>
      <c r="M29" s="636"/>
      <c r="N29" s="891"/>
      <c r="O29" s="891"/>
      <c r="P29" s="891"/>
      <c r="Q29" s="891"/>
      <c r="R29" s="891"/>
      <c r="S29" s="891"/>
      <c r="T29" s="891"/>
      <c r="U29" s="891"/>
      <c r="V29" s="891"/>
      <c r="W29" s="891"/>
      <c r="X29" s="897"/>
      <c r="Y29" s="891"/>
    </row>
    <row r="30" spans="2:25" s="634" customFormat="1" ht="34.9" hidden="1" customHeight="1">
      <c r="B30" s="216">
        <v>41974</v>
      </c>
      <c r="C30" s="694">
        <v>2447.3212609459997</v>
      </c>
      <c r="D30" s="694">
        <v>2217.9726783379997</v>
      </c>
      <c r="E30" s="532">
        <v>115.73993610000001</v>
      </c>
      <c r="F30" s="532">
        <v>0.64893363800000003</v>
      </c>
      <c r="G30" s="532">
        <v>1058.8918040000001</v>
      </c>
      <c r="H30" s="694">
        <v>1175.2806737380001</v>
      </c>
      <c r="I30" s="695">
        <v>49.499306799999992</v>
      </c>
      <c r="J30" s="695">
        <v>9.9842E-2</v>
      </c>
      <c r="K30" s="695">
        <v>147.97067699999999</v>
      </c>
      <c r="L30" s="694">
        <v>197.56982579999999</v>
      </c>
      <c r="M30" s="694">
        <v>1372.8504995380001</v>
      </c>
      <c r="N30" s="532">
        <v>66.455988099999999</v>
      </c>
      <c r="O30" s="532">
        <v>0.99999899999999997</v>
      </c>
      <c r="P30" s="532">
        <v>724.41612799999996</v>
      </c>
      <c r="Q30" s="531">
        <v>791.87211509999997</v>
      </c>
      <c r="R30" s="532">
        <v>24.194247499999999</v>
      </c>
      <c r="S30" s="532">
        <v>7.7000000000000001E-5</v>
      </c>
      <c r="T30" s="532">
        <v>29.055739199999998</v>
      </c>
      <c r="U30" s="531">
        <v>53.250063699999998</v>
      </c>
      <c r="V30" s="532">
        <v>77.985614900000002</v>
      </c>
      <c r="W30" s="532">
        <v>8.9640708E-2</v>
      </c>
      <c r="X30" s="532">
        <v>151.27332700000002</v>
      </c>
      <c r="Y30" s="531">
        <v>229.34858260799999</v>
      </c>
    </row>
    <row r="31" spans="2:25" s="634" customFormat="1" ht="34.9" hidden="1" customHeight="1">
      <c r="B31" s="215">
        <v>2015</v>
      </c>
      <c r="C31" s="636"/>
      <c r="D31" s="636"/>
      <c r="E31" s="636"/>
      <c r="F31" s="636"/>
      <c r="G31" s="636"/>
      <c r="H31" s="636"/>
      <c r="I31" s="636"/>
      <c r="J31" s="636"/>
      <c r="K31" s="636"/>
      <c r="L31" s="636"/>
      <c r="M31" s="636"/>
      <c r="N31" s="891"/>
      <c r="O31" s="891"/>
      <c r="P31" s="891"/>
      <c r="Q31" s="891"/>
      <c r="R31" s="891"/>
      <c r="S31" s="891"/>
      <c r="T31" s="891"/>
      <c r="U31" s="891"/>
      <c r="V31" s="891"/>
      <c r="W31" s="891"/>
      <c r="X31" s="897"/>
      <c r="Y31" s="891"/>
    </row>
    <row r="32" spans="2:25" s="634" customFormat="1" ht="34.9" hidden="1" customHeight="1">
      <c r="B32" s="216">
        <v>42005</v>
      </c>
      <c r="C32" s="694">
        <v>2580.2240393450002</v>
      </c>
      <c r="D32" s="694">
        <v>2308.7179515749999</v>
      </c>
      <c r="E32" s="532">
        <v>154.09359630000003</v>
      </c>
      <c r="F32" s="532">
        <v>0.63028387500000005</v>
      </c>
      <c r="G32" s="532">
        <v>1064.7823020000001</v>
      </c>
      <c r="H32" s="694">
        <v>1219.5061821750003</v>
      </c>
      <c r="I32" s="695">
        <v>52.536619000000002</v>
      </c>
      <c r="J32" s="695">
        <v>0.152111</v>
      </c>
      <c r="K32" s="695">
        <v>158.932301</v>
      </c>
      <c r="L32" s="694">
        <v>211.62103099999999</v>
      </c>
      <c r="M32" s="694">
        <v>1431.1272131750002</v>
      </c>
      <c r="N32" s="532">
        <v>160.257036</v>
      </c>
      <c r="O32" s="532">
        <v>0</v>
      </c>
      <c r="P32" s="532">
        <v>657.29093599999999</v>
      </c>
      <c r="Q32" s="531">
        <v>817.54797199999996</v>
      </c>
      <c r="R32" s="532">
        <v>30.420028800000001</v>
      </c>
      <c r="S32" s="532">
        <v>7.7000000000000001E-5</v>
      </c>
      <c r="T32" s="532">
        <v>29.622660600000003</v>
      </c>
      <c r="U32" s="531">
        <v>60.042766400000005</v>
      </c>
      <c r="V32" s="532">
        <v>91.599670000000003</v>
      </c>
      <c r="W32" s="532">
        <v>1.5612367700000001</v>
      </c>
      <c r="X32" s="532">
        <v>178.34518099999997</v>
      </c>
      <c r="Y32" s="531">
        <v>271.50608776999997</v>
      </c>
    </row>
    <row r="33" spans="2:25" s="634" customFormat="1" ht="34.9" hidden="1" customHeight="1">
      <c r="B33" s="217">
        <v>42037</v>
      </c>
      <c r="C33" s="696">
        <v>2725.7623410909996</v>
      </c>
      <c r="D33" s="696">
        <v>2451.257247</v>
      </c>
      <c r="E33" s="697">
        <v>128.41889190000001</v>
      </c>
      <c r="F33" s="697">
        <v>14.9698823</v>
      </c>
      <c r="G33" s="697">
        <v>1064.5931050000002</v>
      </c>
      <c r="H33" s="696">
        <v>1207.9818792000001</v>
      </c>
      <c r="I33" s="697">
        <v>56.312533899999998</v>
      </c>
      <c r="J33" s="697">
        <v>0.100825</v>
      </c>
      <c r="K33" s="697">
        <v>159.089811</v>
      </c>
      <c r="L33" s="696">
        <v>215.50316990000002</v>
      </c>
      <c r="M33" s="696">
        <v>1423.4850491000002</v>
      </c>
      <c r="N33" s="537">
        <v>173.63439300000002</v>
      </c>
      <c r="O33" s="537">
        <v>0</v>
      </c>
      <c r="P33" s="537">
        <v>788.03742499999998</v>
      </c>
      <c r="Q33" s="536">
        <v>961.67181800000003</v>
      </c>
      <c r="R33" s="537">
        <v>36.5268783</v>
      </c>
      <c r="S33" s="537">
        <v>7.7000000000000001E-5</v>
      </c>
      <c r="T33" s="537">
        <v>29.573424600000003</v>
      </c>
      <c r="U33" s="536">
        <v>66.100379900000007</v>
      </c>
      <c r="V33" s="537">
        <v>86.915877099999989</v>
      </c>
      <c r="W33" s="537">
        <v>4.2481991000000004E-2</v>
      </c>
      <c r="X33" s="537">
        <v>187.54673499999998</v>
      </c>
      <c r="Y33" s="536">
        <v>274.50509409099999</v>
      </c>
    </row>
    <row r="34" spans="2:25" s="634" customFormat="1" ht="34.9" hidden="1" customHeight="1">
      <c r="B34" s="216">
        <v>42064</v>
      </c>
      <c r="C34" s="694">
        <v>2795.835854728</v>
      </c>
      <c r="D34" s="694">
        <v>2515.2142482079998</v>
      </c>
      <c r="E34" s="532">
        <v>132.2900784</v>
      </c>
      <c r="F34" s="532">
        <v>0.58903193799999998</v>
      </c>
      <c r="G34" s="532">
        <v>1073.8376860000001</v>
      </c>
      <c r="H34" s="694">
        <v>1206.7167963380002</v>
      </c>
      <c r="I34" s="695">
        <v>51.016898070000003</v>
      </c>
      <c r="J34" s="695">
        <v>0.124212</v>
      </c>
      <c r="K34" s="695">
        <v>175.46408199999999</v>
      </c>
      <c r="L34" s="694">
        <v>226.60519206999999</v>
      </c>
      <c r="M34" s="694">
        <v>1433.3219884080002</v>
      </c>
      <c r="N34" s="532">
        <v>143.31790999999998</v>
      </c>
      <c r="O34" s="532">
        <v>0</v>
      </c>
      <c r="P34" s="532">
        <v>866.19849199999999</v>
      </c>
      <c r="Q34" s="531">
        <v>1009.516402</v>
      </c>
      <c r="R34" s="532">
        <v>41.989562399999997</v>
      </c>
      <c r="S34" s="532">
        <v>7.7000000000000001E-5</v>
      </c>
      <c r="T34" s="532">
        <v>30.386218399999997</v>
      </c>
      <c r="U34" s="531">
        <v>72.375857800000006</v>
      </c>
      <c r="V34" s="532">
        <v>70.721567300000004</v>
      </c>
      <c r="W34" s="532">
        <v>3.2569220000000003E-2</v>
      </c>
      <c r="X34" s="532">
        <v>209.86747</v>
      </c>
      <c r="Y34" s="531">
        <v>280.62160652</v>
      </c>
    </row>
    <row r="35" spans="2:25" s="634" customFormat="1" ht="34.9" hidden="1" customHeight="1">
      <c r="B35" s="217">
        <v>42095</v>
      </c>
      <c r="C35" s="696">
        <v>2785.7120884420001</v>
      </c>
      <c r="D35" s="696">
        <v>2509.9240411430001</v>
      </c>
      <c r="E35" s="697">
        <v>146.95474869999998</v>
      </c>
      <c r="F35" s="697">
        <v>0.70537946799999995</v>
      </c>
      <c r="G35" s="697">
        <v>1046.478155</v>
      </c>
      <c r="H35" s="696">
        <v>1194.1382831679998</v>
      </c>
      <c r="I35" s="697">
        <v>59.406763259999998</v>
      </c>
      <c r="J35" s="697">
        <v>5.8341999999999998E-2</v>
      </c>
      <c r="K35" s="697">
        <v>113.517048</v>
      </c>
      <c r="L35" s="696">
        <v>172.98215325999999</v>
      </c>
      <c r="M35" s="696">
        <v>1367.1204364279999</v>
      </c>
      <c r="N35" s="537">
        <v>209.47982099999999</v>
      </c>
      <c r="O35" s="537">
        <v>6.0380150000000007E-3</v>
      </c>
      <c r="P35" s="537">
        <v>873.90419199999997</v>
      </c>
      <c r="Q35" s="536">
        <v>1083.3900510149999</v>
      </c>
      <c r="R35" s="537">
        <v>30.111094999999999</v>
      </c>
      <c r="S35" s="537">
        <v>7.7000000000000001E-5</v>
      </c>
      <c r="T35" s="537">
        <v>29.302381699999998</v>
      </c>
      <c r="U35" s="536">
        <v>59.413553699999994</v>
      </c>
      <c r="V35" s="537">
        <v>78.022181700000004</v>
      </c>
      <c r="W35" s="537">
        <v>7.4634598999999996E-2</v>
      </c>
      <c r="X35" s="537">
        <v>197.69123099999999</v>
      </c>
      <c r="Y35" s="536">
        <v>275.78804729900003</v>
      </c>
    </row>
    <row r="36" spans="2:25" s="634" customFormat="1" ht="34.9" hidden="1" customHeight="1">
      <c r="B36" s="216">
        <v>42125</v>
      </c>
      <c r="C36" s="694">
        <v>2860.6831260000004</v>
      </c>
      <c r="D36" s="694">
        <v>2572.2682669999999</v>
      </c>
      <c r="E36" s="532">
        <v>121.813107</v>
      </c>
      <c r="F36" s="532">
        <v>20.916167000000002</v>
      </c>
      <c r="G36" s="532">
        <v>1027.633073</v>
      </c>
      <c r="H36" s="694">
        <v>1170.362347</v>
      </c>
      <c r="I36" s="695">
        <v>80.045823999999996</v>
      </c>
      <c r="J36" s="695">
        <v>0.13944999999999999</v>
      </c>
      <c r="K36" s="695">
        <v>119.586326</v>
      </c>
      <c r="L36" s="694">
        <v>199.77159999999998</v>
      </c>
      <c r="M36" s="694">
        <v>1370.133947</v>
      </c>
      <c r="N36" s="532">
        <v>262.67951899999997</v>
      </c>
      <c r="O36" s="532">
        <v>6.6689999999999996E-3</v>
      </c>
      <c r="P36" s="532">
        <v>874.70859199999995</v>
      </c>
      <c r="Q36" s="531">
        <v>1137.3947800000001</v>
      </c>
      <c r="R36" s="532">
        <v>35.219712000000001</v>
      </c>
      <c r="S36" s="532">
        <v>7.7000000000000001E-5</v>
      </c>
      <c r="T36" s="532">
        <v>29.519750999999999</v>
      </c>
      <c r="U36" s="531">
        <v>64.739540000000005</v>
      </c>
      <c r="V36" s="532">
        <v>83.985326000000001</v>
      </c>
      <c r="W36" s="532">
        <v>9.4622999999999999E-2</v>
      </c>
      <c r="X36" s="532">
        <v>204.33491000000001</v>
      </c>
      <c r="Y36" s="531">
        <v>288.41485900000004</v>
      </c>
    </row>
    <row r="37" spans="2:25" s="634" customFormat="1" ht="34.9" hidden="1" customHeight="1">
      <c r="B37" s="217">
        <v>42156</v>
      </c>
      <c r="C37" s="696">
        <v>2821.1091394930004</v>
      </c>
      <c r="D37" s="696">
        <v>2542.9229156580004</v>
      </c>
      <c r="E37" s="697">
        <v>152.43260599999999</v>
      </c>
      <c r="F37" s="697">
        <v>21.1895694</v>
      </c>
      <c r="G37" s="697">
        <v>1001.4824350000001</v>
      </c>
      <c r="H37" s="696">
        <v>1175.1046104000002</v>
      </c>
      <c r="I37" s="697">
        <v>66.531786700000012</v>
      </c>
      <c r="J37" s="697">
        <v>4.1911957999999999E-2</v>
      </c>
      <c r="K37" s="697">
        <v>118.324427</v>
      </c>
      <c r="L37" s="696">
        <v>184.898125658</v>
      </c>
      <c r="M37" s="696">
        <v>1360.002736058</v>
      </c>
      <c r="N37" s="537">
        <v>224.554283</v>
      </c>
      <c r="O37" s="537">
        <v>6.3100000000000005E-4</v>
      </c>
      <c r="P37" s="537">
        <v>900.35905100000002</v>
      </c>
      <c r="Q37" s="536">
        <v>1124.913965</v>
      </c>
      <c r="R37" s="537">
        <v>17.8511104</v>
      </c>
      <c r="S37" s="537">
        <v>7.7000000000000001E-5</v>
      </c>
      <c r="T37" s="537">
        <v>40.155027200000006</v>
      </c>
      <c r="U37" s="536">
        <v>58.006214600000007</v>
      </c>
      <c r="V37" s="537">
        <v>84.650147599999997</v>
      </c>
      <c r="W37" s="537">
        <v>9.0946235E-2</v>
      </c>
      <c r="X37" s="537">
        <v>193.44513000000001</v>
      </c>
      <c r="Y37" s="536">
        <v>278.18622383500002</v>
      </c>
    </row>
    <row r="38" spans="2:25" s="634" customFormat="1" ht="34.9" hidden="1" customHeight="1">
      <c r="B38" s="216">
        <v>42186</v>
      </c>
      <c r="C38" s="694">
        <v>2875.1878784700007</v>
      </c>
      <c r="D38" s="694">
        <v>2602.9038262250001</v>
      </c>
      <c r="E38" s="532">
        <v>166.10918819999998</v>
      </c>
      <c r="F38" s="532">
        <v>0.55463381700000003</v>
      </c>
      <c r="G38" s="532">
        <v>1027.2924170000001</v>
      </c>
      <c r="H38" s="694">
        <v>1193.9562390170001</v>
      </c>
      <c r="I38" s="695">
        <v>54.743169299999998</v>
      </c>
      <c r="J38" s="695">
        <v>9.2035958000000015E-2</v>
      </c>
      <c r="K38" s="695">
        <v>117.533479</v>
      </c>
      <c r="L38" s="694">
        <v>172.368684258</v>
      </c>
      <c r="M38" s="694">
        <v>1366.3249232750002</v>
      </c>
      <c r="N38" s="532">
        <v>256.88652500000001</v>
      </c>
      <c r="O38" s="532">
        <v>4.3297250000000002E-2</v>
      </c>
      <c r="P38" s="532">
        <v>928.34769300000005</v>
      </c>
      <c r="Q38" s="531">
        <v>1185.2775152500001</v>
      </c>
      <c r="R38" s="532">
        <v>12.211646800000002</v>
      </c>
      <c r="S38" s="532">
        <v>7.7000000000000001E-5</v>
      </c>
      <c r="T38" s="532">
        <v>39.089663899999998</v>
      </c>
      <c r="U38" s="531">
        <v>51.301387699999999</v>
      </c>
      <c r="V38" s="532">
        <v>83.018238899999986</v>
      </c>
      <c r="W38" s="532">
        <v>3.1384345000000001E-2</v>
      </c>
      <c r="X38" s="532">
        <v>189.23442900000001</v>
      </c>
      <c r="Y38" s="531">
        <v>272.284052245</v>
      </c>
    </row>
    <row r="39" spans="2:25" s="634" customFormat="1" ht="34.9" hidden="1" customHeight="1">
      <c r="B39" s="217">
        <v>42217</v>
      </c>
      <c r="C39" s="696">
        <v>2870.2079451260001</v>
      </c>
      <c r="D39" s="696">
        <v>2564.6180546650003</v>
      </c>
      <c r="E39" s="697">
        <v>148.6675674</v>
      </c>
      <c r="F39" s="697">
        <v>0.54896225700000001</v>
      </c>
      <c r="G39" s="697">
        <v>986.5080539999999</v>
      </c>
      <c r="H39" s="696">
        <v>1135.724583657</v>
      </c>
      <c r="I39" s="697">
        <v>61.426892100000003</v>
      </c>
      <c r="J39" s="697">
        <v>7.0326957999999995E-2</v>
      </c>
      <c r="K39" s="697">
        <v>118.74551699999999</v>
      </c>
      <c r="L39" s="696">
        <v>180.24273605799999</v>
      </c>
      <c r="M39" s="696">
        <v>1315.967319715</v>
      </c>
      <c r="N39" s="537">
        <v>280.02149900000001</v>
      </c>
      <c r="O39" s="537">
        <v>4.3297250000000002E-2</v>
      </c>
      <c r="P39" s="537">
        <v>921.33631000000003</v>
      </c>
      <c r="Q39" s="536">
        <v>1201.4011062500001</v>
      </c>
      <c r="R39" s="537">
        <v>12.4401511</v>
      </c>
      <c r="S39" s="537">
        <v>7.7000000000000001E-5</v>
      </c>
      <c r="T39" s="537">
        <v>34.809400600000004</v>
      </c>
      <c r="U39" s="536">
        <v>47.249628700000002</v>
      </c>
      <c r="V39" s="537">
        <v>103.0083875</v>
      </c>
      <c r="W39" s="537">
        <v>4.8492961000000001E-2</v>
      </c>
      <c r="X39" s="537">
        <v>202.53300999999999</v>
      </c>
      <c r="Y39" s="536">
        <v>305.58989046099998</v>
      </c>
    </row>
    <row r="40" spans="2:25" s="634" customFormat="1" ht="34.9" hidden="1" customHeight="1">
      <c r="B40" s="216">
        <v>42248</v>
      </c>
      <c r="C40" s="694">
        <v>2755.8732020470002</v>
      </c>
      <c r="D40" s="694">
        <v>2434.900608808</v>
      </c>
      <c r="E40" s="532">
        <v>146.14623480000003</v>
      </c>
      <c r="F40" s="532">
        <v>21.406617100000002</v>
      </c>
      <c r="G40" s="532">
        <v>959.8451970000001</v>
      </c>
      <c r="H40" s="694">
        <v>1127.3980489</v>
      </c>
      <c r="I40" s="695">
        <v>55.997748999999999</v>
      </c>
      <c r="J40" s="695">
        <v>9.3501957999999996E-2</v>
      </c>
      <c r="K40" s="695">
        <v>128.93765199999999</v>
      </c>
      <c r="L40" s="694">
        <v>185.028902958</v>
      </c>
      <c r="M40" s="694">
        <v>1312.4269518580002</v>
      </c>
      <c r="N40" s="532">
        <v>58.3689891</v>
      </c>
      <c r="O40" s="532">
        <v>4.3297250000000002E-2</v>
      </c>
      <c r="P40" s="532">
        <v>1012.979059</v>
      </c>
      <c r="Q40" s="531">
        <v>1071.3913453499999</v>
      </c>
      <c r="R40" s="532">
        <v>17.370639700000002</v>
      </c>
      <c r="S40" s="532">
        <v>5.5100000000000001E-3</v>
      </c>
      <c r="T40" s="532">
        <v>33.706161899999998</v>
      </c>
      <c r="U40" s="531">
        <v>51.082311600000004</v>
      </c>
      <c r="V40" s="532">
        <v>97.15130769999999</v>
      </c>
      <c r="W40" s="532">
        <v>5.7977538999999995E-2</v>
      </c>
      <c r="X40" s="532">
        <v>223.76330799999999</v>
      </c>
      <c r="Y40" s="531">
        <v>320.97259323899999</v>
      </c>
    </row>
    <row r="41" spans="2:25" s="634" customFormat="1" ht="34.9" hidden="1" customHeight="1">
      <c r="B41" s="217">
        <v>42278</v>
      </c>
      <c r="C41" s="696">
        <v>2817.8887578309996</v>
      </c>
      <c r="D41" s="696">
        <v>2514.646678867</v>
      </c>
      <c r="E41" s="697">
        <v>146.22812529999999</v>
      </c>
      <c r="F41" s="697">
        <v>21.482794999999999</v>
      </c>
      <c r="G41" s="697">
        <v>983.57811700000002</v>
      </c>
      <c r="H41" s="696">
        <v>1151.2890372999998</v>
      </c>
      <c r="I41" s="697">
        <v>65.967528300000012</v>
      </c>
      <c r="J41" s="697">
        <v>0.142077958</v>
      </c>
      <c r="K41" s="697">
        <v>161.05432999999999</v>
      </c>
      <c r="L41" s="696">
        <v>227.16393625800001</v>
      </c>
      <c r="M41" s="696">
        <v>1378.4529735579999</v>
      </c>
      <c r="N41" s="537">
        <v>108.80133500000001</v>
      </c>
      <c r="O41" s="537">
        <v>4.3400308999999998E-2</v>
      </c>
      <c r="P41" s="537">
        <v>980.60301300000003</v>
      </c>
      <c r="Q41" s="536">
        <v>1089.447748309</v>
      </c>
      <c r="R41" s="537">
        <v>16.251091200000001</v>
      </c>
      <c r="S41" s="537">
        <v>8.7740000000000005E-3</v>
      </c>
      <c r="T41" s="537">
        <v>30.486091800000001</v>
      </c>
      <c r="U41" s="536">
        <v>46.745956999999997</v>
      </c>
      <c r="V41" s="537">
        <v>100.3866163</v>
      </c>
      <c r="W41" s="537">
        <v>5.8943664E-2</v>
      </c>
      <c r="X41" s="537">
        <v>202.79651900000002</v>
      </c>
      <c r="Y41" s="536">
        <v>303.24207896399997</v>
      </c>
    </row>
    <row r="42" spans="2:25" s="634" customFormat="1" ht="34.9" hidden="1" customHeight="1">
      <c r="B42" s="216">
        <v>42309</v>
      </c>
      <c r="C42" s="694">
        <v>2667.7690804310005</v>
      </c>
      <c r="D42" s="694">
        <v>2343.3462157670001</v>
      </c>
      <c r="E42" s="532">
        <v>140.1225206</v>
      </c>
      <c r="F42" s="532">
        <v>15.4036072</v>
      </c>
      <c r="G42" s="532">
        <v>944.10284200000001</v>
      </c>
      <c r="H42" s="694">
        <v>1099.6289698</v>
      </c>
      <c r="I42" s="695">
        <v>73.540407700000003</v>
      </c>
      <c r="J42" s="695">
        <v>7.7989958000000012E-2</v>
      </c>
      <c r="K42" s="695">
        <v>133.770409</v>
      </c>
      <c r="L42" s="694">
        <v>207.38880665800002</v>
      </c>
      <c r="M42" s="694">
        <v>1307.0177764580001</v>
      </c>
      <c r="N42" s="532">
        <v>47.381873000000006</v>
      </c>
      <c r="O42" s="532">
        <v>4.3928308999999999E-2</v>
      </c>
      <c r="P42" s="532">
        <v>947.71767699999998</v>
      </c>
      <c r="Q42" s="531">
        <v>995.14347830899999</v>
      </c>
      <c r="R42" s="532">
        <v>14.9318563</v>
      </c>
      <c r="S42" s="532">
        <v>1.0813E-2</v>
      </c>
      <c r="T42" s="532">
        <v>26.242291699999999</v>
      </c>
      <c r="U42" s="531">
        <v>41.184961000000001</v>
      </c>
      <c r="V42" s="532">
        <v>99.497834299999994</v>
      </c>
      <c r="W42" s="532">
        <v>6.9052364000000005E-2</v>
      </c>
      <c r="X42" s="532">
        <v>224.85597800000002</v>
      </c>
      <c r="Y42" s="531">
        <v>324.42286466399997</v>
      </c>
    </row>
    <row r="43" spans="2:25" s="634" customFormat="1" ht="34.9" hidden="1" customHeight="1">
      <c r="B43" s="217">
        <v>42339</v>
      </c>
      <c r="C43" s="696">
        <v>2668.4307529749999</v>
      </c>
      <c r="D43" s="696">
        <v>2334.0268942270004</v>
      </c>
      <c r="E43" s="697">
        <v>142.60469759999998</v>
      </c>
      <c r="F43" s="697">
        <v>0.53142336000000001</v>
      </c>
      <c r="G43" s="697">
        <v>925.67778399999997</v>
      </c>
      <c r="H43" s="696">
        <v>1068.8139049599999</v>
      </c>
      <c r="I43" s="697">
        <v>72.254059500000011</v>
      </c>
      <c r="J43" s="697">
        <v>5.3340958000000001E-2</v>
      </c>
      <c r="K43" s="697">
        <v>121.54633</v>
      </c>
      <c r="L43" s="696">
        <v>193.853730458</v>
      </c>
      <c r="M43" s="696">
        <v>1262.6676354179999</v>
      </c>
      <c r="N43" s="537">
        <v>77.007850700000006</v>
      </c>
      <c r="O43" s="537">
        <v>4.4630309E-2</v>
      </c>
      <c r="P43" s="537">
        <v>939.846723</v>
      </c>
      <c r="Q43" s="536">
        <v>1016.899204009</v>
      </c>
      <c r="R43" s="537">
        <v>17.178906600000001</v>
      </c>
      <c r="S43" s="537">
        <v>3.473E-3</v>
      </c>
      <c r="T43" s="537">
        <v>37.277675200000004</v>
      </c>
      <c r="U43" s="536">
        <v>54.460054800000009</v>
      </c>
      <c r="V43" s="537">
        <v>111.69485990000001</v>
      </c>
      <c r="W43" s="537">
        <v>4.9573847999999997E-2</v>
      </c>
      <c r="X43" s="537">
        <v>222.659425</v>
      </c>
      <c r="Y43" s="536">
        <v>334.403858748</v>
      </c>
    </row>
    <row r="44" spans="2:25" s="634" customFormat="1" ht="34.9" hidden="1" customHeight="1">
      <c r="B44" s="215">
        <v>2016</v>
      </c>
      <c r="C44" s="636"/>
      <c r="D44" s="636"/>
      <c r="E44" s="636"/>
      <c r="F44" s="636"/>
      <c r="G44" s="636"/>
      <c r="H44" s="636"/>
      <c r="I44" s="636"/>
      <c r="J44" s="636"/>
      <c r="K44" s="636"/>
      <c r="L44" s="636"/>
      <c r="M44" s="636"/>
      <c r="N44" s="891"/>
      <c r="O44" s="891"/>
      <c r="P44" s="891"/>
      <c r="Q44" s="891"/>
      <c r="R44" s="891"/>
      <c r="S44" s="891"/>
      <c r="T44" s="891"/>
      <c r="U44" s="891"/>
      <c r="V44" s="891"/>
      <c r="W44" s="891"/>
      <c r="X44" s="897"/>
      <c r="Y44" s="891"/>
    </row>
    <row r="45" spans="2:25" s="634" customFormat="1" ht="34.9" hidden="1" customHeight="1">
      <c r="B45" s="216">
        <v>42370</v>
      </c>
      <c r="C45" s="694">
        <v>2657.2699106449995</v>
      </c>
      <c r="D45" s="694">
        <v>2283.2557659449999</v>
      </c>
      <c r="E45" s="532">
        <v>160.22460229999999</v>
      </c>
      <c r="F45" s="532">
        <v>15.457778599999999</v>
      </c>
      <c r="G45" s="532">
        <v>904.82787199999996</v>
      </c>
      <c r="H45" s="694">
        <v>1080.5102529000001</v>
      </c>
      <c r="I45" s="695">
        <v>69.828224800000001</v>
      </c>
      <c r="J45" s="695">
        <v>7.6948957999999998E-2</v>
      </c>
      <c r="K45" s="695">
        <v>139.11891500000002</v>
      </c>
      <c r="L45" s="694">
        <v>209.024088758</v>
      </c>
      <c r="M45" s="694">
        <v>1289.5343416580001</v>
      </c>
      <c r="N45" s="532">
        <v>68.852417700000004</v>
      </c>
      <c r="O45" s="532">
        <v>7.1620986999999997E-2</v>
      </c>
      <c r="P45" s="532">
        <v>870.03342599999996</v>
      </c>
      <c r="Q45" s="531">
        <v>938.95746468699997</v>
      </c>
      <c r="R45" s="532">
        <v>18.626550600000002</v>
      </c>
      <c r="S45" s="532">
        <v>5.5640000000000004E-3</v>
      </c>
      <c r="T45" s="532">
        <v>36.131844999999998</v>
      </c>
      <c r="U45" s="531">
        <v>54.763959600000007</v>
      </c>
      <c r="V45" s="532">
        <v>103.62680709999999</v>
      </c>
      <c r="W45" s="532">
        <v>3.1263599999999996E-2</v>
      </c>
      <c r="X45" s="532">
        <v>270.35607399999998</v>
      </c>
      <c r="Y45" s="531">
        <v>374.01414469999997</v>
      </c>
    </row>
    <row r="46" spans="2:25" s="634" customFormat="1" ht="34.9" hidden="1" customHeight="1">
      <c r="B46" s="217">
        <v>42402</v>
      </c>
      <c r="C46" s="696">
        <v>2839.5959472909994</v>
      </c>
      <c r="D46" s="696">
        <v>2435.3663829909997</v>
      </c>
      <c r="E46" s="697">
        <v>158.92985440000004</v>
      </c>
      <c r="F46" s="697">
        <v>21.540711000000002</v>
      </c>
      <c r="G46" s="697">
        <v>898.77056500000003</v>
      </c>
      <c r="H46" s="696">
        <v>1079.2411304</v>
      </c>
      <c r="I46" s="697">
        <v>59.7738893</v>
      </c>
      <c r="J46" s="697">
        <v>5.2487958000000001E-2</v>
      </c>
      <c r="K46" s="697">
        <v>119.43394499999999</v>
      </c>
      <c r="L46" s="696">
        <v>179.26032225799997</v>
      </c>
      <c r="M46" s="696">
        <v>1258.5014526580001</v>
      </c>
      <c r="N46" s="537">
        <v>237.403435</v>
      </c>
      <c r="O46" s="537">
        <v>7.3799932999999998E-2</v>
      </c>
      <c r="P46" s="537">
        <v>879.29206799999997</v>
      </c>
      <c r="Q46" s="536">
        <v>1116.7693029330001</v>
      </c>
      <c r="R46" s="537">
        <v>23.905902399999999</v>
      </c>
      <c r="S46" s="537">
        <v>5.5640000000000004E-3</v>
      </c>
      <c r="T46" s="537">
        <v>36.184161000000003</v>
      </c>
      <c r="U46" s="536">
        <v>60.095627399999998</v>
      </c>
      <c r="V46" s="537">
        <v>102.6782063</v>
      </c>
      <c r="W46" s="537">
        <v>15.051973</v>
      </c>
      <c r="X46" s="537">
        <v>286.49938500000002</v>
      </c>
      <c r="Y46" s="536">
        <v>404.22956429999999</v>
      </c>
    </row>
    <row r="47" spans="2:25" s="634" customFormat="1" ht="34.9" hidden="1" customHeight="1">
      <c r="B47" s="216">
        <v>42430</v>
      </c>
      <c r="C47" s="694">
        <v>2877.474667</v>
      </c>
      <c r="D47" s="694">
        <v>2494.8139219999994</v>
      </c>
      <c r="E47" s="532">
        <v>126.45192</v>
      </c>
      <c r="F47" s="532">
        <v>21.709437000000001</v>
      </c>
      <c r="G47" s="532">
        <v>915.99574500000006</v>
      </c>
      <c r="H47" s="694">
        <v>1064.1571020000001</v>
      </c>
      <c r="I47" s="695">
        <v>67.17536299999999</v>
      </c>
      <c r="J47" s="695">
        <v>7.1747999999999992E-2</v>
      </c>
      <c r="K47" s="695">
        <v>118.82158699999999</v>
      </c>
      <c r="L47" s="694">
        <v>186.06869799999998</v>
      </c>
      <c r="M47" s="694">
        <v>1250.2257999999999</v>
      </c>
      <c r="N47" s="532">
        <v>325.845371</v>
      </c>
      <c r="O47" s="532">
        <v>1.4350000000000001E-3</v>
      </c>
      <c r="P47" s="532">
        <v>869.40556500000002</v>
      </c>
      <c r="Q47" s="531">
        <v>1195.252371</v>
      </c>
      <c r="R47" s="532">
        <v>20.415232</v>
      </c>
      <c r="S47" s="532">
        <v>3.5260000000000001E-3</v>
      </c>
      <c r="T47" s="532">
        <v>28.916993000000002</v>
      </c>
      <c r="U47" s="531">
        <v>49.335751000000002</v>
      </c>
      <c r="V47" s="532">
        <v>83.519541000000004</v>
      </c>
      <c r="W47" s="532">
        <v>5.6651E-2</v>
      </c>
      <c r="X47" s="532">
        <v>299.08455300000003</v>
      </c>
      <c r="Y47" s="531">
        <v>382.66074499999996</v>
      </c>
    </row>
    <row r="48" spans="2:25" s="634" customFormat="1" ht="34.9" hidden="1" customHeight="1">
      <c r="B48" s="217">
        <v>42461</v>
      </c>
      <c r="C48" s="696">
        <v>2628.1753490000001</v>
      </c>
      <c r="D48" s="696">
        <v>2235.0233640000001</v>
      </c>
      <c r="E48" s="697">
        <v>132.14542599999999</v>
      </c>
      <c r="F48" s="697">
        <v>21.685229</v>
      </c>
      <c r="G48" s="697">
        <v>842.57568100000003</v>
      </c>
      <c r="H48" s="696">
        <v>996.40633600000012</v>
      </c>
      <c r="I48" s="697">
        <v>75.713400000000007</v>
      </c>
      <c r="J48" s="697">
        <v>8.5999000000000006E-2</v>
      </c>
      <c r="K48" s="697">
        <v>117.436216</v>
      </c>
      <c r="L48" s="696">
        <v>193.235615</v>
      </c>
      <c r="M48" s="696">
        <v>1189.6419510000001</v>
      </c>
      <c r="N48" s="537">
        <v>119.831784</v>
      </c>
      <c r="O48" s="537">
        <v>2.2703000000000001E-2</v>
      </c>
      <c r="P48" s="537">
        <v>874.704837</v>
      </c>
      <c r="Q48" s="536">
        <v>994.55932399999995</v>
      </c>
      <c r="R48" s="537">
        <v>17.685006999999999</v>
      </c>
      <c r="S48" s="537">
        <v>5.79E-3</v>
      </c>
      <c r="T48" s="537">
        <v>33.131292000000002</v>
      </c>
      <c r="U48" s="536">
        <v>50.822088999999998</v>
      </c>
      <c r="V48" s="537">
        <v>72.411123000000003</v>
      </c>
      <c r="W48" s="537">
        <v>0.207812</v>
      </c>
      <c r="X48" s="537">
        <v>320.53305</v>
      </c>
      <c r="Y48" s="536">
        <v>393.15198500000002</v>
      </c>
    </row>
    <row r="49" spans="2:25" s="634" customFormat="1" ht="34.9" hidden="1" customHeight="1">
      <c r="B49" s="216">
        <v>42491</v>
      </c>
      <c r="C49" s="694">
        <v>2669.7414125980008</v>
      </c>
      <c r="D49" s="694">
        <v>2293.9801964980006</v>
      </c>
      <c r="E49" s="532">
        <v>137.0381501</v>
      </c>
      <c r="F49" s="532">
        <v>25.918284</v>
      </c>
      <c r="G49" s="532">
        <v>801.97656399999994</v>
      </c>
      <c r="H49" s="694">
        <v>964.93299809999996</v>
      </c>
      <c r="I49" s="695">
        <v>82.738001600000004</v>
      </c>
      <c r="J49" s="695">
        <v>7.7318957999999993E-2</v>
      </c>
      <c r="K49" s="695">
        <v>119.844825</v>
      </c>
      <c r="L49" s="694">
        <v>202.66014555800001</v>
      </c>
      <c r="M49" s="694">
        <v>1167.5931436580001</v>
      </c>
      <c r="N49" s="532">
        <v>163.48942700000001</v>
      </c>
      <c r="O49" s="532">
        <v>2.2905439999999999E-2</v>
      </c>
      <c r="P49" s="532">
        <v>915.05554600000005</v>
      </c>
      <c r="Q49" s="531">
        <v>1078.5678784400002</v>
      </c>
      <c r="R49" s="532">
        <v>16.769648400000001</v>
      </c>
      <c r="S49" s="532">
        <v>3.5260000000000001E-3</v>
      </c>
      <c r="T49" s="532">
        <v>31.045999999999999</v>
      </c>
      <c r="U49" s="531">
        <v>47.819174399999994</v>
      </c>
      <c r="V49" s="532">
        <v>73.508627099999998</v>
      </c>
      <c r="W49" s="532">
        <v>0.22395599999999999</v>
      </c>
      <c r="X49" s="532">
        <v>302.02863300000001</v>
      </c>
      <c r="Y49" s="531">
        <v>375.76121609999996</v>
      </c>
    </row>
    <row r="50" spans="2:25" s="634" customFormat="1" ht="34.9" hidden="1" customHeight="1">
      <c r="B50" s="217">
        <v>42522</v>
      </c>
      <c r="C50" s="696">
        <v>2680.5777686299994</v>
      </c>
      <c r="D50" s="696">
        <v>2284.9866985989993</v>
      </c>
      <c r="E50" s="697">
        <v>130.64277719999998</v>
      </c>
      <c r="F50" s="697">
        <v>21.850006899999997</v>
      </c>
      <c r="G50" s="697">
        <v>840.00890800000002</v>
      </c>
      <c r="H50" s="696">
        <v>992.50169209999979</v>
      </c>
      <c r="I50" s="697">
        <v>88.587395599999979</v>
      </c>
      <c r="J50" s="697">
        <v>8.2688958000000007E-2</v>
      </c>
      <c r="K50" s="697">
        <v>120.744883</v>
      </c>
      <c r="L50" s="696">
        <v>209.414967558</v>
      </c>
      <c r="M50" s="696">
        <v>1201.9166596579996</v>
      </c>
      <c r="N50" s="537">
        <v>75.970103200000011</v>
      </c>
      <c r="O50" s="537">
        <v>2.8706041000000002E-2</v>
      </c>
      <c r="P50" s="537">
        <v>970.79223200000001</v>
      </c>
      <c r="Q50" s="536">
        <v>1046.7910412409999</v>
      </c>
      <c r="R50" s="537">
        <v>15.387753499999999</v>
      </c>
      <c r="S50" s="537">
        <v>5.7980000000000002E-3</v>
      </c>
      <c r="T50" s="537">
        <v>20.885446200000001</v>
      </c>
      <c r="U50" s="536">
        <v>36.278997699999998</v>
      </c>
      <c r="V50" s="537">
        <v>65.785506799999979</v>
      </c>
      <c r="W50" s="537">
        <v>7.1754231000000002E-2</v>
      </c>
      <c r="X50" s="537">
        <v>329.73380900000001</v>
      </c>
      <c r="Y50" s="536">
        <v>395.59107003100002</v>
      </c>
    </row>
    <row r="51" spans="2:25" s="634" customFormat="1" ht="34.9" hidden="1" customHeight="1">
      <c r="B51" s="216">
        <v>42552</v>
      </c>
      <c r="C51" s="694">
        <v>2674.6239998380001</v>
      </c>
      <c r="D51" s="694">
        <v>2271.1300674899999</v>
      </c>
      <c r="E51" s="532">
        <v>137.68473630000003</v>
      </c>
      <c r="F51" s="532">
        <v>21.872464300000001</v>
      </c>
      <c r="G51" s="532">
        <v>840.06702500000006</v>
      </c>
      <c r="H51" s="694">
        <v>999.62422559999993</v>
      </c>
      <c r="I51" s="695">
        <v>72.354155899999995</v>
      </c>
      <c r="J51" s="695">
        <v>0.10590895800000001</v>
      </c>
      <c r="K51" s="695">
        <v>123.55931099999999</v>
      </c>
      <c r="L51" s="694">
        <v>196.01937585799999</v>
      </c>
      <c r="M51" s="694">
        <v>1195.6436014579999</v>
      </c>
      <c r="N51" s="532">
        <v>88.590711099999993</v>
      </c>
      <c r="O51" s="532">
        <v>2.3980831999999997E-2</v>
      </c>
      <c r="P51" s="532">
        <v>954.75965599999995</v>
      </c>
      <c r="Q51" s="531">
        <v>1043.3743479319999</v>
      </c>
      <c r="R51" s="532">
        <v>15.7111459</v>
      </c>
      <c r="S51" s="532">
        <v>5.5640000000000004E-3</v>
      </c>
      <c r="T51" s="532">
        <v>16.395408199999999</v>
      </c>
      <c r="U51" s="531">
        <v>32.112118099999996</v>
      </c>
      <c r="V51" s="532">
        <v>72.372880299999991</v>
      </c>
      <c r="W51" s="532">
        <v>5.7386048000000002E-2</v>
      </c>
      <c r="X51" s="532">
        <v>331.06366600000001</v>
      </c>
      <c r="Y51" s="531">
        <v>403.49393234799999</v>
      </c>
    </row>
    <row r="52" spans="2:25" s="634" customFormat="1" ht="34.9" hidden="1" customHeight="1">
      <c r="B52" s="217">
        <v>42583</v>
      </c>
      <c r="C52" s="696">
        <v>2618.1594170899994</v>
      </c>
      <c r="D52" s="696">
        <v>2234.1405558899996</v>
      </c>
      <c r="E52" s="697">
        <v>144.8664837</v>
      </c>
      <c r="F52" s="697">
        <v>16.9214172</v>
      </c>
      <c r="G52" s="697">
        <v>788.03403800000001</v>
      </c>
      <c r="H52" s="696">
        <v>949.82193889999985</v>
      </c>
      <c r="I52" s="697">
        <v>64.314156400000002</v>
      </c>
      <c r="J52" s="697">
        <v>5.3641958000000003E-2</v>
      </c>
      <c r="K52" s="697">
        <v>107.397335</v>
      </c>
      <c r="L52" s="696">
        <v>171.76513335800001</v>
      </c>
      <c r="M52" s="696">
        <v>1121.5870722579998</v>
      </c>
      <c r="N52" s="537">
        <v>109.90566</v>
      </c>
      <c r="O52" s="537">
        <v>2.3980831999999997E-2</v>
      </c>
      <c r="P52" s="537">
        <v>971.021388</v>
      </c>
      <c r="Q52" s="536">
        <v>1080.951028832</v>
      </c>
      <c r="R52" s="537">
        <v>15.764445499999999</v>
      </c>
      <c r="S52" s="537">
        <v>5.5640000000000004E-3</v>
      </c>
      <c r="T52" s="537">
        <v>15.832445300000002</v>
      </c>
      <c r="U52" s="536">
        <v>31.6024548</v>
      </c>
      <c r="V52" s="537">
        <v>61.315286499999999</v>
      </c>
      <c r="W52" s="537">
        <v>15.274146699999999</v>
      </c>
      <c r="X52" s="537">
        <v>307.42942799999997</v>
      </c>
      <c r="Y52" s="536">
        <v>384.0188612</v>
      </c>
    </row>
    <row r="53" spans="2:25" s="634" customFormat="1" ht="34.9" hidden="1" customHeight="1">
      <c r="B53" s="216">
        <v>42614</v>
      </c>
      <c r="C53" s="694">
        <v>2565.1182443580005</v>
      </c>
      <c r="D53" s="694">
        <v>2164.9213260740003</v>
      </c>
      <c r="E53" s="532">
        <v>144.00616789999998</v>
      </c>
      <c r="F53" s="532">
        <v>21.228483399999998</v>
      </c>
      <c r="G53" s="532">
        <v>740.25357899999995</v>
      </c>
      <c r="H53" s="694">
        <v>905.48823029999994</v>
      </c>
      <c r="I53" s="695">
        <v>62.504044200000003</v>
      </c>
      <c r="J53" s="695">
        <v>0.20726395800000003</v>
      </c>
      <c r="K53" s="695">
        <v>116.403828</v>
      </c>
      <c r="L53" s="694">
        <v>179.11513615800001</v>
      </c>
      <c r="M53" s="694">
        <v>1084.603366458</v>
      </c>
      <c r="N53" s="532">
        <v>84.874155299999998</v>
      </c>
      <c r="O53" s="532">
        <v>6.0615516000000001E-2</v>
      </c>
      <c r="P53" s="532">
        <v>968.39213099999995</v>
      </c>
      <c r="Q53" s="531">
        <v>1053.3269018159999</v>
      </c>
      <c r="R53" s="532">
        <v>14.4293853</v>
      </c>
      <c r="S53" s="532">
        <v>5.8139999999999997E-3</v>
      </c>
      <c r="T53" s="532">
        <v>12.555858499999999</v>
      </c>
      <c r="U53" s="531">
        <v>26.9910578</v>
      </c>
      <c r="V53" s="532">
        <v>85.355533799999989</v>
      </c>
      <c r="W53" s="532">
        <v>0.30239048400000001</v>
      </c>
      <c r="X53" s="532">
        <v>314.538994</v>
      </c>
      <c r="Y53" s="531">
        <v>400.19691828399999</v>
      </c>
    </row>
    <row r="54" spans="2:25" s="634" customFormat="1" ht="34.9" hidden="1" customHeight="1">
      <c r="B54" s="217">
        <v>42644</v>
      </c>
      <c r="C54" s="696">
        <v>2396.5999893339999</v>
      </c>
      <c r="D54" s="696">
        <v>1992.477907683</v>
      </c>
      <c r="E54" s="697">
        <v>153.79028530000002</v>
      </c>
      <c r="F54" s="697">
        <v>21.308444300000001</v>
      </c>
      <c r="G54" s="697">
        <v>757.13259200000005</v>
      </c>
      <c r="H54" s="696">
        <v>932.2313216</v>
      </c>
      <c r="I54" s="697">
        <v>54.940907599999989</v>
      </c>
      <c r="J54" s="697">
        <v>0.21660095800000001</v>
      </c>
      <c r="K54" s="697">
        <v>102.78017</v>
      </c>
      <c r="L54" s="696">
        <v>157.93767855799999</v>
      </c>
      <c r="M54" s="696">
        <v>1090.169000158</v>
      </c>
      <c r="N54" s="537">
        <v>81.132747000000009</v>
      </c>
      <c r="O54" s="537">
        <v>8.0742524999999996E-2</v>
      </c>
      <c r="P54" s="537">
        <v>797.16875900000002</v>
      </c>
      <c r="Q54" s="536">
        <v>878.38224852500002</v>
      </c>
      <c r="R54" s="537">
        <v>14.320506</v>
      </c>
      <c r="S54" s="537">
        <v>4.5640000000000003E-3</v>
      </c>
      <c r="T54" s="537">
        <v>9.6015890000000006</v>
      </c>
      <c r="U54" s="536">
        <v>23.926659000000001</v>
      </c>
      <c r="V54" s="537">
        <v>82.637706999999992</v>
      </c>
      <c r="W54" s="537">
        <v>6.2241650999999995E-2</v>
      </c>
      <c r="X54" s="537">
        <v>321.42213300000003</v>
      </c>
      <c r="Y54" s="536">
        <v>404.12208165100003</v>
      </c>
    </row>
    <row r="55" spans="2:25" s="634" customFormat="1" ht="34.9" hidden="1" customHeight="1">
      <c r="B55" s="216">
        <v>42675</v>
      </c>
      <c r="C55" s="694">
        <v>2276.9244209439998</v>
      </c>
      <c r="D55" s="694">
        <v>1885.992368943</v>
      </c>
      <c r="E55" s="532">
        <v>145.55561709999998</v>
      </c>
      <c r="F55" s="532">
        <v>0.48807099999999998</v>
      </c>
      <c r="G55" s="532">
        <v>758.93838200000005</v>
      </c>
      <c r="H55" s="694">
        <v>904.98207009999999</v>
      </c>
      <c r="I55" s="695">
        <v>68.024465500000005</v>
      </c>
      <c r="J55" s="695">
        <v>0.39297295800000004</v>
      </c>
      <c r="K55" s="695">
        <v>90.884328300000007</v>
      </c>
      <c r="L55" s="694">
        <v>159.30176675799999</v>
      </c>
      <c r="M55" s="694">
        <v>1064.2838368580001</v>
      </c>
      <c r="N55" s="532">
        <v>86.694025200000013</v>
      </c>
      <c r="O55" s="532">
        <v>8.0742524999999996E-2</v>
      </c>
      <c r="P55" s="532">
        <v>712.21502499999997</v>
      </c>
      <c r="Q55" s="531">
        <v>798.98979272500003</v>
      </c>
      <c r="R55" s="532">
        <v>13.8507719</v>
      </c>
      <c r="S55" s="532">
        <v>0.10456500000000001</v>
      </c>
      <c r="T55" s="532">
        <v>8.7634024600000018</v>
      </c>
      <c r="U55" s="531">
        <v>22.718739360000004</v>
      </c>
      <c r="V55" s="532">
        <v>79.64450530000002</v>
      </c>
      <c r="W55" s="532">
        <v>8.3431700999999997E-2</v>
      </c>
      <c r="X55" s="532">
        <v>311.204115</v>
      </c>
      <c r="Y55" s="531">
        <v>390.93205200099999</v>
      </c>
    </row>
    <row r="56" spans="2:25" s="634" customFormat="1" ht="34.9" hidden="1" customHeight="1">
      <c r="B56" s="217">
        <v>42705</v>
      </c>
      <c r="C56" s="696">
        <v>2317.2685832669999</v>
      </c>
      <c r="D56" s="696">
        <v>2009.5698517030003</v>
      </c>
      <c r="E56" s="697">
        <v>119.76310700000002</v>
      </c>
      <c r="F56" s="697">
        <v>1.9294825</v>
      </c>
      <c r="G56" s="697">
        <v>714.34359499999994</v>
      </c>
      <c r="H56" s="696">
        <v>836.03618449999999</v>
      </c>
      <c r="I56" s="697">
        <v>85.084588719999985</v>
      </c>
      <c r="J56" s="697">
        <v>0.46105695800000002</v>
      </c>
      <c r="K56" s="697">
        <v>71.288239700000005</v>
      </c>
      <c r="L56" s="696">
        <v>156.83388537799999</v>
      </c>
      <c r="M56" s="696">
        <v>992.87006987800009</v>
      </c>
      <c r="N56" s="537">
        <v>180.44377499999999</v>
      </c>
      <c r="O56" s="537">
        <v>8.0732524999999999E-2</v>
      </c>
      <c r="P56" s="537">
        <v>773.78470800000002</v>
      </c>
      <c r="Q56" s="536">
        <v>954.30921552500013</v>
      </c>
      <c r="R56" s="537">
        <v>24.1992212</v>
      </c>
      <c r="S56" s="537">
        <v>4.5649999999999996E-3</v>
      </c>
      <c r="T56" s="537">
        <v>38.1867801</v>
      </c>
      <c r="U56" s="536">
        <v>62.390566300000003</v>
      </c>
      <c r="V56" s="537">
        <v>52.261337099999999</v>
      </c>
      <c r="W56" s="537">
        <v>0.16447346400000001</v>
      </c>
      <c r="X56" s="537">
        <v>255.27292100000003</v>
      </c>
      <c r="Y56" s="536">
        <v>307.69873156400001</v>
      </c>
    </row>
    <row r="57" spans="2:25" s="634" customFormat="1" ht="34.9" hidden="1" customHeight="1">
      <c r="B57" s="215">
        <v>2017</v>
      </c>
      <c r="C57" s="636"/>
      <c r="D57" s="636"/>
      <c r="E57" s="636"/>
      <c r="F57" s="636"/>
      <c r="G57" s="636"/>
      <c r="H57" s="636"/>
      <c r="I57" s="636"/>
      <c r="J57" s="636"/>
      <c r="K57" s="636"/>
      <c r="L57" s="636"/>
      <c r="M57" s="636"/>
      <c r="N57" s="891"/>
      <c r="O57" s="891"/>
      <c r="P57" s="891"/>
      <c r="Q57" s="891"/>
      <c r="R57" s="891"/>
      <c r="S57" s="891"/>
      <c r="T57" s="891"/>
      <c r="U57" s="891"/>
      <c r="V57" s="891"/>
      <c r="W57" s="891"/>
      <c r="X57" s="897"/>
      <c r="Y57" s="891"/>
    </row>
    <row r="58" spans="2:25" s="634" customFormat="1" ht="34.9" hidden="1" customHeight="1">
      <c r="B58" s="216">
        <v>42736</v>
      </c>
      <c r="C58" s="694">
        <v>2248.4108566049995</v>
      </c>
      <c r="D58" s="694">
        <v>1939.5943521669997</v>
      </c>
      <c r="E58" s="532">
        <v>120.18401040000001</v>
      </c>
      <c r="F58" s="532">
        <v>17.268049999999999</v>
      </c>
      <c r="G58" s="532">
        <v>709.34947</v>
      </c>
      <c r="H58" s="694">
        <v>846.80153039999993</v>
      </c>
      <c r="I58" s="695">
        <v>62.158751599999988</v>
      </c>
      <c r="J58" s="695">
        <v>0.41576099999999999</v>
      </c>
      <c r="K58" s="695">
        <v>68.5496117</v>
      </c>
      <c r="L58" s="694">
        <v>131.12412429999998</v>
      </c>
      <c r="M58" s="694">
        <v>977.92565469999988</v>
      </c>
      <c r="N58" s="532">
        <v>97.466554799999997</v>
      </c>
      <c r="O58" s="532">
        <v>0.117397667</v>
      </c>
      <c r="P58" s="532">
        <v>790.15971500000001</v>
      </c>
      <c r="Q58" s="531">
        <v>887.74366746699991</v>
      </c>
      <c r="R58" s="532">
        <v>35.166816400000002</v>
      </c>
      <c r="S58" s="532">
        <v>0.20569699999999999</v>
      </c>
      <c r="T58" s="532">
        <v>38.552516600000004</v>
      </c>
      <c r="U58" s="531">
        <v>73.925029999999992</v>
      </c>
      <c r="V58" s="532">
        <v>60.008507899999998</v>
      </c>
      <c r="W58" s="532">
        <v>0.174905538</v>
      </c>
      <c r="X58" s="532">
        <v>248.63309100000004</v>
      </c>
      <c r="Y58" s="531">
        <v>308.81650443799998</v>
      </c>
    </row>
    <row r="59" spans="2:25" s="634" customFormat="1" ht="34.9" hidden="1" customHeight="1">
      <c r="B59" s="217">
        <v>42768</v>
      </c>
      <c r="C59" s="696">
        <v>2238.8671786160003</v>
      </c>
      <c r="D59" s="696">
        <v>1956.0129066669999</v>
      </c>
      <c r="E59" s="697">
        <v>134.15483079999998</v>
      </c>
      <c r="F59" s="697">
        <v>0.62601300000000004</v>
      </c>
      <c r="G59" s="697">
        <v>741.33759999999995</v>
      </c>
      <c r="H59" s="696">
        <v>876.11844379999991</v>
      </c>
      <c r="I59" s="697">
        <v>64.512427000000002</v>
      </c>
      <c r="J59" s="697">
        <v>0.54336099999999998</v>
      </c>
      <c r="K59" s="697">
        <v>66.382511199999996</v>
      </c>
      <c r="L59" s="696">
        <v>131.43829920000002</v>
      </c>
      <c r="M59" s="696">
        <v>1007.5567429999999</v>
      </c>
      <c r="N59" s="537">
        <v>87.941621700000013</v>
      </c>
      <c r="O59" s="537">
        <v>0.117397667</v>
      </c>
      <c r="P59" s="537">
        <v>784.73327900000004</v>
      </c>
      <c r="Q59" s="536">
        <v>872.79229836700006</v>
      </c>
      <c r="R59" s="537">
        <v>27.323439100000002</v>
      </c>
      <c r="S59" s="537">
        <v>0.204648</v>
      </c>
      <c r="T59" s="537">
        <v>48.135778200000004</v>
      </c>
      <c r="U59" s="536">
        <v>75.663865300000012</v>
      </c>
      <c r="V59" s="537">
        <v>67.748299899999992</v>
      </c>
      <c r="W59" s="537">
        <v>0.16344304900000001</v>
      </c>
      <c r="X59" s="537">
        <v>214.94252900000001</v>
      </c>
      <c r="Y59" s="536">
        <v>282.85427194900001</v>
      </c>
    </row>
    <row r="60" spans="2:25" s="634" customFormat="1" ht="34.9" hidden="1" customHeight="1">
      <c r="B60" s="216">
        <v>42795</v>
      </c>
      <c r="C60" s="694">
        <v>2282.0610584890001</v>
      </c>
      <c r="D60" s="694">
        <v>2015.053699267</v>
      </c>
      <c r="E60" s="532">
        <v>126.8746184</v>
      </c>
      <c r="F60" s="532">
        <v>0.95876700000000004</v>
      </c>
      <c r="G60" s="532">
        <v>738.73480300000006</v>
      </c>
      <c r="H60" s="694">
        <v>866.56818840000005</v>
      </c>
      <c r="I60" s="695">
        <v>56.920602100000011</v>
      </c>
      <c r="J60" s="695">
        <v>5.2376000000000006E-2</v>
      </c>
      <c r="K60" s="695">
        <v>64.417777600000008</v>
      </c>
      <c r="L60" s="694">
        <v>121.39075570000001</v>
      </c>
      <c r="M60" s="694">
        <v>987.95894410000005</v>
      </c>
      <c r="N60" s="532">
        <v>82.218154499999997</v>
      </c>
      <c r="O60" s="532">
        <v>0.117397667</v>
      </c>
      <c r="P60" s="532">
        <v>869.98459200000002</v>
      </c>
      <c r="Q60" s="531">
        <v>952.32014416699997</v>
      </c>
      <c r="R60" s="532">
        <v>22.750043999999999</v>
      </c>
      <c r="S60" s="532">
        <v>0.204647</v>
      </c>
      <c r="T60" s="532">
        <v>51.819920000000003</v>
      </c>
      <c r="U60" s="531">
        <v>74.774611000000007</v>
      </c>
      <c r="V60" s="532">
        <v>44.473095999999998</v>
      </c>
      <c r="W60" s="532">
        <v>0.20408022200000001</v>
      </c>
      <c r="X60" s="532">
        <v>222.33018299999998</v>
      </c>
      <c r="Y60" s="531">
        <v>267.00735922199993</v>
      </c>
    </row>
    <row r="61" spans="2:25" s="634" customFormat="1" ht="34.9" hidden="1" customHeight="1">
      <c r="B61" s="217">
        <v>42826</v>
      </c>
      <c r="C61" s="696">
        <v>2290.2802182069995</v>
      </c>
      <c r="D61" s="696">
        <v>2027.3207217609995</v>
      </c>
      <c r="E61" s="697">
        <v>125.17059140000001</v>
      </c>
      <c r="F61" s="697">
        <v>22.113250499999999</v>
      </c>
      <c r="G61" s="697">
        <v>693.14163199999996</v>
      </c>
      <c r="H61" s="696">
        <v>840.42547389999993</v>
      </c>
      <c r="I61" s="697">
        <v>62.642409799999996</v>
      </c>
      <c r="J61" s="697">
        <v>0.24955500000000003</v>
      </c>
      <c r="K61" s="697">
        <v>57.761065899999998</v>
      </c>
      <c r="L61" s="696">
        <v>120.65303069999999</v>
      </c>
      <c r="M61" s="696">
        <v>961.07850459999986</v>
      </c>
      <c r="N61" s="537">
        <v>78.672721800000005</v>
      </c>
      <c r="O61" s="537">
        <v>0.11775396099999999</v>
      </c>
      <c r="P61" s="537">
        <v>920.63507200000004</v>
      </c>
      <c r="Q61" s="536">
        <v>999.42554776099996</v>
      </c>
      <c r="R61" s="537">
        <v>18.297188299999998</v>
      </c>
      <c r="S61" s="537">
        <v>5.6610000000000002E-3</v>
      </c>
      <c r="T61" s="537">
        <v>48.513820100000004</v>
      </c>
      <c r="U61" s="536">
        <v>66.816669400000009</v>
      </c>
      <c r="V61" s="537">
        <v>44.290597300000002</v>
      </c>
      <c r="W61" s="537">
        <v>0.13700314600000002</v>
      </c>
      <c r="X61" s="537">
        <v>218.53189599999999</v>
      </c>
      <c r="Y61" s="536">
        <v>262.959496446</v>
      </c>
    </row>
    <row r="62" spans="2:25" s="634" customFormat="1" ht="34.9" hidden="1" customHeight="1">
      <c r="B62" s="216">
        <v>42856</v>
      </c>
      <c r="C62" s="694">
        <v>2350.8853478329997</v>
      </c>
      <c r="D62" s="694">
        <v>2086.3472819609997</v>
      </c>
      <c r="E62" s="532">
        <v>118.78366149999999</v>
      </c>
      <c r="F62" s="532">
        <v>22.128348699999997</v>
      </c>
      <c r="G62" s="532">
        <v>666.594292</v>
      </c>
      <c r="H62" s="694">
        <v>807.50630219999994</v>
      </c>
      <c r="I62" s="695">
        <v>54.621366199999997</v>
      </c>
      <c r="J62" s="695">
        <v>0.111514</v>
      </c>
      <c r="K62" s="695">
        <v>58.860671000000004</v>
      </c>
      <c r="L62" s="694">
        <v>113.59355119999999</v>
      </c>
      <c r="M62" s="694">
        <v>921.09985339999992</v>
      </c>
      <c r="N62" s="532">
        <v>84.425394200000014</v>
      </c>
      <c r="O62" s="532">
        <v>0.11775396099999999</v>
      </c>
      <c r="P62" s="532">
        <v>1024.8685330000001</v>
      </c>
      <c r="Q62" s="531">
        <v>1109.4116811610002</v>
      </c>
      <c r="R62" s="532">
        <v>16.964135399999996</v>
      </c>
      <c r="S62" s="532">
        <v>9.9654000000000006E-2</v>
      </c>
      <c r="T62" s="532">
        <v>38.771957999999998</v>
      </c>
      <c r="U62" s="531">
        <v>55.835747399999995</v>
      </c>
      <c r="V62" s="532">
        <v>40.084667199999998</v>
      </c>
      <c r="W62" s="532">
        <v>0.16013867199999998</v>
      </c>
      <c r="X62" s="532">
        <v>224.29325999999998</v>
      </c>
      <c r="Y62" s="531">
        <v>264.53806587199995</v>
      </c>
    </row>
    <row r="63" spans="2:25" s="634" customFormat="1" ht="34.9" hidden="1" customHeight="1">
      <c r="B63" s="217">
        <v>42887</v>
      </c>
      <c r="C63" s="696">
        <v>2321.2512097109998</v>
      </c>
      <c r="D63" s="696">
        <v>2064.137228861</v>
      </c>
      <c r="E63" s="697">
        <v>107.6683721</v>
      </c>
      <c r="F63" s="697">
        <v>22.499622799999997</v>
      </c>
      <c r="G63" s="697">
        <v>654.78849400000001</v>
      </c>
      <c r="H63" s="696">
        <v>784.95648889999995</v>
      </c>
      <c r="I63" s="697">
        <v>33.847246200000001</v>
      </c>
      <c r="J63" s="697">
        <v>9.5870000000000011E-2</v>
      </c>
      <c r="K63" s="697">
        <v>59.479520100000009</v>
      </c>
      <c r="L63" s="696">
        <v>93.422636299999994</v>
      </c>
      <c r="M63" s="696">
        <v>878.37912519999998</v>
      </c>
      <c r="N63" s="537">
        <v>80.108628699999997</v>
      </c>
      <c r="O63" s="537">
        <v>0.11775396099999999</v>
      </c>
      <c r="P63" s="537">
        <v>1052.519689</v>
      </c>
      <c r="Q63" s="536">
        <v>1132.7460716610001</v>
      </c>
      <c r="R63" s="537">
        <v>15.258371800000001</v>
      </c>
      <c r="S63" s="537">
        <v>3.8344000000000003E-2</v>
      </c>
      <c r="T63" s="537">
        <v>37.715316200000004</v>
      </c>
      <c r="U63" s="536">
        <v>53.012032000000005</v>
      </c>
      <c r="V63" s="537">
        <v>36.304925900000001</v>
      </c>
      <c r="W63" s="537">
        <v>1.34903295</v>
      </c>
      <c r="X63" s="537">
        <v>219.46002200000001</v>
      </c>
      <c r="Y63" s="536">
        <v>257.11398085000002</v>
      </c>
    </row>
    <row r="64" spans="2:25" s="634" customFormat="1" ht="34.9" hidden="1" customHeight="1">
      <c r="B64" s="216">
        <v>42917</v>
      </c>
      <c r="C64" s="694">
        <v>2247.1982573290002</v>
      </c>
      <c r="D64" s="694">
        <v>1981.2388151989999</v>
      </c>
      <c r="E64" s="532">
        <v>110.85614140000001</v>
      </c>
      <c r="F64" s="532">
        <v>22.501497999999998</v>
      </c>
      <c r="G64" s="532">
        <v>657.16530499999999</v>
      </c>
      <c r="H64" s="694">
        <v>790.52294440000003</v>
      </c>
      <c r="I64" s="695">
        <v>45.063922199999993</v>
      </c>
      <c r="J64" s="695">
        <v>5.3240000000000003E-2</v>
      </c>
      <c r="K64" s="695">
        <v>59.039795900000001</v>
      </c>
      <c r="L64" s="694">
        <v>104.1569581</v>
      </c>
      <c r="M64" s="694">
        <v>894.67990250000014</v>
      </c>
      <c r="N64" s="532">
        <v>85.126800500000002</v>
      </c>
      <c r="O64" s="532">
        <v>0.11801739900000001</v>
      </c>
      <c r="P64" s="532">
        <v>946.09631300000001</v>
      </c>
      <c r="Q64" s="531">
        <v>1031.3411308990001</v>
      </c>
      <c r="R64" s="532">
        <v>19.3442607</v>
      </c>
      <c r="S64" s="532">
        <v>0.105394</v>
      </c>
      <c r="T64" s="532">
        <v>35.768127100000001</v>
      </c>
      <c r="U64" s="531">
        <v>55.217781799999997</v>
      </c>
      <c r="V64" s="532">
        <v>47.328620900000004</v>
      </c>
      <c r="W64" s="532">
        <v>2.00831823</v>
      </c>
      <c r="X64" s="532">
        <v>216.62250299999999</v>
      </c>
      <c r="Y64" s="531">
        <v>265.95944212999996</v>
      </c>
    </row>
    <row r="65" spans="2:25" s="634" customFormat="1" ht="34.9" hidden="1" customHeight="1">
      <c r="B65" s="217">
        <v>42948</v>
      </c>
      <c r="C65" s="696">
        <v>1977.73342</v>
      </c>
      <c r="D65" s="696">
        <v>1683.342208</v>
      </c>
      <c r="E65" s="697">
        <v>101.021507</v>
      </c>
      <c r="F65" s="697">
        <v>17.633303999999999</v>
      </c>
      <c r="G65" s="697">
        <v>576.30474800000002</v>
      </c>
      <c r="H65" s="696">
        <v>694.95955900000001</v>
      </c>
      <c r="I65" s="697">
        <v>32.278796</v>
      </c>
      <c r="J65" s="697">
        <v>5.3321E-2</v>
      </c>
      <c r="K65" s="697">
        <v>64.567335999999997</v>
      </c>
      <c r="L65" s="696">
        <v>96.89945299999998</v>
      </c>
      <c r="M65" s="696">
        <v>791.85901200000001</v>
      </c>
      <c r="N65" s="537">
        <v>112.97513499999999</v>
      </c>
      <c r="O65" s="537">
        <v>0.118017</v>
      </c>
      <c r="P65" s="537">
        <v>722.87752899999998</v>
      </c>
      <c r="Q65" s="536">
        <v>835.97068100000001</v>
      </c>
      <c r="R65" s="537">
        <v>20.126183999999999</v>
      </c>
      <c r="S65" s="537">
        <v>0.15250900000000001</v>
      </c>
      <c r="T65" s="537">
        <v>35.233822000000004</v>
      </c>
      <c r="U65" s="536">
        <v>55.512515000000008</v>
      </c>
      <c r="V65" s="537">
        <v>44.844231999999998</v>
      </c>
      <c r="W65" s="537">
        <v>3.0845929999999999</v>
      </c>
      <c r="X65" s="537">
        <v>246.46238700000001</v>
      </c>
      <c r="Y65" s="536">
        <v>294.391212</v>
      </c>
    </row>
    <row r="66" spans="2:25" s="634" customFormat="1" ht="34.9" hidden="1" customHeight="1">
      <c r="B66" s="216">
        <v>42979</v>
      </c>
      <c r="C66" s="694">
        <v>1989.2229914500001</v>
      </c>
      <c r="D66" s="694">
        <v>1716.8198881000001</v>
      </c>
      <c r="E66" s="532">
        <v>105.6936165</v>
      </c>
      <c r="F66" s="532">
        <v>17.689036499999997</v>
      </c>
      <c r="G66" s="532">
        <v>579.40717900000004</v>
      </c>
      <c r="H66" s="694">
        <v>702.78983200000005</v>
      </c>
      <c r="I66" s="695">
        <v>37.089872299999996</v>
      </c>
      <c r="J66" s="695">
        <v>0.108955</v>
      </c>
      <c r="K66" s="695">
        <v>90.32388929999999</v>
      </c>
      <c r="L66" s="694">
        <v>127.5227166</v>
      </c>
      <c r="M66" s="694">
        <v>830.31254860000013</v>
      </c>
      <c r="N66" s="532">
        <v>71.198483199999998</v>
      </c>
      <c r="O66" s="532">
        <v>0</v>
      </c>
      <c r="P66" s="532">
        <v>764.21777899999995</v>
      </c>
      <c r="Q66" s="531">
        <v>835.41626219999989</v>
      </c>
      <c r="R66" s="532">
        <v>16.314437099999999</v>
      </c>
      <c r="S66" s="532">
        <v>0.21344199999999999</v>
      </c>
      <c r="T66" s="532">
        <v>34.563198200000002</v>
      </c>
      <c r="U66" s="531">
        <v>51.091077300000002</v>
      </c>
      <c r="V66" s="532">
        <v>54.101692400000005</v>
      </c>
      <c r="W66" s="532">
        <v>7.1164669500000004</v>
      </c>
      <c r="X66" s="532">
        <v>211.184944</v>
      </c>
      <c r="Y66" s="531">
        <v>272.40310334999998</v>
      </c>
    </row>
    <row r="67" spans="2:25" s="634" customFormat="1" ht="34.9" hidden="1" customHeight="1">
      <c r="B67" s="217">
        <v>43009</v>
      </c>
      <c r="C67" s="696">
        <v>2007.6688666649998</v>
      </c>
      <c r="D67" s="696">
        <v>1739.3604629949998</v>
      </c>
      <c r="E67" s="697">
        <v>105.161828</v>
      </c>
      <c r="F67" s="697">
        <v>1.1373006699999999</v>
      </c>
      <c r="G67" s="697">
        <v>525.73211200000003</v>
      </c>
      <c r="H67" s="696">
        <v>632.03124066999999</v>
      </c>
      <c r="I67" s="697">
        <v>37.739793300000002</v>
      </c>
      <c r="J67" s="697">
        <v>0.287136</v>
      </c>
      <c r="K67" s="697">
        <v>92.680391599999979</v>
      </c>
      <c r="L67" s="696">
        <v>130.70732090000001</v>
      </c>
      <c r="M67" s="696">
        <v>762.73856157</v>
      </c>
      <c r="N67" s="537">
        <v>81.245297500000007</v>
      </c>
      <c r="O67" s="537">
        <v>1.0697524999999999E-2</v>
      </c>
      <c r="P67" s="537">
        <v>844.74569899999995</v>
      </c>
      <c r="Q67" s="536">
        <v>926.00169402499989</v>
      </c>
      <c r="R67" s="537">
        <v>16.1310562</v>
      </c>
      <c r="S67" s="537">
        <v>0.25639000000000001</v>
      </c>
      <c r="T67" s="537">
        <v>34.232761200000006</v>
      </c>
      <c r="U67" s="536">
        <v>50.620207400000012</v>
      </c>
      <c r="V67" s="537">
        <v>37.571017900000001</v>
      </c>
      <c r="W67" s="537">
        <v>2.83464377</v>
      </c>
      <c r="X67" s="537">
        <v>227.90274199999999</v>
      </c>
      <c r="Y67" s="536">
        <v>268.30840367000002</v>
      </c>
    </row>
    <row r="68" spans="2:25" s="634" customFormat="1" ht="34.9" hidden="1" customHeight="1">
      <c r="B68" s="216">
        <v>43040</v>
      </c>
      <c r="C68" s="694">
        <v>2154.7880462149997</v>
      </c>
      <c r="D68" s="694">
        <v>1881.1616908150002</v>
      </c>
      <c r="E68" s="532">
        <v>104.22029540000001</v>
      </c>
      <c r="F68" s="532">
        <v>15.354012300000001</v>
      </c>
      <c r="G68" s="532">
        <v>578.46058699999992</v>
      </c>
      <c r="H68" s="694">
        <v>698.0348947</v>
      </c>
      <c r="I68" s="695">
        <v>36.748109490000004</v>
      </c>
      <c r="J68" s="695">
        <v>7.8891000000000003E-2</v>
      </c>
      <c r="K68" s="695">
        <v>94.041018399999999</v>
      </c>
      <c r="L68" s="694">
        <v>130.86801889</v>
      </c>
      <c r="M68" s="694">
        <v>828.90291358999991</v>
      </c>
      <c r="N68" s="532">
        <v>115.73990400000001</v>
      </c>
      <c r="O68" s="532">
        <v>1.0697524999999999E-2</v>
      </c>
      <c r="P68" s="532">
        <v>876.77376600000002</v>
      </c>
      <c r="Q68" s="531">
        <v>992.524367525</v>
      </c>
      <c r="R68" s="532">
        <v>14.3089396</v>
      </c>
      <c r="S68" s="532">
        <v>0.30730299999999999</v>
      </c>
      <c r="T68" s="532">
        <v>45.118167100000001</v>
      </c>
      <c r="U68" s="531">
        <v>59.734409699999993</v>
      </c>
      <c r="V68" s="532">
        <v>46.087081599999998</v>
      </c>
      <c r="W68" s="532">
        <v>0.15770679999999998</v>
      </c>
      <c r="X68" s="532">
        <v>227.38156700000002</v>
      </c>
      <c r="Y68" s="531">
        <v>273.62635540000002</v>
      </c>
    </row>
    <row r="69" spans="2:25" s="634" customFormat="1" ht="34.9" hidden="1" customHeight="1">
      <c r="B69" s="217">
        <v>43070</v>
      </c>
      <c r="C69" s="696">
        <v>2193.8683287050003</v>
      </c>
      <c r="D69" s="696">
        <v>1958.652719465</v>
      </c>
      <c r="E69" s="697">
        <v>101.6149892</v>
      </c>
      <c r="F69" s="697">
        <v>15.473015500000001</v>
      </c>
      <c r="G69" s="697">
        <v>565.94887599999993</v>
      </c>
      <c r="H69" s="696">
        <v>683.03688069999998</v>
      </c>
      <c r="I69" s="697">
        <v>54.148357539999999</v>
      </c>
      <c r="J69" s="697">
        <v>0.13836499999999999</v>
      </c>
      <c r="K69" s="697">
        <v>97.467479099999991</v>
      </c>
      <c r="L69" s="696">
        <v>151.75420163999999</v>
      </c>
      <c r="M69" s="696">
        <v>834.79108234</v>
      </c>
      <c r="N69" s="537">
        <v>66.535074899999998</v>
      </c>
      <c r="O69" s="537">
        <v>1.0697524999999999E-2</v>
      </c>
      <c r="P69" s="537">
        <v>977.56485999999995</v>
      </c>
      <c r="Q69" s="536">
        <v>1044.1106324249999</v>
      </c>
      <c r="R69" s="537">
        <v>21.509431899999999</v>
      </c>
      <c r="S69" s="537">
        <v>0.292657</v>
      </c>
      <c r="T69" s="537">
        <v>57.948915799999995</v>
      </c>
      <c r="U69" s="536">
        <v>79.751004699999996</v>
      </c>
      <c r="V69" s="537">
        <v>39.865262599999994</v>
      </c>
      <c r="W69" s="537">
        <v>2.8896576400000002</v>
      </c>
      <c r="X69" s="537">
        <v>192.46068900000003</v>
      </c>
      <c r="Y69" s="536">
        <v>235.21560924000002</v>
      </c>
    </row>
    <row r="70" spans="2:25" s="634" customFormat="1" ht="34.9" hidden="1" customHeight="1">
      <c r="B70" s="215">
        <v>2018</v>
      </c>
      <c r="C70" s="636"/>
      <c r="D70" s="636"/>
      <c r="E70" s="636"/>
      <c r="F70" s="636"/>
      <c r="G70" s="636"/>
      <c r="H70" s="636"/>
      <c r="I70" s="636"/>
      <c r="J70" s="636"/>
      <c r="K70" s="636"/>
      <c r="L70" s="636"/>
      <c r="M70" s="636"/>
      <c r="N70" s="891"/>
      <c r="O70" s="891"/>
      <c r="P70" s="891"/>
      <c r="Q70" s="891"/>
      <c r="R70" s="891"/>
      <c r="S70" s="891"/>
      <c r="T70" s="891"/>
      <c r="U70" s="891"/>
      <c r="V70" s="891"/>
      <c r="W70" s="891"/>
      <c r="X70" s="897"/>
      <c r="Y70" s="891"/>
    </row>
    <row r="71" spans="2:25" s="634" customFormat="1" ht="34.9" hidden="1" customHeight="1">
      <c r="B71" s="216">
        <v>43101</v>
      </c>
      <c r="C71" s="694">
        <v>2222.5795663119998</v>
      </c>
      <c r="D71" s="694">
        <v>2012.5619954419999</v>
      </c>
      <c r="E71" s="532">
        <v>106.685119</v>
      </c>
      <c r="F71" s="532">
        <v>13.876059999999999</v>
      </c>
      <c r="G71" s="532">
        <v>534.97115599999995</v>
      </c>
      <c r="H71" s="694">
        <v>655.53233499999988</v>
      </c>
      <c r="I71" s="695">
        <v>54.334627839999996</v>
      </c>
      <c r="J71" s="695">
        <v>0.11217099999999999</v>
      </c>
      <c r="K71" s="695">
        <v>98.293813299999997</v>
      </c>
      <c r="L71" s="694">
        <v>152.74061214</v>
      </c>
      <c r="M71" s="694">
        <v>808.27294713999981</v>
      </c>
      <c r="N71" s="532">
        <v>75.65678659999999</v>
      </c>
      <c r="O71" s="532">
        <v>1.0714201999999999E-2</v>
      </c>
      <c r="P71" s="532">
        <v>1042.0059180000001</v>
      </c>
      <c r="Q71" s="531">
        <v>1117.673418802</v>
      </c>
      <c r="R71" s="532">
        <v>26.190207300000001</v>
      </c>
      <c r="S71" s="532">
        <v>0.442857</v>
      </c>
      <c r="T71" s="532">
        <v>59.982565200000003</v>
      </c>
      <c r="U71" s="531">
        <v>86.615629499999997</v>
      </c>
      <c r="V71" s="532">
        <v>46.227060099999996</v>
      </c>
      <c r="W71" s="532">
        <v>2.8900977700000001</v>
      </c>
      <c r="X71" s="532">
        <v>160.90041299999999</v>
      </c>
      <c r="Y71" s="531">
        <v>210.01757087000001</v>
      </c>
    </row>
    <row r="72" spans="2:25" s="634" customFormat="1" ht="34.9" hidden="1" customHeight="1">
      <c r="B72" s="217">
        <v>43133</v>
      </c>
      <c r="C72" s="696">
        <v>2230.4393118420003</v>
      </c>
      <c r="D72" s="696">
        <v>2017.5787397219999</v>
      </c>
      <c r="E72" s="697">
        <v>124.77147169999998</v>
      </c>
      <c r="F72" s="697">
        <v>14.130495199999999</v>
      </c>
      <c r="G72" s="697">
        <v>547.39840099999992</v>
      </c>
      <c r="H72" s="696">
        <v>686.30036789999986</v>
      </c>
      <c r="I72" s="697">
        <v>58.106128519999999</v>
      </c>
      <c r="J72" s="697">
        <v>0.176818</v>
      </c>
      <c r="K72" s="697">
        <v>95.14767359999999</v>
      </c>
      <c r="L72" s="696">
        <v>153.43062012000001</v>
      </c>
      <c r="M72" s="696">
        <v>839.73098801999981</v>
      </c>
      <c r="N72" s="537">
        <v>60.731996099999996</v>
      </c>
      <c r="O72" s="537">
        <v>1.0714201999999999E-2</v>
      </c>
      <c r="P72" s="537">
        <v>1026.9408930000002</v>
      </c>
      <c r="Q72" s="536">
        <v>1087.6836033020002</v>
      </c>
      <c r="R72" s="537">
        <v>30.5593273</v>
      </c>
      <c r="S72" s="537">
        <v>0.52511799999999997</v>
      </c>
      <c r="T72" s="537">
        <v>59.079703100000003</v>
      </c>
      <c r="U72" s="536">
        <v>90.164148400000002</v>
      </c>
      <c r="V72" s="537">
        <v>41.627872800000006</v>
      </c>
      <c r="W72" s="537">
        <v>2.8894303199999998</v>
      </c>
      <c r="X72" s="537">
        <v>168.34326899999999</v>
      </c>
      <c r="Y72" s="536">
        <v>212.86057212</v>
      </c>
    </row>
    <row r="73" spans="2:25" s="634" customFormat="1" ht="34.9" hidden="1" customHeight="1">
      <c r="B73" s="216">
        <v>43160</v>
      </c>
      <c r="C73" s="694">
        <v>2223.0335303420002</v>
      </c>
      <c r="D73" s="694">
        <v>2006.9195398220002</v>
      </c>
      <c r="E73" s="532">
        <v>111.94621979999999</v>
      </c>
      <c r="F73" s="532">
        <v>14.300779599999998</v>
      </c>
      <c r="G73" s="532">
        <v>565.51593000000003</v>
      </c>
      <c r="H73" s="694">
        <v>691.76292940000008</v>
      </c>
      <c r="I73" s="695">
        <v>63.315399620000008</v>
      </c>
      <c r="J73" s="695">
        <v>0.20101000000000002</v>
      </c>
      <c r="K73" s="695">
        <v>95.426004899999995</v>
      </c>
      <c r="L73" s="694">
        <v>158.94241452</v>
      </c>
      <c r="M73" s="694">
        <v>850.70534392000002</v>
      </c>
      <c r="N73" s="532">
        <v>77.366404099999997</v>
      </c>
      <c r="O73" s="532">
        <v>1.0714201999999999E-2</v>
      </c>
      <c r="P73" s="532">
        <v>988.121486</v>
      </c>
      <c r="Q73" s="531">
        <v>1065.4986043020001</v>
      </c>
      <c r="R73" s="532">
        <v>30.43131</v>
      </c>
      <c r="S73" s="532">
        <v>0.60960499999999995</v>
      </c>
      <c r="T73" s="532">
        <v>59.674676599999998</v>
      </c>
      <c r="U73" s="531">
        <v>90.715591599999996</v>
      </c>
      <c r="V73" s="532">
        <v>35.477294399999998</v>
      </c>
      <c r="W73" s="532">
        <v>3.4943101200000002</v>
      </c>
      <c r="X73" s="532">
        <v>177.14238599999999</v>
      </c>
      <c r="Y73" s="531">
        <v>216.11399051999999</v>
      </c>
    </row>
    <row r="74" spans="2:25" s="634" customFormat="1" ht="34.9" hidden="1" customHeight="1">
      <c r="B74" s="217">
        <v>43191</v>
      </c>
      <c r="C74" s="696">
        <v>2351.4138390469998</v>
      </c>
      <c r="D74" s="696">
        <v>2118.7252456699998</v>
      </c>
      <c r="E74" s="697">
        <v>120.1800576</v>
      </c>
      <c r="F74" s="697">
        <v>14.4006516</v>
      </c>
      <c r="G74" s="697">
        <v>574.20940100000007</v>
      </c>
      <c r="H74" s="696">
        <v>708.79011020000007</v>
      </c>
      <c r="I74" s="697">
        <v>45.389723869999997</v>
      </c>
      <c r="J74" s="697">
        <v>0.18942500000000001</v>
      </c>
      <c r="K74" s="697">
        <v>97.265597400000004</v>
      </c>
      <c r="L74" s="696">
        <v>142.84474627</v>
      </c>
      <c r="M74" s="696">
        <v>851.63485647000005</v>
      </c>
      <c r="N74" s="537">
        <v>67.287264900000011</v>
      </c>
      <c r="O74" s="537">
        <v>1.0741000000000001E-2</v>
      </c>
      <c r="P74" s="537">
        <v>1114.5939310000001</v>
      </c>
      <c r="Q74" s="536">
        <v>1181.8919369</v>
      </c>
      <c r="R74" s="537">
        <v>23.655097399999999</v>
      </c>
      <c r="S74" s="537">
        <v>0.78098000000000001</v>
      </c>
      <c r="T74" s="537">
        <v>60.762374899999998</v>
      </c>
      <c r="U74" s="536">
        <v>85.1984523</v>
      </c>
      <c r="V74" s="537">
        <v>46.046175199999993</v>
      </c>
      <c r="W74" s="537">
        <v>0.14273917699999999</v>
      </c>
      <c r="X74" s="537">
        <v>186.49967899999999</v>
      </c>
      <c r="Y74" s="536">
        <v>232.68859337699996</v>
      </c>
    </row>
    <row r="75" spans="2:25" s="634" customFormat="1" ht="34.9" hidden="1" customHeight="1">
      <c r="B75" s="216">
        <v>43221</v>
      </c>
      <c r="C75" s="694">
        <v>2468.7660044400004</v>
      </c>
      <c r="D75" s="694">
        <v>2210.4278596900003</v>
      </c>
      <c r="E75" s="532">
        <v>113.18750890000003</v>
      </c>
      <c r="F75" s="532">
        <v>14.324514599999999</v>
      </c>
      <c r="G75" s="532">
        <v>577.96836300000007</v>
      </c>
      <c r="H75" s="694">
        <v>705.48038650000001</v>
      </c>
      <c r="I75" s="695">
        <v>39.234452589999997</v>
      </c>
      <c r="J75" s="695">
        <v>7.7429999999999999E-3</v>
      </c>
      <c r="K75" s="695">
        <v>99.098754499999998</v>
      </c>
      <c r="L75" s="694">
        <v>138.34095008999998</v>
      </c>
      <c r="M75" s="694">
        <v>843.8213365900001</v>
      </c>
      <c r="N75" s="532">
        <v>72.148439200000013</v>
      </c>
      <c r="O75" s="532">
        <v>1.0741000000000001E-2</v>
      </c>
      <c r="P75" s="532">
        <v>1203.9220800000001</v>
      </c>
      <c r="Q75" s="531">
        <v>1276.0812602000001</v>
      </c>
      <c r="R75" s="532">
        <v>30.6179892</v>
      </c>
      <c r="S75" s="532">
        <v>0.74812299999999998</v>
      </c>
      <c r="T75" s="532">
        <v>59.159150700000005</v>
      </c>
      <c r="U75" s="531">
        <v>90.525262900000001</v>
      </c>
      <c r="V75" s="532">
        <v>60.460552500000006</v>
      </c>
      <c r="W75" s="532">
        <v>4.7759252500000002</v>
      </c>
      <c r="X75" s="532">
        <v>193.10166699999999</v>
      </c>
      <c r="Y75" s="531">
        <v>258.33814475000003</v>
      </c>
    </row>
    <row r="76" spans="2:25" s="634" customFormat="1" ht="34.9" hidden="1" customHeight="1">
      <c r="B76" s="217">
        <v>43252</v>
      </c>
      <c r="C76" s="696">
        <v>2375.6069279300004</v>
      </c>
      <c r="D76" s="696">
        <v>2129.1926531100003</v>
      </c>
      <c r="E76" s="697">
        <v>152.14850899999999</v>
      </c>
      <c r="F76" s="697">
        <v>14.324809399999999</v>
      </c>
      <c r="G76" s="697">
        <v>583.48665099999994</v>
      </c>
      <c r="H76" s="696">
        <v>749.95996939999998</v>
      </c>
      <c r="I76" s="697">
        <v>36.159841209999996</v>
      </c>
      <c r="J76" s="697">
        <v>6.6943000000000003E-2</v>
      </c>
      <c r="K76" s="697">
        <v>98.857269700000003</v>
      </c>
      <c r="L76" s="696">
        <v>135.08405391000002</v>
      </c>
      <c r="M76" s="696">
        <v>885.04402331000006</v>
      </c>
      <c r="N76" s="537">
        <v>69.0423069</v>
      </c>
      <c r="O76" s="537">
        <v>1.0741000000000001E-2</v>
      </c>
      <c r="P76" s="537">
        <v>1098.695238</v>
      </c>
      <c r="Q76" s="536">
        <v>1167.7482859000002</v>
      </c>
      <c r="R76" s="537">
        <v>17.760774500000004</v>
      </c>
      <c r="S76" s="537">
        <v>0.58872500000000005</v>
      </c>
      <c r="T76" s="537">
        <v>58.050844399999995</v>
      </c>
      <c r="U76" s="536">
        <v>76.400343899999996</v>
      </c>
      <c r="V76" s="537">
        <v>36.051148200000007</v>
      </c>
      <c r="W76" s="537">
        <v>5.4132406199999998</v>
      </c>
      <c r="X76" s="537">
        <v>204.94988600000002</v>
      </c>
      <c r="Y76" s="536">
        <v>246.41427482</v>
      </c>
    </row>
    <row r="77" spans="2:25" s="634" customFormat="1" ht="34.9" hidden="1" customHeight="1">
      <c r="B77" s="216">
        <v>43282</v>
      </c>
      <c r="C77" s="694">
        <v>2338.5903038749998</v>
      </c>
      <c r="D77" s="694">
        <v>2087.9097845249998</v>
      </c>
      <c r="E77" s="532">
        <v>112.95778300000001</v>
      </c>
      <c r="F77" s="532">
        <v>1.01994824</v>
      </c>
      <c r="G77" s="532">
        <v>592.20566400000007</v>
      </c>
      <c r="H77" s="694">
        <v>706.18339523999998</v>
      </c>
      <c r="I77" s="695">
        <v>36.949441309999997</v>
      </c>
      <c r="J77" s="695">
        <v>7.2079000000000004E-2</v>
      </c>
      <c r="K77" s="695">
        <v>91.756494700000005</v>
      </c>
      <c r="L77" s="694">
        <v>128.77801501000002</v>
      </c>
      <c r="M77" s="694">
        <v>834.96141024999997</v>
      </c>
      <c r="N77" s="532">
        <v>76.833934599999992</v>
      </c>
      <c r="O77" s="532">
        <v>1.0769575E-2</v>
      </c>
      <c r="P77" s="532">
        <v>1103.944266</v>
      </c>
      <c r="Q77" s="531">
        <v>1180.788970175</v>
      </c>
      <c r="R77" s="532">
        <v>15.334846600000001</v>
      </c>
      <c r="S77" s="532">
        <v>0.52691699999999997</v>
      </c>
      <c r="T77" s="532">
        <v>56.2976405</v>
      </c>
      <c r="U77" s="531">
        <v>72.159404099999989</v>
      </c>
      <c r="V77" s="532">
        <v>44.130073500000002</v>
      </c>
      <c r="W77" s="532">
        <v>4.4435928499999999</v>
      </c>
      <c r="X77" s="532">
        <v>202.106853</v>
      </c>
      <c r="Y77" s="531">
        <v>250.68051935000003</v>
      </c>
    </row>
    <row r="78" spans="2:25" s="634" customFormat="1" ht="34.9" hidden="1" customHeight="1">
      <c r="B78" s="217">
        <v>43313</v>
      </c>
      <c r="C78" s="696">
        <v>2371.6054808679996</v>
      </c>
      <c r="D78" s="696">
        <v>2116.4758681249996</v>
      </c>
      <c r="E78" s="697">
        <v>115.0840223</v>
      </c>
      <c r="F78" s="697">
        <v>11.3406173</v>
      </c>
      <c r="G78" s="697">
        <v>570.38234199999999</v>
      </c>
      <c r="H78" s="696">
        <v>696.80698159999997</v>
      </c>
      <c r="I78" s="697">
        <v>27.309572349999996</v>
      </c>
      <c r="J78" s="697">
        <v>0.11556700000000002</v>
      </c>
      <c r="K78" s="697">
        <v>90.639157099999991</v>
      </c>
      <c r="L78" s="696">
        <v>118.06429645</v>
      </c>
      <c r="M78" s="696">
        <v>814.87127805</v>
      </c>
      <c r="N78" s="537">
        <v>61.169601200000002</v>
      </c>
      <c r="O78" s="537">
        <v>1.0769575E-2</v>
      </c>
      <c r="P78" s="537">
        <v>1174.97486</v>
      </c>
      <c r="Q78" s="536">
        <v>1236.1552307750001</v>
      </c>
      <c r="R78" s="537">
        <v>15.644512199999998</v>
      </c>
      <c r="S78" s="537">
        <v>0.53795800000000005</v>
      </c>
      <c r="T78" s="537">
        <v>49.2668891</v>
      </c>
      <c r="U78" s="536">
        <v>65.449359299999998</v>
      </c>
      <c r="V78" s="537">
        <v>49.794548599999999</v>
      </c>
      <c r="W78" s="537">
        <v>0.14904814300000002</v>
      </c>
      <c r="X78" s="537">
        <v>205.186016</v>
      </c>
      <c r="Y78" s="536">
        <v>255.12961274300002</v>
      </c>
    </row>
    <row r="79" spans="2:25" s="634" customFormat="1" ht="34.9" hidden="1" customHeight="1">
      <c r="B79" s="216">
        <v>43344</v>
      </c>
      <c r="C79" s="694">
        <v>2329.6307008740005</v>
      </c>
      <c r="D79" s="694">
        <v>2103.9598527740004</v>
      </c>
      <c r="E79" s="532">
        <v>119.30770000000003</v>
      </c>
      <c r="F79" s="532">
        <v>11.6913979</v>
      </c>
      <c r="G79" s="532">
        <v>575.58046100000001</v>
      </c>
      <c r="H79" s="694">
        <v>706.57955890000005</v>
      </c>
      <c r="I79" s="695">
        <v>29.656131373999997</v>
      </c>
      <c r="J79" s="695">
        <v>0.340785</v>
      </c>
      <c r="K79" s="695">
        <v>91.523499599999994</v>
      </c>
      <c r="L79" s="694">
        <v>121.520415974</v>
      </c>
      <c r="M79" s="694">
        <v>828.09997487400005</v>
      </c>
      <c r="N79" s="532">
        <v>65.131182799999991</v>
      </c>
      <c r="O79" s="532">
        <v>1.077E-2</v>
      </c>
      <c r="P79" s="532">
        <v>1144.716846</v>
      </c>
      <c r="Q79" s="531">
        <v>1209.8587988000002</v>
      </c>
      <c r="R79" s="532">
        <v>17.340154600000002</v>
      </c>
      <c r="S79" s="532">
        <v>0.36016500000000001</v>
      </c>
      <c r="T79" s="532">
        <v>48.300759499999998</v>
      </c>
      <c r="U79" s="531">
        <v>66.001079099999998</v>
      </c>
      <c r="V79" s="532">
        <v>33.512420000000006</v>
      </c>
      <c r="W79" s="532">
        <v>4.6462260999999998</v>
      </c>
      <c r="X79" s="532">
        <v>187.512202</v>
      </c>
      <c r="Y79" s="531">
        <v>225.6708481</v>
      </c>
    </row>
    <row r="80" spans="2:25" s="634" customFormat="1" ht="34.9" hidden="1" customHeight="1">
      <c r="B80" s="217">
        <v>43374</v>
      </c>
      <c r="C80" s="696">
        <v>2405.1253025040005</v>
      </c>
      <c r="D80" s="696">
        <v>2197.4253941440002</v>
      </c>
      <c r="E80" s="697">
        <v>113.96440689999999</v>
      </c>
      <c r="F80" s="697">
        <v>1.14007912</v>
      </c>
      <c r="G80" s="697">
        <v>579.39931200000012</v>
      </c>
      <c r="H80" s="696">
        <v>694.50379802000009</v>
      </c>
      <c r="I80" s="697">
        <v>18.851098223999998</v>
      </c>
      <c r="J80" s="697">
        <v>0.52134400000000003</v>
      </c>
      <c r="K80" s="697">
        <v>89.607583899999995</v>
      </c>
      <c r="L80" s="696">
        <v>108.98002612399999</v>
      </c>
      <c r="M80" s="696">
        <v>803.48382414400021</v>
      </c>
      <c r="N80" s="537">
        <v>38.877904100000002</v>
      </c>
      <c r="O80" s="537">
        <v>1.0799E-2</v>
      </c>
      <c r="P80" s="537">
        <v>1292.8369210000001</v>
      </c>
      <c r="Q80" s="536">
        <v>1331.7256241</v>
      </c>
      <c r="R80" s="537">
        <v>13.387636800000001</v>
      </c>
      <c r="S80" s="537">
        <v>0.307504</v>
      </c>
      <c r="T80" s="537">
        <v>48.520805100000004</v>
      </c>
      <c r="U80" s="536">
        <v>62.215945900000001</v>
      </c>
      <c r="V80" s="537">
        <v>22.892232499999992</v>
      </c>
      <c r="W80" s="537">
        <v>4.5037608599999999</v>
      </c>
      <c r="X80" s="537">
        <v>180.30391499999999</v>
      </c>
      <c r="Y80" s="536">
        <v>207.69990835999999</v>
      </c>
    </row>
    <row r="81" spans="2:25" s="634" customFormat="1" ht="34.9" hidden="1" customHeight="1">
      <c r="B81" s="216">
        <v>43405</v>
      </c>
      <c r="C81" s="694">
        <v>2321.3157963399999</v>
      </c>
      <c r="D81" s="694">
        <v>2110.2055423100001</v>
      </c>
      <c r="E81" s="532">
        <v>110.1669383</v>
      </c>
      <c r="F81" s="532">
        <v>11.639650099999999</v>
      </c>
      <c r="G81" s="532">
        <v>565.75438400000007</v>
      </c>
      <c r="H81" s="694">
        <v>687.56097239999997</v>
      </c>
      <c r="I81" s="695">
        <v>27.877779209999993</v>
      </c>
      <c r="J81" s="695">
        <v>0.579538</v>
      </c>
      <c r="K81" s="695">
        <v>81.709007599999993</v>
      </c>
      <c r="L81" s="694">
        <v>110.16632480999999</v>
      </c>
      <c r="M81" s="694">
        <v>797.72729720999996</v>
      </c>
      <c r="N81" s="532">
        <v>65.599705</v>
      </c>
      <c r="O81" s="532">
        <v>1.0799E-2</v>
      </c>
      <c r="P81" s="532">
        <v>1186.0654939999999</v>
      </c>
      <c r="Q81" s="531">
        <v>1251.6759979999999</v>
      </c>
      <c r="R81" s="532">
        <v>12.493729400000001</v>
      </c>
      <c r="S81" s="532">
        <v>0.38839000000000001</v>
      </c>
      <c r="T81" s="532">
        <v>47.920127700000002</v>
      </c>
      <c r="U81" s="531">
        <v>60.802247100000002</v>
      </c>
      <c r="V81" s="532">
        <v>28.357706500000006</v>
      </c>
      <c r="W81" s="532">
        <v>4.60439153</v>
      </c>
      <c r="X81" s="532">
        <v>178.148156</v>
      </c>
      <c r="Y81" s="531">
        <v>211.11025402999999</v>
      </c>
    </row>
    <row r="82" spans="2:25" s="634" customFormat="1" ht="34.9" hidden="1" customHeight="1">
      <c r="B82" s="217">
        <v>43435</v>
      </c>
      <c r="C82" s="696">
        <v>2505.9166098769997</v>
      </c>
      <c r="D82" s="696">
        <v>2300.1725688279994</v>
      </c>
      <c r="E82" s="697">
        <v>104.4415379</v>
      </c>
      <c r="F82" s="697">
        <v>1.20798319</v>
      </c>
      <c r="G82" s="697">
        <v>570.85773100000006</v>
      </c>
      <c r="H82" s="696">
        <v>676.50725208999995</v>
      </c>
      <c r="I82" s="697">
        <v>70.509572438000006</v>
      </c>
      <c r="J82" s="697">
        <v>0.71312400000000009</v>
      </c>
      <c r="K82" s="697">
        <v>76.185102499999999</v>
      </c>
      <c r="L82" s="696">
        <v>147.40779893800001</v>
      </c>
      <c r="M82" s="696">
        <v>823.91505102799999</v>
      </c>
      <c r="N82" s="537">
        <v>73.310424999999995</v>
      </c>
      <c r="O82" s="537">
        <v>1.0799E-2</v>
      </c>
      <c r="P82" s="537">
        <v>1327.51107</v>
      </c>
      <c r="Q82" s="536">
        <v>1400.8322939999998</v>
      </c>
      <c r="R82" s="537">
        <v>25.038499299999998</v>
      </c>
      <c r="S82" s="537">
        <v>0.53736099999999998</v>
      </c>
      <c r="T82" s="537">
        <v>49.849363500000003</v>
      </c>
      <c r="U82" s="536">
        <v>75.425223800000012</v>
      </c>
      <c r="V82" s="537">
        <v>31.489803299999995</v>
      </c>
      <c r="W82" s="537">
        <v>0.21435574900000001</v>
      </c>
      <c r="X82" s="537">
        <v>174.03988200000001</v>
      </c>
      <c r="Y82" s="536">
        <v>205.74404104900003</v>
      </c>
    </row>
    <row r="83" spans="2:25" s="634" customFormat="1" ht="34.9" hidden="1" customHeight="1">
      <c r="B83" s="215">
        <v>2019</v>
      </c>
      <c r="C83" s="636"/>
      <c r="D83" s="636"/>
      <c r="E83" s="636"/>
      <c r="F83" s="636"/>
      <c r="G83" s="636"/>
      <c r="H83" s="636"/>
      <c r="I83" s="636"/>
      <c r="J83" s="636"/>
      <c r="K83" s="636"/>
      <c r="L83" s="636"/>
      <c r="M83" s="636"/>
      <c r="N83" s="891"/>
      <c r="O83" s="891"/>
      <c r="P83" s="891"/>
      <c r="Q83" s="891"/>
      <c r="R83" s="891"/>
      <c r="S83" s="891"/>
      <c r="T83" s="891"/>
      <c r="U83" s="891"/>
      <c r="V83" s="891"/>
      <c r="W83" s="891"/>
      <c r="X83" s="897"/>
      <c r="Y83" s="891"/>
    </row>
    <row r="84" spans="2:25" s="634" customFormat="1" ht="34.9" hidden="1" customHeight="1">
      <c r="B84" s="216">
        <v>43466</v>
      </c>
      <c r="C84" s="694">
        <v>2403.6806013679998</v>
      </c>
      <c r="D84" s="694">
        <v>2203.455919769</v>
      </c>
      <c r="E84" s="532">
        <v>105.2596058</v>
      </c>
      <c r="F84" s="532">
        <v>8.0582843299999993</v>
      </c>
      <c r="G84" s="532">
        <v>561.65043200000002</v>
      </c>
      <c r="H84" s="694">
        <v>674.96832212999993</v>
      </c>
      <c r="I84" s="695">
        <v>41.251860839000003</v>
      </c>
      <c r="J84" s="695">
        <v>0.90092300000000003</v>
      </c>
      <c r="K84" s="695">
        <v>51.069095000000004</v>
      </c>
      <c r="L84" s="694">
        <v>93.221878839000013</v>
      </c>
      <c r="M84" s="694">
        <v>768.19020096899999</v>
      </c>
      <c r="N84" s="532">
        <v>81.818893000000003</v>
      </c>
      <c r="O84" s="532">
        <v>1.0829E-2</v>
      </c>
      <c r="P84" s="532">
        <v>1283.213164</v>
      </c>
      <c r="Q84" s="531">
        <v>1365.042886</v>
      </c>
      <c r="R84" s="532">
        <v>22.816374399999997</v>
      </c>
      <c r="S84" s="532">
        <v>0.52740600000000004</v>
      </c>
      <c r="T84" s="532">
        <v>46.879052399999999</v>
      </c>
      <c r="U84" s="531">
        <v>70.222832800000006</v>
      </c>
      <c r="V84" s="532">
        <v>29.624367499999991</v>
      </c>
      <c r="W84" s="532">
        <v>0.46871409899999994</v>
      </c>
      <c r="X84" s="532">
        <v>170.13160000000002</v>
      </c>
      <c r="Y84" s="531">
        <v>200.22468159899998</v>
      </c>
    </row>
    <row r="85" spans="2:25" s="634" customFormat="1" ht="34.9" hidden="1" customHeight="1">
      <c r="B85" s="217">
        <v>43497</v>
      </c>
      <c r="C85" s="696">
        <v>2380.091409653</v>
      </c>
      <c r="D85" s="696">
        <v>2193.248088718</v>
      </c>
      <c r="E85" s="697">
        <v>99.355068979999999</v>
      </c>
      <c r="F85" s="697">
        <v>1.5332201400000001</v>
      </c>
      <c r="G85" s="697">
        <v>579.19690700000001</v>
      </c>
      <c r="H85" s="696">
        <v>680.08519612000009</v>
      </c>
      <c r="I85" s="697">
        <v>36.131503197999997</v>
      </c>
      <c r="J85" s="697">
        <v>1.0544580000000001</v>
      </c>
      <c r="K85" s="697">
        <v>48.789045999999999</v>
      </c>
      <c r="L85" s="696">
        <v>85.975007198</v>
      </c>
      <c r="M85" s="696">
        <v>766.06020331800005</v>
      </c>
      <c r="N85" s="537">
        <v>58.424359000000003</v>
      </c>
      <c r="O85" s="537">
        <v>1.0829E-2</v>
      </c>
      <c r="P85" s="537">
        <v>1303.5937549999999</v>
      </c>
      <c r="Q85" s="536">
        <v>1362.028943</v>
      </c>
      <c r="R85" s="537">
        <v>17.513241600000001</v>
      </c>
      <c r="S85" s="537">
        <v>0.658439</v>
      </c>
      <c r="T85" s="537">
        <v>46.987261799999999</v>
      </c>
      <c r="U85" s="536">
        <v>65.158942400000001</v>
      </c>
      <c r="V85" s="537">
        <v>31.268589000000006</v>
      </c>
      <c r="W85" s="537">
        <v>0.17659393500000001</v>
      </c>
      <c r="X85" s="537">
        <v>155.39813800000002</v>
      </c>
      <c r="Y85" s="536">
        <v>186.84332093500001</v>
      </c>
    </row>
    <row r="86" spans="2:25" s="634" customFormat="1" ht="34.9" hidden="1" customHeight="1">
      <c r="B86" s="216">
        <v>43525</v>
      </c>
      <c r="C86" s="694">
        <v>2243.9667537749997</v>
      </c>
      <c r="D86" s="694">
        <v>2066.1972952139995</v>
      </c>
      <c r="E86" s="532">
        <v>104.30845168999998</v>
      </c>
      <c r="F86" s="532">
        <v>1.55575989</v>
      </c>
      <c r="G86" s="532">
        <v>623.734195</v>
      </c>
      <c r="H86" s="694">
        <v>729.59840658000007</v>
      </c>
      <c r="I86" s="695">
        <v>59.127800634000003</v>
      </c>
      <c r="J86" s="695">
        <v>1.17771</v>
      </c>
      <c r="K86" s="695">
        <v>52.515370600000004</v>
      </c>
      <c r="L86" s="694">
        <v>112.820881234</v>
      </c>
      <c r="M86" s="694">
        <v>842.41928781399997</v>
      </c>
      <c r="N86" s="532">
        <v>67.57580080000001</v>
      </c>
      <c r="O86" s="532">
        <v>1.0829E-2</v>
      </c>
      <c r="P86" s="532">
        <v>1091.2393939999999</v>
      </c>
      <c r="Q86" s="531">
        <v>1158.8260238</v>
      </c>
      <c r="R86" s="532">
        <v>18.376422799999997</v>
      </c>
      <c r="S86" s="532">
        <v>0.62082599999999999</v>
      </c>
      <c r="T86" s="532">
        <v>45.954734799999997</v>
      </c>
      <c r="U86" s="531">
        <v>64.951983599999991</v>
      </c>
      <c r="V86" s="532">
        <v>27.0292493</v>
      </c>
      <c r="W86" s="532">
        <v>0.193128261</v>
      </c>
      <c r="X86" s="532">
        <v>150.54708099999999</v>
      </c>
      <c r="Y86" s="531">
        <v>177.76945856099999</v>
      </c>
    </row>
    <row r="87" spans="2:25" s="634" customFormat="1" ht="34.9" hidden="1" customHeight="1">
      <c r="B87" s="217">
        <v>43556</v>
      </c>
      <c r="C87" s="696">
        <v>2327.2991026200002</v>
      </c>
      <c r="D87" s="696">
        <v>2156.9388234640005</v>
      </c>
      <c r="E87" s="697">
        <v>100.84335990000001</v>
      </c>
      <c r="F87" s="697">
        <v>3.1343179900000004</v>
      </c>
      <c r="G87" s="697">
        <v>610.73141399999997</v>
      </c>
      <c r="H87" s="696">
        <v>714.70909188999997</v>
      </c>
      <c r="I87" s="697">
        <v>49.232954974000002</v>
      </c>
      <c r="J87" s="697">
        <v>1.307426</v>
      </c>
      <c r="K87" s="697">
        <v>52.365126000000004</v>
      </c>
      <c r="L87" s="696">
        <v>102.90550697400001</v>
      </c>
      <c r="M87" s="696">
        <v>817.61459886399996</v>
      </c>
      <c r="N87" s="537">
        <v>56.592654200000005</v>
      </c>
      <c r="O87" s="537">
        <v>1.0858E-2</v>
      </c>
      <c r="P87" s="537">
        <v>1222.4194460000001</v>
      </c>
      <c r="Q87" s="536">
        <v>1279.0229582000002</v>
      </c>
      <c r="R87" s="537">
        <v>13.5137371</v>
      </c>
      <c r="S87" s="537">
        <v>0.59579599999999999</v>
      </c>
      <c r="T87" s="537">
        <v>46.191733299999996</v>
      </c>
      <c r="U87" s="536">
        <v>60.301266399999996</v>
      </c>
      <c r="V87" s="537">
        <v>25.360813900000004</v>
      </c>
      <c r="W87" s="537">
        <v>0.20174225600000001</v>
      </c>
      <c r="X87" s="537">
        <v>144.79772299999999</v>
      </c>
      <c r="Y87" s="536">
        <v>170.36027915599996</v>
      </c>
    </row>
    <row r="88" spans="2:25" s="634" customFormat="1" ht="34.9" hidden="1" customHeight="1">
      <c r="B88" s="216">
        <v>43586</v>
      </c>
      <c r="C88" s="694">
        <v>2315.1407299480002</v>
      </c>
      <c r="D88" s="694">
        <v>2151.4332135949999</v>
      </c>
      <c r="E88" s="532">
        <v>90.256943410000019</v>
      </c>
      <c r="F88" s="532">
        <v>1.8185495300000001</v>
      </c>
      <c r="G88" s="532">
        <v>618.65548100000001</v>
      </c>
      <c r="H88" s="694">
        <v>710.73097394000001</v>
      </c>
      <c r="I88" s="695">
        <v>30.822875954999997</v>
      </c>
      <c r="J88" s="695">
        <v>0.23949600000000001</v>
      </c>
      <c r="K88" s="695">
        <v>52.777495899999998</v>
      </c>
      <c r="L88" s="694">
        <v>83.83986785499998</v>
      </c>
      <c r="M88" s="694">
        <v>794.57084179499998</v>
      </c>
      <c r="N88" s="532">
        <v>81.383942200000007</v>
      </c>
      <c r="O88" s="532">
        <v>1.0858E-2</v>
      </c>
      <c r="P88" s="532">
        <v>1214.8314339999999</v>
      </c>
      <c r="Q88" s="531">
        <v>1296.2262342000001</v>
      </c>
      <c r="R88" s="532">
        <v>18.4590961</v>
      </c>
      <c r="S88" s="532">
        <v>0.48867999999999995</v>
      </c>
      <c r="T88" s="532">
        <v>41.688361499999999</v>
      </c>
      <c r="U88" s="531">
        <v>60.636137599999998</v>
      </c>
      <c r="V88" s="532">
        <v>26.638688000000002</v>
      </c>
      <c r="W88" s="532">
        <v>0.22830435300000002</v>
      </c>
      <c r="X88" s="532">
        <v>136.84052399999999</v>
      </c>
      <c r="Y88" s="531">
        <v>163.70751635299999</v>
      </c>
    </row>
    <row r="89" spans="2:25" s="634" customFormat="1" ht="34.9" hidden="1" customHeight="1">
      <c r="B89" s="217">
        <v>43617</v>
      </c>
      <c r="C89" s="696">
        <v>2323.815874252</v>
      </c>
      <c r="D89" s="696">
        <v>2166.5683704420003</v>
      </c>
      <c r="E89" s="697">
        <v>89.109958550000002</v>
      </c>
      <c r="F89" s="697">
        <v>2.57496422</v>
      </c>
      <c r="G89" s="697">
        <v>618.84375399999999</v>
      </c>
      <c r="H89" s="696">
        <v>710.52867677000006</v>
      </c>
      <c r="I89" s="697">
        <v>43.627555871999988</v>
      </c>
      <c r="J89" s="697">
        <v>0.29908800000000002</v>
      </c>
      <c r="K89" s="697">
        <v>54.171119400000002</v>
      </c>
      <c r="L89" s="696">
        <v>98.09776327199998</v>
      </c>
      <c r="M89" s="696">
        <v>808.62644004200001</v>
      </c>
      <c r="N89" s="537">
        <v>34.326564400000002</v>
      </c>
      <c r="O89" s="537">
        <v>1.0858E-2</v>
      </c>
      <c r="P89" s="537">
        <v>1262.925829</v>
      </c>
      <c r="Q89" s="536">
        <v>1297.2632514000002</v>
      </c>
      <c r="R89" s="537">
        <v>19.433234600000002</v>
      </c>
      <c r="S89" s="537">
        <v>0.50321499999999997</v>
      </c>
      <c r="T89" s="537">
        <v>40.742229399999999</v>
      </c>
      <c r="U89" s="536">
        <v>60.678678999999995</v>
      </c>
      <c r="V89" s="537">
        <v>26.757084999999993</v>
      </c>
      <c r="W89" s="537">
        <v>3.2272798099999997</v>
      </c>
      <c r="X89" s="537">
        <v>127.263139</v>
      </c>
      <c r="Y89" s="536">
        <v>157.24750380999998</v>
      </c>
    </row>
    <row r="90" spans="2:25" s="634" customFormat="1" ht="34.9" hidden="1" customHeight="1">
      <c r="B90" s="216">
        <v>43647</v>
      </c>
      <c r="C90" s="694">
        <v>2416.0336198519999</v>
      </c>
      <c r="D90" s="694">
        <v>2249.2172397619997</v>
      </c>
      <c r="E90" s="532">
        <v>91.784834590000003</v>
      </c>
      <c r="F90" s="532">
        <v>2.3520402200000001</v>
      </c>
      <c r="G90" s="532">
        <v>617.5157559999999</v>
      </c>
      <c r="H90" s="694">
        <v>711.65263080999989</v>
      </c>
      <c r="I90" s="695">
        <v>32.077057451999998</v>
      </c>
      <c r="J90" s="695">
        <v>0.37728300000000004</v>
      </c>
      <c r="K90" s="695">
        <v>51.937149200000007</v>
      </c>
      <c r="L90" s="694">
        <v>84.39148965199999</v>
      </c>
      <c r="M90" s="694">
        <v>796.04412046199991</v>
      </c>
      <c r="N90" s="532">
        <v>85.736448999999993</v>
      </c>
      <c r="O90" s="532">
        <v>1.0885000000000001E-2</v>
      </c>
      <c r="P90" s="532">
        <v>1314.613445</v>
      </c>
      <c r="Q90" s="531">
        <v>1400.3607789999999</v>
      </c>
      <c r="R90" s="532">
        <v>17.047380399999998</v>
      </c>
      <c r="S90" s="532">
        <v>0.52936300000000003</v>
      </c>
      <c r="T90" s="532">
        <v>35.235596899999997</v>
      </c>
      <c r="U90" s="531">
        <v>52.812340300000002</v>
      </c>
      <c r="V90" s="532">
        <v>34.247912400000004</v>
      </c>
      <c r="W90" s="532">
        <v>0.16163069000000002</v>
      </c>
      <c r="X90" s="532">
        <v>132.406837</v>
      </c>
      <c r="Y90" s="531">
        <v>166.81638009</v>
      </c>
    </row>
    <row r="91" spans="2:25" s="634" customFormat="1" ht="34.9" hidden="1" customHeight="1">
      <c r="B91" s="217">
        <v>43678</v>
      </c>
      <c r="C91" s="696">
        <v>2308.0931860889996</v>
      </c>
      <c r="D91" s="696">
        <v>2131.2155075729993</v>
      </c>
      <c r="E91" s="697">
        <v>95.250597950000014</v>
      </c>
      <c r="F91" s="697">
        <v>2.3955151199999998</v>
      </c>
      <c r="G91" s="697">
        <v>609.80270399999995</v>
      </c>
      <c r="H91" s="696">
        <v>707.44881707000002</v>
      </c>
      <c r="I91" s="697">
        <v>31.939115002999998</v>
      </c>
      <c r="J91" s="697">
        <v>0.61731700000000012</v>
      </c>
      <c r="K91" s="697">
        <v>53.837306900000002</v>
      </c>
      <c r="L91" s="696">
        <v>86.393738903000013</v>
      </c>
      <c r="M91" s="696">
        <v>793.84255597300012</v>
      </c>
      <c r="N91" s="537">
        <v>62.285248799999998</v>
      </c>
      <c r="O91" s="537">
        <v>1.0885000000000001E-2</v>
      </c>
      <c r="P91" s="537">
        <v>1225.3612959999998</v>
      </c>
      <c r="Q91" s="536">
        <v>1287.6574297999998</v>
      </c>
      <c r="R91" s="537">
        <v>17.022315800000005</v>
      </c>
      <c r="S91" s="537">
        <v>0.31921900000000003</v>
      </c>
      <c r="T91" s="537">
        <v>32.373987</v>
      </c>
      <c r="U91" s="536">
        <v>49.715521800000005</v>
      </c>
      <c r="V91" s="537">
        <v>35.144616899999988</v>
      </c>
      <c r="W91" s="537">
        <v>0.17974861600000003</v>
      </c>
      <c r="X91" s="537">
        <v>141.553313</v>
      </c>
      <c r="Y91" s="536">
        <v>176.87767851599997</v>
      </c>
    </row>
    <row r="92" spans="2:25" s="634" customFormat="1" ht="34.9" hidden="1" customHeight="1">
      <c r="B92" s="216">
        <v>43709</v>
      </c>
      <c r="C92" s="694">
        <v>2520.2339033549997</v>
      </c>
      <c r="D92" s="694">
        <v>2334.2379728249998</v>
      </c>
      <c r="E92" s="532">
        <v>86.449416670000005</v>
      </c>
      <c r="F92" s="532">
        <v>2.2421715</v>
      </c>
      <c r="G92" s="532">
        <v>620.7825059999999</v>
      </c>
      <c r="H92" s="694">
        <v>709.47409416999994</v>
      </c>
      <c r="I92" s="695">
        <v>62.655011954999999</v>
      </c>
      <c r="J92" s="695">
        <v>1.0628149999999998</v>
      </c>
      <c r="K92" s="695">
        <v>53.642327200000004</v>
      </c>
      <c r="L92" s="694">
        <v>117.360154155</v>
      </c>
      <c r="M92" s="694">
        <v>826.83424832499986</v>
      </c>
      <c r="N92" s="532">
        <v>62.126151</v>
      </c>
      <c r="O92" s="532">
        <v>1.0885000000000001E-2</v>
      </c>
      <c r="P92" s="532">
        <v>1395.9243019999999</v>
      </c>
      <c r="Q92" s="531">
        <v>1458.061338</v>
      </c>
      <c r="R92" s="532">
        <v>19.3900963</v>
      </c>
      <c r="S92" s="532">
        <v>0.23535900000000001</v>
      </c>
      <c r="T92" s="532">
        <v>29.716931199999998</v>
      </c>
      <c r="U92" s="531">
        <v>49.342386500000003</v>
      </c>
      <c r="V92" s="532">
        <v>55.587048600000003</v>
      </c>
      <c r="W92" s="532">
        <v>0.18079092999999999</v>
      </c>
      <c r="X92" s="532">
        <v>130.22809100000001</v>
      </c>
      <c r="Y92" s="531">
        <v>185.99593053000001</v>
      </c>
    </row>
    <row r="93" spans="2:25" s="634" customFormat="1" ht="34.9" hidden="1" customHeight="1">
      <c r="B93" s="217">
        <v>43739</v>
      </c>
      <c r="C93" s="696">
        <v>2599.9865976440001</v>
      </c>
      <c r="D93" s="696">
        <v>2420.122466493</v>
      </c>
      <c r="E93" s="697">
        <v>88.610936130000013</v>
      </c>
      <c r="F93" s="697">
        <v>1.9741185999999999</v>
      </c>
      <c r="G93" s="697">
        <v>625.15579300000002</v>
      </c>
      <c r="H93" s="696">
        <v>715.74084773000004</v>
      </c>
      <c r="I93" s="697">
        <v>37.427850762999995</v>
      </c>
      <c r="J93" s="697">
        <v>1.2948999999999999</v>
      </c>
      <c r="K93" s="697">
        <v>52.409987299999997</v>
      </c>
      <c r="L93" s="696">
        <v>91.132738062999991</v>
      </c>
      <c r="M93" s="696">
        <v>806.87358579300007</v>
      </c>
      <c r="N93" s="537">
        <v>58.817712700000008</v>
      </c>
      <c r="O93" s="537">
        <v>1.0909E-2</v>
      </c>
      <c r="P93" s="537">
        <v>1497.7824000000001</v>
      </c>
      <c r="Q93" s="536">
        <v>1556.6110217</v>
      </c>
      <c r="R93" s="537">
        <v>12.543499499999999</v>
      </c>
      <c r="S93" s="537">
        <v>0.21304200000000001</v>
      </c>
      <c r="T93" s="537">
        <v>43.881317500000002</v>
      </c>
      <c r="U93" s="536">
        <v>56.637859000000006</v>
      </c>
      <c r="V93" s="537">
        <v>49.592030300000005</v>
      </c>
      <c r="W93" s="537">
        <v>0.21715985100000001</v>
      </c>
      <c r="X93" s="537">
        <v>130.05494099999999</v>
      </c>
      <c r="Y93" s="536">
        <v>179.86413115099998</v>
      </c>
    </row>
    <row r="94" spans="2:25" s="634" customFormat="1" ht="34.9" hidden="1" customHeight="1">
      <c r="B94" s="216">
        <v>43770</v>
      </c>
      <c r="C94" s="694">
        <v>2458.0148699780002</v>
      </c>
      <c r="D94" s="694">
        <v>2293.3765831380001</v>
      </c>
      <c r="E94" s="532">
        <v>96.951297310000001</v>
      </c>
      <c r="F94" s="532">
        <v>3.90370588</v>
      </c>
      <c r="G94" s="532">
        <v>606.652333</v>
      </c>
      <c r="H94" s="694">
        <v>707.50733618999993</v>
      </c>
      <c r="I94" s="695">
        <v>42.316007947999999</v>
      </c>
      <c r="J94" s="695">
        <v>1.386787</v>
      </c>
      <c r="K94" s="695">
        <v>53.404966899999998</v>
      </c>
      <c r="L94" s="694">
        <v>97.107761847999981</v>
      </c>
      <c r="M94" s="694">
        <v>804.61509803799993</v>
      </c>
      <c r="N94" s="532">
        <v>48.851311000000003</v>
      </c>
      <c r="O94" s="532">
        <v>1.0909E-2</v>
      </c>
      <c r="P94" s="532">
        <v>1385.7530240000001</v>
      </c>
      <c r="Q94" s="531">
        <v>1434.6152440000001</v>
      </c>
      <c r="R94" s="532">
        <v>13.366074600000001</v>
      </c>
      <c r="S94" s="532">
        <v>0.18655099999999999</v>
      </c>
      <c r="T94" s="532">
        <v>40.593615499999999</v>
      </c>
      <c r="U94" s="531">
        <v>54.146241099999997</v>
      </c>
      <c r="V94" s="532">
        <v>29.808770899999999</v>
      </c>
      <c r="W94" s="532">
        <v>1.07775094</v>
      </c>
      <c r="X94" s="532">
        <v>133.75176500000001</v>
      </c>
      <c r="Y94" s="531">
        <v>164.63828684000001</v>
      </c>
    </row>
    <row r="95" spans="2:25" s="634" customFormat="1" ht="34.9" hidden="1" customHeight="1">
      <c r="B95" s="217">
        <v>43800</v>
      </c>
      <c r="C95" s="696">
        <v>2472.8889849300003</v>
      </c>
      <c r="D95" s="696">
        <v>2281.3948413000003</v>
      </c>
      <c r="E95" s="697">
        <v>105.99443776</v>
      </c>
      <c r="F95" s="697">
        <v>2.4785219999999999</v>
      </c>
      <c r="G95" s="697">
        <v>601.03777100000002</v>
      </c>
      <c r="H95" s="696">
        <v>709.51073076</v>
      </c>
      <c r="I95" s="697">
        <v>86.384458240000001</v>
      </c>
      <c r="J95" s="697">
        <v>1.6209070000000001</v>
      </c>
      <c r="K95" s="697">
        <v>54.109664100000003</v>
      </c>
      <c r="L95" s="696">
        <v>142.11502934000001</v>
      </c>
      <c r="M95" s="696">
        <v>851.62576009999998</v>
      </c>
      <c r="N95" s="537">
        <v>50.969573100000005</v>
      </c>
      <c r="O95" s="537">
        <v>1.0905E-2</v>
      </c>
      <c r="P95" s="537">
        <v>1327.853658</v>
      </c>
      <c r="Q95" s="536">
        <v>1378.8341361000003</v>
      </c>
      <c r="R95" s="537">
        <v>12.596266</v>
      </c>
      <c r="S95" s="537">
        <v>0.16211399999999998</v>
      </c>
      <c r="T95" s="537">
        <v>38.176565100000005</v>
      </c>
      <c r="U95" s="536">
        <v>50.934945100000007</v>
      </c>
      <c r="V95" s="537">
        <v>36.944143299999993</v>
      </c>
      <c r="W95" s="537">
        <v>0.21221732999999998</v>
      </c>
      <c r="X95" s="537">
        <v>154.337783</v>
      </c>
      <c r="Y95" s="536">
        <v>191.49414363</v>
      </c>
    </row>
    <row r="96" spans="2:25" s="634" customFormat="1" ht="34.9" hidden="1" customHeight="1">
      <c r="B96" s="215">
        <v>2020</v>
      </c>
      <c r="C96" s="636"/>
      <c r="D96" s="636"/>
      <c r="E96" s="636"/>
      <c r="F96" s="636"/>
      <c r="G96" s="636"/>
      <c r="H96" s="636"/>
      <c r="I96" s="636"/>
      <c r="J96" s="636"/>
      <c r="K96" s="636"/>
      <c r="L96" s="636"/>
      <c r="M96" s="636"/>
      <c r="N96" s="891"/>
      <c r="O96" s="891"/>
      <c r="P96" s="891"/>
      <c r="Q96" s="891"/>
      <c r="R96" s="891"/>
      <c r="S96" s="891"/>
      <c r="T96" s="891"/>
      <c r="U96" s="891"/>
      <c r="V96" s="891"/>
      <c r="W96" s="891"/>
      <c r="X96" s="897"/>
      <c r="Y96" s="891"/>
    </row>
    <row r="97" spans="2:25" s="634" customFormat="1" ht="34.9" hidden="1" customHeight="1">
      <c r="B97" s="216">
        <v>43831</v>
      </c>
      <c r="C97" s="694">
        <v>2282.6608714650001</v>
      </c>
      <c r="D97" s="694">
        <v>2090.7750825019998</v>
      </c>
      <c r="E97" s="532">
        <v>103.54713019</v>
      </c>
      <c r="F97" s="532">
        <v>9.5202955399999993</v>
      </c>
      <c r="G97" s="532">
        <v>645.96270500000003</v>
      </c>
      <c r="H97" s="694">
        <v>759.03013073</v>
      </c>
      <c r="I97" s="695">
        <v>52.065180371999993</v>
      </c>
      <c r="J97" s="695">
        <v>1.8332839999999999</v>
      </c>
      <c r="K97" s="695">
        <v>58.072180999999993</v>
      </c>
      <c r="L97" s="694">
        <v>111.97064537199999</v>
      </c>
      <c r="M97" s="694">
        <v>871.00077610199992</v>
      </c>
      <c r="N97" s="532">
        <v>65.645690799999997</v>
      </c>
      <c r="O97" s="532">
        <v>1.0932000000000001E-2</v>
      </c>
      <c r="P97" s="532">
        <v>1107.015842</v>
      </c>
      <c r="Q97" s="531">
        <v>1172.6724647999999</v>
      </c>
      <c r="R97" s="532">
        <v>13.674301</v>
      </c>
      <c r="S97" s="532">
        <v>0.18007699999999999</v>
      </c>
      <c r="T97" s="532">
        <v>33.247463600000003</v>
      </c>
      <c r="U97" s="531">
        <v>47.101841600000007</v>
      </c>
      <c r="V97" s="532">
        <v>46.172544500000001</v>
      </c>
      <c r="W97" s="532">
        <v>0.29134646299999994</v>
      </c>
      <c r="X97" s="532">
        <v>145.421898</v>
      </c>
      <c r="Y97" s="531">
        <v>191.88578896300001</v>
      </c>
    </row>
    <row r="98" spans="2:25" s="634" customFormat="1" ht="34.9" hidden="1" customHeight="1">
      <c r="B98" s="217">
        <v>43862</v>
      </c>
      <c r="C98" s="696">
        <v>2348.6537780090002</v>
      </c>
      <c r="D98" s="696">
        <v>2166.1941574130001</v>
      </c>
      <c r="E98" s="697">
        <v>68.943314830000006</v>
      </c>
      <c r="F98" s="697">
        <v>4.2803294100000002</v>
      </c>
      <c r="G98" s="697">
        <v>660.64924199999996</v>
      </c>
      <c r="H98" s="696">
        <v>733.87288624000007</v>
      </c>
      <c r="I98" s="697">
        <v>36.313622772999999</v>
      </c>
      <c r="J98" s="697">
        <v>0.12558</v>
      </c>
      <c r="K98" s="697">
        <v>62.172567700000002</v>
      </c>
      <c r="L98" s="696">
        <v>98.611770472999993</v>
      </c>
      <c r="M98" s="696">
        <v>832.48465671300005</v>
      </c>
      <c r="N98" s="537">
        <v>57.154638600000006</v>
      </c>
      <c r="O98" s="537">
        <v>1.093E-2</v>
      </c>
      <c r="P98" s="537">
        <v>1226.3292550000001</v>
      </c>
      <c r="Q98" s="536">
        <v>1283.4948236</v>
      </c>
      <c r="R98" s="537">
        <v>18.8910564</v>
      </c>
      <c r="S98" s="537">
        <v>0.30096300000000004</v>
      </c>
      <c r="T98" s="537">
        <v>31.0226577</v>
      </c>
      <c r="U98" s="536">
        <v>50.214677100000003</v>
      </c>
      <c r="V98" s="537">
        <v>31.280950000000001</v>
      </c>
      <c r="W98" s="537">
        <v>0.34131659599999997</v>
      </c>
      <c r="X98" s="537">
        <v>150.83735399999998</v>
      </c>
      <c r="Y98" s="536">
        <v>182.45962059599998</v>
      </c>
    </row>
    <row r="99" spans="2:25" s="634" customFormat="1" ht="34.9" hidden="1" customHeight="1">
      <c r="B99" s="216">
        <v>43891</v>
      </c>
      <c r="C99" s="694">
        <v>2184.0978720349999</v>
      </c>
      <c r="D99" s="694">
        <v>1994.5049244389998</v>
      </c>
      <c r="E99" s="532">
        <v>82.708885699999996</v>
      </c>
      <c r="F99" s="532">
        <v>4.3526075800000008</v>
      </c>
      <c r="G99" s="532">
        <v>651.26577199999997</v>
      </c>
      <c r="H99" s="694">
        <v>738.32726528000001</v>
      </c>
      <c r="I99" s="695">
        <v>22.842969758999999</v>
      </c>
      <c r="J99" s="695">
        <v>8.5492000000000012E-2</v>
      </c>
      <c r="K99" s="695">
        <v>66.086393200000003</v>
      </c>
      <c r="L99" s="694">
        <v>89.014854959000004</v>
      </c>
      <c r="M99" s="694">
        <v>827.342120239</v>
      </c>
      <c r="N99" s="532">
        <v>43.778363499999998</v>
      </c>
      <c r="O99" s="532">
        <v>1.0926E-2</v>
      </c>
      <c r="P99" s="532">
        <v>1078.278959</v>
      </c>
      <c r="Q99" s="531">
        <v>1122.0682484999998</v>
      </c>
      <c r="R99" s="532">
        <v>15.699156599999998</v>
      </c>
      <c r="S99" s="532">
        <v>0.28393299999999999</v>
      </c>
      <c r="T99" s="532">
        <v>29.111466100000001</v>
      </c>
      <c r="U99" s="531">
        <v>45.094555700000001</v>
      </c>
      <c r="V99" s="532">
        <v>60.701779999999999</v>
      </c>
      <c r="W99" s="532">
        <v>0.37265159599999997</v>
      </c>
      <c r="X99" s="532">
        <v>128.51851600000001</v>
      </c>
      <c r="Y99" s="531">
        <v>189.59294759600002</v>
      </c>
    </row>
    <row r="100" spans="2:25" s="634" customFormat="1" ht="34.9" hidden="1" customHeight="1">
      <c r="B100" s="217">
        <v>43922</v>
      </c>
      <c r="C100" s="696">
        <v>2230.0474684119999</v>
      </c>
      <c r="D100" s="696">
        <v>2042.9874062159997</v>
      </c>
      <c r="E100" s="697">
        <v>72.852681709999999</v>
      </c>
      <c r="F100" s="697">
        <v>2.4715003900000001</v>
      </c>
      <c r="G100" s="697">
        <v>666.45837199999994</v>
      </c>
      <c r="H100" s="696">
        <v>741.78255409999986</v>
      </c>
      <c r="I100" s="697">
        <v>23.895909266</v>
      </c>
      <c r="J100" s="697">
        <v>0.18643585000000001</v>
      </c>
      <c r="K100" s="697">
        <v>65.463979399999999</v>
      </c>
      <c r="L100" s="696">
        <v>89.546324515999999</v>
      </c>
      <c r="M100" s="696">
        <v>831.32887861599988</v>
      </c>
      <c r="N100" s="537">
        <v>82.846842099999975</v>
      </c>
      <c r="O100" s="537">
        <v>1.0954E-2</v>
      </c>
      <c r="P100" s="537">
        <v>1089.276709</v>
      </c>
      <c r="Q100" s="536">
        <v>1172.1345050999998</v>
      </c>
      <c r="R100" s="537">
        <v>13.065878699999999</v>
      </c>
      <c r="S100" s="537">
        <v>0.26182500000000003</v>
      </c>
      <c r="T100" s="537">
        <v>26.1963188</v>
      </c>
      <c r="U100" s="536">
        <v>39.524022500000001</v>
      </c>
      <c r="V100" s="537">
        <v>55.349706600000005</v>
      </c>
      <c r="W100" s="537">
        <v>0.76074859600000011</v>
      </c>
      <c r="X100" s="537">
        <v>130.94960700000001</v>
      </c>
      <c r="Y100" s="536">
        <v>187.06006219600002</v>
      </c>
    </row>
    <row r="101" spans="2:25" s="634" customFormat="1" ht="34.9" hidden="1" customHeight="1">
      <c r="B101" s="216">
        <v>43952</v>
      </c>
      <c r="C101" s="694">
        <v>2105.5300475829999</v>
      </c>
      <c r="D101" s="694">
        <v>1915.3312947230002</v>
      </c>
      <c r="E101" s="532">
        <v>81.115905029999993</v>
      </c>
      <c r="F101" s="532">
        <v>4.4192465700000003</v>
      </c>
      <c r="G101" s="532">
        <v>641.05663700000002</v>
      </c>
      <c r="H101" s="694">
        <v>726.59178860000009</v>
      </c>
      <c r="I101" s="695">
        <v>26.072897122999997</v>
      </c>
      <c r="J101" s="695">
        <v>0.116674</v>
      </c>
      <c r="K101" s="695">
        <v>65.616201400000008</v>
      </c>
      <c r="L101" s="694">
        <v>91.805772523000002</v>
      </c>
      <c r="M101" s="694">
        <v>818.39756112300006</v>
      </c>
      <c r="N101" s="532">
        <v>75.42585179999999</v>
      </c>
      <c r="O101" s="532">
        <v>1.0952E-2</v>
      </c>
      <c r="P101" s="532">
        <v>981.72066600000005</v>
      </c>
      <c r="Q101" s="531">
        <v>1057.1574697999999</v>
      </c>
      <c r="R101" s="532">
        <v>16.094972000000002</v>
      </c>
      <c r="S101" s="532">
        <v>0.141373</v>
      </c>
      <c r="T101" s="532">
        <v>23.539918800000002</v>
      </c>
      <c r="U101" s="531">
        <v>39.776263800000009</v>
      </c>
      <c r="V101" s="532">
        <v>44.894470399999996</v>
      </c>
      <c r="W101" s="532">
        <v>3.0361084599999999</v>
      </c>
      <c r="X101" s="532">
        <v>142.26817400000002</v>
      </c>
      <c r="Y101" s="531">
        <v>190.19875286000001</v>
      </c>
    </row>
    <row r="102" spans="2:25" s="634" customFormat="1" ht="34.9" hidden="1" customHeight="1">
      <c r="B102" s="217">
        <v>43983</v>
      </c>
      <c r="C102" s="696">
        <v>2164.2455771539999</v>
      </c>
      <c r="D102" s="696">
        <v>1972.5874233939999</v>
      </c>
      <c r="E102" s="697">
        <v>75.811044450000011</v>
      </c>
      <c r="F102" s="697">
        <v>3.17520238</v>
      </c>
      <c r="G102" s="697">
        <v>653.61674600000003</v>
      </c>
      <c r="H102" s="696">
        <v>732.60299283000006</v>
      </c>
      <c r="I102" s="697">
        <v>54.130326563999994</v>
      </c>
      <c r="J102" s="697">
        <v>0.24365599999999998</v>
      </c>
      <c r="K102" s="697">
        <v>64.233737099999999</v>
      </c>
      <c r="L102" s="696">
        <v>118.60771966399999</v>
      </c>
      <c r="M102" s="696">
        <v>851.21071249400006</v>
      </c>
      <c r="N102" s="537">
        <v>96.177545099999989</v>
      </c>
      <c r="O102" s="537">
        <v>1.095E-2</v>
      </c>
      <c r="P102" s="537">
        <v>991.30900999999994</v>
      </c>
      <c r="Q102" s="536">
        <v>1087.4975050999999</v>
      </c>
      <c r="R102" s="537">
        <v>11.8607134</v>
      </c>
      <c r="S102" s="537">
        <v>0.369809</v>
      </c>
      <c r="T102" s="537">
        <v>21.648683399999999</v>
      </c>
      <c r="U102" s="536">
        <v>33.879205799999994</v>
      </c>
      <c r="V102" s="537">
        <v>45.032525300000017</v>
      </c>
      <c r="W102" s="537">
        <v>1.95702946</v>
      </c>
      <c r="X102" s="537">
        <v>144.668599</v>
      </c>
      <c r="Y102" s="536">
        <v>191.65815376</v>
      </c>
    </row>
    <row r="103" spans="2:25" s="634" customFormat="1" ht="34.9" hidden="1" customHeight="1">
      <c r="B103" s="216">
        <v>44013</v>
      </c>
      <c r="C103" s="694">
        <v>2110.6822999840001</v>
      </c>
      <c r="D103" s="694">
        <v>1925.351947824</v>
      </c>
      <c r="E103" s="532">
        <v>78.722660479999988</v>
      </c>
      <c r="F103" s="532">
        <v>3.2267816499999999</v>
      </c>
      <c r="G103" s="532">
        <v>619.59114099999999</v>
      </c>
      <c r="H103" s="694">
        <v>701.54058313000007</v>
      </c>
      <c r="I103" s="695">
        <v>24.138326593999999</v>
      </c>
      <c r="J103" s="695">
        <v>0.28126900000000005</v>
      </c>
      <c r="K103" s="695">
        <v>68.540974999999989</v>
      </c>
      <c r="L103" s="694">
        <v>92.960570593999989</v>
      </c>
      <c r="M103" s="694">
        <v>794.50115372400012</v>
      </c>
      <c r="N103" s="532">
        <v>71.319412499999984</v>
      </c>
      <c r="O103" s="532">
        <v>1.0975E-2</v>
      </c>
      <c r="P103" s="532">
        <v>1027.946273</v>
      </c>
      <c r="Q103" s="531">
        <v>1099.2766604999999</v>
      </c>
      <c r="R103" s="532">
        <v>10.8418338</v>
      </c>
      <c r="S103" s="532">
        <v>0.38134699999999999</v>
      </c>
      <c r="T103" s="532">
        <v>20.350952800000002</v>
      </c>
      <c r="U103" s="531">
        <v>31.5741336</v>
      </c>
      <c r="V103" s="532">
        <v>35.661466259999997</v>
      </c>
      <c r="W103" s="532">
        <v>1.0088099000000001</v>
      </c>
      <c r="X103" s="532">
        <v>148.660076</v>
      </c>
      <c r="Y103" s="531">
        <v>185.33035215999999</v>
      </c>
    </row>
    <row r="104" spans="2:25" s="634" customFormat="1" ht="34.9" hidden="1" customHeight="1">
      <c r="B104" s="217">
        <v>44044</v>
      </c>
      <c r="C104" s="696">
        <v>2177.3745199499999</v>
      </c>
      <c r="D104" s="696">
        <v>1991.9376047600001</v>
      </c>
      <c r="E104" s="697">
        <v>94.759523519999988</v>
      </c>
      <c r="F104" s="697">
        <v>3.4372016000000003</v>
      </c>
      <c r="G104" s="697">
        <v>628.47970600000008</v>
      </c>
      <c r="H104" s="696">
        <v>726.67643111999996</v>
      </c>
      <c r="I104" s="697">
        <v>42.802978070000002</v>
      </c>
      <c r="J104" s="697">
        <v>0.421906</v>
      </c>
      <c r="K104" s="697">
        <v>69.6937736</v>
      </c>
      <c r="L104" s="696">
        <v>112.91865766999999</v>
      </c>
      <c r="M104" s="696">
        <v>839.59508878999998</v>
      </c>
      <c r="N104" s="537">
        <v>93.727139699999995</v>
      </c>
      <c r="O104" s="537">
        <v>1.0971E-2</v>
      </c>
      <c r="P104" s="537">
        <v>1029.0022630000001</v>
      </c>
      <c r="Q104" s="536">
        <v>1122.7403737</v>
      </c>
      <c r="R104" s="537">
        <v>9.5621901700000009</v>
      </c>
      <c r="S104" s="537">
        <v>0.36058799999999996</v>
      </c>
      <c r="T104" s="537">
        <v>19.679364100000001</v>
      </c>
      <c r="U104" s="536">
        <v>29.602142270000002</v>
      </c>
      <c r="V104" s="537">
        <v>39.67636092</v>
      </c>
      <c r="W104" s="537">
        <v>1.48427927</v>
      </c>
      <c r="X104" s="537">
        <v>144.276275</v>
      </c>
      <c r="Y104" s="536">
        <v>185.43691519000001</v>
      </c>
    </row>
    <row r="105" spans="2:25" s="634" customFormat="1" ht="34.9" hidden="1" customHeight="1">
      <c r="B105" s="216">
        <v>44075</v>
      </c>
      <c r="C105" s="694">
        <v>2236.9357775370004</v>
      </c>
      <c r="D105" s="694">
        <v>2061.96581337</v>
      </c>
      <c r="E105" s="532">
        <v>94.58815964999998</v>
      </c>
      <c r="F105" s="532">
        <v>2.5613092000000002</v>
      </c>
      <c r="G105" s="532">
        <v>633.93785400000002</v>
      </c>
      <c r="H105" s="694">
        <v>731.08732284999996</v>
      </c>
      <c r="I105" s="695">
        <v>32.919127909999993</v>
      </c>
      <c r="J105" s="695">
        <v>0.39701899999999996</v>
      </c>
      <c r="K105" s="695">
        <v>71.044098300000002</v>
      </c>
      <c r="L105" s="694">
        <v>104.36024520999999</v>
      </c>
      <c r="M105" s="694">
        <v>835.44756805999998</v>
      </c>
      <c r="N105" s="532">
        <v>43.129562100000008</v>
      </c>
      <c r="O105" s="532">
        <v>1.0969E-2</v>
      </c>
      <c r="P105" s="532">
        <v>1154.4227390000001</v>
      </c>
      <c r="Q105" s="531">
        <v>1197.5632701</v>
      </c>
      <c r="R105" s="532">
        <v>9.7668070099999991</v>
      </c>
      <c r="S105" s="532">
        <v>0.34211400000000003</v>
      </c>
      <c r="T105" s="532">
        <v>18.846054199999998</v>
      </c>
      <c r="U105" s="531">
        <v>28.954975209999994</v>
      </c>
      <c r="V105" s="532">
        <v>35.285667100000012</v>
      </c>
      <c r="W105" s="532">
        <v>0.48120306699999998</v>
      </c>
      <c r="X105" s="532">
        <v>139.20309399999999</v>
      </c>
      <c r="Y105" s="531">
        <v>174.969964167</v>
      </c>
    </row>
    <row r="106" spans="2:25" s="634" customFormat="1" ht="34.9" hidden="1" customHeight="1">
      <c r="B106" s="217">
        <v>44105</v>
      </c>
      <c r="C106" s="696">
        <v>2335.0538192879999</v>
      </c>
      <c r="D106" s="696">
        <v>2144.9309817209996</v>
      </c>
      <c r="E106" s="697">
        <v>96.221789429999987</v>
      </c>
      <c r="F106" s="697">
        <v>1.6957289399999997</v>
      </c>
      <c r="G106" s="697">
        <v>660.27070299999991</v>
      </c>
      <c r="H106" s="696">
        <v>758.18822136999995</v>
      </c>
      <c r="I106" s="697">
        <v>32.541078451000004</v>
      </c>
      <c r="J106" s="697">
        <v>0.52411699999999994</v>
      </c>
      <c r="K106" s="697">
        <v>70.467883900000004</v>
      </c>
      <c r="L106" s="696">
        <v>103.53307935100001</v>
      </c>
      <c r="M106" s="696">
        <v>861.72130072099981</v>
      </c>
      <c r="N106" s="537">
        <v>58.336507400000002</v>
      </c>
      <c r="O106" s="537">
        <v>1.0988E-2</v>
      </c>
      <c r="P106" s="537">
        <v>1195.626182</v>
      </c>
      <c r="Q106" s="536">
        <v>1253.9736774</v>
      </c>
      <c r="R106" s="537">
        <v>10.2606331</v>
      </c>
      <c r="S106" s="537">
        <v>0.38342400000000004</v>
      </c>
      <c r="T106" s="537">
        <v>18.591946499999999</v>
      </c>
      <c r="U106" s="536">
        <v>29.2360036</v>
      </c>
      <c r="V106" s="537">
        <v>44.805403499999997</v>
      </c>
      <c r="W106" s="537">
        <v>0.70195406700000018</v>
      </c>
      <c r="X106" s="537">
        <v>144.61547999999999</v>
      </c>
      <c r="Y106" s="536">
        <v>190.122837567</v>
      </c>
    </row>
    <row r="107" spans="2:25" s="634" customFormat="1" ht="34.9" hidden="1" customHeight="1">
      <c r="B107" s="216">
        <v>44136</v>
      </c>
      <c r="C107" s="694">
        <v>2510.0733220220004</v>
      </c>
      <c r="D107" s="694">
        <v>2338.1114822119998</v>
      </c>
      <c r="E107" s="532">
        <v>90.046026560000016</v>
      </c>
      <c r="F107" s="532">
        <v>2.9031295699999995</v>
      </c>
      <c r="G107" s="532">
        <v>675.31930199999999</v>
      </c>
      <c r="H107" s="694">
        <v>768.26845813</v>
      </c>
      <c r="I107" s="695">
        <v>32.984294511999998</v>
      </c>
      <c r="J107" s="695">
        <v>0.52910599999999997</v>
      </c>
      <c r="K107" s="695">
        <v>70.98935680000001</v>
      </c>
      <c r="L107" s="694">
        <v>104.502757312</v>
      </c>
      <c r="M107" s="694">
        <v>872.77121544199997</v>
      </c>
      <c r="N107" s="532">
        <v>83.392835399999996</v>
      </c>
      <c r="O107" s="532">
        <v>1.0988E-2</v>
      </c>
      <c r="P107" s="532">
        <v>1354.8517589999999</v>
      </c>
      <c r="Q107" s="531">
        <v>1438.2555823999999</v>
      </c>
      <c r="R107" s="532">
        <v>8.4820809700000002</v>
      </c>
      <c r="S107" s="532">
        <v>0.39324399999999998</v>
      </c>
      <c r="T107" s="532">
        <v>18.209359399999997</v>
      </c>
      <c r="U107" s="531">
        <v>27.084684369999994</v>
      </c>
      <c r="V107" s="532">
        <v>31.738201099999998</v>
      </c>
      <c r="W107" s="532">
        <v>1.2776987100000001</v>
      </c>
      <c r="X107" s="532">
        <v>138.94594000000001</v>
      </c>
      <c r="Y107" s="531">
        <v>171.96183981000001</v>
      </c>
    </row>
    <row r="108" spans="2:25" s="634" customFormat="1" ht="34.9" hidden="1" customHeight="1">
      <c r="B108" s="217">
        <v>44166</v>
      </c>
      <c r="C108" s="696">
        <v>2647.2305728250003</v>
      </c>
      <c r="D108" s="696">
        <v>2424.9464877730006</v>
      </c>
      <c r="E108" s="697">
        <v>87.030191899999991</v>
      </c>
      <c r="F108" s="697">
        <v>3.1638418100000001</v>
      </c>
      <c r="G108" s="697">
        <v>681.13131999999996</v>
      </c>
      <c r="H108" s="696">
        <v>771.32535371000006</v>
      </c>
      <c r="I108" s="697">
        <v>35.515854073</v>
      </c>
      <c r="J108" s="697">
        <v>0.59649599999999992</v>
      </c>
      <c r="K108" s="697">
        <v>76.363494500000002</v>
      </c>
      <c r="L108" s="696">
        <v>112.47584457299999</v>
      </c>
      <c r="M108" s="696">
        <v>883.80119828300008</v>
      </c>
      <c r="N108" s="537">
        <v>143.21573800000002</v>
      </c>
      <c r="O108" s="537">
        <v>1.0988E-2</v>
      </c>
      <c r="P108" s="537">
        <v>1369.3579069999998</v>
      </c>
      <c r="Q108" s="536">
        <v>1512.5846329999999</v>
      </c>
      <c r="R108" s="537">
        <v>9.73955649</v>
      </c>
      <c r="S108" s="537">
        <v>0.43407399999999996</v>
      </c>
      <c r="T108" s="537">
        <v>18.387025999999999</v>
      </c>
      <c r="U108" s="536">
        <v>28.56065649</v>
      </c>
      <c r="V108" s="537">
        <v>70.698087900000004</v>
      </c>
      <c r="W108" s="537">
        <v>0.66210315200000014</v>
      </c>
      <c r="X108" s="537">
        <v>150.92389400000002</v>
      </c>
      <c r="Y108" s="536">
        <v>222.28408505199997</v>
      </c>
    </row>
    <row r="109" spans="2:25" s="634" customFormat="1" ht="34.9" hidden="1" customHeight="1">
      <c r="B109" s="215">
        <v>2021</v>
      </c>
      <c r="C109" s="636"/>
      <c r="D109" s="636"/>
      <c r="E109" s="636"/>
      <c r="F109" s="636"/>
      <c r="G109" s="636"/>
      <c r="H109" s="636"/>
      <c r="I109" s="636"/>
      <c r="J109" s="636"/>
      <c r="K109" s="636"/>
      <c r="L109" s="636"/>
      <c r="M109" s="636"/>
      <c r="N109" s="891"/>
      <c r="O109" s="891"/>
      <c r="P109" s="891"/>
      <c r="Q109" s="891"/>
      <c r="R109" s="891"/>
      <c r="S109" s="891"/>
      <c r="T109" s="891"/>
      <c r="U109" s="891"/>
      <c r="V109" s="891"/>
      <c r="W109" s="891"/>
      <c r="X109" s="897"/>
      <c r="Y109" s="891"/>
    </row>
    <row r="110" spans="2:25" s="634" customFormat="1" ht="34.9" hidden="1" customHeight="1">
      <c r="B110" s="216">
        <v>44197</v>
      </c>
      <c r="C110" s="694">
        <v>2616.3952544130002</v>
      </c>
      <c r="D110" s="694">
        <v>2408.9604896610003</v>
      </c>
      <c r="E110" s="532">
        <v>106.1645704</v>
      </c>
      <c r="F110" s="532">
        <v>3.8425798099999997</v>
      </c>
      <c r="G110" s="532">
        <v>654.68459400000006</v>
      </c>
      <c r="H110" s="694">
        <v>764.69174421000002</v>
      </c>
      <c r="I110" s="695">
        <v>32.299931551000007</v>
      </c>
      <c r="J110" s="695">
        <v>0.86559199999999992</v>
      </c>
      <c r="K110" s="695">
        <v>77.587636100000012</v>
      </c>
      <c r="L110" s="694">
        <v>110.75315965100002</v>
      </c>
      <c r="M110" s="694">
        <v>875.44490386100006</v>
      </c>
      <c r="N110" s="532">
        <v>114.68854999999999</v>
      </c>
      <c r="O110" s="532">
        <v>1.1011999999999999E-2</v>
      </c>
      <c r="P110" s="532">
        <v>1388.4599679999999</v>
      </c>
      <c r="Q110" s="531">
        <v>1503.1595299999999</v>
      </c>
      <c r="R110" s="532">
        <v>10.868824</v>
      </c>
      <c r="S110" s="532">
        <v>0.48767399999999994</v>
      </c>
      <c r="T110" s="532">
        <v>18.999557800000002</v>
      </c>
      <c r="U110" s="531">
        <v>30.356055800000004</v>
      </c>
      <c r="V110" s="532">
        <v>44.308983999999995</v>
      </c>
      <c r="W110" s="532">
        <v>0.5904167520000001</v>
      </c>
      <c r="X110" s="532">
        <v>162.53536399999999</v>
      </c>
      <c r="Y110" s="531">
        <v>207.43476475199998</v>
      </c>
    </row>
    <row r="111" spans="2:25" s="634" customFormat="1" ht="34.9" hidden="1" customHeight="1">
      <c r="B111" s="217">
        <v>44228</v>
      </c>
      <c r="C111" s="696">
        <v>2614.3632206909997</v>
      </c>
      <c r="D111" s="696">
        <v>2396.7772589409997</v>
      </c>
      <c r="E111" s="697">
        <v>94.001769660000008</v>
      </c>
      <c r="F111" s="697">
        <v>3.88832252</v>
      </c>
      <c r="G111" s="697">
        <v>665.07017300000007</v>
      </c>
      <c r="H111" s="696">
        <v>762.96026517999996</v>
      </c>
      <c r="I111" s="697">
        <v>32.956511251000009</v>
      </c>
      <c r="J111" s="697">
        <v>1.4277310000000001</v>
      </c>
      <c r="K111" s="697">
        <v>81.178816400000002</v>
      </c>
      <c r="L111" s="696">
        <v>115.56305865100001</v>
      </c>
      <c r="M111" s="696">
        <v>878.52332383099997</v>
      </c>
      <c r="N111" s="537">
        <v>112.91158999999999</v>
      </c>
      <c r="O111" s="537">
        <v>1.1011999999999999E-2</v>
      </c>
      <c r="P111" s="537">
        <v>1375.720597</v>
      </c>
      <c r="Q111" s="536">
        <v>1488.6431989999999</v>
      </c>
      <c r="R111" s="537">
        <v>9.8653489100000016</v>
      </c>
      <c r="S111" s="537">
        <v>0.50461099999999992</v>
      </c>
      <c r="T111" s="537">
        <v>19.240776199999999</v>
      </c>
      <c r="U111" s="536">
        <v>29.610736109999998</v>
      </c>
      <c r="V111" s="537">
        <v>49.071135000000005</v>
      </c>
      <c r="W111" s="537">
        <v>1.3600387500000002</v>
      </c>
      <c r="X111" s="537">
        <v>167.154788</v>
      </c>
      <c r="Y111" s="536">
        <v>217.58596175000002</v>
      </c>
    </row>
    <row r="112" spans="2:25" s="634" customFormat="1" ht="34.9" hidden="1" customHeight="1">
      <c r="B112" s="216">
        <v>44256</v>
      </c>
      <c r="C112" s="694">
        <v>2528.7624440529999</v>
      </c>
      <c r="D112" s="694">
        <v>2327.2831773529997</v>
      </c>
      <c r="E112" s="532">
        <v>81.398706699999991</v>
      </c>
      <c r="F112" s="532">
        <v>3.3881935199999997</v>
      </c>
      <c r="G112" s="532">
        <v>660.64731799999993</v>
      </c>
      <c r="H112" s="694">
        <v>745.43421821999993</v>
      </c>
      <c r="I112" s="695">
        <v>28.364124423</v>
      </c>
      <c r="J112" s="695">
        <v>1.609148</v>
      </c>
      <c r="K112" s="695">
        <v>83.911254999999997</v>
      </c>
      <c r="L112" s="694">
        <v>113.88452742299999</v>
      </c>
      <c r="M112" s="694">
        <v>859.31874564299994</v>
      </c>
      <c r="N112" s="532">
        <v>112.60748899999999</v>
      </c>
      <c r="O112" s="532">
        <v>1.1011999999999999E-2</v>
      </c>
      <c r="P112" s="532">
        <v>1327.570377</v>
      </c>
      <c r="Q112" s="531">
        <v>1440.1888779999999</v>
      </c>
      <c r="R112" s="532">
        <v>8.2742418099999995</v>
      </c>
      <c r="S112" s="532">
        <v>0.56801500000000016</v>
      </c>
      <c r="T112" s="532">
        <v>18.933296899999998</v>
      </c>
      <c r="U112" s="531">
        <v>27.775553709999997</v>
      </c>
      <c r="V112" s="532">
        <v>32.508697900000001</v>
      </c>
      <c r="W112" s="532">
        <v>1.5454608000000001</v>
      </c>
      <c r="X112" s="532">
        <v>167.42510800000002</v>
      </c>
      <c r="Y112" s="531">
        <v>201.47926670000001</v>
      </c>
    </row>
    <row r="113" spans="2:25" s="634" customFormat="1" ht="34.9" hidden="1" customHeight="1">
      <c r="B113" s="217">
        <v>44287</v>
      </c>
      <c r="C113" s="696">
        <v>2502.4874351499998</v>
      </c>
      <c r="D113" s="696">
        <v>2296.2259310499999</v>
      </c>
      <c r="E113" s="697">
        <v>102.48444520000001</v>
      </c>
      <c r="F113" s="697">
        <v>2.4813379100000001</v>
      </c>
      <c r="G113" s="697">
        <v>675.61134100000004</v>
      </c>
      <c r="H113" s="696">
        <v>780.57712411</v>
      </c>
      <c r="I113" s="697">
        <v>30.568716899999998</v>
      </c>
      <c r="J113" s="697">
        <v>1.9691019999999999</v>
      </c>
      <c r="K113" s="697">
        <v>89.471727299999998</v>
      </c>
      <c r="L113" s="696">
        <v>122.0095462</v>
      </c>
      <c r="M113" s="696">
        <v>902.58667030999993</v>
      </c>
      <c r="N113" s="537">
        <v>88.622535900000003</v>
      </c>
      <c r="O113" s="537">
        <v>1.1032E-2</v>
      </c>
      <c r="P113" s="537">
        <v>1279.2950269999999</v>
      </c>
      <c r="Q113" s="536">
        <v>1367.9285948999998</v>
      </c>
      <c r="R113" s="537">
        <v>7.4163542399999995</v>
      </c>
      <c r="S113" s="537">
        <v>0.5239680000000001</v>
      </c>
      <c r="T113" s="537">
        <v>17.7703436</v>
      </c>
      <c r="U113" s="536">
        <v>25.710665840000001</v>
      </c>
      <c r="V113" s="537">
        <v>31.318804500000009</v>
      </c>
      <c r="W113" s="537">
        <v>1.3298256000000002</v>
      </c>
      <c r="X113" s="537">
        <v>173.61287399999998</v>
      </c>
      <c r="Y113" s="536">
        <v>206.2615041</v>
      </c>
    </row>
    <row r="114" spans="2:25" s="634" customFormat="1" ht="34.9" hidden="1" customHeight="1">
      <c r="B114" s="216">
        <v>44317</v>
      </c>
      <c r="C114" s="694">
        <v>2343.2175179000001</v>
      </c>
      <c r="D114" s="694">
        <v>2154.7719860000002</v>
      </c>
      <c r="E114" s="532">
        <v>73.058455199999997</v>
      </c>
      <c r="F114" s="532">
        <v>2.6288861400000001</v>
      </c>
      <c r="G114" s="532">
        <v>704.36631499999999</v>
      </c>
      <c r="H114" s="694">
        <v>780.05365633999997</v>
      </c>
      <c r="I114" s="695">
        <v>31.676320800000003</v>
      </c>
      <c r="J114" s="695">
        <v>2.1823910000000004</v>
      </c>
      <c r="K114" s="695">
        <v>88.199988300000001</v>
      </c>
      <c r="L114" s="694">
        <v>122.0587001</v>
      </c>
      <c r="M114" s="694">
        <v>902.11235643999999</v>
      </c>
      <c r="N114" s="532">
        <v>71.776477099999994</v>
      </c>
      <c r="O114" s="532">
        <v>1.1032E-2</v>
      </c>
      <c r="P114" s="532">
        <v>1156.601766</v>
      </c>
      <c r="Q114" s="531">
        <v>1228.3892750999998</v>
      </c>
      <c r="R114" s="532">
        <v>6.2636844599999995</v>
      </c>
      <c r="S114" s="532">
        <v>0.46137100000000009</v>
      </c>
      <c r="T114" s="532">
        <v>17.545299</v>
      </c>
      <c r="U114" s="531">
        <v>24.27035446</v>
      </c>
      <c r="V114" s="532">
        <v>42.558059200000002</v>
      </c>
      <c r="W114" s="532">
        <v>1.0514076999999999</v>
      </c>
      <c r="X114" s="532">
        <v>144.83606500000002</v>
      </c>
      <c r="Y114" s="531">
        <v>188.44553189999999</v>
      </c>
    </row>
    <row r="115" spans="2:25" s="634" customFormat="1" ht="34.9" hidden="1" customHeight="1">
      <c r="B115" s="217">
        <v>44348</v>
      </c>
      <c r="C115" s="696">
        <v>2406.8064400099997</v>
      </c>
      <c r="D115" s="696">
        <v>2192.58288842</v>
      </c>
      <c r="E115" s="697">
        <v>98.912682000000004</v>
      </c>
      <c r="F115" s="697">
        <v>2.5650643399999997</v>
      </c>
      <c r="G115" s="697">
        <v>723.3256520000001</v>
      </c>
      <c r="H115" s="696">
        <v>824.80339834000006</v>
      </c>
      <c r="I115" s="697">
        <v>32.034118300000003</v>
      </c>
      <c r="J115" s="697">
        <v>2.5646510000000005</v>
      </c>
      <c r="K115" s="697">
        <v>90.520370099999994</v>
      </c>
      <c r="L115" s="696">
        <v>125.11913939999999</v>
      </c>
      <c r="M115" s="696">
        <v>949.92253774000017</v>
      </c>
      <c r="N115" s="537">
        <v>80.119992999999994</v>
      </c>
      <c r="O115" s="537">
        <v>1.1032E-2</v>
      </c>
      <c r="P115" s="537">
        <v>1137.083406</v>
      </c>
      <c r="Q115" s="536">
        <v>1217.2144309999999</v>
      </c>
      <c r="R115" s="537">
        <v>6.8111378799999995</v>
      </c>
      <c r="S115" s="537">
        <v>0.46096000000000004</v>
      </c>
      <c r="T115" s="537">
        <v>18.173821800000002</v>
      </c>
      <c r="U115" s="536">
        <v>25.445919680000003</v>
      </c>
      <c r="V115" s="537">
        <v>56.719730799999994</v>
      </c>
      <c r="W115" s="537">
        <v>1.0639877900000001</v>
      </c>
      <c r="X115" s="537">
        <v>156.43983299999999</v>
      </c>
      <c r="Y115" s="536">
        <v>214.22355159</v>
      </c>
    </row>
    <row r="116" spans="2:25" s="634" customFormat="1" ht="34.9" hidden="1" customHeight="1">
      <c r="B116" s="216">
        <v>44378</v>
      </c>
      <c r="C116" s="694">
        <v>2440.1558628830003</v>
      </c>
      <c r="D116" s="694">
        <v>2233.9991247500002</v>
      </c>
      <c r="E116" s="532">
        <v>80.86576500000001</v>
      </c>
      <c r="F116" s="532">
        <v>9.8353580699999998</v>
      </c>
      <c r="G116" s="532">
        <v>717.40312600000004</v>
      </c>
      <c r="H116" s="694">
        <v>808.10424907000004</v>
      </c>
      <c r="I116" s="695">
        <v>34.705511100000003</v>
      </c>
      <c r="J116" s="695">
        <v>2.536184</v>
      </c>
      <c r="K116" s="695">
        <v>95.72789370000001</v>
      </c>
      <c r="L116" s="694">
        <v>132.9695888</v>
      </c>
      <c r="M116" s="694">
        <v>941.07383787000003</v>
      </c>
      <c r="N116" s="532">
        <v>107.95774</v>
      </c>
      <c r="O116" s="532">
        <v>1.1055000000000001E-2</v>
      </c>
      <c r="P116" s="532">
        <v>1160.0192300000001</v>
      </c>
      <c r="Q116" s="531">
        <v>1267.9880250000001</v>
      </c>
      <c r="R116" s="532">
        <v>6.4394455800000001</v>
      </c>
      <c r="S116" s="532">
        <v>0.27533300000000005</v>
      </c>
      <c r="T116" s="532">
        <v>18.2224833</v>
      </c>
      <c r="U116" s="531">
        <v>24.937261880000001</v>
      </c>
      <c r="V116" s="532">
        <v>36.736846100000001</v>
      </c>
      <c r="W116" s="532">
        <v>0.99244003300000017</v>
      </c>
      <c r="X116" s="532">
        <v>168.42745199999999</v>
      </c>
      <c r="Y116" s="531">
        <v>206.156738133</v>
      </c>
    </row>
    <row r="117" spans="2:25" s="634" customFormat="1" ht="34.9" hidden="1" customHeight="1">
      <c r="B117" s="217">
        <v>44409</v>
      </c>
      <c r="C117" s="696">
        <v>2470.9709244549999</v>
      </c>
      <c r="D117" s="696">
        <v>2264.6650938699995</v>
      </c>
      <c r="E117" s="697">
        <v>71.429351100000005</v>
      </c>
      <c r="F117" s="697">
        <v>2.3640664600000001</v>
      </c>
      <c r="G117" s="697">
        <v>726.50181599999996</v>
      </c>
      <c r="H117" s="696">
        <v>800.29523355999993</v>
      </c>
      <c r="I117" s="697">
        <v>36.0247229</v>
      </c>
      <c r="J117" s="697">
        <v>2.9186170000000002</v>
      </c>
      <c r="K117" s="697">
        <v>96.842230200000003</v>
      </c>
      <c r="L117" s="696">
        <v>135.7855701</v>
      </c>
      <c r="M117" s="696">
        <v>936.0808036599999</v>
      </c>
      <c r="N117" s="537">
        <v>99.964317500000007</v>
      </c>
      <c r="O117" s="537">
        <v>1.1055000000000001E-2</v>
      </c>
      <c r="P117" s="537">
        <v>1204.3364079999999</v>
      </c>
      <c r="Q117" s="536">
        <v>1304.3117804999997</v>
      </c>
      <c r="R117" s="537">
        <v>6.2824715099999997</v>
      </c>
      <c r="S117" s="537">
        <v>0.78193400000000002</v>
      </c>
      <c r="T117" s="537">
        <v>17.208104199999998</v>
      </c>
      <c r="U117" s="536">
        <v>24.272509709999998</v>
      </c>
      <c r="V117" s="537">
        <v>42.782383200000005</v>
      </c>
      <c r="W117" s="537">
        <v>0.62719638500000008</v>
      </c>
      <c r="X117" s="537">
        <v>162.89625100000001</v>
      </c>
      <c r="Y117" s="536">
        <v>206.305830585</v>
      </c>
    </row>
    <row r="118" spans="2:25" s="634" customFormat="1" ht="34.9" hidden="1" customHeight="1">
      <c r="B118" s="216">
        <v>44440</v>
      </c>
      <c r="C118" s="694">
        <v>2446.0696832230001</v>
      </c>
      <c r="D118" s="694">
        <v>2245.1024549899998</v>
      </c>
      <c r="E118" s="532">
        <v>56.918171779999994</v>
      </c>
      <c r="F118" s="532">
        <v>2.42640345</v>
      </c>
      <c r="G118" s="532">
        <v>733.87836099999993</v>
      </c>
      <c r="H118" s="694">
        <v>793.22293622999985</v>
      </c>
      <c r="I118" s="695">
        <v>22.615149299999995</v>
      </c>
      <c r="J118" s="695">
        <v>0.25934200000000002</v>
      </c>
      <c r="K118" s="695">
        <v>90.144507599999983</v>
      </c>
      <c r="L118" s="694">
        <v>113.01899889999999</v>
      </c>
      <c r="M118" s="694">
        <v>906.24193512999977</v>
      </c>
      <c r="N118" s="532">
        <v>59.639000100000004</v>
      </c>
      <c r="O118" s="532">
        <v>1.1055000000000001E-2</v>
      </c>
      <c r="P118" s="532">
        <v>1255.0087590000001</v>
      </c>
      <c r="Q118" s="531">
        <v>1314.6588141</v>
      </c>
      <c r="R118" s="532">
        <v>6.1275728599999999</v>
      </c>
      <c r="S118" s="532">
        <v>0.72592600000000007</v>
      </c>
      <c r="T118" s="532">
        <v>17.348206899999997</v>
      </c>
      <c r="U118" s="531">
        <v>24.201705759999996</v>
      </c>
      <c r="V118" s="532">
        <v>42.924585399999998</v>
      </c>
      <c r="W118" s="532">
        <v>0.49112683299999998</v>
      </c>
      <c r="X118" s="532">
        <v>157.55151600000002</v>
      </c>
      <c r="Y118" s="531">
        <v>200.96722823300001</v>
      </c>
    </row>
    <row r="119" spans="2:25" s="634" customFormat="1" ht="34.9" hidden="1" customHeight="1">
      <c r="B119" s="217">
        <v>44470</v>
      </c>
      <c r="C119" s="696">
        <v>2581.2690673850002</v>
      </c>
      <c r="D119" s="696">
        <v>2351.6650015999999</v>
      </c>
      <c r="E119" s="697">
        <v>57.19883008</v>
      </c>
      <c r="F119" s="697">
        <v>10.0933153</v>
      </c>
      <c r="G119" s="697">
        <v>754.97165700000005</v>
      </c>
      <c r="H119" s="696">
        <v>822.26380238000002</v>
      </c>
      <c r="I119" s="697">
        <v>23.658478899999999</v>
      </c>
      <c r="J119" s="697">
        <v>0.117632</v>
      </c>
      <c r="K119" s="697">
        <v>91.091465499999998</v>
      </c>
      <c r="L119" s="696">
        <v>114.8675764</v>
      </c>
      <c r="M119" s="696">
        <v>937.13137878000009</v>
      </c>
      <c r="N119" s="537">
        <v>87.393920499999993</v>
      </c>
      <c r="O119" s="537">
        <v>1.1077E-2</v>
      </c>
      <c r="P119" s="537">
        <v>1303.08035</v>
      </c>
      <c r="Q119" s="536">
        <v>1390.4853474999998</v>
      </c>
      <c r="R119" s="537">
        <v>6.1590223200000001</v>
      </c>
      <c r="S119" s="537">
        <v>0.6418330000000001</v>
      </c>
      <c r="T119" s="537">
        <v>17.247420000000002</v>
      </c>
      <c r="U119" s="536">
        <v>24.048275320000002</v>
      </c>
      <c r="V119" s="537">
        <v>60.373032799999997</v>
      </c>
      <c r="W119" s="537">
        <v>0.51124298499999998</v>
      </c>
      <c r="X119" s="537">
        <v>168.71978999999999</v>
      </c>
      <c r="Y119" s="536">
        <v>229.60406578500002</v>
      </c>
    </row>
    <row r="120" spans="2:25" s="634" customFormat="1" ht="34.9" hidden="1" customHeight="1">
      <c r="B120" s="216">
        <v>44501</v>
      </c>
      <c r="C120" s="694">
        <v>2560.304565895</v>
      </c>
      <c r="D120" s="694">
        <v>2350.7209261100002</v>
      </c>
      <c r="E120" s="532">
        <v>64.68726869000001</v>
      </c>
      <c r="F120" s="532">
        <v>2.6311159599999998</v>
      </c>
      <c r="G120" s="532">
        <v>740.463077</v>
      </c>
      <c r="H120" s="694">
        <v>807.7814616500001</v>
      </c>
      <c r="I120" s="695">
        <v>24.715058600000003</v>
      </c>
      <c r="J120" s="695">
        <v>0.101373</v>
      </c>
      <c r="K120" s="695">
        <v>92.654450499999996</v>
      </c>
      <c r="L120" s="694">
        <v>117.47088209999998</v>
      </c>
      <c r="M120" s="694">
        <v>925.25234375000014</v>
      </c>
      <c r="N120" s="532">
        <v>62.530356600000005</v>
      </c>
      <c r="O120" s="532">
        <v>1.1077E-2</v>
      </c>
      <c r="P120" s="532">
        <v>1339.6412479999999</v>
      </c>
      <c r="Q120" s="531">
        <v>1402.1826815999998</v>
      </c>
      <c r="R120" s="532">
        <v>4.6806802599999999</v>
      </c>
      <c r="S120" s="532">
        <v>0.67427100000000006</v>
      </c>
      <c r="T120" s="532">
        <v>17.930949500000001</v>
      </c>
      <c r="U120" s="531">
        <v>23.285900760000001</v>
      </c>
      <c r="V120" s="532">
        <v>32.703857000000013</v>
      </c>
      <c r="W120" s="532">
        <v>0.71889778500000012</v>
      </c>
      <c r="X120" s="532">
        <v>176.16088499999998</v>
      </c>
      <c r="Y120" s="531">
        <v>209.58363978499997</v>
      </c>
    </row>
    <row r="121" spans="2:25" s="634" customFormat="1" ht="34.9" hidden="1" customHeight="1">
      <c r="B121" s="217">
        <v>44531</v>
      </c>
      <c r="C121" s="696">
        <v>2701.4685203140002</v>
      </c>
      <c r="D121" s="696">
        <v>2464.7824335900004</v>
      </c>
      <c r="E121" s="697">
        <v>59.335250540000011</v>
      </c>
      <c r="F121" s="697">
        <v>3.34360093</v>
      </c>
      <c r="G121" s="697">
        <v>735.12579200000005</v>
      </c>
      <c r="H121" s="696">
        <v>797.80464347000009</v>
      </c>
      <c r="I121" s="697">
        <v>30.999938199999999</v>
      </c>
      <c r="J121" s="697">
        <v>0.342669</v>
      </c>
      <c r="K121" s="697">
        <v>96.078222400000001</v>
      </c>
      <c r="L121" s="696">
        <v>127.42082959999998</v>
      </c>
      <c r="M121" s="696">
        <v>925.22547307000002</v>
      </c>
      <c r="N121" s="537">
        <v>117.450838</v>
      </c>
      <c r="O121" s="537">
        <v>1.1077E-2</v>
      </c>
      <c r="P121" s="537">
        <v>1397.9424730000001</v>
      </c>
      <c r="Q121" s="536">
        <v>1515.4043880000002</v>
      </c>
      <c r="R121" s="537">
        <v>5.2633363199999996</v>
      </c>
      <c r="S121" s="537">
        <v>0.45086599999999999</v>
      </c>
      <c r="T121" s="537">
        <v>18.438370199999998</v>
      </c>
      <c r="U121" s="536">
        <v>24.152572519999996</v>
      </c>
      <c r="V121" s="537">
        <v>71.325299400000006</v>
      </c>
      <c r="W121" s="537">
        <v>0.79444332400000006</v>
      </c>
      <c r="X121" s="537">
        <v>164.56634400000002</v>
      </c>
      <c r="Y121" s="536">
        <v>236.68608672400001</v>
      </c>
    </row>
    <row r="122" spans="2:25" s="634" customFormat="1" ht="34.9" hidden="1" customHeight="1">
      <c r="B122" s="215">
        <v>2022</v>
      </c>
      <c r="C122" s="636"/>
      <c r="D122" s="636"/>
      <c r="E122" s="636"/>
      <c r="F122" s="636"/>
      <c r="G122" s="636"/>
      <c r="H122" s="636"/>
      <c r="I122" s="636"/>
      <c r="J122" s="636"/>
      <c r="K122" s="636"/>
      <c r="L122" s="636"/>
      <c r="M122" s="636"/>
      <c r="N122" s="891"/>
      <c r="O122" s="891"/>
      <c r="P122" s="891"/>
      <c r="Q122" s="891"/>
      <c r="R122" s="891"/>
      <c r="S122" s="891"/>
      <c r="T122" s="891"/>
      <c r="U122" s="891"/>
      <c r="V122" s="891"/>
      <c r="W122" s="891"/>
      <c r="X122" s="897"/>
      <c r="Y122" s="891"/>
    </row>
    <row r="123" spans="2:25" s="634" customFormat="1" ht="34.9" hidden="1" customHeight="1">
      <c r="B123" s="216">
        <v>44562</v>
      </c>
      <c r="C123" s="694">
        <v>2677.0302220539998</v>
      </c>
      <c r="D123" s="694">
        <v>2468.15064463</v>
      </c>
      <c r="E123" s="532">
        <v>71.142557839999981</v>
      </c>
      <c r="F123" s="532">
        <v>4.3554349500000002</v>
      </c>
      <c r="G123" s="532">
        <v>726.30064800000002</v>
      </c>
      <c r="H123" s="694">
        <v>801.79864079000004</v>
      </c>
      <c r="I123" s="695">
        <v>34.357421000000002</v>
      </c>
      <c r="J123" s="695">
        <v>0.53947099999999992</v>
      </c>
      <c r="K123" s="695">
        <v>90.629880700000015</v>
      </c>
      <c r="L123" s="694">
        <v>125.52677270000001</v>
      </c>
      <c r="M123" s="694">
        <v>927.32541348999996</v>
      </c>
      <c r="N123" s="532">
        <v>179.09937200000002</v>
      </c>
      <c r="O123" s="532">
        <v>1.11E-2</v>
      </c>
      <c r="P123" s="532">
        <v>1335.8238859999999</v>
      </c>
      <c r="Q123" s="531">
        <v>1514.934358</v>
      </c>
      <c r="R123" s="532">
        <v>6.5869328399999993</v>
      </c>
      <c r="S123" s="532">
        <v>0.46714999999999984</v>
      </c>
      <c r="T123" s="532">
        <v>18.836790300000001</v>
      </c>
      <c r="U123" s="531">
        <v>25.89087314</v>
      </c>
      <c r="V123" s="532">
        <v>46.705632300000005</v>
      </c>
      <c r="W123" s="532">
        <v>0.79115912399999999</v>
      </c>
      <c r="X123" s="532">
        <v>161.38278599999998</v>
      </c>
      <c r="Y123" s="531">
        <v>208.87957742399999</v>
      </c>
    </row>
    <row r="124" spans="2:25" s="634" customFormat="1" ht="34.9" hidden="1" customHeight="1">
      <c r="B124" s="217">
        <v>44593</v>
      </c>
      <c r="C124" s="696">
        <v>2624.5210394599994</v>
      </c>
      <c r="D124" s="696">
        <v>2394.4288024799994</v>
      </c>
      <c r="E124" s="697">
        <v>73.649748370000012</v>
      </c>
      <c r="F124" s="697">
        <v>3.8905294000000001</v>
      </c>
      <c r="G124" s="697">
        <v>720.2981739999999</v>
      </c>
      <c r="H124" s="696">
        <v>797.83845176999989</v>
      </c>
      <c r="I124" s="697">
        <v>26.089687400000003</v>
      </c>
      <c r="J124" s="697">
        <v>1.2126269999999999</v>
      </c>
      <c r="K124" s="697">
        <v>109.93221950000002</v>
      </c>
      <c r="L124" s="696">
        <v>137.23453390000003</v>
      </c>
      <c r="M124" s="696">
        <v>935.07298566999987</v>
      </c>
      <c r="N124" s="537">
        <v>68.916748900000002</v>
      </c>
      <c r="O124" s="537">
        <v>1.11E-2</v>
      </c>
      <c r="P124" s="537">
        <v>1364.174356</v>
      </c>
      <c r="Q124" s="536">
        <v>1433.1022048999998</v>
      </c>
      <c r="R124" s="537">
        <v>6.8160145099999996</v>
      </c>
      <c r="S124" s="537">
        <v>0.4746189999999999</v>
      </c>
      <c r="T124" s="537">
        <v>18.962978399999997</v>
      </c>
      <c r="U124" s="536">
        <v>26.253611909999996</v>
      </c>
      <c r="V124" s="537">
        <v>46.859515799999997</v>
      </c>
      <c r="W124" s="537">
        <v>4.2127411799999992</v>
      </c>
      <c r="X124" s="537">
        <v>179.01998</v>
      </c>
      <c r="Y124" s="536">
        <v>230.09223698</v>
      </c>
    </row>
    <row r="125" spans="2:25" s="634" customFormat="1" ht="34.9" hidden="1" customHeight="1">
      <c r="B125" s="216">
        <v>44621</v>
      </c>
      <c r="C125" s="694">
        <v>2736.9235777239996</v>
      </c>
      <c r="D125" s="694">
        <v>2497.5857022999994</v>
      </c>
      <c r="E125" s="532">
        <v>61.834835930000011</v>
      </c>
      <c r="F125" s="532">
        <v>3.9663511000000002</v>
      </c>
      <c r="G125" s="532">
        <v>732.99328400000002</v>
      </c>
      <c r="H125" s="694">
        <v>798.79447102999995</v>
      </c>
      <c r="I125" s="695">
        <v>27.646393699999997</v>
      </c>
      <c r="J125" s="695">
        <v>1.5436380000000001</v>
      </c>
      <c r="K125" s="695">
        <v>115.11530640000002</v>
      </c>
      <c r="L125" s="694">
        <v>144.3053381</v>
      </c>
      <c r="M125" s="694">
        <v>943.09980912999993</v>
      </c>
      <c r="N125" s="532">
        <v>207.91894600000001</v>
      </c>
      <c r="O125" s="532">
        <v>1.11E-2</v>
      </c>
      <c r="P125" s="532">
        <v>1320.464512</v>
      </c>
      <c r="Q125" s="531">
        <v>1528.394558</v>
      </c>
      <c r="R125" s="532">
        <v>6.8548843699999997</v>
      </c>
      <c r="S125" s="532">
        <v>0.412018</v>
      </c>
      <c r="T125" s="532">
        <v>18.8244328</v>
      </c>
      <c r="U125" s="531">
        <v>26.091335170000001</v>
      </c>
      <c r="V125" s="532">
        <v>57.019346700000007</v>
      </c>
      <c r="W125" s="532">
        <v>0.79955972400000019</v>
      </c>
      <c r="X125" s="532">
        <v>181.518969</v>
      </c>
      <c r="Y125" s="531">
        <v>239.337875424</v>
      </c>
    </row>
    <row r="126" spans="2:25" s="634" customFormat="1" ht="34.9" hidden="1" customHeight="1">
      <c r="B126" s="217">
        <v>44652</v>
      </c>
      <c r="C126" s="696">
        <v>2776.0561640100004</v>
      </c>
      <c r="D126" s="696">
        <v>2545.6842655900005</v>
      </c>
      <c r="E126" s="697">
        <v>56.333609969999998</v>
      </c>
      <c r="F126" s="697">
        <v>6.1490345799999995</v>
      </c>
      <c r="G126" s="697">
        <v>741.01628099999994</v>
      </c>
      <c r="H126" s="696">
        <v>803.49892554999997</v>
      </c>
      <c r="I126" s="697">
        <v>23.344610599999999</v>
      </c>
      <c r="J126" s="697">
        <v>1.5724689999999999</v>
      </c>
      <c r="K126" s="697">
        <v>125.76125200000001</v>
      </c>
      <c r="L126" s="696">
        <v>150.67833160000001</v>
      </c>
      <c r="M126" s="696">
        <v>954.17725715000006</v>
      </c>
      <c r="N126" s="537">
        <v>73.061224499999994</v>
      </c>
      <c r="O126" s="537">
        <v>1.112E-2</v>
      </c>
      <c r="P126" s="537">
        <v>1493.9117429999999</v>
      </c>
      <c r="Q126" s="536">
        <v>1566.9840874999998</v>
      </c>
      <c r="R126" s="537">
        <v>5.7570390399999996</v>
      </c>
      <c r="S126" s="537">
        <v>0.39498200000000006</v>
      </c>
      <c r="T126" s="537">
        <v>18.370899899999998</v>
      </c>
      <c r="U126" s="536">
        <v>24.522920939999999</v>
      </c>
      <c r="V126" s="537">
        <v>39.032032899999997</v>
      </c>
      <c r="W126" s="537">
        <v>1.18854952</v>
      </c>
      <c r="X126" s="537">
        <v>190.15131600000001</v>
      </c>
      <c r="Y126" s="536">
        <v>230.37189842000004</v>
      </c>
    </row>
    <row r="127" spans="2:25" s="634" customFormat="1" ht="34.9" hidden="1" customHeight="1">
      <c r="B127" s="216">
        <v>44682</v>
      </c>
      <c r="C127" s="694">
        <v>2963.0477627400005</v>
      </c>
      <c r="D127" s="694">
        <v>2703.2030623100004</v>
      </c>
      <c r="E127" s="532">
        <v>59.364822709999999</v>
      </c>
      <c r="F127" s="532">
        <v>7.2179613600000003</v>
      </c>
      <c r="G127" s="532">
        <v>739.06898100000001</v>
      </c>
      <c r="H127" s="694">
        <v>805.65176507000001</v>
      </c>
      <c r="I127" s="695">
        <v>21.588804799999998</v>
      </c>
      <c r="J127" s="695">
        <v>1.7867820000000001</v>
      </c>
      <c r="K127" s="695">
        <v>122.62562400000002</v>
      </c>
      <c r="L127" s="694">
        <v>146.0012108</v>
      </c>
      <c r="M127" s="694">
        <v>951.65297587000009</v>
      </c>
      <c r="N127" s="532">
        <v>191.063016</v>
      </c>
      <c r="O127" s="532">
        <v>1.112E-2</v>
      </c>
      <c r="P127" s="532">
        <v>1533.5465079999999</v>
      </c>
      <c r="Q127" s="531">
        <v>1724.6206439999999</v>
      </c>
      <c r="R127" s="532">
        <v>8.2642393399999996</v>
      </c>
      <c r="S127" s="532">
        <v>0.34038999999999997</v>
      </c>
      <c r="T127" s="532">
        <v>18.3248131</v>
      </c>
      <c r="U127" s="531">
        <v>26.929442440000003</v>
      </c>
      <c r="V127" s="532">
        <v>50.924268100000006</v>
      </c>
      <c r="W127" s="532">
        <v>1.3611073300000001</v>
      </c>
      <c r="X127" s="532">
        <v>207.559325</v>
      </c>
      <c r="Y127" s="531">
        <v>259.84470042999999</v>
      </c>
    </row>
    <row r="128" spans="2:25" s="634" customFormat="1" ht="34.9" hidden="1" customHeight="1">
      <c r="B128" s="217">
        <v>44713</v>
      </c>
      <c r="C128" s="696">
        <v>2885.5039996700002</v>
      </c>
      <c r="D128" s="696">
        <v>2638.2967154600001</v>
      </c>
      <c r="E128" s="697">
        <v>56.364992820000005</v>
      </c>
      <c r="F128" s="697">
        <v>4.8851635699999996</v>
      </c>
      <c r="G128" s="697">
        <v>711.65892200000008</v>
      </c>
      <c r="H128" s="696">
        <v>772.90907838999999</v>
      </c>
      <c r="I128" s="697">
        <v>46.163934599999997</v>
      </c>
      <c r="J128" s="697">
        <v>0.17298200000000002</v>
      </c>
      <c r="K128" s="697">
        <v>127.37351600000001</v>
      </c>
      <c r="L128" s="696">
        <v>173.71043259999999</v>
      </c>
      <c r="M128" s="696">
        <v>946.61951099000009</v>
      </c>
      <c r="N128" s="537">
        <v>69.439798299999978</v>
      </c>
      <c r="O128" s="537">
        <v>1.112E-2</v>
      </c>
      <c r="P128" s="537">
        <v>1596.3866169999999</v>
      </c>
      <c r="Q128" s="536">
        <v>1665.8375352999997</v>
      </c>
      <c r="R128" s="537">
        <v>8.9021481700000002</v>
      </c>
      <c r="S128" s="537">
        <v>0.30520900000000001</v>
      </c>
      <c r="T128" s="537">
        <v>16.632311999999999</v>
      </c>
      <c r="U128" s="536">
        <v>25.839669170000001</v>
      </c>
      <c r="V128" s="537">
        <v>44.968373800000002</v>
      </c>
      <c r="W128" s="537">
        <v>1.3052644099999999</v>
      </c>
      <c r="X128" s="537">
        <v>200.93364600000001</v>
      </c>
      <c r="Y128" s="536">
        <v>247.20728421000001</v>
      </c>
    </row>
    <row r="129" spans="2:25" s="634" customFormat="1" ht="34.9" hidden="1" customHeight="1">
      <c r="B129" s="216">
        <v>44743</v>
      </c>
      <c r="C129" s="694">
        <v>2883.9963603900001</v>
      </c>
      <c r="D129" s="694">
        <v>2641.2389124000001</v>
      </c>
      <c r="E129" s="532">
        <v>58.457309249999994</v>
      </c>
      <c r="F129" s="532">
        <v>6.1805840599999993</v>
      </c>
      <c r="G129" s="532">
        <v>691.29184099999998</v>
      </c>
      <c r="H129" s="694">
        <v>755.92973430999996</v>
      </c>
      <c r="I129" s="695">
        <v>21.059661699999996</v>
      </c>
      <c r="J129" s="695">
        <v>0.46284599999999998</v>
      </c>
      <c r="K129" s="695">
        <v>138.64391700000002</v>
      </c>
      <c r="L129" s="694">
        <v>160.16642469999999</v>
      </c>
      <c r="M129" s="694">
        <v>916.09615901000006</v>
      </c>
      <c r="N129" s="532">
        <v>58.864281500000004</v>
      </c>
      <c r="O129" s="532">
        <v>1.1143E-2</v>
      </c>
      <c r="P129" s="532">
        <v>1641.613239</v>
      </c>
      <c r="Q129" s="531">
        <v>1700.4886635</v>
      </c>
      <c r="R129" s="532">
        <v>8.3915520899999994</v>
      </c>
      <c r="S129" s="532">
        <v>0.19083400000000003</v>
      </c>
      <c r="T129" s="532">
        <v>16.071703800000002</v>
      </c>
      <c r="U129" s="531">
        <v>24.654089890000002</v>
      </c>
      <c r="V129" s="532">
        <v>40.594916800000007</v>
      </c>
      <c r="W129" s="532">
        <v>1.16357719</v>
      </c>
      <c r="X129" s="532">
        <v>200.998954</v>
      </c>
      <c r="Y129" s="531">
        <v>242.75744798999997</v>
      </c>
    </row>
    <row r="130" spans="2:25" s="634" customFormat="1" ht="34.9" hidden="1" customHeight="1">
      <c r="B130" s="217">
        <v>44774</v>
      </c>
      <c r="C130" s="696">
        <v>2921.47349751</v>
      </c>
      <c r="D130" s="696">
        <v>2654.01122493</v>
      </c>
      <c r="E130" s="697">
        <v>61.335814109999994</v>
      </c>
      <c r="F130" s="697">
        <v>5.9756845299999997</v>
      </c>
      <c r="G130" s="697">
        <v>714.70049800000004</v>
      </c>
      <c r="H130" s="696">
        <v>782.01199663999989</v>
      </c>
      <c r="I130" s="697">
        <v>21.070289299999999</v>
      </c>
      <c r="J130" s="697">
        <v>0.75492300000000001</v>
      </c>
      <c r="K130" s="697">
        <v>142.08662400000003</v>
      </c>
      <c r="L130" s="696">
        <v>163.9118363</v>
      </c>
      <c r="M130" s="696">
        <v>945.9238329399999</v>
      </c>
      <c r="N130" s="537">
        <v>55.685153399999997</v>
      </c>
      <c r="O130" s="537">
        <v>1.1143E-2</v>
      </c>
      <c r="P130" s="537">
        <v>1629.3104189999999</v>
      </c>
      <c r="Q130" s="536">
        <v>1685.0067154000001</v>
      </c>
      <c r="R130" s="537">
        <v>8.5423085900000011</v>
      </c>
      <c r="S130" s="537">
        <v>5.4119E-2</v>
      </c>
      <c r="T130" s="537">
        <v>14.484249</v>
      </c>
      <c r="U130" s="536">
        <v>23.080676589999999</v>
      </c>
      <c r="V130" s="537">
        <v>45.234820299999981</v>
      </c>
      <c r="W130" s="537">
        <v>3.4004362799999996</v>
      </c>
      <c r="X130" s="537">
        <v>218.82701599999999</v>
      </c>
      <c r="Y130" s="536">
        <v>267.46227257999999</v>
      </c>
    </row>
    <row r="131" spans="2:25" s="634" customFormat="1" ht="34.9" hidden="1" customHeight="1">
      <c r="B131" s="216">
        <v>44805</v>
      </c>
      <c r="C131" s="694">
        <v>2909.6677780599998</v>
      </c>
      <c r="D131" s="694">
        <v>2640.5907112800001</v>
      </c>
      <c r="E131" s="532">
        <v>61.00340018</v>
      </c>
      <c r="F131" s="532">
        <v>6.6367330300000003</v>
      </c>
      <c r="G131" s="532">
        <v>704.34474</v>
      </c>
      <c r="H131" s="694">
        <v>771.98487320999993</v>
      </c>
      <c r="I131" s="695">
        <v>19.810253800000005</v>
      </c>
      <c r="J131" s="695">
        <v>0.945133</v>
      </c>
      <c r="K131" s="695">
        <v>138.38869000000003</v>
      </c>
      <c r="L131" s="694">
        <v>159.14407680000002</v>
      </c>
      <c r="M131" s="694">
        <v>931.12895001000015</v>
      </c>
      <c r="N131" s="532">
        <v>35.581818300000002</v>
      </c>
      <c r="O131" s="532">
        <v>1.1143E-2</v>
      </c>
      <c r="P131" s="532">
        <v>1651.018405</v>
      </c>
      <c r="Q131" s="531">
        <v>1686.6113662999999</v>
      </c>
      <c r="R131" s="532">
        <v>7.8003107699999994</v>
      </c>
      <c r="S131" s="532">
        <v>7.5900999999999996E-2</v>
      </c>
      <c r="T131" s="532">
        <v>14.974183199999999</v>
      </c>
      <c r="U131" s="531">
        <v>22.850394969999996</v>
      </c>
      <c r="V131" s="532">
        <v>48.997155499999998</v>
      </c>
      <c r="W131" s="532">
        <v>3.1813862799999995</v>
      </c>
      <c r="X131" s="532">
        <v>216.89852499999998</v>
      </c>
      <c r="Y131" s="531">
        <v>269.07706677999994</v>
      </c>
    </row>
    <row r="132" spans="2:25" s="634" customFormat="1" ht="34.9" hidden="1" customHeight="1">
      <c r="B132" s="217">
        <v>44835</v>
      </c>
      <c r="C132" s="696">
        <v>2863.9429716489999</v>
      </c>
      <c r="D132" s="696">
        <v>2569.7597335689998</v>
      </c>
      <c r="E132" s="697">
        <v>72.080405589999998</v>
      </c>
      <c r="F132" s="697">
        <v>4.2372141499999998</v>
      </c>
      <c r="G132" s="697">
        <v>695.94990400000006</v>
      </c>
      <c r="H132" s="696">
        <v>772.26752374</v>
      </c>
      <c r="I132" s="697">
        <v>21.595761800000002</v>
      </c>
      <c r="J132" s="697">
        <v>0.92047570899999998</v>
      </c>
      <c r="K132" s="697">
        <v>137.22563400000001</v>
      </c>
      <c r="L132" s="696">
        <v>159.74187150900002</v>
      </c>
      <c r="M132" s="696">
        <v>932.00939524899991</v>
      </c>
      <c r="N132" s="537">
        <v>80.852065999999994</v>
      </c>
      <c r="O132" s="537">
        <v>1.1165E-2</v>
      </c>
      <c r="P132" s="537">
        <v>1534.261624</v>
      </c>
      <c r="Q132" s="536">
        <v>1615.124855</v>
      </c>
      <c r="R132" s="537">
        <v>7.04431122</v>
      </c>
      <c r="S132" s="537">
        <v>8.0927000000000027E-2</v>
      </c>
      <c r="T132" s="537">
        <v>15.500245099999999</v>
      </c>
      <c r="U132" s="536">
        <v>22.625483319999997</v>
      </c>
      <c r="V132" s="537">
        <v>43.306457800000004</v>
      </c>
      <c r="W132" s="537">
        <v>2.9392522799999998</v>
      </c>
      <c r="X132" s="537">
        <v>247.93752800000001</v>
      </c>
      <c r="Y132" s="536">
        <v>294.18323808000002</v>
      </c>
    </row>
    <row r="133" spans="2:25" s="634" customFormat="1" ht="34.9" hidden="1" customHeight="1">
      <c r="B133" s="216">
        <v>44866</v>
      </c>
      <c r="C133" s="694">
        <v>2814.2917130699998</v>
      </c>
      <c r="D133" s="694">
        <v>2546.6962324799997</v>
      </c>
      <c r="E133" s="532">
        <v>84.102957499999974</v>
      </c>
      <c r="F133" s="532">
        <v>4.4476177100000003</v>
      </c>
      <c r="G133" s="532">
        <v>706.66959700000007</v>
      </c>
      <c r="H133" s="694">
        <v>795.22017220999999</v>
      </c>
      <c r="I133" s="695">
        <v>18.500938499999997</v>
      </c>
      <c r="J133" s="695">
        <v>1.7278030000000002</v>
      </c>
      <c r="K133" s="695">
        <v>135.24738800000003</v>
      </c>
      <c r="L133" s="694">
        <v>155.47612950000001</v>
      </c>
      <c r="M133" s="694">
        <v>950.69630171000006</v>
      </c>
      <c r="N133" s="532">
        <v>94.746856399999999</v>
      </c>
      <c r="O133" s="532">
        <v>1.1165E-2</v>
      </c>
      <c r="P133" s="532">
        <v>1478.7113730000001</v>
      </c>
      <c r="Q133" s="531">
        <v>1573.4693944000001</v>
      </c>
      <c r="R133" s="532">
        <v>7.27564747</v>
      </c>
      <c r="S133" s="532">
        <v>0.18092900000000001</v>
      </c>
      <c r="T133" s="532">
        <v>15.0739599</v>
      </c>
      <c r="U133" s="531">
        <v>22.53053637</v>
      </c>
      <c r="V133" s="532">
        <v>36.415912300000002</v>
      </c>
      <c r="W133" s="532">
        <v>3.1002612899999997</v>
      </c>
      <c r="X133" s="532">
        <v>228.079307</v>
      </c>
      <c r="Y133" s="531">
        <v>267.59548058999997</v>
      </c>
    </row>
    <row r="134" spans="2:25" s="634" customFormat="1" ht="34.9" hidden="1" customHeight="1">
      <c r="B134" s="217">
        <v>44896</v>
      </c>
      <c r="C134" s="696">
        <v>2871.5462191699999</v>
      </c>
      <c r="D134" s="696">
        <v>2610.4767485799998</v>
      </c>
      <c r="E134" s="697">
        <v>86.648670960000018</v>
      </c>
      <c r="F134" s="697">
        <v>5.0726572000000001</v>
      </c>
      <c r="G134" s="697">
        <v>703.117797</v>
      </c>
      <c r="H134" s="696">
        <v>794.83912515999998</v>
      </c>
      <c r="I134" s="697">
        <v>25.173541899999996</v>
      </c>
      <c r="J134" s="697">
        <v>1.322247</v>
      </c>
      <c r="K134" s="697">
        <v>130.71968899999999</v>
      </c>
      <c r="L134" s="696">
        <v>157.2154779</v>
      </c>
      <c r="M134" s="696">
        <v>952.05460305999986</v>
      </c>
      <c r="N134" s="537">
        <v>64.330502299999992</v>
      </c>
      <c r="O134" s="537">
        <v>1.1165E-2</v>
      </c>
      <c r="P134" s="537">
        <v>1571.073326</v>
      </c>
      <c r="Q134" s="536">
        <v>1635.4149932999999</v>
      </c>
      <c r="R134" s="537">
        <v>7.4246729199999999</v>
      </c>
      <c r="S134" s="537">
        <v>3.4762000000000001E-2</v>
      </c>
      <c r="T134" s="537">
        <v>15.5477173</v>
      </c>
      <c r="U134" s="536">
        <v>23.007152220000002</v>
      </c>
      <c r="V134" s="537">
        <v>39.568632200000003</v>
      </c>
      <c r="W134" s="537">
        <v>3.0786903899999998</v>
      </c>
      <c r="X134" s="537">
        <v>218.42214799999999</v>
      </c>
      <c r="Y134" s="536">
        <v>261.06947058999998</v>
      </c>
    </row>
    <row r="135" spans="2:25" s="634" customFormat="1" ht="34.9" hidden="1" customHeight="1">
      <c r="B135" s="215">
        <v>2023</v>
      </c>
      <c r="C135" s="636"/>
      <c r="D135" s="636"/>
      <c r="E135" s="636"/>
      <c r="F135" s="636"/>
      <c r="G135" s="636"/>
      <c r="H135" s="636"/>
      <c r="I135" s="636"/>
      <c r="J135" s="636"/>
      <c r="K135" s="636"/>
      <c r="L135" s="636"/>
      <c r="M135" s="636"/>
      <c r="N135" s="891"/>
      <c r="O135" s="891"/>
      <c r="P135" s="891"/>
      <c r="Q135" s="891"/>
      <c r="R135" s="891"/>
      <c r="S135" s="891"/>
      <c r="T135" s="891"/>
      <c r="U135" s="891"/>
      <c r="V135" s="891"/>
      <c r="W135" s="891"/>
      <c r="X135" s="897"/>
      <c r="Y135" s="891"/>
    </row>
    <row r="136" spans="2:25" s="634" customFormat="1" ht="34.9" hidden="1" customHeight="1">
      <c r="B136" s="216">
        <v>44927</v>
      </c>
      <c r="C136" s="694">
        <f t="shared" ref="C136:C146" si="11">D136+Y136</f>
        <v>2764.9912427000004</v>
      </c>
      <c r="D136" s="694">
        <f t="shared" ref="D136:D146" si="12">M136+Q136+U136</f>
        <v>2492.2368657300003</v>
      </c>
      <c r="E136" s="532">
        <v>73.368558589999992</v>
      </c>
      <c r="F136" s="532">
        <v>7.3632989000000002</v>
      </c>
      <c r="G136" s="532">
        <v>734.567229</v>
      </c>
      <c r="H136" s="694">
        <f t="shared" ref="H136:H147" si="13">G136+F136+E136</f>
        <v>815.29908649000004</v>
      </c>
      <c r="I136" s="695">
        <v>23.9822563</v>
      </c>
      <c r="J136" s="695">
        <v>1.597855</v>
      </c>
      <c r="K136" s="695">
        <v>126.949393</v>
      </c>
      <c r="L136" s="694">
        <f t="shared" ref="L136:L146" si="14">K136+J136+I136</f>
        <v>152.52950429999999</v>
      </c>
      <c r="M136" s="694">
        <f t="shared" ref="M136:M146" si="15">L136+H136</f>
        <v>967.82859079000002</v>
      </c>
      <c r="N136" s="532">
        <v>83.720872900000003</v>
      </c>
      <c r="O136" s="532">
        <v>1.1188999999999999E-2</v>
      </c>
      <c r="P136" s="532">
        <v>1417.462669</v>
      </c>
      <c r="Q136" s="531">
        <f t="shared" ref="Q136:Q147" si="16">P136+O136+N136</f>
        <v>1501.1947309</v>
      </c>
      <c r="R136" s="532">
        <v>7.0796513399999998</v>
      </c>
      <c r="S136" s="532">
        <v>0.22716899999999998</v>
      </c>
      <c r="T136" s="532">
        <v>15.906723699999999</v>
      </c>
      <c r="U136" s="531">
        <f t="shared" ref="U136:U147" si="17">R136+S136+T136</f>
        <v>23.213544039999999</v>
      </c>
      <c r="V136" s="532">
        <v>45.094449300000008</v>
      </c>
      <c r="W136" s="532">
        <v>2.9673676699999998</v>
      </c>
      <c r="X136" s="532">
        <v>224.69256000000001</v>
      </c>
      <c r="Y136" s="531">
        <f t="shared" ref="Y136:Y147" si="18">X136+W136+V136</f>
        <v>272.75437697000001</v>
      </c>
    </row>
    <row r="137" spans="2:25" s="634" customFormat="1" ht="34.9" hidden="1" customHeight="1">
      <c r="B137" s="217">
        <v>44958</v>
      </c>
      <c r="C137" s="696">
        <f t="shared" si="11"/>
        <v>2970.5489166099997</v>
      </c>
      <c r="D137" s="696">
        <f t="shared" si="12"/>
        <v>2687.9115394999999</v>
      </c>
      <c r="E137" s="697">
        <v>94.209745120000022</v>
      </c>
      <c r="F137" s="697">
        <v>7.3704295399999999</v>
      </c>
      <c r="G137" s="697">
        <v>721.28573299999994</v>
      </c>
      <c r="H137" s="696">
        <f t="shared" si="13"/>
        <v>822.86590765999995</v>
      </c>
      <c r="I137" s="697">
        <v>22.338568299999999</v>
      </c>
      <c r="J137" s="697">
        <v>2.2655129999999999</v>
      </c>
      <c r="K137" s="697">
        <v>125.213752</v>
      </c>
      <c r="L137" s="696">
        <f t="shared" si="14"/>
        <v>149.81783329999999</v>
      </c>
      <c r="M137" s="696">
        <f t="shared" si="15"/>
        <v>972.68374095999991</v>
      </c>
      <c r="N137" s="537">
        <v>83.496579999999994</v>
      </c>
      <c r="O137" s="537">
        <v>1.1188999999999999E-2</v>
      </c>
      <c r="P137" s="537">
        <v>1608.697019</v>
      </c>
      <c r="Q137" s="536">
        <f t="shared" si="16"/>
        <v>1692.204788</v>
      </c>
      <c r="R137" s="537">
        <v>7.4800314399999994</v>
      </c>
      <c r="S137" s="537">
        <v>0.28138400000000002</v>
      </c>
      <c r="T137" s="537">
        <v>15.261595099999999</v>
      </c>
      <c r="U137" s="536">
        <f t="shared" si="17"/>
        <v>23.023010539999998</v>
      </c>
      <c r="V137" s="537">
        <v>38.990090400000007</v>
      </c>
      <c r="W137" s="537">
        <v>3.13671371</v>
      </c>
      <c r="X137" s="537">
        <v>240.51057299999999</v>
      </c>
      <c r="Y137" s="536">
        <f t="shared" si="18"/>
        <v>282.63737710999999</v>
      </c>
    </row>
    <row r="138" spans="2:25" s="634" customFormat="1" ht="34.9" hidden="1" customHeight="1">
      <c r="B138" s="216">
        <v>44986</v>
      </c>
      <c r="C138" s="694">
        <f t="shared" si="11"/>
        <v>2982.9945873400002</v>
      </c>
      <c r="D138" s="694">
        <f t="shared" si="12"/>
        <v>2708.0304270900001</v>
      </c>
      <c r="E138" s="532">
        <v>81.449962780000007</v>
      </c>
      <c r="F138" s="532">
        <v>6.7925450600000001</v>
      </c>
      <c r="G138" s="532">
        <v>746.85895700000003</v>
      </c>
      <c r="H138" s="694">
        <f t="shared" si="13"/>
        <v>835.10146483999995</v>
      </c>
      <c r="I138" s="695">
        <v>29.325518800000005</v>
      </c>
      <c r="J138" s="695">
        <v>0.11102800000000002</v>
      </c>
      <c r="K138" s="695">
        <v>118.960267</v>
      </c>
      <c r="L138" s="694">
        <f t="shared" si="14"/>
        <v>148.39681380000002</v>
      </c>
      <c r="M138" s="694">
        <f t="shared" si="15"/>
        <v>983.49827863999997</v>
      </c>
      <c r="N138" s="532">
        <v>117.77099499999998</v>
      </c>
      <c r="O138" s="532">
        <v>1.1188999999999999E-2</v>
      </c>
      <c r="P138" s="532">
        <v>1585.4442670000001</v>
      </c>
      <c r="Q138" s="531">
        <f t="shared" si="16"/>
        <v>1703.2264510000002</v>
      </c>
      <c r="R138" s="532">
        <v>8.1634129499999997</v>
      </c>
      <c r="S138" s="532">
        <v>0.32832099999999997</v>
      </c>
      <c r="T138" s="532">
        <v>12.8139635</v>
      </c>
      <c r="U138" s="531">
        <f t="shared" si="17"/>
        <v>21.30569745</v>
      </c>
      <c r="V138" s="532">
        <v>32.036577099999995</v>
      </c>
      <c r="W138" s="532">
        <v>2.6586101499999999</v>
      </c>
      <c r="X138" s="532">
        <v>240.26897299999999</v>
      </c>
      <c r="Y138" s="531">
        <f t="shared" si="18"/>
        <v>274.96416024999996</v>
      </c>
    </row>
    <row r="139" spans="2:25" s="634" customFormat="1" ht="34.9" hidden="1" customHeight="1">
      <c r="B139" s="217">
        <v>45017</v>
      </c>
      <c r="C139" s="696">
        <f t="shared" si="11"/>
        <v>3010.4046260700002</v>
      </c>
      <c r="D139" s="696">
        <f t="shared" si="12"/>
        <v>2743.7078400200003</v>
      </c>
      <c r="E139" s="697">
        <v>74.989458240000005</v>
      </c>
      <c r="F139" s="697">
        <v>6.3897307000000003</v>
      </c>
      <c r="G139" s="697">
        <v>757.39358900000002</v>
      </c>
      <c r="H139" s="696">
        <f t="shared" si="13"/>
        <v>838.77277793999997</v>
      </c>
      <c r="I139" s="697">
        <v>40.636038600000006</v>
      </c>
      <c r="J139" s="697">
        <v>0.28178099999999995</v>
      </c>
      <c r="K139" s="697">
        <v>117.1650786</v>
      </c>
      <c r="L139" s="696">
        <f t="shared" si="14"/>
        <v>158.08289819999999</v>
      </c>
      <c r="M139" s="696">
        <f t="shared" si="15"/>
        <v>996.85567614000001</v>
      </c>
      <c r="N139" s="537">
        <v>68.898971799999984</v>
      </c>
      <c r="O139" s="537">
        <v>1.1213000000000001E-2</v>
      </c>
      <c r="P139" s="537">
        <v>1658.422973</v>
      </c>
      <c r="Q139" s="536">
        <f t="shared" si="16"/>
        <v>1727.3331578</v>
      </c>
      <c r="R139" s="537">
        <v>7.1406198799999991</v>
      </c>
      <c r="S139" s="537">
        <v>0.29297600000000001</v>
      </c>
      <c r="T139" s="537">
        <v>12.0854102</v>
      </c>
      <c r="U139" s="536">
        <f t="shared" si="17"/>
        <v>19.51900608</v>
      </c>
      <c r="V139" s="537">
        <v>32.355508900000004</v>
      </c>
      <c r="W139" s="537">
        <v>2.41003415</v>
      </c>
      <c r="X139" s="537">
        <v>231.93124299999999</v>
      </c>
      <c r="Y139" s="536">
        <f t="shared" si="18"/>
        <v>266.69678605000001</v>
      </c>
    </row>
    <row r="140" spans="2:25" s="634" customFormat="1" ht="35.450000000000003" hidden="1" customHeight="1">
      <c r="B140" s="216">
        <v>45047</v>
      </c>
      <c r="C140" s="694">
        <f t="shared" si="11"/>
        <v>3141.1404901289998</v>
      </c>
      <c r="D140" s="694">
        <f t="shared" si="12"/>
        <v>2825.4697813799999</v>
      </c>
      <c r="E140" s="532">
        <v>126.77001060999999</v>
      </c>
      <c r="F140" s="532">
        <v>6.7126778700000003</v>
      </c>
      <c r="G140" s="532">
        <v>713.41178300000001</v>
      </c>
      <c r="H140" s="694">
        <f t="shared" si="13"/>
        <v>846.89447147999999</v>
      </c>
      <c r="I140" s="695">
        <v>26.818307100000002</v>
      </c>
      <c r="J140" s="695">
        <v>7.8723999999999988E-2</v>
      </c>
      <c r="K140" s="695">
        <v>115.3297068</v>
      </c>
      <c r="L140" s="694">
        <f t="shared" si="14"/>
        <v>142.22673789999999</v>
      </c>
      <c r="M140" s="694">
        <f t="shared" si="15"/>
        <v>989.12120937999998</v>
      </c>
      <c r="N140" s="532">
        <v>90.520893700000002</v>
      </c>
      <c r="O140" s="532">
        <v>1.1213000000000001E-2</v>
      </c>
      <c r="P140" s="532">
        <v>1728.741176</v>
      </c>
      <c r="Q140" s="531">
        <f t="shared" si="16"/>
        <v>1819.2732827</v>
      </c>
      <c r="R140" s="532">
        <v>6.7793660599999992</v>
      </c>
      <c r="S140" s="532">
        <v>0.34798000000000001</v>
      </c>
      <c r="T140" s="532">
        <v>9.9479432400000007</v>
      </c>
      <c r="U140" s="531">
        <f t="shared" si="17"/>
        <v>17.075289300000001</v>
      </c>
      <c r="V140" s="532">
        <v>41.891265599999997</v>
      </c>
      <c r="W140" s="532">
        <v>0.95762714900000001</v>
      </c>
      <c r="X140" s="532">
        <v>272.82181600000001</v>
      </c>
      <c r="Y140" s="531">
        <f t="shared" si="18"/>
        <v>315.67070874900003</v>
      </c>
    </row>
    <row r="141" spans="2:25" s="634" customFormat="1" ht="34.9" hidden="1" customHeight="1">
      <c r="B141" s="217">
        <v>45078</v>
      </c>
      <c r="C141" s="696">
        <f t="shared" si="11"/>
        <v>3061.0773902820001</v>
      </c>
      <c r="D141" s="696">
        <f t="shared" si="12"/>
        <v>2753.3403584800003</v>
      </c>
      <c r="E141" s="697">
        <v>204.22407880999998</v>
      </c>
      <c r="F141" s="697">
        <v>5.7559601900000006</v>
      </c>
      <c r="G141" s="697">
        <v>647.15963800000009</v>
      </c>
      <c r="H141" s="696">
        <f t="shared" si="13"/>
        <v>857.13967700000012</v>
      </c>
      <c r="I141" s="697">
        <v>23.339660500000001</v>
      </c>
      <c r="J141" s="697">
        <v>4.7517999999999998E-2</v>
      </c>
      <c r="K141" s="697">
        <v>107.69588520000001</v>
      </c>
      <c r="L141" s="696">
        <f t="shared" si="14"/>
        <v>131.0830637</v>
      </c>
      <c r="M141" s="696">
        <f t="shared" si="15"/>
        <v>988.22274070000014</v>
      </c>
      <c r="N141" s="537">
        <v>59.661406299999996</v>
      </c>
      <c r="O141" s="537">
        <v>1.1213000000000001E-2</v>
      </c>
      <c r="P141" s="537">
        <v>1689.4094459999999</v>
      </c>
      <c r="Q141" s="536">
        <f t="shared" si="16"/>
        <v>1749.0820652999998</v>
      </c>
      <c r="R141" s="537">
        <v>6.1198380599999993</v>
      </c>
      <c r="S141" s="537">
        <v>0.34717199999999998</v>
      </c>
      <c r="T141" s="537">
        <v>9.56854242</v>
      </c>
      <c r="U141" s="536">
        <f t="shared" si="17"/>
        <v>16.03555248</v>
      </c>
      <c r="V141" s="537">
        <v>35.229072099999996</v>
      </c>
      <c r="W141" s="537">
        <v>0.54825570200000007</v>
      </c>
      <c r="X141" s="537">
        <v>271.95970400000004</v>
      </c>
      <c r="Y141" s="536">
        <f t="shared" si="18"/>
        <v>307.73703180200005</v>
      </c>
    </row>
    <row r="142" spans="2:25" s="634" customFormat="1" ht="34.9" hidden="1" customHeight="1">
      <c r="B142" s="216">
        <v>45108</v>
      </c>
      <c r="C142" s="694">
        <f t="shared" si="11"/>
        <v>3044.9182472449997</v>
      </c>
      <c r="D142" s="694">
        <f t="shared" si="12"/>
        <v>2708.4605886099998</v>
      </c>
      <c r="E142" s="532">
        <v>118.52978101000001</v>
      </c>
      <c r="F142" s="532">
        <v>5.9340253399999998</v>
      </c>
      <c r="G142" s="532">
        <v>727.61660699999993</v>
      </c>
      <c r="H142" s="694">
        <f t="shared" si="13"/>
        <v>852.08041334999984</v>
      </c>
      <c r="I142" s="695">
        <v>26.0797302</v>
      </c>
      <c r="J142" s="695">
        <v>0.233683</v>
      </c>
      <c r="K142" s="695">
        <v>109.7390315</v>
      </c>
      <c r="L142" s="694">
        <f t="shared" si="14"/>
        <v>136.0524447</v>
      </c>
      <c r="M142" s="694">
        <f t="shared" si="15"/>
        <v>988.13285804999987</v>
      </c>
      <c r="N142" s="532">
        <v>67.928412999999992</v>
      </c>
      <c r="O142" s="532">
        <v>1.1237E-2</v>
      </c>
      <c r="P142" s="532">
        <v>1637.2498330000001</v>
      </c>
      <c r="Q142" s="531">
        <f t="shared" si="16"/>
        <v>1705.1894830000001</v>
      </c>
      <c r="R142" s="532">
        <v>6.6145608700000009</v>
      </c>
      <c r="S142" s="532">
        <v>0.38252000000000003</v>
      </c>
      <c r="T142" s="532">
        <v>8.1411666900000004</v>
      </c>
      <c r="U142" s="531">
        <f t="shared" si="17"/>
        <v>15.138247560000002</v>
      </c>
      <c r="V142" s="532">
        <v>42.707797100000001</v>
      </c>
      <c r="W142" s="532">
        <v>0.56383853500000003</v>
      </c>
      <c r="X142" s="532">
        <v>293.18602300000003</v>
      </c>
      <c r="Y142" s="531">
        <f t="shared" si="18"/>
        <v>336.45765863500003</v>
      </c>
    </row>
    <row r="143" spans="2:25" s="634" customFormat="1" ht="34.9" hidden="1" customHeight="1">
      <c r="B143" s="217">
        <v>45139</v>
      </c>
      <c r="C143" s="696">
        <f t="shared" si="11"/>
        <v>2982.801875745</v>
      </c>
      <c r="D143" s="696">
        <f t="shared" si="12"/>
        <v>2631.7092753100001</v>
      </c>
      <c r="E143" s="697">
        <v>121.84593342000001</v>
      </c>
      <c r="F143" s="697">
        <v>5.6674897199999998</v>
      </c>
      <c r="G143" s="697">
        <v>768.22339899999997</v>
      </c>
      <c r="H143" s="696">
        <f t="shared" si="13"/>
        <v>895.73682214000007</v>
      </c>
      <c r="I143" s="697">
        <v>31.5994837</v>
      </c>
      <c r="J143" s="697">
        <v>0.482769</v>
      </c>
      <c r="K143" s="697">
        <v>93.613602599999993</v>
      </c>
      <c r="L143" s="696">
        <f t="shared" si="14"/>
        <v>125.69585530000001</v>
      </c>
      <c r="M143" s="696">
        <f t="shared" si="15"/>
        <v>1021.4326774400001</v>
      </c>
      <c r="N143" s="537">
        <v>75.667311599999991</v>
      </c>
      <c r="O143" s="537">
        <v>1.1237E-2</v>
      </c>
      <c r="P143" s="537">
        <v>1520.593586</v>
      </c>
      <c r="Q143" s="536">
        <f t="shared" si="16"/>
        <v>1596.2721345999998</v>
      </c>
      <c r="R143" s="537">
        <v>5.7229065700000001</v>
      </c>
      <c r="S143" s="537">
        <v>0.76941700000000002</v>
      </c>
      <c r="T143" s="537">
        <v>7.5121397000000005</v>
      </c>
      <c r="U143" s="536">
        <f t="shared" si="17"/>
        <v>14.00446327</v>
      </c>
      <c r="V143" s="537">
        <v>41.131307900000003</v>
      </c>
      <c r="W143" s="537">
        <v>0.92177653500000001</v>
      </c>
      <c r="X143" s="537">
        <v>309.03951600000005</v>
      </c>
      <c r="Y143" s="536">
        <f t="shared" si="18"/>
        <v>351.09260043500007</v>
      </c>
    </row>
    <row r="144" spans="2:25" s="634" customFormat="1" ht="34.9" hidden="1" customHeight="1">
      <c r="B144" s="216">
        <v>45170</v>
      </c>
      <c r="C144" s="694">
        <f t="shared" si="11"/>
        <v>2947.185536558</v>
      </c>
      <c r="D144" s="694">
        <f t="shared" si="12"/>
        <v>2591.216052367</v>
      </c>
      <c r="E144" s="532">
        <v>122.25770087999999</v>
      </c>
      <c r="F144" s="532">
        <v>5.6164314699999993</v>
      </c>
      <c r="G144" s="532">
        <v>753.19219700000008</v>
      </c>
      <c r="H144" s="694">
        <f t="shared" si="13"/>
        <v>881.06632935000005</v>
      </c>
      <c r="I144" s="695">
        <v>41.9565208</v>
      </c>
      <c r="J144" s="695">
        <v>0.47685520600000003</v>
      </c>
      <c r="K144" s="695">
        <v>80.599122800000004</v>
      </c>
      <c r="L144" s="694">
        <f t="shared" si="14"/>
        <v>123.03249880600001</v>
      </c>
      <c r="M144" s="694">
        <f t="shared" si="15"/>
        <v>1004.0988281560001</v>
      </c>
      <c r="N144" s="532">
        <v>89.879866400000012</v>
      </c>
      <c r="O144" s="532">
        <v>1.1237185E-2</v>
      </c>
      <c r="P144" s="532">
        <v>1484.3195539999999</v>
      </c>
      <c r="Q144" s="531">
        <f t="shared" si="16"/>
        <v>1574.210657585</v>
      </c>
      <c r="R144" s="532">
        <v>5.28108529</v>
      </c>
      <c r="S144" s="532">
        <v>0.31079892599999998</v>
      </c>
      <c r="T144" s="532">
        <v>7.3146824100000005</v>
      </c>
      <c r="U144" s="531">
        <f t="shared" si="17"/>
        <v>12.906566626</v>
      </c>
      <c r="V144" s="532">
        <v>46.723770999999999</v>
      </c>
      <c r="W144" s="532">
        <v>0.98699319099999994</v>
      </c>
      <c r="X144" s="532">
        <v>308.25871999999998</v>
      </c>
      <c r="Y144" s="531">
        <f t="shared" si="18"/>
        <v>355.96948419099999</v>
      </c>
    </row>
    <row r="145" spans="2:25" s="634" customFormat="1" ht="34.9" hidden="1" customHeight="1">
      <c r="B145" s="217">
        <v>45201</v>
      </c>
      <c r="C145" s="696">
        <f t="shared" si="11"/>
        <v>3048.0383969429995</v>
      </c>
      <c r="D145" s="696">
        <f t="shared" si="12"/>
        <v>2686.5670150929996</v>
      </c>
      <c r="E145" s="697">
        <v>115.17757438</v>
      </c>
      <c r="F145" s="697">
        <v>6.4965712599999996</v>
      </c>
      <c r="G145" s="697">
        <v>765.80044299999997</v>
      </c>
      <c r="H145" s="696">
        <f t="shared" si="13"/>
        <v>887.47458863999998</v>
      </c>
      <c r="I145" s="697">
        <v>18.744108499999999</v>
      </c>
      <c r="J145" s="697">
        <v>0.49751877500000002</v>
      </c>
      <c r="K145" s="697">
        <v>92.336614099999991</v>
      </c>
      <c r="L145" s="696">
        <f t="shared" si="14"/>
        <v>111.57824137499999</v>
      </c>
      <c r="M145" s="696">
        <f t="shared" si="15"/>
        <v>999.05283001499993</v>
      </c>
      <c r="N145" s="537">
        <v>87.685092799999993</v>
      </c>
      <c r="O145" s="537">
        <v>1.1269612E-2</v>
      </c>
      <c r="P145" s="537">
        <v>1589.189046</v>
      </c>
      <c r="Q145" s="536">
        <f t="shared" si="16"/>
        <v>1676.8854084119998</v>
      </c>
      <c r="R145" s="537">
        <v>4.2787321999999994</v>
      </c>
      <c r="S145" s="537">
        <v>0.34080285600000004</v>
      </c>
      <c r="T145" s="537">
        <v>6.0092416100000001</v>
      </c>
      <c r="U145" s="536">
        <f t="shared" si="17"/>
        <v>10.628776666</v>
      </c>
      <c r="V145" s="537">
        <v>38.595553600000002</v>
      </c>
      <c r="W145" s="537">
        <v>1.34101125</v>
      </c>
      <c r="X145" s="537">
        <v>321.53481700000003</v>
      </c>
      <c r="Y145" s="536">
        <f t="shared" si="18"/>
        <v>361.47138185000006</v>
      </c>
    </row>
    <row r="146" spans="2:25" s="634" customFormat="1" ht="34.9" hidden="1" customHeight="1">
      <c r="B146" s="216">
        <v>45233</v>
      </c>
      <c r="C146" s="694">
        <f t="shared" si="11"/>
        <v>2953.9371489710002</v>
      </c>
      <c r="D146" s="694">
        <f t="shared" si="12"/>
        <v>2638.1882714610001</v>
      </c>
      <c r="E146" s="532">
        <v>115.76618752999998</v>
      </c>
      <c r="F146" s="532">
        <v>4.7449752399999996</v>
      </c>
      <c r="G146" s="532">
        <v>767.95741699999996</v>
      </c>
      <c r="H146" s="694">
        <f t="shared" si="13"/>
        <v>888.46857977000002</v>
      </c>
      <c r="I146" s="695">
        <v>21.560207299999998</v>
      </c>
      <c r="J146" s="695">
        <v>0.69604723499999999</v>
      </c>
      <c r="K146" s="695">
        <v>87.373541599999996</v>
      </c>
      <c r="L146" s="694">
        <f t="shared" si="14"/>
        <v>109.62979613499999</v>
      </c>
      <c r="M146" s="694">
        <f t="shared" si="15"/>
        <v>998.09837590500001</v>
      </c>
      <c r="N146" s="532">
        <v>68.544340500000004</v>
      </c>
      <c r="O146" s="532">
        <v>1.1269612E-2</v>
      </c>
      <c r="P146" s="532">
        <v>1561.2294240000001</v>
      </c>
      <c r="Q146" s="531">
        <f t="shared" si="16"/>
        <v>1629.7850341120002</v>
      </c>
      <c r="R146" s="532">
        <v>4.1551753100000006</v>
      </c>
      <c r="S146" s="532">
        <v>0.55711527399999994</v>
      </c>
      <c r="T146" s="532">
        <v>5.5925708600000004</v>
      </c>
      <c r="U146" s="531">
        <f t="shared" si="17"/>
        <v>10.304861444</v>
      </c>
      <c r="V146" s="532">
        <v>30.472978499999996</v>
      </c>
      <c r="W146" s="532">
        <v>1.1078420099999999</v>
      </c>
      <c r="X146" s="532">
        <v>284.16805699999998</v>
      </c>
      <c r="Y146" s="531">
        <f t="shared" si="18"/>
        <v>315.74887751</v>
      </c>
    </row>
    <row r="147" spans="2:25" s="634" customFormat="1" ht="34.9" hidden="1" customHeight="1">
      <c r="B147" s="553">
        <v>45264</v>
      </c>
      <c r="C147" s="698">
        <f>D147+Y147</f>
        <v>3175.4449082259998</v>
      </c>
      <c r="D147" s="698">
        <f>M147+Q147+U147</f>
        <v>2865.121303984</v>
      </c>
      <c r="E147" s="699">
        <v>114.02643841999999</v>
      </c>
      <c r="F147" s="699">
        <v>5.4794474599999994</v>
      </c>
      <c r="G147" s="699">
        <v>813.06735600000002</v>
      </c>
      <c r="H147" s="698">
        <f t="shared" si="13"/>
        <v>932.57324187999996</v>
      </c>
      <c r="I147" s="699">
        <v>34.550351700000007</v>
      </c>
      <c r="J147" s="699">
        <v>0.80147315199999991</v>
      </c>
      <c r="K147" s="699">
        <v>85.2211772</v>
      </c>
      <c r="L147" s="698">
        <f>K147+J147+I147</f>
        <v>120.57300205200001</v>
      </c>
      <c r="M147" s="698">
        <f>L147+H147</f>
        <v>1053.1462439320001</v>
      </c>
      <c r="N147" s="610">
        <v>79.483270599999983</v>
      </c>
      <c r="O147" s="610">
        <v>1.1269612E-2</v>
      </c>
      <c r="P147" s="610">
        <v>1721.350355</v>
      </c>
      <c r="Q147" s="611">
        <f t="shared" si="16"/>
        <v>1800.844895212</v>
      </c>
      <c r="R147" s="610">
        <v>5.475610099999999</v>
      </c>
      <c r="S147" s="610">
        <v>0.5934412</v>
      </c>
      <c r="T147" s="610">
        <v>5.06111354</v>
      </c>
      <c r="U147" s="611">
        <f t="shared" si="17"/>
        <v>11.130164839999999</v>
      </c>
      <c r="V147" s="610">
        <v>37.921043699999998</v>
      </c>
      <c r="W147" s="610">
        <v>0.54039554200000006</v>
      </c>
      <c r="X147" s="610">
        <v>271.862165</v>
      </c>
      <c r="Y147" s="611">
        <f t="shared" si="18"/>
        <v>310.32360424199999</v>
      </c>
    </row>
    <row r="148" spans="2:25" s="634" customFormat="1" ht="34.9" hidden="1" customHeight="1">
      <c r="B148" s="1009">
        <v>2024</v>
      </c>
      <c r="C148" s="1020"/>
      <c r="D148" s="1020"/>
      <c r="E148" s="1020"/>
      <c r="F148" s="1020"/>
      <c r="G148" s="1020"/>
      <c r="H148" s="1020"/>
      <c r="I148" s="1020"/>
      <c r="J148" s="1020"/>
      <c r="K148" s="1020"/>
      <c r="L148" s="1020"/>
      <c r="M148" s="1020"/>
      <c r="N148" s="1018"/>
      <c r="O148" s="1018"/>
      <c r="P148" s="1018"/>
      <c r="Q148" s="1018"/>
      <c r="R148" s="1018"/>
      <c r="S148" s="1018"/>
      <c r="T148" s="1018"/>
      <c r="U148" s="1018"/>
      <c r="V148" s="1018"/>
      <c r="W148" s="1018"/>
      <c r="X148" s="1042"/>
      <c r="Y148" s="1018"/>
    </row>
    <row r="149" spans="2:25" s="634" customFormat="1" ht="34.9" hidden="1" customHeight="1">
      <c r="B149" s="216">
        <v>45292</v>
      </c>
      <c r="C149" s="694">
        <f>D149+Y149</f>
        <v>3298.3382076910002</v>
      </c>
      <c r="D149" s="694">
        <f>M149+Q149+U149</f>
        <v>2978.9045776960002</v>
      </c>
      <c r="E149" s="532">
        <v>133.85057312999999</v>
      </c>
      <c r="F149" s="532">
        <v>6.4749627500000004</v>
      </c>
      <c r="G149" s="532">
        <v>860.31318199999998</v>
      </c>
      <c r="H149" s="694">
        <f t="shared" ref="H149:H159" si="19">G149+F149+E149</f>
        <v>1000.6387178800001</v>
      </c>
      <c r="I149" s="695">
        <v>44.480034799999999</v>
      </c>
      <c r="J149" s="695">
        <v>0.71038027500000001</v>
      </c>
      <c r="K149" s="695">
        <v>77.360449700000004</v>
      </c>
      <c r="L149" s="694">
        <f>K149+J149+I149</f>
        <v>122.55086477500001</v>
      </c>
      <c r="M149" s="694">
        <f>L149+H149</f>
        <v>1123.1895826550001</v>
      </c>
      <c r="N149" s="532">
        <v>85.649126900000013</v>
      </c>
      <c r="O149" s="532">
        <v>1.1304274E-2</v>
      </c>
      <c r="P149" s="532">
        <v>1757.112296</v>
      </c>
      <c r="Q149" s="531">
        <f t="shared" ref="Q149:Q159" si="20">P149+O149+N149</f>
        <v>1842.772727174</v>
      </c>
      <c r="R149" s="532">
        <v>6.4455271500000002</v>
      </c>
      <c r="S149" s="532">
        <v>0.595962977</v>
      </c>
      <c r="T149" s="532">
        <v>5.9007777400000005</v>
      </c>
      <c r="U149" s="531">
        <f t="shared" ref="U149:U159" si="21">R149+S149+T149</f>
        <v>12.942267867000002</v>
      </c>
      <c r="V149" s="532">
        <v>39.962615200000002</v>
      </c>
      <c r="W149" s="532">
        <v>0.506801795</v>
      </c>
      <c r="X149" s="532">
        <v>278.96421299999997</v>
      </c>
      <c r="Y149" s="531">
        <f t="shared" ref="Y149:Y159" si="22">X149+W149+V149</f>
        <v>319.43362999499999</v>
      </c>
    </row>
    <row r="150" spans="2:25" s="634" customFormat="1" ht="34.9" hidden="1" customHeight="1">
      <c r="B150" s="217">
        <v>45323</v>
      </c>
      <c r="C150" s="696">
        <f>D150+Y150</f>
        <v>3425.0952811540001</v>
      </c>
      <c r="D150" s="696">
        <f>M150+Q150+U150</f>
        <v>3080.2698612069998</v>
      </c>
      <c r="E150" s="697">
        <v>144.87880477000002</v>
      </c>
      <c r="F150" s="697">
        <v>5.80916999</v>
      </c>
      <c r="G150" s="697">
        <v>871.75277200000005</v>
      </c>
      <c r="H150" s="696">
        <f t="shared" si="19"/>
        <v>1022.44074676</v>
      </c>
      <c r="I150" s="697">
        <v>52.429465100000002</v>
      </c>
      <c r="J150" s="697">
        <v>1.3212620100000001</v>
      </c>
      <c r="K150" s="697">
        <v>71.840154999999996</v>
      </c>
      <c r="L150" s="696">
        <f>K150+J150+I150</f>
        <v>125.59088211</v>
      </c>
      <c r="M150" s="696">
        <f>L150+H150</f>
        <v>1148.0316288700001</v>
      </c>
      <c r="N150" s="537">
        <v>56.933927700000005</v>
      </c>
      <c r="O150" s="537">
        <v>1.1304274E-2</v>
      </c>
      <c r="P150" s="537">
        <v>1862.0443519999999</v>
      </c>
      <c r="Q150" s="536">
        <f t="shared" si="20"/>
        <v>1918.9895839739997</v>
      </c>
      <c r="R150" s="537">
        <v>6.0598219100000001</v>
      </c>
      <c r="S150" s="537">
        <v>0.640093633</v>
      </c>
      <c r="T150" s="537">
        <v>6.5487328200000006</v>
      </c>
      <c r="U150" s="536">
        <f t="shared" si="21"/>
        <v>13.248648363000001</v>
      </c>
      <c r="V150" s="537">
        <v>42.201199299999999</v>
      </c>
      <c r="W150" s="537">
        <v>0.41088464699999999</v>
      </c>
      <c r="X150" s="537">
        <v>302.21333600000003</v>
      </c>
      <c r="Y150" s="536">
        <f t="shared" si="22"/>
        <v>344.825419947</v>
      </c>
    </row>
    <row r="151" spans="2:25" s="634" customFormat="1" ht="34.9" hidden="1" customHeight="1">
      <c r="B151" s="216">
        <v>45352</v>
      </c>
      <c r="C151" s="694">
        <f>D151+Y151</f>
        <v>3259.8555615969999</v>
      </c>
      <c r="D151" s="694">
        <f>M151+Q151+U151</f>
        <v>2926.4265909589999</v>
      </c>
      <c r="E151" s="532">
        <v>135.04518909999999</v>
      </c>
      <c r="F151" s="532">
        <v>5.3222636300000001</v>
      </c>
      <c r="G151" s="532">
        <v>869.916428</v>
      </c>
      <c r="H151" s="694">
        <f t="shared" si="19"/>
        <v>1010.28388073</v>
      </c>
      <c r="I151" s="695">
        <v>47.870290500000003</v>
      </c>
      <c r="J151" s="695">
        <v>1.4271768300000001</v>
      </c>
      <c r="K151" s="695">
        <v>72.444423099999995</v>
      </c>
      <c r="L151" s="694">
        <f>K151+J151+I151</f>
        <v>121.74189042999998</v>
      </c>
      <c r="M151" s="694">
        <f>L151+H151</f>
        <v>1132.02577116</v>
      </c>
      <c r="N151" s="532">
        <v>65.007022700000007</v>
      </c>
      <c r="O151" s="532">
        <v>1.1304274E-2</v>
      </c>
      <c r="P151" s="532">
        <v>1716.1410109999999</v>
      </c>
      <c r="Q151" s="531">
        <f t="shared" si="20"/>
        <v>1781.159337974</v>
      </c>
      <c r="R151" s="532">
        <v>5.8773042000000002</v>
      </c>
      <c r="S151" s="532">
        <v>0.5524619449999999</v>
      </c>
      <c r="T151" s="532">
        <v>6.8117156799999998</v>
      </c>
      <c r="U151" s="531">
        <f t="shared" si="21"/>
        <v>13.241481825000001</v>
      </c>
      <c r="V151" s="532">
        <v>44.860586600000005</v>
      </c>
      <c r="W151" s="532">
        <v>0.8139470379999999</v>
      </c>
      <c r="X151" s="532">
        <v>287.754437</v>
      </c>
      <c r="Y151" s="531">
        <f t="shared" si="22"/>
        <v>333.42897063800001</v>
      </c>
    </row>
    <row r="152" spans="2:25" s="634" customFormat="1" ht="34.9" hidden="1" customHeight="1">
      <c r="B152" s="217">
        <v>45383</v>
      </c>
      <c r="C152" s="696">
        <f>D152+Y152</f>
        <v>3138.4595763020002</v>
      </c>
      <c r="D152" s="696">
        <f>M152+Q152+U152</f>
        <v>2808.9332197390004</v>
      </c>
      <c r="E152" s="697">
        <v>135.54545094999997</v>
      </c>
      <c r="F152" s="697">
        <v>6.3930591100000003</v>
      </c>
      <c r="G152" s="697">
        <v>883.005582</v>
      </c>
      <c r="H152" s="696">
        <f t="shared" si="19"/>
        <v>1024.94409206</v>
      </c>
      <c r="I152" s="697">
        <v>40.232486700000003</v>
      </c>
      <c r="J152" s="697">
        <v>1.6650573400000002</v>
      </c>
      <c r="K152" s="697">
        <v>70.667783599999993</v>
      </c>
      <c r="L152" s="696">
        <f>K152+J152+I152</f>
        <v>112.56532763999999</v>
      </c>
      <c r="M152" s="696">
        <f>L152+H152</f>
        <v>1137.5094197000001</v>
      </c>
      <c r="N152" s="537">
        <v>97.401426400000005</v>
      </c>
      <c r="O152" s="537">
        <v>1.1315129E-2</v>
      </c>
      <c r="P152" s="537">
        <v>1562.538098</v>
      </c>
      <c r="Q152" s="536">
        <f t="shared" si="20"/>
        <v>1659.9508395289999</v>
      </c>
      <c r="R152" s="537">
        <v>4.5998791299999997</v>
      </c>
      <c r="S152" s="537">
        <v>0.62453597999999999</v>
      </c>
      <c r="T152" s="537">
        <v>6.2485454000000002</v>
      </c>
      <c r="U152" s="536">
        <f t="shared" si="21"/>
        <v>11.47296051</v>
      </c>
      <c r="V152" s="537">
        <v>53.249296699999995</v>
      </c>
      <c r="W152" s="537">
        <v>0.41094386300000002</v>
      </c>
      <c r="X152" s="537">
        <v>275.86611599999998</v>
      </c>
      <c r="Y152" s="536">
        <f t="shared" si="22"/>
        <v>329.52635656299998</v>
      </c>
    </row>
    <row r="153" spans="2:25" s="634" customFormat="1" ht="34.9" hidden="1" customHeight="1">
      <c r="B153" s="216">
        <v>45413</v>
      </c>
      <c r="C153" s="694">
        <f>D153+Y153</f>
        <v>3317.5968303039999</v>
      </c>
      <c r="D153" s="694">
        <f>M153+Q153+U153</f>
        <v>2990.5541009579997</v>
      </c>
      <c r="E153" s="532">
        <v>126.41584225</v>
      </c>
      <c r="F153" s="532">
        <v>6.3743237099999996</v>
      </c>
      <c r="G153" s="532">
        <v>905.51251600000001</v>
      </c>
      <c r="H153" s="694">
        <f t="shared" si="19"/>
        <v>1038.30268196</v>
      </c>
      <c r="I153" s="695">
        <v>37.453442500000001</v>
      </c>
      <c r="J153" s="695">
        <v>1.9043594399999999</v>
      </c>
      <c r="K153" s="695">
        <v>69.584422400000008</v>
      </c>
      <c r="L153" s="694">
        <f>K153+J153+I153</f>
        <v>108.94222434</v>
      </c>
      <c r="M153" s="694">
        <f>L153+H153</f>
        <v>1147.2449062999999</v>
      </c>
      <c r="N153" s="532">
        <v>92.826343399999999</v>
      </c>
      <c r="O153" s="532">
        <v>1.1315129E-2</v>
      </c>
      <c r="P153" s="532">
        <v>1737.4769819999999</v>
      </c>
      <c r="Q153" s="531">
        <f t="shared" si="20"/>
        <v>1830.3146405289999</v>
      </c>
      <c r="R153" s="532">
        <v>7.4273188099999992</v>
      </c>
      <c r="S153" s="532">
        <v>0.60765072900000006</v>
      </c>
      <c r="T153" s="532">
        <v>4.9595845899999995</v>
      </c>
      <c r="U153" s="531">
        <f t="shared" si="21"/>
        <v>12.994554128999997</v>
      </c>
      <c r="V153" s="532">
        <v>38.689845099999999</v>
      </c>
      <c r="W153" s="532">
        <v>0.46677824600000001</v>
      </c>
      <c r="X153" s="532">
        <v>287.88610599999998</v>
      </c>
      <c r="Y153" s="531">
        <f t="shared" si="22"/>
        <v>327.04272934599999</v>
      </c>
    </row>
    <row r="154" spans="2:25" s="634" customFormat="1" ht="34.9" hidden="1" customHeight="1">
      <c r="B154" s="217">
        <v>45445</v>
      </c>
      <c r="C154" s="696">
        <v>3354.3</v>
      </c>
      <c r="D154" s="696">
        <v>3020.4</v>
      </c>
      <c r="E154" s="697">
        <v>126.1</v>
      </c>
      <c r="F154" s="697">
        <v>7.5</v>
      </c>
      <c r="G154" s="697">
        <v>903</v>
      </c>
      <c r="H154" s="696">
        <v>1036.7</v>
      </c>
      <c r="I154" s="697">
        <v>47.7</v>
      </c>
      <c r="J154" s="697">
        <v>2</v>
      </c>
      <c r="K154" s="697">
        <v>69.900000000000006</v>
      </c>
      <c r="L154" s="696">
        <v>119.6</v>
      </c>
      <c r="M154" s="696">
        <v>1156.3</v>
      </c>
      <c r="N154" s="537">
        <v>71</v>
      </c>
      <c r="O154" s="537">
        <v>0</v>
      </c>
      <c r="P154" s="537">
        <v>1782.3</v>
      </c>
      <c r="Q154" s="536">
        <v>1853.3</v>
      </c>
      <c r="R154" s="537">
        <v>5.8</v>
      </c>
      <c r="S154" s="537">
        <v>0.5</v>
      </c>
      <c r="T154" s="537">
        <v>4.5</v>
      </c>
      <c r="U154" s="536">
        <v>10.9</v>
      </c>
      <c r="V154" s="537">
        <v>48.1</v>
      </c>
      <c r="W154" s="537">
        <v>0.5</v>
      </c>
      <c r="X154" s="537">
        <v>285.2</v>
      </c>
      <c r="Y154" s="536">
        <v>333.8</v>
      </c>
    </row>
    <row r="155" spans="2:25" s="634" customFormat="1" ht="34.9" hidden="1" customHeight="1">
      <c r="B155" s="216">
        <v>45474</v>
      </c>
      <c r="C155" s="694">
        <f>D155+Y155</f>
        <v>3412.0770000000002</v>
      </c>
      <c r="D155" s="694">
        <f>M155+Q155+U155</f>
        <v>3083.0830000000001</v>
      </c>
      <c r="E155" s="532">
        <v>127.93600000000001</v>
      </c>
      <c r="F155" s="532">
        <v>7.976</v>
      </c>
      <c r="G155" s="532">
        <v>908.89499999999998</v>
      </c>
      <c r="H155" s="694">
        <f t="shared" si="19"/>
        <v>1044.807</v>
      </c>
      <c r="I155" s="695">
        <v>32.578000000000003</v>
      </c>
      <c r="J155" s="695">
        <v>2.552</v>
      </c>
      <c r="K155" s="695">
        <v>72.686000000000007</v>
      </c>
      <c r="L155" s="694">
        <f>K155+J155+I155</f>
        <v>107.81600000000002</v>
      </c>
      <c r="M155" s="694">
        <f>L155+H155</f>
        <v>1152.623</v>
      </c>
      <c r="N155" s="532">
        <v>67.710999999999999</v>
      </c>
      <c r="O155" s="532">
        <v>1.0999999999999999E-2</v>
      </c>
      <c r="P155" s="532">
        <v>1850.655</v>
      </c>
      <c r="Q155" s="531">
        <f t="shared" si="20"/>
        <v>1918.377</v>
      </c>
      <c r="R155" s="532">
        <v>6.8860000000000001</v>
      </c>
      <c r="S155" s="532">
        <v>0.80500000000000005</v>
      </c>
      <c r="T155" s="532">
        <v>4.3920000000000003</v>
      </c>
      <c r="U155" s="531">
        <f t="shared" si="21"/>
        <v>12.083</v>
      </c>
      <c r="V155" s="532">
        <v>40.731000000000002</v>
      </c>
      <c r="W155" s="532">
        <v>0.183</v>
      </c>
      <c r="X155" s="532">
        <v>288.08</v>
      </c>
      <c r="Y155" s="531">
        <f t="shared" si="22"/>
        <v>328.99399999999997</v>
      </c>
    </row>
    <row r="156" spans="2:25" s="634" customFormat="1" ht="34.9" hidden="1" customHeight="1">
      <c r="B156" s="217">
        <v>45534</v>
      </c>
      <c r="C156" s="696">
        <v>3646.280858994</v>
      </c>
      <c r="D156" s="696">
        <v>3316.7580307980002</v>
      </c>
      <c r="E156" s="697">
        <v>143.61678830000002</v>
      </c>
      <c r="F156" s="697">
        <v>8.3440527400000004</v>
      </c>
      <c r="G156" s="697">
        <v>995.04519700000003</v>
      </c>
      <c r="H156" s="696">
        <v>1147.00603804</v>
      </c>
      <c r="I156" s="697">
        <v>35.656490099999999</v>
      </c>
      <c r="J156" s="697">
        <v>2.7867590199999999</v>
      </c>
      <c r="K156" s="697">
        <v>73.169358200000005</v>
      </c>
      <c r="L156" s="696">
        <v>111.61260732</v>
      </c>
      <c r="M156" s="696">
        <v>1258.6186453600001</v>
      </c>
      <c r="N156" s="537">
        <v>82.415889200000009</v>
      </c>
      <c r="O156" s="537">
        <v>1.1325161E-2</v>
      </c>
      <c r="P156" s="537">
        <v>1963.9130929999999</v>
      </c>
      <c r="Q156" s="536">
        <v>2046.340307361</v>
      </c>
      <c r="R156" s="537">
        <v>7.0669184100000004</v>
      </c>
      <c r="S156" s="537">
        <v>0.80065667699999998</v>
      </c>
      <c r="T156" s="537">
        <v>3.9315029900000003</v>
      </c>
      <c r="U156" s="536">
        <v>11.799078077000001</v>
      </c>
      <c r="V156" s="537">
        <v>47.383546200000005</v>
      </c>
      <c r="W156" s="537">
        <v>0.320215996</v>
      </c>
      <c r="X156" s="537">
        <v>281.81906600000002</v>
      </c>
      <c r="Y156" s="536">
        <v>329.52282819600003</v>
      </c>
    </row>
    <row r="157" spans="2:25" s="634" customFormat="1" ht="34.9" hidden="1" customHeight="1">
      <c r="B157" s="216">
        <v>45564</v>
      </c>
      <c r="C157" s="694">
        <f>D157+Y157</f>
        <v>3587.0557812900001</v>
      </c>
      <c r="D157" s="694">
        <f>M157+Q157+U157</f>
        <v>3245.156843491</v>
      </c>
      <c r="E157" s="532">
        <v>137.2883784</v>
      </c>
      <c r="F157" s="532">
        <v>7.9653393099999992</v>
      </c>
      <c r="G157" s="532">
        <v>1043.9771049999999</v>
      </c>
      <c r="H157" s="694">
        <f t="shared" si="19"/>
        <v>1189.23082271</v>
      </c>
      <c r="I157" s="695">
        <v>38.195835899999999</v>
      </c>
      <c r="J157" s="695">
        <v>2.66452767</v>
      </c>
      <c r="K157" s="695">
        <v>71.175528999999997</v>
      </c>
      <c r="L157" s="694">
        <f>K157+J157+I157</f>
        <v>112.03589256999999</v>
      </c>
      <c r="M157" s="694">
        <f>L157+H157</f>
        <v>1301.26671528</v>
      </c>
      <c r="N157" s="532">
        <v>72.725748999999993</v>
      </c>
      <c r="O157" s="532">
        <v>1.1325161E-2</v>
      </c>
      <c r="P157" s="532">
        <v>1861.198686</v>
      </c>
      <c r="Q157" s="531">
        <f t="shared" si="20"/>
        <v>1933.935760161</v>
      </c>
      <c r="R157" s="532">
        <v>5.5666334500000003</v>
      </c>
      <c r="S157" s="532">
        <v>1.1926204299999998</v>
      </c>
      <c r="T157" s="532">
        <v>3.1951141700000001</v>
      </c>
      <c r="U157" s="531">
        <f t="shared" si="21"/>
        <v>9.9543680499999994</v>
      </c>
      <c r="V157" s="532">
        <v>63.057819400000007</v>
      </c>
      <c r="W157" s="532">
        <v>0.23076239900000001</v>
      </c>
      <c r="X157" s="532">
        <v>278.61035600000002</v>
      </c>
      <c r="Y157" s="531">
        <f t="shared" si="22"/>
        <v>341.89893779900007</v>
      </c>
    </row>
    <row r="158" spans="2:25" s="634" customFormat="1" ht="34.9" hidden="1" customHeight="1">
      <c r="B158" s="217">
        <v>45595</v>
      </c>
      <c r="C158" s="696">
        <v>3191.715072215</v>
      </c>
      <c r="D158" s="696">
        <v>2844.7304543820001</v>
      </c>
      <c r="E158" s="697">
        <v>136.83002999999999</v>
      </c>
      <c r="F158" s="697">
        <v>5.9437477699999999</v>
      </c>
      <c r="G158" s="697">
        <v>1038.295468</v>
      </c>
      <c r="H158" s="696">
        <v>1181.06924577</v>
      </c>
      <c r="I158" s="697">
        <v>32.249934400000001</v>
      </c>
      <c r="J158" s="697">
        <v>2.9939383399999997</v>
      </c>
      <c r="K158" s="697">
        <v>65.221652300000002</v>
      </c>
      <c r="L158" s="696">
        <v>100.46552504</v>
      </c>
      <c r="M158" s="696">
        <v>1281.5347708100001</v>
      </c>
      <c r="N158" s="537">
        <v>71.582484500000007</v>
      </c>
      <c r="O158" s="537">
        <v>1.1336513999999999E-2</v>
      </c>
      <c r="P158" s="537">
        <v>1478.4251979999999</v>
      </c>
      <c r="Q158" s="536">
        <v>1550.0190190139999</v>
      </c>
      <c r="R158" s="537">
        <v>9.2062789000000009</v>
      </c>
      <c r="S158" s="537">
        <v>0.49138930800000002</v>
      </c>
      <c r="T158" s="537">
        <v>3.4789963500000001</v>
      </c>
      <c r="U158" s="536">
        <v>13.176664558000002</v>
      </c>
      <c r="V158" s="537">
        <v>50.623247799999994</v>
      </c>
      <c r="W158" s="537">
        <v>0.366639033</v>
      </c>
      <c r="X158" s="537">
        <v>295.994731</v>
      </c>
      <c r="Y158" s="536">
        <v>346.98461783300002</v>
      </c>
    </row>
    <row r="159" spans="2:25" s="634" customFormat="1" ht="34.9" hidden="1" customHeight="1">
      <c r="B159" s="216">
        <v>45626</v>
      </c>
      <c r="C159" s="694">
        <f>D159+Y159</f>
        <v>3093.357</v>
      </c>
      <c r="D159" s="694">
        <f>M159+Q159+U159</f>
        <v>2781.143</v>
      </c>
      <c r="E159" s="532">
        <v>135.875</v>
      </c>
      <c r="F159" s="532">
        <v>5.8470000000000004</v>
      </c>
      <c r="G159" s="532">
        <v>1046.9839999999999</v>
      </c>
      <c r="H159" s="694">
        <f t="shared" si="19"/>
        <v>1188.7059999999999</v>
      </c>
      <c r="I159" s="695">
        <v>27.72</v>
      </c>
      <c r="J159" s="695">
        <v>3.2679999999999998</v>
      </c>
      <c r="K159" s="695">
        <v>64.498999999999995</v>
      </c>
      <c r="L159" s="694">
        <f>K159+J159+I159</f>
        <v>95.486999999999995</v>
      </c>
      <c r="M159" s="694">
        <f>L159+H159</f>
        <v>1284.193</v>
      </c>
      <c r="N159" s="532">
        <v>59.555</v>
      </c>
      <c r="O159" s="532">
        <v>1.0999999999999999E-2</v>
      </c>
      <c r="P159" s="532">
        <v>1425.8030000000001</v>
      </c>
      <c r="Q159" s="531">
        <f t="shared" si="20"/>
        <v>1485.3690000000001</v>
      </c>
      <c r="R159" s="532">
        <v>8.202</v>
      </c>
      <c r="S159" s="532">
        <v>0.48199999999999998</v>
      </c>
      <c r="T159" s="532">
        <v>2.8969999999999998</v>
      </c>
      <c r="U159" s="531">
        <f t="shared" si="21"/>
        <v>11.581</v>
      </c>
      <c r="V159" s="532">
        <v>40.128999999999998</v>
      </c>
      <c r="W159" s="532">
        <v>0.56000000000000005</v>
      </c>
      <c r="X159" s="532">
        <v>271.52499999999998</v>
      </c>
      <c r="Y159" s="531">
        <f t="shared" si="22"/>
        <v>312.214</v>
      </c>
    </row>
    <row r="160" spans="2:25" s="634" customFormat="1" ht="34.9" hidden="1" customHeight="1">
      <c r="B160" s="553">
        <v>45627</v>
      </c>
      <c r="C160" s="698">
        <v>3511.0757766799998</v>
      </c>
      <c r="D160" s="698">
        <v>3195.7511041879998</v>
      </c>
      <c r="E160" s="699">
        <v>129.60990796999999</v>
      </c>
      <c r="F160" s="699">
        <v>8.2065578000000006</v>
      </c>
      <c r="G160" s="699">
        <v>1013.097452</v>
      </c>
      <c r="H160" s="698">
        <v>1150.9139177699999</v>
      </c>
      <c r="I160" s="699">
        <v>36.615253500000001</v>
      </c>
      <c r="J160" s="699">
        <v>3.37022434</v>
      </c>
      <c r="K160" s="699">
        <v>76.429406599999993</v>
      </c>
      <c r="L160" s="698">
        <v>116.41488443999999</v>
      </c>
      <c r="M160" s="698">
        <v>1267.3288022099998</v>
      </c>
      <c r="N160" s="610">
        <v>67.482756199999997</v>
      </c>
      <c r="O160" s="610">
        <v>1.1336513999999999E-2</v>
      </c>
      <c r="P160" s="610">
        <v>1849.775089</v>
      </c>
      <c r="Q160" s="611">
        <v>1917.2691817140001</v>
      </c>
      <c r="R160" s="610">
        <v>9.2347055099999995</v>
      </c>
      <c r="S160" s="610">
        <v>0.73316589399999998</v>
      </c>
      <c r="T160" s="610">
        <v>1.1852488600000002</v>
      </c>
      <c r="U160" s="611">
        <v>11.153120264</v>
      </c>
      <c r="V160" s="610">
        <v>46.811353500000003</v>
      </c>
      <c r="W160" s="610">
        <v>0.42684799200000001</v>
      </c>
      <c r="X160" s="610">
        <v>268.08647100000002</v>
      </c>
      <c r="Y160" s="611">
        <v>315.32467249199999</v>
      </c>
    </row>
    <row r="161" spans="2:25" s="634" customFormat="1" ht="34.9" customHeight="1">
      <c r="B161" s="1009">
        <v>2025</v>
      </c>
      <c r="C161" s="1020"/>
      <c r="D161" s="1020"/>
      <c r="E161" s="1020"/>
      <c r="F161" s="1020"/>
      <c r="G161" s="1020"/>
      <c r="H161" s="1020"/>
      <c r="I161" s="1020"/>
      <c r="J161" s="1020"/>
      <c r="K161" s="1020"/>
      <c r="L161" s="1020"/>
      <c r="M161" s="1020"/>
      <c r="N161" s="1018"/>
      <c r="O161" s="1018"/>
      <c r="P161" s="1018"/>
      <c r="Q161" s="1018"/>
      <c r="R161" s="1018"/>
      <c r="S161" s="1018"/>
      <c r="T161" s="1018"/>
      <c r="U161" s="1018"/>
      <c r="V161" s="1018"/>
      <c r="W161" s="1018"/>
      <c r="X161" s="1042"/>
      <c r="Y161" s="1018"/>
    </row>
    <row r="162" spans="2:25" s="634" customFormat="1" ht="34.9" hidden="1" customHeight="1">
      <c r="B162" s="216">
        <v>45658</v>
      </c>
      <c r="C162" s="694">
        <f>D162+Y162</f>
        <v>3495.902</v>
      </c>
      <c r="D162" s="694">
        <f>M162+Q162+U162</f>
        <v>3185.8029999999999</v>
      </c>
      <c r="E162" s="532">
        <v>167.98</v>
      </c>
      <c r="F162" s="532">
        <v>7.2729999999999997</v>
      </c>
      <c r="G162" s="532">
        <v>1006.749</v>
      </c>
      <c r="H162" s="694">
        <f>G162+F162+E162</f>
        <v>1182.002</v>
      </c>
      <c r="I162" s="695">
        <v>37.9</v>
      </c>
      <c r="J162" s="695">
        <v>4.0960000000000001</v>
      </c>
      <c r="K162" s="695">
        <v>65.391000000000005</v>
      </c>
      <c r="L162" s="694">
        <f>K162+J162+I162</f>
        <v>107.387</v>
      </c>
      <c r="M162" s="694">
        <f>L162+H162</f>
        <v>1289.3889999999999</v>
      </c>
      <c r="N162" s="532">
        <v>72.917000000000002</v>
      </c>
      <c r="O162" s="532">
        <v>1.0999999999999999E-2</v>
      </c>
      <c r="P162" s="532">
        <v>1808.3340000000001</v>
      </c>
      <c r="Q162" s="531">
        <f>P162+O162+N162</f>
        <v>1881.2619999999999</v>
      </c>
      <c r="R162" s="532">
        <v>11.266</v>
      </c>
      <c r="S162" s="532">
        <v>0.73199999999999998</v>
      </c>
      <c r="T162" s="532">
        <v>3.1539999999999999</v>
      </c>
      <c r="U162" s="531">
        <f>R162+S162+T162</f>
        <v>15.151999999999999</v>
      </c>
      <c r="V162" s="532">
        <v>46.31</v>
      </c>
      <c r="W162" s="532">
        <v>0.49099999999999999</v>
      </c>
      <c r="X162" s="532">
        <v>263.298</v>
      </c>
      <c r="Y162" s="531">
        <f>X162+W162+V162</f>
        <v>310.09899999999999</v>
      </c>
    </row>
    <row r="163" spans="2:25" s="634" customFormat="1" ht="34.9" hidden="1" customHeight="1">
      <c r="B163" s="217">
        <v>45690</v>
      </c>
      <c r="C163" s="696">
        <v>3514.6169346389997</v>
      </c>
      <c r="D163" s="696">
        <v>3175.1833621139999</v>
      </c>
      <c r="E163" s="697">
        <v>169.1979571</v>
      </c>
      <c r="F163" s="697">
        <v>5.8399147999999999</v>
      </c>
      <c r="G163" s="697">
        <v>996.78319399999998</v>
      </c>
      <c r="H163" s="696">
        <v>1171.8210658999999</v>
      </c>
      <c r="I163" s="697">
        <v>40.241026299999994</v>
      </c>
      <c r="J163" s="697">
        <v>5.05255805</v>
      </c>
      <c r="K163" s="697">
        <v>72.882290799999993</v>
      </c>
      <c r="L163" s="696">
        <v>118.17587515</v>
      </c>
      <c r="M163" s="696">
        <v>1289.9969410499998</v>
      </c>
      <c r="N163" s="537">
        <v>80.09164659999999</v>
      </c>
      <c r="O163" s="537">
        <v>1.134545E-2</v>
      </c>
      <c r="P163" s="537">
        <v>1786.313592</v>
      </c>
      <c r="Q163" s="536">
        <v>1866.41658405</v>
      </c>
      <c r="R163" s="537">
        <v>14.7079735</v>
      </c>
      <c r="S163" s="537">
        <v>0.8069184840000001</v>
      </c>
      <c r="T163" s="537">
        <v>3.25494503</v>
      </c>
      <c r="U163" s="536">
        <v>18.769837014</v>
      </c>
      <c r="V163" s="537">
        <v>50.474185900000002</v>
      </c>
      <c r="W163" s="537">
        <v>0.47331762500000002</v>
      </c>
      <c r="X163" s="537">
        <v>288.48606899999999</v>
      </c>
      <c r="Y163" s="536">
        <v>339.43357252499999</v>
      </c>
    </row>
    <row r="164" spans="2:25" s="634" customFormat="1" ht="34.9" hidden="1" customHeight="1">
      <c r="B164" s="216">
        <v>45717</v>
      </c>
      <c r="C164" s="694">
        <v>3421.5844298910001</v>
      </c>
      <c r="D164" s="694">
        <v>3102.1487208900003</v>
      </c>
      <c r="E164" s="532">
        <v>146.28907414</v>
      </c>
      <c r="F164" s="532">
        <v>5.8925530300000002</v>
      </c>
      <c r="G164" s="532">
        <v>986.27162899999996</v>
      </c>
      <c r="H164" s="694">
        <v>1138.45325617</v>
      </c>
      <c r="I164" s="695">
        <v>25.787878199999998</v>
      </c>
      <c r="J164" s="695">
        <v>4.7291995499999997</v>
      </c>
      <c r="K164" s="695">
        <v>82.122510900000009</v>
      </c>
      <c r="L164" s="694">
        <v>112.63958865000001</v>
      </c>
      <c r="M164" s="694">
        <v>1251.09284482</v>
      </c>
      <c r="N164" s="532">
        <v>75.557795599999992</v>
      </c>
      <c r="O164" s="532">
        <v>1.134545E-2</v>
      </c>
      <c r="P164" s="532">
        <v>1765.6120100000001</v>
      </c>
      <c r="Q164" s="531">
        <v>1841.1811510500002</v>
      </c>
      <c r="R164" s="532">
        <v>6.3326484699999996</v>
      </c>
      <c r="S164" s="532">
        <v>0.61856076000000004</v>
      </c>
      <c r="T164" s="532">
        <v>2.9235157900000002</v>
      </c>
      <c r="U164" s="531">
        <v>9.8747250199999996</v>
      </c>
      <c r="V164" s="532">
        <v>39.866463200000005</v>
      </c>
      <c r="W164" s="532">
        <v>0.54995480099999994</v>
      </c>
      <c r="X164" s="532">
        <v>279.01929100000001</v>
      </c>
      <c r="Y164" s="531">
        <v>319.43570900100002</v>
      </c>
    </row>
    <row r="165" spans="2:25" s="634" customFormat="1" ht="34.9" hidden="1" customHeight="1">
      <c r="B165" s="217">
        <v>45749</v>
      </c>
      <c r="C165" s="696">
        <f>D165+Y165</f>
        <v>3515.9250000000002</v>
      </c>
      <c r="D165" s="696">
        <f>M165+Q165+U165</f>
        <v>3200.4610000000002</v>
      </c>
      <c r="E165" s="697">
        <v>151.67099999999999</v>
      </c>
      <c r="F165" s="697">
        <v>6.0990000000000002</v>
      </c>
      <c r="G165" s="697">
        <v>1002.644</v>
      </c>
      <c r="H165" s="696">
        <f t="shared" ref="H165:H170" si="23">G165+F165+E165</f>
        <v>1160.414</v>
      </c>
      <c r="I165" s="697">
        <v>27.431000000000001</v>
      </c>
      <c r="J165" s="697">
        <v>4.9269999999999996</v>
      </c>
      <c r="K165" s="697">
        <v>79.805999999999997</v>
      </c>
      <c r="L165" s="696">
        <f>K165+J165+I165</f>
        <v>112.164</v>
      </c>
      <c r="M165" s="696">
        <f>L165+H165</f>
        <v>1272.578</v>
      </c>
      <c r="N165" s="537">
        <v>70.680999999999997</v>
      </c>
      <c r="O165" s="537">
        <v>1.0999999999999999E-2</v>
      </c>
      <c r="P165" s="537">
        <v>1845.0250000000001</v>
      </c>
      <c r="Q165" s="536">
        <f t="shared" ref="Q165:Q170" si="24">P165+O165+N165</f>
        <v>1915.7170000000001</v>
      </c>
      <c r="R165" s="537">
        <v>8.5679999999999996</v>
      </c>
      <c r="S165" s="537">
        <v>0.64200000000000002</v>
      </c>
      <c r="T165" s="537">
        <v>2.956</v>
      </c>
      <c r="U165" s="536">
        <f t="shared" ref="U165:U170" si="25">R165+S165+T165</f>
        <v>12.165999999999999</v>
      </c>
      <c r="V165" s="537">
        <v>53.162999999999997</v>
      </c>
      <c r="W165" s="537">
        <v>0.53600000000000003</v>
      </c>
      <c r="X165" s="537">
        <v>261.76499999999999</v>
      </c>
      <c r="Y165" s="536">
        <f t="shared" ref="Y165:Y170" si="26">X165+W165+V165</f>
        <v>315.464</v>
      </c>
    </row>
    <row r="166" spans="2:25" s="634" customFormat="1" ht="34.5" hidden="1" customHeight="1">
      <c r="B166" s="216">
        <v>45778</v>
      </c>
      <c r="C166" s="694">
        <f>D166+Y166</f>
        <v>3599.176860908</v>
      </c>
      <c r="D166" s="694">
        <f>M166+Q166+U166</f>
        <v>3301.0193736209999</v>
      </c>
      <c r="E166" s="532">
        <v>135.92150634000001</v>
      </c>
      <c r="F166" s="532">
        <v>5.9151358800000002</v>
      </c>
      <c r="G166" s="532">
        <v>1045.851369</v>
      </c>
      <c r="H166" s="694">
        <f t="shared" si="23"/>
        <v>1187.6880112199999</v>
      </c>
      <c r="I166" s="695">
        <v>29.4742526</v>
      </c>
      <c r="J166" s="695">
        <v>5.1082890599999997</v>
      </c>
      <c r="K166" s="695">
        <v>77.933621500000001</v>
      </c>
      <c r="L166" s="694">
        <f>K166+J166+I166</f>
        <v>112.51616316</v>
      </c>
      <c r="M166" s="694">
        <f>L166+H166</f>
        <v>1300.2041743799998</v>
      </c>
      <c r="N166" s="532">
        <v>106.04881899999999</v>
      </c>
      <c r="O166" s="532">
        <v>1.1354198000000001E-2</v>
      </c>
      <c r="P166" s="532">
        <v>1885.978689</v>
      </c>
      <c r="Q166" s="531">
        <f t="shared" si="24"/>
        <v>1992.0388621980001</v>
      </c>
      <c r="R166" s="532">
        <v>5.3948558699999998</v>
      </c>
      <c r="S166" s="532">
        <v>0.54436578300000005</v>
      </c>
      <c r="T166" s="532">
        <v>2.8371153900000001</v>
      </c>
      <c r="U166" s="531">
        <f t="shared" si="25"/>
        <v>8.7763370429999998</v>
      </c>
      <c r="V166" s="532">
        <v>48.480972900000005</v>
      </c>
      <c r="W166" s="532">
        <v>0.79298838699999996</v>
      </c>
      <c r="X166" s="532">
        <v>248.88352599999999</v>
      </c>
      <c r="Y166" s="531">
        <f t="shared" si="26"/>
        <v>298.15748728699998</v>
      </c>
    </row>
    <row r="167" spans="2:25" s="634" customFormat="1" ht="34.9" hidden="1" customHeight="1">
      <c r="B167" s="217">
        <v>45809</v>
      </c>
      <c r="C167" s="696">
        <f>D167+Y167</f>
        <v>3631.3449999999993</v>
      </c>
      <c r="D167" s="696">
        <f>M167+Q167+U167</f>
        <v>3294.2499999999995</v>
      </c>
      <c r="E167" s="697">
        <v>137.06</v>
      </c>
      <c r="F167" s="697">
        <v>6.3470000000000004</v>
      </c>
      <c r="G167" s="697">
        <v>1056.768</v>
      </c>
      <c r="H167" s="696">
        <f t="shared" si="23"/>
        <v>1200.175</v>
      </c>
      <c r="I167" s="697">
        <v>31.629000000000001</v>
      </c>
      <c r="J167" s="697">
        <v>5.3929999999999998</v>
      </c>
      <c r="K167" s="697">
        <v>79.206000000000003</v>
      </c>
      <c r="L167" s="696">
        <f>K167+J167+I167</f>
        <v>116.22800000000001</v>
      </c>
      <c r="M167" s="696">
        <f>L167+H167</f>
        <v>1316.403</v>
      </c>
      <c r="N167" s="537">
        <v>67.31</v>
      </c>
      <c r="O167" s="537">
        <v>1.0999999999999999E-2</v>
      </c>
      <c r="P167" s="537">
        <v>1902.3009999999999</v>
      </c>
      <c r="Q167" s="536">
        <f t="shared" si="24"/>
        <v>1969.6219999999998</v>
      </c>
      <c r="R167" s="537">
        <v>5.0350000000000001</v>
      </c>
      <c r="S167" s="537">
        <v>0.45400000000000001</v>
      </c>
      <c r="T167" s="537">
        <v>2.7360000000000002</v>
      </c>
      <c r="U167" s="536">
        <f t="shared" si="25"/>
        <v>8.2249999999999996</v>
      </c>
      <c r="V167" s="537">
        <v>93.852000000000004</v>
      </c>
      <c r="W167" s="537">
        <v>0.59899999999999998</v>
      </c>
      <c r="X167" s="537">
        <v>242.64400000000001</v>
      </c>
      <c r="Y167" s="536">
        <f t="shared" si="26"/>
        <v>337.09500000000003</v>
      </c>
    </row>
    <row r="168" spans="2:25" s="634" customFormat="1" ht="34.9" hidden="1" customHeight="1">
      <c r="B168" s="216">
        <v>45839</v>
      </c>
      <c r="C168" s="694">
        <f>D168+Y168</f>
        <v>3679.605</v>
      </c>
      <c r="D168" s="694">
        <f>M168+Q168+U168</f>
        <v>3348.933</v>
      </c>
      <c r="E168" s="532">
        <v>137.24700000000001</v>
      </c>
      <c r="F168" s="532">
        <v>7.69</v>
      </c>
      <c r="G168" s="532">
        <v>1163.326</v>
      </c>
      <c r="H168" s="694">
        <f t="shared" si="23"/>
        <v>1308.2630000000001</v>
      </c>
      <c r="I168" s="695">
        <v>24.024999999999999</v>
      </c>
      <c r="J168" s="695">
        <v>6.173</v>
      </c>
      <c r="K168" s="695">
        <v>83.596999999999994</v>
      </c>
      <c r="L168" s="694">
        <f>K168+J168+I168</f>
        <v>113.79499999999999</v>
      </c>
      <c r="M168" s="694">
        <f>L168+H168</f>
        <v>1422.0580000000002</v>
      </c>
      <c r="N168" s="532">
        <v>62.271999999999998</v>
      </c>
      <c r="O168" s="532">
        <v>1.0999999999999999E-2</v>
      </c>
      <c r="P168" s="532">
        <v>1856.646</v>
      </c>
      <c r="Q168" s="531">
        <f t="shared" si="24"/>
        <v>1918.9289999999999</v>
      </c>
      <c r="R168" s="532">
        <v>4.7050000000000001</v>
      </c>
      <c r="S168" s="532">
        <v>0.39200000000000002</v>
      </c>
      <c r="T168" s="532">
        <v>2.8490000000000002</v>
      </c>
      <c r="U168" s="531">
        <f t="shared" si="25"/>
        <v>7.9460000000000006</v>
      </c>
      <c r="V168" s="532">
        <v>55.289000000000001</v>
      </c>
      <c r="W168" s="532">
        <v>1.0549999999999999</v>
      </c>
      <c r="X168" s="532">
        <v>274.32799999999997</v>
      </c>
      <c r="Y168" s="531">
        <f t="shared" si="26"/>
        <v>330.67199999999997</v>
      </c>
    </row>
    <row r="169" spans="2:25" s="634" customFormat="1" ht="34.9" customHeight="1">
      <c r="B169" s="217">
        <v>45870</v>
      </c>
      <c r="C169" s="696">
        <v>3578.7792624050007</v>
      </c>
      <c r="D169" s="696">
        <v>3234.7381701290005</v>
      </c>
      <c r="E169" s="697">
        <v>163.21935790000001</v>
      </c>
      <c r="F169" s="697">
        <v>3.9263108799999999</v>
      </c>
      <c r="G169" s="697">
        <v>1112.169114</v>
      </c>
      <c r="H169" s="696">
        <v>1279.3147827800001</v>
      </c>
      <c r="I169" s="697">
        <v>21.796063100000001</v>
      </c>
      <c r="J169" s="697">
        <v>6.5783550899999996</v>
      </c>
      <c r="K169" s="697">
        <v>83.373458200000002</v>
      </c>
      <c r="L169" s="696">
        <v>111.74787639</v>
      </c>
      <c r="M169" s="696">
        <v>1391.0626591700002</v>
      </c>
      <c r="N169" s="537">
        <v>55.583916299999999</v>
      </c>
      <c r="O169" s="537">
        <v>1.1363050999999999E-2</v>
      </c>
      <c r="P169" s="537">
        <v>1779.7525889999999</v>
      </c>
      <c r="Q169" s="536">
        <v>1835.347868351</v>
      </c>
      <c r="R169" s="537">
        <v>5.6467333200000001</v>
      </c>
      <c r="S169" s="537">
        <v>0.480371718</v>
      </c>
      <c r="T169" s="537">
        <v>2.2005375699999998</v>
      </c>
      <c r="U169" s="536">
        <v>8.3276426079999997</v>
      </c>
      <c r="V169" s="537">
        <v>58.788775799999996</v>
      </c>
      <c r="W169" s="537">
        <v>0.91624247599999997</v>
      </c>
      <c r="X169" s="537">
        <v>284.336074</v>
      </c>
      <c r="Y169" s="536">
        <v>344.04109227599997</v>
      </c>
    </row>
    <row r="170" spans="2:25" s="634" customFormat="1" ht="34.9" customHeight="1">
      <c r="B170" s="216">
        <v>45929</v>
      </c>
      <c r="C170" s="694">
        <f>D170+Y170</f>
        <v>3630.3851485139999</v>
      </c>
      <c r="D170" s="694">
        <f>M170+Q170+U170</f>
        <v>3239.312680558</v>
      </c>
      <c r="E170" s="532">
        <v>158.9414591</v>
      </c>
      <c r="F170" s="532">
        <v>3.72576668</v>
      </c>
      <c r="G170" s="532">
        <v>1188.4184700000001</v>
      </c>
      <c r="H170" s="694">
        <f t="shared" si="23"/>
        <v>1351.0856957800002</v>
      </c>
      <c r="I170" s="695">
        <v>22.3668063</v>
      </c>
      <c r="J170" s="695">
        <v>6.4720045900000001</v>
      </c>
      <c r="K170" s="695">
        <v>80.300497900000011</v>
      </c>
      <c r="L170" s="694">
        <f>K170+J170+I170</f>
        <v>109.13930879</v>
      </c>
      <c r="M170" s="694">
        <f>L170+H170</f>
        <v>1460.2250045700002</v>
      </c>
      <c r="N170" s="532">
        <v>47.447344200000003</v>
      </c>
      <c r="O170" s="532">
        <v>1.1363050999999999E-2</v>
      </c>
      <c r="P170" s="532">
        <v>1723.9649899999999</v>
      </c>
      <c r="Q170" s="531">
        <f t="shared" si="24"/>
        <v>1771.423697251</v>
      </c>
      <c r="R170" s="532">
        <v>4.7016020199999993</v>
      </c>
      <c r="S170" s="532">
        <v>0.65585736699999997</v>
      </c>
      <c r="T170" s="532">
        <v>2.3065193500000003</v>
      </c>
      <c r="U170" s="531">
        <f t="shared" si="25"/>
        <v>7.6639787369999999</v>
      </c>
      <c r="V170" s="532">
        <v>68.656723700000001</v>
      </c>
      <c r="W170" s="532">
        <v>0.82747825600000002</v>
      </c>
      <c r="X170" s="532">
        <v>321.58826599999998</v>
      </c>
      <c r="Y170" s="531">
        <f t="shared" si="26"/>
        <v>391.07246795599997</v>
      </c>
    </row>
    <row r="171" spans="2:25" s="634" customFormat="1" ht="34.9" customHeight="1">
      <c r="B171" s="217">
        <v>45959</v>
      </c>
      <c r="C171" s="696">
        <v>3681.5555898949997</v>
      </c>
      <c r="D171" s="696">
        <v>3312.8487028249997</v>
      </c>
      <c r="E171" s="697">
        <v>144.95159699999999</v>
      </c>
      <c r="F171" s="697">
        <v>4.0271898899999998</v>
      </c>
      <c r="G171" s="697">
        <v>1197.0656449999999</v>
      </c>
      <c r="H171" s="696">
        <v>1346.0444318899999</v>
      </c>
      <c r="I171" s="697">
        <v>23.818776800000002</v>
      </c>
      <c r="J171" s="697">
        <v>6.7286801299999999</v>
      </c>
      <c r="K171" s="697">
        <v>77.261620900000011</v>
      </c>
      <c r="L171" s="696">
        <v>107.80907783000001</v>
      </c>
      <c r="M171" s="696">
        <v>1453.8535097199999</v>
      </c>
      <c r="N171" s="537">
        <v>63.626675200000001</v>
      </c>
      <c r="O171" s="537">
        <v>1.1372007999999999E-2</v>
      </c>
      <c r="P171" s="537">
        <v>1788.3908899999999</v>
      </c>
      <c r="Q171" s="536">
        <v>1852.0289372079999</v>
      </c>
      <c r="R171" s="537">
        <v>4.2274795599999999</v>
      </c>
      <c r="S171" s="537">
        <v>0.65846167700000002</v>
      </c>
      <c r="T171" s="537">
        <v>2.08031466</v>
      </c>
      <c r="U171" s="536">
        <v>6.9662558969999999</v>
      </c>
      <c r="V171" s="537">
        <v>50.408459899999997</v>
      </c>
      <c r="W171" s="537">
        <v>1.02098417</v>
      </c>
      <c r="X171" s="537">
        <v>317.27744300000001</v>
      </c>
      <c r="Y171" s="536">
        <v>368.70688706999999</v>
      </c>
    </row>
    <row r="172" spans="2:25" s="634" customFormat="1" ht="34.9" customHeight="1">
      <c r="B172" s="216">
        <v>45991</v>
      </c>
      <c r="C172" s="694">
        <f>D172+Y172</f>
        <v>3649.4740000000002</v>
      </c>
      <c r="D172" s="694">
        <f>M172+Q172+U172</f>
        <v>3283.453</v>
      </c>
      <c r="E172" s="532">
        <v>154.35</v>
      </c>
      <c r="F172" s="532">
        <v>3.8210000000000002</v>
      </c>
      <c r="G172" s="532">
        <v>1175.3779999999999</v>
      </c>
      <c r="H172" s="694">
        <f>G172+F172+E172</f>
        <v>1333.5489999999998</v>
      </c>
      <c r="I172" s="695">
        <v>26.858000000000001</v>
      </c>
      <c r="J172" s="695">
        <v>6.9459999999999997</v>
      </c>
      <c r="K172" s="695">
        <v>79.319000000000003</v>
      </c>
      <c r="L172" s="694">
        <f>K172+J172+I172</f>
        <v>113.123</v>
      </c>
      <c r="M172" s="694">
        <f>L172+H172</f>
        <v>1446.6719999999998</v>
      </c>
      <c r="N172" s="532">
        <v>61.158999999999999</v>
      </c>
      <c r="O172" s="532">
        <v>1.0999999999999999E-2</v>
      </c>
      <c r="P172" s="532">
        <v>1768.086</v>
      </c>
      <c r="Q172" s="531">
        <f>P172+O172+N172</f>
        <v>1829.2560000000001</v>
      </c>
      <c r="R172" s="532">
        <v>4.9909999999999997</v>
      </c>
      <c r="S172" s="532">
        <v>0.53100000000000003</v>
      </c>
      <c r="T172" s="532">
        <v>2.0030000000000001</v>
      </c>
      <c r="U172" s="531">
        <f>R172+S172+T172</f>
        <v>7.5249999999999995</v>
      </c>
      <c r="V172" s="532">
        <v>57.558</v>
      </c>
      <c r="W172" s="532">
        <v>0.61599999999999999</v>
      </c>
      <c r="X172" s="532">
        <v>307.84699999999998</v>
      </c>
      <c r="Y172" s="531">
        <f>X172+W172+V172</f>
        <v>366.02099999999996</v>
      </c>
    </row>
    <row r="173" spans="2:25" s="634" customFormat="1" ht="34.9" customHeight="1">
      <c r="B173" s="1212">
        <v>45994</v>
      </c>
      <c r="C173" s="698">
        <f>D173+Y173</f>
        <v>3670.7869999999998</v>
      </c>
      <c r="D173" s="698">
        <f>M173+Q173+U173</f>
        <v>3287.3409999999999</v>
      </c>
      <c r="E173" s="699">
        <v>145.67599999999999</v>
      </c>
      <c r="F173" s="699">
        <v>3.9089999999999998</v>
      </c>
      <c r="G173" s="699">
        <v>1171.2449999999999</v>
      </c>
      <c r="H173" s="698">
        <f>G173+F173+E173</f>
        <v>1320.83</v>
      </c>
      <c r="I173" s="699">
        <v>50.786999999999999</v>
      </c>
      <c r="J173" s="699">
        <v>7.19</v>
      </c>
      <c r="K173" s="699">
        <v>83.781999999999996</v>
      </c>
      <c r="L173" s="698">
        <f>K173+J173+I173</f>
        <v>141.75899999999999</v>
      </c>
      <c r="M173" s="698">
        <f>L173+H173</f>
        <v>1462.5889999999999</v>
      </c>
      <c r="N173" s="610">
        <v>84.650999999999996</v>
      </c>
      <c r="O173" s="610">
        <v>1.0999999999999999E-2</v>
      </c>
      <c r="P173" s="610">
        <v>1727.646</v>
      </c>
      <c r="Q173" s="611">
        <f>P173+O173+N173</f>
        <v>1812.308</v>
      </c>
      <c r="R173" s="610">
        <v>8.7789999999999999</v>
      </c>
      <c r="S173" s="610">
        <v>0.624</v>
      </c>
      <c r="T173" s="610">
        <v>3.0409999999999999</v>
      </c>
      <c r="U173" s="611">
        <f>R173+S173+T173</f>
        <v>12.444000000000001</v>
      </c>
      <c r="V173" s="610">
        <v>65.489999999999995</v>
      </c>
      <c r="W173" s="610">
        <v>0.66700000000000004</v>
      </c>
      <c r="X173" s="610">
        <v>317.28899999999999</v>
      </c>
      <c r="Y173" s="611">
        <f>X173+W173+V173</f>
        <v>383.44599999999997</v>
      </c>
    </row>
    <row r="174" spans="2:25" s="634" customFormat="1" ht="34.9" customHeight="1">
      <c r="B174" s="1009">
        <v>2026</v>
      </c>
      <c r="C174" s="1020"/>
      <c r="D174" s="1020"/>
      <c r="E174" s="1020"/>
      <c r="F174" s="1020"/>
      <c r="G174" s="1020"/>
      <c r="H174" s="1020"/>
      <c r="I174" s="1020"/>
      <c r="J174" s="1020"/>
      <c r="K174" s="1020"/>
      <c r="L174" s="1020"/>
      <c r="M174" s="1020"/>
      <c r="N174" s="1018"/>
      <c r="O174" s="1018"/>
      <c r="P174" s="1018"/>
      <c r="Q174" s="1018"/>
      <c r="R174" s="1018"/>
      <c r="S174" s="1018"/>
      <c r="T174" s="1018"/>
      <c r="U174" s="1018"/>
      <c r="V174" s="1018"/>
      <c r="W174" s="1018"/>
      <c r="X174" s="1042"/>
      <c r="Y174" s="1018"/>
    </row>
    <row r="175" spans="2:25" s="634" customFormat="1" ht="34.9" customHeight="1">
      <c r="B175" s="216">
        <v>46023</v>
      </c>
      <c r="C175" s="694">
        <f t="shared" ref="C175:C179" si="27">D175+Y175</f>
        <v>3607.0389999999998</v>
      </c>
      <c r="D175" s="694">
        <f t="shared" ref="D175:D179" si="28">M175+Q175+U175</f>
        <v>3240.5839999999998</v>
      </c>
      <c r="E175" s="532">
        <v>155.999</v>
      </c>
      <c r="F175" s="532">
        <v>5.556</v>
      </c>
      <c r="G175" s="532">
        <v>1192.9690000000001</v>
      </c>
      <c r="H175" s="694">
        <f>G175+F175+E175</f>
        <v>1354.5240000000001</v>
      </c>
      <c r="I175" s="695">
        <v>56.338000000000001</v>
      </c>
      <c r="J175" s="695">
        <v>1.9279999999999999</v>
      </c>
      <c r="K175" s="695">
        <v>88.293000000000006</v>
      </c>
      <c r="L175" s="694">
        <f t="shared" ref="L175:L179" si="29">K175+J175+I175</f>
        <v>146.559</v>
      </c>
      <c r="M175" s="694">
        <f t="shared" ref="M175:M179" si="30">L175+H175</f>
        <v>1501.0830000000001</v>
      </c>
      <c r="N175" s="532">
        <v>95.501000000000005</v>
      </c>
      <c r="O175" s="532">
        <v>1.0999999999999999E-2</v>
      </c>
      <c r="P175" s="532">
        <v>1632.807</v>
      </c>
      <c r="Q175" s="531">
        <f>P175+O175+N175</f>
        <v>1728.319</v>
      </c>
      <c r="R175" s="532">
        <v>7.6459999999999999</v>
      </c>
      <c r="S175" s="532">
        <v>0.53900000000000003</v>
      </c>
      <c r="T175" s="532">
        <v>2.9969999999999999</v>
      </c>
      <c r="U175" s="531">
        <f>R175+S175+T175</f>
        <v>11.182</v>
      </c>
      <c r="V175" s="532">
        <v>60.89</v>
      </c>
      <c r="W175" s="532">
        <v>0.93500000000000005</v>
      </c>
      <c r="X175" s="532">
        <v>304.63</v>
      </c>
      <c r="Y175" s="531">
        <f>X175+W175+V175</f>
        <v>366.45499999999998</v>
      </c>
    </row>
    <row r="176" spans="2:25" s="634" customFormat="1" ht="34.9" customHeight="1">
      <c r="B176" s="217">
        <v>46055</v>
      </c>
      <c r="C176" s="696">
        <f t="shared" si="27"/>
        <v>3487.7635083510004</v>
      </c>
      <c r="D176" s="696">
        <f t="shared" si="28"/>
        <v>3093.9947844010003</v>
      </c>
      <c r="E176" s="697">
        <v>163.88577409999999</v>
      </c>
      <c r="F176" s="697">
        <v>4.8304105999999996</v>
      </c>
      <c r="G176" s="697">
        <v>1239.5839639999999</v>
      </c>
      <c r="H176" s="696">
        <f t="shared" ref="H176" si="31">G176+F176+E176</f>
        <v>1408.3001486999999</v>
      </c>
      <c r="I176" s="697">
        <v>45.059869399999997</v>
      </c>
      <c r="J176" s="697">
        <v>3.6572159900000001</v>
      </c>
      <c r="K176" s="697">
        <v>103.1318349</v>
      </c>
      <c r="L176" s="696">
        <f t="shared" si="29"/>
        <v>151.84892029</v>
      </c>
      <c r="M176" s="696">
        <f t="shared" si="30"/>
        <v>1560.1490689899999</v>
      </c>
      <c r="N176" s="537">
        <v>86.904324599999995</v>
      </c>
      <c r="O176" s="537">
        <v>1.1380972E-2</v>
      </c>
      <c r="P176" s="537">
        <v>1435.5063359999999</v>
      </c>
      <c r="Q176" s="536">
        <f t="shared" ref="Q176" si="32">P176+O176+N176</f>
        <v>1522.4220415720001</v>
      </c>
      <c r="R176" s="537">
        <v>8.0106638399999994</v>
      </c>
      <c r="S176" s="537">
        <v>0.45467552899999997</v>
      </c>
      <c r="T176" s="537">
        <v>2.95833447</v>
      </c>
      <c r="U176" s="536">
        <f t="shared" ref="U176" si="33">R176+S176+T176</f>
        <v>11.423673838999999</v>
      </c>
      <c r="V176" s="537">
        <v>72.162353999999993</v>
      </c>
      <c r="W176" s="537">
        <v>1.3026509499999999</v>
      </c>
      <c r="X176" s="537">
        <v>320.303719</v>
      </c>
      <c r="Y176" s="536">
        <f t="shared" ref="Y176" si="34">X176+W176+V176</f>
        <v>393.76872394999998</v>
      </c>
    </row>
    <row r="177" spans="2:25" s="634" customFormat="1" ht="34.9" customHeight="1">
      <c r="B177" s="216">
        <v>46082</v>
      </c>
      <c r="C177" s="694">
        <f t="shared" si="27"/>
        <v>3449.4810394789997</v>
      </c>
      <c r="D177" s="694">
        <f t="shared" si="28"/>
        <v>3036.3142578889997</v>
      </c>
      <c r="E177" s="532">
        <v>147.87508546999999</v>
      </c>
      <c r="F177" s="532">
        <v>4.2974794100000002</v>
      </c>
      <c r="G177" s="532">
        <v>1237.679627</v>
      </c>
      <c r="H177" s="694">
        <f>G177+F177+E177</f>
        <v>1389.85219188</v>
      </c>
      <c r="I177" s="695">
        <v>32.225660600000005</v>
      </c>
      <c r="J177" s="695">
        <v>3.9148744900000003</v>
      </c>
      <c r="K177" s="695">
        <v>103.64337490000001</v>
      </c>
      <c r="L177" s="694">
        <f t="shared" si="29"/>
        <v>139.78390999000001</v>
      </c>
      <c r="M177" s="694">
        <f t="shared" si="30"/>
        <v>1529.6361018699999</v>
      </c>
      <c r="N177" s="532">
        <v>75.834918700000003</v>
      </c>
      <c r="O177" s="532">
        <v>1.4025971999999999E-2</v>
      </c>
      <c r="P177" s="532">
        <v>1417.241115</v>
      </c>
      <c r="Q177" s="531">
        <f>P177+O177+N177</f>
        <v>1493.0900596719998</v>
      </c>
      <c r="R177" s="532">
        <v>9.210798089999999</v>
      </c>
      <c r="S177" s="532">
        <v>0.67536721699999991</v>
      </c>
      <c r="T177" s="532">
        <v>3.7019310399999998</v>
      </c>
      <c r="U177" s="531">
        <f>R177+S177+T177</f>
        <v>13.588096346999999</v>
      </c>
      <c r="V177" s="532">
        <v>59.2148635</v>
      </c>
      <c r="W177" s="532">
        <v>1.62801909</v>
      </c>
      <c r="X177" s="532">
        <v>352.32389899999998</v>
      </c>
      <c r="Y177" s="531">
        <f>X177+W177+V177</f>
        <v>413.16678158999997</v>
      </c>
    </row>
    <row r="178" spans="2:25" s="634" customFormat="1" ht="34.9" customHeight="1">
      <c r="B178" s="217">
        <v>46140</v>
      </c>
      <c r="C178" s="696">
        <f t="shared" si="27"/>
        <v>3579.7907807889997</v>
      </c>
      <c r="D178" s="696">
        <f t="shared" si="28"/>
        <v>3183.8885886889998</v>
      </c>
      <c r="E178" s="697">
        <v>179.76406580000003</v>
      </c>
      <c r="F178" s="697">
        <v>4.9115586500000008</v>
      </c>
      <c r="G178" s="697">
        <v>1339.309773</v>
      </c>
      <c r="H178" s="696">
        <f>G178+F178+E178</f>
        <v>1523.9853974499999</v>
      </c>
      <c r="I178" s="697">
        <v>36.8010302</v>
      </c>
      <c r="J178" s="697">
        <v>4.7293266200000001</v>
      </c>
      <c r="K178" s="697">
        <v>104.8229455</v>
      </c>
      <c r="L178" s="696">
        <f t="shared" si="29"/>
        <v>146.35330232000001</v>
      </c>
      <c r="M178" s="696">
        <f t="shared" si="30"/>
        <v>1670.3386997699999</v>
      </c>
      <c r="N178" s="537">
        <v>58.9674233</v>
      </c>
      <c r="O178" s="537">
        <v>1.1389748E-2</v>
      </c>
      <c r="P178" s="537">
        <v>1443.7791299999999</v>
      </c>
      <c r="Q178" s="536">
        <f>P178+O178+N178</f>
        <v>1502.757943048</v>
      </c>
      <c r="R178" s="537">
        <v>6.7098565499999996</v>
      </c>
      <c r="S178" s="537">
        <v>0.650826931</v>
      </c>
      <c r="T178" s="537">
        <v>3.4312623900000001</v>
      </c>
      <c r="U178" s="536">
        <v>10.791945870999999</v>
      </c>
      <c r="V178" s="537">
        <v>55.940407100000002</v>
      </c>
      <c r="W178" s="537">
        <v>1.0529470000000001</v>
      </c>
      <c r="X178" s="537">
        <v>338.908838</v>
      </c>
      <c r="Y178" s="536">
        <f>X178+W178+V178</f>
        <v>395.90219210000004</v>
      </c>
    </row>
    <row r="179" spans="2:25" s="634" customFormat="1" ht="34.9" customHeight="1">
      <c r="B179" s="216">
        <v>46143</v>
      </c>
      <c r="C179" s="694">
        <f t="shared" si="27"/>
        <v>3633.4519186040002</v>
      </c>
      <c r="D179" s="694">
        <f t="shared" si="28"/>
        <v>3217.586552706</v>
      </c>
      <c r="E179" s="532">
        <v>160.73713150999998</v>
      </c>
      <c r="F179" s="532">
        <v>6.2613431300000002</v>
      </c>
      <c r="G179" s="532">
        <v>1351.75956</v>
      </c>
      <c r="H179" s="694">
        <f t="shared" ref="H179:H181" si="35">G179+F179+E179</f>
        <v>1518.75803464</v>
      </c>
      <c r="I179" s="695">
        <v>31.949759199999999</v>
      </c>
      <c r="J179" s="695">
        <v>5.5997037699999996</v>
      </c>
      <c r="K179" s="695">
        <v>109.5144186</v>
      </c>
      <c r="L179" s="694">
        <f t="shared" si="29"/>
        <v>147.06388157000001</v>
      </c>
      <c r="M179" s="694">
        <f t="shared" si="30"/>
        <v>1665.8219162099999</v>
      </c>
      <c r="N179" s="532">
        <v>63.243274100000001</v>
      </c>
      <c r="O179" s="532">
        <v>1.1389748E-2</v>
      </c>
      <c r="P179" s="532">
        <v>1478.2780829999999</v>
      </c>
      <c r="Q179" s="531">
        <f t="shared" ref="Q179:Q181" si="36">P179+O179+N179</f>
        <v>1541.532746848</v>
      </c>
      <c r="R179" s="532">
        <v>6.6343469199999996</v>
      </c>
      <c r="S179" s="532">
        <v>0.69955501800000008</v>
      </c>
      <c r="T179" s="532">
        <v>2.8979877099999998</v>
      </c>
      <c r="U179" s="531">
        <f t="shared" ref="U179:U181" si="37">R179+S179+T179</f>
        <v>10.231889647999999</v>
      </c>
      <c r="V179" s="532">
        <v>72.638860500000007</v>
      </c>
      <c r="W179" s="532">
        <v>0.80964039800000009</v>
      </c>
      <c r="X179" s="532">
        <v>342.41686499999997</v>
      </c>
      <c r="Y179" s="531">
        <f t="shared" ref="Y179:Y181" si="38">X179+W179+V179</f>
        <v>415.86536589799999</v>
      </c>
    </row>
    <row r="180" spans="2:25" s="634" customFormat="1" ht="34.5" customHeight="1">
      <c r="B180" s="217">
        <v>46177</v>
      </c>
      <c r="C180" s="696">
        <f t="shared" ref="C180" si="39">D180+Y180</f>
        <v>3686.4447856279994</v>
      </c>
      <c r="D180" s="696">
        <f t="shared" ref="D180" si="40">M180+Q180+U180</f>
        <v>3249.0245227479995</v>
      </c>
      <c r="E180" s="697">
        <v>154.92866527000001</v>
      </c>
      <c r="F180" s="697">
        <v>9.9825006900000002</v>
      </c>
      <c r="G180" s="697">
        <v>1357.7873729999999</v>
      </c>
      <c r="H180" s="696">
        <f t="shared" si="35"/>
        <v>1522.69853896</v>
      </c>
      <c r="I180" s="697">
        <v>32.834139200000003</v>
      </c>
      <c r="J180" s="697">
        <v>6.9332383099999992</v>
      </c>
      <c r="K180" s="697">
        <v>114.6167664</v>
      </c>
      <c r="L180" s="696">
        <f t="shared" ref="L180" si="41">K180+J180+I180</f>
        <v>154.38414391000001</v>
      </c>
      <c r="M180" s="696">
        <f t="shared" ref="M180" si="42">L180+H180</f>
        <v>1677.0826828699999</v>
      </c>
      <c r="N180" s="537">
        <v>40.156637100000005</v>
      </c>
      <c r="O180" s="537">
        <v>1.1389748E-2</v>
      </c>
      <c r="P180" s="537">
        <v>1519.9117329999999</v>
      </c>
      <c r="Q180" s="536">
        <f t="shared" si="36"/>
        <v>1560.0797598479999</v>
      </c>
      <c r="R180" s="537">
        <v>7.7531166599999999</v>
      </c>
      <c r="S180" s="537">
        <v>1.2560482800000001</v>
      </c>
      <c r="T180" s="537">
        <v>2.8529150899999998</v>
      </c>
      <c r="U180" s="536">
        <f t="shared" si="37"/>
        <v>11.86208003</v>
      </c>
      <c r="V180" s="537">
        <v>70.958317500000007</v>
      </c>
      <c r="W180" s="537">
        <v>1.1191353799999999</v>
      </c>
      <c r="X180" s="537">
        <v>365.34280999999999</v>
      </c>
      <c r="Y180" s="536">
        <f t="shared" si="38"/>
        <v>437.42026288</v>
      </c>
    </row>
    <row r="181" spans="2:25" s="634" customFormat="1" ht="34.9" customHeight="1">
      <c r="B181" s="216">
        <v>46229</v>
      </c>
      <c r="C181" s="694">
        <f t="shared" ref="C181" si="43">D181+Y181</f>
        <v>3804.85</v>
      </c>
      <c r="D181" s="694">
        <f t="shared" ref="D181" si="44">M181+Q181+U181</f>
        <v>3373.203</v>
      </c>
      <c r="E181" s="532">
        <v>158.62700000000001</v>
      </c>
      <c r="F181" s="532">
        <v>7.6150000000000002</v>
      </c>
      <c r="G181" s="532">
        <v>1360.2090000000001</v>
      </c>
      <c r="H181" s="694">
        <f t="shared" si="35"/>
        <v>1526.451</v>
      </c>
      <c r="I181" s="695">
        <v>47.228000000000002</v>
      </c>
      <c r="J181" s="695">
        <v>7.9370000000000003</v>
      </c>
      <c r="K181" s="695">
        <v>127.289</v>
      </c>
      <c r="L181" s="694">
        <f t="shared" ref="L181" si="45">K181+J181+I181</f>
        <v>182.45400000000001</v>
      </c>
      <c r="M181" s="694">
        <f t="shared" ref="M181" si="46">L181+H181</f>
        <v>1708.905</v>
      </c>
      <c r="N181" s="532">
        <v>50.835000000000001</v>
      </c>
      <c r="O181" s="532">
        <v>1.0999999999999999E-2</v>
      </c>
      <c r="P181" s="532">
        <v>1603.1869999999999</v>
      </c>
      <c r="Q181" s="531">
        <f t="shared" si="36"/>
        <v>1654.0329999999999</v>
      </c>
      <c r="R181" s="532">
        <v>6.0640000000000001</v>
      </c>
      <c r="S181" s="532">
        <v>1.252</v>
      </c>
      <c r="T181" s="532">
        <v>2.9489999999999998</v>
      </c>
      <c r="U181" s="531">
        <f t="shared" si="37"/>
        <v>10.265000000000001</v>
      </c>
      <c r="V181" s="532">
        <v>74.099000000000004</v>
      </c>
      <c r="W181" s="532">
        <v>1.1759999999999999</v>
      </c>
      <c r="X181" s="532">
        <v>356.37200000000001</v>
      </c>
      <c r="Y181" s="531">
        <f t="shared" si="38"/>
        <v>431.64699999999999</v>
      </c>
    </row>
    <row r="182" spans="2:25" s="634" customFormat="1" ht="34.9" customHeight="1">
      <c r="B182" s="553">
        <v>46235</v>
      </c>
      <c r="C182" s="698">
        <f t="shared" ref="C182" si="47">D182+Y182</f>
        <v>3807.380587308</v>
      </c>
      <c r="D182" s="698">
        <f t="shared" ref="D182" si="48">M182+Q182+U182</f>
        <v>3369.9677325980001</v>
      </c>
      <c r="E182" s="699">
        <v>165.53959866999998</v>
      </c>
      <c r="F182" s="699">
        <v>5.1122876900000005</v>
      </c>
      <c r="G182" s="699">
        <v>1304.061154</v>
      </c>
      <c r="H182" s="698">
        <f t="shared" ref="H182" si="49">G182+F182+E182</f>
        <v>1474.7130403599999</v>
      </c>
      <c r="I182" s="699">
        <v>35.581839100000003</v>
      </c>
      <c r="J182" s="699">
        <v>9.1291707400000011</v>
      </c>
      <c r="K182" s="699">
        <v>135.335669</v>
      </c>
      <c r="L182" s="698">
        <f t="shared" ref="L182" si="50">K182+J182+I182</f>
        <v>180.04667884</v>
      </c>
      <c r="M182" s="698">
        <f t="shared" ref="M182" si="51">L182+H182</f>
        <v>1654.7597191999998</v>
      </c>
      <c r="N182" s="610">
        <v>44.561249600000004</v>
      </c>
      <c r="O182" s="610">
        <v>1.1398628000000001E-2</v>
      </c>
      <c r="P182" s="610">
        <v>1662.0521490000001</v>
      </c>
      <c r="Q182" s="611">
        <f t="shared" ref="Q182" si="52">P182+O182+N182</f>
        <v>1706.6247972280003</v>
      </c>
      <c r="R182" s="610">
        <v>5.1021129199999997</v>
      </c>
      <c r="S182" s="610">
        <v>1.0204957699999999</v>
      </c>
      <c r="T182" s="610">
        <v>2.4606074800000002</v>
      </c>
      <c r="U182" s="611">
        <f t="shared" ref="U182" si="53">R182+S182+T182</f>
        <v>8.58321617</v>
      </c>
      <c r="V182" s="610">
        <v>71.162487999999996</v>
      </c>
      <c r="W182" s="610">
        <v>2.5582197099999999</v>
      </c>
      <c r="X182" s="610">
        <v>363.69214699999998</v>
      </c>
      <c r="Y182" s="611">
        <f t="shared" ref="Y182" si="54">X182+W182+V182</f>
        <v>437.41285470999998</v>
      </c>
    </row>
    <row r="183" spans="2:25" ht="3.75" customHeight="1">
      <c r="C183" s="96"/>
      <c r="D183" s="96"/>
      <c r="E183" s="96"/>
      <c r="F183" s="96"/>
      <c r="G183" s="96"/>
      <c r="H183" s="96"/>
      <c r="I183" s="96"/>
      <c r="J183" s="96"/>
      <c r="K183" s="96"/>
      <c r="L183" s="96"/>
      <c r="M183" s="96"/>
      <c r="N183" s="96"/>
      <c r="O183" s="96"/>
      <c r="P183" s="96"/>
      <c r="Q183" s="96"/>
      <c r="R183" s="96"/>
      <c r="S183" s="96"/>
      <c r="T183" s="96"/>
      <c r="U183" s="96"/>
      <c r="V183" s="96"/>
      <c r="W183" s="96"/>
      <c r="X183" s="96"/>
      <c r="Y183" s="96"/>
    </row>
    <row r="184" spans="2:25" s="43" customFormat="1" ht="24.75" customHeight="1">
      <c r="B184" s="647" t="s">
        <v>1095</v>
      </c>
      <c r="C184" s="648"/>
      <c r="D184" s="648"/>
      <c r="E184" s="648"/>
      <c r="F184" s="648"/>
      <c r="G184" s="648"/>
      <c r="J184" s="1210"/>
      <c r="P184" s="490"/>
      <c r="R184" s="490"/>
      <c r="V184" s="1214"/>
      <c r="W184" s="1214"/>
      <c r="X184" s="1214"/>
      <c r="Y184" s="648" t="s">
        <v>1103</v>
      </c>
    </row>
    <row r="185" spans="2:25">
      <c r="C185" s="96"/>
      <c r="D185" s="96"/>
      <c r="E185" s="96"/>
      <c r="F185" s="96"/>
      <c r="G185" s="96"/>
      <c r="H185" s="96"/>
      <c r="I185" s="96"/>
      <c r="J185" s="96"/>
      <c r="K185" s="96"/>
      <c r="L185" s="96"/>
      <c r="M185" s="96"/>
      <c r="N185" s="96"/>
      <c r="O185" s="96"/>
      <c r="P185" s="96"/>
      <c r="Q185" s="96"/>
      <c r="R185" s="96"/>
      <c r="S185" s="96"/>
      <c r="T185" s="96"/>
      <c r="U185" s="96"/>
      <c r="V185" s="96"/>
      <c r="W185" s="96"/>
      <c r="X185" s="96"/>
      <c r="Y185" s="96"/>
    </row>
    <row r="186" spans="2:25">
      <c r="C186" s="96"/>
      <c r="D186" s="96"/>
      <c r="E186" s="96"/>
      <c r="F186" s="96"/>
      <c r="G186" s="96"/>
      <c r="H186" s="96"/>
      <c r="I186" s="96"/>
      <c r="J186" s="96"/>
      <c r="K186" s="96"/>
      <c r="L186" s="96"/>
      <c r="M186" s="96"/>
      <c r="N186" s="96"/>
      <c r="O186" s="96"/>
      <c r="P186" s="96"/>
      <c r="Q186" s="96"/>
      <c r="R186" s="96"/>
      <c r="S186" s="96"/>
      <c r="T186" s="96"/>
      <c r="U186" s="96"/>
      <c r="V186" s="96"/>
      <c r="W186" s="96"/>
      <c r="X186" s="96"/>
      <c r="Y186" s="96"/>
    </row>
    <row r="187" spans="2:25">
      <c r="C187" s="63"/>
      <c r="D187" s="63"/>
      <c r="E187" s="63"/>
      <c r="F187" s="63"/>
      <c r="G187" s="63"/>
      <c r="H187" s="63"/>
      <c r="I187" s="63"/>
      <c r="J187" s="63"/>
      <c r="K187" s="63"/>
      <c r="L187" s="63"/>
      <c r="M187" s="63"/>
      <c r="N187" s="63"/>
      <c r="O187" s="63"/>
      <c r="P187" s="63"/>
      <c r="Q187" s="63"/>
      <c r="R187" s="63"/>
      <c r="S187" s="63"/>
      <c r="T187" s="63"/>
      <c r="U187" s="63"/>
      <c r="V187" s="63"/>
      <c r="W187" s="63"/>
      <c r="X187" s="63"/>
      <c r="Y187" s="63"/>
    </row>
    <row r="188" spans="2:25">
      <c r="C188" s="96"/>
      <c r="D188" s="96"/>
      <c r="E188" s="96"/>
      <c r="F188" s="96"/>
      <c r="G188" s="96"/>
      <c r="H188" s="96"/>
      <c r="I188" s="96"/>
      <c r="J188" s="96"/>
      <c r="K188" s="96"/>
      <c r="L188" s="96"/>
      <c r="M188" s="96"/>
      <c r="N188" s="96"/>
      <c r="O188" s="96"/>
      <c r="P188" s="96"/>
      <c r="Q188" s="96"/>
      <c r="R188" s="96"/>
      <c r="S188" s="96"/>
      <c r="T188" s="96"/>
      <c r="U188" s="96"/>
      <c r="V188" s="96"/>
      <c r="W188" s="96"/>
      <c r="X188" s="96"/>
      <c r="Y188" s="96"/>
    </row>
    <row r="189" spans="2:25">
      <c r="C189" s="96"/>
      <c r="D189" s="96"/>
      <c r="E189" s="96"/>
      <c r="F189" s="96"/>
      <c r="G189" s="96"/>
      <c r="H189" s="96"/>
      <c r="I189" s="96"/>
      <c r="J189" s="96"/>
      <c r="K189" s="96"/>
      <c r="L189" s="96"/>
      <c r="M189" s="96"/>
      <c r="N189" s="96"/>
      <c r="O189" s="96"/>
      <c r="P189" s="96"/>
      <c r="Q189" s="96"/>
      <c r="R189" s="96"/>
      <c r="S189" s="96"/>
      <c r="T189" s="96"/>
      <c r="U189" s="96"/>
      <c r="V189" s="96"/>
      <c r="W189" s="96"/>
      <c r="X189" s="96"/>
      <c r="Y189" s="96"/>
    </row>
    <row r="190" spans="2:25">
      <c r="C190" s="96"/>
      <c r="D190" s="96"/>
      <c r="E190" s="96"/>
      <c r="F190" s="96"/>
      <c r="G190" s="96"/>
      <c r="H190" s="96"/>
      <c r="I190" s="96"/>
      <c r="J190" s="96"/>
      <c r="K190" s="96"/>
      <c r="L190" s="96"/>
      <c r="M190" s="96"/>
      <c r="N190" s="96"/>
      <c r="O190" s="96"/>
      <c r="P190" s="96"/>
      <c r="Q190" s="96"/>
      <c r="R190" s="96"/>
      <c r="S190" s="96"/>
      <c r="T190" s="96"/>
      <c r="U190" s="96"/>
      <c r="V190" s="96"/>
      <c r="W190" s="96"/>
      <c r="X190" s="96"/>
      <c r="Y190" s="96"/>
    </row>
    <row r="191" spans="2:25">
      <c r="C191" s="96"/>
      <c r="D191" s="96"/>
      <c r="E191" s="96"/>
      <c r="F191" s="96"/>
      <c r="G191" s="96"/>
      <c r="H191" s="96"/>
      <c r="I191" s="96"/>
      <c r="J191" s="96"/>
      <c r="K191" s="96"/>
      <c r="L191" s="96"/>
      <c r="M191" s="96"/>
      <c r="N191" s="96"/>
      <c r="O191" s="96"/>
      <c r="P191" s="96"/>
      <c r="Q191" s="96"/>
      <c r="R191" s="96"/>
      <c r="S191" s="96"/>
      <c r="T191" s="96"/>
      <c r="U191" s="96"/>
      <c r="V191" s="96"/>
      <c r="W191" s="96"/>
      <c r="X191" s="96"/>
      <c r="Y191" s="96"/>
    </row>
    <row r="192" spans="2:25">
      <c r="C192" s="96"/>
      <c r="D192" s="96"/>
      <c r="E192" s="96"/>
      <c r="F192" s="96"/>
      <c r="G192" s="96"/>
      <c r="H192" s="96"/>
      <c r="I192" s="96"/>
      <c r="J192" s="96"/>
      <c r="K192" s="96"/>
      <c r="L192" s="96"/>
      <c r="M192" s="96"/>
      <c r="N192" s="96"/>
      <c r="O192" s="96"/>
      <c r="P192" s="96"/>
      <c r="Q192" s="96"/>
      <c r="R192" s="96"/>
      <c r="S192" s="96"/>
      <c r="T192" s="96"/>
      <c r="U192" s="96"/>
      <c r="V192" s="96"/>
      <c r="W192" s="96"/>
      <c r="X192" s="96"/>
      <c r="Y192" s="96"/>
    </row>
    <row r="193" spans="3:25">
      <c r="C193" s="96"/>
      <c r="D193" s="96"/>
      <c r="E193" s="96"/>
      <c r="F193" s="96"/>
      <c r="G193" s="96"/>
      <c r="H193" s="96"/>
      <c r="I193" s="96"/>
      <c r="J193" s="96"/>
      <c r="K193" s="96"/>
      <c r="L193" s="96"/>
      <c r="M193" s="96"/>
      <c r="N193" s="96"/>
      <c r="O193" s="96"/>
      <c r="P193" s="96"/>
      <c r="Q193" s="96"/>
      <c r="R193" s="96"/>
      <c r="S193" s="96"/>
      <c r="T193" s="96"/>
      <c r="U193" s="96"/>
      <c r="V193" s="96"/>
      <c r="W193" s="96"/>
      <c r="X193" s="96"/>
      <c r="Y193" s="96"/>
    </row>
    <row r="194" spans="3:25">
      <c r="C194" s="96"/>
      <c r="D194" s="96"/>
      <c r="E194" s="96"/>
      <c r="F194" s="96"/>
      <c r="G194" s="96"/>
      <c r="H194" s="96"/>
      <c r="I194" s="96"/>
      <c r="J194" s="96"/>
      <c r="K194" s="96"/>
      <c r="L194" s="96"/>
      <c r="M194" s="96"/>
      <c r="N194" s="96"/>
      <c r="O194" s="96"/>
      <c r="P194" s="96"/>
      <c r="Q194" s="96"/>
      <c r="R194" s="96"/>
      <c r="S194" s="96"/>
      <c r="T194" s="96"/>
      <c r="U194" s="96"/>
      <c r="V194" s="96"/>
      <c r="W194" s="96"/>
      <c r="X194" s="96"/>
      <c r="Y194" s="96"/>
    </row>
    <row r="195" spans="3:25">
      <c r="C195" s="96"/>
      <c r="D195" s="96"/>
      <c r="E195" s="96"/>
      <c r="F195" s="96"/>
      <c r="G195" s="96"/>
      <c r="H195" s="96"/>
      <c r="I195" s="96"/>
      <c r="J195" s="96"/>
      <c r="K195" s="96"/>
      <c r="L195" s="96"/>
      <c r="M195" s="96"/>
      <c r="N195" s="96"/>
      <c r="O195" s="96"/>
      <c r="P195" s="96"/>
      <c r="Q195" s="96"/>
      <c r="R195" s="96"/>
      <c r="S195" s="96"/>
      <c r="T195" s="96"/>
      <c r="U195" s="96"/>
      <c r="V195" s="96"/>
      <c r="W195" s="96"/>
      <c r="X195" s="96"/>
      <c r="Y195" s="96"/>
    </row>
    <row r="196" spans="3:25">
      <c r="C196" s="96"/>
      <c r="D196" s="96"/>
      <c r="E196" s="96"/>
      <c r="F196" s="96"/>
      <c r="G196" s="96"/>
      <c r="H196" s="96"/>
      <c r="I196" s="96"/>
      <c r="J196" s="96"/>
      <c r="K196" s="96"/>
      <c r="L196" s="96"/>
      <c r="M196" s="96"/>
      <c r="N196" s="96"/>
      <c r="O196" s="96"/>
      <c r="P196" s="96"/>
      <c r="Q196" s="96"/>
      <c r="R196" s="96"/>
      <c r="S196" s="96"/>
      <c r="T196" s="96"/>
      <c r="U196" s="96"/>
      <c r="V196" s="96"/>
      <c r="W196" s="96"/>
      <c r="X196" s="96"/>
      <c r="Y196" s="96"/>
    </row>
    <row r="197" spans="3:25">
      <c r="C197" s="96"/>
      <c r="D197" s="96"/>
      <c r="E197" s="96"/>
      <c r="F197" s="96"/>
      <c r="G197" s="96"/>
      <c r="H197" s="96"/>
      <c r="I197" s="96"/>
      <c r="J197" s="96"/>
      <c r="K197" s="96"/>
      <c r="L197" s="96"/>
      <c r="M197" s="96"/>
      <c r="N197" s="96"/>
      <c r="O197" s="96"/>
      <c r="P197" s="96"/>
      <c r="Q197" s="96"/>
      <c r="R197" s="96"/>
      <c r="S197" s="96"/>
      <c r="T197" s="96"/>
      <c r="U197" s="96"/>
      <c r="V197" s="96"/>
      <c r="W197" s="96"/>
      <c r="X197" s="96"/>
      <c r="Y197" s="96"/>
    </row>
    <row r="198" spans="3:25">
      <c r="C198" s="96"/>
      <c r="D198" s="96"/>
      <c r="E198" s="96"/>
      <c r="F198" s="96"/>
      <c r="G198" s="96"/>
      <c r="H198" s="96"/>
      <c r="I198" s="96"/>
      <c r="J198" s="96"/>
      <c r="K198" s="96"/>
      <c r="L198" s="96"/>
      <c r="M198" s="96"/>
      <c r="N198" s="96"/>
      <c r="O198" s="96"/>
      <c r="P198" s="96"/>
      <c r="Q198" s="96"/>
      <c r="R198" s="96"/>
      <c r="S198" s="96"/>
      <c r="T198" s="96"/>
      <c r="U198" s="96"/>
      <c r="V198" s="96"/>
      <c r="W198" s="96"/>
      <c r="X198" s="96"/>
      <c r="Y198" s="96"/>
    </row>
    <row r="199" spans="3:25">
      <c r="C199" s="96"/>
      <c r="D199" s="96"/>
      <c r="E199" s="96"/>
      <c r="F199" s="96"/>
      <c r="G199" s="96"/>
      <c r="H199" s="96"/>
      <c r="I199" s="96"/>
      <c r="J199" s="96"/>
      <c r="K199" s="96"/>
      <c r="L199" s="96"/>
      <c r="M199" s="96"/>
      <c r="N199" s="96"/>
      <c r="O199" s="96"/>
      <c r="P199" s="96"/>
      <c r="Q199" s="96"/>
      <c r="R199" s="96"/>
      <c r="S199" s="96"/>
      <c r="T199" s="96"/>
      <c r="U199" s="96"/>
      <c r="V199" s="96"/>
      <c r="W199" s="96"/>
      <c r="X199" s="96"/>
      <c r="Y199" s="96"/>
    </row>
    <row r="200" spans="3:25">
      <c r="C200" s="96"/>
      <c r="D200" s="96"/>
      <c r="E200" s="96"/>
      <c r="F200" s="96"/>
      <c r="G200" s="96"/>
      <c r="H200" s="96"/>
      <c r="I200" s="96"/>
      <c r="J200" s="96"/>
      <c r="K200" s="96"/>
      <c r="L200" s="96"/>
      <c r="M200" s="96"/>
      <c r="N200" s="96"/>
      <c r="O200" s="96"/>
      <c r="P200" s="96"/>
      <c r="Q200" s="96"/>
      <c r="R200" s="96"/>
      <c r="S200" s="96"/>
      <c r="T200" s="96"/>
      <c r="U200" s="96"/>
      <c r="V200" s="96"/>
      <c r="W200" s="96"/>
      <c r="X200" s="96"/>
      <c r="Y200" s="96"/>
    </row>
    <row r="201" spans="3:25">
      <c r="C201" s="96"/>
      <c r="D201" s="96"/>
      <c r="E201" s="96"/>
      <c r="F201" s="96"/>
      <c r="G201" s="96"/>
      <c r="H201" s="96"/>
      <c r="I201" s="96"/>
      <c r="J201" s="96"/>
      <c r="K201" s="96"/>
      <c r="L201" s="96"/>
      <c r="M201" s="96"/>
      <c r="N201" s="96"/>
      <c r="O201" s="96"/>
      <c r="P201" s="96"/>
      <c r="Q201" s="96"/>
      <c r="R201" s="96"/>
      <c r="S201" s="96"/>
      <c r="T201" s="96"/>
      <c r="U201" s="96"/>
      <c r="V201" s="96"/>
      <c r="W201" s="96"/>
      <c r="X201" s="96"/>
      <c r="Y201" s="96"/>
    </row>
  </sheetData>
  <mergeCells count="27">
    <mergeCell ref="I12:K12"/>
    <mergeCell ref="L12:L15"/>
    <mergeCell ref="N12:P13"/>
    <mergeCell ref="R12:T13"/>
    <mergeCell ref="E13:G13"/>
    <mergeCell ref="B6:B15"/>
    <mergeCell ref="C6:Y6"/>
    <mergeCell ref="C7:Y7"/>
    <mergeCell ref="C8:C15"/>
    <mergeCell ref="D8:U8"/>
    <mergeCell ref="V8:Y9"/>
    <mergeCell ref="D9:U9"/>
    <mergeCell ref="E10:L10"/>
    <mergeCell ref="N10:P11"/>
    <mergeCell ref="R10:T11"/>
    <mergeCell ref="I13:K13"/>
    <mergeCell ref="V10:Y13"/>
    <mergeCell ref="E11:L11"/>
    <mergeCell ref="D12:D15"/>
    <mergeCell ref="E12:G12"/>
    <mergeCell ref="H12:H15"/>
    <mergeCell ref="B2:D2"/>
    <mergeCell ref="E2:V2"/>
    <mergeCell ref="W2:Y2"/>
    <mergeCell ref="B3:B4"/>
    <mergeCell ref="C3:X3"/>
    <mergeCell ref="C4:X4"/>
  </mergeCells>
  <printOptions horizontalCentered="1" verticalCentered="1"/>
  <pageMargins left="0.196850393700787" right="0.196850393700787" top="0.196850393700787" bottom="0.196850393700787" header="0.511811023622047" footer="0.511811023622047"/>
  <pageSetup paperSize="9" scale="37"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B1:Y367"/>
  <sheetViews>
    <sheetView rightToLeft="1" topLeftCell="A172" zoomScale="40" zoomScaleNormal="40" workbookViewId="0">
      <selection activeCell="E2" sqref="E2:L2"/>
    </sheetView>
  </sheetViews>
  <sheetFormatPr defaultColWidth="9.140625" defaultRowHeight="18.75"/>
  <cols>
    <col min="1" max="1" width="10.7109375" style="5" customWidth="1"/>
    <col min="2" max="2" width="21.85546875" style="5" customWidth="1"/>
    <col min="3" max="4" width="25.7109375" style="5" customWidth="1"/>
    <col min="5" max="5" width="25.7109375" style="57" customWidth="1"/>
    <col min="6" max="6" width="25.7109375" style="5" customWidth="1"/>
    <col min="7" max="7" width="25.7109375" style="57" customWidth="1"/>
    <col min="8" max="8" width="25.7109375" style="5" customWidth="1"/>
    <col min="9" max="9" width="25.7109375" style="57" customWidth="1"/>
    <col min="10" max="10" width="25.7109375" style="5" customWidth="1"/>
    <col min="11" max="11" width="25.7109375" style="57" customWidth="1"/>
    <col min="12" max="13" width="25.7109375" style="5" customWidth="1"/>
    <col min="14" max="16" width="25.7109375" style="57" customWidth="1"/>
    <col min="18" max="18" width="13.42578125" customWidth="1"/>
    <col min="19" max="19" width="15" customWidth="1"/>
    <col min="21" max="21" width="26.5703125" bestFit="1" customWidth="1"/>
    <col min="22" max="25" width="8.85546875" customWidth="1"/>
    <col min="26" max="16384" width="9.140625" style="5"/>
  </cols>
  <sheetData>
    <row r="1" spans="2:25" ht="18" customHeight="1">
      <c r="Q1" t="s">
        <v>1067</v>
      </c>
    </row>
    <row r="2" spans="2:25" s="95" customFormat="1" ht="40.15" customHeight="1">
      <c r="B2" s="1621" t="s">
        <v>1083</v>
      </c>
      <c r="C2" s="1621"/>
      <c r="D2" s="1621"/>
      <c r="E2" s="1405" t="s">
        <v>1174</v>
      </c>
      <c r="F2" s="1405"/>
      <c r="G2" s="1405"/>
      <c r="H2" s="1405"/>
      <c r="I2" s="1405"/>
      <c r="J2" s="1405"/>
      <c r="K2" s="1405"/>
      <c r="L2" s="1405"/>
      <c r="M2" s="1405"/>
      <c r="N2" s="1405"/>
      <c r="O2" s="1432" t="s">
        <v>688</v>
      </c>
      <c r="P2" s="1432"/>
      <c r="Q2" s="145"/>
      <c r="R2" s="145"/>
      <c r="S2" s="145"/>
      <c r="T2" s="145"/>
      <c r="U2" s="145"/>
      <c r="V2" s="145"/>
      <c r="W2" s="92"/>
      <c r="X2" s="92"/>
      <c r="Y2" s="92"/>
    </row>
    <row r="3" spans="2:25" s="95" customFormat="1" ht="40.15" customHeight="1">
      <c r="B3" s="1766"/>
      <c r="C3" s="1767" t="s">
        <v>479</v>
      </c>
      <c r="D3" s="1767"/>
      <c r="E3" s="1767"/>
      <c r="F3" s="1767"/>
      <c r="G3" s="1767"/>
      <c r="H3" s="1767"/>
      <c r="I3" s="1767"/>
      <c r="J3" s="1767"/>
      <c r="K3" s="1767"/>
      <c r="L3" s="1767"/>
      <c r="M3" s="1767"/>
      <c r="N3" s="1767"/>
      <c r="O3" s="1767"/>
      <c r="P3" s="323"/>
      <c r="Q3" s="92"/>
      <c r="R3" s="92"/>
      <c r="S3" s="92"/>
      <c r="T3" s="92"/>
      <c r="U3" s="92"/>
      <c r="V3" s="92"/>
      <c r="W3" s="92"/>
      <c r="X3" s="92"/>
      <c r="Y3" s="92"/>
    </row>
    <row r="4" spans="2:25" s="95" customFormat="1" ht="40.15" customHeight="1">
      <c r="B4" s="1766"/>
      <c r="C4" s="1768" t="s">
        <v>480</v>
      </c>
      <c r="D4" s="1768"/>
      <c r="E4" s="1768"/>
      <c r="F4" s="1768"/>
      <c r="G4" s="1768"/>
      <c r="H4" s="1768"/>
      <c r="I4" s="1768"/>
      <c r="J4" s="1768"/>
      <c r="K4" s="1768"/>
      <c r="L4" s="1768"/>
      <c r="M4" s="1768"/>
      <c r="N4" s="1768"/>
      <c r="O4" s="1768"/>
      <c r="P4" s="1294" t="s">
        <v>725</v>
      </c>
      <c r="Q4" s="92"/>
      <c r="R4" s="92"/>
      <c r="S4" s="92"/>
      <c r="T4" s="92"/>
      <c r="U4" s="92"/>
      <c r="V4" s="92"/>
      <c r="W4" s="92"/>
      <c r="X4" s="92"/>
      <c r="Y4" s="92"/>
    </row>
    <row r="5" spans="2:25" s="95" customFormat="1" ht="10.15" customHeight="1">
      <c r="B5" s="1307"/>
      <c r="C5" s="528"/>
      <c r="D5" s="528"/>
      <c r="E5" s="528"/>
      <c r="F5" s="528"/>
      <c r="G5" s="528"/>
      <c r="H5" s="528"/>
      <c r="I5" s="528"/>
      <c r="J5" s="528"/>
      <c r="K5" s="528"/>
      <c r="L5" s="528"/>
      <c r="M5" s="528"/>
      <c r="N5" s="528"/>
      <c r="O5" s="528"/>
      <c r="P5" s="1294"/>
      <c r="Q5" s="92"/>
      <c r="R5" s="92"/>
      <c r="S5" s="92"/>
      <c r="T5" s="92"/>
      <c r="U5" s="92"/>
      <c r="V5" s="92"/>
      <c r="W5" s="92"/>
      <c r="X5" s="92"/>
      <c r="Y5" s="92"/>
    </row>
    <row r="6" spans="2:25" ht="30" customHeight="1">
      <c r="B6" s="1838"/>
      <c r="C6" s="435"/>
      <c r="D6" s="1484" t="s">
        <v>459</v>
      </c>
      <c r="E6" s="1484"/>
      <c r="F6" s="1484"/>
      <c r="G6" s="1484"/>
      <c r="H6" s="1484"/>
      <c r="I6" s="1484"/>
      <c r="J6" s="1484"/>
      <c r="K6" s="1481"/>
      <c r="L6" s="1480" t="s">
        <v>35</v>
      </c>
      <c r="M6" s="1484"/>
      <c r="N6" s="1484"/>
      <c r="O6" s="1481"/>
      <c r="P6" s="1841" t="s">
        <v>349</v>
      </c>
    </row>
    <row r="7" spans="2:25" ht="30" customHeight="1">
      <c r="B7" s="1839"/>
      <c r="C7" s="1314"/>
      <c r="D7" s="1808"/>
      <c r="E7" s="1808"/>
      <c r="F7" s="1808"/>
      <c r="G7" s="1808"/>
      <c r="H7" s="1808"/>
      <c r="I7" s="1808"/>
      <c r="J7" s="1808"/>
      <c r="K7" s="1809"/>
      <c r="L7" s="1810"/>
      <c r="M7" s="1808"/>
      <c r="N7" s="1808"/>
      <c r="O7" s="1809"/>
      <c r="P7" s="1842"/>
    </row>
    <row r="8" spans="2:25" ht="30" customHeight="1">
      <c r="B8" s="1839"/>
      <c r="C8" s="415"/>
      <c r="D8" s="1495" t="s">
        <v>53</v>
      </c>
      <c r="E8" s="1495"/>
      <c r="F8" s="1495"/>
      <c r="G8" s="1495"/>
      <c r="H8" s="1495"/>
      <c r="I8" s="1495"/>
      <c r="J8" s="1495"/>
      <c r="K8" s="1496"/>
      <c r="L8" s="1810"/>
      <c r="M8" s="1808"/>
      <c r="N8" s="1808"/>
      <c r="O8" s="1809"/>
      <c r="P8" s="1842"/>
    </row>
    <row r="9" spans="2:25" ht="30" customHeight="1">
      <c r="B9" s="1839"/>
      <c r="C9" s="415"/>
      <c r="D9" s="1488"/>
      <c r="E9" s="1488"/>
      <c r="F9" s="1488"/>
      <c r="G9" s="1488"/>
      <c r="H9" s="1488"/>
      <c r="I9" s="1488"/>
      <c r="J9" s="1488"/>
      <c r="K9" s="1487"/>
      <c r="L9" s="1810"/>
      <c r="M9" s="1808"/>
      <c r="N9" s="1808"/>
      <c r="O9" s="1809"/>
      <c r="P9" s="1842"/>
    </row>
    <row r="10" spans="2:25" ht="33.75" customHeight="1">
      <c r="B10" s="1839"/>
      <c r="C10" s="1505"/>
      <c r="D10" s="1792" t="s">
        <v>351</v>
      </c>
      <c r="E10" s="1792"/>
      <c r="F10" s="1792"/>
      <c r="G10" s="83"/>
      <c r="H10" s="1490" t="s">
        <v>350</v>
      </c>
      <c r="I10" s="1491"/>
      <c r="J10" s="1491"/>
      <c r="K10" s="413"/>
      <c r="L10" s="1666" t="s">
        <v>33</v>
      </c>
      <c r="M10" s="1678"/>
      <c r="N10" s="1678"/>
      <c r="O10" s="1667"/>
      <c r="P10" s="1794" t="s">
        <v>345</v>
      </c>
    </row>
    <row r="11" spans="2:25" ht="33.75" customHeight="1">
      <c r="B11" s="1839"/>
      <c r="C11" s="1505"/>
      <c r="D11" s="1792"/>
      <c r="E11" s="1792"/>
      <c r="F11" s="1792"/>
      <c r="G11" s="83"/>
      <c r="H11" s="1791"/>
      <c r="I11" s="1792"/>
      <c r="J11" s="1792"/>
      <c r="K11" s="411"/>
      <c r="L11" s="1666"/>
      <c r="M11" s="1678"/>
      <c r="N11" s="1678"/>
      <c r="O11" s="1667"/>
      <c r="P11" s="1794"/>
    </row>
    <row r="12" spans="2:25" ht="33.75" customHeight="1">
      <c r="B12" s="1839"/>
      <c r="C12" s="1505"/>
      <c r="D12" s="1678" t="s">
        <v>347</v>
      </c>
      <c r="E12" s="1678"/>
      <c r="F12" s="1678"/>
      <c r="G12" s="83"/>
      <c r="H12" s="1666" t="s">
        <v>346</v>
      </c>
      <c r="I12" s="1678"/>
      <c r="J12" s="1678"/>
      <c r="K12" s="411"/>
      <c r="L12" s="1666"/>
      <c r="M12" s="1678"/>
      <c r="N12" s="1678"/>
      <c r="O12" s="1667"/>
      <c r="P12" s="1794"/>
    </row>
    <row r="13" spans="2:25" ht="33.75" customHeight="1">
      <c r="B13" s="1839"/>
      <c r="C13" s="1505"/>
      <c r="D13" s="1678"/>
      <c r="E13" s="1678"/>
      <c r="F13" s="1678"/>
      <c r="G13" s="83"/>
      <c r="H13" s="1666"/>
      <c r="I13" s="1678"/>
      <c r="J13" s="1678"/>
      <c r="K13" s="411"/>
      <c r="L13" s="1666"/>
      <c r="M13" s="1678"/>
      <c r="N13" s="1678"/>
      <c r="O13" s="1667"/>
      <c r="P13" s="1794"/>
    </row>
    <row r="14" spans="2:25" ht="48" customHeight="1">
      <c r="B14" s="1839"/>
      <c r="C14" s="1505"/>
      <c r="D14" s="820" t="s">
        <v>344</v>
      </c>
      <c r="E14" s="399" t="s">
        <v>343</v>
      </c>
      <c r="F14" s="818" t="s">
        <v>342</v>
      </c>
      <c r="G14" s="1318"/>
      <c r="H14" s="817" t="s">
        <v>344</v>
      </c>
      <c r="I14" s="399" t="s">
        <v>343</v>
      </c>
      <c r="J14" s="818" t="s">
        <v>342</v>
      </c>
      <c r="K14" s="1266" t="s">
        <v>34</v>
      </c>
      <c r="L14" s="817" t="s">
        <v>344</v>
      </c>
      <c r="M14" s="399" t="s">
        <v>343</v>
      </c>
      <c r="N14" s="818" t="s">
        <v>342</v>
      </c>
      <c r="O14" s="1315"/>
      <c r="P14" s="1794"/>
    </row>
    <row r="15" spans="2:25" ht="48" customHeight="1">
      <c r="B15" s="1840"/>
      <c r="C15" s="1506"/>
      <c r="D15" s="815" t="s">
        <v>341</v>
      </c>
      <c r="E15" s="253" t="s">
        <v>340</v>
      </c>
      <c r="F15" s="813" t="s">
        <v>339</v>
      </c>
      <c r="G15" s="1319"/>
      <c r="H15" s="812" t="s">
        <v>341</v>
      </c>
      <c r="I15" s="253" t="s">
        <v>340</v>
      </c>
      <c r="J15" s="813" t="s">
        <v>339</v>
      </c>
      <c r="K15" s="816" t="s">
        <v>1</v>
      </c>
      <c r="L15" s="812" t="s">
        <v>341</v>
      </c>
      <c r="M15" s="253" t="s">
        <v>340</v>
      </c>
      <c r="N15" s="813" t="s">
        <v>339</v>
      </c>
      <c r="O15" s="1316"/>
      <c r="P15" s="1843"/>
    </row>
    <row r="16" spans="2:25" s="804" customFormat="1" ht="40.15" customHeight="1">
      <c r="B16" s="78" t="s">
        <v>2</v>
      </c>
      <c r="C16" s="78"/>
      <c r="D16" s="78"/>
      <c r="E16" s="78"/>
      <c r="F16" s="78"/>
      <c r="G16" s="78"/>
      <c r="H16" s="78"/>
      <c r="I16" s="78"/>
      <c r="J16" s="78"/>
      <c r="K16" s="78"/>
      <c r="L16" s="78"/>
      <c r="M16" s="78"/>
      <c r="N16" s="78"/>
      <c r="O16" s="78"/>
      <c r="P16" s="78"/>
      <c r="Q16" s="822"/>
      <c r="R16" s="822"/>
      <c r="S16" s="822"/>
      <c r="T16" s="822"/>
      <c r="U16" s="822"/>
      <c r="V16" s="822"/>
      <c r="W16" s="822"/>
      <c r="X16" s="822"/>
      <c r="Y16" s="822"/>
    </row>
    <row r="17" spans="2:25" s="554" customFormat="1" ht="34.9" hidden="1" customHeight="1">
      <c r="B17" s="819" t="s">
        <v>468</v>
      </c>
      <c r="C17" s="556">
        <f>+G17+K17</f>
        <v>21244.759167655</v>
      </c>
      <c r="D17" s="557">
        <f>+'[4]31b'!D18-'[4]33b'!D18</f>
        <v>5295.0631931000007</v>
      </c>
      <c r="E17" s="557">
        <f>+'[4]31b'!E18-'[4]33b'!E18</f>
        <v>2906.601645665</v>
      </c>
      <c r="F17" s="557">
        <f>+'[4]31b'!F18-'[4]33b'!F18</f>
        <v>11373.199171</v>
      </c>
      <c r="G17" s="556">
        <f t="shared" ref="G17:O17" si="0">G30</f>
        <v>19574.864009764999</v>
      </c>
      <c r="H17" s="557">
        <f t="shared" si="0"/>
        <v>290.12499009999999</v>
      </c>
      <c r="I17" s="557">
        <f t="shared" si="0"/>
        <v>192.91028710000006</v>
      </c>
      <c r="J17" s="557">
        <f t="shared" si="0"/>
        <v>1186.85988069</v>
      </c>
      <c r="K17" s="556">
        <f t="shared" si="0"/>
        <v>1669.8951578900001</v>
      </c>
      <c r="L17" s="557">
        <f t="shared" si="0"/>
        <v>56.8226947</v>
      </c>
      <c r="M17" s="557">
        <f t="shared" si="0"/>
        <v>0.70722510300000008</v>
      </c>
      <c r="N17" s="557">
        <f t="shared" si="0"/>
        <v>263.51566400000002</v>
      </c>
      <c r="O17" s="556">
        <f t="shared" si="0"/>
        <v>321.045583803</v>
      </c>
      <c r="P17" s="556">
        <f>+O17+C17+'[4]32a'!C18</f>
        <v>24013.126012403998</v>
      </c>
      <c r="Q17" s="634"/>
      <c r="R17" s="634"/>
      <c r="S17" s="634"/>
      <c r="T17" s="634"/>
      <c r="U17" s="561"/>
      <c r="V17" s="634"/>
      <c r="W17" s="634"/>
      <c r="X17" s="634"/>
      <c r="Y17" s="634"/>
    </row>
    <row r="18" spans="2:25" s="554" customFormat="1" ht="34.9" hidden="1" customHeight="1">
      <c r="B18" s="809" t="s">
        <v>469</v>
      </c>
      <c r="C18" s="536">
        <f t="shared" ref="C18:C84" si="1">+G18+K18</f>
        <v>22954.845807990001</v>
      </c>
      <c r="D18" s="537">
        <f>+'[4]31b'!D19-'[4]33b'!D19</f>
        <v>5753.8397138</v>
      </c>
      <c r="E18" s="537">
        <f>+'[4]31b'!E19-'[4]33b'!E19</f>
        <v>3262.5671810599997</v>
      </c>
      <c r="F18" s="537">
        <f>+'[4]31b'!F19-'[4]33b'!F19</f>
        <v>12146.608611630001</v>
      </c>
      <c r="G18" s="536">
        <f t="shared" ref="G18:O18" si="2">G43</f>
        <v>21163.015506490003</v>
      </c>
      <c r="H18" s="537">
        <f t="shared" si="2"/>
        <v>348.16001110000013</v>
      </c>
      <c r="I18" s="537">
        <f t="shared" si="2"/>
        <v>227.2985994</v>
      </c>
      <c r="J18" s="537">
        <f t="shared" si="2"/>
        <v>1216.3716909999998</v>
      </c>
      <c r="K18" s="536">
        <f t="shared" si="2"/>
        <v>1791.8303014999999</v>
      </c>
      <c r="L18" s="537">
        <f t="shared" si="2"/>
        <v>57.030336000000005</v>
      </c>
      <c r="M18" s="537">
        <f t="shared" si="2"/>
        <v>0.128926561</v>
      </c>
      <c r="N18" s="537">
        <f t="shared" si="2"/>
        <v>334.05197399999997</v>
      </c>
      <c r="O18" s="536">
        <f t="shared" si="2"/>
        <v>391.21123656099996</v>
      </c>
      <c r="P18" s="536">
        <f>+O18+C18+'[4]32a'!C19</f>
        <v>26014.487797526002</v>
      </c>
      <c r="Q18" s="634"/>
      <c r="R18" s="561"/>
      <c r="S18" s="634"/>
      <c r="T18" s="634"/>
      <c r="U18" s="561"/>
      <c r="V18" s="634"/>
      <c r="W18" s="634"/>
      <c r="X18" s="634"/>
      <c r="Y18" s="634"/>
    </row>
    <row r="19" spans="2:25" s="554" customFormat="1" ht="34.9" hidden="1" customHeight="1">
      <c r="B19" s="808" t="s">
        <v>470</v>
      </c>
      <c r="C19" s="531">
        <f t="shared" si="1"/>
        <v>23286.73814143</v>
      </c>
      <c r="D19" s="532">
        <f>+'[4]31b'!D20-'[4]33b'!D20</f>
        <v>5935.7173104140002</v>
      </c>
      <c r="E19" s="532">
        <f>+'[4]31b'!E20-'[4]33b'!E20</f>
        <v>3758.6163694159995</v>
      </c>
      <c r="F19" s="532">
        <f>+'[4]31b'!F20-'[4]33b'!F20</f>
        <v>11878.5876716</v>
      </c>
      <c r="G19" s="531">
        <f t="shared" ref="G19:O19" si="3">G56</f>
        <v>21572.921351429999</v>
      </c>
      <c r="H19" s="532">
        <f t="shared" si="3"/>
        <v>393.46228200000007</v>
      </c>
      <c r="I19" s="532">
        <f t="shared" si="3"/>
        <v>235.14124800000002</v>
      </c>
      <c r="J19" s="532">
        <f t="shared" si="3"/>
        <v>1085.21326</v>
      </c>
      <c r="K19" s="531">
        <f t="shared" si="3"/>
        <v>1713.8167900000001</v>
      </c>
      <c r="L19" s="532">
        <f t="shared" si="3"/>
        <v>54.381110273000004</v>
      </c>
      <c r="M19" s="532">
        <f t="shared" si="3"/>
        <v>0.50194000999999988</v>
      </c>
      <c r="N19" s="532">
        <f t="shared" si="3"/>
        <v>309.26178859999999</v>
      </c>
      <c r="O19" s="531">
        <f t="shared" si="3"/>
        <v>364.14483888299998</v>
      </c>
      <c r="P19" s="531">
        <f>+O19+C19+'[4]32a'!C20</f>
        <v>25968.151563579999</v>
      </c>
      <c r="Q19" s="634"/>
      <c r="R19" s="634"/>
      <c r="S19" s="634"/>
      <c r="T19" s="634"/>
      <c r="U19" s="561"/>
      <c r="V19" s="634"/>
      <c r="W19" s="634"/>
      <c r="X19" s="634"/>
      <c r="Y19" s="634"/>
    </row>
    <row r="20" spans="2:25" s="554" customFormat="1" ht="34.9" hidden="1" customHeight="1">
      <c r="B20" s="809" t="s">
        <v>471</v>
      </c>
      <c r="C20" s="536">
        <f t="shared" si="1"/>
        <v>23155.564204741</v>
      </c>
      <c r="D20" s="537">
        <f>+'[4]31b'!D21-'[4]33b'!D21</f>
        <v>5681.1811135650005</v>
      </c>
      <c r="E20" s="537">
        <f>+'[4]31b'!E21-'[4]33b'!E21</f>
        <v>4071.5036194559993</v>
      </c>
      <c r="F20" s="537">
        <f>+'[4]31b'!F21-'[4]33b'!F21</f>
        <v>11505.464277820001</v>
      </c>
      <c r="G20" s="536">
        <f t="shared" ref="G20:O20" si="4">G69</f>
        <v>21258.149010841</v>
      </c>
      <c r="H20" s="537">
        <f t="shared" si="4"/>
        <v>446.56145489999972</v>
      </c>
      <c r="I20" s="537">
        <f t="shared" si="4"/>
        <v>257.850775</v>
      </c>
      <c r="J20" s="537">
        <f t="shared" si="4"/>
        <v>1193.0029640000002</v>
      </c>
      <c r="K20" s="536">
        <f t="shared" si="4"/>
        <v>1897.4151938999998</v>
      </c>
      <c r="L20" s="537">
        <f t="shared" si="4"/>
        <v>53.135628325000006</v>
      </c>
      <c r="M20" s="537">
        <f t="shared" si="4"/>
        <v>0.14325828799999998</v>
      </c>
      <c r="N20" s="537">
        <f t="shared" si="4"/>
        <v>239.42806160000001</v>
      </c>
      <c r="O20" s="536">
        <f t="shared" si="4"/>
        <v>292.70694821300003</v>
      </c>
      <c r="P20" s="536">
        <f>+O20+C20+'[4]32a'!C21</f>
        <v>25642.139481659</v>
      </c>
      <c r="Q20" s="634"/>
      <c r="R20" s="634"/>
      <c r="S20" s="634"/>
      <c r="T20" s="634"/>
      <c r="U20" s="561"/>
      <c r="V20" s="634"/>
      <c r="W20" s="634"/>
      <c r="X20" s="634"/>
      <c r="Y20" s="634"/>
    </row>
    <row r="21" spans="2:25" s="554" customFormat="1" ht="34.9" hidden="1" customHeight="1">
      <c r="B21" s="808" t="s">
        <v>472</v>
      </c>
      <c r="C21" s="531">
        <f t="shared" si="1"/>
        <v>22798.508784439997</v>
      </c>
      <c r="D21" s="532">
        <f>+'[4]31b'!D22-'[4]33b'!D22</f>
        <v>5226.598867576</v>
      </c>
      <c r="E21" s="532">
        <f>+'[4]31b'!E22-'[4]33b'!E22</f>
        <v>3970.5387031939999</v>
      </c>
      <c r="F21" s="532">
        <f>+'[4]31b'!F22-'[4]33b'!F22</f>
        <v>11649.21334307</v>
      </c>
      <c r="G21" s="531">
        <f t="shared" ref="G21:O21" si="5">G82</f>
        <v>20846.350913839997</v>
      </c>
      <c r="H21" s="532">
        <f t="shared" si="5"/>
        <v>399.40989660000014</v>
      </c>
      <c r="I21" s="532">
        <f t="shared" si="5"/>
        <v>277.94080599999995</v>
      </c>
      <c r="J21" s="532">
        <f t="shared" si="5"/>
        <v>1274.807168</v>
      </c>
      <c r="K21" s="531">
        <f t="shared" si="5"/>
        <v>1952.1578706</v>
      </c>
      <c r="L21" s="532">
        <f t="shared" si="5"/>
        <v>86.855914526000007</v>
      </c>
      <c r="M21" s="532">
        <f t="shared" si="5"/>
        <v>1.0426505799999999</v>
      </c>
      <c r="N21" s="532">
        <f t="shared" si="5"/>
        <v>275.20085789999996</v>
      </c>
      <c r="O21" s="531">
        <f t="shared" si="5"/>
        <v>363.09942300599994</v>
      </c>
      <c r="P21" s="531">
        <f>+O21+C21+'[4]32a'!C22</f>
        <v>25667.524817322996</v>
      </c>
      <c r="Q21" s="634"/>
      <c r="R21" s="634"/>
      <c r="S21" s="634"/>
      <c r="T21" s="561"/>
      <c r="U21" s="561"/>
      <c r="V21" s="561"/>
      <c r="W21" s="634"/>
      <c r="X21" s="634"/>
      <c r="Y21" s="634"/>
    </row>
    <row r="22" spans="2:25" s="554" customFormat="1" ht="34.9" hidden="1" customHeight="1">
      <c r="B22" s="809" t="s">
        <v>473</v>
      </c>
      <c r="C22" s="536">
        <f t="shared" si="1"/>
        <v>24286.776116303001</v>
      </c>
      <c r="D22" s="537">
        <f>+'[4]31b'!D23-'[4]33b'!D23</f>
        <v>5617.3686650119998</v>
      </c>
      <c r="E22" s="537">
        <f>+'[4]31b'!E23-'[4]33b'!E23</f>
        <v>4077.6781610909998</v>
      </c>
      <c r="F22" s="537">
        <f>+'[4]31b'!F23-'[4]33b'!F23</f>
        <v>12435.402765000001</v>
      </c>
      <c r="G22" s="536">
        <f t="shared" ref="G22:O22" si="6">G95</f>
        <v>22130.449591103003</v>
      </c>
      <c r="H22" s="537">
        <f t="shared" si="6"/>
        <v>415.56715020000024</v>
      </c>
      <c r="I22" s="537">
        <f t="shared" si="6"/>
        <v>316.49716800000004</v>
      </c>
      <c r="J22" s="537">
        <f t="shared" si="6"/>
        <v>1424.2622069999998</v>
      </c>
      <c r="K22" s="536">
        <f t="shared" si="6"/>
        <v>2156.3265252000001</v>
      </c>
      <c r="L22" s="537">
        <f t="shared" si="6"/>
        <v>43.641053071000009</v>
      </c>
      <c r="M22" s="537">
        <f t="shared" si="6"/>
        <v>1.1375692899999998</v>
      </c>
      <c r="N22" s="537">
        <f t="shared" si="6"/>
        <v>302.90059888000002</v>
      </c>
      <c r="O22" s="536">
        <f t="shared" si="6"/>
        <v>347.67922124100005</v>
      </c>
      <c r="P22" s="536">
        <f>+O22+C22+'[4]32a'!C23</f>
        <v>27107.344322474</v>
      </c>
      <c r="Q22" s="634"/>
      <c r="R22" s="634"/>
      <c r="S22" s="634"/>
      <c r="T22" s="561"/>
      <c r="U22" s="561"/>
      <c r="V22" s="561"/>
      <c r="W22" s="634"/>
      <c r="X22" s="634"/>
      <c r="Y22" s="634"/>
    </row>
    <row r="23" spans="2:25" s="554" customFormat="1" ht="34.9" hidden="1" customHeight="1">
      <c r="B23" s="808" t="s">
        <v>474</v>
      </c>
      <c r="C23" s="531">
        <f t="shared" si="1"/>
        <v>25210.481866556001</v>
      </c>
      <c r="D23" s="532">
        <f>+'[4]31b'!D24-'[4]33b'!D24</f>
        <v>6017.693256057999</v>
      </c>
      <c r="E23" s="532">
        <f>+'[4]31b'!E24-'[4]33b'!E24</f>
        <v>4283.5750819679997</v>
      </c>
      <c r="F23" s="532">
        <f>+'[4]31b'!F24-'[4]33b'!F24</f>
        <v>12407.377940030001</v>
      </c>
      <c r="G23" s="531">
        <f t="shared" ref="G23:O23" si="7">G108</f>
        <v>22708.646278056</v>
      </c>
      <c r="H23" s="532">
        <f t="shared" si="7"/>
        <v>466.37515749999989</v>
      </c>
      <c r="I23" s="532">
        <f t="shared" si="7"/>
        <v>388.94082700000007</v>
      </c>
      <c r="J23" s="532">
        <f t="shared" si="7"/>
        <v>1646.5196039999998</v>
      </c>
      <c r="K23" s="531">
        <f t="shared" si="7"/>
        <v>2501.8355885000001</v>
      </c>
      <c r="L23" s="532">
        <f t="shared" si="7"/>
        <v>43.905559143000005</v>
      </c>
      <c r="M23" s="532">
        <f t="shared" si="7"/>
        <v>1.62773832</v>
      </c>
      <c r="N23" s="532">
        <f t="shared" si="7"/>
        <v>330.66492982000005</v>
      </c>
      <c r="O23" s="531">
        <f t="shared" si="7"/>
        <v>376.19822728300005</v>
      </c>
      <c r="P23" s="531">
        <f>+O23+C23+'[4]32a'!C24</f>
        <v>28233.910666664</v>
      </c>
      <c r="Q23" s="634"/>
      <c r="R23" s="634"/>
      <c r="S23" s="634"/>
      <c r="T23" s="561"/>
      <c r="U23" s="561"/>
      <c r="V23" s="561"/>
      <c r="W23" s="634"/>
      <c r="X23" s="634"/>
      <c r="Y23" s="634"/>
    </row>
    <row r="24" spans="2:25" s="554" customFormat="1" ht="34.9" customHeight="1">
      <c r="B24" s="809" t="s">
        <v>475</v>
      </c>
      <c r="C24" s="536">
        <f t="shared" si="1"/>
        <v>27539.097617328996</v>
      </c>
      <c r="D24" s="537">
        <f>+'[4]31b'!D25-'[4]33b'!D25</f>
        <v>6739.1784696119994</v>
      </c>
      <c r="E24" s="537">
        <f>+'[4]31b'!E25-'[4]33b'!E25</f>
        <v>4604.7206213270001</v>
      </c>
      <c r="F24" s="537">
        <f>+'[4]31b'!F25-'[4]33b'!F25</f>
        <v>13379.798080189999</v>
      </c>
      <c r="G24" s="536">
        <f t="shared" ref="G24:O24" si="8">G121</f>
        <v>24723.697171128999</v>
      </c>
      <c r="H24" s="537">
        <f t="shared" si="8"/>
        <v>514.72394020000002</v>
      </c>
      <c r="I24" s="537">
        <f t="shared" si="8"/>
        <v>446.22335799999996</v>
      </c>
      <c r="J24" s="537">
        <f t="shared" si="8"/>
        <v>1854.4531479999996</v>
      </c>
      <c r="K24" s="536">
        <f t="shared" si="8"/>
        <v>2815.4004461999994</v>
      </c>
      <c r="L24" s="537">
        <f t="shared" si="8"/>
        <v>40.813182849999997</v>
      </c>
      <c r="M24" s="537">
        <f t="shared" si="8"/>
        <v>5.95265062</v>
      </c>
      <c r="N24" s="537">
        <f t="shared" si="8"/>
        <v>397.24244140400003</v>
      </c>
      <c r="O24" s="536">
        <f t="shared" si="8"/>
        <v>444.00827487400005</v>
      </c>
      <c r="P24" s="536">
        <f>+O24+C24+'[4]32a'!C25</f>
        <v>30684.574412516995</v>
      </c>
      <c r="Q24" s="634"/>
      <c r="R24" s="634"/>
      <c r="S24" s="634"/>
      <c r="T24" s="561"/>
      <c r="U24" s="634"/>
      <c r="V24" s="561"/>
      <c r="W24" s="634"/>
      <c r="X24" s="634"/>
      <c r="Y24" s="634"/>
    </row>
    <row r="25" spans="2:25" s="554" customFormat="1" ht="34.9" customHeight="1">
      <c r="B25" s="808" t="s">
        <v>476</v>
      </c>
      <c r="C25" s="531">
        <f t="shared" si="1"/>
        <v>29507.510109267005</v>
      </c>
      <c r="D25" s="532">
        <f>+'[4]31b'!D26-'[4]33b'!D26</f>
        <v>6873.8933654790017</v>
      </c>
      <c r="E25" s="532">
        <f>+'[4]31b'!E26-'[4]33b'!E26</f>
        <v>4496.4229355819998</v>
      </c>
      <c r="F25" s="532">
        <f>+'[4]31b'!F26-'[4]33b'!F26</f>
        <v>15232.821568000003</v>
      </c>
      <c r="G25" s="531">
        <f t="shared" ref="G25:O25" si="9">G134</f>
        <v>26603.137869061004</v>
      </c>
      <c r="H25" s="532">
        <f t="shared" si="9"/>
        <v>517.84489520600005</v>
      </c>
      <c r="I25" s="532">
        <f t="shared" si="9"/>
        <v>449.82043800000002</v>
      </c>
      <c r="J25" s="532">
        <f t="shared" si="9"/>
        <v>1936.706907</v>
      </c>
      <c r="K25" s="531">
        <f t="shared" si="9"/>
        <v>2904.3722402060002</v>
      </c>
      <c r="L25" s="532">
        <f t="shared" si="9"/>
        <v>56.079632169000007</v>
      </c>
      <c r="M25" s="532">
        <f t="shared" si="9"/>
        <v>6.1423211500000008</v>
      </c>
      <c r="N25" s="532">
        <f t="shared" si="9"/>
        <v>400.21625797200005</v>
      </c>
      <c r="O25" s="531">
        <f t="shared" si="9"/>
        <v>462.43821129100007</v>
      </c>
      <c r="P25" s="531">
        <f>+O25+C25+'[4]32a'!C26</f>
        <v>32841.494539728003</v>
      </c>
      <c r="Q25" s="634"/>
      <c r="R25" s="634"/>
      <c r="S25" s="634"/>
      <c r="T25" s="561"/>
      <c r="U25" s="634"/>
      <c r="V25" s="561"/>
      <c r="W25" s="634"/>
      <c r="X25" s="634"/>
      <c r="Y25" s="634"/>
    </row>
    <row r="26" spans="2:25" s="554" customFormat="1" ht="34.9" customHeight="1">
      <c r="B26" s="809" t="s">
        <v>797</v>
      </c>
      <c r="C26" s="1132">
        <f t="shared" si="1"/>
        <v>30801.572706573003</v>
      </c>
      <c r="D26" s="1133">
        <v>6645.6155030440004</v>
      </c>
      <c r="E26" s="1133">
        <v>4317.2082499869994</v>
      </c>
      <c r="F26" s="1133">
        <v>16653.006281950002</v>
      </c>
      <c r="G26" s="1132">
        <f>SUM(D26:F26)</f>
        <v>27615.830034981002</v>
      </c>
      <c r="H26" s="1133">
        <v>556.166705772</v>
      </c>
      <c r="I26" s="1133">
        <v>465.2765398200001</v>
      </c>
      <c r="J26" s="1133">
        <v>2164.299426</v>
      </c>
      <c r="K26" s="1132">
        <f>SUM(H26:J26)</f>
        <v>3185.7426715920001</v>
      </c>
      <c r="L26" s="1133">
        <v>91.369247802999993</v>
      </c>
      <c r="M26" s="1133">
        <v>9.4439088699999996</v>
      </c>
      <c r="N26" s="534">
        <v>391.02196523000003</v>
      </c>
      <c r="O26" s="533">
        <v>491.83512190300002</v>
      </c>
      <c r="P26" s="533">
        <v>34468.852736702</v>
      </c>
      <c r="Q26" s="634"/>
      <c r="R26" s="634"/>
      <c r="S26" s="634"/>
      <c r="T26" s="561"/>
      <c r="U26" s="634"/>
      <c r="V26" s="561"/>
      <c r="W26" s="634"/>
      <c r="X26" s="634"/>
      <c r="Y26" s="634"/>
    </row>
    <row r="27" spans="2:25" s="634" customFormat="1" ht="34.9" customHeight="1">
      <c r="B27" s="808" t="s">
        <v>1044</v>
      </c>
      <c r="C27" s="531">
        <f t="shared" ref="C27:P27" si="10">C160</f>
        <v>32646.235748789</v>
      </c>
      <c r="D27" s="532">
        <f t="shared" si="10"/>
        <v>6785.4194171709996</v>
      </c>
      <c r="E27" s="532">
        <f t="shared" si="10"/>
        <v>4497.1275378999999</v>
      </c>
      <c r="F27" s="532">
        <f t="shared" si="10"/>
        <v>17874.8474093</v>
      </c>
      <c r="G27" s="531">
        <f t="shared" si="10"/>
        <v>29157.394364371001</v>
      </c>
      <c r="H27" s="532">
        <f t="shared" si="10"/>
        <v>509.29769841799998</v>
      </c>
      <c r="I27" s="532">
        <f t="shared" si="10"/>
        <v>505.77915000000002</v>
      </c>
      <c r="J27" s="532">
        <f t="shared" si="10"/>
        <v>2473.7645360000001</v>
      </c>
      <c r="K27" s="531">
        <f t="shared" si="10"/>
        <v>3488.8413844180004</v>
      </c>
      <c r="L27" s="532">
        <f t="shared" si="10"/>
        <v>97.905063329000001</v>
      </c>
      <c r="M27" s="532">
        <f t="shared" si="10"/>
        <v>24.380057100000002</v>
      </c>
      <c r="N27" s="532">
        <f t="shared" si="10"/>
        <v>420.42136439999996</v>
      </c>
      <c r="O27" s="531">
        <f t="shared" si="10"/>
        <v>542.70648482899992</v>
      </c>
      <c r="P27" s="531">
        <f t="shared" si="10"/>
        <v>36700.018010298001</v>
      </c>
      <c r="T27" s="561"/>
      <c r="V27" s="561"/>
    </row>
    <row r="28" spans="2:25" s="554" customFormat="1" ht="34.9" customHeight="1">
      <c r="B28" s="809" t="s">
        <v>1094</v>
      </c>
      <c r="C28" s="698">
        <f>+G28+K28</f>
        <v>34869.978999999999</v>
      </c>
      <c r="D28" s="1133">
        <f t="shared" ref="D28:N28" si="11">D173</f>
        <v>7178.1109999999999</v>
      </c>
      <c r="E28" s="1133">
        <f t="shared" si="11"/>
        <v>4854.0630000000001</v>
      </c>
      <c r="F28" s="1133">
        <f t="shared" si="11"/>
        <v>19087.365000000002</v>
      </c>
      <c r="G28" s="698">
        <f>SUM(D28:F28)</f>
        <v>31119.539000000001</v>
      </c>
      <c r="H28" s="1133">
        <f t="shared" si="11"/>
        <v>502.55599999999998</v>
      </c>
      <c r="I28" s="1133">
        <f t="shared" si="11"/>
        <v>565.65</v>
      </c>
      <c r="J28" s="1133">
        <f t="shared" si="11"/>
        <v>2682.2339999999999</v>
      </c>
      <c r="K28" s="698">
        <f>SUM(H28:J28)</f>
        <v>3750.4399999999996</v>
      </c>
      <c r="L28" s="1133">
        <f t="shared" si="11"/>
        <v>178.77600000000001</v>
      </c>
      <c r="M28" s="1133">
        <f t="shared" si="11"/>
        <v>34.326000000000001</v>
      </c>
      <c r="N28" s="534">
        <f t="shared" si="11"/>
        <v>501.24799999999999</v>
      </c>
      <c r="O28" s="611">
        <f>SUM(L28:N28)</f>
        <v>714.35</v>
      </c>
      <c r="P28" s="611">
        <f>O28+C28+'32a'!C28</f>
        <v>39255.115999999995</v>
      </c>
      <c r="Q28" s="634"/>
      <c r="R28" s="634"/>
      <c r="S28" s="634"/>
      <c r="T28" s="561"/>
      <c r="U28" s="634"/>
      <c r="V28" s="561"/>
      <c r="W28" s="634"/>
      <c r="X28" s="634"/>
      <c r="Y28" s="634"/>
    </row>
    <row r="29" spans="2:25" s="554" customFormat="1" ht="34.9" hidden="1" customHeight="1">
      <c r="B29" s="215">
        <v>2014</v>
      </c>
      <c r="C29" s="891"/>
      <c r="D29" s="891"/>
      <c r="E29" s="891"/>
      <c r="F29" s="891"/>
      <c r="G29" s="891"/>
      <c r="H29" s="891"/>
      <c r="I29" s="891"/>
      <c r="J29" s="891"/>
      <c r="K29" s="891"/>
      <c r="L29" s="897"/>
      <c r="M29" s="897"/>
      <c r="N29" s="891"/>
      <c r="O29" s="891"/>
      <c r="P29" s="891"/>
      <c r="Q29" s="634"/>
      <c r="R29" s="634"/>
      <c r="S29" s="634"/>
      <c r="T29" s="561"/>
      <c r="U29" s="634"/>
      <c r="V29" s="561"/>
      <c r="W29" s="634"/>
      <c r="X29" s="634"/>
      <c r="Y29" s="634"/>
    </row>
    <row r="30" spans="2:25" s="554" customFormat="1" ht="34.9" hidden="1" customHeight="1">
      <c r="B30" s="216">
        <v>41974</v>
      </c>
      <c r="C30" s="531">
        <f t="shared" si="1"/>
        <v>21244.759167655</v>
      </c>
      <c r="D30" s="532">
        <f>+'[4]31b'!D28-'[4]33b'!D28</f>
        <v>5295.0631931000007</v>
      </c>
      <c r="E30" s="532">
        <f>+'[4]31b'!E28-'[4]33b'!E28</f>
        <v>2906.601645665</v>
      </c>
      <c r="F30" s="532">
        <f>+'[4]31b'!F28-'[4]33b'!F28</f>
        <v>11373.199171</v>
      </c>
      <c r="G30" s="531">
        <f>SUM(D30:F30)</f>
        <v>19574.864009764999</v>
      </c>
      <c r="H30" s="532">
        <f>+'[4]31b'!H28-'[4]33b'!H28</f>
        <v>290.12499009999999</v>
      </c>
      <c r="I30" s="532">
        <f>+'[4]31b'!I28-'[4]33b'!I28</f>
        <v>192.91028710000006</v>
      </c>
      <c r="J30" s="532">
        <f>+'[4]31b'!J28-'[4]33b'!J28</f>
        <v>1186.85988069</v>
      </c>
      <c r="K30" s="531">
        <f t="shared" ref="K30:K93" si="12">SUM(H30:J30)</f>
        <v>1669.8951578900001</v>
      </c>
      <c r="L30" s="532">
        <f>+'[4]31b'!L28-'[4]33b'!L28</f>
        <v>56.8226947</v>
      </c>
      <c r="M30" s="532">
        <f>+'[4]31b'!M28-'[4]33b'!M28</f>
        <v>0.70722510300000008</v>
      </c>
      <c r="N30" s="532">
        <f>+'[4]31b'!N28-'[4]33b'!N28</f>
        <v>263.51566400000002</v>
      </c>
      <c r="O30" s="531">
        <f t="shared" ref="O30:O93" si="13">SUM(L30:N30)</f>
        <v>321.045583803</v>
      </c>
      <c r="P30" s="531">
        <f>+O30+C30+'[4]32a'!C28</f>
        <v>24013.126012403998</v>
      </c>
      <c r="Q30" s="634"/>
      <c r="R30" s="561"/>
      <c r="S30" s="634"/>
      <c r="T30" s="561"/>
      <c r="U30" s="634"/>
      <c r="V30" s="561"/>
      <c r="W30" s="634"/>
      <c r="X30" s="634"/>
      <c r="Y30" s="634"/>
    </row>
    <row r="31" spans="2:25" s="634" customFormat="1" ht="34.9" hidden="1" customHeight="1">
      <c r="B31" s="215">
        <v>2015</v>
      </c>
      <c r="C31" s="636"/>
      <c r="D31" s="636"/>
      <c r="E31" s="636"/>
      <c r="F31" s="636"/>
      <c r="G31" s="636"/>
      <c r="H31" s="636"/>
      <c r="I31" s="636"/>
      <c r="J31" s="636"/>
      <c r="K31" s="636"/>
      <c r="L31" s="637"/>
      <c r="M31" s="637"/>
      <c r="N31" s="891"/>
      <c r="O31" s="891"/>
      <c r="P31" s="891"/>
      <c r="T31" s="561"/>
      <c r="V31" s="561"/>
    </row>
    <row r="32" spans="2:25" s="634" customFormat="1" ht="34.9" hidden="1" customHeight="1">
      <c r="B32" s="216">
        <v>42005</v>
      </c>
      <c r="C32" s="694">
        <f t="shared" si="1"/>
        <v>21661.649165686998</v>
      </c>
      <c r="D32" s="694">
        <f>+'[4]31b'!D30-'[4]33b'!D30</f>
        <v>5506.3259123429998</v>
      </c>
      <c r="E32" s="532">
        <f>+'[4]31b'!E30-'[4]33b'!E30</f>
        <v>2898.674183784</v>
      </c>
      <c r="F32" s="532">
        <f>+'[4]31b'!F30-'[4]33b'!F30</f>
        <v>11558.615264959999</v>
      </c>
      <c r="G32" s="531">
        <f t="shared" ref="G32:G95" si="14">SUM(D32:F32)</f>
        <v>19963.615361086999</v>
      </c>
      <c r="H32" s="694">
        <f>+'[4]31b'!H30-'[4]33b'!H30</f>
        <v>345.69241299999976</v>
      </c>
      <c r="I32" s="695">
        <f>+'[4]31b'!I30-'[4]33b'!I30</f>
        <v>196.54906299999999</v>
      </c>
      <c r="J32" s="695">
        <f>+'[4]31b'!J30-'[4]33b'!J30</f>
        <v>1155.7923285999998</v>
      </c>
      <c r="K32" s="694">
        <f t="shared" si="12"/>
        <v>1698.0338045999995</v>
      </c>
      <c r="L32" s="695">
        <f>+'[4]31b'!L30-'[4]33b'!L30</f>
        <v>69.714174499999984</v>
      </c>
      <c r="M32" s="695">
        <f>+'[4]31b'!M30-'[4]33b'!M30</f>
        <v>0.72792943900000007</v>
      </c>
      <c r="N32" s="532">
        <f>+'[4]31b'!N30-'[4]33b'!N30</f>
        <v>270.21871999999996</v>
      </c>
      <c r="O32" s="531">
        <f t="shared" si="13"/>
        <v>340.66082393899995</v>
      </c>
      <c r="P32" s="531">
        <f>+O32+C32+'[4]32a'!C30</f>
        <v>24582.534028971</v>
      </c>
      <c r="T32" s="561"/>
      <c r="V32" s="561"/>
    </row>
    <row r="33" spans="2:22" s="634" customFormat="1" ht="34.9" hidden="1" customHeight="1">
      <c r="B33" s="217">
        <v>42037</v>
      </c>
      <c r="C33" s="696">
        <f t="shared" si="1"/>
        <v>21667.391888383998</v>
      </c>
      <c r="D33" s="696">
        <f>+'[4]31b'!D31-'[4]33b'!D31</f>
        <v>5368.6554811900005</v>
      </c>
      <c r="E33" s="697">
        <f>+'[4]31b'!E31-'[4]33b'!E31</f>
        <v>2931.1255353639999</v>
      </c>
      <c r="F33" s="697">
        <f>+'[4]31b'!F31-'[4]33b'!F31</f>
        <v>11700.988060029998</v>
      </c>
      <c r="G33" s="696">
        <f t="shared" si="14"/>
        <v>20000.769076583998</v>
      </c>
      <c r="H33" s="696">
        <f>+'[4]31b'!H31-'[4]33b'!H31</f>
        <v>288.97829750000005</v>
      </c>
      <c r="I33" s="697">
        <f>+'[4]31b'!I31-'[4]33b'!I31</f>
        <v>192.83007600000002</v>
      </c>
      <c r="J33" s="697">
        <f>+'[4]31b'!J31-'[4]33b'!J31</f>
        <v>1184.8144382999999</v>
      </c>
      <c r="K33" s="696">
        <f t="shared" si="12"/>
        <v>1666.6228117999999</v>
      </c>
      <c r="L33" s="697">
        <f>+'[4]31b'!L31-'[4]33b'!L31</f>
        <v>70.162960613999999</v>
      </c>
      <c r="M33" s="697">
        <f>+'[4]31b'!M31-'[4]33b'!M31</f>
        <v>1.9984144400000001</v>
      </c>
      <c r="N33" s="537">
        <f>+'[4]31b'!N31-'[4]33b'!N31</f>
        <v>294.78155200000003</v>
      </c>
      <c r="O33" s="536">
        <f t="shared" si="13"/>
        <v>366.94292705400005</v>
      </c>
      <c r="P33" s="536">
        <f>+O33+C33+'[4]32a'!C31</f>
        <v>24760.097156528995</v>
      </c>
      <c r="T33" s="561"/>
      <c r="V33" s="561"/>
    </row>
    <row r="34" spans="2:22" s="634" customFormat="1" ht="34.9" hidden="1" customHeight="1">
      <c r="B34" s="216">
        <v>42064</v>
      </c>
      <c r="C34" s="694">
        <f t="shared" si="1"/>
        <v>21668.364875490002</v>
      </c>
      <c r="D34" s="694">
        <f>+'[4]31b'!D32-'[4]33b'!D32</f>
        <v>5375.2749238450006</v>
      </c>
      <c r="E34" s="532">
        <f>+'[4]31b'!E32-'[4]33b'!E32</f>
        <v>2943.1372482050001</v>
      </c>
      <c r="F34" s="532">
        <f>+'[4]31b'!F32-'[4]33b'!F32</f>
        <v>11638.585721240001</v>
      </c>
      <c r="G34" s="531">
        <f t="shared" si="14"/>
        <v>19956.997893290001</v>
      </c>
      <c r="H34" s="694">
        <f>+'[4]31b'!H32-'[4]33b'!H32</f>
        <v>298.29237550000016</v>
      </c>
      <c r="I34" s="695">
        <f>+'[4]31b'!I32-'[4]33b'!I32</f>
        <v>201.91012999999998</v>
      </c>
      <c r="J34" s="695">
        <f>+'[4]31b'!J32-'[4]33b'!J32</f>
        <v>1211.1644767</v>
      </c>
      <c r="K34" s="694">
        <f t="shared" si="12"/>
        <v>1711.3669822000002</v>
      </c>
      <c r="L34" s="695">
        <f>+'[4]31b'!L32-'[4]33b'!L32</f>
        <v>59.403341933</v>
      </c>
      <c r="M34" s="695">
        <f>+'[4]31b'!M32-'[4]33b'!M32</f>
        <v>0.40720691000000009</v>
      </c>
      <c r="N34" s="532">
        <f>+'[4]31b'!N32-'[4]33b'!N32</f>
        <v>309.22151800000006</v>
      </c>
      <c r="O34" s="531">
        <f t="shared" si="13"/>
        <v>369.03206684300005</v>
      </c>
      <c r="P34" s="531">
        <f>+O34+C34+'[4]32a'!C32</f>
        <v>24833.232797061002</v>
      </c>
      <c r="T34" s="561"/>
      <c r="V34" s="561"/>
    </row>
    <row r="35" spans="2:22" s="634" customFormat="1" ht="34.9" hidden="1" customHeight="1">
      <c r="B35" s="217">
        <v>42095</v>
      </c>
      <c r="C35" s="696">
        <f t="shared" si="1"/>
        <v>22015.613879146</v>
      </c>
      <c r="D35" s="696">
        <f>+'[4]31b'!D33-'[4]33b'!D33</f>
        <v>5402.199709732</v>
      </c>
      <c r="E35" s="697">
        <f>+'[4]31b'!E33-'[4]33b'!E33</f>
        <v>3021.6685395239997</v>
      </c>
      <c r="F35" s="697">
        <f>+'[4]31b'!F33-'[4]33b'!F33</f>
        <v>11854.62388779</v>
      </c>
      <c r="G35" s="696">
        <f t="shared" si="14"/>
        <v>20278.492137046</v>
      </c>
      <c r="H35" s="696">
        <f>+'[4]31b'!H33-'[4]33b'!H33</f>
        <v>331.75612679999995</v>
      </c>
      <c r="I35" s="697">
        <f>+'[4]31b'!I33-'[4]33b'!I33</f>
        <v>200.21442989999997</v>
      </c>
      <c r="J35" s="697">
        <f>+'[4]31b'!J33-'[4]33b'!J33</f>
        <v>1205.1511854</v>
      </c>
      <c r="K35" s="696">
        <f t="shared" si="12"/>
        <v>1737.1217420999999</v>
      </c>
      <c r="L35" s="697">
        <f>+'[4]31b'!L33-'[4]33b'!L33</f>
        <v>93.054780319000002</v>
      </c>
      <c r="M35" s="697">
        <f>+'[4]31b'!M33-'[4]33b'!M33</f>
        <v>0.41415937700000005</v>
      </c>
      <c r="N35" s="537">
        <f>+'[4]31b'!N33-'[4]33b'!N33</f>
        <v>279.88684900000004</v>
      </c>
      <c r="O35" s="536">
        <f t="shared" si="13"/>
        <v>373.35578869600005</v>
      </c>
      <c r="P35" s="536">
        <f>+O35+C35+'[4]32a'!C33</f>
        <v>25174.681756284001</v>
      </c>
      <c r="T35" s="561"/>
      <c r="V35" s="561"/>
    </row>
    <row r="36" spans="2:22" s="634" customFormat="1" ht="34.9" hidden="1" customHeight="1">
      <c r="B36" s="216">
        <v>42125</v>
      </c>
      <c r="C36" s="694">
        <f t="shared" si="1"/>
        <v>22005.505803</v>
      </c>
      <c r="D36" s="694">
        <f>+'[4]31b'!D34-'[4]33b'!D34</f>
        <v>5366.8127850000001</v>
      </c>
      <c r="E36" s="532">
        <f>+'[4]31b'!E34-'[4]33b'!E34</f>
        <v>3002.5686300000002</v>
      </c>
      <c r="F36" s="532">
        <f>+'[4]31b'!F34-'[4]33b'!F34</f>
        <v>11869.546260000001</v>
      </c>
      <c r="G36" s="531">
        <f t="shared" si="14"/>
        <v>20238.927674999999</v>
      </c>
      <c r="H36" s="694">
        <f>+'[4]31b'!H34-'[4]33b'!H34</f>
        <v>336.67341700000009</v>
      </c>
      <c r="I36" s="695">
        <f>+'[4]31b'!I34-'[4]33b'!I34</f>
        <v>204.67629800000003</v>
      </c>
      <c r="J36" s="695">
        <f>+'[4]31b'!J34-'[4]33b'!J34</f>
        <v>1225.2284129999998</v>
      </c>
      <c r="K36" s="694">
        <f t="shared" si="12"/>
        <v>1766.5781279999999</v>
      </c>
      <c r="L36" s="695">
        <f>+'[4]31b'!L34-'[4]33b'!L34</f>
        <v>92.315201000000002</v>
      </c>
      <c r="M36" s="695">
        <f>+'[4]31b'!M34-'[4]33b'!M34</f>
        <v>0.50104800000000005</v>
      </c>
      <c r="N36" s="532">
        <f>+'[4]31b'!N34-'[4]33b'!N34</f>
        <v>291.13732400000004</v>
      </c>
      <c r="O36" s="531">
        <f t="shared" si="13"/>
        <v>383.95357300000001</v>
      </c>
      <c r="P36" s="531">
        <f>+O36+C36+'[4]32a'!C34</f>
        <v>25250.142501999999</v>
      </c>
      <c r="T36" s="561"/>
      <c r="V36" s="561"/>
    </row>
    <row r="37" spans="2:22" s="634" customFormat="1" ht="34.9" hidden="1" customHeight="1">
      <c r="B37" s="217">
        <v>42156</v>
      </c>
      <c r="C37" s="696">
        <f t="shared" si="1"/>
        <v>22145.370460051003</v>
      </c>
      <c r="D37" s="696">
        <f>+'[4]31b'!D35-'[4]33b'!D35</f>
        <v>5502.4105687859992</v>
      </c>
      <c r="E37" s="697">
        <f>+'[4]31b'!E35-'[4]33b'!E35</f>
        <v>3095.276990075</v>
      </c>
      <c r="F37" s="697">
        <f>+'[4]31b'!F35-'[4]33b'!F35</f>
        <v>11754.009591690001</v>
      </c>
      <c r="G37" s="696">
        <f t="shared" si="14"/>
        <v>20351.697150551001</v>
      </c>
      <c r="H37" s="696">
        <f>+'[4]31b'!H35-'[4]33b'!H35</f>
        <v>329.26760409999997</v>
      </c>
      <c r="I37" s="697">
        <f>+'[4]31b'!I35-'[4]33b'!I35</f>
        <v>214.33877739999997</v>
      </c>
      <c r="J37" s="697">
        <f>+'[4]31b'!J35-'[4]33b'!J35</f>
        <v>1250.066928</v>
      </c>
      <c r="K37" s="696">
        <f t="shared" si="12"/>
        <v>1793.6733095</v>
      </c>
      <c r="L37" s="697">
        <f>+'[4]31b'!L35-'[4]33b'!L35</f>
        <v>62.963361081999999</v>
      </c>
      <c r="M37" s="697">
        <f>+'[4]31b'!M35-'[4]33b'!M35</f>
        <v>0.48234688500000011</v>
      </c>
      <c r="N37" s="537">
        <f>+'[4]31b'!N35-'[4]33b'!N35</f>
        <v>287.17281909999997</v>
      </c>
      <c r="O37" s="536">
        <f t="shared" si="13"/>
        <v>350.61852706699995</v>
      </c>
      <c r="P37" s="536">
        <f>+O37+C37+'[4]32a'!C35</f>
        <v>25317.098126611003</v>
      </c>
      <c r="T37" s="561"/>
      <c r="V37" s="561"/>
    </row>
    <row r="38" spans="2:22" s="634" customFormat="1" ht="34.9" hidden="1" customHeight="1">
      <c r="B38" s="216">
        <v>42186</v>
      </c>
      <c r="C38" s="694">
        <f t="shared" si="1"/>
        <v>22241.294970210998</v>
      </c>
      <c r="D38" s="694">
        <f>+'[4]31b'!D36-'[4]33b'!D36</f>
        <v>5551.4695184339998</v>
      </c>
      <c r="E38" s="532">
        <f>+'[4]31b'!E36-'[4]33b'!E36</f>
        <v>3108.0881096970002</v>
      </c>
      <c r="F38" s="532">
        <f>+'[4]31b'!F36-'[4]33b'!F36</f>
        <v>11763.50632018</v>
      </c>
      <c r="G38" s="531">
        <f t="shared" si="14"/>
        <v>20423.063948310999</v>
      </c>
      <c r="H38" s="694">
        <f>+'[4]31b'!H36-'[4]33b'!H36</f>
        <v>352.60286569999994</v>
      </c>
      <c r="I38" s="695">
        <f>+'[4]31b'!I36-'[4]33b'!I36</f>
        <v>216.66140899999999</v>
      </c>
      <c r="J38" s="695">
        <f>+'[4]31b'!J36-'[4]33b'!J36</f>
        <v>1248.9667472000001</v>
      </c>
      <c r="K38" s="694">
        <f t="shared" si="12"/>
        <v>1818.2310219000001</v>
      </c>
      <c r="L38" s="695">
        <f>+'[4]31b'!L36-'[4]33b'!L36</f>
        <v>78.921704291999987</v>
      </c>
      <c r="M38" s="695">
        <f>+'[4]31b'!M36-'[4]33b'!M36</f>
        <v>0.39634079799999988</v>
      </c>
      <c r="N38" s="532">
        <f>+'[4]31b'!N36-'[4]33b'!N36</f>
        <v>282.92238480000003</v>
      </c>
      <c r="O38" s="531">
        <f t="shared" si="13"/>
        <v>362.24042989000003</v>
      </c>
      <c r="P38" s="531">
        <f>+O38+C38+'[4]32a'!C36</f>
        <v>25478.723278571</v>
      </c>
      <c r="T38" s="561"/>
      <c r="V38" s="561"/>
    </row>
    <row r="39" spans="2:22" s="634" customFormat="1" ht="34.9" hidden="1" customHeight="1">
      <c r="B39" s="217">
        <v>42217</v>
      </c>
      <c r="C39" s="696">
        <f t="shared" si="1"/>
        <v>22454.374295927999</v>
      </c>
      <c r="D39" s="696">
        <f>+'[4]31b'!D37-'[4]33b'!D37</f>
        <v>5702.7608262999993</v>
      </c>
      <c r="E39" s="697">
        <f>+'[4]31b'!E37-'[4]33b'!E37</f>
        <v>3093.8304825180003</v>
      </c>
      <c r="F39" s="697">
        <f>+'[4]31b'!F37-'[4]33b'!F37</f>
        <v>11807.86223221</v>
      </c>
      <c r="G39" s="696">
        <f t="shared" si="14"/>
        <v>20604.453541028</v>
      </c>
      <c r="H39" s="696">
        <f>+'[4]31b'!H37-'[4]33b'!H37</f>
        <v>343.91234089999989</v>
      </c>
      <c r="I39" s="697">
        <f>+'[4]31b'!I37-'[4]33b'!I37</f>
        <v>223.53668189999996</v>
      </c>
      <c r="J39" s="697">
        <f>+'[4]31b'!J37-'[4]33b'!J37</f>
        <v>1282.4717320999998</v>
      </c>
      <c r="K39" s="696">
        <f t="shared" si="12"/>
        <v>1849.9207548999998</v>
      </c>
      <c r="L39" s="697">
        <f>+'[4]31b'!L37-'[4]33b'!L37</f>
        <v>62.029561999999999</v>
      </c>
      <c r="M39" s="697">
        <f>+'[4]31b'!M37-'[4]33b'!M37</f>
        <v>1.5863768</v>
      </c>
      <c r="N39" s="537">
        <f>+'[4]31b'!N37-'[4]33b'!N37</f>
        <v>306.06349120000004</v>
      </c>
      <c r="O39" s="536">
        <f t="shared" si="13"/>
        <v>369.67943000000002</v>
      </c>
      <c r="P39" s="536">
        <f>+O39+C39+'[4]32a'!C37</f>
        <v>25694.261671053999</v>
      </c>
      <c r="T39" s="561"/>
      <c r="V39" s="561"/>
    </row>
    <row r="40" spans="2:22" s="634" customFormat="1" ht="34.9" hidden="1" customHeight="1">
      <c r="B40" s="216">
        <v>42248</v>
      </c>
      <c r="C40" s="694">
        <f t="shared" si="1"/>
        <v>22671.183306151004</v>
      </c>
      <c r="D40" s="694">
        <f>+'[4]31b'!D38-'[4]33b'!D38</f>
        <v>5840.047715824001</v>
      </c>
      <c r="E40" s="532">
        <f>+'[4]31b'!E38-'[4]33b'!E38</f>
        <v>3166.9591792770002</v>
      </c>
      <c r="F40" s="532">
        <f>+'[4]31b'!F38-'[4]33b'!F38</f>
        <v>11696.365764150001</v>
      </c>
      <c r="G40" s="531">
        <f t="shared" si="14"/>
        <v>20703.372659251003</v>
      </c>
      <c r="H40" s="694">
        <f>+'[4]31b'!H38-'[4]33b'!H38</f>
        <v>341.94685090000007</v>
      </c>
      <c r="I40" s="695">
        <f>+'[4]31b'!I38-'[4]33b'!I38</f>
        <v>229.47872639999997</v>
      </c>
      <c r="J40" s="695">
        <f>+'[4]31b'!J38-'[4]33b'!J38</f>
        <v>1396.3850696</v>
      </c>
      <c r="K40" s="694">
        <f t="shared" si="12"/>
        <v>1967.8106468999999</v>
      </c>
      <c r="L40" s="695">
        <f>+'[4]31b'!L38-'[4]33b'!L38</f>
        <v>58.814407668000015</v>
      </c>
      <c r="M40" s="695">
        <f>+'[4]31b'!M38-'[4]33b'!M38</f>
        <v>0.14528762299999998</v>
      </c>
      <c r="N40" s="532">
        <f>+'[4]31b'!N38-'[4]33b'!N38</f>
        <v>350.5984727</v>
      </c>
      <c r="O40" s="531">
        <f t="shared" si="13"/>
        <v>409.558167991</v>
      </c>
      <c r="P40" s="531">
        <f>+O40+C40+'[4]32a'!C38</f>
        <v>25836.614676189005</v>
      </c>
      <c r="T40" s="561"/>
      <c r="V40" s="561"/>
    </row>
    <row r="41" spans="2:22" s="634" customFormat="1" ht="34.9" hidden="1" customHeight="1">
      <c r="B41" s="217">
        <v>42278</v>
      </c>
      <c r="C41" s="696">
        <f t="shared" si="1"/>
        <v>22780.299548838</v>
      </c>
      <c r="D41" s="696">
        <f>+'[4]31b'!D39-'[4]33b'!D39</f>
        <v>5835.246420299999</v>
      </c>
      <c r="E41" s="697">
        <f>+'[4]31b'!E39-'[4]33b'!E39</f>
        <v>3218.3421809179999</v>
      </c>
      <c r="F41" s="697">
        <f>+'[4]31b'!F39-'[4]33b'!F39</f>
        <v>11855.62307732</v>
      </c>
      <c r="G41" s="696">
        <f t="shared" si="14"/>
        <v>20909.211678537999</v>
      </c>
      <c r="H41" s="696">
        <f>+'[4]31b'!H39-'[4]33b'!H39</f>
        <v>340.74384729999997</v>
      </c>
      <c r="I41" s="697">
        <f>+'[4]31b'!I39-'[4]33b'!I39</f>
        <v>230.34973059999993</v>
      </c>
      <c r="J41" s="697">
        <f>+'[4]31b'!J39-'[4]33b'!J39</f>
        <v>1299.9942924000002</v>
      </c>
      <c r="K41" s="696">
        <f t="shared" si="12"/>
        <v>1871.0878703000001</v>
      </c>
      <c r="L41" s="697">
        <f>+'[4]31b'!L39-'[4]33b'!L39</f>
        <v>58.6907037</v>
      </c>
      <c r="M41" s="697">
        <f>+'[4]31b'!M39-'[4]33b'!M39</f>
        <v>0.15884744299999998</v>
      </c>
      <c r="N41" s="537">
        <f>+'[4]31b'!N39-'[4]33b'!N39</f>
        <v>359.71395480000001</v>
      </c>
      <c r="O41" s="536">
        <f t="shared" si="13"/>
        <v>418.563505943</v>
      </c>
      <c r="P41" s="536">
        <f>+O41+C41+'[4]32a'!C39</f>
        <v>26016.751812611998</v>
      </c>
      <c r="T41" s="561"/>
      <c r="V41" s="561"/>
    </row>
    <row r="42" spans="2:22" s="634" customFormat="1" ht="34.9" hidden="1" customHeight="1">
      <c r="B42" s="216">
        <v>42309</v>
      </c>
      <c r="C42" s="694">
        <f t="shared" si="1"/>
        <v>22924.537744687001</v>
      </c>
      <c r="D42" s="694">
        <f>+'[4]31b'!D40-'[4]33b'!D40</f>
        <v>5819.9737020000011</v>
      </c>
      <c r="E42" s="532">
        <f>+'[4]31b'!E40-'[4]33b'!E40</f>
        <v>3217.577503947</v>
      </c>
      <c r="F42" s="532">
        <f>+'[4]31b'!F40-'[4]33b'!F40</f>
        <v>12008.51975274</v>
      </c>
      <c r="G42" s="531">
        <f t="shared" si="14"/>
        <v>21046.070958687</v>
      </c>
      <c r="H42" s="694">
        <f>+'[4]31b'!H40-'[4]33b'!H40</f>
        <v>346.37956099999985</v>
      </c>
      <c r="I42" s="695">
        <f>+'[4]31b'!I40-'[4]33b'!I40</f>
        <v>230.03338199999996</v>
      </c>
      <c r="J42" s="695">
        <f>+'[4]31b'!J40-'[4]33b'!J40</f>
        <v>1302.0538430000001</v>
      </c>
      <c r="K42" s="694">
        <f t="shared" si="12"/>
        <v>1878.466786</v>
      </c>
      <c r="L42" s="695">
        <f>+'[4]31b'!L40-'[4]33b'!L40</f>
        <v>52.631835500000008</v>
      </c>
      <c r="M42" s="695">
        <f>+'[4]31b'!M40-'[4]33b'!M40</f>
        <v>3.1639804399999996</v>
      </c>
      <c r="N42" s="532">
        <f>+'[4]31b'!N40-'[4]33b'!N40</f>
        <v>324.57106520000002</v>
      </c>
      <c r="O42" s="531">
        <f t="shared" si="13"/>
        <v>380.36688114000003</v>
      </c>
      <c r="P42" s="531">
        <f>+O42+C42+'[4]32a'!C40</f>
        <v>25972.673706258</v>
      </c>
      <c r="T42" s="561"/>
      <c r="V42" s="561"/>
    </row>
    <row r="43" spans="2:22" s="634" customFormat="1" ht="34.9" hidden="1" customHeight="1">
      <c r="B43" s="217">
        <v>42339</v>
      </c>
      <c r="C43" s="696">
        <f t="shared" si="1"/>
        <v>22954.845807990001</v>
      </c>
      <c r="D43" s="696">
        <f>+'[4]31b'!D41-'[4]33b'!D41</f>
        <v>5753.8397138</v>
      </c>
      <c r="E43" s="697">
        <f>+'[4]31b'!E41-'[4]33b'!E41</f>
        <v>3262.5671810599997</v>
      </c>
      <c r="F43" s="697">
        <f>+'[4]31b'!F41-'[4]33b'!F41</f>
        <v>12146.608611630001</v>
      </c>
      <c r="G43" s="696">
        <f t="shared" si="14"/>
        <v>21163.015506490003</v>
      </c>
      <c r="H43" s="696">
        <f>+'[4]31b'!H41-'[4]33b'!H41</f>
        <v>348.16001110000013</v>
      </c>
      <c r="I43" s="697">
        <f>+'[4]31b'!I41-'[4]33b'!I41</f>
        <v>227.2985994</v>
      </c>
      <c r="J43" s="697">
        <f>+'[4]31b'!J41-'[4]33b'!J41</f>
        <v>1216.3716909999998</v>
      </c>
      <c r="K43" s="696">
        <f t="shared" si="12"/>
        <v>1791.8303014999999</v>
      </c>
      <c r="L43" s="697">
        <f>+'[4]31b'!L41-'[4]33b'!L41</f>
        <v>57.030336000000005</v>
      </c>
      <c r="M43" s="697">
        <f>+'[4]31b'!M41-'[4]33b'!M41</f>
        <v>0.128926561</v>
      </c>
      <c r="N43" s="537">
        <f>+'[4]31b'!N41-'[4]33b'!N41</f>
        <v>334.05197399999997</v>
      </c>
      <c r="O43" s="536">
        <f t="shared" si="13"/>
        <v>391.21123656099996</v>
      </c>
      <c r="P43" s="536">
        <f>+O43+C43+'[4]32a'!C41</f>
        <v>26014.487797526002</v>
      </c>
      <c r="T43" s="561"/>
      <c r="V43" s="561"/>
    </row>
    <row r="44" spans="2:22" s="634" customFormat="1" ht="34.9" hidden="1" customHeight="1">
      <c r="B44" s="215">
        <v>2016</v>
      </c>
      <c r="C44" s="636"/>
      <c r="D44" s="636"/>
      <c r="E44" s="636"/>
      <c r="F44" s="636"/>
      <c r="G44" s="636"/>
      <c r="H44" s="636"/>
      <c r="I44" s="636"/>
      <c r="J44" s="636"/>
      <c r="K44" s="636"/>
      <c r="L44" s="637"/>
      <c r="M44" s="637"/>
      <c r="N44" s="891"/>
      <c r="O44" s="891"/>
      <c r="P44" s="891"/>
      <c r="T44" s="561"/>
      <c r="V44" s="561"/>
    </row>
    <row r="45" spans="2:22" s="634" customFormat="1" ht="34.9" hidden="1" customHeight="1">
      <c r="B45" s="216">
        <v>42370</v>
      </c>
      <c r="C45" s="694">
        <f t="shared" si="1"/>
        <v>23003.304551574001</v>
      </c>
      <c r="D45" s="694">
        <f>+'[4]31b'!D43-'[4]33b'!D43</f>
        <v>5722.6258708899986</v>
      </c>
      <c r="E45" s="532">
        <f>+'[4]31b'!E43-'[4]33b'!E43</f>
        <v>3298.1945971939999</v>
      </c>
      <c r="F45" s="532">
        <f>+'[4]31b'!F43-'[4]33b'!F43</f>
        <v>12195.04853459</v>
      </c>
      <c r="G45" s="531">
        <f t="shared" si="14"/>
        <v>21215.869002674001</v>
      </c>
      <c r="H45" s="694">
        <f>+'[4]31b'!H43-'[4]33b'!H43</f>
        <v>353.31505900000002</v>
      </c>
      <c r="I45" s="695">
        <f>+'[4]31b'!I43-'[4]33b'!I43</f>
        <v>230.97762690000002</v>
      </c>
      <c r="J45" s="695">
        <f>+'[4]31b'!J43-'[4]33b'!J43</f>
        <v>1203.142863</v>
      </c>
      <c r="K45" s="694">
        <f t="shared" si="12"/>
        <v>1787.4355489</v>
      </c>
      <c r="L45" s="695">
        <f>+'[4]31b'!L43-'[4]33b'!L43</f>
        <v>52.649179599999997</v>
      </c>
      <c r="M45" s="695">
        <f>+'[4]31b'!M43-'[4]33b'!M43</f>
        <v>0.3478461340000002</v>
      </c>
      <c r="N45" s="532">
        <f>+'[4]31b'!N43-'[4]33b'!N43</f>
        <v>322.09066899999999</v>
      </c>
      <c r="O45" s="531">
        <f t="shared" si="13"/>
        <v>375.08769473399997</v>
      </c>
      <c r="P45" s="531">
        <f>+O45+C45+'[4]32a'!C43</f>
        <v>26035.662156953</v>
      </c>
      <c r="T45" s="561"/>
      <c r="V45" s="561"/>
    </row>
    <row r="46" spans="2:22" s="634" customFormat="1" ht="34.9" hidden="1" customHeight="1">
      <c r="B46" s="217">
        <v>42402</v>
      </c>
      <c r="C46" s="696">
        <f t="shared" si="1"/>
        <v>23018.037249500001</v>
      </c>
      <c r="D46" s="696">
        <f>+'[4]31b'!D44-'[4]33b'!D44</f>
        <v>5758.6392689000004</v>
      </c>
      <c r="E46" s="697">
        <f>+'[4]31b'!E44-'[4]33b'!E44</f>
        <v>3327.3832153400003</v>
      </c>
      <c r="F46" s="697">
        <f>+'[4]31b'!F44-'[4]33b'!F44</f>
        <v>12127.02785226</v>
      </c>
      <c r="G46" s="696">
        <f t="shared" si="14"/>
        <v>21213.0503365</v>
      </c>
      <c r="H46" s="696">
        <f>+'[4]31b'!H44-'[4]33b'!H44</f>
        <v>348.84155299999998</v>
      </c>
      <c r="I46" s="697">
        <f>+'[4]31b'!I44-'[4]33b'!I44</f>
        <v>235.15030200000007</v>
      </c>
      <c r="J46" s="697">
        <f>+'[4]31b'!J44-'[4]33b'!J44</f>
        <v>1220.995058</v>
      </c>
      <c r="K46" s="696">
        <f t="shared" si="12"/>
        <v>1804.986913</v>
      </c>
      <c r="L46" s="697">
        <f>+'[4]31b'!L44-'[4]33b'!L44</f>
        <v>47.764939200000001</v>
      </c>
      <c r="M46" s="697">
        <f>+'[4]31b'!M44-'[4]33b'!M44</f>
        <v>1.6098474</v>
      </c>
      <c r="N46" s="537">
        <f>+'[4]31b'!N44-'[4]33b'!N44</f>
        <v>325.26936489999997</v>
      </c>
      <c r="O46" s="536">
        <f t="shared" si="13"/>
        <v>374.64415149999996</v>
      </c>
      <c r="P46" s="536">
        <f>+O46+C46+'[4]32a'!C44</f>
        <v>26232.277348291002</v>
      </c>
      <c r="T46" s="561"/>
      <c r="V46" s="561"/>
    </row>
    <row r="47" spans="2:22" s="634" customFormat="1" ht="34.9" hidden="1" customHeight="1">
      <c r="B47" s="216">
        <v>42430</v>
      </c>
      <c r="C47" s="694">
        <f t="shared" si="1"/>
        <v>23079.955257999995</v>
      </c>
      <c r="D47" s="694">
        <f>+'[4]31b'!D45-'[4]33b'!D45</f>
        <v>5777.4610889999985</v>
      </c>
      <c r="E47" s="532">
        <f>+'[4]31b'!E45-'[4]33b'!E45</f>
        <v>3383.9108709999996</v>
      </c>
      <c r="F47" s="532">
        <f>+'[4]31b'!F45-'[4]33b'!F45</f>
        <v>12071.458171999999</v>
      </c>
      <c r="G47" s="531">
        <f t="shared" si="14"/>
        <v>21232.830131999996</v>
      </c>
      <c r="H47" s="694">
        <f>+'[4]31b'!H45-'[4]33b'!H45</f>
        <v>359.76053499999989</v>
      </c>
      <c r="I47" s="695">
        <f>+'[4]31b'!I45-'[4]33b'!I45</f>
        <v>239.65424899999999</v>
      </c>
      <c r="J47" s="695">
        <f>+'[4]31b'!J45-'[4]33b'!J45</f>
        <v>1247.7103419999999</v>
      </c>
      <c r="K47" s="694">
        <f t="shared" si="12"/>
        <v>1847.1251259999997</v>
      </c>
      <c r="L47" s="695">
        <f>+'[4]31b'!L45-'[4]33b'!L45</f>
        <v>41.823439000000008</v>
      </c>
      <c r="M47" s="695">
        <f>+'[4]31b'!M45-'[4]33b'!M45</f>
        <v>2.044276</v>
      </c>
      <c r="N47" s="532">
        <f>+'[4]31b'!N45-'[4]33b'!N45</f>
        <v>313.49590999999998</v>
      </c>
      <c r="O47" s="531">
        <f t="shared" si="13"/>
        <v>357.36362499999996</v>
      </c>
      <c r="P47" s="531">
        <f>+O47+C47+'[4]32a'!C45</f>
        <v>26314.793549999991</v>
      </c>
      <c r="T47" s="561"/>
      <c r="V47" s="561"/>
    </row>
    <row r="48" spans="2:22" s="634" customFormat="1" ht="34.9" hidden="1" customHeight="1">
      <c r="B48" s="217">
        <v>42461</v>
      </c>
      <c r="C48" s="696">
        <f t="shared" si="1"/>
        <v>23223.057775000001</v>
      </c>
      <c r="D48" s="696">
        <f>+'[4]31b'!D46-'[4]33b'!D46</f>
        <v>5900.2877640000006</v>
      </c>
      <c r="E48" s="697">
        <f>+'[4]31b'!E46-'[4]33b'!E46</f>
        <v>3422.6159809999999</v>
      </c>
      <c r="F48" s="697">
        <f>+'[4]31b'!F46-'[4]33b'!F46</f>
        <v>12044.290066000001</v>
      </c>
      <c r="G48" s="696">
        <f t="shared" si="14"/>
        <v>21367.193811000001</v>
      </c>
      <c r="H48" s="696">
        <f>+'[4]31b'!H46-'[4]33b'!H46</f>
        <v>371.35291300000006</v>
      </c>
      <c r="I48" s="697">
        <f>+'[4]31b'!I46-'[4]33b'!I46</f>
        <v>246.18907000000007</v>
      </c>
      <c r="J48" s="697">
        <f>+'[4]31b'!J46-'[4]33b'!J46</f>
        <v>1238.3219810000001</v>
      </c>
      <c r="K48" s="696">
        <f t="shared" si="12"/>
        <v>1855.8639640000001</v>
      </c>
      <c r="L48" s="697">
        <f>+'[4]31b'!L46-'[4]33b'!L46</f>
        <v>59.398298999999994</v>
      </c>
      <c r="M48" s="697">
        <f>+'[4]31b'!M46-'[4]33b'!M46</f>
        <v>6.7601000000000022E-2</v>
      </c>
      <c r="N48" s="537">
        <f>+'[4]31b'!N46-'[4]33b'!N46</f>
        <v>346.63558</v>
      </c>
      <c r="O48" s="536">
        <f t="shared" si="13"/>
        <v>406.10147999999998</v>
      </c>
      <c r="P48" s="536">
        <f>+O48+C48+'[4]32a'!C46</f>
        <v>26257.334604000003</v>
      </c>
      <c r="T48" s="561"/>
      <c r="V48" s="561"/>
    </row>
    <row r="49" spans="2:22" s="634" customFormat="1" ht="34.9" hidden="1" customHeight="1">
      <c r="B49" s="216">
        <v>42491</v>
      </c>
      <c r="C49" s="694">
        <f t="shared" si="1"/>
        <v>23110.612413597999</v>
      </c>
      <c r="D49" s="694">
        <f>+'[4]31b'!D47-'[4]33b'!D47</f>
        <v>5793.0102373000009</v>
      </c>
      <c r="E49" s="532">
        <f>+'[4]31b'!E47-'[4]33b'!E47</f>
        <v>3452.4152818380003</v>
      </c>
      <c r="F49" s="532">
        <f>+'[4]31b'!F47-'[4]33b'!F47</f>
        <v>11976.719524459999</v>
      </c>
      <c r="G49" s="531">
        <f t="shared" si="14"/>
        <v>21222.145043598</v>
      </c>
      <c r="H49" s="694">
        <f>+'[4]31b'!H47-'[4]33b'!H47</f>
        <v>370.3559929999999</v>
      </c>
      <c r="I49" s="695">
        <f>+'[4]31b'!I47-'[4]33b'!I47</f>
        <v>253.91982300000001</v>
      </c>
      <c r="J49" s="695">
        <f>+'[4]31b'!J47-'[4]33b'!J47</f>
        <v>1264.191554</v>
      </c>
      <c r="K49" s="694">
        <f t="shared" si="12"/>
        <v>1888.4673699999998</v>
      </c>
      <c r="L49" s="695">
        <f>+'[4]31b'!L47-'[4]33b'!L47</f>
        <v>43.988515100000001</v>
      </c>
      <c r="M49" s="695">
        <f>+'[4]31b'!M47-'[4]33b'!M47</f>
        <v>0.1651737900000001</v>
      </c>
      <c r="N49" s="532">
        <f>+'[4]31b'!N47-'[4]33b'!N47</f>
        <v>359.1796483</v>
      </c>
      <c r="O49" s="531">
        <f t="shared" si="13"/>
        <v>403.33333719000001</v>
      </c>
      <c r="P49" s="531">
        <f>+O49+C49+'[4]32a'!C47</f>
        <v>26183.687163385999</v>
      </c>
      <c r="T49" s="561"/>
      <c r="V49" s="561"/>
    </row>
    <row r="50" spans="2:22" s="634" customFormat="1" ht="34.9" hidden="1" customHeight="1">
      <c r="B50" s="217">
        <v>42522</v>
      </c>
      <c r="C50" s="696">
        <f t="shared" si="1"/>
        <v>23117.242943085002</v>
      </c>
      <c r="D50" s="696">
        <f>+'[4]31b'!D48-'[4]33b'!D48</f>
        <v>5813.5964043000004</v>
      </c>
      <c r="E50" s="697">
        <f>+'[4]31b'!E48-'[4]33b'!E48</f>
        <v>3549.5959636550006</v>
      </c>
      <c r="F50" s="697">
        <f>+'[4]31b'!F48-'[4]33b'!F48</f>
        <v>11805.703403129999</v>
      </c>
      <c r="G50" s="696">
        <f t="shared" si="14"/>
        <v>21168.895771085001</v>
      </c>
      <c r="H50" s="696">
        <f>+'[4]31b'!H48-'[4]33b'!H48</f>
        <v>423.40641499999992</v>
      </c>
      <c r="I50" s="697">
        <f>+'[4]31b'!I48-'[4]33b'!I48</f>
        <v>265.84882499999998</v>
      </c>
      <c r="J50" s="697">
        <f>+'[4]31b'!J48-'[4]33b'!J48</f>
        <v>1259.091932</v>
      </c>
      <c r="K50" s="696">
        <f t="shared" si="12"/>
        <v>1948.347172</v>
      </c>
      <c r="L50" s="697">
        <f>+'[4]31b'!L48-'[4]33b'!L48</f>
        <v>55.923032799999994</v>
      </c>
      <c r="M50" s="697">
        <f>+'[4]31b'!M48-'[4]33b'!M48</f>
        <v>0.1532127900000001</v>
      </c>
      <c r="N50" s="537">
        <f>+'[4]31b'!N48-'[4]33b'!N48</f>
        <v>353.57368220000001</v>
      </c>
      <c r="O50" s="536">
        <f t="shared" si="13"/>
        <v>409.64992778999999</v>
      </c>
      <c r="P50" s="536">
        <f>+O50+C50+'[4]32a'!C48</f>
        <v>26207.470639505002</v>
      </c>
      <c r="T50" s="561"/>
      <c r="V50" s="561"/>
    </row>
    <row r="51" spans="2:22" s="634" customFormat="1" ht="34.9" hidden="1" customHeight="1">
      <c r="B51" s="216">
        <v>42552</v>
      </c>
      <c r="C51" s="694">
        <f t="shared" si="1"/>
        <v>23195.565302291001</v>
      </c>
      <c r="D51" s="694">
        <f>+'[4]31b'!D49-'[4]33b'!D49</f>
        <v>5906.7236671999999</v>
      </c>
      <c r="E51" s="532">
        <f>+'[4]31b'!E49-'[4]33b'!E49</f>
        <v>3581.7098546709994</v>
      </c>
      <c r="F51" s="532">
        <f>+'[4]31b'!F49-'[4]33b'!F49</f>
        <v>11862.495837659999</v>
      </c>
      <c r="G51" s="531">
        <f t="shared" si="14"/>
        <v>21350.929359531001</v>
      </c>
      <c r="H51" s="694">
        <f>+'[4]31b'!H49-'[4]33b'!H49</f>
        <v>413.12977060000026</v>
      </c>
      <c r="I51" s="695">
        <f>+'[4]31b'!I49-'[4]33b'!I49</f>
        <v>251.59796316000001</v>
      </c>
      <c r="J51" s="695">
        <f>+'[4]31b'!J49-'[4]33b'!J49</f>
        <v>1179.9082090000002</v>
      </c>
      <c r="K51" s="694">
        <f t="shared" si="12"/>
        <v>1844.6359427600005</v>
      </c>
      <c r="L51" s="695">
        <f>+'[4]31b'!L49-'[4]33b'!L49</f>
        <v>50.207905400000001</v>
      </c>
      <c r="M51" s="695">
        <f>+'[4]31b'!M49-'[4]33b'!M49</f>
        <v>0.16692370600000006</v>
      </c>
      <c r="N51" s="532">
        <f>+'[4]31b'!N49-'[4]33b'!N49</f>
        <v>287.83701830000001</v>
      </c>
      <c r="O51" s="531">
        <f t="shared" si="13"/>
        <v>338.211847406</v>
      </c>
      <c r="P51" s="531">
        <f>+O51+C51+'[4]32a'!C49</f>
        <v>26208.401149535002</v>
      </c>
      <c r="T51" s="561"/>
      <c r="V51" s="561"/>
    </row>
    <row r="52" spans="2:22" s="634" customFormat="1" ht="34.9" hidden="1" customHeight="1">
      <c r="B52" s="217">
        <v>42583</v>
      </c>
      <c r="C52" s="696">
        <f t="shared" si="1"/>
        <v>23377.571297333001</v>
      </c>
      <c r="D52" s="696">
        <f>+'[4]31b'!D50-'[4]33b'!D50</f>
        <v>5957.5013443000007</v>
      </c>
      <c r="E52" s="697">
        <f>+'[4]31b'!E50-'[4]33b'!E50</f>
        <v>3593.7716368630004</v>
      </c>
      <c r="F52" s="697">
        <f>+'[4]31b'!F50-'[4]33b'!F50</f>
        <v>11928.055988169999</v>
      </c>
      <c r="G52" s="696">
        <f t="shared" si="14"/>
        <v>21479.328969333001</v>
      </c>
      <c r="H52" s="696">
        <f>+'[4]31b'!H50-'[4]33b'!H50</f>
        <v>402.73340900000005</v>
      </c>
      <c r="I52" s="697">
        <f>+'[4]31b'!I50-'[4]33b'!I50</f>
        <v>244.32282100000003</v>
      </c>
      <c r="J52" s="697">
        <f>+'[4]31b'!J50-'[4]33b'!J50</f>
        <v>1251.1860980000001</v>
      </c>
      <c r="K52" s="696">
        <f t="shared" si="12"/>
        <v>1898.2423280000003</v>
      </c>
      <c r="L52" s="697">
        <f>+'[4]31b'!L50-'[4]33b'!L50</f>
        <v>39.912648700000005</v>
      </c>
      <c r="M52" s="697">
        <f>+'[4]31b'!M50-'[4]33b'!M50</f>
        <v>1.67161644</v>
      </c>
      <c r="N52" s="537">
        <f>+'[4]31b'!N50-'[4]33b'!N50</f>
        <v>308.99209449999995</v>
      </c>
      <c r="O52" s="536">
        <f t="shared" si="13"/>
        <v>350.57635963999996</v>
      </c>
      <c r="P52" s="536">
        <f>+O52+C52+'[4]32a'!C50</f>
        <v>26346.307074062999</v>
      </c>
      <c r="T52" s="561"/>
      <c r="V52" s="561"/>
    </row>
    <row r="53" spans="2:22" s="634" customFormat="1" ht="34.9" hidden="1" customHeight="1">
      <c r="B53" s="216">
        <v>42614</v>
      </c>
      <c r="C53" s="694">
        <f t="shared" si="1"/>
        <v>23503.206244180001</v>
      </c>
      <c r="D53" s="694">
        <f>+'[4]31b'!D51-'[4]33b'!D51</f>
        <v>6106.5474866000004</v>
      </c>
      <c r="E53" s="532">
        <f>+'[4]31b'!E51-'[4]33b'!E51</f>
        <v>3645.0801171699995</v>
      </c>
      <c r="F53" s="532">
        <f>+'[4]31b'!F51-'[4]33b'!F51</f>
        <v>11880.245778410001</v>
      </c>
      <c r="G53" s="531">
        <f t="shared" si="14"/>
        <v>21631.873382180001</v>
      </c>
      <c r="H53" s="694">
        <f>+'[4]31b'!H51-'[4]33b'!H51</f>
        <v>419.66133600000001</v>
      </c>
      <c r="I53" s="695">
        <f>+'[4]31b'!I51-'[4]33b'!I51</f>
        <v>244.17731400000002</v>
      </c>
      <c r="J53" s="695">
        <f>+'[4]31b'!J51-'[4]33b'!J51</f>
        <v>1207.4942120000001</v>
      </c>
      <c r="K53" s="694">
        <f t="shared" si="12"/>
        <v>1871.3328620000002</v>
      </c>
      <c r="L53" s="695">
        <f>+'[4]31b'!L51-'[4]33b'!L51</f>
        <v>51.696889799999994</v>
      </c>
      <c r="M53" s="695">
        <f>+'[4]31b'!M51-'[4]33b'!M51</f>
        <v>2.20836583</v>
      </c>
      <c r="N53" s="532">
        <f>+'[4]31b'!N51-'[4]33b'!N51</f>
        <v>295.92740220000002</v>
      </c>
      <c r="O53" s="531">
        <f t="shared" si="13"/>
        <v>349.83265783000002</v>
      </c>
      <c r="P53" s="531">
        <f>+O53+C53+'[4]32a'!C51</f>
        <v>26418.157146368001</v>
      </c>
      <c r="T53" s="561"/>
      <c r="V53" s="561"/>
    </row>
    <row r="54" spans="2:22" s="634" customFormat="1" ht="34.9" hidden="1" customHeight="1">
      <c r="B54" s="217">
        <v>42644</v>
      </c>
      <c r="C54" s="696">
        <f t="shared" si="1"/>
        <v>23262.053990094002</v>
      </c>
      <c r="D54" s="696">
        <f>+'[4]31b'!D52-'[4]33b'!D52</f>
        <v>5951.4095839000011</v>
      </c>
      <c r="E54" s="697">
        <f>+'[4]31b'!E52-'[4]33b'!E52</f>
        <v>3696.1435272840008</v>
      </c>
      <c r="F54" s="697">
        <f>+'[4]31b'!F52-'[4]33b'!F52</f>
        <v>11955.844207509999</v>
      </c>
      <c r="G54" s="696">
        <f t="shared" si="14"/>
        <v>21603.397318694002</v>
      </c>
      <c r="H54" s="696">
        <f>+'[4]31b'!H52-'[4]33b'!H52</f>
        <v>395.0013884</v>
      </c>
      <c r="I54" s="697">
        <f>+'[4]31b'!I52-'[4]33b'!I52</f>
        <v>231.41954499999997</v>
      </c>
      <c r="J54" s="697">
        <f>+'[4]31b'!J52-'[4]33b'!J52</f>
        <v>1032.2357379999999</v>
      </c>
      <c r="K54" s="696">
        <f t="shared" si="12"/>
        <v>1658.6566713999998</v>
      </c>
      <c r="L54" s="697">
        <f>+'[4]31b'!L52-'[4]33b'!L52</f>
        <v>60.781728900000005</v>
      </c>
      <c r="M54" s="697">
        <f>+'[4]31b'!M52-'[4]33b'!M52</f>
        <v>0.34997403499999996</v>
      </c>
      <c r="N54" s="537">
        <f>+'[4]31b'!N52-'[4]33b'!N52</f>
        <v>283.2938896</v>
      </c>
      <c r="O54" s="536">
        <f t="shared" si="13"/>
        <v>344.42559253500002</v>
      </c>
      <c r="P54" s="536">
        <f>+O54+C54+'[4]32a'!C52</f>
        <v>26003.079571963004</v>
      </c>
      <c r="T54" s="561"/>
      <c r="V54" s="561"/>
    </row>
    <row r="55" spans="2:22" s="634" customFormat="1" ht="34.9" hidden="1" customHeight="1">
      <c r="B55" s="216">
        <v>42675</v>
      </c>
      <c r="C55" s="694">
        <f t="shared" si="1"/>
        <v>23408.909833899997</v>
      </c>
      <c r="D55" s="694">
        <f>+'[4]31b'!D53-'[4]33b'!D53</f>
        <v>5925.0270588999992</v>
      </c>
      <c r="E55" s="532">
        <f>+'[4]31b'!E53-'[4]33b'!E53</f>
        <v>3754.8153292100005</v>
      </c>
      <c r="F55" s="532">
        <f>+'[4]31b'!F53-'[4]33b'!F53</f>
        <v>11987.971844129999</v>
      </c>
      <c r="G55" s="531">
        <f t="shared" si="14"/>
        <v>21667.814232239998</v>
      </c>
      <c r="H55" s="694">
        <f>+'[4]31b'!H53-'[4]33b'!H53</f>
        <v>408.55380800000012</v>
      </c>
      <c r="I55" s="695">
        <f>+'[4]31b'!I53-'[4]33b'!I53</f>
        <v>229.93307916000003</v>
      </c>
      <c r="J55" s="695">
        <f>+'[4]31b'!J53-'[4]33b'!J53</f>
        <v>1102.6087144999999</v>
      </c>
      <c r="K55" s="694">
        <f t="shared" si="12"/>
        <v>1741.0956016600001</v>
      </c>
      <c r="L55" s="695">
        <f>+'[4]31b'!L53-'[4]33b'!L53</f>
        <v>52.442772600000012</v>
      </c>
      <c r="M55" s="695">
        <f>+'[4]31b'!M53-'[4]33b'!M53</f>
        <v>1.9649276699999998</v>
      </c>
      <c r="N55" s="532">
        <f>+'[4]31b'!N53-'[4]33b'!N53</f>
        <v>287.88962160000005</v>
      </c>
      <c r="O55" s="531">
        <f t="shared" si="13"/>
        <v>342.29732187000008</v>
      </c>
      <c r="P55" s="531">
        <f>+O55+C55+'[4]32a'!C53</f>
        <v>26028.131576713997</v>
      </c>
      <c r="T55" s="561"/>
      <c r="V55" s="561"/>
    </row>
    <row r="56" spans="2:22" s="634" customFormat="1" ht="34.9" hidden="1" customHeight="1">
      <c r="B56" s="217">
        <v>42705</v>
      </c>
      <c r="C56" s="696">
        <f t="shared" si="1"/>
        <v>23286.73814143</v>
      </c>
      <c r="D56" s="696">
        <f>+'[4]31b'!D54-'[4]33b'!D54</f>
        <v>5935.7173104140002</v>
      </c>
      <c r="E56" s="697">
        <f>+'[4]31b'!E54-'[4]33b'!E54</f>
        <v>3758.6163694159995</v>
      </c>
      <c r="F56" s="697">
        <f>+'[4]31b'!F54-'[4]33b'!F54</f>
        <v>11878.5876716</v>
      </c>
      <c r="G56" s="696">
        <f t="shared" si="14"/>
        <v>21572.921351429999</v>
      </c>
      <c r="H56" s="696">
        <f>+'[4]31b'!H54-'[4]33b'!H54</f>
        <v>393.46228200000007</v>
      </c>
      <c r="I56" s="697">
        <f>+'[4]31b'!I54-'[4]33b'!I54</f>
        <v>235.14124800000002</v>
      </c>
      <c r="J56" s="697">
        <f>+'[4]31b'!J54-'[4]33b'!J54</f>
        <v>1085.21326</v>
      </c>
      <c r="K56" s="696">
        <f t="shared" si="12"/>
        <v>1713.8167900000001</v>
      </c>
      <c r="L56" s="697">
        <f>+'[4]31b'!L54-'[4]33b'!L54</f>
        <v>54.381110273000004</v>
      </c>
      <c r="M56" s="697">
        <f>+'[4]31b'!M54-'[4]33b'!M54</f>
        <v>0.50194000999999988</v>
      </c>
      <c r="N56" s="537">
        <f>+'[4]31b'!N54-'[4]33b'!N54</f>
        <v>309.26178859999999</v>
      </c>
      <c r="O56" s="536">
        <f t="shared" si="13"/>
        <v>364.14483888299998</v>
      </c>
      <c r="P56" s="536">
        <f>+O56+C56+'[4]32a'!C54</f>
        <v>25968.151563579999</v>
      </c>
      <c r="T56" s="561"/>
      <c r="V56" s="561"/>
    </row>
    <row r="57" spans="2:22" s="634" customFormat="1" ht="34.9" hidden="1" customHeight="1">
      <c r="B57" s="215">
        <v>2017</v>
      </c>
      <c r="C57" s="636"/>
      <c r="D57" s="636"/>
      <c r="E57" s="636"/>
      <c r="F57" s="636"/>
      <c r="G57" s="636"/>
      <c r="H57" s="636"/>
      <c r="I57" s="636"/>
      <c r="J57" s="636"/>
      <c r="K57" s="636"/>
      <c r="L57" s="637"/>
      <c r="M57" s="637"/>
      <c r="N57" s="891"/>
      <c r="O57" s="891"/>
      <c r="P57" s="891"/>
      <c r="T57" s="561"/>
      <c r="V57" s="561"/>
    </row>
    <row r="58" spans="2:22" s="634" customFormat="1" ht="34.9" hidden="1" customHeight="1">
      <c r="B58" s="216">
        <v>42736</v>
      </c>
      <c r="C58" s="694">
        <f t="shared" si="1"/>
        <v>22976.313185118997</v>
      </c>
      <c r="D58" s="694">
        <f>+'[4]31b'!D56-'[4]33b'!D56</f>
        <v>5765.0295191509995</v>
      </c>
      <c r="E58" s="532">
        <f>+'[4]31b'!E56-'[4]33b'!E56</f>
        <v>3719.9986090580001</v>
      </c>
      <c r="F58" s="532">
        <f>+'[4]31b'!F56-'[4]33b'!F56</f>
        <v>11787.257711909999</v>
      </c>
      <c r="G58" s="531">
        <f t="shared" si="14"/>
        <v>21272.285840118999</v>
      </c>
      <c r="H58" s="694">
        <f>+'[4]31b'!H56-'[4]33b'!H56</f>
        <v>397.54838000000007</v>
      </c>
      <c r="I58" s="695">
        <f>+'[4]31b'!I56-'[4]33b'!I56</f>
        <v>234.14099699999997</v>
      </c>
      <c r="J58" s="695">
        <f>+'[4]31b'!J56-'[4]33b'!J56</f>
        <v>1072.337968</v>
      </c>
      <c r="K58" s="694">
        <f t="shared" si="12"/>
        <v>1704.027345</v>
      </c>
      <c r="L58" s="695">
        <f>+'[4]31b'!L56-'[4]33b'!L56</f>
        <v>64.286012636000009</v>
      </c>
      <c r="M58" s="695">
        <f>+'[4]31b'!M56-'[4]33b'!M56</f>
        <v>0.50127374200000019</v>
      </c>
      <c r="N58" s="532">
        <f>+'[4]31b'!N56-'[4]33b'!N56</f>
        <v>333.74267360000005</v>
      </c>
      <c r="O58" s="531">
        <f t="shared" si="13"/>
        <v>398.52995997800008</v>
      </c>
      <c r="P58" s="531">
        <f>+O58+C58+'[4]32a'!C56</f>
        <v>25623.254001701996</v>
      </c>
      <c r="T58" s="561"/>
      <c r="V58" s="561"/>
    </row>
    <row r="59" spans="2:22" s="634" customFormat="1" ht="34.9" hidden="1" customHeight="1">
      <c r="B59" s="217">
        <v>42768</v>
      </c>
      <c r="C59" s="696">
        <f t="shared" si="1"/>
        <v>22601.961722597</v>
      </c>
      <c r="D59" s="696">
        <f>+'[4]31b'!D57-'[4]33b'!D57</f>
        <v>5777.0549735300001</v>
      </c>
      <c r="E59" s="697">
        <f>+'[4]31b'!E57-'[4]33b'!E57</f>
        <v>3723.3855276919999</v>
      </c>
      <c r="F59" s="697">
        <f>+'[4]31b'!F57-'[4]33b'!F57</f>
        <v>11430.759138975</v>
      </c>
      <c r="G59" s="696">
        <f t="shared" si="14"/>
        <v>20931.199640196999</v>
      </c>
      <c r="H59" s="696">
        <f>+'[4]31b'!H57-'[4]33b'!H57</f>
        <v>387.37126740000019</v>
      </c>
      <c r="I59" s="697">
        <f>+'[4]31b'!I57-'[4]33b'!I57</f>
        <v>233.24920400000002</v>
      </c>
      <c r="J59" s="697">
        <f>+'[4]31b'!J57-'[4]33b'!J57</f>
        <v>1050.141611</v>
      </c>
      <c r="K59" s="696">
        <f t="shared" si="12"/>
        <v>1670.7620824000003</v>
      </c>
      <c r="L59" s="697">
        <f>+'[4]31b'!L57-'[4]33b'!L57</f>
        <v>63.579237499999998</v>
      </c>
      <c r="M59" s="697">
        <f>+'[4]31b'!M57-'[4]33b'!M57</f>
        <v>2.1065933399999999</v>
      </c>
      <c r="N59" s="537">
        <f>+'[4]31b'!N57-'[4]33b'!N57</f>
        <v>285.52854879999995</v>
      </c>
      <c r="O59" s="536">
        <f t="shared" si="13"/>
        <v>351.21437963999995</v>
      </c>
      <c r="P59" s="536">
        <f>+O59+C59+'[4]32a'!C57</f>
        <v>25192.043280853002</v>
      </c>
      <c r="T59" s="561"/>
      <c r="V59" s="561"/>
    </row>
    <row r="60" spans="2:22" s="634" customFormat="1" ht="34.9" hidden="1" customHeight="1">
      <c r="B60" s="216">
        <v>42795</v>
      </c>
      <c r="C60" s="694">
        <f t="shared" si="1"/>
        <v>22434.092971437</v>
      </c>
      <c r="D60" s="694">
        <f>+'[4]31b'!D58-'[4]33b'!D58</f>
        <v>5711.3340285670001</v>
      </c>
      <c r="E60" s="532">
        <f>+'[4]31b'!E58-'[4]33b'!E58</f>
        <v>3765.6318229099998</v>
      </c>
      <c r="F60" s="532">
        <f>+'[4]31b'!F58-'[4]33b'!F58</f>
        <v>11274.59539196</v>
      </c>
      <c r="G60" s="531">
        <f t="shared" si="14"/>
        <v>20751.561243436998</v>
      </c>
      <c r="H60" s="694">
        <f>+'[4]31b'!H58-'[4]33b'!H58</f>
        <v>390.94606500000009</v>
      </c>
      <c r="I60" s="695">
        <f>+'[4]31b'!I58-'[4]33b'!I58</f>
        <v>231.34739300000007</v>
      </c>
      <c r="J60" s="695">
        <f>+'[4]31b'!J58-'[4]33b'!J58</f>
        <v>1060.2382699999998</v>
      </c>
      <c r="K60" s="694">
        <f t="shared" si="12"/>
        <v>1682.5317279999999</v>
      </c>
      <c r="L60" s="695">
        <f>+'[4]31b'!L58-'[4]33b'!L58</f>
        <v>52.127168049999995</v>
      </c>
      <c r="M60" s="695">
        <f>+'[4]31b'!M58-'[4]33b'!M58</f>
        <v>2.5228399799999996</v>
      </c>
      <c r="N60" s="532">
        <f>+'[4]31b'!N58-'[4]33b'!N58</f>
        <v>289.38122479999998</v>
      </c>
      <c r="O60" s="531">
        <f t="shared" si="13"/>
        <v>344.03123282999996</v>
      </c>
      <c r="P60" s="531">
        <f>+O60+C60+'[4]32a'!C58</f>
        <v>25060.185262756</v>
      </c>
      <c r="T60" s="561"/>
      <c r="V60" s="561"/>
    </row>
    <row r="61" spans="2:22" s="634" customFormat="1" ht="34.9" hidden="1" customHeight="1">
      <c r="B61" s="217">
        <v>42826</v>
      </c>
      <c r="C61" s="696">
        <f t="shared" si="1"/>
        <v>22563.456853968997</v>
      </c>
      <c r="D61" s="696">
        <f>+'[4]31b'!D59-'[4]33b'!D59</f>
        <v>5866.1786712940011</v>
      </c>
      <c r="E61" s="697">
        <f>+'[4]31b'!E59-'[4]33b'!E59</f>
        <v>3786.7366267150001</v>
      </c>
      <c r="F61" s="697">
        <f>+'[4]31b'!F59-'[4]33b'!F59</f>
        <v>11218.293287959999</v>
      </c>
      <c r="G61" s="696">
        <f t="shared" si="14"/>
        <v>20871.208585968998</v>
      </c>
      <c r="H61" s="696">
        <f>+'[4]31b'!H59-'[4]33b'!H59</f>
        <v>404.38028799999995</v>
      </c>
      <c r="I61" s="697">
        <f>+'[4]31b'!I59-'[4]33b'!I59</f>
        <v>232.44199300000002</v>
      </c>
      <c r="J61" s="697">
        <f>+'[4]31b'!J59-'[4]33b'!J59</f>
        <v>1055.4259870000001</v>
      </c>
      <c r="K61" s="696">
        <f t="shared" si="12"/>
        <v>1692.2482680000001</v>
      </c>
      <c r="L61" s="697">
        <f>+'[4]31b'!L59-'[4]33b'!L59</f>
        <v>66.648466196000001</v>
      </c>
      <c r="M61" s="697">
        <f>+'[4]31b'!M59-'[4]33b'!M59</f>
        <v>0.14778406399999999</v>
      </c>
      <c r="N61" s="537">
        <f>+'[4]31b'!N59-'[4]33b'!N59</f>
        <v>285.14418229999995</v>
      </c>
      <c r="O61" s="536">
        <f t="shared" si="13"/>
        <v>351.94043255999998</v>
      </c>
      <c r="P61" s="536">
        <f>+O61+C61+'[4]32a'!C59</f>
        <v>25205.677504735999</v>
      </c>
      <c r="T61" s="561"/>
      <c r="V61" s="561"/>
    </row>
    <row r="62" spans="2:22" s="634" customFormat="1" ht="34.9" hidden="1" customHeight="1">
      <c r="B62" s="216">
        <v>42856</v>
      </c>
      <c r="C62" s="694">
        <f t="shared" si="1"/>
        <v>22565.070768422</v>
      </c>
      <c r="D62" s="694">
        <f>+'[4]31b'!D60-'[4]33b'!D60</f>
        <v>5825.8643867999999</v>
      </c>
      <c r="E62" s="532">
        <f>+'[4]31b'!E60-'[4]33b'!E60</f>
        <v>3796.5113329320002</v>
      </c>
      <c r="F62" s="532">
        <f>+'[4]31b'!F60-'[4]33b'!F60</f>
        <v>11219.72790319</v>
      </c>
      <c r="G62" s="531">
        <f t="shared" si="14"/>
        <v>20842.103622922001</v>
      </c>
      <c r="H62" s="694">
        <f>+'[4]31b'!H60-'[4]33b'!H60</f>
        <v>405.66947249999998</v>
      </c>
      <c r="I62" s="695">
        <f>+'[4]31b'!I60-'[4]33b'!I60</f>
        <v>236.26752199999999</v>
      </c>
      <c r="J62" s="695">
        <f>+'[4]31b'!J60-'[4]33b'!J60</f>
        <v>1081.0301509999999</v>
      </c>
      <c r="K62" s="694">
        <f t="shared" si="12"/>
        <v>1722.9671454999998</v>
      </c>
      <c r="L62" s="695">
        <f>+'[4]31b'!L60-'[4]33b'!L60</f>
        <v>55.294118600000004</v>
      </c>
      <c r="M62" s="695">
        <f>+'[4]31b'!M60-'[4]33b'!M60</f>
        <v>1.7962565700000002</v>
      </c>
      <c r="N62" s="532">
        <f>+'[4]31b'!N60-'[4]33b'!N60</f>
        <v>289.11376430000001</v>
      </c>
      <c r="O62" s="531">
        <f t="shared" si="13"/>
        <v>346.20413947000003</v>
      </c>
      <c r="P62" s="531">
        <f>+O62+C62+'[4]32a'!C60</f>
        <v>25262.160255724997</v>
      </c>
      <c r="T62" s="561"/>
      <c r="V62" s="561"/>
    </row>
    <row r="63" spans="2:22" s="634" customFormat="1" ht="34.9" hidden="1" customHeight="1">
      <c r="B63" s="217">
        <v>42887</v>
      </c>
      <c r="C63" s="696">
        <f t="shared" si="1"/>
        <v>22793.347194144997</v>
      </c>
      <c r="D63" s="696">
        <f>+'[4]31b'!D61-'[4]33b'!D61</f>
        <v>5887.0912633810003</v>
      </c>
      <c r="E63" s="697">
        <f>+'[4]31b'!E61-'[4]33b'!E61</f>
        <v>3889.4186279539999</v>
      </c>
      <c r="F63" s="697">
        <f>+'[4]31b'!F61-'[4]33b'!F61</f>
        <v>11266.545288809999</v>
      </c>
      <c r="G63" s="696">
        <f t="shared" si="14"/>
        <v>21043.055180144998</v>
      </c>
      <c r="H63" s="696">
        <f>+'[4]31b'!H61-'[4]33b'!H61</f>
        <v>414.52236299999993</v>
      </c>
      <c r="I63" s="697">
        <f>+'[4]31b'!I61-'[4]33b'!I61</f>
        <v>247.09714399999996</v>
      </c>
      <c r="J63" s="697">
        <f>+'[4]31b'!J61-'[4]33b'!J61</f>
        <v>1088.6725070000002</v>
      </c>
      <c r="K63" s="696">
        <f t="shared" si="12"/>
        <v>1750.2920140000001</v>
      </c>
      <c r="L63" s="697">
        <f>+'[4]31b'!L61-'[4]33b'!L61</f>
        <v>57.23483670600001</v>
      </c>
      <c r="M63" s="697">
        <f>+'[4]31b'!M61-'[4]33b'!M61</f>
        <v>0.26092200800000009</v>
      </c>
      <c r="N63" s="537">
        <f>+'[4]31b'!N61-'[4]33b'!N61</f>
        <v>289.6892785</v>
      </c>
      <c r="O63" s="536">
        <f t="shared" si="13"/>
        <v>347.18503721400003</v>
      </c>
      <c r="P63" s="536">
        <f>+O63+C63+'[4]32a'!C61</f>
        <v>25461.783441069998</v>
      </c>
      <c r="T63" s="561"/>
      <c r="V63" s="561"/>
    </row>
    <row r="64" spans="2:22" s="634" customFormat="1" ht="34.9" hidden="1" customHeight="1">
      <c r="B64" s="216">
        <v>42917</v>
      </c>
      <c r="C64" s="694">
        <f t="shared" si="1"/>
        <v>22936.521122692</v>
      </c>
      <c r="D64" s="694">
        <f>+'[4]31b'!D62-'[4]33b'!D62</f>
        <v>5850.3240466209991</v>
      </c>
      <c r="E64" s="532">
        <f>+'[4]31b'!E62-'[4]33b'!E62</f>
        <v>3879.3903650310003</v>
      </c>
      <c r="F64" s="532">
        <f>+'[4]31b'!F62-'[4]33b'!F62</f>
        <v>11416.167403840001</v>
      </c>
      <c r="G64" s="531">
        <f t="shared" si="14"/>
        <v>21145.881815492001</v>
      </c>
      <c r="H64" s="694">
        <f>+'[4]31b'!H62-'[4]33b'!H62</f>
        <v>438.73476519999997</v>
      </c>
      <c r="I64" s="695">
        <f>+'[4]31b'!I62-'[4]33b'!I62</f>
        <v>250.87096700000001</v>
      </c>
      <c r="J64" s="695">
        <f>+'[4]31b'!J62-'[4]33b'!J62</f>
        <v>1101.0335749999999</v>
      </c>
      <c r="K64" s="694">
        <f t="shared" si="12"/>
        <v>1790.6393071999998</v>
      </c>
      <c r="L64" s="695">
        <f>+'[4]31b'!L62-'[4]33b'!L62</f>
        <v>75.940896366000004</v>
      </c>
      <c r="M64" s="695">
        <f>+'[4]31b'!M62-'[4]33b'!M62</f>
        <v>0.15202041500000008</v>
      </c>
      <c r="N64" s="532">
        <f>+'[4]31b'!N62-'[4]33b'!N62</f>
        <v>304.47362699999996</v>
      </c>
      <c r="O64" s="531">
        <f t="shared" si="13"/>
        <v>380.56654378099995</v>
      </c>
      <c r="P64" s="531">
        <f>+O64+C64+'[4]32a'!C62</f>
        <v>25564.285923801999</v>
      </c>
      <c r="T64" s="561"/>
      <c r="V64" s="561"/>
    </row>
    <row r="65" spans="2:22" s="634" customFormat="1" ht="34.9" hidden="1" customHeight="1">
      <c r="B65" s="217">
        <v>42948</v>
      </c>
      <c r="C65" s="696">
        <f t="shared" si="1"/>
        <v>23051.716278</v>
      </c>
      <c r="D65" s="696">
        <f>+'[4]31b'!D63-'[4]33b'!D63</f>
        <v>5832.7830880000001</v>
      </c>
      <c r="E65" s="697">
        <f>+'[4]31b'!E63-'[4]33b'!E63</f>
        <v>3887.9940370000004</v>
      </c>
      <c r="F65" s="697">
        <f>+'[4]31b'!F63-'[4]33b'!F63</f>
        <v>11522.683106</v>
      </c>
      <c r="G65" s="696">
        <f t="shared" si="14"/>
        <v>21243.460231000001</v>
      </c>
      <c r="H65" s="696">
        <f>+'[4]31b'!H63-'[4]33b'!H63</f>
        <v>426.33326599999998</v>
      </c>
      <c r="I65" s="697">
        <f>+'[4]31b'!I63-'[4]33b'!I63</f>
        <v>250.94383100000005</v>
      </c>
      <c r="J65" s="697">
        <f>+'[4]31b'!J63-'[4]33b'!J63</f>
        <v>1130.9789500000002</v>
      </c>
      <c r="K65" s="696">
        <f t="shared" si="12"/>
        <v>1808.2560470000003</v>
      </c>
      <c r="L65" s="697">
        <f>+'[4]31b'!L63-'[4]33b'!L63</f>
        <v>53.653297999999999</v>
      </c>
      <c r="M65" s="697">
        <f>+'[4]31b'!M63-'[4]33b'!M63</f>
        <v>0.15011000000000008</v>
      </c>
      <c r="N65" s="537">
        <f>+'[4]31b'!N63-'[4]33b'!N63</f>
        <v>300.89789999999999</v>
      </c>
      <c r="O65" s="536">
        <f t="shared" si="13"/>
        <v>354.70130799999998</v>
      </c>
      <c r="P65" s="536">
        <f>+O65+C65+'[4]32a'!C63</f>
        <v>25384.151006</v>
      </c>
      <c r="T65" s="561"/>
      <c r="V65" s="561"/>
    </row>
    <row r="66" spans="2:22" s="634" customFormat="1" ht="34.9" hidden="1" customHeight="1">
      <c r="B66" s="216">
        <v>42979</v>
      </c>
      <c r="C66" s="694">
        <f t="shared" si="1"/>
        <v>23154.218834166004</v>
      </c>
      <c r="D66" s="694">
        <f>+'[4]31b'!D64-'[4]33b'!D64</f>
        <v>5897.5640564820005</v>
      </c>
      <c r="E66" s="532">
        <f>+'[4]31b'!E64-'[4]33b'!E64</f>
        <v>3928.7623301739995</v>
      </c>
      <c r="F66" s="532">
        <f>+'[4]31b'!F64-'[4]33b'!F64</f>
        <v>11508.246127910003</v>
      </c>
      <c r="G66" s="531">
        <f t="shared" si="14"/>
        <v>21334.572514566004</v>
      </c>
      <c r="H66" s="694">
        <f>+'[4]31b'!H64-'[4]33b'!H64</f>
        <v>413.06828359999997</v>
      </c>
      <c r="I66" s="695">
        <f>+'[4]31b'!I64-'[4]33b'!I64</f>
        <v>250.65952199999998</v>
      </c>
      <c r="J66" s="695">
        <f>+'[4]31b'!J64-'[4]33b'!J64</f>
        <v>1155.918514</v>
      </c>
      <c r="K66" s="694">
        <f t="shared" si="12"/>
        <v>1819.6463196</v>
      </c>
      <c r="L66" s="695">
        <f>+'[4]31b'!L64-'[4]33b'!L64</f>
        <v>57.227367005000005</v>
      </c>
      <c r="M66" s="695">
        <f>+'[4]31b'!M64-'[4]33b'!M64</f>
        <v>0.14099264900000008</v>
      </c>
      <c r="N66" s="532">
        <f>+'[4]31b'!N64-'[4]33b'!N64</f>
        <v>294.56085540000004</v>
      </c>
      <c r="O66" s="531">
        <f t="shared" si="13"/>
        <v>351.92921505400005</v>
      </c>
      <c r="P66" s="531">
        <f>+O66+C66+'[4]32a'!C64</f>
        <v>25495.371040670001</v>
      </c>
      <c r="T66" s="561"/>
      <c r="V66" s="561"/>
    </row>
    <row r="67" spans="2:22" s="634" customFormat="1" ht="34.9" hidden="1" customHeight="1">
      <c r="B67" s="217">
        <v>43009</v>
      </c>
      <c r="C67" s="696">
        <f t="shared" si="1"/>
        <v>23281.308530418999</v>
      </c>
      <c r="D67" s="696">
        <f>+'[4]31b'!D65-'[4]33b'!D65</f>
        <v>5778.7071969540002</v>
      </c>
      <c r="E67" s="697">
        <f>+'[4]31b'!E65-'[4]33b'!E65</f>
        <v>3942.6484364150001</v>
      </c>
      <c r="F67" s="697">
        <f>+'[4]31b'!F65-'[4]33b'!F65</f>
        <v>11691.48868205</v>
      </c>
      <c r="G67" s="696">
        <f t="shared" si="14"/>
        <v>21412.844315418999</v>
      </c>
      <c r="H67" s="696">
        <f>+'[4]31b'!H65-'[4]33b'!H65</f>
        <v>458.62167400000021</v>
      </c>
      <c r="I67" s="697">
        <f>+'[4]31b'!I65-'[4]33b'!I65</f>
        <v>251.78435899999999</v>
      </c>
      <c r="J67" s="697">
        <f>+'[4]31b'!J65-'[4]33b'!J65</f>
        <v>1158.058182</v>
      </c>
      <c r="K67" s="696">
        <f t="shared" si="12"/>
        <v>1868.4642150000002</v>
      </c>
      <c r="L67" s="697">
        <f>+'[4]31b'!L65-'[4]33b'!L65</f>
        <v>45.903219532999998</v>
      </c>
      <c r="M67" s="697">
        <f>+'[4]31b'!M65-'[4]33b'!M65</f>
        <v>0.14559725999999995</v>
      </c>
      <c r="N67" s="537">
        <f>+'[4]31b'!N65-'[4]33b'!N65</f>
        <v>293.57577069999996</v>
      </c>
      <c r="O67" s="536">
        <f t="shared" si="13"/>
        <v>339.62458749299998</v>
      </c>
      <c r="P67" s="536">
        <f>+O67+C67+'[4]32a'!C65</f>
        <v>25628.601984576999</v>
      </c>
      <c r="T67" s="561"/>
      <c r="V67" s="561"/>
    </row>
    <row r="68" spans="2:22" s="634" customFormat="1" ht="34.9" hidden="1" customHeight="1">
      <c r="B68" s="216">
        <v>43040</v>
      </c>
      <c r="C68" s="694">
        <f t="shared" si="1"/>
        <v>23250.946395604999</v>
      </c>
      <c r="D68" s="694">
        <f>+'[4]31b'!D66-'[4]33b'!D66</f>
        <v>5737.0173199879991</v>
      </c>
      <c r="E68" s="532">
        <f>+'[4]31b'!E66-'[4]33b'!E66</f>
        <v>3981.9006999669996</v>
      </c>
      <c r="F68" s="532">
        <f>+'[4]31b'!F66-'[4]33b'!F66</f>
        <v>11655.545507049999</v>
      </c>
      <c r="G68" s="531">
        <f t="shared" si="14"/>
        <v>21374.463527004998</v>
      </c>
      <c r="H68" s="694">
        <f>+'[4]31b'!H66-'[4]33b'!H66</f>
        <v>443.31244460000016</v>
      </c>
      <c r="I68" s="695">
        <f>+'[4]31b'!I66-'[4]33b'!I66</f>
        <v>259.24862399999995</v>
      </c>
      <c r="J68" s="695">
        <f>+'[4]31b'!J66-'[4]33b'!J66</f>
        <v>1173.9218000000001</v>
      </c>
      <c r="K68" s="694">
        <f t="shared" si="12"/>
        <v>1876.4828686000001</v>
      </c>
      <c r="L68" s="695">
        <f>+'[4]31b'!L66-'[4]33b'!L66</f>
        <v>50.093452501999998</v>
      </c>
      <c r="M68" s="695">
        <f>+'[4]31b'!M66-'[4]33b'!M66</f>
        <v>1.8451352999999999</v>
      </c>
      <c r="N68" s="532">
        <f>+'[4]31b'!N66-'[4]33b'!N66</f>
        <v>278.92012759999994</v>
      </c>
      <c r="O68" s="531">
        <f t="shared" si="13"/>
        <v>330.85871540199992</v>
      </c>
      <c r="P68" s="531">
        <f>+O68+C68+'[4]32a'!C66</f>
        <v>25736.593157221996</v>
      </c>
      <c r="T68" s="561"/>
      <c r="V68" s="561"/>
    </row>
    <row r="69" spans="2:22" s="634" customFormat="1" ht="34.9" hidden="1" customHeight="1">
      <c r="B69" s="217">
        <v>43070</v>
      </c>
      <c r="C69" s="696">
        <f t="shared" si="1"/>
        <v>23155.564204741</v>
      </c>
      <c r="D69" s="696">
        <f>+'[4]31b'!D67-'[4]33b'!D67</f>
        <v>5681.1811135650005</v>
      </c>
      <c r="E69" s="697">
        <f>+'[4]31b'!E67-'[4]33b'!E67</f>
        <v>4071.5036194559993</v>
      </c>
      <c r="F69" s="697">
        <f>+'[4]31b'!F67-'[4]33b'!F67</f>
        <v>11505.464277820001</v>
      </c>
      <c r="G69" s="696">
        <f t="shared" si="14"/>
        <v>21258.149010841</v>
      </c>
      <c r="H69" s="696">
        <f>+'[4]31b'!H67-'[4]33b'!H67</f>
        <v>446.56145489999972</v>
      </c>
      <c r="I69" s="697">
        <f>+'[4]31b'!I67-'[4]33b'!I67</f>
        <v>257.850775</v>
      </c>
      <c r="J69" s="697">
        <f>+'[4]31b'!J67-'[4]33b'!J67</f>
        <v>1193.0029640000002</v>
      </c>
      <c r="K69" s="696">
        <f t="shared" si="12"/>
        <v>1897.4151938999998</v>
      </c>
      <c r="L69" s="697">
        <f>+'[4]31b'!L67-'[4]33b'!L67</f>
        <v>53.135628325000006</v>
      </c>
      <c r="M69" s="697">
        <f>+'[4]31b'!M67-'[4]33b'!M67</f>
        <v>0.14325828799999998</v>
      </c>
      <c r="N69" s="537">
        <f>+'[4]31b'!N67-'[4]33b'!N67</f>
        <v>239.42806160000001</v>
      </c>
      <c r="O69" s="536">
        <f t="shared" si="13"/>
        <v>292.70694821300003</v>
      </c>
      <c r="P69" s="536">
        <f>+O69+C69+'[4]32a'!C67</f>
        <v>25642.139481659</v>
      </c>
      <c r="T69" s="561"/>
      <c r="V69" s="561"/>
    </row>
    <row r="70" spans="2:22" s="634" customFormat="1" ht="34.9" hidden="1" customHeight="1">
      <c r="B70" s="215">
        <v>2018</v>
      </c>
      <c r="C70" s="636"/>
      <c r="D70" s="636"/>
      <c r="E70" s="636"/>
      <c r="F70" s="636"/>
      <c r="G70" s="636"/>
      <c r="H70" s="636"/>
      <c r="I70" s="636"/>
      <c r="J70" s="636"/>
      <c r="K70" s="636"/>
      <c r="L70" s="637"/>
      <c r="M70" s="637"/>
      <c r="N70" s="891"/>
      <c r="O70" s="891"/>
      <c r="P70" s="891"/>
      <c r="T70" s="561"/>
      <c r="V70" s="561"/>
    </row>
    <row r="71" spans="2:22" s="634" customFormat="1" ht="34.9" hidden="1" customHeight="1">
      <c r="B71" s="216">
        <v>43101</v>
      </c>
      <c r="C71" s="694">
        <f t="shared" si="1"/>
        <v>23221.278015487998</v>
      </c>
      <c r="D71" s="694">
        <f>+'[4]31b'!D69-'[4]33b'!D69</f>
        <v>5681.5640255340004</v>
      </c>
      <c r="E71" s="532">
        <f>+'[4]31b'!E69-'[4]33b'!E69</f>
        <v>4013.7482121840003</v>
      </c>
      <c r="F71" s="532">
        <f>+'[4]31b'!F69-'[4]33b'!F69</f>
        <v>11631.297895169999</v>
      </c>
      <c r="G71" s="531">
        <f t="shared" si="14"/>
        <v>21326.610132887999</v>
      </c>
      <c r="H71" s="694">
        <f>+'[4]31b'!H69-'[4]33b'!H69</f>
        <v>453.61400459999993</v>
      </c>
      <c r="I71" s="695">
        <f>+'[4]31b'!I69-'[4]33b'!I69</f>
        <v>259.65184499999998</v>
      </c>
      <c r="J71" s="695">
        <f>+'[4]31b'!J69-'[4]33b'!J69</f>
        <v>1181.4020330000001</v>
      </c>
      <c r="K71" s="694">
        <f t="shared" si="12"/>
        <v>1894.6678826</v>
      </c>
      <c r="L71" s="695">
        <f>+'[4]31b'!L69-'[4]33b'!L69</f>
        <v>74.301629152999993</v>
      </c>
      <c r="M71" s="695">
        <f>+'[4]31b'!M69-'[4]33b'!M69</f>
        <v>0.14213520300000002</v>
      </c>
      <c r="N71" s="532">
        <f>+'[4]31b'!N69-'[4]33b'!N69</f>
        <v>266.19609110000005</v>
      </c>
      <c r="O71" s="531">
        <f t="shared" si="13"/>
        <v>340.63985545600002</v>
      </c>
      <c r="P71" s="531">
        <f>+O71+C71+'[4]32a'!C69</f>
        <v>25784.497437255999</v>
      </c>
      <c r="T71" s="561"/>
      <c r="V71" s="561"/>
    </row>
    <row r="72" spans="2:22" s="634" customFormat="1" ht="34.9" hidden="1" customHeight="1">
      <c r="B72" s="217">
        <v>43133</v>
      </c>
      <c r="C72" s="696">
        <f t="shared" si="1"/>
        <v>23174.201556050997</v>
      </c>
      <c r="D72" s="696">
        <f>+'[4]31b'!D70-'[4]33b'!D70</f>
        <v>5607.0892127560001</v>
      </c>
      <c r="E72" s="697">
        <f>+'[4]31b'!E70-'[4]33b'!E70</f>
        <v>4012.0831568250005</v>
      </c>
      <c r="F72" s="697">
        <f>+'[4]31b'!F70-'[4]33b'!F70</f>
        <v>11659.521350169998</v>
      </c>
      <c r="G72" s="696">
        <f t="shared" si="14"/>
        <v>21278.693719750998</v>
      </c>
      <c r="H72" s="696">
        <f>+'[4]31b'!H70-'[4]33b'!H70</f>
        <v>446.65640429999996</v>
      </c>
      <c r="I72" s="697">
        <f>+'[4]31b'!I70-'[4]33b'!I70</f>
        <v>260.43816099999998</v>
      </c>
      <c r="J72" s="697">
        <f>+'[4]31b'!J70-'[4]33b'!J70</f>
        <v>1188.4132710000001</v>
      </c>
      <c r="K72" s="696">
        <f t="shared" si="12"/>
        <v>1895.5078363</v>
      </c>
      <c r="L72" s="697">
        <f>+'[4]31b'!L70-'[4]33b'!L70</f>
        <v>67.891641331000002</v>
      </c>
      <c r="M72" s="697">
        <f>+'[4]31b'!M70-'[4]33b'!M70</f>
        <v>0.190389323</v>
      </c>
      <c r="N72" s="537">
        <f>+'[4]31b'!N70-'[4]33b'!N70</f>
        <v>274.84407429999999</v>
      </c>
      <c r="O72" s="536">
        <f t="shared" si="13"/>
        <v>342.92610495399998</v>
      </c>
      <c r="P72" s="536">
        <f>+O72+C72+'[4]32a'!C70</f>
        <v>25747.566972846998</v>
      </c>
      <c r="T72" s="561"/>
      <c r="V72" s="561"/>
    </row>
    <row r="73" spans="2:22" s="634" customFormat="1" ht="34.9" hidden="1" customHeight="1">
      <c r="B73" s="216">
        <v>43160</v>
      </c>
      <c r="C73" s="694">
        <f t="shared" si="1"/>
        <v>23351.975092993998</v>
      </c>
      <c r="D73" s="694">
        <f>+'[4]31b'!D71-'[4]33b'!D71</f>
        <v>5706.9587111979999</v>
      </c>
      <c r="E73" s="532">
        <f>+'[4]31b'!E71-'[4]33b'!E71</f>
        <v>4037.5428694859997</v>
      </c>
      <c r="F73" s="532">
        <f>+'[4]31b'!F71-'[4]33b'!F71</f>
        <v>11671.82169191</v>
      </c>
      <c r="G73" s="531">
        <f t="shared" si="14"/>
        <v>21416.323272594</v>
      </c>
      <c r="H73" s="694">
        <f>+'[4]31b'!H71-'[4]33b'!H71</f>
        <v>443.43061740000007</v>
      </c>
      <c r="I73" s="695">
        <f>+'[4]31b'!I71-'[4]33b'!I71</f>
        <v>268.22425700000002</v>
      </c>
      <c r="J73" s="695">
        <f>+'[4]31b'!J71-'[4]33b'!J71</f>
        <v>1223.9969460000002</v>
      </c>
      <c r="K73" s="694">
        <f t="shared" si="12"/>
        <v>1935.6518204000004</v>
      </c>
      <c r="L73" s="695">
        <f>+'[4]31b'!L71-'[4]33b'!L71</f>
        <v>61.790270588999995</v>
      </c>
      <c r="M73" s="695">
        <f>+'[4]31b'!M71-'[4]33b'!M71</f>
        <v>0.250600355</v>
      </c>
      <c r="N73" s="532">
        <f>+'[4]31b'!N71-'[4]33b'!N71</f>
        <v>285.24347490000002</v>
      </c>
      <c r="O73" s="531">
        <f t="shared" si="13"/>
        <v>347.28434584400003</v>
      </c>
      <c r="P73" s="531">
        <f>+O73+C73+'[4]32a'!C71</f>
        <v>25922.292969179998</v>
      </c>
      <c r="T73" s="561"/>
      <c r="V73" s="561"/>
    </row>
    <row r="74" spans="2:22" s="634" customFormat="1" ht="34.9" hidden="1" customHeight="1">
      <c r="B74" s="217">
        <v>43191</v>
      </c>
      <c r="C74" s="696">
        <f t="shared" si="1"/>
        <v>23411.73854464</v>
      </c>
      <c r="D74" s="696">
        <f>+'[4]31b'!D72-'[4]33b'!D72</f>
        <v>5685.475927075001</v>
      </c>
      <c r="E74" s="697">
        <f>+'[4]31b'!E72-'[4]33b'!E72</f>
        <v>4055.4541620649998</v>
      </c>
      <c r="F74" s="697">
        <f>+'[4]31b'!F72-'[4]33b'!F72</f>
        <v>11660.2742444</v>
      </c>
      <c r="G74" s="696">
        <f t="shared" si="14"/>
        <v>21401.204333540001</v>
      </c>
      <c r="H74" s="696">
        <f>+'[4]31b'!H72-'[4]33b'!H72</f>
        <v>475.93822009999997</v>
      </c>
      <c r="I74" s="697">
        <f>+'[4]31b'!I72-'[4]33b'!I72</f>
        <v>274.25473999999997</v>
      </c>
      <c r="J74" s="697">
        <f>+'[4]31b'!J72-'[4]33b'!J72</f>
        <v>1260.3412509999998</v>
      </c>
      <c r="K74" s="696">
        <f t="shared" si="12"/>
        <v>2010.5342110999998</v>
      </c>
      <c r="L74" s="697">
        <f>+'[4]31b'!L72-'[4]33b'!L72</f>
        <v>51.494346575999998</v>
      </c>
      <c r="M74" s="697">
        <f>+'[4]31b'!M72-'[4]33b'!M72</f>
        <v>0.34104480999999998</v>
      </c>
      <c r="N74" s="537">
        <f>+'[4]31b'!N72-'[4]33b'!N72</f>
        <v>279.80243080000002</v>
      </c>
      <c r="O74" s="536">
        <f t="shared" si="13"/>
        <v>331.63782218599999</v>
      </c>
      <c r="P74" s="536">
        <f>+O74+C74+'[4]32a'!C72</f>
        <v>26094.790205873</v>
      </c>
      <c r="T74" s="561"/>
      <c r="V74" s="561"/>
    </row>
    <row r="75" spans="2:22" s="634" customFormat="1" ht="34.9" hidden="1" customHeight="1">
      <c r="B75" s="216">
        <v>43221</v>
      </c>
      <c r="C75" s="694">
        <f t="shared" si="1"/>
        <v>23268.313425321998</v>
      </c>
      <c r="D75" s="694">
        <f>+'[4]31b'!D73-'[4]33b'!D73</f>
        <v>5526.3010719739996</v>
      </c>
      <c r="E75" s="532">
        <f>+'[4]31b'!E73-'[4]33b'!E73</f>
        <v>4052.5969097079997</v>
      </c>
      <c r="F75" s="532">
        <f>+'[4]31b'!F73-'[4]33b'!F73</f>
        <v>11696.38722244</v>
      </c>
      <c r="G75" s="531">
        <f t="shared" si="14"/>
        <v>21275.285204121999</v>
      </c>
      <c r="H75" s="694">
        <f>+'[4]31b'!H73-'[4]33b'!H73</f>
        <v>456.78298619999998</v>
      </c>
      <c r="I75" s="695">
        <f>+'[4]31b'!I73-'[4]33b'!I73</f>
        <v>272.63127499999996</v>
      </c>
      <c r="J75" s="695">
        <f>+'[4]31b'!J73-'[4]33b'!J73</f>
        <v>1263.6139600000001</v>
      </c>
      <c r="K75" s="694">
        <f t="shared" si="12"/>
        <v>1993.0282212000002</v>
      </c>
      <c r="L75" s="695">
        <f>+'[4]31b'!L73-'[4]33b'!L73</f>
        <v>55.232292926000007</v>
      </c>
      <c r="M75" s="695">
        <f>+'[4]31b'!M73-'[4]33b'!M73</f>
        <v>0.32018627799999999</v>
      </c>
      <c r="N75" s="532">
        <f>+'[4]31b'!N73-'[4]33b'!N73</f>
        <v>288.71558889999994</v>
      </c>
      <c r="O75" s="531">
        <f t="shared" si="13"/>
        <v>344.26806810399995</v>
      </c>
      <c r="P75" s="531">
        <f>+O75+C75+'[4]32a'!C73</f>
        <v>26081.347497865998</v>
      </c>
      <c r="T75" s="561"/>
      <c r="V75" s="561"/>
    </row>
    <row r="76" spans="2:22" s="634" customFormat="1" ht="34.9" hidden="1" customHeight="1">
      <c r="B76" s="217">
        <v>43252</v>
      </c>
      <c r="C76" s="696">
        <f t="shared" si="1"/>
        <v>23068.294831128002</v>
      </c>
      <c r="D76" s="696">
        <f>+'[4]31b'!D74-'[4]33b'!D74</f>
        <v>5515.9214383959998</v>
      </c>
      <c r="E76" s="697">
        <f>+'[4]31b'!E74-'[4]33b'!E74</f>
        <v>4042.2121923020004</v>
      </c>
      <c r="F76" s="697">
        <f>+'[4]31b'!F74-'[4]33b'!F74</f>
        <v>11554.65108953</v>
      </c>
      <c r="G76" s="696">
        <f t="shared" si="14"/>
        <v>21112.784720228003</v>
      </c>
      <c r="H76" s="696">
        <f>+'[4]31b'!H74-'[4]33b'!H74</f>
        <v>444.49244589999989</v>
      </c>
      <c r="I76" s="697">
        <f>+'[4]31b'!I74-'[4]33b'!I74</f>
        <v>276.88058100000001</v>
      </c>
      <c r="J76" s="697">
        <f>+'[4]31b'!J74-'[4]33b'!J74</f>
        <v>1234.137084</v>
      </c>
      <c r="K76" s="696">
        <f t="shared" si="12"/>
        <v>1955.5101108999997</v>
      </c>
      <c r="L76" s="697">
        <f>+'[4]31b'!L74-'[4]33b'!L74</f>
        <v>55.504494501000011</v>
      </c>
      <c r="M76" s="697">
        <f>+'[4]31b'!M74-'[4]33b'!M74</f>
        <v>0.46369366400000001</v>
      </c>
      <c r="N76" s="537">
        <f>+'[4]31b'!N74-'[4]33b'!N74</f>
        <v>286.57364660000002</v>
      </c>
      <c r="O76" s="536">
        <f t="shared" si="13"/>
        <v>342.54183476500003</v>
      </c>
      <c r="P76" s="536">
        <f>+O76+C76+'[4]32a'!C74</f>
        <v>25786.443593823002</v>
      </c>
      <c r="T76" s="561"/>
      <c r="V76" s="561"/>
    </row>
    <row r="77" spans="2:22" s="634" customFormat="1" ht="34.9" hidden="1" customHeight="1">
      <c r="B77" s="216">
        <v>43282</v>
      </c>
      <c r="C77" s="694">
        <f t="shared" si="1"/>
        <v>23028.159358163997</v>
      </c>
      <c r="D77" s="694">
        <f>+'[4]31b'!D75-'[4]33b'!D75</f>
        <v>5516.8651322839996</v>
      </c>
      <c r="E77" s="532">
        <f>+'[4]31b'!E75-'[4]33b'!E75</f>
        <v>4032.0898914499994</v>
      </c>
      <c r="F77" s="532">
        <f>+'[4]31b'!F75-'[4]33b'!F75</f>
        <v>11510.294054529999</v>
      </c>
      <c r="G77" s="531">
        <f t="shared" si="14"/>
        <v>21059.249078263998</v>
      </c>
      <c r="H77" s="694">
        <f>+'[4]31b'!H75-'[4]33b'!H75</f>
        <v>443.64509590000011</v>
      </c>
      <c r="I77" s="695">
        <f>+'[4]31b'!I75-'[4]33b'!I75</f>
        <v>277.17917900000003</v>
      </c>
      <c r="J77" s="695">
        <f>+'[4]31b'!J75-'[4]33b'!J75</f>
        <v>1248.0860050000001</v>
      </c>
      <c r="K77" s="694">
        <f t="shared" si="12"/>
        <v>1968.9102799000002</v>
      </c>
      <c r="L77" s="695">
        <f>+'[4]31b'!L75-'[4]33b'!L75</f>
        <v>49.696192703000008</v>
      </c>
      <c r="M77" s="695">
        <f>+'[4]31b'!M75-'[4]33b'!M75</f>
        <v>0.50169357000000003</v>
      </c>
      <c r="N77" s="532">
        <f>+'[4]31b'!N75-'[4]33b'!N75</f>
        <v>287.54618090000002</v>
      </c>
      <c r="O77" s="531">
        <f t="shared" si="13"/>
        <v>337.74406717300002</v>
      </c>
      <c r="P77" s="531">
        <f>+O77+C77+'[4]32a'!C75</f>
        <v>25704.493729211998</v>
      </c>
      <c r="T77" s="561"/>
      <c r="V77" s="561"/>
    </row>
    <row r="78" spans="2:22" s="634" customFormat="1" ht="34.9" hidden="1" customHeight="1">
      <c r="B78" s="217">
        <v>43313</v>
      </c>
      <c r="C78" s="696">
        <f t="shared" si="1"/>
        <v>23120.697955394997</v>
      </c>
      <c r="D78" s="696">
        <f>+'[4]31b'!D76-'[4]33b'!D76</f>
        <v>5568.8503496859994</v>
      </c>
      <c r="E78" s="697">
        <f>+'[4]31b'!E76-'[4]33b'!E76</f>
        <v>3961.636908679</v>
      </c>
      <c r="F78" s="697">
        <f>+'[4]31b'!F76-'[4]33b'!F76</f>
        <v>11596.269221529999</v>
      </c>
      <c r="G78" s="696">
        <f t="shared" si="14"/>
        <v>21126.756479894997</v>
      </c>
      <c r="H78" s="696">
        <f>+'[4]31b'!H76-'[4]33b'!H76</f>
        <v>450.3993284999998</v>
      </c>
      <c r="I78" s="697">
        <f>+'[4]31b'!I76-'[4]33b'!I76</f>
        <v>275.77813100000003</v>
      </c>
      <c r="J78" s="697">
        <f>+'[4]31b'!J76-'[4]33b'!J76</f>
        <v>1267.7640160000001</v>
      </c>
      <c r="K78" s="696">
        <f t="shared" si="12"/>
        <v>1993.9414754999998</v>
      </c>
      <c r="L78" s="697">
        <f>+'[4]31b'!L76-'[4]33b'!L76</f>
        <v>48.952904720999989</v>
      </c>
      <c r="M78" s="697">
        <f>+'[4]31b'!M76-'[4]33b'!M76</f>
        <v>0.34694911599999995</v>
      </c>
      <c r="N78" s="537">
        <f>+'[4]31b'!N76-'[4]33b'!N76</f>
        <v>281.54412939999997</v>
      </c>
      <c r="O78" s="536">
        <f t="shared" si="13"/>
        <v>330.84398323699997</v>
      </c>
      <c r="P78" s="536">
        <f>+O78+C78+'[4]32a'!C76</f>
        <v>25823.147419499994</v>
      </c>
      <c r="T78" s="561"/>
      <c r="V78" s="561"/>
    </row>
    <row r="79" spans="2:22" s="634" customFormat="1" ht="34.9" hidden="1" customHeight="1">
      <c r="B79" s="216">
        <v>43344</v>
      </c>
      <c r="C79" s="694">
        <f t="shared" si="1"/>
        <v>23026.14713152</v>
      </c>
      <c r="D79" s="694">
        <f>+'[4]31b'!D77-'[4]33b'!D77</f>
        <v>5464.8543734939994</v>
      </c>
      <c r="E79" s="532">
        <f>+'[4]31b'!E77-'[4]33b'!E77</f>
        <v>3941.9556919859997</v>
      </c>
      <c r="F79" s="532">
        <f>+'[4]31b'!F77-'[4]33b'!F77</f>
        <v>11641.781595839999</v>
      </c>
      <c r="G79" s="531">
        <f t="shared" si="14"/>
        <v>21048.591661319999</v>
      </c>
      <c r="H79" s="694">
        <f>+'[4]31b'!H77-'[4]33b'!H77</f>
        <v>430.39828119999981</v>
      </c>
      <c r="I79" s="695">
        <f>+'[4]31b'!I77-'[4]33b'!I77</f>
        <v>270.43176200000005</v>
      </c>
      <c r="J79" s="695">
        <f>+'[4]31b'!J77-'[4]33b'!J77</f>
        <v>1276.7254270000001</v>
      </c>
      <c r="K79" s="694">
        <f t="shared" si="12"/>
        <v>1977.5554701999999</v>
      </c>
      <c r="L79" s="695">
        <f>+'[4]31b'!L77-'[4]33b'!L77</f>
        <v>48.605298421000008</v>
      </c>
      <c r="M79" s="695">
        <f>+'[4]31b'!M77-'[4]33b'!M77</f>
        <v>0.68833143699999999</v>
      </c>
      <c r="N79" s="532">
        <f>+'[4]31b'!N77-'[4]33b'!N77</f>
        <v>281.27915690000003</v>
      </c>
      <c r="O79" s="531">
        <f t="shared" si="13"/>
        <v>330.57278675800006</v>
      </c>
      <c r="P79" s="531">
        <f>+O79+C79+'[4]32a'!C77</f>
        <v>25686.350619151999</v>
      </c>
      <c r="T79" s="561"/>
      <c r="V79" s="561"/>
    </row>
    <row r="80" spans="2:22" s="634" customFormat="1" ht="34.9" hidden="1" customHeight="1">
      <c r="B80" s="217">
        <v>43374</v>
      </c>
      <c r="C80" s="696">
        <f t="shared" si="1"/>
        <v>22955.003241241</v>
      </c>
      <c r="D80" s="696">
        <f>+'[4]31b'!D78-'[4]33b'!D78</f>
        <v>5389.2623155599995</v>
      </c>
      <c r="E80" s="697">
        <f>+'[4]31b'!E78-'[4]33b'!E78</f>
        <v>3923.6348646709994</v>
      </c>
      <c r="F80" s="697">
        <f>+'[4]31b'!F78-'[4]33b'!F78</f>
        <v>11659.080564209999</v>
      </c>
      <c r="G80" s="696">
        <f t="shared" si="14"/>
        <v>20971.977744440999</v>
      </c>
      <c r="H80" s="696">
        <f>+'[4]31b'!H78-'[4]33b'!H78</f>
        <v>426.77457279999987</v>
      </c>
      <c r="I80" s="697">
        <f>+'[4]31b'!I78-'[4]33b'!I78</f>
        <v>271.40533799999997</v>
      </c>
      <c r="J80" s="697">
        <f>+'[4]31b'!J78-'[4]33b'!J78</f>
        <v>1284.8455860000001</v>
      </c>
      <c r="K80" s="696">
        <f t="shared" si="12"/>
        <v>1983.0254967999999</v>
      </c>
      <c r="L80" s="697">
        <f>+'[4]31b'!L78-'[4]33b'!L78</f>
        <v>34.373590993999997</v>
      </c>
      <c r="M80" s="697">
        <f>+'[4]31b'!M78-'[4]33b'!M78</f>
        <v>0.90409607499999989</v>
      </c>
      <c r="N80" s="537">
        <f>+'[4]31b'!N78-'[4]33b'!N78</f>
        <v>281.32700980000004</v>
      </c>
      <c r="O80" s="536">
        <f t="shared" si="13"/>
        <v>316.60469686900001</v>
      </c>
      <c r="P80" s="536">
        <f>+O80+C80+'[4]32a'!C78</f>
        <v>25676.733240613998</v>
      </c>
      <c r="T80" s="561"/>
      <c r="V80" s="561"/>
    </row>
    <row r="81" spans="2:22" s="634" customFormat="1" ht="34.9" hidden="1" customHeight="1">
      <c r="B81" s="216">
        <v>43405</v>
      </c>
      <c r="C81" s="694">
        <f t="shared" si="1"/>
        <v>22914.933281116002</v>
      </c>
      <c r="D81" s="694">
        <f>+'[4]31b'!D79-'[4]33b'!D79</f>
        <v>5322.3736727750011</v>
      </c>
      <c r="E81" s="532">
        <f>+'[4]31b'!E79-'[4]33b'!E79</f>
        <v>3923.0560671010003</v>
      </c>
      <c r="F81" s="532">
        <f>+'[4]31b'!F79-'[4]33b'!F79</f>
        <v>11651.932813140002</v>
      </c>
      <c r="G81" s="531">
        <f t="shared" si="14"/>
        <v>20897.362553016002</v>
      </c>
      <c r="H81" s="694">
        <f>+'[4]31b'!H79-'[4]33b'!H79</f>
        <v>427.19002310000008</v>
      </c>
      <c r="I81" s="695">
        <f>+'[4]31b'!I79-'[4]33b'!I79</f>
        <v>277.29813500000006</v>
      </c>
      <c r="J81" s="695">
        <f>+'[4]31b'!J79-'[4]33b'!J79</f>
        <v>1313.08257</v>
      </c>
      <c r="K81" s="694">
        <f t="shared" si="12"/>
        <v>2017.5707281000002</v>
      </c>
      <c r="L81" s="695">
        <f>+'[4]31b'!L79-'[4]33b'!L79</f>
        <v>57.951325173999997</v>
      </c>
      <c r="M81" s="695">
        <f>+'[4]31b'!M79-'[4]33b'!M79</f>
        <v>0.89055728500000009</v>
      </c>
      <c r="N81" s="532">
        <f>+'[4]31b'!N79-'[4]33b'!N79</f>
        <v>273.6576632</v>
      </c>
      <c r="O81" s="531">
        <f t="shared" si="13"/>
        <v>332.49954565899998</v>
      </c>
      <c r="P81" s="531">
        <f>+O81+C81+'[4]32a'!C79</f>
        <v>25568.748623115003</v>
      </c>
      <c r="T81" s="561"/>
      <c r="V81" s="561"/>
    </row>
    <row r="82" spans="2:22" s="634" customFormat="1" ht="34.9" hidden="1" customHeight="1">
      <c r="B82" s="217">
        <v>43435</v>
      </c>
      <c r="C82" s="696">
        <f t="shared" si="1"/>
        <v>22798.508784439997</v>
      </c>
      <c r="D82" s="696">
        <f>+'[4]31b'!D80-'[4]33b'!D80</f>
        <v>5226.598867576</v>
      </c>
      <c r="E82" s="697">
        <f>+'[4]31b'!E80-'[4]33b'!E80</f>
        <v>3970.5387031939999</v>
      </c>
      <c r="F82" s="697">
        <f>+'[4]31b'!F80-'[4]33b'!F80</f>
        <v>11649.21334307</v>
      </c>
      <c r="G82" s="696">
        <f t="shared" si="14"/>
        <v>20846.350913839997</v>
      </c>
      <c r="H82" s="696">
        <f>+'[4]31b'!H80-'[4]33b'!H80</f>
        <v>399.40989660000014</v>
      </c>
      <c r="I82" s="697">
        <f>+'[4]31b'!I80-'[4]33b'!I80</f>
        <v>277.94080599999995</v>
      </c>
      <c r="J82" s="697">
        <f>+'[4]31b'!J80-'[4]33b'!J80</f>
        <v>1274.807168</v>
      </c>
      <c r="K82" s="696">
        <f t="shared" si="12"/>
        <v>1952.1578706</v>
      </c>
      <c r="L82" s="697">
        <f>+'[4]31b'!L80-'[4]33b'!L80</f>
        <v>86.855914526000007</v>
      </c>
      <c r="M82" s="697">
        <f>+'[4]31b'!M80-'[4]33b'!M80</f>
        <v>1.0426505799999999</v>
      </c>
      <c r="N82" s="537">
        <f>+'[4]31b'!N80-'[4]33b'!N80</f>
        <v>275.20085789999996</v>
      </c>
      <c r="O82" s="536">
        <f t="shared" si="13"/>
        <v>363.09942300599994</v>
      </c>
      <c r="P82" s="536">
        <f>+O82+C82+'[4]32a'!C80</f>
        <v>25667.524817322996</v>
      </c>
      <c r="T82" s="561"/>
      <c r="V82" s="561"/>
    </row>
    <row r="83" spans="2:22" s="634" customFormat="1" ht="34.9" hidden="1" customHeight="1">
      <c r="B83" s="215">
        <v>2019</v>
      </c>
      <c r="C83" s="636"/>
      <c r="D83" s="636"/>
      <c r="E83" s="636"/>
      <c r="F83" s="636"/>
      <c r="G83" s="636"/>
      <c r="H83" s="636"/>
      <c r="I83" s="636"/>
      <c r="J83" s="636"/>
      <c r="K83" s="636"/>
      <c r="L83" s="637"/>
      <c r="M83" s="637"/>
      <c r="N83" s="891"/>
      <c r="O83" s="891"/>
      <c r="P83" s="891"/>
      <c r="T83" s="561"/>
      <c r="V83" s="561"/>
    </row>
    <row r="84" spans="2:22" s="634" customFormat="1" ht="34.9" hidden="1" customHeight="1">
      <c r="B84" s="216">
        <v>43466</v>
      </c>
      <c r="C84" s="694">
        <f t="shared" si="1"/>
        <v>22773.735639997998</v>
      </c>
      <c r="D84" s="694">
        <f>+'[4]31b'!D82-'[4]33b'!D82</f>
        <v>5143.9641055619995</v>
      </c>
      <c r="E84" s="532">
        <f>+'[4]31b'!E82-'[4]33b'!E82</f>
        <v>3902.1285852659994</v>
      </c>
      <c r="F84" s="532">
        <f>+'[4]31b'!F82-'[4]33b'!F82</f>
        <v>11751.324673069999</v>
      </c>
      <c r="G84" s="531">
        <f t="shared" si="14"/>
        <v>20797.417363897999</v>
      </c>
      <c r="H84" s="694">
        <f>+'[4]31b'!H82-'[4]33b'!H82</f>
        <v>391.72933309999996</v>
      </c>
      <c r="I84" s="695">
        <f>+'[4]31b'!I82-'[4]33b'!I82</f>
        <v>280.50449199999997</v>
      </c>
      <c r="J84" s="695">
        <f>+'[4]31b'!J82-'[4]33b'!J82</f>
        <v>1304.0844510000002</v>
      </c>
      <c r="K84" s="694">
        <f t="shared" si="12"/>
        <v>1976.3182761</v>
      </c>
      <c r="L84" s="695">
        <f>+'[4]31b'!L82-'[4]33b'!L82</f>
        <v>39.142258351000009</v>
      </c>
      <c r="M84" s="695">
        <f>+'[4]31b'!M82-'[4]33b'!M82</f>
        <v>0.46216052700000004</v>
      </c>
      <c r="N84" s="532">
        <f>+'[4]31b'!N82-'[4]33b'!N82</f>
        <v>296.45871613999998</v>
      </c>
      <c r="O84" s="531">
        <f t="shared" si="13"/>
        <v>336.06313501799997</v>
      </c>
      <c r="P84" s="531">
        <f>+O84+C84+'[4]32a'!C82</f>
        <v>25513.479376383999</v>
      </c>
      <c r="T84" s="561"/>
      <c r="V84" s="561"/>
    </row>
    <row r="85" spans="2:22" s="634" customFormat="1" ht="34.9" hidden="1" customHeight="1">
      <c r="B85" s="217">
        <v>43497</v>
      </c>
      <c r="C85" s="696">
        <f t="shared" ref="C85:C147" si="15">+G85+K85</f>
        <v>22920.123159313</v>
      </c>
      <c r="D85" s="696">
        <f>+'[4]31b'!D83-'[4]33b'!D83</f>
        <v>5149.6875292859995</v>
      </c>
      <c r="E85" s="697">
        <f>+'[4]31b'!E83-'[4]33b'!E83</f>
        <v>3900.8603623570007</v>
      </c>
      <c r="F85" s="697">
        <f>+'[4]31b'!F83-'[4]33b'!F83</f>
        <v>11909.473647070001</v>
      </c>
      <c r="G85" s="696">
        <f t="shared" si="14"/>
        <v>20960.021538713001</v>
      </c>
      <c r="H85" s="696">
        <f>+'[4]31b'!H83-'[4]33b'!H83</f>
        <v>389.83516059999977</v>
      </c>
      <c r="I85" s="697">
        <f>+'[4]31b'!I83-'[4]33b'!I83</f>
        <v>285.95494100000002</v>
      </c>
      <c r="J85" s="697">
        <f>+'[4]31b'!J83-'[4]33b'!J83</f>
        <v>1284.3115189999999</v>
      </c>
      <c r="K85" s="696">
        <f t="shared" si="12"/>
        <v>1960.1016205999997</v>
      </c>
      <c r="L85" s="697">
        <f>+'[4]31b'!L83-'[4]33b'!L83</f>
        <v>43.087788685999996</v>
      </c>
      <c r="M85" s="697">
        <f>+'[4]31b'!M83-'[4]33b'!M83</f>
        <v>0.65693731200000005</v>
      </c>
      <c r="N85" s="537">
        <f>+'[4]31b'!N83-'[4]33b'!N83</f>
        <v>267.93267134000001</v>
      </c>
      <c r="O85" s="536">
        <f t="shared" si="13"/>
        <v>311.67739733799999</v>
      </c>
      <c r="P85" s="536">
        <f>+O85+C85+'[4]32a'!C83</f>
        <v>25611.891966304</v>
      </c>
      <c r="T85" s="561"/>
      <c r="V85" s="561"/>
    </row>
    <row r="86" spans="2:22" s="634" customFormat="1" ht="34.9" hidden="1" customHeight="1">
      <c r="B86" s="216">
        <v>43525</v>
      </c>
      <c r="C86" s="694">
        <f t="shared" si="15"/>
        <v>23125.816311022001</v>
      </c>
      <c r="D86" s="694">
        <f>+'[4]31b'!D84-'[4]33b'!D84</f>
        <v>5248.4759869270001</v>
      </c>
      <c r="E86" s="532">
        <f>+'[4]31b'!E84-'[4]33b'!E84</f>
        <v>3931.3916700050004</v>
      </c>
      <c r="F86" s="532">
        <f>+'[4]31b'!F84-'[4]33b'!F84</f>
        <v>11952.068071189999</v>
      </c>
      <c r="G86" s="531">
        <f t="shared" si="14"/>
        <v>21131.935728122</v>
      </c>
      <c r="H86" s="694">
        <f>+'[4]31b'!H84-'[4]33b'!H84</f>
        <v>389.03594990000011</v>
      </c>
      <c r="I86" s="695">
        <f>+'[4]31b'!I84-'[4]33b'!I84</f>
        <v>288.60510699999998</v>
      </c>
      <c r="J86" s="695">
        <f>+'[4]31b'!J84-'[4]33b'!J84</f>
        <v>1316.2395259999998</v>
      </c>
      <c r="K86" s="694">
        <f t="shared" si="12"/>
        <v>1993.8805828999998</v>
      </c>
      <c r="L86" s="695">
        <f>+'[4]31b'!L84-'[4]33b'!L84</f>
        <v>39.889882006000008</v>
      </c>
      <c r="M86" s="695">
        <f>+'[4]31b'!M84-'[4]33b'!M84</f>
        <v>2.1233364999999997</v>
      </c>
      <c r="N86" s="532">
        <f>+'[4]31b'!N84-'[4]33b'!N84</f>
        <v>268.57049239999998</v>
      </c>
      <c r="O86" s="531">
        <f t="shared" si="13"/>
        <v>310.58371090599996</v>
      </c>
      <c r="P86" s="531">
        <f>+O86+C86+'[4]32a'!C84</f>
        <v>25680.366775703002</v>
      </c>
      <c r="T86" s="561"/>
      <c r="V86" s="561"/>
    </row>
    <row r="87" spans="2:22" s="634" customFormat="1" ht="34.9" hidden="1" customHeight="1">
      <c r="B87" s="217">
        <v>43556</v>
      </c>
      <c r="C87" s="696">
        <f t="shared" si="15"/>
        <v>23161.803741814001</v>
      </c>
      <c r="D87" s="696">
        <f>+'[4]31b'!D85-'[4]33b'!D85</f>
        <v>5228.187656832999</v>
      </c>
      <c r="E87" s="697">
        <f>+'[4]31b'!E85-'[4]33b'!E85</f>
        <v>3933.3353989689999</v>
      </c>
      <c r="F87" s="697">
        <f>+'[4]31b'!F85-'[4]33b'!F85</f>
        <v>11963.159858190002</v>
      </c>
      <c r="G87" s="696">
        <f t="shared" si="14"/>
        <v>21124.682913992001</v>
      </c>
      <c r="H87" s="696">
        <f>+'[4]31b'!H85-'[4]33b'!H85</f>
        <v>403.07121150000012</v>
      </c>
      <c r="I87" s="697">
        <f>+'[4]31b'!I85-'[4]33b'!I85</f>
        <v>297.533208</v>
      </c>
      <c r="J87" s="697">
        <f>+'[4]31b'!J85-'[4]33b'!J85</f>
        <v>1336.516408322</v>
      </c>
      <c r="K87" s="696">
        <f t="shared" si="12"/>
        <v>2037.1208278220001</v>
      </c>
      <c r="L87" s="697">
        <f>+'[4]31b'!L85-'[4]33b'!L85</f>
        <v>41.818023150000002</v>
      </c>
      <c r="M87" s="697">
        <f>+'[4]31b'!M85-'[4]33b'!M85</f>
        <v>1.7977339800000001</v>
      </c>
      <c r="N87" s="537">
        <f>+'[4]31b'!N85-'[4]33b'!N85</f>
        <v>271.12658270999998</v>
      </c>
      <c r="O87" s="536">
        <f t="shared" si="13"/>
        <v>314.74233984</v>
      </c>
      <c r="P87" s="536">
        <f>+O87+C87+'[4]32a'!C85</f>
        <v>25803.845184274</v>
      </c>
      <c r="T87" s="561"/>
      <c r="V87" s="561"/>
    </row>
    <row r="88" spans="2:22" s="634" customFormat="1" ht="34.9" hidden="1" customHeight="1">
      <c r="B88" s="216">
        <v>43586</v>
      </c>
      <c r="C88" s="694">
        <f t="shared" si="15"/>
        <v>23303.923911897</v>
      </c>
      <c r="D88" s="694">
        <f>+'[4]31b'!D86-'[4]33b'!D86</f>
        <v>5305.5871260519998</v>
      </c>
      <c r="E88" s="532">
        <f>+'[4]31b'!E86-'[4]33b'!E86</f>
        <v>3954.2604428550003</v>
      </c>
      <c r="F88" s="532">
        <f>+'[4]31b'!F86-'[4]33b'!F86</f>
        <v>11997.276441189999</v>
      </c>
      <c r="G88" s="531">
        <f t="shared" si="14"/>
        <v>21257.124010096999</v>
      </c>
      <c r="H88" s="694">
        <f>+'[4]31b'!H86-'[4]33b'!H86</f>
        <v>407.65560779999987</v>
      </c>
      <c r="I88" s="695">
        <f>+'[4]31b'!I86-'[4]33b'!I86</f>
        <v>296.70648299999999</v>
      </c>
      <c r="J88" s="695">
        <f>+'[4]31b'!J86-'[4]33b'!J86</f>
        <v>1342.4378110000002</v>
      </c>
      <c r="K88" s="694">
        <f t="shared" si="12"/>
        <v>2046.7999018</v>
      </c>
      <c r="L88" s="695">
        <f>+'[4]31b'!L86-'[4]33b'!L86</f>
        <v>41.269596710999991</v>
      </c>
      <c r="M88" s="695">
        <f>+'[4]31b'!M86-'[4]33b'!M86</f>
        <v>2.0717108300000002</v>
      </c>
      <c r="N88" s="532">
        <f>+'[4]31b'!N86-'[4]33b'!N86</f>
        <v>272.04076194999999</v>
      </c>
      <c r="O88" s="531">
        <f t="shared" si="13"/>
        <v>315.38206949099998</v>
      </c>
      <c r="P88" s="531">
        <f>+O88+C88+'[4]32a'!C86</f>
        <v>25934.446711336001</v>
      </c>
      <c r="T88" s="561"/>
      <c r="V88" s="561"/>
    </row>
    <row r="89" spans="2:22" s="634" customFormat="1" ht="34.9" hidden="1" customHeight="1">
      <c r="B89" s="217">
        <v>43617</v>
      </c>
      <c r="C89" s="696">
        <f t="shared" si="15"/>
        <v>23482.479011981002</v>
      </c>
      <c r="D89" s="696">
        <f>+'[4]31b'!D87-'[4]33b'!D87</f>
        <v>5418.2999475239994</v>
      </c>
      <c r="E89" s="697">
        <f>+'[4]31b'!E87-'[4]33b'!E87</f>
        <v>3960.3460063070002</v>
      </c>
      <c r="F89" s="697">
        <f>+'[4]31b'!F87-'[4]33b'!F87</f>
        <v>11994.193844950001</v>
      </c>
      <c r="G89" s="696">
        <f t="shared" si="14"/>
        <v>21372.839798781002</v>
      </c>
      <c r="H89" s="696">
        <f>+'[4]31b'!H87-'[4]33b'!H87</f>
        <v>424.25377419999995</v>
      </c>
      <c r="I89" s="697">
        <f>+'[4]31b'!I87-'[4]33b'!I87</f>
        <v>313.48828000000003</v>
      </c>
      <c r="J89" s="697">
        <f>+'[4]31b'!J87-'[4]33b'!J87</f>
        <v>1371.8971589999996</v>
      </c>
      <c r="K89" s="696">
        <f t="shared" si="12"/>
        <v>2109.6392131999996</v>
      </c>
      <c r="L89" s="697">
        <f>+'[4]31b'!L87-'[4]33b'!L87</f>
        <v>40.720901365000003</v>
      </c>
      <c r="M89" s="697">
        <f>+'[4]31b'!M87-'[4]33b'!M87</f>
        <v>1.0460589499999999</v>
      </c>
      <c r="N89" s="537">
        <f>+'[4]31b'!N87-'[4]33b'!N87</f>
        <v>272.47402504000007</v>
      </c>
      <c r="O89" s="536">
        <f t="shared" si="13"/>
        <v>314.24098535500008</v>
      </c>
      <c r="P89" s="536">
        <f>+O89+C89+'[4]32a'!C87</f>
        <v>26120.535871588003</v>
      </c>
      <c r="T89" s="561"/>
      <c r="V89" s="561"/>
    </row>
    <row r="90" spans="2:22" s="634" customFormat="1" ht="34.9" hidden="1" customHeight="1">
      <c r="B90" s="216">
        <v>43647</v>
      </c>
      <c r="C90" s="694">
        <f t="shared" si="15"/>
        <v>23733.904323551</v>
      </c>
      <c r="D90" s="694">
        <f>+'[4]31b'!D88-'[4]33b'!D88</f>
        <v>5475.4851645989984</v>
      </c>
      <c r="E90" s="532">
        <f>+'[4]31b'!E88-'[4]33b'!E88</f>
        <v>3982.7755361020008</v>
      </c>
      <c r="F90" s="532">
        <f>+'[4]31b'!F88-'[4]33b'!F88</f>
        <v>12135.177065950002</v>
      </c>
      <c r="G90" s="531">
        <f t="shared" si="14"/>
        <v>21593.437766651001</v>
      </c>
      <c r="H90" s="694">
        <f>+'[4]31b'!H88-'[4]33b'!H88</f>
        <v>432.88187390000007</v>
      </c>
      <c r="I90" s="695">
        <f>+'[4]31b'!I88-'[4]33b'!I88</f>
        <v>322.90998300000007</v>
      </c>
      <c r="J90" s="695">
        <f>+'[4]31b'!J88-'[4]33b'!J88</f>
        <v>1384.6747</v>
      </c>
      <c r="K90" s="694">
        <f t="shared" si="12"/>
        <v>2140.4665568999999</v>
      </c>
      <c r="L90" s="695">
        <f>+'[4]31b'!L88-'[4]33b'!L88</f>
        <v>39.522032207999999</v>
      </c>
      <c r="M90" s="695">
        <f>+'[4]31b'!M88-'[4]33b'!M88</f>
        <v>1.5201141699999998</v>
      </c>
      <c r="N90" s="532">
        <f>+'[4]31b'!N88-'[4]33b'!N88</f>
        <v>270.70786311000001</v>
      </c>
      <c r="O90" s="531">
        <f t="shared" si="13"/>
        <v>311.75000948799999</v>
      </c>
      <c r="P90" s="531">
        <f>+O90+C90+'[4]32a'!C88</f>
        <v>26461.687952890999</v>
      </c>
      <c r="T90" s="561"/>
      <c r="V90" s="561"/>
    </row>
    <row r="91" spans="2:22" s="634" customFormat="1" ht="34.9" hidden="1" customHeight="1">
      <c r="B91" s="217">
        <v>43678</v>
      </c>
      <c r="C91" s="696">
        <f t="shared" si="15"/>
        <v>23953.003759203999</v>
      </c>
      <c r="D91" s="696">
        <f>+'[4]31b'!D89-'[4]33b'!D89</f>
        <v>5644.6801312879998</v>
      </c>
      <c r="E91" s="697">
        <f>+'[4]31b'!E89-'[4]33b'!E89</f>
        <v>3946.1123558859999</v>
      </c>
      <c r="F91" s="697">
        <f>+'[4]31b'!F89-'[4]33b'!F89</f>
        <v>12241.96209443</v>
      </c>
      <c r="G91" s="696">
        <f t="shared" si="14"/>
        <v>21832.754581604</v>
      </c>
      <c r="H91" s="696">
        <f>+'[4]31b'!H89-'[4]33b'!H89</f>
        <v>414.91781860000003</v>
      </c>
      <c r="I91" s="697">
        <f>+'[4]31b'!I89-'[4]33b'!I89</f>
        <v>322.36864800000001</v>
      </c>
      <c r="J91" s="697">
        <f>+'[4]31b'!J89-'[4]33b'!J89</f>
        <v>1382.9627110000001</v>
      </c>
      <c r="K91" s="696">
        <f t="shared" si="12"/>
        <v>2120.2491776000002</v>
      </c>
      <c r="L91" s="697">
        <f>+'[4]31b'!L89-'[4]33b'!L89</f>
        <v>35.450919877000004</v>
      </c>
      <c r="M91" s="697">
        <f>+'[4]31b'!M89-'[4]33b'!M89</f>
        <v>1.1706633999999998</v>
      </c>
      <c r="N91" s="537">
        <f>+'[4]31b'!N89-'[4]33b'!N89</f>
        <v>281.89601913000001</v>
      </c>
      <c r="O91" s="536">
        <f t="shared" si="13"/>
        <v>318.51760240700003</v>
      </c>
      <c r="P91" s="536">
        <f>+O91+C91+'[4]32a'!C89</f>
        <v>26579.614547699995</v>
      </c>
      <c r="T91" s="561"/>
      <c r="V91" s="561"/>
    </row>
    <row r="92" spans="2:22" s="634" customFormat="1" ht="34.9" hidden="1" customHeight="1">
      <c r="B92" s="216">
        <v>43709</v>
      </c>
      <c r="C92" s="694">
        <f t="shared" si="15"/>
        <v>23956.361473656998</v>
      </c>
      <c r="D92" s="694">
        <f>+'[4]31b'!D90-'[4]33b'!D90</f>
        <v>5552.9301447649996</v>
      </c>
      <c r="E92" s="532">
        <f>+'[4]31b'!E90-'[4]33b'!E90</f>
        <v>3947.5464997919998</v>
      </c>
      <c r="F92" s="532">
        <f>+'[4]31b'!F90-'[4]33b'!F90</f>
        <v>12322.379537500001</v>
      </c>
      <c r="G92" s="531">
        <f t="shared" si="14"/>
        <v>21822.856182056999</v>
      </c>
      <c r="H92" s="694">
        <f>+'[4]31b'!H90-'[4]33b'!H90</f>
        <v>411.12637560000019</v>
      </c>
      <c r="I92" s="695">
        <f>+'[4]31b'!I90-'[4]33b'!I90</f>
        <v>313.46750600000001</v>
      </c>
      <c r="J92" s="695">
        <f>+'[4]31b'!J90-'[4]33b'!J90</f>
        <v>1408.9114099999997</v>
      </c>
      <c r="K92" s="694">
        <f t="shared" si="12"/>
        <v>2133.5052916</v>
      </c>
      <c r="L92" s="695">
        <f>+'[4]31b'!L90-'[4]33b'!L90</f>
        <v>43.343619786000005</v>
      </c>
      <c r="M92" s="695">
        <f>+'[4]31b'!M90-'[4]33b'!M90</f>
        <v>1.3769019900000001</v>
      </c>
      <c r="N92" s="532">
        <f>+'[4]31b'!N90-'[4]33b'!N90</f>
        <v>301.36156204000002</v>
      </c>
      <c r="O92" s="531">
        <f t="shared" si="13"/>
        <v>346.08208381600002</v>
      </c>
      <c r="P92" s="531">
        <f>+O92+C92+'[4]32a'!C90</f>
        <v>26822.677460827996</v>
      </c>
      <c r="T92" s="561"/>
      <c r="V92" s="561"/>
    </row>
    <row r="93" spans="2:22" s="634" customFormat="1" ht="34.9" hidden="1" customHeight="1">
      <c r="B93" s="217">
        <v>43739</v>
      </c>
      <c r="C93" s="696">
        <f t="shared" si="15"/>
        <v>24087.746400693002</v>
      </c>
      <c r="D93" s="696">
        <f>+'[4]31b'!D91-'[4]33b'!D91</f>
        <v>5567.4298283400003</v>
      </c>
      <c r="E93" s="697">
        <f>+'[4]31b'!E91-'[4]33b'!E91</f>
        <v>3955.1900559429996</v>
      </c>
      <c r="F93" s="697">
        <f>+'[4]31b'!F91-'[4]33b'!F91</f>
        <v>12438.86119691</v>
      </c>
      <c r="G93" s="696">
        <f t="shared" si="14"/>
        <v>21961.481081193</v>
      </c>
      <c r="H93" s="696">
        <f>+'[4]31b'!H91-'[4]33b'!H91</f>
        <v>409.75119250000012</v>
      </c>
      <c r="I93" s="697">
        <f>+'[4]31b'!I91-'[4]33b'!I91</f>
        <v>312.23412200000007</v>
      </c>
      <c r="J93" s="697">
        <f>+'[4]31b'!J91-'[4]33b'!J91</f>
        <v>1404.2800050000001</v>
      </c>
      <c r="K93" s="696">
        <f t="shared" si="12"/>
        <v>2126.2653195000003</v>
      </c>
      <c r="L93" s="697">
        <f>+'[4]31b'!L91-'[4]33b'!L91</f>
        <v>39.661453904000012</v>
      </c>
      <c r="M93" s="697">
        <f>+'[4]31b'!M91-'[4]33b'!M91</f>
        <v>0.68212164600000003</v>
      </c>
      <c r="N93" s="537">
        <f>+'[4]31b'!N91-'[4]33b'!N91</f>
        <v>303.77305297000004</v>
      </c>
      <c r="O93" s="536">
        <f t="shared" si="13"/>
        <v>344.11662852000006</v>
      </c>
      <c r="P93" s="536">
        <f>+O93+C93+'[4]32a'!C91</f>
        <v>27031.849626857005</v>
      </c>
      <c r="T93" s="561"/>
      <c r="V93" s="561"/>
    </row>
    <row r="94" spans="2:22" s="634" customFormat="1" ht="34.9" hidden="1" customHeight="1">
      <c r="B94" s="216">
        <v>43770</v>
      </c>
      <c r="C94" s="694">
        <f t="shared" si="15"/>
        <v>24098.514529594999</v>
      </c>
      <c r="D94" s="694">
        <f>+'[4]31b'!D92-'[4]33b'!D92</f>
        <v>5537.1619594860003</v>
      </c>
      <c r="E94" s="532">
        <f>+'[4]31b'!E92-'[4]33b'!E92</f>
        <v>3972.1423463889996</v>
      </c>
      <c r="F94" s="532">
        <f>+'[4]31b'!F92-'[4]33b'!F92</f>
        <v>12454.51000812</v>
      </c>
      <c r="G94" s="531">
        <f t="shared" si="14"/>
        <v>21963.814313995001</v>
      </c>
      <c r="H94" s="694">
        <f>+'[4]31b'!H92-'[4]33b'!H92</f>
        <v>399.16327160000003</v>
      </c>
      <c r="I94" s="695">
        <f>+'[4]31b'!I92-'[4]33b'!I92</f>
        <v>315.582607</v>
      </c>
      <c r="J94" s="695">
        <f>+'[4]31b'!J92-'[4]33b'!J92</f>
        <v>1419.9543369999999</v>
      </c>
      <c r="K94" s="694">
        <f t="shared" ref="K94:K147" si="16">SUM(H94:J94)</f>
        <v>2134.7002155999999</v>
      </c>
      <c r="L94" s="695">
        <f>+'[4]31b'!L92-'[4]33b'!L92</f>
        <v>47.104869938000007</v>
      </c>
      <c r="M94" s="695">
        <f>+'[4]31b'!M92-'[4]33b'!M92</f>
        <v>1.0862993999999999</v>
      </c>
      <c r="N94" s="532">
        <f>+'[4]31b'!N92-'[4]33b'!N92</f>
        <v>301.20829245999994</v>
      </c>
      <c r="O94" s="531">
        <f t="shared" ref="O94:O144" si="17">SUM(L94:N94)</f>
        <v>349.39946179799995</v>
      </c>
      <c r="P94" s="531">
        <f>+O94+C94+'[4]32a'!C92</f>
        <v>26905.928861370998</v>
      </c>
      <c r="T94" s="561"/>
      <c r="V94" s="561"/>
    </row>
    <row r="95" spans="2:22" s="634" customFormat="1" ht="34.9" hidden="1" customHeight="1">
      <c r="B95" s="217">
        <v>43800</v>
      </c>
      <c r="C95" s="696">
        <f t="shared" si="15"/>
        <v>24286.776116303001</v>
      </c>
      <c r="D95" s="696">
        <f>+'[4]31b'!D93-'[4]33b'!D93</f>
        <v>5617.3686650119998</v>
      </c>
      <c r="E95" s="697">
        <f>+'[4]31b'!E93-'[4]33b'!E93</f>
        <v>4077.6781610909998</v>
      </c>
      <c r="F95" s="697">
        <f>+'[4]31b'!F93-'[4]33b'!F93</f>
        <v>12435.402765000001</v>
      </c>
      <c r="G95" s="696">
        <f t="shared" si="14"/>
        <v>22130.449591103003</v>
      </c>
      <c r="H95" s="696">
        <f>+'[4]31b'!H93-'[4]33b'!H93</f>
        <v>415.56715020000024</v>
      </c>
      <c r="I95" s="697">
        <f>+'[4]31b'!I93-'[4]33b'!I93</f>
        <v>316.49716800000004</v>
      </c>
      <c r="J95" s="697">
        <f>+'[4]31b'!J93-'[4]33b'!J93</f>
        <v>1424.2622069999998</v>
      </c>
      <c r="K95" s="696">
        <f t="shared" si="16"/>
        <v>2156.3265252000001</v>
      </c>
      <c r="L95" s="697">
        <f>+'[4]31b'!L93-'[4]33b'!L93</f>
        <v>43.641053071000009</v>
      </c>
      <c r="M95" s="697">
        <f>+'[4]31b'!M93-'[4]33b'!M93</f>
        <v>1.1375692899999998</v>
      </c>
      <c r="N95" s="537">
        <f>+'[4]31b'!N93-'[4]33b'!N93</f>
        <v>302.90059888000002</v>
      </c>
      <c r="O95" s="536">
        <f t="shared" si="17"/>
        <v>347.67922124100005</v>
      </c>
      <c r="P95" s="536">
        <f>+O95+C95+'[4]32a'!C93</f>
        <v>27107.344322474</v>
      </c>
      <c r="T95" s="561"/>
      <c r="V95" s="561"/>
    </row>
    <row r="96" spans="2:22" s="634" customFormat="1" ht="34.9" hidden="1" customHeight="1">
      <c r="B96" s="215">
        <v>2020</v>
      </c>
      <c r="C96" s="636"/>
      <c r="D96" s="636"/>
      <c r="E96" s="636"/>
      <c r="F96" s="636"/>
      <c r="G96" s="636"/>
      <c r="H96" s="636"/>
      <c r="I96" s="636"/>
      <c r="J96" s="636"/>
      <c r="K96" s="636"/>
      <c r="L96" s="637"/>
      <c r="M96" s="637"/>
      <c r="N96" s="891"/>
      <c r="O96" s="891"/>
      <c r="P96" s="891"/>
      <c r="T96" s="561"/>
      <c r="V96" s="561"/>
    </row>
    <row r="97" spans="2:22" s="634" customFormat="1" ht="34.9" hidden="1" customHeight="1">
      <c r="B97" s="216">
        <v>43831</v>
      </c>
      <c r="C97" s="694">
        <f t="shared" si="15"/>
        <v>24376.097313816001</v>
      </c>
      <c r="D97" s="694">
        <f>+'[4]31b'!D95-'[4]33b'!D95</f>
        <v>5636.0961689129999</v>
      </c>
      <c r="E97" s="532">
        <f>+'[4]31b'!E95-'[4]33b'!E95</f>
        <v>4034.1579121030009</v>
      </c>
      <c r="F97" s="532">
        <f>+'[4]31b'!F95-'[4]33b'!F95</f>
        <v>12550.911048</v>
      </c>
      <c r="G97" s="531">
        <f t="shared" ref="G97:G147" si="18">SUM(D97:F97)</f>
        <v>22221.165129016001</v>
      </c>
      <c r="H97" s="694">
        <f>+'[4]31b'!H95-'[4]33b'!H95</f>
        <v>398.92276179999999</v>
      </c>
      <c r="I97" s="695">
        <f>+'[4]31b'!I95-'[4]33b'!I95</f>
        <v>316.64546200000001</v>
      </c>
      <c r="J97" s="695">
        <f>+'[4]31b'!J95-'[4]33b'!J95</f>
        <v>1439.363961</v>
      </c>
      <c r="K97" s="694">
        <f t="shared" si="16"/>
        <v>2154.9321848</v>
      </c>
      <c r="L97" s="695">
        <f>+'[4]31b'!L95-'[4]33b'!L95</f>
        <v>79.766858499000008</v>
      </c>
      <c r="M97" s="695">
        <f>+'[4]31b'!M95-'[4]33b'!M95</f>
        <v>0.75165697699999989</v>
      </c>
      <c r="N97" s="532">
        <f>+'[4]31b'!N95-'[4]33b'!N95</f>
        <v>301.97881919999998</v>
      </c>
      <c r="O97" s="531">
        <f t="shared" si="17"/>
        <v>382.49733467599998</v>
      </c>
      <c r="P97" s="531">
        <f>+O97+C97+'[4]32a'!C95</f>
        <v>27041.255519957002</v>
      </c>
      <c r="T97" s="561"/>
      <c r="V97" s="561"/>
    </row>
    <row r="98" spans="2:22" s="634" customFormat="1" ht="34.9" hidden="1" customHeight="1">
      <c r="B98" s="217">
        <v>43862</v>
      </c>
      <c r="C98" s="696">
        <f t="shared" si="15"/>
        <v>24499.202668755999</v>
      </c>
      <c r="D98" s="696">
        <f>+'[4]31b'!D96-'[4]33b'!D96</f>
        <v>5703.1241004629992</v>
      </c>
      <c r="E98" s="697">
        <f>+'[4]31b'!E96-'[4]33b'!E96</f>
        <v>4041.2233152930003</v>
      </c>
      <c r="F98" s="697">
        <f>+'[4]31b'!F96-'[4]33b'!F96</f>
        <v>12614.805480999999</v>
      </c>
      <c r="G98" s="696">
        <f t="shared" si="18"/>
        <v>22359.152896756001</v>
      </c>
      <c r="H98" s="696">
        <f>+'[4]31b'!H96-'[4]33b'!H96</f>
        <v>386.91855400000009</v>
      </c>
      <c r="I98" s="697">
        <f>+'[4]31b'!I96-'[4]33b'!I96</f>
        <v>307.66900800000002</v>
      </c>
      <c r="J98" s="697">
        <f>+'[4]31b'!J96-'[4]33b'!J96</f>
        <v>1445.4622099999999</v>
      </c>
      <c r="K98" s="696">
        <f t="shared" si="16"/>
        <v>2140.0497720000003</v>
      </c>
      <c r="L98" s="697">
        <f>+'[4]31b'!L96-'[4]33b'!L96</f>
        <v>38.433060929999996</v>
      </c>
      <c r="M98" s="697">
        <f>+'[4]31b'!M96-'[4]33b'!M96</f>
        <v>1.4881390100000003</v>
      </c>
      <c r="N98" s="537">
        <f>+'[4]31b'!N96-'[4]33b'!N96</f>
        <v>315.38079424</v>
      </c>
      <c r="O98" s="536">
        <f t="shared" si="17"/>
        <v>355.30199418000001</v>
      </c>
      <c r="P98" s="536">
        <f>+O98+C98+'[4]32a'!C96</f>
        <v>27203.158440945001</v>
      </c>
      <c r="T98" s="561"/>
      <c r="V98" s="561"/>
    </row>
    <row r="99" spans="2:22" s="634" customFormat="1" ht="34.9" hidden="1" customHeight="1">
      <c r="B99" s="216">
        <v>43891</v>
      </c>
      <c r="C99" s="694">
        <f t="shared" si="15"/>
        <v>24288.493731883002</v>
      </c>
      <c r="D99" s="694">
        <f>+'[4]31b'!D97-'[4]33b'!D97</f>
        <v>5647.1151891570007</v>
      </c>
      <c r="E99" s="532">
        <f>+'[4]31b'!E97-'[4]33b'!E97</f>
        <v>3989.961070026</v>
      </c>
      <c r="F99" s="532">
        <f>+'[4]31b'!F97-'[4]33b'!F97</f>
        <v>12558.051933999999</v>
      </c>
      <c r="G99" s="531">
        <f t="shared" si="18"/>
        <v>22195.128193183002</v>
      </c>
      <c r="H99" s="694">
        <f>+'[4]31b'!H97-'[4]33b'!H97</f>
        <v>387.81147069999997</v>
      </c>
      <c r="I99" s="695">
        <f>+'[4]31b'!I97-'[4]33b'!I97</f>
        <v>313.10703699999999</v>
      </c>
      <c r="J99" s="695">
        <f>+'[4]31b'!J97-'[4]33b'!J97</f>
        <v>1392.4470310000002</v>
      </c>
      <c r="K99" s="694">
        <f t="shared" si="16"/>
        <v>2093.3655386999999</v>
      </c>
      <c r="L99" s="695">
        <f>+'[4]31b'!L97-'[4]33b'!L97</f>
        <v>39.693607123999996</v>
      </c>
      <c r="M99" s="695">
        <f>+'[4]31b'!M97-'[4]33b'!M97</f>
        <v>1.3329391000000002</v>
      </c>
      <c r="N99" s="532">
        <f>+'[4]31b'!N97-'[4]33b'!N97</f>
        <v>312.03624093000002</v>
      </c>
      <c r="O99" s="531">
        <f t="shared" si="17"/>
        <v>353.06278715400003</v>
      </c>
      <c r="P99" s="531">
        <f>+O99+C99+'[4]32a'!C97</f>
        <v>26825.654391072003</v>
      </c>
      <c r="T99" s="561"/>
      <c r="V99" s="561"/>
    </row>
    <row r="100" spans="2:22" s="634" customFormat="1" ht="34.9" hidden="1" customHeight="1">
      <c r="B100" s="217">
        <v>43922</v>
      </c>
      <c r="C100" s="696">
        <f t="shared" si="15"/>
        <v>23974.107259095996</v>
      </c>
      <c r="D100" s="696">
        <f>+'[4]31b'!D98-'[4]33b'!D98</f>
        <v>5537.4331948719991</v>
      </c>
      <c r="E100" s="697">
        <f>+'[4]31b'!E98-'[4]33b'!E98</f>
        <v>3968.3404700239998</v>
      </c>
      <c r="F100" s="697">
        <f>+'[4]31b'!F98-'[4]33b'!F98</f>
        <v>12380.678629999999</v>
      </c>
      <c r="G100" s="696">
        <f t="shared" si="18"/>
        <v>21886.452294895997</v>
      </c>
      <c r="H100" s="696">
        <f>+'[4]31b'!H98-'[4]33b'!H98</f>
        <v>380.90595719999988</v>
      </c>
      <c r="I100" s="697">
        <f>+'[4]31b'!I98-'[4]33b'!I98</f>
        <v>315.99649399999998</v>
      </c>
      <c r="J100" s="697">
        <f>+'[4]31b'!J98-'[4]33b'!J98</f>
        <v>1390.7525129999997</v>
      </c>
      <c r="K100" s="696">
        <f t="shared" si="16"/>
        <v>2087.6549641999995</v>
      </c>
      <c r="L100" s="697">
        <f>+'[4]31b'!L98-'[4]33b'!L98</f>
        <v>39.549989936999992</v>
      </c>
      <c r="M100" s="697">
        <f>+'[4]31b'!M98-'[4]33b'!M98</f>
        <v>1.4596361599999996</v>
      </c>
      <c r="N100" s="537">
        <f>+'[4]31b'!N98-'[4]33b'!N98</f>
        <v>329.47924091000004</v>
      </c>
      <c r="O100" s="536">
        <f t="shared" si="17"/>
        <v>370.48886700700007</v>
      </c>
      <c r="P100" s="536">
        <f>+O100+C100+'[4]32a'!C98</f>
        <v>26574.643594514993</v>
      </c>
      <c r="T100" s="561"/>
      <c r="V100" s="561"/>
    </row>
    <row r="101" spans="2:22" s="634" customFormat="1" ht="34.9" hidden="1" customHeight="1">
      <c r="B101" s="216">
        <v>43952</v>
      </c>
      <c r="C101" s="694">
        <f t="shared" si="15"/>
        <v>24091.941896325996</v>
      </c>
      <c r="D101" s="694">
        <f>+'[4]31b'!D99-'[4]33b'!D99</f>
        <v>5605.6723504669999</v>
      </c>
      <c r="E101" s="532">
        <f>+'[4]31b'!E99-'[4]33b'!E99</f>
        <v>4009.2076023589998</v>
      </c>
      <c r="F101" s="532">
        <f>+'[4]31b'!F99-'[4]33b'!F99</f>
        <v>12398.248169</v>
      </c>
      <c r="G101" s="531">
        <f t="shared" si="18"/>
        <v>22013.128121825997</v>
      </c>
      <c r="H101" s="694">
        <f>+'[4]31b'!H99-'[4]33b'!H99</f>
        <v>378.4685025</v>
      </c>
      <c r="I101" s="695">
        <f>+'[4]31b'!I99-'[4]33b'!I99</f>
        <v>321.84377699999999</v>
      </c>
      <c r="J101" s="695">
        <f>+'[4]31b'!J99-'[4]33b'!J99</f>
        <v>1378.5014949999997</v>
      </c>
      <c r="K101" s="694">
        <f t="shared" si="16"/>
        <v>2078.8137744999995</v>
      </c>
      <c r="L101" s="695">
        <f>+'[4]31b'!L99-'[4]33b'!L99</f>
        <v>42.010606222999996</v>
      </c>
      <c r="M101" s="695">
        <f>+'[4]31b'!M99-'[4]33b'!M99</f>
        <v>1.5211222</v>
      </c>
      <c r="N101" s="532">
        <f>+'[4]31b'!N99-'[4]33b'!N99</f>
        <v>329.59671623000003</v>
      </c>
      <c r="O101" s="531">
        <f t="shared" si="17"/>
        <v>373.12844465300003</v>
      </c>
      <c r="P101" s="531">
        <f>+O101+C101+'[4]32a'!C99</f>
        <v>26570.600388561998</v>
      </c>
      <c r="T101" s="561"/>
      <c r="V101" s="561"/>
    </row>
    <row r="102" spans="2:22" s="634" customFormat="1" ht="34.9" hidden="1" customHeight="1">
      <c r="B102" s="217">
        <v>43983</v>
      </c>
      <c r="C102" s="696">
        <f t="shared" si="15"/>
        <v>24201.362416226999</v>
      </c>
      <c r="D102" s="696">
        <f>+'[4]31b'!D100-'[4]33b'!D100</f>
        <v>5697.8129161439992</v>
      </c>
      <c r="E102" s="697">
        <f>+'[4]31b'!E100-'[4]33b'!E100</f>
        <v>4037.0148907429998</v>
      </c>
      <c r="F102" s="697">
        <f>+'[4]31b'!F100-'[4]33b'!F100</f>
        <v>12197.05872764</v>
      </c>
      <c r="G102" s="696">
        <f t="shared" si="18"/>
        <v>21931.886534526999</v>
      </c>
      <c r="H102" s="696">
        <f>+'[4]31b'!H100-'[4]33b'!H100</f>
        <v>411.11902870000017</v>
      </c>
      <c r="I102" s="697">
        <f>+'[4]31b'!I100-'[4]33b'!I100</f>
        <v>352.89279299999998</v>
      </c>
      <c r="J102" s="697">
        <f>+'[4]31b'!J100-'[4]33b'!J100</f>
        <v>1505.4640599999998</v>
      </c>
      <c r="K102" s="696">
        <f t="shared" si="16"/>
        <v>2269.4758817000002</v>
      </c>
      <c r="L102" s="697">
        <f>+'[4]31b'!L100-'[4]33b'!L100</f>
        <v>55.261584136999993</v>
      </c>
      <c r="M102" s="697">
        <f>+'[4]31b'!M100-'[4]33b'!M100</f>
        <v>1.2981916499999999</v>
      </c>
      <c r="N102" s="537">
        <f>+'[4]31b'!N100-'[4]33b'!N100</f>
        <v>323.28635954000003</v>
      </c>
      <c r="O102" s="536">
        <f t="shared" si="17"/>
        <v>379.84613532700001</v>
      </c>
      <c r="P102" s="536">
        <f>+O102+C102+'[4]32a'!C100</f>
        <v>26745.454128707999</v>
      </c>
      <c r="T102" s="561"/>
      <c r="V102" s="561"/>
    </row>
    <row r="103" spans="2:22" s="634" customFormat="1" ht="34.9" hidden="1" customHeight="1">
      <c r="B103" s="216">
        <v>44013</v>
      </c>
      <c r="C103" s="694">
        <f t="shared" si="15"/>
        <v>24512.622008064998</v>
      </c>
      <c r="D103" s="694">
        <f>+'[4]31b'!D101-'[4]33b'!D101</f>
        <v>5805.2059299820012</v>
      </c>
      <c r="E103" s="532">
        <f>+'[4]31b'!E101-'[4]33b'!E101</f>
        <v>4153.9760427329993</v>
      </c>
      <c r="F103" s="532">
        <f>+'[4]31b'!F101-'[4]33b'!F101</f>
        <v>12231.983129850001</v>
      </c>
      <c r="G103" s="531">
        <f t="shared" si="18"/>
        <v>22191.165102564999</v>
      </c>
      <c r="H103" s="694">
        <f>+'[4]31b'!H101-'[4]33b'!H101</f>
        <v>440.33347049999986</v>
      </c>
      <c r="I103" s="695">
        <f>+'[4]31b'!I101-'[4]33b'!I101</f>
        <v>358.95361899999995</v>
      </c>
      <c r="J103" s="695">
        <f>+'[4]31b'!J101-'[4]33b'!J101</f>
        <v>1522.1698159999999</v>
      </c>
      <c r="K103" s="694">
        <f t="shared" si="16"/>
        <v>2321.4569054999997</v>
      </c>
      <c r="L103" s="695">
        <f>+'[4]31b'!L101-'[4]33b'!L101</f>
        <v>52.012039999999999</v>
      </c>
      <c r="M103" s="695">
        <f>+'[4]31b'!M101-'[4]33b'!M101</f>
        <v>0.92925201699999993</v>
      </c>
      <c r="N103" s="532">
        <f>+'[4]31b'!N101-'[4]33b'!N101</f>
        <v>326.2751748</v>
      </c>
      <c r="O103" s="531">
        <f t="shared" si="17"/>
        <v>379.21646681700003</v>
      </c>
      <c r="P103" s="531">
        <f>+O103+C103+'[4]32a'!C101</f>
        <v>27002.520774866</v>
      </c>
      <c r="T103" s="561"/>
      <c r="V103" s="561"/>
    </row>
    <row r="104" spans="2:22" s="634" customFormat="1" ht="34.9" hidden="1" customHeight="1">
      <c r="B104" s="217">
        <v>44044</v>
      </c>
      <c r="C104" s="696">
        <f t="shared" si="15"/>
        <v>24650.20443826</v>
      </c>
      <c r="D104" s="696">
        <f>+'[4]31b'!D102-'[4]33b'!D102</f>
        <v>5843.3661959259989</v>
      </c>
      <c r="E104" s="697">
        <f>+'[4]31b'!E102-'[4]33b'!E102</f>
        <v>4191.2423496040001</v>
      </c>
      <c r="F104" s="697">
        <f>+'[4]31b'!F102-'[4]33b'!F102</f>
        <v>12291.196988530002</v>
      </c>
      <c r="G104" s="696">
        <f t="shared" si="18"/>
        <v>22325.80553406</v>
      </c>
      <c r="H104" s="696">
        <f>+'[4]31b'!H102-'[4]33b'!H102</f>
        <v>446.40943820000018</v>
      </c>
      <c r="I104" s="697">
        <f>+'[4]31b'!I102-'[4]33b'!I102</f>
        <v>366.72169600000007</v>
      </c>
      <c r="J104" s="697">
        <f>+'[4]31b'!J102-'[4]33b'!J102</f>
        <v>1511.2677699999999</v>
      </c>
      <c r="K104" s="696">
        <f t="shared" si="16"/>
        <v>2324.3989042000003</v>
      </c>
      <c r="L104" s="697">
        <f>+'[4]31b'!L102-'[4]33b'!L102</f>
        <v>52.169467016999995</v>
      </c>
      <c r="M104" s="697">
        <f>+'[4]31b'!M102-'[4]33b'!M102</f>
        <v>1.2689902400000002</v>
      </c>
      <c r="N104" s="537">
        <f>+'[4]31b'!N102-'[4]33b'!N102</f>
        <v>327.19969320999996</v>
      </c>
      <c r="O104" s="536">
        <f t="shared" si="17"/>
        <v>380.63815046699995</v>
      </c>
      <c r="P104" s="536">
        <f>+O104+C104+'[4]32a'!C102</f>
        <v>27208.217108676999</v>
      </c>
      <c r="T104" s="561"/>
      <c r="V104" s="561"/>
    </row>
    <row r="105" spans="2:22" s="634" customFormat="1" ht="34.9" hidden="1" customHeight="1">
      <c r="B105" s="216">
        <v>44075</v>
      </c>
      <c r="C105" s="694">
        <f t="shared" si="15"/>
        <v>24924.496816373001</v>
      </c>
      <c r="D105" s="694">
        <f>+'[4]31b'!D103-'[4]33b'!D103</f>
        <v>5968.5880505760006</v>
      </c>
      <c r="E105" s="532">
        <f>+'[4]31b'!E103-'[4]33b'!E103</f>
        <v>4198.0782664170001</v>
      </c>
      <c r="F105" s="532">
        <f>+'[4]31b'!F103-'[4]33b'!F103</f>
        <v>12417.99820158</v>
      </c>
      <c r="G105" s="531">
        <f t="shared" si="18"/>
        <v>22584.664518573001</v>
      </c>
      <c r="H105" s="694">
        <f>+'[4]31b'!H103-'[4]33b'!H103</f>
        <v>454.87876679999999</v>
      </c>
      <c r="I105" s="695">
        <f>+'[4]31b'!I103-'[4]33b'!I103</f>
        <v>369.84733199999999</v>
      </c>
      <c r="J105" s="695">
        <f>+'[4]31b'!J103-'[4]33b'!J103</f>
        <v>1515.1061989999998</v>
      </c>
      <c r="K105" s="694">
        <f t="shared" si="16"/>
        <v>2339.8322977999997</v>
      </c>
      <c r="L105" s="695">
        <f>+'[4]31b'!L103-'[4]33b'!L103</f>
        <v>36.936301142999994</v>
      </c>
      <c r="M105" s="695">
        <f>+'[4]31b'!M103-'[4]33b'!M103</f>
        <v>0.97541689599999992</v>
      </c>
      <c r="N105" s="532">
        <f>+'[4]31b'!N103-'[4]33b'!N103</f>
        <v>338.98676786000004</v>
      </c>
      <c r="O105" s="531">
        <f t="shared" si="17"/>
        <v>376.89848589900004</v>
      </c>
      <c r="P105" s="531">
        <f>+O105+C105+'[4]32a'!C103</f>
        <v>27538.331079809002</v>
      </c>
      <c r="T105" s="561"/>
      <c r="V105" s="561"/>
    </row>
    <row r="106" spans="2:22" s="634" customFormat="1" ht="34.9" hidden="1" customHeight="1">
      <c r="B106" s="217">
        <v>44105</v>
      </c>
      <c r="C106" s="696">
        <f t="shared" si="15"/>
        <v>25142.777921524998</v>
      </c>
      <c r="D106" s="696">
        <f>+'[4]31b'!D104-'[4]33b'!D104</f>
        <v>6035.0150151749986</v>
      </c>
      <c r="E106" s="697">
        <f>+'[4]31b'!E104-'[4]33b'!E104</f>
        <v>4227.4029975100002</v>
      </c>
      <c r="F106" s="697">
        <f>+'[4]31b'!F104-'[4]33b'!F104</f>
        <v>12455.88352134</v>
      </c>
      <c r="G106" s="696">
        <f t="shared" si="18"/>
        <v>22718.301534024999</v>
      </c>
      <c r="H106" s="696">
        <f>+'[4]31b'!H104-'[4]33b'!H104</f>
        <v>459.63083549999999</v>
      </c>
      <c r="I106" s="697">
        <f>+'[4]31b'!I104-'[4]33b'!I104</f>
        <v>378.34849700000001</v>
      </c>
      <c r="J106" s="697">
        <f>+'[4]31b'!J104-'[4]33b'!J104</f>
        <v>1586.4970549999998</v>
      </c>
      <c r="K106" s="696">
        <f t="shared" si="16"/>
        <v>2424.4763874999999</v>
      </c>
      <c r="L106" s="697">
        <f>+'[4]31b'!L104-'[4]33b'!L104</f>
        <v>36.798343540000005</v>
      </c>
      <c r="M106" s="697">
        <f>+'[4]31b'!M104-'[4]33b'!M104</f>
        <v>1.3175481900000001</v>
      </c>
      <c r="N106" s="537">
        <f>+'[4]31b'!N104-'[4]33b'!N104</f>
        <v>357.78461504000006</v>
      </c>
      <c r="O106" s="536">
        <f t="shared" si="17"/>
        <v>395.90050677000005</v>
      </c>
      <c r="P106" s="536">
        <f>+O106+C106+'[4]32a'!C104</f>
        <v>27873.732247583001</v>
      </c>
      <c r="T106" s="561"/>
      <c r="V106" s="561"/>
    </row>
    <row r="107" spans="2:22" s="634" customFormat="1" ht="34.9" hidden="1" customHeight="1">
      <c r="B107" s="216">
        <v>44136</v>
      </c>
      <c r="C107" s="694">
        <f t="shared" si="15"/>
        <v>25000.413912435</v>
      </c>
      <c r="D107" s="694">
        <f>+'[4]31b'!D105-'[4]33b'!D105</f>
        <v>5933.7468380390001</v>
      </c>
      <c r="E107" s="532">
        <f>+'[4]31b'!E105-'[4]33b'!E105</f>
        <v>4237.780736486</v>
      </c>
      <c r="F107" s="532">
        <f>+'[4]31b'!F105-'[4]33b'!F105</f>
        <v>12303.269962909999</v>
      </c>
      <c r="G107" s="531">
        <f t="shared" si="18"/>
        <v>22474.797537434999</v>
      </c>
      <c r="H107" s="694">
        <f>+'[4]31b'!H105-'[4]33b'!H105</f>
        <v>483.43996100000004</v>
      </c>
      <c r="I107" s="695">
        <f>+'[4]31b'!I105-'[4]33b'!I105</f>
        <v>386.07127500000007</v>
      </c>
      <c r="J107" s="695">
        <f>+'[4]31b'!J105-'[4]33b'!J105</f>
        <v>1656.105139</v>
      </c>
      <c r="K107" s="694">
        <f t="shared" si="16"/>
        <v>2525.6163750000001</v>
      </c>
      <c r="L107" s="695">
        <f>+'[4]31b'!L105-'[4]33b'!L105</f>
        <v>38.362166303999999</v>
      </c>
      <c r="M107" s="695">
        <f>+'[4]31b'!M105-'[4]33b'!M105</f>
        <v>1.82825422</v>
      </c>
      <c r="N107" s="532">
        <f>+'[4]31b'!N105-'[4]33b'!N105</f>
        <v>352.86297382999993</v>
      </c>
      <c r="O107" s="531">
        <f t="shared" si="17"/>
        <v>393.05339435399992</v>
      </c>
      <c r="P107" s="531">
        <f>+O107+C107+'[4]32a'!C105</f>
        <v>27903.540628810999</v>
      </c>
      <c r="T107" s="561"/>
      <c r="V107" s="561"/>
    </row>
    <row r="108" spans="2:22" s="634" customFormat="1" ht="34.9" hidden="1" customHeight="1">
      <c r="B108" s="217">
        <v>44166</v>
      </c>
      <c r="C108" s="696">
        <f t="shared" si="15"/>
        <v>25210.481866556001</v>
      </c>
      <c r="D108" s="696">
        <f>+'[4]31b'!D106-'[4]33b'!D106</f>
        <v>6017.693256057999</v>
      </c>
      <c r="E108" s="697">
        <f>+'[4]31b'!E106-'[4]33b'!E106</f>
        <v>4283.5750819679997</v>
      </c>
      <c r="F108" s="697">
        <f>+'[4]31b'!F106-'[4]33b'!F106</f>
        <v>12407.377940030001</v>
      </c>
      <c r="G108" s="696">
        <f t="shared" si="18"/>
        <v>22708.646278056</v>
      </c>
      <c r="H108" s="696">
        <f>+'[4]31b'!H106-'[4]33b'!H106</f>
        <v>466.37515749999989</v>
      </c>
      <c r="I108" s="697">
        <f>+'[4]31b'!I106-'[4]33b'!I106</f>
        <v>388.94082700000007</v>
      </c>
      <c r="J108" s="697">
        <f>+'[4]31b'!J106-'[4]33b'!J106</f>
        <v>1646.5196039999998</v>
      </c>
      <c r="K108" s="696">
        <f t="shared" si="16"/>
        <v>2501.8355885000001</v>
      </c>
      <c r="L108" s="697">
        <f>+'[4]31b'!L106-'[4]33b'!L106</f>
        <v>43.905559143000005</v>
      </c>
      <c r="M108" s="697">
        <f>+'[4]31b'!M106-'[4]33b'!M106</f>
        <v>1.62773832</v>
      </c>
      <c r="N108" s="537">
        <f>+'[4]31b'!N106-'[4]33b'!N106</f>
        <v>330.66492982000005</v>
      </c>
      <c r="O108" s="536">
        <f t="shared" si="17"/>
        <v>376.19822728300005</v>
      </c>
      <c r="P108" s="536">
        <f>+O108+C108+'[4]32a'!C106</f>
        <v>28233.910666664</v>
      </c>
      <c r="T108" s="561"/>
      <c r="V108" s="561"/>
    </row>
    <row r="109" spans="2:22" s="634" customFormat="1" ht="34.9" hidden="1" customHeight="1">
      <c r="B109" s="215">
        <v>2021</v>
      </c>
      <c r="C109" s="636"/>
      <c r="D109" s="636"/>
      <c r="E109" s="636"/>
      <c r="F109" s="636"/>
      <c r="G109" s="636"/>
      <c r="H109" s="636"/>
      <c r="I109" s="636"/>
      <c r="J109" s="636"/>
      <c r="K109" s="636"/>
      <c r="L109" s="637"/>
      <c r="M109" s="637"/>
      <c r="N109" s="891"/>
      <c r="O109" s="891"/>
      <c r="P109" s="891"/>
      <c r="T109" s="561"/>
      <c r="V109" s="561"/>
    </row>
    <row r="110" spans="2:22" s="634" customFormat="1" ht="34.9" hidden="1" customHeight="1">
      <c r="B110" s="216">
        <v>44197</v>
      </c>
      <c r="C110" s="694">
        <f t="shared" si="15"/>
        <v>25419.090610433999</v>
      </c>
      <c r="D110" s="694">
        <f>+'[4]31b'!D108-'[4]33b'!D108</f>
        <v>6078.8498225989988</v>
      </c>
      <c r="E110" s="532">
        <f>+'[4]31b'!E108-'[4]33b'!E108</f>
        <v>4294.2480731149999</v>
      </c>
      <c r="F110" s="532">
        <f>+'[4]31b'!F108-'[4]33b'!F108</f>
        <v>12504.47666212</v>
      </c>
      <c r="G110" s="531">
        <f t="shared" si="18"/>
        <v>22877.574557833999</v>
      </c>
      <c r="H110" s="694">
        <f>+'[4]31b'!H108-'[4]33b'!H108</f>
        <v>468.1566306000002</v>
      </c>
      <c r="I110" s="695">
        <f>+'[4]31b'!I108-'[4]33b'!I108</f>
        <v>391.508374</v>
      </c>
      <c r="J110" s="695">
        <f>+'[4]31b'!J108-'[4]33b'!J108</f>
        <v>1681.851048</v>
      </c>
      <c r="K110" s="694">
        <f t="shared" si="16"/>
        <v>2541.5160526</v>
      </c>
      <c r="L110" s="695">
        <f>+'[4]31b'!L108-'[4]33b'!L108</f>
        <v>35.873232400999996</v>
      </c>
      <c r="M110" s="695">
        <f>+'[4]31b'!M108-'[4]33b'!M108</f>
        <v>1.1093599099999998</v>
      </c>
      <c r="N110" s="532">
        <f>+'[4]31b'!N108-'[4]33b'!N108</f>
        <v>317.06719461</v>
      </c>
      <c r="O110" s="531">
        <f t="shared" si="17"/>
        <v>354.04978692100002</v>
      </c>
      <c r="P110" s="531">
        <f>+O110+C110+'[4]32a'!C108</f>
        <v>28389.535651768001</v>
      </c>
      <c r="T110" s="561"/>
      <c r="V110" s="561"/>
    </row>
    <row r="111" spans="2:22" s="634" customFormat="1" ht="34.9" hidden="1" customHeight="1">
      <c r="B111" s="217">
        <v>44228</v>
      </c>
      <c r="C111" s="696">
        <f t="shared" si="15"/>
        <v>25732.567231347002</v>
      </c>
      <c r="D111" s="696">
        <f>+'[4]31b'!D109-'[4]33b'!D109</f>
        <v>6261.4243864399987</v>
      </c>
      <c r="E111" s="697">
        <f>+'[4]31b'!E109-'[4]33b'!E109</f>
        <v>4299.9764190469996</v>
      </c>
      <c r="F111" s="697">
        <f>+'[4]31b'!F109-'[4]33b'!F109</f>
        <v>12555.269636160003</v>
      </c>
      <c r="G111" s="696">
        <f t="shared" si="18"/>
        <v>23116.670441647002</v>
      </c>
      <c r="H111" s="696">
        <f>+'[4]31b'!H109-'[4]33b'!H109</f>
        <v>473.87810869999998</v>
      </c>
      <c r="I111" s="697">
        <f>+'[4]31b'!I109-'[4]33b'!I109</f>
        <v>397.17986999999999</v>
      </c>
      <c r="J111" s="697">
        <f>+'[4]31b'!J109-'[4]33b'!J109</f>
        <v>1744.8388109999996</v>
      </c>
      <c r="K111" s="696">
        <f t="shared" si="16"/>
        <v>2615.8967896999993</v>
      </c>
      <c r="L111" s="697">
        <f>+'[4]31b'!L109-'[4]33b'!L109</f>
        <v>61.401459650000007</v>
      </c>
      <c r="M111" s="697">
        <f>+'[4]31b'!M109-'[4]33b'!M109</f>
        <v>1.79877354</v>
      </c>
      <c r="N111" s="537">
        <f>+'[4]31b'!N109-'[4]33b'!N109</f>
        <v>304.27907962</v>
      </c>
      <c r="O111" s="536">
        <f t="shared" si="17"/>
        <v>367.47931281000001</v>
      </c>
      <c r="P111" s="536">
        <f>+O111+C111+'[4]32a'!C109</f>
        <v>28714.409764848002</v>
      </c>
      <c r="T111" s="561"/>
      <c r="V111" s="561"/>
    </row>
    <row r="112" spans="2:22" s="634" customFormat="1" ht="34.9" hidden="1" customHeight="1">
      <c r="B112" s="216">
        <v>44256</v>
      </c>
      <c r="C112" s="694">
        <f t="shared" si="15"/>
        <v>25783.552930852999</v>
      </c>
      <c r="D112" s="694">
        <f>+'[4]31b'!D110-'[4]33b'!D110</f>
        <v>6235.6149221369997</v>
      </c>
      <c r="E112" s="532">
        <f>+'[4]31b'!E110-'[4]33b'!E110</f>
        <v>4329.7923664760001</v>
      </c>
      <c r="F112" s="532">
        <f>+'[4]31b'!F110-'[4]33b'!F110</f>
        <v>12591.423402039998</v>
      </c>
      <c r="G112" s="531">
        <f t="shared" si="18"/>
        <v>23156.830690652998</v>
      </c>
      <c r="H112" s="694">
        <f>+'[4]31b'!H110-'[4]33b'!H110</f>
        <v>481.06919919999984</v>
      </c>
      <c r="I112" s="695">
        <f>+'[4]31b'!I110-'[4]33b'!I110</f>
        <v>402.60207800000001</v>
      </c>
      <c r="J112" s="695">
        <f>+'[4]31b'!J110-'[4]33b'!J110</f>
        <v>1743.0509630000001</v>
      </c>
      <c r="K112" s="694">
        <f t="shared" si="16"/>
        <v>2626.7222401999998</v>
      </c>
      <c r="L112" s="695">
        <f>+'[4]31b'!L110-'[4]33b'!L110</f>
        <v>52.082986140999999</v>
      </c>
      <c r="M112" s="695">
        <f>+'[4]31b'!M110-'[4]33b'!M110</f>
        <v>4.2757354299999992</v>
      </c>
      <c r="N112" s="532">
        <f>+'[4]31b'!N110-'[4]33b'!N110</f>
        <v>310.97219948000003</v>
      </c>
      <c r="O112" s="531">
        <f t="shared" si="17"/>
        <v>367.33092105100002</v>
      </c>
      <c r="P112" s="531">
        <f>+O112+C112+'[4]32a'!C110</f>
        <v>28679.646295956998</v>
      </c>
      <c r="T112" s="561"/>
      <c r="V112" s="561"/>
    </row>
    <row r="113" spans="2:22" s="634" customFormat="1" ht="34.9" hidden="1" customHeight="1">
      <c r="B113" s="217">
        <v>44287</v>
      </c>
      <c r="C113" s="696">
        <f t="shared" si="15"/>
        <v>25910.501109307002</v>
      </c>
      <c r="D113" s="696">
        <f>+'[4]31b'!D111-'[4]33b'!D111</f>
        <v>6364.4613279160003</v>
      </c>
      <c r="E113" s="697">
        <f>+'[4]31b'!E111-'[4]33b'!E111</f>
        <v>4377.6312723410001</v>
      </c>
      <c r="F113" s="697">
        <f>+'[4]31b'!F111-'[4]33b'!F111</f>
        <v>12529.92363845</v>
      </c>
      <c r="G113" s="696">
        <f t="shared" si="18"/>
        <v>23272.016238707001</v>
      </c>
      <c r="H113" s="696">
        <f>+'[4]31b'!H111-'[4]33b'!H111</f>
        <v>479.03891959999987</v>
      </c>
      <c r="I113" s="697">
        <f>+'[4]31b'!I111-'[4]33b'!I111</f>
        <v>404.42330199999998</v>
      </c>
      <c r="J113" s="697">
        <f>+'[4]31b'!J111-'[4]33b'!J111</f>
        <v>1755.022649</v>
      </c>
      <c r="K113" s="696">
        <f t="shared" si="16"/>
        <v>2638.4848705999998</v>
      </c>
      <c r="L113" s="697">
        <f>+'[4]31b'!L111-'[4]33b'!L111</f>
        <v>52.235109630000011</v>
      </c>
      <c r="M113" s="697">
        <f>+'[4]31b'!M111-'[4]33b'!M111</f>
        <v>7.5538644699999997</v>
      </c>
      <c r="N113" s="537">
        <f>+'[4]31b'!N111-'[4]33b'!N111</f>
        <v>311.87329561000001</v>
      </c>
      <c r="O113" s="536">
        <f t="shared" si="17"/>
        <v>371.66226971000003</v>
      </c>
      <c r="P113" s="536">
        <f>+O113+C113+'[4]32a'!C111</f>
        <v>28784.650814167002</v>
      </c>
      <c r="T113" s="561"/>
      <c r="V113" s="561"/>
    </row>
    <row r="114" spans="2:22" s="634" customFormat="1" ht="34.9" hidden="1" customHeight="1">
      <c r="B114" s="216">
        <v>44317</v>
      </c>
      <c r="C114" s="694">
        <f t="shared" si="15"/>
        <v>25941.663928482998</v>
      </c>
      <c r="D114" s="694">
        <f>+'[4]31b'!D112-'[4]33b'!D112</f>
        <v>6340.3402792119987</v>
      </c>
      <c r="E114" s="532">
        <f>+'[4]31b'!E112-'[4]33b'!E112</f>
        <v>4426.7609424909997</v>
      </c>
      <c r="F114" s="532">
        <f>+'[4]31b'!F112-'[4]33b'!F112</f>
        <v>12504.343093380001</v>
      </c>
      <c r="G114" s="531">
        <f t="shared" si="18"/>
        <v>23271.444315082997</v>
      </c>
      <c r="H114" s="694">
        <f>+'[4]31b'!H112-'[4]33b'!H112</f>
        <v>495.97502440000005</v>
      </c>
      <c r="I114" s="695">
        <f>+'[4]31b'!I112-'[4]33b'!I112</f>
        <v>412.66976</v>
      </c>
      <c r="J114" s="695">
        <f>+'[4]31b'!J112-'[4]33b'!J112</f>
        <v>1761.5748289999997</v>
      </c>
      <c r="K114" s="694">
        <f t="shared" si="16"/>
        <v>2670.2196133999996</v>
      </c>
      <c r="L114" s="695">
        <f>+'[4]31b'!L112-'[4]33b'!L112</f>
        <v>36.387208440999999</v>
      </c>
      <c r="M114" s="695">
        <f>+'[4]31b'!M112-'[4]33b'!M112</f>
        <v>4.4715856499999997</v>
      </c>
      <c r="N114" s="532">
        <f>+'[4]31b'!N112-'[4]33b'!N112</f>
        <v>324.35625278799995</v>
      </c>
      <c r="O114" s="531">
        <f t="shared" si="17"/>
        <v>365.21504687899994</v>
      </c>
      <c r="P114" s="531">
        <f>+O114+C114+'[4]32a'!C112</f>
        <v>28650.096493261997</v>
      </c>
      <c r="T114" s="561"/>
      <c r="V114" s="561"/>
    </row>
    <row r="115" spans="2:22" s="634" customFormat="1" ht="34.9" hidden="1" customHeight="1">
      <c r="B115" s="217">
        <v>44348</v>
      </c>
      <c r="C115" s="696">
        <f t="shared" si="15"/>
        <v>26323.562943833997</v>
      </c>
      <c r="D115" s="696">
        <f>+'[4]31b'!D113-'[4]33b'!D113</f>
        <v>6518.282326134</v>
      </c>
      <c r="E115" s="697">
        <f>+'[4]31b'!E113-'[4]33b'!E113</f>
        <v>4471.5850092199998</v>
      </c>
      <c r="F115" s="697">
        <f>+'[4]31b'!F113-'[4]33b'!F113</f>
        <v>12609.90436468</v>
      </c>
      <c r="G115" s="696">
        <f t="shared" si="18"/>
        <v>23599.771700033998</v>
      </c>
      <c r="H115" s="696">
        <f>+'[4]31b'!H113-'[4]33b'!H113</f>
        <v>523.57112879999988</v>
      </c>
      <c r="I115" s="697">
        <f>+'[4]31b'!I113-'[4]33b'!I113</f>
        <v>430.66206099999994</v>
      </c>
      <c r="J115" s="697">
        <f>+'[4]31b'!J113-'[4]33b'!J113</f>
        <v>1769.5580539999996</v>
      </c>
      <c r="K115" s="696">
        <f t="shared" si="16"/>
        <v>2723.7912437999994</v>
      </c>
      <c r="L115" s="697">
        <f>+'[4]31b'!L113-'[4]33b'!L113</f>
        <v>33.623137181999994</v>
      </c>
      <c r="M115" s="697">
        <f>+'[4]31b'!M113-'[4]33b'!M113</f>
        <v>4.64176959</v>
      </c>
      <c r="N115" s="537">
        <f>+'[4]31b'!N113-'[4]33b'!N113</f>
        <v>337.91794426900003</v>
      </c>
      <c r="O115" s="536">
        <f t="shared" si="17"/>
        <v>376.18285104100005</v>
      </c>
      <c r="P115" s="536">
        <f>+O115+C115+'[4]32a'!C113</f>
        <v>29106.552234884999</v>
      </c>
      <c r="T115" s="561"/>
      <c r="V115" s="561"/>
    </row>
    <row r="116" spans="2:22" s="634" customFormat="1" ht="34.9" hidden="1" customHeight="1">
      <c r="B116" s="216">
        <v>44378</v>
      </c>
      <c r="C116" s="694">
        <f t="shared" si="15"/>
        <v>26556.046305443004</v>
      </c>
      <c r="D116" s="694">
        <f>+'[4]31b'!D114-'[4]33b'!D114</f>
        <v>6595.7327914950001</v>
      </c>
      <c r="E116" s="532">
        <f>+'[4]31b'!E114-'[4]33b'!E114</f>
        <v>4490.7713995479999</v>
      </c>
      <c r="F116" s="532">
        <f>+'[4]31b'!F114-'[4]33b'!F114</f>
        <v>12691.7832961</v>
      </c>
      <c r="G116" s="531">
        <f t="shared" si="18"/>
        <v>23778.287487143003</v>
      </c>
      <c r="H116" s="694">
        <f>+'[4]31b'!H114-'[4]33b'!H114</f>
        <v>540.98768830000006</v>
      </c>
      <c r="I116" s="695">
        <f>+'[4]31b'!I114-'[4]33b'!I114</f>
        <v>440.55724599999996</v>
      </c>
      <c r="J116" s="695">
        <f>+'[4]31b'!J114-'[4]33b'!J114</f>
        <v>1796.2138839999998</v>
      </c>
      <c r="K116" s="694">
        <f t="shared" si="16"/>
        <v>2777.7588182999998</v>
      </c>
      <c r="L116" s="695">
        <f>+'[4]31b'!L114-'[4]33b'!L114</f>
        <v>33.80381314200001</v>
      </c>
      <c r="M116" s="695">
        <f>+'[4]31b'!M114-'[4]33b'!M114</f>
        <v>4.1093862899999998</v>
      </c>
      <c r="N116" s="532">
        <f>+'[4]31b'!N114-'[4]33b'!N114</f>
        <v>342.60617233099998</v>
      </c>
      <c r="O116" s="531">
        <f t="shared" si="17"/>
        <v>380.51937176299998</v>
      </c>
      <c r="P116" s="531">
        <f>+O116+C116+'[4]32a'!C114</f>
        <v>29376.721540089002</v>
      </c>
      <c r="T116" s="561"/>
      <c r="V116" s="561"/>
    </row>
    <row r="117" spans="2:22" s="634" customFormat="1" ht="34.9" hidden="1" customHeight="1">
      <c r="B117" s="217">
        <v>44409</v>
      </c>
      <c r="C117" s="696">
        <f t="shared" si="15"/>
        <v>26697.242761870002</v>
      </c>
      <c r="D117" s="696">
        <f>+'[4]31b'!D115-'[4]33b'!D115</f>
        <v>6644.1455607320004</v>
      </c>
      <c r="E117" s="697">
        <f>+'[4]31b'!E115-'[4]33b'!E115</f>
        <v>4465.897704598</v>
      </c>
      <c r="F117" s="697">
        <f>+'[4]31b'!F115-'[4]33b'!F115</f>
        <v>12824.083794740001</v>
      </c>
      <c r="G117" s="696">
        <f t="shared" si="18"/>
        <v>23934.127060070001</v>
      </c>
      <c r="H117" s="696">
        <f>+'[4]31b'!H115-'[4]33b'!H115</f>
        <v>525.32921780000015</v>
      </c>
      <c r="I117" s="697">
        <f>+'[4]31b'!I115-'[4]33b'!I115</f>
        <v>436.66221100000001</v>
      </c>
      <c r="J117" s="697">
        <f>+'[4]31b'!J115-'[4]33b'!J115</f>
        <v>1801.1242730000001</v>
      </c>
      <c r="K117" s="696">
        <f t="shared" si="16"/>
        <v>2763.1157018000004</v>
      </c>
      <c r="L117" s="697">
        <f>+'[4]31b'!L115-'[4]33b'!L115</f>
        <v>39.00973311700001</v>
      </c>
      <c r="M117" s="697">
        <f>+'[4]31b'!M115-'[4]33b'!M115</f>
        <v>1.44046418</v>
      </c>
      <c r="N117" s="537">
        <f>+'[4]31b'!N115-'[4]33b'!N115</f>
        <v>340.53791181300005</v>
      </c>
      <c r="O117" s="536">
        <f t="shared" si="17"/>
        <v>380.98810911000004</v>
      </c>
      <c r="P117" s="536">
        <f>+O117+C117+'[4]32a'!C115</f>
        <v>29549.201795435001</v>
      </c>
      <c r="T117" s="561"/>
      <c r="V117" s="561"/>
    </row>
    <row r="118" spans="2:22" s="634" customFormat="1" ht="34.9" hidden="1" customHeight="1">
      <c r="B118" s="216">
        <v>44440</v>
      </c>
      <c r="C118" s="694">
        <f t="shared" si="15"/>
        <v>26941.051689376003</v>
      </c>
      <c r="D118" s="694">
        <f>+'[4]31b'!D116-'[4]33b'!D116</f>
        <v>6645.7665420579997</v>
      </c>
      <c r="E118" s="532">
        <f>+'[4]31b'!E116-'[4]33b'!E116</f>
        <v>4489.7968527580006</v>
      </c>
      <c r="F118" s="532">
        <f>+'[4]31b'!F116-'[4]33b'!F116</f>
        <v>13024.868065960001</v>
      </c>
      <c r="G118" s="531">
        <f t="shared" si="18"/>
        <v>24160.431460776002</v>
      </c>
      <c r="H118" s="694">
        <f>+'[4]31b'!H116-'[4]33b'!H116</f>
        <v>524.77725859999987</v>
      </c>
      <c r="I118" s="695">
        <f>+'[4]31b'!I116-'[4]33b'!I116</f>
        <v>437.635222</v>
      </c>
      <c r="J118" s="695">
        <f>+'[4]31b'!J116-'[4]33b'!J116</f>
        <v>1818.2077479999998</v>
      </c>
      <c r="K118" s="694">
        <f t="shared" si="16"/>
        <v>2780.6202285999998</v>
      </c>
      <c r="L118" s="695">
        <f>+'[4]31b'!L116-'[4]33b'!L116</f>
        <v>41.113183489999997</v>
      </c>
      <c r="M118" s="695">
        <f>+'[4]31b'!M116-'[4]33b'!M116</f>
        <v>2.0922416299999997</v>
      </c>
      <c r="N118" s="532">
        <f>+'[4]31b'!N116-'[4]33b'!N116</f>
        <v>353.09278447300005</v>
      </c>
      <c r="O118" s="531">
        <f t="shared" si="17"/>
        <v>396.29820959300002</v>
      </c>
      <c r="P118" s="531">
        <f>+O118+C118+'[4]32a'!C116</f>
        <v>29783.419582192</v>
      </c>
      <c r="T118" s="561"/>
      <c r="V118" s="561"/>
    </row>
    <row r="119" spans="2:22" s="634" customFormat="1" ht="34.9" hidden="1" customHeight="1">
      <c r="B119" s="217">
        <v>44470</v>
      </c>
      <c r="C119" s="696">
        <f t="shared" si="15"/>
        <v>27020.295683785997</v>
      </c>
      <c r="D119" s="696">
        <f>+'[4]31b'!D117-'[4]33b'!D117</f>
        <v>6620.1617930600005</v>
      </c>
      <c r="E119" s="697">
        <f>+'[4]31b'!E117-'[4]33b'!E117</f>
        <v>4467.7901323659989</v>
      </c>
      <c r="F119" s="697">
        <f>+'[4]31b'!F117-'[4]33b'!F117</f>
        <v>13133.273538860001</v>
      </c>
      <c r="G119" s="696">
        <f t="shared" si="18"/>
        <v>24221.225464285999</v>
      </c>
      <c r="H119" s="696">
        <f>+'[4]31b'!H117-'[4]33b'!H117</f>
        <v>522.62277049999989</v>
      </c>
      <c r="I119" s="697">
        <f>+'[4]31b'!I117-'[4]33b'!I117</f>
        <v>438.83922499999994</v>
      </c>
      <c r="J119" s="697">
        <f>+'[4]31b'!J117-'[4]33b'!J117</f>
        <v>1837.6082239999998</v>
      </c>
      <c r="K119" s="696">
        <f t="shared" si="16"/>
        <v>2799.0702194999994</v>
      </c>
      <c r="L119" s="697">
        <f>+'[4]31b'!L117-'[4]33b'!L117</f>
        <v>41.941795259999992</v>
      </c>
      <c r="M119" s="697">
        <f>+'[4]31b'!M117-'[4]33b'!M117</f>
        <v>2.1057541099999999</v>
      </c>
      <c r="N119" s="537">
        <f>+'[4]31b'!N117-'[4]33b'!N117</f>
        <v>360.84919947299994</v>
      </c>
      <c r="O119" s="536">
        <f t="shared" si="17"/>
        <v>404.89674884299995</v>
      </c>
      <c r="P119" s="536">
        <f>+O119+C119+'[4]32a'!C117</f>
        <v>30006.461500013997</v>
      </c>
      <c r="T119" s="561"/>
      <c r="V119" s="561"/>
    </row>
    <row r="120" spans="2:22" s="634" customFormat="1" ht="34.9" hidden="1" customHeight="1">
      <c r="B120" s="216">
        <v>44501</v>
      </c>
      <c r="C120" s="694">
        <f t="shared" si="15"/>
        <v>27219.729147181999</v>
      </c>
      <c r="D120" s="694">
        <f>+'[4]31b'!D118-'[4]33b'!D118</f>
        <v>6603.9008916570001</v>
      </c>
      <c r="E120" s="532">
        <f>+'[4]31b'!E118-'[4]33b'!E118</f>
        <v>4504.8837687549994</v>
      </c>
      <c r="F120" s="532">
        <f>+'[4]31b'!F118-'[4]33b'!F118</f>
        <v>13292.909652570001</v>
      </c>
      <c r="G120" s="531">
        <f t="shared" si="18"/>
        <v>24401.694312981999</v>
      </c>
      <c r="H120" s="694">
        <f>+'[4]31b'!H118-'[4]33b'!H118</f>
        <v>524.61367419999988</v>
      </c>
      <c r="I120" s="695">
        <f>+'[4]31b'!I118-'[4]33b'!I118</f>
        <v>442.32503200000002</v>
      </c>
      <c r="J120" s="695">
        <f>+'[4]31b'!J118-'[4]33b'!J118</f>
        <v>1851.0961279999997</v>
      </c>
      <c r="K120" s="694">
        <f t="shared" si="16"/>
        <v>2818.0348341999998</v>
      </c>
      <c r="L120" s="695">
        <f>+'[4]31b'!L118-'[4]33b'!L118</f>
        <v>52.395763798000011</v>
      </c>
      <c r="M120" s="695">
        <f>+'[4]31b'!M118-'[4]33b'!M118</f>
        <v>12.233077900000001</v>
      </c>
      <c r="N120" s="532">
        <f>+'[4]31b'!N118-'[4]33b'!N118</f>
        <v>363.93286071699998</v>
      </c>
      <c r="O120" s="531">
        <f t="shared" si="17"/>
        <v>428.56170241500001</v>
      </c>
      <c r="P120" s="531">
        <f>+O120+C120+'[4]32a'!C118</f>
        <v>30208.595415492</v>
      </c>
      <c r="T120" s="561"/>
      <c r="V120" s="561"/>
    </row>
    <row r="121" spans="2:22" s="634" customFormat="1" ht="34.9" hidden="1" customHeight="1">
      <c r="B121" s="217">
        <v>44531</v>
      </c>
      <c r="C121" s="696">
        <f t="shared" si="15"/>
        <v>27539.097617328996</v>
      </c>
      <c r="D121" s="696">
        <f>+'[4]31b'!D119-'[4]33b'!D119</f>
        <v>6739.1784696119994</v>
      </c>
      <c r="E121" s="697">
        <f>+'[4]31b'!E119-'[4]33b'!E119</f>
        <v>4604.7206213270001</v>
      </c>
      <c r="F121" s="697">
        <f>+'[4]31b'!F119-'[4]33b'!F119</f>
        <v>13379.798080189999</v>
      </c>
      <c r="G121" s="696">
        <f t="shared" si="18"/>
        <v>24723.697171128999</v>
      </c>
      <c r="H121" s="696">
        <f>+'[4]31b'!H119-'[4]33b'!H119</f>
        <v>514.72394020000002</v>
      </c>
      <c r="I121" s="697">
        <f>+'[4]31b'!I119-'[4]33b'!I119</f>
        <v>446.22335799999996</v>
      </c>
      <c r="J121" s="697">
        <f>+'[4]31b'!J119-'[4]33b'!J119</f>
        <v>1854.4531479999996</v>
      </c>
      <c r="K121" s="696">
        <f t="shared" si="16"/>
        <v>2815.4004461999994</v>
      </c>
      <c r="L121" s="697">
        <f>+'[4]31b'!L119-'[4]33b'!L119</f>
        <v>40.813182849999997</v>
      </c>
      <c r="M121" s="697">
        <f>+'[4]31b'!M119-'[4]33b'!M119</f>
        <v>5.95265062</v>
      </c>
      <c r="N121" s="537">
        <f>+'[4]31b'!N119-'[4]33b'!N119</f>
        <v>397.24244140400003</v>
      </c>
      <c r="O121" s="536">
        <f t="shared" si="17"/>
        <v>444.00827487400005</v>
      </c>
      <c r="P121" s="536">
        <f>+O121+C121+'[4]32a'!C119</f>
        <v>30684.574412516995</v>
      </c>
      <c r="T121" s="561"/>
      <c r="V121" s="561"/>
    </row>
    <row r="122" spans="2:22" s="634" customFormat="1" ht="34.9" hidden="1" customHeight="1">
      <c r="B122" s="215">
        <v>2022</v>
      </c>
      <c r="C122" s="636"/>
      <c r="D122" s="636"/>
      <c r="E122" s="636"/>
      <c r="F122" s="636"/>
      <c r="G122" s="636"/>
      <c r="H122" s="636"/>
      <c r="I122" s="636"/>
      <c r="J122" s="636"/>
      <c r="K122" s="636"/>
      <c r="L122" s="637"/>
      <c r="M122" s="637"/>
      <c r="N122" s="891"/>
      <c r="O122" s="891"/>
      <c r="P122" s="891"/>
      <c r="T122" s="561"/>
      <c r="V122" s="561"/>
    </row>
    <row r="123" spans="2:22" s="634" customFormat="1" ht="34.9" hidden="1" customHeight="1">
      <c r="B123" s="216">
        <v>44562</v>
      </c>
      <c r="C123" s="694">
        <f t="shared" si="15"/>
        <v>27604.916178255997</v>
      </c>
      <c r="D123" s="694">
        <f>+'[4]31b'!D121-'[4]33b'!D121</f>
        <v>6493.0512870179991</v>
      </c>
      <c r="E123" s="532">
        <f>+'[4]31b'!E121-'[4]33b'!E121</f>
        <v>4549.2479552179993</v>
      </c>
      <c r="F123" s="532">
        <f>+'[4]31b'!F121-'[4]33b'!F121</f>
        <v>13722.22154112</v>
      </c>
      <c r="G123" s="531">
        <f t="shared" si="18"/>
        <v>24764.520783355998</v>
      </c>
      <c r="H123" s="694">
        <f>+'[4]31b'!H121-'[4]33b'!H121</f>
        <v>524.10749090000013</v>
      </c>
      <c r="I123" s="695">
        <f>+'[4]31b'!I121-'[4]33b'!I121</f>
        <v>446.56726399999997</v>
      </c>
      <c r="J123" s="695">
        <f>+'[4]31b'!J121-'[4]33b'!J121</f>
        <v>1869.72064</v>
      </c>
      <c r="K123" s="694">
        <f t="shared" si="16"/>
        <v>2840.3953949000002</v>
      </c>
      <c r="L123" s="695">
        <f>+'[4]31b'!L121-'[4]33b'!L121</f>
        <v>97.900766594000018</v>
      </c>
      <c r="M123" s="695">
        <f>+'[4]31b'!M121-'[4]33b'!M121</f>
        <v>3.2414549500000001</v>
      </c>
      <c r="N123" s="532">
        <f>+'[4]31b'!N121-'[4]33b'!N121</f>
        <v>341.29374583499998</v>
      </c>
      <c r="O123" s="531">
        <f t="shared" si="17"/>
        <v>442.43596737899998</v>
      </c>
      <c r="P123" s="531">
        <f>+O123+C123+'[4]32a'!C121</f>
        <v>30724.382367688995</v>
      </c>
      <c r="T123" s="561"/>
      <c r="V123" s="561"/>
    </row>
    <row r="124" spans="2:22" s="634" customFormat="1" ht="34.9" hidden="1" customHeight="1">
      <c r="B124" s="217">
        <v>44593</v>
      </c>
      <c r="C124" s="696">
        <f t="shared" si="15"/>
        <v>27628.330227900002</v>
      </c>
      <c r="D124" s="696">
        <f>+'[4]31b'!D122-'[4]33b'!D122</f>
        <v>6571.6035031660012</v>
      </c>
      <c r="E124" s="697">
        <f>+'[4]31b'!E122-'[4]33b'!E122</f>
        <v>4532.374046934</v>
      </c>
      <c r="F124" s="697">
        <f>+'[4]31b'!F122-'[4]33b'!F122</f>
        <v>13665.5615585</v>
      </c>
      <c r="G124" s="696">
        <f t="shared" si="18"/>
        <v>24769.539108600002</v>
      </c>
      <c r="H124" s="696">
        <f>+'[4]31b'!H122-'[4]33b'!H122</f>
        <v>523.54463329999999</v>
      </c>
      <c r="I124" s="697">
        <f>+'[4]31b'!I122-'[4]33b'!I122</f>
        <v>447.83428800000002</v>
      </c>
      <c r="J124" s="697">
        <f>+'[4]31b'!J122-'[4]33b'!J122</f>
        <v>1887.4121979999995</v>
      </c>
      <c r="K124" s="696">
        <f t="shared" si="16"/>
        <v>2858.7911192999995</v>
      </c>
      <c r="L124" s="697">
        <f>+'[4]31b'!L122-'[4]33b'!L122</f>
        <v>51.230971319000005</v>
      </c>
      <c r="M124" s="697">
        <f>+'[4]31b'!M122-'[4]33b'!M122</f>
        <v>8.1888997400000001</v>
      </c>
      <c r="N124" s="537">
        <f>+'[4]31b'!N122-'[4]33b'!N122</f>
        <v>386.65822903600002</v>
      </c>
      <c r="O124" s="536">
        <f t="shared" si="17"/>
        <v>446.07810009500002</v>
      </c>
      <c r="P124" s="536">
        <f>+O124+C124+'[4]32a'!C122</f>
        <v>30698.929367455003</v>
      </c>
      <c r="T124" s="561"/>
      <c r="V124" s="561"/>
    </row>
    <row r="125" spans="2:22" s="634" customFormat="1" ht="34.9" hidden="1" customHeight="1">
      <c r="B125" s="216">
        <v>44621</v>
      </c>
      <c r="C125" s="694">
        <f t="shared" si="15"/>
        <v>27881.756250497001</v>
      </c>
      <c r="D125" s="694">
        <f>+'[4]31b'!D123-'[4]33b'!D123</f>
        <v>6573.3110273299999</v>
      </c>
      <c r="E125" s="532">
        <f>+'[4]31b'!E123-'[4]33b'!E123</f>
        <v>4564.7000529170009</v>
      </c>
      <c r="F125" s="532">
        <f>+'[4]31b'!F123-'[4]33b'!F123</f>
        <v>13860.202427050001</v>
      </c>
      <c r="G125" s="531">
        <f t="shared" si="18"/>
        <v>24998.213507297001</v>
      </c>
      <c r="H125" s="694">
        <f>+'[4]31b'!H123-'[4]33b'!H123</f>
        <v>532.55634520000012</v>
      </c>
      <c r="I125" s="695">
        <f>+'[4]31b'!I123-'[4]33b'!I123</f>
        <v>457.10587499999997</v>
      </c>
      <c r="J125" s="695">
        <f>+'[4]31b'!J123-'[4]33b'!J123</f>
        <v>1893.8805229999998</v>
      </c>
      <c r="K125" s="694">
        <f t="shared" si="16"/>
        <v>2883.5427431999997</v>
      </c>
      <c r="L125" s="695">
        <f>+'[4]31b'!L123-'[4]33b'!L123</f>
        <v>116.79819809100002</v>
      </c>
      <c r="M125" s="695">
        <f>+'[4]31b'!M123-'[4]33b'!M123</f>
        <v>2.1527547500000002</v>
      </c>
      <c r="N125" s="532">
        <f>+'[4]31b'!N123-'[4]33b'!N123</f>
        <v>328.75235377499996</v>
      </c>
      <c r="O125" s="531">
        <f t="shared" si="17"/>
        <v>447.70330661599996</v>
      </c>
      <c r="P125" s="531">
        <f>+O125+C125+'[4]32a'!C123</f>
        <v>31066.383134837</v>
      </c>
      <c r="T125" s="561"/>
      <c r="V125" s="561"/>
    </row>
    <row r="126" spans="2:22" s="634" customFormat="1" ht="34.9" hidden="1" customHeight="1">
      <c r="B126" s="217">
        <v>44652</v>
      </c>
      <c r="C126" s="696">
        <f t="shared" si="15"/>
        <v>28108.265499285997</v>
      </c>
      <c r="D126" s="696">
        <f>+'[4]31b'!D124-'[4]33b'!D124</f>
        <v>6772.6210015060005</v>
      </c>
      <c r="E126" s="697">
        <f>+'[4]31b'!E124-'[4]33b'!E124</f>
        <v>4604.8463964540006</v>
      </c>
      <c r="F126" s="697">
        <f>+'[4]31b'!F124-'[4]33b'!F124</f>
        <v>13829.483157825998</v>
      </c>
      <c r="G126" s="696">
        <f t="shared" si="18"/>
        <v>25206.950555785999</v>
      </c>
      <c r="H126" s="696">
        <f>+'[4]31b'!H124-'[4]33b'!H124</f>
        <v>536.21721649999972</v>
      </c>
      <c r="I126" s="697">
        <f>+'[4]31b'!I124-'[4]33b'!I124</f>
        <v>456.15639699999997</v>
      </c>
      <c r="J126" s="697">
        <f>+'[4]31b'!J124-'[4]33b'!J124</f>
        <v>1908.9413300000001</v>
      </c>
      <c r="K126" s="696">
        <f t="shared" si="16"/>
        <v>2901.3149434999996</v>
      </c>
      <c r="L126" s="697">
        <f>+'[4]31b'!L124-'[4]33b'!L124</f>
        <v>54.274317855000007</v>
      </c>
      <c r="M126" s="697">
        <f>+'[4]31b'!M124-'[4]33b'!M124</f>
        <v>2.9073501400000001</v>
      </c>
      <c r="N126" s="537">
        <f>+'[4]31b'!N124-'[4]33b'!N124</f>
        <v>377.83892273600003</v>
      </c>
      <c r="O126" s="536">
        <f t="shared" si="17"/>
        <v>435.02059073100003</v>
      </c>
      <c r="P126" s="536">
        <f>+O126+C126+'[4]32a'!C124</f>
        <v>31319.342254026997</v>
      </c>
      <c r="T126" s="561"/>
      <c r="V126" s="561"/>
    </row>
    <row r="127" spans="2:22" s="634" customFormat="1" ht="34.9" hidden="1" customHeight="1">
      <c r="B127" s="216">
        <v>44682</v>
      </c>
      <c r="C127" s="694">
        <f t="shared" si="15"/>
        <v>28107.998472684001</v>
      </c>
      <c r="D127" s="694">
        <f>+'[4]31b'!D125-'[4]33b'!D125</f>
        <v>6565.4941536479992</v>
      </c>
      <c r="E127" s="532">
        <f>+'[4]31b'!E125-'[4]33b'!E125</f>
        <v>4585.0813945529999</v>
      </c>
      <c r="F127" s="532">
        <f>+'[4]31b'!F125-'[4]33b'!F125</f>
        <v>14037.869064483002</v>
      </c>
      <c r="G127" s="531">
        <f t="shared" si="18"/>
        <v>25188.444612684001</v>
      </c>
      <c r="H127" s="694">
        <f>+'[4]31b'!H125-'[4]33b'!H125</f>
        <v>538.30854599999998</v>
      </c>
      <c r="I127" s="695">
        <f>+'[4]31b'!I125-'[4]33b'!I125</f>
        <v>458.04791799999998</v>
      </c>
      <c r="J127" s="695">
        <f>+'[4]31b'!J125-'[4]33b'!J125</f>
        <v>1923.1973959999998</v>
      </c>
      <c r="K127" s="694">
        <f t="shared" si="16"/>
        <v>2919.55386</v>
      </c>
      <c r="L127" s="695">
        <f>+'[4]31b'!L125-'[4]33b'!L125</f>
        <v>88.381297758999992</v>
      </c>
      <c r="M127" s="695">
        <f>+'[4]31b'!M125-'[4]33b'!M125</f>
        <v>6.3038855099999997</v>
      </c>
      <c r="N127" s="532">
        <f>+'[4]31b'!N125-'[4]33b'!N125</f>
        <v>337.46448447400002</v>
      </c>
      <c r="O127" s="531">
        <f t="shared" si="17"/>
        <v>432.14966774300001</v>
      </c>
      <c r="P127" s="531">
        <f>+O127+C127+'[4]32a'!C125</f>
        <v>31503.195903167001</v>
      </c>
      <c r="T127" s="561"/>
      <c r="V127" s="561"/>
    </row>
    <row r="128" spans="2:22" s="634" customFormat="1" ht="34.9" hidden="1" customHeight="1">
      <c r="B128" s="217">
        <v>44713</v>
      </c>
      <c r="C128" s="696">
        <f t="shared" si="15"/>
        <v>28487.597662092001</v>
      </c>
      <c r="D128" s="696">
        <f>+'[4]31b'!D126-'[4]33b'!D126</f>
        <v>6862.6814439820009</v>
      </c>
      <c r="E128" s="697">
        <f>+'[4]31b'!E126-'[4]33b'!E126</f>
        <v>4637.4318897500007</v>
      </c>
      <c r="F128" s="697">
        <f>+'[4]31b'!F126-'[4]33b'!F126</f>
        <v>14024.249133359997</v>
      </c>
      <c r="G128" s="696">
        <f t="shared" si="18"/>
        <v>25524.362467092</v>
      </c>
      <c r="H128" s="696">
        <f>+'[4]31b'!H126-'[4]33b'!H126</f>
        <v>556.44838899999968</v>
      </c>
      <c r="I128" s="697">
        <f>+'[4]31b'!I126-'[4]33b'!I126</f>
        <v>473.960036</v>
      </c>
      <c r="J128" s="697">
        <f>+'[4]31b'!J126-'[4]33b'!J126</f>
        <v>1932.8267700000001</v>
      </c>
      <c r="K128" s="696">
        <f t="shared" si="16"/>
        <v>2963.2351949999997</v>
      </c>
      <c r="L128" s="697">
        <f>+'[4]31b'!L126-'[4]33b'!L126</f>
        <v>45.621816395999993</v>
      </c>
      <c r="M128" s="697">
        <f>+'[4]31b'!M126-'[4]33b'!M126</f>
        <v>3.9639145600000001</v>
      </c>
      <c r="N128" s="537">
        <f>+'[4]31b'!N126-'[4]33b'!N126</f>
        <v>391.50102824699997</v>
      </c>
      <c r="O128" s="536">
        <f t="shared" si="17"/>
        <v>441.08675920299993</v>
      </c>
      <c r="P128" s="536">
        <f>+O128+C128+'[4]32a'!C126</f>
        <v>31814.188420965002</v>
      </c>
      <c r="T128" s="561"/>
      <c r="V128" s="561"/>
    </row>
    <row r="129" spans="2:22" s="634" customFormat="1" ht="34.9" hidden="1" customHeight="1">
      <c r="B129" s="216">
        <v>44743</v>
      </c>
      <c r="C129" s="694">
        <f t="shared" si="15"/>
        <v>28604.791113886</v>
      </c>
      <c r="D129" s="694">
        <f>+'[4]31b'!D127-'[4]33b'!D127</f>
        <v>6820.2516233260012</v>
      </c>
      <c r="E129" s="532">
        <f>+'[4]31b'!E127-'[4]33b'!E127</f>
        <v>4570.64803235</v>
      </c>
      <c r="F129" s="532">
        <f>+'[4]31b'!F127-'[4]33b'!F127</f>
        <v>14253.55592031</v>
      </c>
      <c r="G129" s="531">
        <f t="shared" si="18"/>
        <v>25644.455575986001</v>
      </c>
      <c r="H129" s="694">
        <f>+'[4]31b'!H127-'[4]33b'!H127</f>
        <v>552.43047390000015</v>
      </c>
      <c r="I129" s="695">
        <f>+'[4]31b'!I127-'[4]33b'!I127</f>
        <v>474.83290599999992</v>
      </c>
      <c r="J129" s="695">
        <f>+'[4]31b'!J127-'[4]33b'!J127</f>
        <v>1933.0721579999995</v>
      </c>
      <c r="K129" s="694">
        <f t="shared" si="16"/>
        <v>2960.3355378999995</v>
      </c>
      <c r="L129" s="695">
        <f>+'[4]31b'!L127-'[4]33b'!L127</f>
        <v>47.278107853000009</v>
      </c>
      <c r="M129" s="695">
        <f>+'[4]31b'!M127-'[4]33b'!M127</f>
        <v>5.47736395</v>
      </c>
      <c r="N129" s="532">
        <f>+'[4]31b'!N127-'[4]33b'!N127</f>
        <v>394.743090962</v>
      </c>
      <c r="O129" s="531">
        <f t="shared" si="17"/>
        <v>447.49856276499997</v>
      </c>
      <c r="P129" s="531">
        <f>+O129+C129+'[4]32a'!C127</f>
        <v>31936.286037040998</v>
      </c>
      <c r="T129" s="561"/>
      <c r="V129" s="561"/>
    </row>
    <row r="130" spans="2:22" s="634" customFormat="1" ht="34.9" hidden="1" customHeight="1">
      <c r="B130" s="217">
        <v>44774</v>
      </c>
      <c r="C130" s="696">
        <f t="shared" si="15"/>
        <v>28800.085621226001</v>
      </c>
      <c r="D130" s="696">
        <f>+'[4]31b'!D128-'[4]33b'!D128</f>
        <v>6892.1583073729998</v>
      </c>
      <c r="E130" s="697">
        <f>+'[4]31b'!E128-'[4]33b'!E128</f>
        <v>4526.924781533</v>
      </c>
      <c r="F130" s="697">
        <f>+'[4]31b'!F128-'[4]33b'!F128</f>
        <v>14413.429494379998</v>
      </c>
      <c r="G130" s="696">
        <f t="shared" si="18"/>
        <v>25832.512583285999</v>
      </c>
      <c r="H130" s="696">
        <f>+'[4]31b'!H128-'[4]33b'!H128</f>
        <v>542.58695493999971</v>
      </c>
      <c r="I130" s="697">
        <f>+'[4]31b'!I128-'[4]33b'!I128</f>
        <v>462.806085</v>
      </c>
      <c r="J130" s="697">
        <f>+'[4]31b'!J128-'[4]33b'!J128</f>
        <v>1962.1799980000003</v>
      </c>
      <c r="K130" s="696">
        <f t="shared" si="16"/>
        <v>2967.5730379400002</v>
      </c>
      <c r="L130" s="697">
        <f>+'[4]31b'!L128-'[4]33b'!L128</f>
        <v>39.752216112000006</v>
      </c>
      <c r="M130" s="697">
        <f>+'[4]31b'!M128-'[4]33b'!M128</f>
        <v>4.8801707799999994</v>
      </c>
      <c r="N130" s="537">
        <f>+'[4]31b'!N128-'[4]33b'!N128</f>
        <v>408.54246605400004</v>
      </c>
      <c r="O130" s="536">
        <f t="shared" si="17"/>
        <v>453.17485294600004</v>
      </c>
      <c r="P130" s="536">
        <f>+O130+C130+'[4]32a'!C128</f>
        <v>32174.733971681999</v>
      </c>
      <c r="T130" s="561"/>
      <c r="V130" s="561"/>
    </row>
    <row r="131" spans="2:22" s="634" customFormat="1" ht="34.9" hidden="1" customHeight="1">
      <c r="B131" s="216">
        <v>44805</v>
      </c>
      <c r="C131" s="694">
        <f t="shared" si="15"/>
        <v>29229.379931655996</v>
      </c>
      <c r="D131" s="695">
        <f>+'[4]31b'!D129-'[4]33b'!D129</f>
        <v>6887.5442947829997</v>
      </c>
      <c r="E131" s="532">
        <f>+'[4]31b'!E129-'[4]33b'!E129</f>
        <v>4534.7748460329994</v>
      </c>
      <c r="F131" s="532">
        <f>+'[4]31b'!F129-'[4]33b'!F129</f>
        <v>14823.985713839997</v>
      </c>
      <c r="G131" s="531">
        <f t="shared" si="18"/>
        <v>26246.304854655995</v>
      </c>
      <c r="H131" s="695">
        <f>+'[4]31b'!H129-'[4]33b'!H129</f>
        <v>542.56912699999998</v>
      </c>
      <c r="I131" s="695">
        <f>+'[4]31b'!I129-'[4]33b'!I129</f>
        <v>460.19440999999995</v>
      </c>
      <c r="J131" s="695">
        <f>+'[4]31b'!J129-'[4]33b'!J129</f>
        <v>1980.3115399999999</v>
      </c>
      <c r="K131" s="694">
        <f t="shared" si="16"/>
        <v>2983.075077</v>
      </c>
      <c r="L131" s="695">
        <f>+'[4]31b'!L129-'[4]33b'!L129</f>
        <v>41.355772586000001</v>
      </c>
      <c r="M131" s="695">
        <f>+'[4]31b'!M129-'[4]33b'!M129</f>
        <v>5.1039729199999995</v>
      </c>
      <c r="N131" s="532">
        <f>+'[4]31b'!N129-'[4]33b'!N129</f>
        <v>413.93172423599998</v>
      </c>
      <c r="O131" s="531">
        <f t="shared" si="17"/>
        <v>460.39146974199997</v>
      </c>
      <c r="P131" s="531">
        <f>+O131+C131+'[4]32a'!C129</f>
        <v>32599.439179457997</v>
      </c>
      <c r="T131" s="561"/>
      <c r="V131" s="561"/>
    </row>
    <row r="132" spans="2:22" s="634" customFormat="1" ht="34.9" hidden="1" customHeight="1">
      <c r="B132" s="217">
        <v>44835</v>
      </c>
      <c r="C132" s="696">
        <f t="shared" si="15"/>
        <v>29236.694194119002</v>
      </c>
      <c r="D132" s="697">
        <f>+'[4]31b'!D130-'[4]33b'!D130</f>
        <v>6783.006513409</v>
      </c>
      <c r="E132" s="697">
        <f>+'[4]31b'!E130-'[4]33b'!E130</f>
        <v>4464.78576574</v>
      </c>
      <c r="F132" s="697">
        <f>+'[4]31b'!F130-'[4]33b'!F130</f>
        <v>15028.11804557</v>
      </c>
      <c r="G132" s="696">
        <f t="shared" si="18"/>
        <v>26275.910324719</v>
      </c>
      <c r="H132" s="697">
        <f>+'[4]31b'!H130-'[4]33b'!H130</f>
        <v>513.8195274000002</v>
      </c>
      <c r="I132" s="697">
        <f>+'[4]31b'!I130-'[4]33b'!I130</f>
        <v>449.34213499999993</v>
      </c>
      <c r="J132" s="697">
        <f>+'[4]31b'!J130-'[4]33b'!J130</f>
        <v>1997.6222069999999</v>
      </c>
      <c r="K132" s="696">
        <f t="shared" si="16"/>
        <v>2960.7838694000002</v>
      </c>
      <c r="L132" s="697">
        <f>+'[4]31b'!L130-'[4]33b'!L130</f>
        <v>48.001894490000005</v>
      </c>
      <c r="M132" s="697">
        <f>+'[4]31b'!M130-'[4]33b'!M130</f>
        <v>5.41176791</v>
      </c>
      <c r="N132" s="537">
        <f>+'[4]31b'!N130-'[4]33b'!N130</f>
        <v>430.38065694000005</v>
      </c>
      <c r="O132" s="536">
        <f t="shared" si="17"/>
        <v>483.79431934000007</v>
      </c>
      <c r="P132" s="536">
        <f>+O132+C132+'[4]32a'!C130</f>
        <v>32584.431485108002</v>
      </c>
      <c r="T132" s="561"/>
      <c r="V132" s="561"/>
    </row>
    <row r="133" spans="2:22" s="634" customFormat="1" ht="34.9" hidden="1" customHeight="1">
      <c r="B133" s="216">
        <v>44866</v>
      </c>
      <c r="C133" s="694">
        <f t="shared" si="15"/>
        <v>29412.263022375999</v>
      </c>
      <c r="D133" s="695">
        <f>+'[4]31b'!D131-'[4]33b'!D131</f>
        <v>6842.9053782410001</v>
      </c>
      <c r="E133" s="532">
        <f>+'[4]31b'!E131-'[4]33b'!E131</f>
        <v>4434.5712273979998</v>
      </c>
      <c r="F133" s="532">
        <f>+'[4]31b'!F131-'[4]33b'!F131</f>
        <v>15179.560920536998</v>
      </c>
      <c r="G133" s="531">
        <f t="shared" si="18"/>
        <v>26457.037526175998</v>
      </c>
      <c r="H133" s="695">
        <f>+'[4]31b'!H131-'[4]33b'!H131</f>
        <v>526.96153720000007</v>
      </c>
      <c r="I133" s="695">
        <f>+'[4]31b'!I131-'[4]33b'!I131</f>
        <v>452.31798900000007</v>
      </c>
      <c r="J133" s="695">
        <f>+'[4]31b'!J131-'[4]33b'!J131</f>
        <v>1975.9459699999998</v>
      </c>
      <c r="K133" s="694">
        <f t="shared" si="16"/>
        <v>2955.2254961999997</v>
      </c>
      <c r="L133" s="695">
        <f>+'[4]31b'!L131-'[4]33b'!L131</f>
        <v>53.528936415000011</v>
      </c>
      <c r="M133" s="695">
        <f>+'[4]31b'!M131-'[4]33b'!M131</f>
        <v>6.4236615399999994</v>
      </c>
      <c r="N133" s="532">
        <f>+'[4]31b'!N131-'[4]33b'!N131</f>
        <v>409.47217218000003</v>
      </c>
      <c r="O133" s="531">
        <f t="shared" si="17"/>
        <v>469.42477013500002</v>
      </c>
      <c r="P133" s="531">
        <f>+O133+C133+'[4]32a'!C131</f>
        <v>32695.979505580999</v>
      </c>
      <c r="T133" s="561"/>
      <c r="V133" s="561"/>
    </row>
    <row r="134" spans="2:22" s="634" customFormat="1" ht="34.9" hidden="1" customHeight="1">
      <c r="B134" s="217">
        <v>44896</v>
      </c>
      <c r="C134" s="696">
        <f t="shared" si="15"/>
        <v>29507.510109267005</v>
      </c>
      <c r="D134" s="697">
        <f>+'[4]31b'!D132-'[4]33b'!D132</f>
        <v>6873.8933654790017</v>
      </c>
      <c r="E134" s="697">
        <f>+'[4]31b'!E132-'[4]33b'!E132</f>
        <v>4496.4229355819998</v>
      </c>
      <c r="F134" s="697">
        <f>+'[4]31b'!F132-'[4]33b'!F132</f>
        <v>15232.821568000003</v>
      </c>
      <c r="G134" s="696">
        <f t="shared" si="18"/>
        <v>26603.137869061004</v>
      </c>
      <c r="H134" s="697">
        <f>+'[4]31b'!H132-'[4]33b'!H132</f>
        <v>517.84489520600005</v>
      </c>
      <c r="I134" s="697">
        <f>+'[4]31b'!I132-'[4]33b'!I132</f>
        <v>449.82043800000002</v>
      </c>
      <c r="J134" s="697">
        <f>+'[4]31b'!J132-'[4]33b'!J132</f>
        <v>1936.706907</v>
      </c>
      <c r="K134" s="696">
        <f t="shared" si="16"/>
        <v>2904.3722402060002</v>
      </c>
      <c r="L134" s="697">
        <f>+'[4]31b'!L132-'[4]33b'!L132</f>
        <v>56.079632169000007</v>
      </c>
      <c r="M134" s="697">
        <f>+'[4]31b'!M132-'[4]33b'!M132</f>
        <v>6.1423211500000008</v>
      </c>
      <c r="N134" s="537">
        <f>+'[4]31b'!N132-'[4]33b'!N132</f>
        <v>400.21625797200005</v>
      </c>
      <c r="O134" s="536">
        <f t="shared" si="17"/>
        <v>462.43821129100007</v>
      </c>
      <c r="P134" s="536">
        <f>+O134+C134+'[4]32a'!C132</f>
        <v>32841.494539728003</v>
      </c>
      <c r="T134" s="561"/>
      <c r="V134" s="561"/>
    </row>
    <row r="135" spans="2:22" s="634" customFormat="1" ht="34.9" hidden="1" customHeight="1">
      <c r="B135" s="215">
        <v>2023</v>
      </c>
      <c r="C135" s="636"/>
      <c r="D135" s="637"/>
      <c r="E135" s="636"/>
      <c r="F135" s="636"/>
      <c r="G135" s="636"/>
      <c r="H135" s="637"/>
      <c r="I135" s="636"/>
      <c r="J135" s="636"/>
      <c r="K135" s="636"/>
      <c r="L135" s="637"/>
      <c r="M135" s="637"/>
      <c r="N135" s="891"/>
      <c r="O135" s="891"/>
      <c r="P135" s="891"/>
      <c r="T135" s="561"/>
      <c r="V135" s="561"/>
    </row>
    <row r="136" spans="2:22" s="634" customFormat="1" ht="34.9" hidden="1" customHeight="1">
      <c r="B136" s="216">
        <v>44927</v>
      </c>
      <c r="C136" s="694">
        <f t="shared" si="15"/>
        <v>29617.664813817999</v>
      </c>
      <c r="D136" s="695">
        <f>+'[4]31b'!D134-'[4]33b'!D134</f>
        <v>6777.0351155850003</v>
      </c>
      <c r="E136" s="532">
        <f>+'[4]31b'!E134-'[4]33b'!E134</f>
        <v>4440.1922035609996</v>
      </c>
      <c r="F136" s="532">
        <f>+'[4]31b'!F134-'[4]33b'!F134</f>
        <v>15466.292206871</v>
      </c>
      <c r="G136" s="531">
        <f t="shared" si="18"/>
        <v>26683.519526017</v>
      </c>
      <c r="H136" s="695">
        <f>+'[4]31b'!H134-'[4]33b'!H134</f>
        <v>519.55018980099999</v>
      </c>
      <c r="I136" s="695">
        <f>+'[4]31b'!I134-'[4]33b'!I134</f>
        <v>453.93964000000005</v>
      </c>
      <c r="J136" s="695">
        <f>+'[4]31b'!J134-'[4]33b'!J134</f>
        <v>1960.6554579999997</v>
      </c>
      <c r="K136" s="694">
        <f t="shared" si="16"/>
        <v>2934.1452878009995</v>
      </c>
      <c r="L136" s="695">
        <f>+'[4]31b'!L134-'[4]33b'!L134</f>
        <v>54.207313382999999</v>
      </c>
      <c r="M136" s="695">
        <f>+'[4]31b'!M134-'[4]33b'!M134</f>
        <v>5.7897961900000006</v>
      </c>
      <c r="N136" s="532">
        <f>+'[4]31b'!N134-'[4]33b'!N134</f>
        <v>400.66893554700005</v>
      </c>
      <c r="O136" s="531">
        <f t="shared" si="17"/>
        <v>460.66604512000004</v>
      </c>
      <c r="P136" s="531">
        <f>+O136+C136+'[4]32a'!C134</f>
        <v>32843.322101637998</v>
      </c>
      <c r="R136" s="561"/>
      <c r="S136" s="561"/>
      <c r="T136" s="561"/>
      <c r="V136" s="561"/>
    </row>
    <row r="137" spans="2:22" s="634" customFormat="1" ht="34.9" hidden="1" customHeight="1">
      <c r="B137" s="217">
        <v>44958</v>
      </c>
      <c r="C137" s="696">
        <f t="shared" si="15"/>
        <v>29452.514910942999</v>
      </c>
      <c r="D137" s="697">
        <v>6666.8554581050003</v>
      </c>
      <c r="E137" s="697">
        <v>4404.5463755479996</v>
      </c>
      <c r="F137" s="697">
        <v>15390.441701290001</v>
      </c>
      <c r="G137" s="696">
        <f t="shared" si="18"/>
        <v>26461.843534943</v>
      </c>
      <c r="H137" s="697">
        <v>561.52503899999999</v>
      </c>
      <c r="I137" s="697">
        <v>447.98963700000002</v>
      </c>
      <c r="J137" s="697">
        <v>1981.1567</v>
      </c>
      <c r="K137" s="696">
        <f t="shared" si="16"/>
        <v>2990.6713760000002</v>
      </c>
      <c r="L137" s="697">
        <v>60.667866163999989</v>
      </c>
      <c r="M137" s="697">
        <v>5.3670690800000003</v>
      </c>
      <c r="N137" s="537">
        <v>400.69911220300003</v>
      </c>
      <c r="O137" s="536">
        <f t="shared" si="17"/>
        <v>466.73404744700002</v>
      </c>
      <c r="P137" s="536">
        <v>32889.797874999997</v>
      </c>
      <c r="R137" s="561"/>
      <c r="S137" s="561"/>
      <c r="T137" s="561"/>
      <c r="V137" s="561"/>
    </row>
    <row r="138" spans="2:22" s="634" customFormat="1" ht="34.9" hidden="1" customHeight="1">
      <c r="B138" s="216">
        <v>44986</v>
      </c>
      <c r="C138" s="694">
        <f t="shared" si="15"/>
        <v>29529.674879853999</v>
      </c>
      <c r="D138" s="695">
        <v>6805.6072214269989</v>
      </c>
      <c r="E138" s="532">
        <v>4419.6975843399996</v>
      </c>
      <c r="F138" s="532">
        <v>15278.609345230001</v>
      </c>
      <c r="G138" s="531">
        <f t="shared" si="18"/>
        <v>26503.914150997</v>
      </c>
      <c r="H138" s="695">
        <v>571.35008285699996</v>
      </c>
      <c r="I138" s="695">
        <v>451.970778</v>
      </c>
      <c r="J138" s="695">
        <v>2002.4398680000002</v>
      </c>
      <c r="K138" s="694">
        <f t="shared" si="16"/>
        <v>3025.7607288570002</v>
      </c>
      <c r="L138" s="695">
        <v>61.849271489999992</v>
      </c>
      <c r="M138" s="695">
        <v>4.3811817999999993</v>
      </c>
      <c r="N138" s="532">
        <v>412.69148824600001</v>
      </c>
      <c r="O138" s="531">
        <f t="shared" si="17"/>
        <v>478.92194153599996</v>
      </c>
      <c r="P138" s="531">
        <v>32991.591408729997</v>
      </c>
      <c r="R138" s="561"/>
      <c r="S138" s="561"/>
      <c r="T138" s="561"/>
      <c r="V138" s="561"/>
    </row>
    <row r="139" spans="2:22" s="634" customFormat="1" ht="34.9" hidden="1" customHeight="1">
      <c r="B139" s="217">
        <v>45017</v>
      </c>
      <c r="C139" s="696">
        <f t="shared" si="15"/>
        <v>29518.368552838001</v>
      </c>
      <c r="D139" s="697">
        <v>6895.7807447719988</v>
      </c>
      <c r="E139" s="697">
        <v>4425.0693612900004</v>
      </c>
      <c r="F139" s="697">
        <v>15127.560861220001</v>
      </c>
      <c r="G139" s="696">
        <f t="shared" si="18"/>
        <v>26448.410967282001</v>
      </c>
      <c r="H139" s="697">
        <v>606.03294755599995</v>
      </c>
      <c r="I139" s="697">
        <v>460.29826800000001</v>
      </c>
      <c r="J139" s="697">
        <v>2003.62637</v>
      </c>
      <c r="K139" s="696">
        <f t="shared" si="16"/>
        <v>3069.9575855559997</v>
      </c>
      <c r="L139" s="697">
        <v>63.802135832999987</v>
      </c>
      <c r="M139" s="697">
        <v>5.2820626400000004</v>
      </c>
      <c r="N139" s="537">
        <v>417.911735959</v>
      </c>
      <c r="O139" s="536">
        <f t="shared" si="17"/>
        <v>486.99593443200001</v>
      </c>
      <c r="P139" s="536">
        <v>33015.76911334</v>
      </c>
      <c r="R139" s="561"/>
      <c r="S139" s="561"/>
      <c r="T139" s="561"/>
      <c r="V139" s="561"/>
    </row>
    <row r="140" spans="2:22" s="634" customFormat="1" ht="34.9" hidden="1" customHeight="1">
      <c r="B140" s="216">
        <v>45047</v>
      </c>
      <c r="C140" s="694">
        <f>+G140+K140</f>
        <v>29391.657220213005</v>
      </c>
      <c r="D140" s="695">
        <v>6624.0849309260011</v>
      </c>
      <c r="E140" s="532">
        <v>4381.619981079999</v>
      </c>
      <c r="F140" s="532">
        <v>15338.141483280002</v>
      </c>
      <c r="G140" s="531">
        <f t="shared" si="18"/>
        <v>26343.846395286004</v>
      </c>
      <c r="H140" s="695">
        <v>585.1961726269999</v>
      </c>
      <c r="I140" s="695">
        <v>461.61358700000005</v>
      </c>
      <c r="J140" s="695">
        <v>2001.0010652999999</v>
      </c>
      <c r="K140" s="694">
        <f t="shared" si="16"/>
        <v>3047.8108249269999</v>
      </c>
      <c r="L140" s="695">
        <v>63.16993406200001</v>
      </c>
      <c r="M140" s="695">
        <v>3.8591086699999995</v>
      </c>
      <c r="N140" s="532">
        <v>424.03062188999996</v>
      </c>
      <c r="O140" s="531">
        <f t="shared" si="17"/>
        <v>491.05966462199996</v>
      </c>
      <c r="P140" s="531">
        <v>33023.857374964005</v>
      </c>
      <c r="R140" s="561"/>
      <c r="S140" s="561"/>
      <c r="T140" s="561"/>
      <c r="V140" s="561"/>
    </row>
    <row r="141" spans="2:22" s="634" customFormat="1" ht="34.9" hidden="1" customHeight="1">
      <c r="B141" s="217">
        <v>45078</v>
      </c>
      <c r="C141" s="696">
        <f t="shared" si="15"/>
        <v>29702.394252876002</v>
      </c>
      <c r="D141" s="697">
        <v>6687.8789748239997</v>
      </c>
      <c r="E141" s="697">
        <v>4449.7218563099996</v>
      </c>
      <c r="F141" s="697">
        <v>15452.123932769999</v>
      </c>
      <c r="G141" s="696">
        <f t="shared" si="18"/>
        <v>26589.724763904</v>
      </c>
      <c r="H141" s="697">
        <v>624.47350267199988</v>
      </c>
      <c r="I141" s="697">
        <v>480.49807299999998</v>
      </c>
      <c r="J141" s="697">
        <v>2007.6979133000002</v>
      </c>
      <c r="K141" s="696">
        <f t="shared" si="16"/>
        <v>3112.6694889720002</v>
      </c>
      <c r="L141" s="697">
        <v>67.006263138000008</v>
      </c>
      <c r="M141" s="697">
        <v>5.11658043</v>
      </c>
      <c r="N141" s="537">
        <v>412.28012094799999</v>
      </c>
      <c r="O141" s="536">
        <f t="shared" si="17"/>
        <v>484.402964516</v>
      </c>
      <c r="P141" s="536">
        <v>33247.874607673999</v>
      </c>
      <c r="R141" s="561"/>
      <c r="S141" s="561"/>
      <c r="T141" s="561"/>
      <c r="V141" s="561"/>
    </row>
    <row r="142" spans="2:22" s="634" customFormat="1" ht="34.9" hidden="1" customHeight="1">
      <c r="B142" s="216">
        <v>45108</v>
      </c>
      <c r="C142" s="694">
        <f t="shared" si="15"/>
        <v>29947.701790334995</v>
      </c>
      <c r="D142" s="695">
        <v>6809.9293930639997</v>
      </c>
      <c r="E142" s="532">
        <v>4398.9747601889994</v>
      </c>
      <c r="F142" s="532">
        <v>15648.037595979999</v>
      </c>
      <c r="G142" s="531">
        <f t="shared" si="18"/>
        <v>26856.941749232996</v>
      </c>
      <c r="H142" s="695">
        <v>578.70905090199983</v>
      </c>
      <c r="I142" s="695">
        <v>475.83970799999997</v>
      </c>
      <c r="J142" s="695">
        <v>2036.2112822000004</v>
      </c>
      <c r="K142" s="694">
        <f t="shared" si="16"/>
        <v>3090.7600411020003</v>
      </c>
      <c r="L142" s="695">
        <v>79.578471903999997</v>
      </c>
      <c r="M142" s="695">
        <v>6.05211057</v>
      </c>
      <c r="N142" s="532">
        <v>410.89488069999993</v>
      </c>
      <c r="O142" s="531">
        <f t="shared" si="17"/>
        <v>496.52546317399992</v>
      </c>
      <c r="P142" s="531">
        <v>33489.145500753992</v>
      </c>
      <c r="R142" s="561"/>
      <c r="S142" s="561"/>
      <c r="T142" s="561"/>
      <c r="V142" s="561"/>
    </row>
    <row r="143" spans="2:22" s="634" customFormat="1" ht="34.9" hidden="1" customHeight="1">
      <c r="B143" s="217">
        <v>45139</v>
      </c>
      <c r="C143" s="696">
        <f t="shared" si="15"/>
        <v>30336.118534018999</v>
      </c>
      <c r="D143" s="697">
        <v>6793.4552720729989</v>
      </c>
      <c r="E143" s="697">
        <v>4347.0580667209997</v>
      </c>
      <c r="F143" s="697">
        <v>16095.104706440001</v>
      </c>
      <c r="G143" s="696">
        <f t="shared" si="18"/>
        <v>27235.618045233998</v>
      </c>
      <c r="H143" s="697">
        <v>557.65263078499981</v>
      </c>
      <c r="I143" s="697">
        <v>459.12585999999993</v>
      </c>
      <c r="J143" s="697">
        <v>2083.721998</v>
      </c>
      <c r="K143" s="696">
        <f t="shared" si="16"/>
        <v>3100.500488785</v>
      </c>
      <c r="L143" s="697">
        <v>69.719526265999988</v>
      </c>
      <c r="M143" s="697">
        <v>5.8544241700000006</v>
      </c>
      <c r="N143" s="537">
        <v>422.84091288999997</v>
      </c>
      <c r="O143" s="536">
        <f t="shared" si="17"/>
        <v>498.41486332599993</v>
      </c>
      <c r="P143" s="536">
        <v>33817.335273090001</v>
      </c>
      <c r="R143" s="561"/>
      <c r="S143" s="561"/>
      <c r="T143" s="561"/>
      <c r="V143" s="561"/>
    </row>
    <row r="144" spans="2:22" s="634" customFormat="1" ht="34.9" hidden="1" customHeight="1">
      <c r="B144" s="216">
        <v>45170</v>
      </c>
      <c r="C144" s="694">
        <f t="shared" si="15"/>
        <v>30492.502275733994</v>
      </c>
      <c r="D144" s="695">
        <v>6795.1184775909996</v>
      </c>
      <c r="E144" s="532">
        <v>4339.2033612819996</v>
      </c>
      <c r="F144" s="532">
        <v>16258.064881839995</v>
      </c>
      <c r="G144" s="531">
        <f t="shared" si="18"/>
        <v>27392.386720712995</v>
      </c>
      <c r="H144" s="695">
        <v>557.64603302099988</v>
      </c>
      <c r="I144" s="695">
        <v>457.099784</v>
      </c>
      <c r="J144" s="695">
        <v>2085.3697380000003</v>
      </c>
      <c r="K144" s="694">
        <f t="shared" si="16"/>
        <v>3100.1155550210001</v>
      </c>
      <c r="L144" s="695">
        <v>66.34028869399998</v>
      </c>
      <c r="M144" s="695">
        <v>6.3545298099999998</v>
      </c>
      <c r="N144" s="532">
        <v>428.64702639000001</v>
      </c>
      <c r="O144" s="531">
        <f t="shared" si="17"/>
        <v>501.34184489400002</v>
      </c>
      <c r="P144" s="531">
        <v>33941.029657185994</v>
      </c>
      <c r="R144" s="561"/>
      <c r="S144" s="561"/>
      <c r="T144" s="561"/>
      <c r="V144" s="561"/>
    </row>
    <row r="145" spans="2:22" s="634" customFormat="1" ht="34.9" hidden="1" customHeight="1">
      <c r="B145" s="217">
        <v>45201</v>
      </c>
      <c r="C145" s="696">
        <f t="shared" si="15"/>
        <v>30552.943538853997</v>
      </c>
      <c r="D145" s="697">
        <v>6657.0159481829996</v>
      </c>
      <c r="E145" s="697">
        <v>4274.2214348719999</v>
      </c>
      <c r="F145" s="697">
        <v>16495.166475579997</v>
      </c>
      <c r="G145" s="696">
        <f t="shared" si="18"/>
        <v>27426.403858634996</v>
      </c>
      <c r="H145" s="697">
        <v>546.29736774900016</v>
      </c>
      <c r="I145" s="697">
        <v>452.42886147000002</v>
      </c>
      <c r="J145" s="697">
        <v>2127.813451</v>
      </c>
      <c r="K145" s="696">
        <f t="shared" si="16"/>
        <v>3126.5396802190003</v>
      </c>
      <c r="L145" s="697">
        <v>64.742048097000009</v>
      </c>
      <c r="M145" s="697">
        <v>6.8932949800000003</v>
      </c>
      <c r="N145" s="537">
        <v>424.21681275000003</v>
      </c>
      <c r="O145" s="536">
        <v>495.85215582700005</v>
      </c>
      <c r="P145" s="536">
        <v>34096.834091623998</v>
      </c>
      <c r="R145" s="561"/>
      <c r="S145" s="561"/>
      <c r="T145" s="561"/>
      <c r="V145" s="561"/>
    </row>
    <row r="146" spans="2:22" s="634" customFormat="1" ht="34.9" hidden="1" customHeight="1">
      <c r="B146" s="216">
        <v>45233</v>
      </c>
      <c r="C146" s="694">
        <f t="shared" si="15"/>
        <v>30615.761174585001</v>
      </c>
      <c r="D146" s="695">
        <v>6554.236103999001</v>
      </c>
      <c r="E146" s="532">
        <v>4258.4466211199997</v>
      </c>
      <c r="F146" s="532">
        <v>16636.067110219999</v>
      </c>
      <c r="G146" s="531">
        <f t="shared" si="18"/>
        <v>27448.749835339</v>
      </c>
      <c r="H146" s="695">
        <v>563.32049359300004</v>
      </c>
      <c r="I146" s="695">
        <v>455.99575765299994</v>
      </c>
      <c r="J146" s="695">
        <v>2147.6950879999995</v>
      </c>
      <c r="K146" s="694">
        <f t="shared" si="16"/>
        <v>3167.0113392459994</v>
      </c>
      <c r="L146" s="695">
        <v>82.717627121999996</v>
      </c>
      <c r="M146" s="695">
        <v>8.817540570000002</v>
      </c>
      <c r="N146" s="532">
        <v>411.68214467000007</v>
      </c>
      <c r="O146" s="531">
        <v>503.21731236200009</v>
      </c>
      <c r="P146" s="531">
        <v>34072.915635918005</v>
      </c>
      <c r="R146" s="561"/>
      <c r="S146" s="561"/>
      <c r="T146" s="561"/>
      <c r="V146" s="561"/>
    </row>
    <row r="147" spans="2:22" s="634" customFormat="1" ht="34.9" hidden="1" customHeight="1">
      <c r="B147" s="941">
        <v>45264</v>
      </c>
      <c r="C147" s="939">
        <f t="shared" si="15"/>
        <v>30801.572706573003</v>
      </c>
      <c r="D147" s="940">
        <v>6645.6155030440004</v>
      </c>
      <c r="E147" s="940">
        <v>4317.2082499869994</v>
      </c>
      <c r="F147" s="940">
        <v>16653.006281950002</v>
      </c>
      <c r="G147" s="939">
        <f t="shared" si="18"/>
        <v>27615.830034981002</v>
      </c>
      <c r="H147" s="940">
        <v>556.166705772</v>
      </c>
      <c r="I147" s="940">
        <v>465.2765398200001</v>
      </c>
      <c r="J147" s="940">
        <v>2164.299426</v>
      </c>
      <c r="K147" s="939">
        <f t="shared" si="16"/>
        <v>3185.7426715920001</v>
      </c>
      <c r="L147" s="940">
        <v>91.369247802999993</v>
      </c>
      <c r="M147" s="940">
        <v>9.4439088699999996</v>
      </c>
      <c r="N147" s="907">
        <v>391.02196523000003</v>
      </c>
      <c r="O147" s="906">
        <v>491.83512190300002</v>
      </c>
      <c r="P147" s="906">
        <v>34468.852736702</v>
      </c>
      <c r="R147" s="561"/>
      <c r="S147" s="561"/>
      <c r="T147" s="561"/>
      <c r="V147" s="561"/>
    </row>
    <row r="148" spans="2:22" s="634" customFormat="1" ht="34.9" hidden="1" customHeight="1">
      <c r="B148" s="1009">
        <v>2024</v>
      </c>
      <c r="C148" s="1020"/>
      <c r="D148" s="1021"/>
      <c r="E148" s="1020"/>
      <c r="F148" s="1020"/>
      <c r="G148" s="1020"/>
      <c r="H148" s="1021"/>
      <c r="I148" s="1020"/>
      <c r="J148" s="1020"/>
      <c r="K148" s="1020"/>
      <c r="L148" s="1021"/>
      <c r="M148" s="1021"/>
      <c r="N148" s="1018"/>
      <c r="O148" s="1018"/>
      <c r="P148" s="1018"/>
      <c r="T148" s="561"/>
      <c r="V148" s="561"/>
    </row>
    <row r="149" spans="2:22" s="634" customFormat="1" ht="34.9" hidden="1" customHeight="1">
      <c r="B149" s="216">
        <v>45292</v>
      </c>
      <c r="C149" s="694">
        <f t="shared" ref="C149:C159" si="19">+G149+K149</f>
        <v>30935.887239273001</v>
      </c>
      <c r="D149" s="695">
        <v>6600.9881145850004</v>
      </c>
      <c r="E149" s="532">
        <v>4297.4440721400006</v>
      </c>
      <c r="F149" s="532">
        <v>16771.591707</v>
      </c>
      <c r="G149" s="531">
        <f t="shared" ref="G149:G159" si="20">SUM(D149:F149)</f>
        <v>27670.023893725</v>
      </c>
      <c r="H149" s="695">
        <v>582.66202054799987</v>
      </c>
      <c r="I149" s="695">
        <v>464.58155699999998</v>
      </c>
      <c r="J149" s="695">
        <v>2218.619768</v>
      </c>
      <c r="K149" s="694">
        <f t="shared" ref="K149:K159" si="21">SUM(H149:J149)</f>
        <v>3265.8633455479999</v>
      </c>
      <c r="L149" s="695">
        <v>84.787690414999986</v>
      </c>
      <c r="M149" s="695">
        <v>6.4550158600000005</v>
      </c>
      <c r="N149" s="532">
        <v>393.76676927999995</v>
      </c>
      <c r="O149" s="531">
        <f>SUM(L149:N149)</f>
        <v>485.00947555499994</v>
      </c>
      <c r="P149" s="531">
        <f>O149+C149+'32a'!C149</f>
        <v>34719.234922519005</v>
      </c>
      <c r="R149" s="561"/>
      <c r="S149" s="561"/>
      <c r="T149" s="561"/>
      <c r="V149" s="561"/>
    </row>
    <row r="150" spans="2:22" s="634" customFormat="1" ht="34.9" hidden="1" customHeight="1">
      <c r="B150" s="217">
        <v>45323</v>
      </c>
      <c r="C150" s="696">
        <f t="shared" si="19"/>
        <v>31107.823796172997</v>
      </c>
      <c r="D150" s="697">
        <v>6599.5771046</v>
      </c>
      <c r="E150" s="697">
        <v>4226.89668704</v>
      </c>
      <c r="F150" s="697">
        <v>16992.398797999998</v>
      </c>
      <c r="G150" s="696">
        <f t="shared" si="20"/>
        <v>27818.872589639999</v>
      </c>
      <c r="H150" s="697">
        <v>537.55074653300005</v>
      </c>
      <c r="I150" s="697">
        <v>459.266997</v>
      </c>
      <c r="J150" s="697">
        <v>2292.1334630000001</v>
      </c>
      <c r="K150" s="696">
        <f t="shared" si="21"/>
        <v>3288.951206533</v>
      </c>
      <c r="L150" s="697">
        <v>87.807221200000001</v>
      </c>
      <c r="M150" s="697">
        <v>5.3789469600000004</v>
      </c>
      <c r="N150" s="537">
        <v>382.54846650000002</v>
      </c>
      <c r="O150" s="536">
        <f>SUM(L150:N150)</f>
        <v>475.73463465999998</v>
      </c>
      <c r="P150" s="536">
        <f>O150+C150+'32a'!C150</f>
        <v>35008.653711986997</v>
      </c>
      <c r="R150" s="561"/>
      <c r="S150" s="561"/>
      <c r="T150" s="561"/>
      <c r="V150" s="561"/>
    </row>
    <row r="151" spans="2:22" s="634" customFormat="1" ht="34.9" hidden="1" customHeight="1">
      <c r="B151" s="216">
        <v>45352</v>
      </c>
      <c r="C151" s="694">
        <f t="shared" si="19"/>
        <v>31250.460702187</v>
      </c>
      <c r="D151" s="695">
        <v>6650.8990980540002</v>
      </c>
      <c r="E151" s="532">
        <v>4282.5539125799996</v>
      </c>
      <c r="F151" s="532">
        <v>16986.750961000002</v>
      </c>
      <c r="G151" s="531">
        <f t="shared" si="20"/>
        <v>27920.203971634</v>
      </c>
      <c r="H151" s="695">
        <v>542.221972553</v>
      </c>
      <c r="I151" s="695">
        <v>477.30944299999999</v>
      </c>
      <c r="J151" s="695">
        <v>2310.7253150000001</v>
      </c>
      <c r="K151" s="694">
        <f t="shared" si="21"/>
        <v>3330.2567305530001</v>
      </c>
      <c r="L151" s="695">
        <v>88.942943646000003</v>
      </c>
      <c r="M151" s="695">
        <v>6.0252414199999995</v>
      </c>
      <c r="N151" s="532">
        <v>400.09688769999997</v>
      </c>
      <c r="O151" s="531">
        <f>SUM(L151:N151)</f>
        <v>495.06507276599996</v>
      </c>
      <c r="P151" s="531">
        <f>O151+C151+'32a'!C151</f>
        <v>35005.381336549995</v>
      </c>
      <c r="R151" s="561"/>
      <c r="S151" s="561"/>
      <c r="T151" s="561"/>
      <c r="V151" s="561"/>
    </row>
    <row r="152" spans="2:22" s="634" customFormat="1" ht="34.9" hidden="1" customHeight="1">
      <c r="B152" s="217">
        <v>45383</v>
      </c>
      <c r="C152" s="696">
        <f t="shared" si="19"/>
        <v>31249.728610315</v>
      </c>
      <c r="D152" s="697">
        <v>6627.4250106799991</v>
      </c>
      <c r="E152" s="697">
        <v>4276.6903492399997</v>
      </c>
      <c r="F152" s="697">
        <v>16984.840595999998</v>
      </c>
      <c r="G152" s="696">
        <f t="shared" si="20"/>
        <v>27888.955955919999</v>
      </c>
      <c r="H152" s="697">
        <v>557.56349639500002</v>
      </c>
      <c r="I152" s="697">
        <v>478.02403500000003</v>
      </c>
      <c r="J152" s="697">
        <v>2325.1851230000002</v>
      </c>
      <c r="K152" s="696">
        <f t="shared" si="21"/>
        <v>3360.7726543950002</v>
      </c>
      <c r="L152" s="697">
        <v>88.13864387000001</v>
      </c>
      <c r="M152" s="697">
        <v>5.2437627600000001</v>
      </c>
      <c r="N152" s="537">
        <v>408.38774842999999</v>
      </c>
      <c r="O152" s="536">
        <f>SUM(L152:N152)</f>
        <v>501.77015505999998</v>
      </c>
      <c r="P152" s="536">
        <f>O152+C152+'32a'!C152</f>
        <v>34889.958341676996</v>
      </c>
      <c r="R152" s="561"/>
      <c r="S152" s="561"/>
      <c r="T152" s="561"/>
      <c r="V152" s="561"/>
    </row>
    <row r="153" spans="2:22" s="634" customFormat="1" ht="34.9" hidden="1" customHeight="1">
      <c r="B153" s="216">
        <v>45413</v>
      </c>
      <c r="C153" s="694">
        <f t="shared" si="19"/>
        <v>31547.716500691004</v>
      </c>
      <c r="D153" s="695">
        <v>6914.1457068540003</v>
      </c>
      <c r="E153" s="532">
        <v>4307.0404767800001</v>
      </c>
      <c r="F153" s="532">
        <v>16948.891335400003</v>
      </c>
      <c r="G153" s="531">
        <f t="shared" si="20"/>
        <v>28170.077519034003</v>
      </c>
      <c r="H153" s="695">
        <v>551.24660965699991</v>
      </c>
      <c r="I153" s="695">
        <v>485.589788</v>
      </c>
      <c r="J153" s="695">
        <v>2340.802584</v>
      </c>
      <c r="K153" s="694">
        <f t="shared" si="21"/>
        <v>3377.6389816569999</v>
      </c>
      <c r="L153" s="695">
        <v>81.079082046000011</v>
      </c>
      <c r="M153" s="695">
        <v>8.0391872200000005</v>
      </c>
      <c r="N153" s="532">
        <v>411.58693586999999</v>
      </c>
      <c r="O153" s="531">
        <f>SUM(L153:N153)</f>
        <v>500.70520513600002</v>
      </c>
      <c r="P153" s="531">
        <f>O153+C153+'32a'!C153</f>
        <v>35366.018536131007</v>
      </c>
      <c r="R153" s="561"/>
      <c r="S153" s="561"/>
      <c r="T153" s="561"/>
      <c r="V153" s="561"/>
    </row>
    <row r="154" spans="2:22" s="634" customFormat="1" ht="34.9" hidden="1" customHeight="1">
      <c r="B154" s="217">
        <v>45444</v>
      </c>
      <c r="C154" s="696">
        <v>31626.3</v>
      </c>
      <c r="D154" s="697">
        <v>6818.7</v>
      </c>
      <c r="E154" s="697">
        <v>4362.2</v>
      </c>
      <c r="F154" s="697">
        <v>17027.099999999999</v>
      </c>
      <c r="G154" s="696">
        <v>28208</v>
      </c>
      <c r="H154" s="697">
        <v>560.1</v>
      </c>
      <c r="I154" s="697">
        <v>500.6</v>
      </c>
      <c r="J154" s="697">
        <v>2357.5</v>
      </c>
      <c r="K154" s="696">
        <v>3418.3</v>
      </c>
      <c r="L154" s="697">
        <v>81.5</v>
      </c>
      <c r="M154" s="697">
        <v>6.7</v>
      </c>
      <c r="N154" s="537">
        <v>409.7</v>
      </c>
      <c r="O154" s="536">
        <v>497.9</v>
      </c>
      <c r="P154" s="536">
        <v>35478.5</v>
      </c>
      <c r="R154" s="561"/>
      <c r="S154" s="561"/>
      <c r="T154" s="561"/>
      <c r="V154" s="561"/>
    </row>
    <row r="155" spans="2:22" s="634" customFormat="1" ht="34.9" hidden="1" customHeight="1">
      <c r="B155" s="216">
        <v>45474</v>
      </c>
      <c r="C155" s="694">
        <f t="shared" si="19"/>
        <v>31908.882000000005</v>
      </c>
      <c r="D155" s="695">
        <v>6834.7510000000002</v>
      </c>
      <c r="E155" s="532">
        <v>4327.7579999999998</v>
      </c>
      <c r="F155" s="532">
        <v>17317.598000000002</v>
      </c>
      <c r="G155" s="531">
        <f t="shared" si="20"/>
        <v>28480.107000000004</v>
      </c>
      <c r="H155" s="695">
        <v>555.678</v>
      </c>
      <c r="I155" s="695">
        <v>503.49900000000002</v>
      </c>
      <c r="J155" s="695">
        <v>2369.598</v>
      </c>
      <c r="K155" s="694">
        <f t="shared" si="21"/>
        <v>3428.7750000000001</v>
      </c>
      <c r="L155" s="695">
        <v>78.947999999999993</v>
      </c>
      <c r="M155" s="695">
        <v>13.698</v>
      </c>
      <c r="N155" s="532">
        <v>405.185</v>
      </c>
      <c r="O155" s="531">
        <f>SUM(L155:N155)</f>
        <v>497.83100000000002</v>
      </c>
      <c r="P155" s="531">
        <f>O155+C155+'32a'!C155</f>
        <v>35818.79</v>
      </c>
      <c r="R155" s="561"/>
      <c r="S155" s="561"/>
      <c r="T155" s="561"/>
      <c r="V155" s="561"/>
    </row>
    <row r="156" spans="2:22" s="634" customFormat="1" ht="34.9" hidden="1" customHeight="1">
      <c r="B156" s="217">
        <v>45505</v>
      </c>
      <c r="C156" s="696">
        <v>32348.102404072</v>
      </c>
      <c r="D156" s="697">
        <v>7032.663073062</v>
      </c>
      <c r="E156" s="697">
        <v>4357.1203624999998</v>
      </c>
      <c r="F156" s="697">
        <v>17470.038119000001</v>
      </c>
      <c r="G156" s="696">
        <v>28859.821554562001</v>
      </c>
      <c r="H156" s="697">
        <v>547.12137451000001</v>
      </c>
      <c r="I156" s="697">
        <v>494.27351700000003</v>
      </c>
      <c r="J156" s="697">
        <v>2446.8859579999998</v>
      </c>
      <c r="K156" s="696">
        <v>3488.2808495099998</v>
      </c>
      <c r="L156" s="697">
        <v>64.090889637999993</v>
      </c>
      <c r="M156" s="697">
        <v>16.681489500000001</v>
      </c>
      <c r="N156" s="537">
        <v>408.15189845999998</v>
      </c>
      <c r="O156" s="536">
        <v>488.924277598</v>
      </c>
      <c r="P156" s="536">
        <v>36483.307540664006</v>
      </c>
      <c r="R156" s="561"/>
      <c r="S156" s="561"/>
      <c r="T156" s="561"/>
      <c r="V156" s="561"/>
    </row>
    <row r="157" spans="2:22" s="634" customFormat="1" ht="34.9" hidden="1" customHeight="1">
      <c r="B157" s="216">
        <v>45536</v>
      </c>
      <c r="C157" s="694">
        <f t="shared" si="19"/>
        <v>32425.539991081998</v>
      </c>
      <c r="D157" s="695">
        <v>6882.1690047130005</v>
      </c>
      <c r="E157" s="532">
        <v>4432.6647515000004</v>
      </c>
      <c r="F157" s="532">
        <v>17630.4108738</v>
      </c>
      <c r="G157" s="531">
        <f t="shared" si="20"/>
        <v>28945.244630013</v>
      </c>
      <c r="H157" s="695">
        <v>538.23408506900012</v>
      </c>
      <c r="I157" s="695">
        <v>495.00380799999999</v>
      </c>
      <c r="J157" s="695">
        <v>2447.057468</v>
      </c>
      <c r="K157" s="694">
        <f t="shared" si="21"/>
        <v>3480.2953610690001</v>
      </c>
      <c r="L157" s="695">
        <v>68.181887586999991</v>
      </c>
      <c r="M157" s="695">
        <v>16.627819500000001</v>
      </c>
      <c r="N157" s="532">
        <v>401.98386480800002</v>
      </c>
      <c r="O157" s="531">
        <f>SUM(L157:N157)</f>
        <v>486.79357189500001</v>
      </c>
      <c r="P157" s="531">
        <f>O157+C157+'32a'!C157</f>
        <v>36499.389344267001</v>
      </c>
      <c r="R157" s="561"/>
      <c r="S157" s="561"/>
      <c r="T157" s="561"/>
      <c r="V157" s="561"/>
    </row>
    <row r="158" spans="2:22" s="634" customFormat="1" ht="34.9" hidden="1" customHeight="1">
      <c r="B158" s="217">
        <v>45567</v>
      </c>
      <c r="C158" s="696">
        <v>32520.219632077002</v>
      </c>
      <c r="D158" s="697">
        <v>6883.7325422990007</v>
      </c>
      <c r="E158" s="697">
        <v>4338.4186036999999</v>
      </c>
      <c r="F158" s="697">
        <v>17795.1061348</v>
      </c>
      <c r="G158" s="696">
        <v>29017.257280799</v>
      </c>
      <c r="H158" s="697">
        <v>513.14506027799996</v>
      </c>
      <c r="I158" s="697">
        <v>498.63141400000001</v>
      </c>
      <c r="J158" s="697">
        <v>2491.1858769999999</v>
      </c>
      <c r="K158" s="696">
        <v>3502.9623512779999</v>
      </c>
      <c r="L158" s="697">
        <v>95.925316500999998</v>
      </c>
      <c r="M158" s="697">
        <v>17.069455300000001</v>
      </c>
      <c r="N158" s="537">
        <v>400.86811305000003</v>
      </c>
      <c r="O158" s="536">
        <v>513.86288485099999</v>
      </c>
      <c r="P158" s="536">
        <v>36225.797589142996</v>
      </c>
      <c r="R158" s="561"/>
      <c r="S158" s="561"/>
      <c r="T158" s="561"/>
      <c r="V158" s="561"/>
    </row>
    <row r="159" spans="2:22" s="634" customFormat="1" ht="34.9" hidden="1" customHeight="1">
      <c r="B159" s="216">
        <v>45598</v>
      </c>
      <c r="C159" s="694">
        <f t="shared" si="19"/>
        <v>32838.707999999999</v>
      </c>
      <c r="D159" s="695">
        <v>7056.1530000000002</v>
      </c>
      <c r="E159" s="532">
        <v>4412.0010000000002</v>
      </c>
      <c r="F159" s="532">
        <v>17891.026999999998</v>
      </c>
      <c r="G159" s="531">
        <f t="shared" si="20"/>
        <v>29359.180999999997</v>
      </c>
      <c r="H159" s="695">
        <v>513.05799999999999</v>
      </c>
      <c r="I159" s="695">
        <v>501.74700000000001</v>
      </c>
      <c r="J159" s="695">
        <v>2464.7220000000002</v>
      </c>
      <c r="K159" s="694">
        <f t="shared" si="21"/>
        <v>3479.527</v>
      </c>
      <c r="L159" s="695">
        <v>99.528999999999996</v>
      </c>
      <c r="M159" s="695">
        <v>17.704999999999998</v>
      </c>
      <c r="N159" s="532">
        <v>409.428</v>
      </c>
      <c r="O159" s="531">
        <f>SUM(L159:N159)</f>
        <v>526.66200000000003</v>
      </c>
      <c r="P159" s="531">
        <f>O159+C159+'32a'!C159</f>
        <v>36458.726999999999</v>
      </c>
      <c r="R159" s="561"/>
      <c r="S159" s="561"/>
      <c r="T159" s="561"/>
      <c r="V159" s="561"/>
    </row>
    <row r="160" spans="2:22" s="634" customFormat="1" ht="34.9" hidden="1" customHeight="1">
      <c r="B160" s="553">
        <v>45629</v>
      </c>
      <c r="C160" s="698">
        <v>32646.235748789</v>
      </c>
      <c r="D160" s="699">
        <v>6785.4194171709996</v>
      </c>
      <c r="E160" s="699">
        <v>4497.1275378999999</v>
      </c>
      <c r="F160" s="699">
        <v>17874.8474093</v>
      </c>
      <c r="G160" s="698">
        <v>29157.394364371001</v>
      </c>
      <c r="H160" s="699">
        <v>509.29769841799998</v>
      </c>
      <c r="I160" s="699">
        <v>505.77915000000002</v>
      </c>
      <c r="J160" s="699">
        <v>2473.7645360000001</v>
      </c>
      <c r="K160" s="698">
        <v>3488.8413844180004</v>
      </c>
      <c r="L160" s="699">
        <v>97.905063329000001</v>
      </c>
      <c r="M160" s="699">
        <v>24.380057100000002</v>
      </c>
      <c r="N160" s="610">
        <v>420.42136439999996</v>
      </c>
      <c r="O160" s="611">
        <v>542.70648482899992</v>
      </c>
      <c r="P160" s="611">
        <v>36700.018010298001</v>
      </c>
      <c r="R160" s="561"/>
      <c r="S160" s="561"/>
      <c r="T160" s="561"/>
      <c r="V160" s="561"/>
    </row>
    <row r="161" spans="2:22" s="634" customFormat="1" ht="34.9" customHeight="1">
      <c r="B161" s="1009">
        <v>2025</v>
      </c>
      <c r="C161" s="1020"/>
      <c r="D161" s="1021"/>
      <c r="E161" s="1020"/>
      <c r="F161" s="1020"/>
      <c r="G161" s="1020"/>
      <c r="H161" s="1021"/>
      <c r="I161" s="1020"/>
      <c r="J161" s="1020"/>
      <c r="K161" s="1020"/>
      <c r="L161" s="1021"/>
      <c r="M161" s="1021"/>
      <c r="N161" s="1018"/>
      <c r="O161" s="1018"/>
      <c r="P161" s="1018"/>
      <c r="T161" s="561"/>
      <c r="V161" s="561"/>
    </row>
    <row r="162" spans="2:22" s="634" customFormat="1" ht="34.9" hidden="1" customHeight="1">
      <c r="B162" s="216">
        <v>45658</v>
      </c>
      <c r="C162" s="694">
        <f>+G162+K162</f>
        <v>32859.517</v>
      </c>
      <c r="D162" s="695">
        <v>6828.7659999999996</v>
      </c>
      <c r="E162" s="532">
        <v>4418.2340000000004</v>
      </c>
      <c r="F162" s="532">
        <v>18131.330000000002</v>
      </c>
      <c r="G162" s="531">
        <f>SUM(D162:F162)</f>
        <v>29378.33</v>
      </c>
      <c r="H162" s="695">
        <v>521.04499999999996</v>
      </c>
      <c r="I162" s="695">
        <v>502.45</v>
      </c>
      <c r="J162" s="695">
        <v>2457.692</v>
      </c>
      <c r="K162" s="694">
        <f>SUM(H162:J162)</f>
        <v>3481.1869999999999</v>
      </c>
      <c r="L162" s="695">
        <v>113.247</v>
      </c>
      <c r="M162" s="695">
        <v>16.843</v>
      </c>
      <c r="N162" s="532">
        <v>427.96300000000002</v>
      </c>
      <c r="O162" s="531">
        <f>SUM(L162:N162)</f>
        <v>558.053</v>
      </c>
      <c r="P162" s="531">
        <f>O162+C162+'32a'!C162</f>
        <v>36913.472000000002</v>
      </c>
      <c r="R162" s="561"/>
      <c r="S162" s="561"/>
      <c r="T162" s="561"/>
      <c r="V162" s="561"/>
    </row>
    <row r="163" spans="2:22" s="634" customFormat="1" ht="34.9" hidden="1" customHeight="1">
      <c r="B163" s="217">
        <v>45690</v>
      </c>
      <c r="C163" s="696">
        <v>32826.099436324999</v>
      </c>
      <c r="D163" s="697">
        <v>6855.3242609189992</v>
      </c>
      <c r="E163" s="697">
        <v>4398.1994146999996</v>
      </c>
      <c r="F163" s="697">
        <v>18198.8020507</v>
      </c>
      <c r="G163" s="696">
        <v>29452.325726318999</v>
      </c>
      <c r="H163" s="697">
        <v>523.46287800599998</v>
      </c>
      <c r="I163" s="697">
        <v>518.34322799999995</v>
      </c>
      <c r="J163" s="697">
        <v>2331.9676039999999</v>
      </c>
      <c r="K163" s="696">
        <v>3373.7737100059999</v>
      </c>
      <c r="L163" s="697">
        <v>116.52243948100001</v>
      </c>
      <c r="M163" s="697">
        <v>18.128476299999999</v>
      </c>
      <c r="N163" s="537">
        <v>464.85171020000001</v>
      </c>
      <c r="O163" s="536">
        <v>599.50262598100005</v>
      </c>
      <c r="P163" s="536">
        <v>36940.218996944997</v>
      </c>
      <c r="R163" s="561"/>
      <c r="S163" s="561"/>
      <c r="T163" s="561"/>
      <c r="V163" s="561"/>
    </row>
    <row r="164" spans="2:22" s="634" customFormat="1" ht="34.9" hidden="1" customHeight="1">
      <c r="B164" s="216">
        <v>45717</v>
      </c>
      <c r="C164" s="694">
        <v>32993.821124870999</v>
      </c>
      <c r="D164" s="695">
        <v>6851.3483598740004</v>
      </c>
      <c r="E164" s="532">
        <v>4499.7540833000003</v>
      </c>
      <c r="F164" s="532">
        <v>18233.314445</v>
      </c>
      <c r="G164" s="531">
        <v>29584.416888174001</v>
      </c>
      <c r="H164" s="695">
        <v>529.49185569700012</v>
      </c>
      <c r="I164" s="695">
        <v>518.41276900000003</v>
      </c>
      <c r="J164" s="695">
        <v>2361.4996120000001</v>
      </c>
      <c r="K164" s="694">
        <v>3409.4042366970002</v>
      </c>
      <c r="L164" s="695">
        <v>127.326953426</v>
      </c>
      <c r="M164" s="695">
        <v>20.252146700000001</v>
      </c>
      <c r="N164" s="532">
        <v>465.73481610000005</v>
      </c>
      <c r="O164" s="531">
        <v>613.31391622600006</v>
      </c>
      <c r="P164" s="531">
        <v>37028.719470987999</v>
      </c>
      <c r="R164" s="561"/>
      <c r="S164" s="561"/>
      <c r="T164" s="561"/>
      <c r="V164" s="561"/>
    </row>
    <row r="165" spans="2:22" s="634" customFormat="1" ht="34.9" hidden="1" customHeight="1">
      <c r="B165" s="217">
        <v>45749</v>
      </c>
      <c r="C165" s="696">
        <f t="shared" ref="C165:C170" si="22">+G165+K165</f>
        <v>32816.347999999998</v>
      </c>
      <c r="D165" s="697">
        <v>6771.8440000000001</v>
      </c>
      <c r="E165" s="697">
        <v>4475.5240000000003</v>
      </c>
      <c r="F165" s="697">
        <v>18116.942999999999</v>
      </c>
      <c r="G165" s="696">
        <f t="shared" ref="G165:G170" si="23">SUM(D165:F165)</f>
        <v>29364.311000000002</v>
      </c>
      <c r="H165" s="697">
        <v>534.93200000000002</v>
      </c>
      <c r="I165" s="697">
        <v>521.64499999999998</v>
      </c>
      <c r="J165" s="697">
        <v>2395.46</v>
      </c>
      <c r="K165" s="696">
        <f t="shared" ref="K165:K170" si="24">SUM(H165:J165)</f>
        <v>3452.0370000000003</v>
      </c>
      <c r="L165" s="697">
        <v>122.261</v>
      </c>
      <c r="M165" s="697">
        <v>17.707000000000001</v>
      </c>
      <c r="N165" s="537">
        <v>472.25900000000001</v>
      </c>
      <c r="O165" s="536">
        <f>SUM(L165:N165)</f>
        <v>612.22699999999998</v>
      </c>
      <c r="P165" s="536">
        <f>O165+C165+'32a'!C165</f>
        <v>36944.5</v>
      </c>
      <c r="R165" s="561"/>
      <c r="S165" s="561"/>
      <c r="T165" s="561"/>
      <c r="V165" s="561"/>
    </row>
    <row r="166" spans="2:22" s="634" customFormat="1" ht="34.9" hidden="1" customHeight="1">
      <c r="B166" s="216">
        <v>45778</v>
      </c>
      <c r="C166" s="694">
        <f t="shared" si="22"/>
        <v>33094.827470741002</v>
      </c>
      <c r="D166" s="695">
        <v>6901.188401767</v>
      </c>
      <c r="E166" s="532">
        <v>4548.4991668999992</v>
      </c>
      <c r="F166" s="532">
        <v>18121.989700099999</v>
      </c>
      <c r="G166" s="531">
        <f t="shared" si="23"/>
        <v>29571.677268766998</v>
      </c>
      <c r="H166" s="695">
        <v>585.21383197399996</v>
      </c>
      <c r="I166" s="695">
        <v>536.41754600000002</v>
      </c>
      <c r="J166" s="695">
        <v>2401.5188240000002</v>
      </c>
      <c r="K166" s="694">
        <f t="shared" si="24"/>
        <v>3523.1502019740001</v>
      </c>
      <c r="L166" s="695">
        <v>135.144658333</v>
      </c>
      <c r="M166" s="695">
        <v>22.663135100000002</v>
      </c>
      <c r="N166" s="532">
        <v>474.77894330000004</v>
      </c>
      <c r="O166" s="531">
        <f>SUM(L166:N166)</f>
        <v>632.58673673300007</v>
      </c>
      <c r="P166" s="531">
        <f>O166+C166+'32a'!C166</f>
        <v>37326.591068382004</v>
      </c>
      <c r="R166" s="561"/>
      <c r="S166" s="561"/>
      <c r="T166" s="561"/>
      <c r="V166" s="561"/>
    </row>
    <row r="167" spans="2:22" s="634" customFormat="1" ht="34.9" hidden="1" customHeight="1">
      <c r="B167" s="217">
        <v>45809</v>
      </c>
      <c r="C167" s="696">
        <f t="shared" si="22"/>
        <v>33238.118999999999</v>
      </c>
      <c r="D167" s="697">
        <v>6856.8879999999999</v>
      </c>
      <c r="E167" s="697">
        <v>4599.1729999999998</v>
      </c>
      <c r="F167" s="697">
        <v>18228.64</v>
      </c>
      <c r="G167" s="696">
        <f t="shared" si="23"/>
        <v>29684.701000000001</v>
      </c>
      <c r="H167" s="697">
        <v>597.67999999999995</v>
      </c>
      <c r="I167" s="697">
        <v>545.577</v>
      </c>
      <c r="J167" s="697">
        <v>2410.1610000000001</v>
      </c>
      <c r="K167" s="696">
        <f t="shared" si="24"/>
        <v>3553.4180000000001</v>
      </c>
      <c r="L167" s="697">
        <v>121.96</v>
      </c>
      <c r="M167" s="697">
        <v>18.103000000000002</v>
      </c>
      <c r="N167" s="537">
        <v>467.13</v>
      </c>
      <c r="O167" s="536">
        <f>SUM(L167:N167)</f>
        <v>607.19299999999998</v>
      </c>
      <c r="P167" s="536">
        <f>O167+C167+'32a'!C167</f>
        <v>37476.656999999999</v>
      </c>
      <c r="R167" s="561"/>
      <c r="S167" s="561"/>
      <c r="T167" s="561"/>
      <c r="V167" s="561"/>
    </row>
    <row r="168" spans="2:22" s="634" customFormat="1" ht="34.9" hidden="1" customHeight="1">
      <c r="B168" s="216">
        <v>45839</v>
      </c>
      <c r="C168" s="694">
        <f t="shared" si="22"/>
        <v>33510.749723241999</v>
      </c>
      <c r="D168" s="695">
        <v>6932.5201827660012</v>
      </c>
      <c r="E168" s="532">
        <v>4610.5296925000002</v>
      </c>
      <c r="F168" s="532">
        <v>18393.529242000001</v>
      </c>
      <c r="G168" s="531">
        <f t="shared" si="23"/>
        <v>29936.579117266003</v>
      </c>
      <c r="H168" s="695">
        <v>581.67902397600005</v>
      </c>
      <c r="I168" s="695">
        <v>556.64773100000002</v>
      </c>
      <c r="J168" s="695">
        <v>2435.8438510000001</v>
      </c>
      <c r="K168" s="694">
        <f t="shared" si="24"/>
        <v>3574.1706059759999</v>
      </c>
      <c r="L168" s="695">
        <v>124.548514334</v>
      </c>
      <c r="M168" s="695">
        <v>24.7113725</v>
      </c>
      <c r="N168" s="532">
        <v>471.62086239999996</v>
      </c>
      <c r="O168" s="531">
        <f>SUM(L168:N168)</f>
        <v>620.88074923399995</v>
      </c>
      <c r="P168" s="531">
        <f>O168+C168+'32a'!C168</f>
        <v>37811.235472476001</v>
      </c>
      <c r="R168" s="561"/>
      <c r="S168" s="561"/>
      <c r="T168" s="561"/>
      <c r="V168" s="561"/>
    </row>
    <row r="169" spans="2:22" s="634" customFormat="1" ht="34.5" customHeight="1">
      <c r="B169" s="217">
        <v>45870</v>
      </c>
      <c r="C169" s="696">
        <v>34035.475040719</v>
      </c>
      <c r="D169" s="697">
        <v>7066.4848851659999</v>
      </c>
      <c r="E169" s="697">
        <v>4647.9856786999999</v>
      </c>
      <c r="F169" s="697">
        <v>18680.048522000001</v>
      </c>
      <c r="G169" s="696">
        <v>30394.519085865999</v>
      </c>
      <c r="H169" s="697">
        <v>572.09578785300005</v>
      </c>
      <c r="I169" s="697">
        <v>547.14579200000003</v>
      </c>
      <c r="J169" s="697">
        <v>2521.714375</v>
      </c>
      <c r="K169" s="696">
        <v>3640.9559548530001</v>
      </c>
      <c r="L169" s="697">
        <v>131.69017093400001</v>
      </c>
      <c r="M169" s="697">
        <v>27.8650293</v>
      </c>
      <c r="N169" s="537">
        <v>462.44822649999998</v>
      </c>
      <c r="O169" s="536">
        <v>622.00342673399996</v>
      </c>
      <c r="P169" s="536">
        <v>38236.257729858</v>
      </c>
      <c r="R169" s="561"/>
      <c r="S169" s="561"/>
      <c r="T169" s="561"/>
      <c r="V169" s="561"/>
    </row>
    <row r="170" spans="2:22" s="634" customFormat="1" ht="34.9" customHeight="1">
      <c r="B170" s="216">
        <v>45901</v>
      </c>
      <c r="C170" s="694">
        <f t="shared" si="22"/>
        <v>34112.494070891</v>
      </c>
      <c r="D170" s="695">
        <v>7112.7649666809994</v>
      </c>
      <c r="E170" s="532">
        <v>4735.3311709</v>
      </c>
      <c r="F170" s="532">
        <v>18622.307266</v>
      </c>
      <c r="G170" s="531">
        <f t="shared" si="23"/>
        <v>30470.403403581</v>
      </c>
      <c r="H170" s="695">
        <v>519.56958130999999</v>
      </c>
      <c r="I170" s="695">
        <v>558.77045799999996</v>
      </c>
      <c r="J170" s="695">
        <v>2563.7506279999998</v>
      </c>
      <c r="K170" s="694">
        <f t="shared" si="24"/>
        <v>3642.0906673099998</v>
      </c>
      <c r="L170" s="695">
        <v>135.57694501899999</v>
      </c>
      <c r="M170" s="695">
        <v>25.370898100000002</v>
      </c>
      <c r="N170" s="532">
        <v>483.26811039999996</v>
      </c>
      <c r="O170" s="531">
        <f>SUM(L170:N170)</f>
        <v>644.21595351899998</v>
      </c>
      <c r="P170" s="531">
        <f>O170+C170+'32a'!C170</f>
        <v>38387.095172923997</v>
      </c>
      <c r="R170" s="561"/>
      <c r="S170" s="561"/>
      <c r="T170" s="561"/>
      <c r="V170" s="561"/>
    </row>
    <row r="171" spans="2:22" s="634" customFormat="1" ht="34.9" customHeight="1">
      <c r="B171" s="217">
        <v>45931</v>
      </c>
      <c r="C171" s="696">
        <v>34340.702740162</v>
      </c>
      <c r="D171" s="697">
        <v>7129.9388421249996</v>
      </c>
      <c r="E171" s="697">
        <v>4686.5810311999994</v>
      </c>
      <c r="F171" s="697">
        <v>18848.668847000001</v>
      </c>
      <c r="G171" s="696">
        <v>30665.188720325001</v>
      </c>
      <c r="H171" s="697">
        <v>520.73648183700004</v>
      </c>
      <c r="I171" s="697">
        <v>552.57410900000002</v>
      </c>
      <c r="J171" s="697">
        <v>2602.2034290000001</v>
      </c>
      <c r="K171" s="696">
        <v>3675.514019837</v>
      </c>
      <c r="L171" s="697">
        <v>143.56551217500001</v>
      </c>
      <c r="M171" s="697">
        <v>27.071077800000001</v>
      </c>
      <c r="N171" s="537">
        <v>493.07238969999997</v>
      </c>
      <c r="O171" s="536">
        <v>663.70897967500002</v>
      </c>
      <c r="P171" s="536">
        <v>38685.967309731997</v>
      </c>
      <c r="R171" s="561"/>
      <c r="S171" s="561"/>
      <c r="T171" s="561"/>
      <c r="V171" s="561"/>
    </row>
    <row r="172" spans="2:22" s="634" customFormat="1" ht="34.9" customHeight="1">
      <c r="B172" s="216">
        <v>45963</v>
      </c>
      <c r="C172" s="694">
        <f>+G172+K172</f>
        <v>34572.883999999998</v>
      </c>
      <c r="D172" s="695">
        <v>7201.7939999999999</v>
      </c>
      <c r="E172" s="532">
        <v>4757.2089999999998</v>
      </c>
      <c r="F172" s="532">
        <v>18923.218000000001</v>
      </c>
      <c r="G172" s="531">
        <f>SUM(D172:F172)</f>
        <v>30882.221000000001</v>
      </c>
      <c r="H172" s="695">
        <v>500.35899999999998</v>
      </c>
      <c r="I172" s="695">
        <v>561.78200000000004</v>
      </c>
      <c r="J172" s="695">
        <v>2628.5219999999999</v>
      </c>
      <c r="K172" s="694">
        <f>SUM(H172:J172)</f>
        <v>3690.663</v>
      </c>
      <c r="L172" s="695">
        <v>152.05699999999999</v>
      </c>
      <c r="M172" s="695">
        <v>32.152999999999999</v>
      </c>
      <c r="N172" s="532">
        <v>489.89800000000002</v>
      </c>
      <c r="O172" s="531">
        <f>SUM(L172:N172)</f>
        <v>674.10799999999995</v>
      </c>
      <c r="P172" s="531">
        <f>O172+C172+'32a'!C172</f>
        <v>38896.466</v>
      </c>
      <c r="R172" s="561"/>
      <c r="S172" s="561"/>
      <c r="T172" s="561"/>
      <c r="V172" s="561"/>
    </row>
    <row r="173" spans="2:22" s="634" customFormat="1" ht="34.9" customHeight="1">
      <c r="B173" s="1212">
        <v>45994</v>
      </c>
      <c r="C173" s="698">
        <f>+G173+K173</f>
        <v>34869.978999999999</v>
      </c>
      <c r="D173" s="699">
        <v>7178.1109999999999</v>
      </c>
      <c r="E173" s="699">
        <v>4854.0630000000001</v>
      </c>
      <c r="F173" s="699">
        <v>19087.365000000002</v>
      </c>
      <c r="G173" s="698">
        <f>SUM(D173:F173)</f>
        <v>31119.539000000001</v>
      </c>
      <c r="H173" s="699">
        <v>502.55599999999998</v>
      </c>
      <c r="I173" s="699">
        <v>565.65</v>
      </c>
      <c r="J173" s="699">
        <v>2682.2339999999999</v>
      </c>
      <c r="K173" s="698">
        <f>SUM(H173:J173)</f>
        <v>3750.4399999999996</v>
      </c>
      <c r="L173" s="699">
        <v>178.77600000000001</v>
      </c>
      <c r="M173" s="699">
        <v>34.326000000000001</v>
      </c>
      <c r="N173" s="610">
        <v>501.24799999999999</v>
      </c>
      <c r="O173" s="611">
        <f>SUM(L173:N173)</f>
        <v>714.35</v>
      </c>
      <c r="P173" s="611">
        <f>O173+C173+'32a'!C173</f>
        <v>39255.115999999995</v>
      </c>
      <c r="R173" s="561"/>
      <c r="S173" s="561"/>
      <c r="T173" s="561"/>
      <c r="V173" s="561"/>
    </row>
    <row r="174" spans="2:22" s="634" customFormat="1" ht="34.9" customHeight="1">
      <c r="B174" s="1009">
        <v>2026</v>
      </c>
      <c r="C174" s="1020"/>
      <c r="D174" s="1021"/>
      <c r="E174" s="1020"/>
      <c r="F174" s="1020"/>
      <c r="G174" s="1020"/>
      <c r="H174" s="1021"/>
      <c r="I174" s="1020"/>
      <c r="J174" s="1020"/>
      <c r="K174" s="1020"/>
      <c r="L174" s="1021"/>
      <c r="M174" s="1021"/>
      <c r="N174" s="1018"/>
      <c r="O174" s="1018"/>
      <c r="P174" s="1018"/>
      <c r="T174" s="561"/>
      <c r="V174" s="561"/>
    </row>
    <row r="175" spans="2:22" s="634" customFormat="1" ht="34.9" customHeight="1">
      <c r="B175" s="216">
        <v>46023</v>
      </c>
      <c r="C175" s="694">
        <f>+G175+K175</f>
        <v>35162.47</v>
      </c>
      <c r="D175" s="695">
        <v>7221.4849999999997</v>
      </c>
      <c r="E175" s="532">
        <v>4773.3010000000004</v>
      </c>
      <c r="F175" s="532">
        <v>19392.837</v>
      </c>
      <c r="G175" s="531">
        <f>SUM(D175:F175)</f>
        <v>31387.623</v>
      </c>
      <c r="H175" s="695">
        <v>515.21199999999999</v>
      </c>
      <c r="I175" s="695">
        <v>580.91999999999996</v>
      </c>
      <c r="J175" s="695">
        <v>2678.7150000000001</v>
      </c>
      <c r="K175" s="694">
        <f>SUM(H175:J175)</f>
        <v>3774.8470000000002</v>
      </c>
      <c r="L175" s="695">
        <v>193.34</v>
      </c>
      <c r="M175" s="695">
        <v>33.962000000000003</v>
      </c>
      <c r="N175" s="532">
        <v>502.48</v>
      </c>
      <c r="O175" s="531">
        <f t="shared" ref="O175:O179" si="25">SUM(L175:N175)</f>
        <v>729.78200000000004</v>
      </c>
      <c r="P175" s="531">
        <f>O175+C175+'32a'!C175</f>
        <v>39499.290999999997</v>
      </c>
      <c r="R175" s="561"/>
      <c r="S175" s="561"/>
      <c r="T175" s="561"/>
      <c r="V175" s="561"/>
    </row>
    <row r="176" spans="2:22" s="634" customFormat="1" ht="34.9" customHeight="1">
      <c r="B176" s="217">
        <v>46055</v>
      </c>
      <c r="C176" s="696">
        <f t="shared" ref="C176" si="26">+G176+K176</f>
        <v>35490.298499446006</v>
      </c>
      <c r="D176" s="697">
        <v>7235.7349735670005</v>
      </c>
      <c r="E176" s="697">
        <v>4887.5350982999998</v>
      </c>
      <c r="F176" s="697">
        <v>19571.514253000001</v>
      </c>
      <c r="G176" s="696">
        <f t="shared" ref="G176" si="27">SUM(D176:F176)</f>
        <v>31694.784324867003</v>
      </c>
      <c r="H176" s="697">
        <v>523.61139057900004</v>
      </c>
      <c r="I176" s="697">
        <v>590.44833300000005</v>
      </c>
      <c r="J176" s="697">
        <v>2681.4544510000001</v>
      </c>
      <c r="K176" s="696">
        <f t="shared" ref="K176" si="28">SUM(H176:J176)</f>
        <v>3795.5141745790002</v>
      </c>
      <c r="L176" s="697">
        <v>209.653128533</v>
      </c>
      <c r="M176" s="697">
        <v>32.653658700000001</v>
      </c>
      <c r="N176" s="537">
        <v>501.14830419999998</v>
      </c>
      <c r="O176" s="536">
        <f t="shared" si="25"/>
        <v>743.45509143300001</v>
      </c>
      <c r="P176" s="536">
        <f>O176+C176+'[5]32a'!C176</f>
        <v>39721.517099230012</v>
      </c>
      <c r="R176" s="561"/>
      <c r="S176" s="561"/>
      <c r="T176" s="561"/>
      <c r="V176" s="561"/>
    </row>
    <row r="177" spans="2:24" s="634" customFormat="1" ht="34.9" customHeight="1">
      <c r="B177" s="216">
        <v>46082</v>
      </c>
      <c r="C177" s="694">
        <f>+G177+K177</f>
        <v>35216.146220527</v>
      </c>
      <c r="D177" s="695">
        <v>6849.9602047939998</v>
      </c>
      <c r="E177" s="532">
        <v>4733.8966142999998</v>
      </c>
      <c r="F177" s="532">
        <v>19812.186096000001</v>
      </c>
      <c r="G177" s="531">
        <f>SUM(D177:F177)</f>
        <v>31396.042915094</v>
      </c>
      <c r="H177" s="695">
        <v>517.66447743300012</v>
      </c>
      <c r="I177" s="695">
        <v>603.43071699999996</v>
      </c>
      <c r="J177" s="695">
        <v>2699.0081110000001</v>
      </c>
      <c r="K177" s="694">
        <f>SUM(H177:J177)</f>
        <v>3820.1033054330001</v>
      </c>
      <c r="L177" s="695">
        <v>220.49412640599999</v>
      </c>
      <c r="M177" s="695">
        <v>30.928880700000001</v>
      </c>
      <c r="N177" s="532">
        <v>522.22356100000002</v>
      </c>
      <c r="O177" s="531">
        <f t="shared" si="25"/>
        <v>773.64656810600002</v>
      </c>
      <c r="P177" s="531">
        <f>O177+C177+'32a'!C177</f>
        <v>39439.273828111996</v>
      </c>
      <c r="R177" s="561"/>
      <c r="S177" s="561"/>
      <c r="T177" s="561"/>
      <c r="V177" s="561"/>
    </row>
    <row r="178" spans="2:24" s="634" customFormat="1" ht="34.5" customHeight="1">
      <c r="B178" s="217">
        <v>46140</v>
      </c>
      <c r="C178" s="696">
        <f>+G178+K178</f>
        <v>35570.897483943001</v>
      </c>
      <c r="D178" s="697">
        <v>7191.7259115400002</v>
      </c>
      <c r="E178" s="697">
        <v>4808.5433663999993</v>
      </c>
      <c r="F178" s="697">
        <v>19663.802619999999</v>
      </c>
      <c r="G178" s="696">
        <f>SUM(D178:F178)</f>
        <v>31664.071897939997</v>
      </c>
      <c r="H178" s="697">
        <v>546.04851000299993</v>
      </c>
      <c r="I178" s="697">
        <v>613.32497000000001</v>
      </c>
      <c r="J178" s="697">
        <v>2747.4521060000002</v>
      </c>
      <c r="K178" s="696">
        <f>SUM(H178:J178)</f>
        <v>3906.8255860030004</v>
      </c>
      <c r="L178" s="697">
        <v>212.47774856000001</v>
      </c>
      <c r="M178" s="697">
        <v>35.280909600000001</v>
      </c>
      <c r="N178" s="537">
        <v>530.15982099999997</v>
      </c>
      <c r="O178" s="536">
        <f t="shared" si="25"/>
        <v>777.91847915999995</v>
      </c>
      <c r="P178" s="536">
        <f>O178+C178+'32a'!C178</f>
        <v>39928.606743892</v>
      </c>
      <c r="R178" s="561"/>
      <c r="S178" s="561"/>
      <c r="T178" s="561"/>
      <c r="V178" s="561"/>
    </row>
    <row r="179" spans="2:24" s="634" customFormat="1" ht="34.9" customHeight="1">
      <c r="B179" s="216">
        <v>46143</v>
      </c>
      <c r="C179" s="694">
        <f t="shared" ref="C179:C180" si="29">+G179+K179</f>
        <v>35711.855095890998</v>
      </c>
      <c r="D179" s="695">
        <v>7276.3762725720007</v>
      </c>
      <c r="E179" s="532">
        <v>4874.0910476000008</v>
      </c>
      <c r="F179" s="532">
        <v>19659.098525000001</v>
      </c>
      <c r="G179" s="531">
        <f t="shared" ref="G179:G181" si="30">SUM(D179:F179)</f>
        <v>31809.565845172001</v>
      </c>
      <c r="H179" s="695">
        <v>558.28633771900002</v>
      </c>
      <c r="I179" s="695">
        <v>618.05373299999997</v>
      </c>
      <c r="J179" s="695">
        <v>2725.9491800000001</v>
      </c>
      <c r="K179" s="694">
        <f t="shared" ref="K179:K180" si="31">SUM(H179:J179)</f>
        <v>3902.2892507189999</v>
      </c>
      <c r="L179" s="695">
        <v>116.879679248</v>
      </c>
      <c r="M179" s="695">
        <v>64.517505400000005</v>
      </c>
      <c r="N179" s="532">
        <v>606.20833200000004</v>
      </c>
      <c r="O179" s="531">
        <f t="shared" si="25"/>
        <v>787.60551664800005</v>
      </c>
      <c r="P179" s="531">
        <f>O179+C179+'32a'!C179</f>
        <v>40132.912531142996</v>
      </c>
      <c r="R179" s="561"/>
      <c r="S179" s="561"/>
      <c r="T179" s="561"/>
      <c r="V179" s="561"/>
    </row>
    <row r="180" spans="2:24" s="634" customFormat="1" ht="34.5" customHeight="1">
      <c r="B180" s="217">
        <v>46177</v>
      </c>
      <c r="C180" s="696">
        <f t="shared" si="29"/>
        <v>35913.395495179997</v>
      </c>
      <c r="D180" s="697">
        <v>7188.4518997989999</v>
      </c>
      <c r="E180" s="697">
        <v>4888.7609411000003</v>
      </c>
      <c r="F180" s="697">
        <v>19859.758537000002</v>
      </c>
      <c r="G180" s="696">
        <f t="shared" si="30"/>
        <v>31936.971377899001</v>
      </c>
      <c r="H180" s="697">
        <v>565.29385628099999</v>
      </c>
      <c r="I180" s="697">
        <v>645.25761999999997</v>
      </c>
      <c r="J180" s="697">
        <v>2765.8726409999999</v>
      </c>
      <c r="K180" s="696">
        <f t="shared" si="31"/>
        <v>3976.4241172809998</v>
      </c>
      <c r="L180" s="697">
        <v>123.047636501</v>
      </c>
      <c r="M180" s="697">
        <v>53.519004899999999</v>
      </c>
      <c r="N180" s="537">
        <v>628.70151199999998</v>
      </c>
      <c r="O180" s="536">
        <f t="shared" ref="O180" si="32">SUM(L180:N180)</f>
        <v>805.26815340099995</v>
      </c>
      <c r="P180" s="536">
        <f>O180+C180+'32a'!C180</f>
        <v>40405.108434208996</v>
      </c>
      <c r="R180" s="561"/>
      <c r="S180" s="561"/>
      <c r="T180" s="561"/>
      <c r="V180" s="561"/>
    </row>
    <row r="181" spans="2:24" s="634" customFormat="1" ht="34.9" customHeight="1">
      <c r="B181" s="216">
        <v>46229</v>
      </c>
      <c r="C181" s="694">
        <f>+G181+K181</f>
        <v>36444.065000000002</v>
      </c>
      <c r="D181" s="695">
        <v>7400.9949999999999</v>
      </c>
      <c r="E181" s="532">
        <v>4915.7790000000005</v>
      </c>
      <c r="F181" s="532">
        <v>20114.63</v>
      </c>
      <c r="G181" s="531">
        <f t="shared" si="30"/>
        <v>32431.404000000002</v>
      </c>
      <c r="H181" s="695">
        <v>564.04399999999998</v>
      </c>
      <c r="I181" s="695">
        <v>646.03399999999999</v>
      </c>
      <c r="J181" s="695">
        <v>2802.5830000000001</v>
      </c>
      <c r="K181" s="694">
        <f>SUM(H181:J181)</f>
        <v>4012.6610000000001</v>
      </c>
      <c r="L181" s="695">
        <v>114.15600000000001</v>
      </c>
      <c r="M181" s="695">
        <v>59.100999999999999</v>
      </c>
      <c r="N181" s="532">
        <v>641.40200000000004</v>
      </c>
      <c r="O181" s="531">
        <f t="shared" ref="O181" si="33">SUM(L181:N181)</f>
        <v>814.65900000000011</v>
      </c>
      <c r="P181" s="531">
        <f>O181+C181+'32a'!C181</f>
        <v>41063.574000000001</v>
      </c>
      <c r="R181" s="561"/>
      <c r="S181" s="561"/>
      <c r="T181" s="561"/>
      <c r="V181" s="561"/>
    </row>
    <row r="182" spans="2:24" s="634" customFormat="1" ht="34.5" customHeight="1">
      <c r="B182" s="553">
        <v>46235</v>
      </c>
      <c r="C182" s="698">
        <f>+G182+K182</f>
        <v>36759.546100029998</v>
      </c>
      <c r="D182" s="699">
        <v>7657.5637363710002</v>
      </c>
      <c r="E182" s="699">
        <v>4911.1115936999995</v>
      </c>
      <c r="F182" s="699">
        <v>20156.154358</v>
      </c>
      <c r="G182" s="698">
        <f t="shared" ref="G182" si="34">SUM(D182:F182)</f>
        <v>32724.829688071</v>
      </c>
      <c r="H182" s="699">
        <v>555.60063995899998</v>
      </c>
      <c r="I182" s="699">
        <v>629.95670900000005</v>
      </c>
      <c r="J182" s="699">
        <v>2849.1590630000001</v>
      </c>
      <c r="K182" s="698">
        <f>SUM(H182:J182)</f>
        <v>4034.7164119590002</v>
      </c>
      <c r="L182" s="699">
        <v>125.16250322900001</v>
      </c>
      <c r="M182" s="699">
        <v>57.595034299999995</v>
      </c>
      <c r="N182" s="610">
        <v>640.38885000000005</v>
      </c>
      <c r="O182" s="611">
        <f t="shared" ref="O182" si="35">SUM(L182:N182)</f>
        <v>823.14638752900009</v>
      </c>
      <c r="P182" s="611">
        <f>O182+C182+'32a'!C182</f>
        <v>41390.073074866996</v>
      </c>
      <c r="R182" s="561"/>
      <c r="S182" s="561"/>
      <c r="T182" s="561"/>
      <c r="V182" s="561"/>
    </row>
    <row r="183" spans="2:24" customFormat="1" ht="9" customHeight="1">
      <c r="B183" s="2"/>
      <c r="C183" s="96"/>
      <c r="D183" s="96"/>
      <c r="E183" s="96"/>
      <c r="F183" s="96"/>
      <c r="G183" s="96"/>
      <c r="H183" s="96"/>
      <c r="I183" s="96"/>
      <c r="J183" s="96"/>
      <c r="K183" s="96"/>
      <c r="L183" s="96"/>
      <c r="M183" s="96"/>
      <c r="N183" s="96"/>
      <c r="O183" s="96"/>
      <c r="P183" s="96"/>
    </row>
    <row r="184" spans="2:24" s="43" customFormat="1" ht="24.75" customHeight="1">
      <c r="B184" s="647" t="s">
        <v>1095</v>
      </c>
      <c r="C184" s="648"/>
      <c r="D184" s="648"/>
      <c r="E184" s="648"/>
      <c r="F184" s="648"/>
      <c r="G184" s="648"/>
      <c r="J184" s="1210"/>
      <c r="P184" s="648" t="s">
        <v>1103</v>
      </c>
      <c r="R184" s="490"/>
      <c r="V184" s="1214"/>
      <c r="W184" s="1214"/>
      <c r="X184" s="1214"/>
    </row>
    <row r="185" spans="2:24" customFormat="1" ht="30" customHeight="1">
      <c r="B185" s="2"/>
      <c r="C185" s="96"/>
      <c r="D185" s="96"/>
      <c r="E185" s="96"/>
      <c r="F185" s="96"/>
      <c r="G185" s="96"/>
      <c r="H185" s="96"/>
      <c r="I185" s="96"/>
      <c r="J185" s="96"/>
      <c r="K185" s="96"/>
      <c r="L185" s="96"/>
      <c r="M185" s="96"/>
      <c r="N185" s="96"/>
      <c r="O185" s="96"/>
      <c r="P185" s="96"/>
    </row>
    <row r="186" spans="2:24" customFormat="1" ht="30" customHeight="1">
      <c r="B186" s="2"/>
      <c r="C186" s="96"/>
      <c r="D186" s="96"/>
      <c r="E186" s="96"/>
      <c r="F186" s="96"/>
      <c r="G186" s="96"/>
      <c r="H186" s="96"/>
      <c r="I186" s="96"/>
      <c r="J186" s="96"/>
      <c r="K186" s="96"/>
      <c r="L186" s="96"/>
      <c r="M186" s="96"/>
      <c r="N186" s="96"/>
      <c r="O186" s="96"/>
      <c r="P186" s="96"/>
    </row>
    <row r="187" spans="2:24" customFormat="1" ht="30" customHeight="1">
      <c r="B187" s="2"/>
      <c r="C187" s="484"/>
      <c r="D187" s="484"/>
      <c r="E187" s="484"/>
      <c r="F187" s="484"/>
      <c r="G187" s="484"/>
      <c r="H187" s="484"/>
      <c r="I187" s="484"/>
      <c r="J187" s="484"/>
      <c r="K187" s="484"/>
      <c r="L187" s="484"/>
      <c r="M187" s="484"/>
      <c r="N187" s="484"/>
      <c r="O187" s="484"/>
      <c r="P187" s="484"/>
    </row>
    <row r="188" spans="2:24" customFormat="1" ht="30" customHeight="1">
      <c r="B188" s="2"/>
      <c r="C188" s="96"/>
      <c r="D188" s="96"/>
      <c r="E188" s="96"/>
      <c r="F188" s="96"/>
      <c r="G188" s="96"/>
      <c r="H188" s="96"/>
      <c r="I188" s="96"/>
      <c r="J188" s="96"/>
      <c r="K188" s="96"/>
      <c r="L188" s="96"/>
      <c r="M188" s="96"/>
      <c r="N188" s="96"/>
      <c r="O188" s="96"/>
      <c r="P188" s="96"/>
    </row>
    <row r="189" spans="2:24" customFormat="1" ht="30" customHeight="1">
      <c r="B189" s="2"/>
      <c r="C189" s="96"/>
      <c r="D189" s="96"/>
      <c r="E189" s="96"/>
      <c r="F189" s="96"/>
      <c r="G189" s="96"/>
      <c r="H189" s="96"/>
      <c r="I189" s="96"/>
      <c r="J189" s="96"/>
      <c r="K189" s="96"/>
      <c r="L189" s="96"/>
      <c r="M189" s="96"/>
      <c r="N189" s="96"/>
      <c r="O189" s="96"/>
      <c r="P189" s="96"/>
    </row>
    <row r="190" spans="2:24" customFormat="1" ht="30" customHeight="1">
      <c r="B190" s="2"/>
      <c r="C190" s="96"/>
      <c r="D190" s="96"/>
      <c r="E190" s="96"/>
      <c r="F190" s="96"/>
      <c r="G190" s="96"/>
      <c r="H190" s="96"/>
      <c r="I190" s="96"/>
      <c r="J190" s="96"/>
      <c r="K190" s="96"/>
      <c r="L190" s="96"/>
      <c r="M190" s="96"/>
      <c r="N190" s="96"/>
      <c r="O190" s="96"/>
      <c r="P190" s="96"/>
    </row>
    <row r="191" spans="2:24" customFormat="1" ht="30" customHeight="1">
      <c r="B191" s="2"/>
      <c r="C191" s="96"/>
      <c r="D191" s="96"/>
      <c r="E191" s="96"/>
      <c r="F191" s="96"/>
      <c r="G191" s="96"/>
      <c r="H191" s="96"/>
      <c r="I191" s="96"/>
      <c r="J191" s="96"/>
      <c r="K191" s="96"/>
      <c r="L191" s="96"/>
      <c r="M191" s="96"/>
      <c r="N191" s="96"/>
      <c r="O191" s="96"/>
      <c r="P191" s="96"/>
    </row>
    <row r="192" spans="2:24" customFormat="1" ht="30" customHeight="1">
      <c r="B192" s="2"/>
      <c r="C192" s="96"/>
      <c r="D192" s="96"/>
      <c r="E192" s="96"/>
      <c r="F192" s="96"/>
      <c r="G192" s="96"/>
      <c r="H192" s="96"/>
      <c r="I192" s="96"/>
      <c r="J192" s="96"/>
      <c r="K192" s="96"/>
      <c r="L192" s="96"/>
      <c r="M192" s="96"/>
      <c r="N192" s="96"/>
      <c r="O192" s="96"/>
      <c r="P192" s="96"/>
    </row>
    <row r="193" spans="2:16" customFormat="1" ht="30" customHeight="1">
      <c r="B193" s="2"/>
      <c r="C193" s="96"/>
      <c r="D193" s="96"/>
      <c r="E193" s="96"/>
      <c r="F193" s="96"/>
      <c r="G193" s="96"/>
      <c r="H193" s="96"/>
      <c r="I193" s="96"/>
      <c r="J193" s="96"/>
      <c r="K193" s="96"/>
      <c r="L193" s="96"/>
      <c r="M193" s="96"/>
      <c r="N193" s="96"/>
      <c r="O193" s="96"/>
      <c r="P193" s="96"/>
    </row>
    <row r="194" spans="2:16" customFormat="1" ht="30" customHeight="1">
      <c r="C194" s="96"/>
      <c r="D194" s="96"/>
      <c r="E194" s="96"/>
      <c r="F194" s="96"/>
      <c r="G194" s="96"/>
      <c r="H194" s="96"/>
      <c r="I194" s="96"/>
      <c r="J194" s="96"/>
      <c r="K194" s="96"/>
      <c r="L194" s="96"/>
      <c r="M194" s="96"/>
      <c r="N194" s="96"/>
      <c r="O194" s="96"/>
      <c r="P194" s="96"/>
    </row>
    <row r="195" spans="2:16" customFormat="1" ht="30" customHeight="1">
      <c r="C195" s="96"/>
      <c r="D195" s="96"/>
      <c r="E195" s="96"/>
      <c r="F195" s="96"/>
      <c r="G195" s="96"/>
      <c r="H195" s="96"/>
      <c r="I195" s="96"/>
      <c r="J195" s="96"/>
      <c r="K195" s="96"/>
      <c r="L195" s="96"/>
      <c r="M195" s="96"/>
      <c r="N195" s="96"/>
      <c r="O195" s="96"/>
      <c r="P195" s="96"/>
    </row>
    <row r="196" spans="2:16" customFormat="1" ht="30" customHeight="1">
      <c r="C196" s="96"/>
      <c r="D196" s="96"/>
      <c r="E196" s="96"/>
      <c r="F196" s="96"/>
      <c r="G196" s="96"/>
      <c r="H196" s="96"/>
      <c r="I196" s="96"/>
      <c r="J196" s="96"/>
      <c r="K196" s="96"/>
      <c r="L196" s="96"/>
      <c r="M196" s="96"/>
      <c r="N196" s="96"/>
      <c r="O196" s="96"/>
      <c r="P196" s="96"/>
    </row>
    <row r="197" spans="2:16" customFormat="1" ht="30" customHeight="1">
      <c r="C197" s="96"/>
      <c r="D197" s="96"/>
      <c r="E197" s="96"/>
      <c r="F197" s="96"/>
      <c r="G197" s="96"/>
      <c r="H197" s="96"/>
      <c r="I197" s="96"/>
      <c r="J197" s="96"/>
      <c r="K197" s="96"/>
      <c r="L197" s="96"/>
      <c r="M197" s="96"/>
      <c r="N197" s="96"/>
      <c r="O197" s="96"/>
      <c r="P197" s="96"/>
    </row>
    <row r="198" spans="2:16" customFormat="1" ht="30" customHeight="1">
      <c r="C198" s="96"/>
      <c r="D198" s="96"/>
      <c r="E198" s="96"/>
      <c r="F198" s="96"/>
      <c r="G198" s="96"/>
      <c r="H198" s="96"/>
      <c r="I198" s="96"/>
      <c r="J198" s="96"/>
      <c r="K198" s="96"/>
      <c r="L198" s="96"/>
      <c r="M198" s="96"/>
      <c r="N198" s="96"/>
      <c r="O198" s="96"/>
      <c r="P198" s="96"/>
    </row>
    <row r="199" spans="2:16" customFormat="1" ht="30" customHeight="1">
      <c r="C199" s="96"/>
      <c r="D199" s="96"/>
      <c r="E199" s="96"/>
      <c r="F199" s="96"/>
      <c r="G199" s="96"/>
      <c r="H199" s="96"/>
      <c r="I199" s="96"/>
      <c r="J199" s="96"/>
      <c r="K199" s="96"/>
      <c r="L199" s="96"/>
      <c r="M199" s="96"/>
      <c r="N199" s="96"/>
      <c r="O199" s="96"/>
      <c r="P199" s="96"/>
    </row>
    <row r="200" spans="2:16" customFormat="1" ht="30" customHeight="1">
      <c r="C200" s="5"/>
      <c r="D200" s="5"/>
      <c r="E200" s="57"/>
      <c r="F200" s="5"/>
      <c r="G200" s="57"/>
      <c r="H200" s="5"/>
      <c r="I200" s="57"/>
      <c r="J200" s="5"/>
      <c r="K200" s="57"/>
      <c r="L200" s="5"/>
      <c r="M200" s="5"/>
      <c r="N200" s="57"/>
      <c r="O200" s="57"/>
      <c r="P200" s="57"/>
    </row>
    <row r="201" spans="2:16" customFormat="1" ht="30" customHeight="1">
      <c r="C201" s="5"/>
      <c r="D201" s="5"/>
      <c r="E201" s="57"/>
      <c r="F201" s="5"/>
      <c r="G201" s="57"/>
      <c r="H201" s="5"/>
      <c r="I201" s="57"/>
      <c r="J201" s="5"/>
      <c r="K201" s="57"/>
      <c r="L201" s="5"/>
      <c r="M201" s="5"/>
      <c r="N201" s="57"/>
      <c r="O201" s="57"/>
      <c r="P201" s="57"/>
    </row>
    <row r="202" spans="2:16" customFormat="1" ht="30" customHeight="1">
      <c r="C202" s="5"/>
      <c r="D202" s="5"/>
      <c r="E202" s="57"/>
      <c r="F202" s="5"/>
      <c r="G202" s="57"/>
      <c r="H202" s="5"/>
      <c r="I202" s="57"/>
      <c r="J202" s="5"/>
      <c r="K202" s="57"/>
      <c r="L202" s="5"/>
      <c r="M202" s="5"/>
      <c r="N202" s="57"/>
      <c r="O202" s="57"/>
      <c r="P202" s="57"/>
    </row>
    <row r="203" spans="2:16" customFormat="1" ht="30" customHeight="1">
      <c r="C203" s="5"/>
      <c r="D203" s="5"/>
      <c r="E203" s="57"/>
      <c r="F203" s="5"/>
      <c r="G203" s="57"/>
      <c r="H203" s="5"/>
      <c r="I203" s="57"/>
      <c r="J203" s="5"/>
      <c r="K203" s="57"/>
      <c r="L203" s="5"/>
      <c r="M203" s="5"/>
      <c r="N203" s="57"/>
      <c r="O203" s="57"/>
      <c r="P203" s="57"/>
    </row>
    <row r="204" spans="2:16" customFormat="1" ht="30" customHeight="1">
      <c r="C204" s="5"/>
      <c r="D204" s="5"/>
      <c r="E204" s="57"/>
      <c r="F204" s="5"/>
      <c r="G204" s="57"/>
      <c r="H204" s="5"/>
      <c r="I204" s="57"/>
      <c r="J204" s="5"/>
      <c r="K204" s="57"/>
      <c r="L204" s="5"/>
      <c r="M204" s="5"/>
      <c r="N204" s="57"/>
      <c r="O204" s="57"/>
      <c r="P204" s="57"/>
    </row>
    <row r="205" spans="2:16" customFormat="1" ht="30" customHeight="1">
      <c r="C205" s="5"/>
      <c r="D205" s="5"/>
      <c r="E205" s="57"/>
      <c r="F205" s="5"/>
      <c r="G205" s="57"/>
      <c r="H205" s="5"/>
      <c r="I205" s="57"/>
      <c r="J205" s="5"/>
      <c r="K205" s="57"/>
      <c r="L205" s="5"/>
      <c r="M205" s="5"/>
      <c r="N205" s="57"/>
      <c r="O205" s="57"/>
      <c r="P205" s="57"/>
    </row>
    <row r="206" spans="2:16" customFormat="1" ht="30" customHeight="1">
      <c r="C206" s="5"/>
      <c r="D206" s="5"/>
      <c r="E206" s="57"/>
      <c r="F206" s="5"/>
      <c r="G206" s="57"/>
      <c r="H206" s="5"/>
      <c r="I206" s="57"/>
      <c r="J206" s="5"/>
      <c r="K206" s="57"/>
      <c r="L206" s="5"/>
      <c r="M206" s="5"/>
      <c r="N206" s="57"/>
      <c r="O206" s="57"/>
      <c r="P206" s="57"/>
    </row>
    <row r="207" spans="2:16" customFormat="1" ht="30" customHeight="1">
      <c r="C207" s="5"/>
      <c r="D207" s="5"/>
      <c r="E207" s="57"/>
      <c r="F207" s="5"/>
      <c r="G207" s="57"/>
      <c r="H207" s="5"/>
      <c r="I207" s="57"/>
      <c r="J207" s="5"/>
      <c r="K207" s="57"/>
      <c r="L207" s="5"/>
      <c r="M207" s="5"/>
      <c r="N207" s="57"/>
      <c r="O207" s="57"/>
      <c r="P207" s="57"/>
    </row>
    <row r="208" spans="2:16" customFormat="1" ht="30" customHeight="1">
      <c r="C208" s="5"/>
      <c r="D208" s="5"/>
      <c r="E208" s="57"/>
      <c r="F208" s="5"/>
      <c r="G208" s="57"/>
      <c r="H208" s="5"/>
      <c r="I208" s="57"/>
      <c r="J208" s="5"/>
      <c r="K208" s="57"/>
      <c r="L208" s="5"/>
      <c r="M208" s="5"/>
      <c r="N208" s="57"/>
      <c r="O208" s="57"/>
      <c r="P208" s="57"/>
    </row>
    <row r="209" spans="3:16" customFormat="1" ht="30" customHeight="1">
      <c r="C209" s="5"/>
      <c r="D209" s="5"/>
      <c r="E209" s="57"/>
      <c r="F209" s="5"/>
      <c r="G209" s="57"/>
      <c r="H209" s="5"/>
      <c r="I209" s="57"/>
      <c r="J209" s="5"/>
      <c r="K209" s="57"/>
      <c r="L209" s="5"/>
      <c r="M209" s="5"/>
      <c r="N209" s="57"/>
      <c r="O209" s="57"/>
      <c r="P209" s="57"/>
    </row>
    <row r="210" spans="3:16" customFormat="1" ht="30" customHeight="1">
      <c r="C210" s="5"/>
      <c r="D210" s="5"/>
      <c r="E210" s="57"/>
      <c r="F210" s="5"/>
      <c r="G210" s="57"/>
      <c r="H210" s="5"/>
      <c r="I210" s="57"/>
      <c r="J210" s="5"/>
      <c r="K210" s="57"/>
      <c r="L210" s="5"/>
      <c r="M210" s="5"/>
      <c r="N210" s="57"/>
      <c r="O210" s="57"/>
      <c r="P210" s="57"/>
    </row>
    <row r="211" spans="3:16" customFormat="1" ht="30" customHeight="1">
      <c r="C211" s="5"/>
      <c r="D211" s="5"/>
      <c r="E211" s="57"/>
      <c r="F211" s="5"/>
      <c r="G211" s="57"/>
      <c r="H211" s="5"/>
      <c r="I211" s="57"/>
      <c r="J211" s="5"/>
      <c r="K211" s="57"/>
      <c r="L211" s="5"/>
      <c r="M211" s="5"/>
      <c r="N211" s="57"/>
      <c r="O211" s="57"/>
      <c r="P211" s="57"/>
    </row>
    <row r="212" spans="3:16" customFormat="1" ht="30" customHeight="1">
      <c r="C212" s="5"/>
      <c r="D212" s="5"/>
      <c r="E212" s="57"/>
      <c r="F212" s="5"/>
      <c r="G212" s="57"/>
      <c r="H212" s="5"/>
      <c r="I212" s="57"/>
      <c r="J212" s="5"/>
      <c r="K212" s="57"/>
      <c r="L212" s="5"/>
      <c r="M212" s="5"/>
      <c r="N212" s="57"/>
      <c r="O212" s="57"/>
      <c r="P212" s="57"/>
    </row>
    <row r="213" spans="3:16" customFormat="1" ht="30" customHeight="1">
      <c r="C213" s="5"/>
      <c r="D213" s="5"/>
      <c r="E213" s="57"/>
      <c r="F213" s="5"/>
      <c r="G213" s="57"/>
      <c r="H213" s="5"/>
      <c r="I213" s="57"/>
      <c r="J213" s="5"/>
      <c r="K213" s="57"/>
      <c r="L213" s="5"/>
      <c r="M213" s="5"/>
      <c r="N213" s="57"/>
      <c r="O213" s="57"/>
      <c r="P213" s="57"/>
    </row>
    <row r="214" spans="3:16" customFormat="1" ht="30" customHeight="1">
      <c r="C214" s="5"/>
      <c r="D214" s="5"/>
      <c r="E214" s="57"/>
      <c r="F214" s="5"/>
      <c r="G214" s="57"/>
      <c r="H214" s="5"/>
      <c r="I214" s="57"/>
      <c r="J214" s="5"/>
      <c r="K214" s="57"/>
      <c r="L214" s="5"/>
      <c r="M214" s="5"/>
      <c r="N214" s="57"/>
      <c r="O214" s="57"/>
      <c r="P214" s="57"/>
    </row>
    <row r="215" spans="3:16" customFormat="1" ht="30" customHeight="1">
      <c r="C215" s="5"/>
      <c r="D215" s="5"/>
      <c r="E215" s="57"/>
      <c r="F215" s="5"/>
      <c r="G215" s="57"/>
      <c r="H215" s="5"/>
      <c r="I215" s="57"/>
      <c r="J215" s="5"/>
      <c r="K215" s="57"/>
      <c r="L215" s="5"/>
      <c r="M215" s="5"/>
      <c r="N215" s="57"/>
      <c r="O215" s="57"/>
      <c r="P215" s="57"/>
    </row>
    <row r="216" spans="3:16" customFormat="1" ht="30" customHeight="1">
      <c r="C216" s="5"/>
      <c r="D216" s="5"/>
      <c r="E216" s="57"/>
      <c r="F216" s="5"/>
      <c r="G216" s="57"/>
      <c r="H216" s="5"/>
      <c r="I216" s="57"/>
      <c r="J216" s="5"/>
      <c r="K216" s="57"/>
      <c r="L216" s="5"/>
      <c r="M216" s="5"/>
      <c r="N216" s="57"/>
      <c r="O216" s="57"/>
      <c r="P216" s="57"/>
    </row>
    <row r="217" spans="3:16" customFormat="1" ht="30" customHeight="1">
      <c r="C217" s="5"/>
      <c r="D217" s="5"/>
      <c r="E217" s="57"/>
      <c r="F217" s="5"/>
      <c r="G217" s="57"/>
      <c r="H217" s="5"/>
      <c r="I217" s="57"/>
      <c r="J217" s="5"/>
      <c r="K217" s="57"/>
      <c r="L217" s="5"/>
      <c r="M217" s="5"/>
      <c r="N217" s="57"/>
      <c r="O217" s="57"/>
      <c r="P217" s="57"/>
    </row>
    <row r="218" spans="3:16" customFormat="1" ht="30" customHeight="1">
      <c r="C218" s="5"/>
      <c r="D218" s="5"/>
      <c r="E218" s="57"/>
      <c r="F218" s="5"/>
      <c r="G218" s="57"/>
      <c r="H218" s="5"/>
      <c r="I218" s="57"/>
      <c r="J218" s="5"/>
      <c r="K218" s="57"/>
      <c r="L218" s="5"/>
      <c r="M218" s="5"/>
      <c r="N218" s="57"/>
      <c r="O218" s="57"/>
      <c r="P218" s="57"/>
    </row>
    <row r="219" spans="3:16" customFormat="1" ht="30" customHeight="1">
      <c r="C219" s="5"/>
      <c r="D219" s="5"/>
      <c r="E219" s="57"/>
      <c r="F219" s="5"/>
      <c r="G219" s="57"/>
      <c r="H219" s="5"/>
      <c r="I219" s="57"/>
      <c r="J219" s="5"/>
      <c r="K219" s="57"/>
      <c r="L219" s="5"/>
      <c r="M219" s="5"/>
      <c r="N219" s="57"/>
      <c r="O219" s="57"/>
      <c r="P219" s="57"/>
    </row>
    <row r="220" spans="3:16" customFormat="1" ht="30" customHeight="1">
      <c r="C220" s="5"/>
      <c r="D220" s="5"/>
      <c r="E220" s="57"/>
      <c r="F220" s="5"/>
      <c r="G220" s="57"/>
      <c r="H220" s="5"/>
      <c r="I220" s="57"/>
      <c r="J220" s="5"/>
      <c r="K220" s="57"/>
      <c r="L220" s="5"/>
      <c r="M220" s="5"/>
      <c r="N220" s="57"/>
      <c r="O220" s="57"/>
      <c r="P220" s="57"/>
    </row>
    <row r="221" spans="3:16" customFormat="1" ht="30" customHeight="1">
      <c r="C221" s="5"/>
      <c r="D221" s="5"/>
      <c r="E221" s="57"/>
      <c r="F221" s="5"/>
      <c r="G221" s="57"/>
      <c r="H221" s="5"/>
      <c r="I221" s="57"/>
      <c r="J221" s="5"/>
      <c r="K221" s="57"/>
      <c r="L221" s="5"/>
      <c r="M221" s="5"/>
      <c r="N221" s="57"/>
      <c r="O221" s="57"/>
      <c r="P221" s="57"/>
    </row>
    <row r="222" spans="3:16" customFormat="1" ht="30" customHeight="1">
      <c r="C222" s="5"/>
      <c r="D222" s="5"/>
      <c r="E222" s="57"/>
      <c r="F222" s="5"/>
      <c r="G222" s="57"/>
      <c r="H222" s="5"/>
      <c r="I222" s="57"/>
      <c r="J222" s="5"/>
      <c r="K222" s="57"/>
      <c r="L222" s="5"/>
      <c r="M222" s="5"/>
      <c r="N222" s="57"/>
      <c r="O222" s="57"/>
      <c r="P222" s="57"/>
    </row>
    <row r="223" spans="3:16" customFormat="1" ht="30" customHeight="1">
      <c r="C223" s="5"/>
      <c r="D223" s="5"/>
      <c r="E223" s="57"/>
      <c r="F223" s="5"/>
      <c r="G223" s="57"/>
      <c r="H223" s="5"/>
      <c r="I223" s="57"/>
      <c r="J223" s="5"/>
      <c r="K223" s="57"/>
      <c r="L223" s="5"/>
      <c r="M223" s="5"/>
      <c r="N223" s="57"/>
      <c r="O223" s="57"/>
      <c r="P223" s="57"/>
    </row>
    <row r="224" spans="3:16" customFormat="1" ht="30" customHeight="1">
      <c r="C224" s="5"/>
      <c r="D224" s="5"/>
      <c r="E224" s="57"/>
      <c r="F224" s="5"/>
      <c r="G224" s="57"/>
      <c r="H224" s="5"/>
      <c r="I224" s="57"/>
      <c r="J224" s="5"/>
      <c r="K224" s="57"/>
      <c r="L224" s="5"/>
      <c r="M224" s="5"/>
      <c r="N224" s="57"/>
      <c r="O224" s="57"/>
      <c r="P224" s="57"/>
    </row>
    <row r="225" spans="3:16" customFormat="1" ht="30" customHeight="1">
      <c r="C225" s="5"/>
      <c r="D225" s="5"/>
      <c r="E225" s="57"/>
      <c r="F225" s="5"/>
      <c r="G225" s="57"/>
      <c r="H225" s="5"/>
      <c r="I225" s="57"/>
      <c r="J225" s="5"/>
      <c r="K225" s="57"/>
      <c r="L225" s="5"/>
      <c r="M225" s="5"/>
      <c r="N225" s="57"/>
      <c r="O225" s="57"/>
      <c r="P225" s="57"/>
    </row>
    <row r="226" spans="3:16" customFormat="1" ht="30" customHeight="1">
      <c r="C226" s="5"/>
      <c r="D226" s="5"/>
      <c r="E226" s="57"/>
      <c r="F226" s="5"/>
      <c r="G226" s="57"/>
      <c r="H226" s="5"/>
      <c r="I226" s="57"/>
      <c r="J226" s="5"/>
      <c r="K226" s="57"/>
      <c r="L226" s="5"/>
      <c r="M226" s="5"/>
      <c r="N226" s="57"/>
      <c r="O226" s="57"/>
      <c r="P226" s="57"/>
    </row>
    <row r="227" spans="3:16" customFormat="1" ht="30" customHeight="1">
      <c r="C227" s="5"/>
      <c r="D227" s="5"/>
      <c r="E227" s="57"/>
      <c r="F227" s="5"/>
      <c r="G227" s="57"/>
      <c r="H227" s="5"/>
      <c r="I227" s="57"/>
      <c r="J227" s="5"/>
      <c r="K227" s="57"/>
      <c r="L227" s="5"/>
      <c r="M227" s="5"/>
      <c r="N227" s="57"/>
      <c r="O227" s="57"/>
      <c r="P227" s="57"/>
    </row>
    <row r="228" spans="3:16" customFormat="1" ht="30" customHeight="1">
      <c r="C228" s="5"/>
      <c r="D228" s="5"/>
      <c r="E228" s="57"/>
      <c r="F228" s="5"/>
      <c r="G228" s="57"/>
      <c r="H228" s="5"/>
      <c r="I228" s="57"/>
      <c r="J228" s="5"/>
      <c r="K228" s="57"/>
      <c r="L228" s="5"/>
      <c r="M228" s="5"/>
      <c r="N228" s="57"/>
      <c r="O228" s="57"/>
      <c r="P228" s="57"/>
    </row>
    <row r="229" spans="3:16" customFormat="1" ht="30" customHeight="1">
      <c r="C229" s="5"/>
      <c r="D229" s="5"/>
      <c r="E229" s="57"/>
      <c r="F229" s="5"/>
      <c r="G229" s="57"/>
      <c r="H229" s="5"/>
      <c r="I229" s="57"/>
      <c r="J229" s="5"/>
      <c r="K229" s="57"/>
      <c r="L229" s="5"/>
      <c r="M229" s="5"/>
      <c r="N229" s="57"/>
      <c r="O229" s="57"/>
      <c r="P229" s="57"/>
    </row>
    <row r="230" spans="3:16" customFormat="1" ht="30" customHeight="1">
      <c r="C230" s="5"/>
      <c r="D230" s="5"/>
      <c r="E230" s="57"/>
      <c r="F230" s="5"/>
      <c r="G230" s="57"/>
      <c r="H230" s="5"/>
      <c r="I230" s="57"/>
      <c r="J230" s="5"/>
      <c r="K230" s="57"/>
      <c r="L230" s="5"/>
      <c r="M230" s="5"/>
      <c r="N230" s="57"/>
      <c r="O230" s="57"/>
      <c r="P230" s="57"/>
    </row>
    <row r="231" spans="3:16" customFormat="1" ht="30" customHeight="1">
      <c r="C231" s="5"/>
      <c r="D231" s="5"/>
      <c r="E231" s="57"/>
      <c r="F231" s="5"/>
      <c r="G231" s="57"/>
      <c r="H231" s="5"/>
      <c r="I231" s="57"/>
      <c r="J231" s="5"/>
      <c r="K231" s="57"/>
      <c r="L231" s="5"/>
      <c r="M231" s="5"/>
      <c r="N231" s="57"/>
      <c r="O231" s="57"/>
      <c r="P231" s="57"/>
    </row>
    <row r="232" spans="3:16" customFormat="1" ht="30" customHeight="1">
      <c r="C232" s="5"/>
      <c r="D232" s="5"/>
      <c r="E232" s="57"/>
      <c r="F232" s="5"/>
      <c r="G232" s="57"/>
      <c r="H232" s="5"/>
      <c r="I232" s="57"/>
      <c r="J232" s="5"/>
      <c r="K232" s="57"/>
      <c r="L232" s="5"/>
      <c r="M232" s="5"/>
      <c r="N232" s="57"/>
      <c r="O232" s="57"/>
      <c r="P232" s="57"/>
    </row>
    <row r="233" spans="3:16" customFormat="1" ht="30" customHeight="1">
      <c r="C233" s="5"/>
      <c r="D233" s="5"/>
      <c r="E233" s="57"/>
      <c r="F233" s="5"/>
      <c r="G233" s="57"/>
      <c r="H233" s="5"/>
      <c r="I233" s="57"/>
      <c r="J233" s="5"/>
      <c r="K233" s="57"/>
      <c r="L233" s="5"/>
      <c r="M233" s="5"/>
      <c r="N233" s="57"/>
      <c r="O233" s="57"/>
      <c r="P233" s="57"/>
    </row>
    <row r="234" spans="3:16" customFormat="1" ht="30" customHeight="1">
      <c r="C234" s="5"/>
      <c r="D234" s="5"/>
      <c r="E234" s="57"/>
      <c r="F234" s="5"/>
      <c r="G234" s="57"/>
      <c r="H234" s="5"/>
      <c r="I234" s="57"/>
      <c r="J234" s="5"/>
      <c r="K234" s="57"/>
      <c r="L234" s="5"/>
      <c r="M234" s="5"/>
      <c r="N234" s="57"/>
      <c r="O234" s="57"/>
      <c r="P234" s="57"/>
    </row>
    <row r="235" spans="3:16" customFormat="1" ht="30" customHeight="1">
      <c r="C235" s="5"/>
      <c r="D235" s="5"/>
      <c r="E235" s="57"/>
      <c r="F235" s="5"/>
      <c r="G235" s="57"/>
      <c r="H235" s="5"/>
      <c r="I235" s="57"/>
      <c r="J235" s="5"/>
      <c r="K235" s="57"/>
      <c r="L235" s="5"/>
      <c r="M235" s="5"/>
      <c r="N235" s="57"/>
      <c r="O235" s="57"/>
      <c r="P235" s="57"/>
    </row>
    <row r="236" spans="3:16" customFormat="1" ht="30" customHeight="1">
      <c r="C236" s="5"/>
      <c r="D236" s="5"/>
      <c r="E236" s="57"/>
      <c r="F236" s="5"/>
      <c r="G236" s="57"/>
      <c r="H236" s="5"/>
      <c r="I236" s="57"/>
      <c r="J236" s="5"/>
      <c r="K236" s="57"/>
      <c r="L236" s="5"/>
      <c r="M236" s="5"/>
      <c r="N236" s="57"/>
      <c r="O236" s="57"/>
      <c r="P236" s="57"/>
    </row>
    <row r="237" spans="3:16" customFormat="1" ht="30" customHeight="1">
      <c r="C237" s="5"/>
      <c r="D237" s="5"/>
      <c r="E237" s="57"/>
      <c r="F237" s="5"/>
      <c r="G237" s="57"/>
      <c r="H237" s="5"/>
      <c r="I237" s="57"/>
      <c r="J237" s="5"/>
      <c r="K237" s="57"/>
      <c r="L237" s="5"/>
      <c r="M237" s="5"/>
      <c r="N237" s="57"/>
      <c r="O237" s="57"/>
      <c r="P237" s="57"/>
    </row>
    <row r="238" spans="3:16" customFormat="1" ht="30" customHeight="1">
      <c r="C238" s="5"/>
      <c r="D238" s="5"/>
      <c r="E238" s="57"/>
      <c r="F238" s="5"/>
      <c r="G238" s="57"/>
      <c r="H238" s="5"/>
      <c r="I238" s="57"/>
      <c r="J238" s="5"/>
      <c r="K238" s="57"/>
      <c r="L238" s="5"/>
      <c r="M238" s="5"/>
      <c r="N238" s="57"/>
      <c r="O238" s="57"/>
      <c r="P238" s="57"/>
    </row>
    <row r="239" spans="3:16" customFormat="1" ht="30" customHeight="1">
      <c r="C239" s="5"/>
      <c r="D239" s="5"/>
      <c r="E239" s="57"/>
      <c r="F239" s="5"/>
      <c r="G239" s="57"/>
      <c r="H239" s="5"/>
      <c r="I239" s="57"/>
      <c r="J239" s="5"/>
      <c r="K239" s="57"/>
      <c r="L239" s="5"/>
      <c r="M239" s="5"/>
      <c r="N239" s="57"/>
      <c r="O239" s="57"/>
      <c r="P239" s="57"/>
    </row>
    <row r="240" spans="3:16" customFormat="1" ht="30" customHeight="1">
      <c r="C240" s="5"/>
      <c r="D240" s="5"/>
      <c r="E240" s="57"/>
      <c r="F240" s="5"/>
      <c r="G240" s="57"/>
      <c r="H240" s="5"/>
      <c r="I240" s="57"/>
      <c r="J240" s="5"/>
      <c r="K240" s="57"/>
      <c r="L240" s="5"/>
      <c r="M240" s="5"/>
      <c r="N240" s="57"/>
      <c r="O240" s="57"/>
      <c r="P240" s="57"/>
    </row>
    <row r="241" spans="3:16" customFormat="1" ht="30" customHeight="1">
      <c r="C241" s="5"/>
      <c r="D241" s="5"/>
      <c r="E241" s="57"/>
      <c r="F241" s="5"/>
      <c r="G241" s="57"/>
      <c r="H241" s="5"/>
      <c r="I241" s="57"/>
      <c r="J241" s="5"/>
      <c r="K241" s="57"/>
      <c r="L241" s="5"/>
      <c r="M241" s="5"/>
      <c r="N241" s="57"/>
      <c r="O241" s="57"/>
      <c r="P241" s="57"/>
    </row>
    <row r="242" spans="3:16" customFormat="1" ht="30" customHeight="1">
      <c r="C242" s="5"/>
      <c r="D242" s="5"/>
      <c r="E242" s="57"/>
      <c r="F242" s="5"/>
      <c r="G242" s="57"/>
      <c r="H242" s="5"/>
      <c r="I242" s="57"/>
      <c r="J242" s="5"/>
      <c r="K242" s="57"/>
      <c r="L242" s="5"/>
      <c r="M242" s="5"/>
      <c r="N242" s="57"/>
      <c r="O242" s="57"/>
      <c r="P242" s="57"/>
    </row>
    <row r="243" spans="3:16" customFormat="1" ht="30" customHeight="1">
      <c r="C243" s="5"/>
      <c r="D243" s="5"/>
      <c r="E243" s="57"/>
      <c r="F243" s="5"/>
      <c r="G243" s="57"/>
      <c r="H243" s="5"/>
      <c r="I243" s="57"/>
      <c r="J243" s="5"/>
      <c r="K243" s="57"/>
      <c r="L243" s="5"/>
      <c r="M243" s="5"/>
      <c r="N243" s="57"/>
      <c r="O243" s="57"/>
      <c r="P243" s="57"/>
    </row>
    <row r="244" spans="3:16" customFormat="1" ht="30" customHeight="1">
      <c r="C244" s="5"/>
      <c r="D244" s="5"/>
      <c r="E244" s="57"/>
      <c r="F244" s="5"/>
      <c r="G244" s="57"/>
      <c r="H244" s="5"/>
      <c r="I244" s="57"/>
      <c r="J244" s="5"/>
      <c r="K244" s="57"/>
      <c r="L244" s="5"/>
      <c r="M244" s="5"/>
      <c r="N244" s="57"/>
      <c r="O244" s="57"/>
      <c r="P244" s="57"/>
    </row>
    <row r="245" spans="3:16" customFormat="1" ht="30" customHeight="1">
      <c r="C245" s="5"/>
      <c r="D245" s="5"/>
      <c r="E245" s="57"/>
      <c r="F245" s="5"/>
      <c r="G245" s="57"/>
      <c r="H245" s="5"/>
      <c r="I245" s="57"/>
      <c r="J245" s="5"/>
      <c r="K245" s="57"/>
      <c r="L245" s="5"/>
      <c r="M245" s="5"/>
      <c r="N245" s="57"/>
      <c r="O245" s="57"/>
      <c r="P245" s="57"/>
    </row>
    <row r="246" spans="3:16" customFormat="1" ht="30" customHeight="1">
      <c r="C246" s="5"/>
      <c r="D246" s="5"/>
      <c r="E246" s="57"/>
      <c r="F246" s="5"/>
      <c r="G246" s="57"/>
      <c r="H246" s="5"/>
      <c r="I246" s="57"/>
      <c r="J246" s="5"/>
      <c r="K246" s="57"/>
      <c r="L246" s="5"/>
      <c r="M246" s="5"/>
      <c r="N246" s="57"/>
      <c r="O246" s="57"/>
      <c r="P246" s="57"/>
    </row>
    <row r="247" spans="3:16" customFormat="1" ht="30" customHeight="1">
      <c r="C247" s="5"/>
      <c r="D247" s="5"/>
      <c r="E247" s="57"/>
      <c r="F247" s="5"/>
      <c r="G247" s="57"/>
      <c r="H247" s="5"/>
      <c r="I247" s="57"/>
      <c r="J247" s="5"/>
      <c r="K247" s="57"/>
      <c r="L247" s="5"/>
      <c r="M247" s="5"/>
      <c r="N247" s="57"/>
      <c r="O247" s="57"/>
      <c r="P247" s="57"/>
    </row>
    <row r="248" spans="3:16" customFormat="1" ht="30" customHeight="1">
      <c r="C248" s="5"/>
      <c r="D248" s="5"/>
      <c r="E248" s="57"/>
      <c r="F248" s="5"/>
      <c r="G248" s="57"/>
      <c r="H248" s="5"/>
      <c r="I248" s="57"/>
      <c r="J248" s="5"/>
      <c r="K248" s="57"/>
      <c r="L248" s="5"/>
      <c r="M248" s="5"/>
      <c r="N248" s="57"/>
      <c r="O248" s="57"/>
      <c r="P248" s="57"/>
    </row>
    <row r="249" spans="3:16" customFormat="1" ht="30" customHeight="1">
      <c r="C249" s="5"/>
      <c r="D249" s="5"/>
      <c r="E249" s="57"/>
      <c r="F249" s="5"/>
      <c r="G249" s="57"/>
      <c r="H249" s="5"/>
      <c r="I249" s="57"/>
      <c r="J249" s="5"/>
      <c r="K249" s="57"/>
      <c r="L249" s="5"/>
      <c r="M249" s="5"/>
      <c r="N249" s="57"/>
      <c r="O249" s="57"/>
      <c r="P249" s="57"/>
    </row>
    <row r="250" spans="3:16" customFormat="1" ht="30" customHeight="1">
      <c r="C250" s="5"/>
      <c r="D250" s="5"/>
      <c r="E250" s="57"/>
      <c r="F250" s="5"/>
      <c r="G250" s="57"/>
      <c r="H250" s="5"/>
      <c r="I250" s="57"/>
      <c r="J250" s="5"/>
      <c r="K250" s="57"/>
      <c r="L250" s="5"/>
      <c r="M250" s="5"/>
      <c r="N250" s="57"/>
      <c r="O250" s="57"/>
      <c r="P250" s="57"/>
    </row>
    <row r="251" spans="3:16" customFormat="1" ht="30" customHeight="1">
      <c r="C251" s="5"/>
      <c r="D251" s="5"/>
      <c r="E251" s="57"/>
      <c r="F251" s="5"/>
      <c r="G251" s="57"/>
      <c r="H251" s="5"/>
      <c r="I251" s="57"/>
      <c r="J251" s="5"/>
      <c r="K251" s="57"/>
      <c r="L251" s="5"/>
      <c r="M251" s="5"/>
      <c r="N251" s="57"/>
      <c r="O251" s="57"/>
      <c r="P251" s="57"/>
    </row>
    <row r="252" spans="3:16" customFormat="1" ht="30" customHeight="1">
      <c r="C252" s="5"/>
      <c r="D252" s="5"/>
      <c r="E252" s="57"/>
      <c r="F252" s="5"/>
      <c r="G252" s="57"/>
      <c r="H252" s="5"/>
      <c r="I252" s="57"/>
      <c r="J252" s="5"/>
      <c r="K252" s="57"/>
      <c r="L252" s="5"/>
      <c r="M252" s="5"/>
      <c r="N252" s="57"/>
      <c r="O252" s="57"/>
      <c r="P252" s="57"/>
    </row>
    <row r="253" spans="3:16" customFormat="1" ht="30" customHeight="1">
      <c r="C253" s="5"/>
      <c r="D253" s="5"/>
      <c r="E253" s="57"/>
      <c r="F253" s="5"/>
      <c r="G253" s="57"/>
      <c r="H253" s="5"/>
      <c r="I253" s="57"/>
      <c r="J253" s="5"/>
      <c r="K253" s="57"/>
      <c r="L253" s="5"/>
      <c r="M253" s="5"/>
      <c r="N253" s="57"/>
      <c r="O253" s="57"/>
      <c r="P253" s="57"/>
    </row>
    <row r="254" spans="3:16" customFormat="1" ht="30" customHeight="1">
      <c r="C254" s="5"/>
      <c r="D254" s="5"/>
      <c r="E254" s="57"/>
      <c r="F254" s="5"/>
      <c r="G254" s="57"/>
      <c r="H254" s="5"/>
      <c r="I254" s="57"/>
      <c r="J254" s="5"/>
      <c r="K254" s="57"/>
      <c r="L254" s="5"/>
      <c r="M254" s="5"/>
      <c r="N254" s="57"/>
      <c r="O254" s="57"/>
      <c r="P254" s="57"/>
    </row>
    <row r="255" spans="3:16" customFormat="1" ht="30" customHeight="1">
      <c r="C255" s="5"/>
      <c r="D255" s="5"/>
      <c r="E255" s="57"/>
      <c r="F255" s="5"/>
      <c r="G255" s="57"/>
      <c r="H255" s="5"/>
      <c r="I255" s="57"/>
      <c r="J255" s="5"/>
      <c r="K255" s="57"/>
      <c r="L255" s="5"/>
      <c r="M255" s="5"/>
      <c r="N255" s="57"/>
      <c r="O255" s="57"/>
      <c r="P255" s="57"/>
    </row>
    <row r="256" spans="3:16" customFormat="1" ht="30" customHeight="1">
      <c r="C256" s="5"/>
      <c r="D256" s="5"/>
      <c r="E256" s="57"/>
      <c r="F256" s="5"/>
      <c r="G256" s="57"/>
      <c r="H256" s="5"/>
      <c r="I256" s="57"/>
      <c r="J256" s="5"/>
      <c r="K256" s="57"/>
      <c r="L256" s="5"/>
      <c r="M256" s="5"/>
      <c r="N256" s="57"/>
      <c r="O256" s="57"/>
      <c r="P256" s="57"/>
    </row>
    <row r="257" spans="3:16" customFormat="1" ht="30" customHeight="1">
      <c r="C257" s="5"/>
      <c r="D257" s="5"/>
      <c r="E257" s="57"/>
      <c r="F257" s="5"/>
      <c r="G257" s="57"/>
      <c r="H257" s="5"/>
      <c r="I257" s="57"/>
      <c r="J257" s="5"/>
      <c r="K257" s="57"/>
      <c r="L257" s="5"/>
      <c r="M257" s="5"/>
      <c r="N257" s="57"/>
      <c r="O257" s="57"/>
      <c r="P257" s="57"/>
    </row>
    <row r="258" spans="3:16" customFormat="1" ht="30" customHeight="1">
      <c r="C258" s="5"/>
      <c r="D258" s="5"/>
      <c r="E258" s="57"/>
      <c r="F258" s="5"/>
      <c r="G258" s="57"/>
      <c r="H258" s="5"/>
      <c r="I258" s="57"/>
      <c r="J258" s="5"/>
      <c r="K258" s="57"/>
      <c r="L258" s="5"/>
      <c r="M258" s="5"/>
      <c r="N258" s="57"/>
      <c r="O258" s="57"/>
      <c r="P258" s="57"/>
    </row>
    <row r="259" spans="3:16" customFormat="1" ht="30" customHeight="1">
      <c r="C259" s="5"/>
      <c r="D259" s="5"/>
      <c r="E259" s="57"/>
      <c r="F259" s="5"/>
      <c r="G259" s="57"/>
      <c r="H259" s="5"/>
      <c r="I259" s="57"/>
      <c r="J259" s="5"/>
      <c r="K259" s="57"/>
      <c r="L259" s="5"/>
      <c r="M259" s="5"/>
      <c r="N259" s="57"/>
      <c r="O259" s="57"/>
      <c r="P259" s="57"/>
    </row>
    <row r="260" spans="3:16" customFormat="1" ht="30" customHeight="1">
      <c r="C260" s="5"/>
      <c r="D260" s="5"/>
      <c r="E260" s="57"/>
      <c r="F260" s="5"/>
      <c r="G260" s="57"/>
      <c r="H260" s="5"/>
      <c r="I260" s="57"/>
      <c r="J260" s="5"/>
      <c r="K260" s="57"/>
      <c r="L260" s="5"/>
      <c r="M260" s="5"/>
      <c r="N260" s="57"/>
      <c r="O260" s="57"/>
      <c r="P260" s="57"/>
    </row>
    <row r="261" spans="3:16" customFormat="1" ht="30" customHeight="1">
      <c r="C261" s="5"/>
      <c r="D261" s="5"/>
      <c r="E261" s="57"/>
      <c r="F261" s="5"/>
      <c r="G261" s="57"/>
      <c r="H261" s="5"/>
      <c r="I261" s="57"/>
      <c r="J261" s="5"/>
      <c r="K261" s="57"/>
      <c r="L261" s="5"/>
      <c r="M261" s="5"/>
      <c r="N261" s="57"/>
      <c r="O261" s="57"/>
      <c r="P261" s="57"/>
    </row>
    <row r="262" spans="3:16" customFormat="1" ht="30" customHeight="1">
      <c r="C262" s="5"/>
      <c r="D262" s="5"/>
      <c r="E262" s="57"/>
      <c r="F262" s="5"/>
      <c r="G262" s="57"/>
      <c r="H262" s="5"/>
      <c r="I262" s="57"/>
      <c r="J262" s="5"/>
      <c r="K262" s="57"/>
      <c r="L262" s="5"/>
      <c r="M262" s="5"/>
      <c r="N262" s="57"/>
      <c r="O262" s="57"/>
      <c r="P262" s="57"/>
    </row>
    <row r="263" spans="3:16" customFormat="1" ht="30" customHeight="1">
      <c r="C263" s="5"/>
      <c r="D263" s="5"/>
      <c r="E263" s="57"/>
      <c r="F263" s="5"/>
      <c r="G263" s="57"/>
      <c r="H263" s="5"/>
      <c r="I263" s="57"/>
      <c r="J263" s="5"/>
      <c r="K263" s="57"/>
      <c r="L263" s="5"/>
      <c r="M263" s="5"/>
      <c r="N263" s="57"/>
      <c r="O263" s="57"/>
      <c r="P263" s="57"/>
    </row>
    <row r="264" spans="3:16" customFormat="1" ht="30" customHeight="1">
      <c r="C264" s="5"/>
      <c r="D264" s="5"/>
      <c r="E264" s="57"/>
      <c r="F264" s="5"/>
      <c r="G264" s="57"/>
      <c r="H264" s="5"/>
      <c r="I264" s="57"/>
      <c r="J264" s="5"/>
      <c r="K264" s="57"/>
      <c r="L264" s="5"/>
      <c r="M264" s="5"/>
      <c r="N264" s="57"/>
      <c r="O264" s="57"/>
      <c r="P264" s="57"/>
    </row>
    <row r="265" spans="3:16" customFormat="1" ht="30" customHeight="1">
      <c r="C265" s="5"/>
      <c r="D265" s="5"/>
      <c r="E265" s="57"/>
      <c r="F265" s="5"/>
      <c r="G265" s="57"/>
      <c r="H265" s="5"/>
      <c r="I265" s="57"/>
      <c r="J265" s="5"/>
      <c r="K265" s="57"/>
      <c r="L265" s="5"/>
      <c r="M265" s="5"/>
      <c r="N265" s="57"/>
      <c r="O265" s="57"/>
      <c r="P265" s="57"/>
    </row>
    <row r="266" spans="3:16" customFormat="1" ht="30" customHeight="1">
      <c r="C266" s="5"/>
      <c r="D266" s="5"/>
      <c r="E266" s="57"/>
      <c r="F266" s="5"/>
      <c r="G266" s="57"/>
      <c r="H266" s="5"/>
      <c r="I266" s="57"/>
      <c r="J266" s="5"/>
      <c r="K266" s="57"/>
      <c r="L266" s="5"/>
      <c r="M266" s="5"/>
      <c r="N266" s="57"/>
      <c r="O266" s="57"/>
      <c r="P266" s="57"/>
    </row>
    <row r="267" spans="3:16" customFormat="1" ht="30" customHeight="1">
      <c r="C267" s="5"/>
      <c r="D267" s="5"/>
      <c r="E267" s="57"/>
      <c r="F267" s="5"/>
      <c r="G267" s="57"/>
      <c r="H267" s="5"/>
      <c r="I267" s="57"/>
      <c r="J267" s="5"/>
      <c r="K267" s="57"/>
      <c r="L267" s="5"/>
      <c r="M267" s="5"/>
      <c r="N267" s="57"/>
      <c r="O267" s="57"/>
      <c r="P267" s="57"/>
    </row>
    <row r="268" spans="3:16" customFormat="1" ht="30" customHeight="1">
      <c r="C268" s="5"/>
      <c r="D268" s="5"/>
      <c r="E268" s="57"/>
      <c r="F268" s="5"/>
      <c r="G268" s="57"/>
      <c r="H268" s="5"/>
      <c r="I268" s="57"/>
      <c r="J268" s="5"/>
      <c r="K268" s="57"/>
      <c r="L268" s="5"/>
      <c r="M268" s="5"/>
      <c r="N268" s="57"/>
      <c r="O268" s="57"/>
      <c r="P268" s="57"/>
    </row>
    <row r="269" spans="3:16" customFormat="1" ht="30" customHeight="1">
      <c r="C269" s="5"/>
      <c r="D269" s="5"/>
      <c r="E269" s="57"/>
      <c r="F269" s="5"/>
      <c r="G269" s="57"/>
      <c r="H269" s="5"/>
      <c r="I269" s="57"/>
      <c r="J269" s="5"/>
      <c r="K269" s="57"/>
      <c r="L269" s="5"/>
      <c r="M269" s="5"/>
      <c r="N269" s="57"/>
      <c r="O269" s="57"/>
      <c r="P269" s="57"/>
    </row>
    <row r="270" spans="3:16" customFormat="1" ht="30" customHeight="1">
      <c r="C270" s="5"/>
      <c r="D270" s="5"/>
      <c r="E270" s="57"/>
      <c r="F270" s="5"/>
      <c r="G270" s="57"/>
      <c r="H270" s="5"/>
      <c r="I270" s="57"/>
      <c r="J270" s="5"/>
      <c r="K270" s="57"/>
      <c r="L270" s="5"/>
      <c r="M270" s="5"/>
      <c r="N270" s="57"/>
      <c r="O270" s="57"/>
      <c r="P270" s="57"/>
    </row>
    <row r="271" spans="3:16" customFormat="1" ht="30" customHeight="1">
      <c r="C271" s="5"/>
      <c r="D271" s="5"/>
      <c r="E271" s="57"/>
      <c r="F271" s="5"/>
      <c r="G271" s="57"/>
      <c r="H271" s="5"/>
      <c r="I271" s="57"/>
      <c r="J271" s="5"/>
      <c r="K271" s="57"/>
      <c r="L271" s="5"/>
      <c r="M271" s="5"/>
      <c r="N271" s="57"/>
      <c r="O271" s="57"/>
      <c r="P271" s="57"/>
    </row>
    <row r="272" spans="3:16" customFormat="1" ht="30" customHeight="1">
      <c r="C272" s="5"/>
      <c r="D272" s="5"/>
      <c r="E272" s="57"/>
      <c r="F272" s="5"/>
      <c r="G272" s="57"/>
      <c r="H272" s="5"/>
      <c r="I272" s="57"/>
      <c r="J272" s="5"/>
      <c r="K272" s="57"/>
      <c r="L272" s="5"/>
      <c r="M272" s="5"/>
      <c r="N272" s="57"/>
      <c r="O272" s="57"/>
      <c r="P272" s="57"/>
    </row>
    <row r="273" spans="3:16" customFormat="1" ht="30" customHeight="1">
      <c r="C273" s="5"/>
      <c r="D273" s="5"/>
      <c r="E273" s="57"/>
      <c r="F273" s="5"/>
      <c r="G273" s="57"/>
      <c r="H273" s="5"/>
      <c r="I273" s="57"/>
      <c r="J273" s="5"/>
      <c r="K273" s="57"/>
      <c r="L273" s="5"/>
      <c r="M273" s="5"/>
      <c r="N273" s="57"/>
      <c r="O273" s="57"/>
      <c r="P273" s="57"/>
    </row>
    <row r="274" spans="3:16" customFormat="1" ht="30" customHeight="1">
      <c r="C274" s="5"/>
      <c r="D274" s="5"/>
      <c r="E274" s="57"/>
      <c r="F274" s="5"/>
      <c r="G274" s="57"/>
      <c r="H274" s="5"/>
      <c r="I274" s="57"/>
      <c r="J274" s="5"/>
      <c r="K274" s="57"/>
      <c r="L274" s="5"/>
      <c r="M274" s="5"/>
      <c r="N274" s="57"/>
      <c r="O274" s="57"/>
      <c r="P274" s="57"/>
    </row>
    <row r="275" spans="3:16" customFormat="1" ht="30" customHeight="1">
      <c r="C275" s="5"/>
      <c r="D275" s="5"/>
      <c r="E275" s="57"/>
      <c r="F275" s="5"/>
      <c r="G275" s="57"/>
      <c r="H275" s="5"/>
      <c r="I275" s="57"/>
      <c r="J275" s="5"/>
      <c r="K275" s="57"/>
      <c r="L275" s="5"/>
      <c r="M275" s="5"/>
      <c r="N275" s="57"/>
      <c r="O275" s="57"/>
      <c r="P275" s="57"/>
    </row>
    <row r="276" spans="3:16" customFormat="1" ht="30" customHeight="1">
      <c r="C276" s="5"/>
      <c r="D276" s="5"/>
      <c r="E276" s="57"/>
      <c r="F276" s="5"/>
      <c r="G276" s="57"/>
      <c r="H276" s="5"/>
      <c r="I276" s="57"/>
      <c r="J276" s="5"/>
      <c r="K276" s="57"/>
      <c r="L276" s="5"/>
      <c r="M276" s="5"/>
      <c r="N276" s="57"/>
      <c r="O276" s="57"/>
      <c r="P276" s="57"/>
    </row>
    <row r="277" spans="3:16" customFormat="1" ht="30" customHeight="1">
      <c r="C277" s="5"/>
      <c r="D277" s="5"/>
      <c r="E277" s="57"/>
      <c r="F277" s="5"/>
      <c r="G277" s="57"/>
      <c r="H277" s="5"/>
      <c r="I277" s="57"/>
      <c r="J277" s="5"/>
      <c r="K277" s="57"/>
      <c r="L277" s="5"/>
      <c r="M277" s="5"/>
      <c r="N277" s="57"/>
      <c r="O277" s="57"/>
      <c r="P277" s="57"/>
    </row>
    <row r="278" spans="3:16" customFormat="1" ht="30" customHeight="1">
      <c r="C278" s="5"/>
      <c r="D278" s="5"/>
      <c r="E278" s="57"/>
      <c r="F278" s="5"/>
      <c r="G278" s="57"/>
      <c r="H278" s="5"/>
      <c r="I278" s="57"/>
      <c r="J278" s="5"/>
      <c r="K278" s="57"/>
      <c r="L278" s="5"/>
      <c r="M278" s="5"/>
      <c r="N278" s="57"/>
      <c r="O278" s="57"/>
      <c r="P278" s="57"/>
    </row>
    <row r="279" spans="3:16" customFormat="1" ht="30" customHeight="1">
      <c r="C279" s="5"/>
      <c r="D279" s="5"/>
      <c r="E279" s="57"/>
      <c r="F279" s="5"/>
      <c r="G279" s="57"/>
      <c r="H279" s="5"/>
      <c r="I279" s="57"/>
      <c r="J279" s="5"/>
      <c r="K279" s="57"/>
      <c r="L279" s="5"/>
      <c r="M279" s="5"/>
      <c r="N279" s="57"/>
      <c r="O279" s="57"/>
      <c r="P279" s="57"/>
    </row>
    <row r="280" spans="3:16" customFormat="1" ht="30" customHeight="1">
      <c r="C280" s="5"/>
      <c r="D280" s="5"/>
      <c r="E280" s="57"/>
      <c r="F280" s="5"/>
      <c r="G280" s="57"/>
      <c r="H280" s="5"/>
      <c r="I280" s="57"/>
      <c r="J280" s="5"/>
      <c r="K280" s="57"/>
      <c r="L280" s="5"/>
      <c r="M280" s="5"/>
      <c r="N280" s="57"/>
      <c r="O280" s="57"/>
      <c r="P280" s="57"/>
    </row>
    <row r="281" spans="3:16" customFormat="1" ht="30" customHeight="1">
      <c r="C281" s="5"/>
      <c r="D281" s="5"/>
      <c r="E281" s="57"/>
      <c r="F281" s="5"/>
      <c r="G281" s="57"/>
      <c r="H281" s="5"/>
      <c r="I281" s="57"/>
      <c r="J281" s="5"/>
      <c r="K281" s="57"/>
      <c r="L281" s="5"/>
      <c r="M281" s="5"/>
      <c r="N281" s="57"/>
      <c r="O281" s="57"/>
      <c r="P281" s="57"/>
    </row>
    <row r="282" spans="3:16" customFormat="1" ht="30" customHeight="1">
      <c r="C282" s="5"/>
      <c r="D282" s="5"/>
      <c r="E282" s="57"/>
      <c r="F282" s="5"/>
      <c r="G282" s="57"/>
      <c r="H282" s="5"/>
      <c r="I282" s="57"/>
      <c r="J282" s="5"/>
      <c r="K282" s="57"/>
      <c r="L282" s="5"/>
      <c r="M282" s="5"/>
      <c r="N282" s="57"/>
      <c r="O282" s="57"/>
      <c r="P282" s="57"/>
    </row>
    <row r="283" spans="3:16" customFormat="1" ht="30" customHeight="1">
      <c r="D283" s="2"/>
      <c r="E283" s="2"/>
      <c r="F283" s="2"/>
      <c r="G283" s="4"/>
      <c r="H283" s="2"/>
      <c r="I283" s="2"/>
      <c r="J283" s="2"/>
      <c r="K283" s="4"/>
      <c r="L283" s="2"/>
      <c r="M283" s="2"/>
      <c r="N283" s="2"/>
      <c r="O283" s="4"/>
      <c r="P283" s="2"/>
    </row>
    <row r="284" spans="3:16" customFormat="1" ht="30" customHeight="1">
      <c r="G284" s="133"/>
      <c r="K284" s="133"/>
      <c r="O284" s="133"/>
      <c r="P284" s="133"/>
    </row>
    <row r="285" spans="3:16" customFormat="1" ht="30" customHeight="1">
      <c r="G285" s="133"/>
      <c r="K285" s="133"/>
      <c r="O285" s="133"/>
      <c r="P285" s="133"/>
    </row>
    <row r="286" spans="3:16" customFormat="1" ht="30" customHeight="1">
      <c r="G286" s="133"/>
      <c r="K286" s="133"/>
      <c r="O286" s="133"/>
      <c r="P286" s="133"/>
    </row>
    <row r="287" spans="3:16" customFormat="1" ht="30" customHeight="1">
      <c r="G287" s="133"/>
      <c r="K287" s="133"/>
      <c r="O287" s="133"/>
      <c r="P287" s="133"/>
    </row>
    <row r="288" spans="3:16" customFormat="1" ht="30" customHeight="1">
      <c r="G288" s="133"/>
      <c r="K288" s="133"/>
      <c r="O288" s="133"/>
      <c r="P288" s="133"/>
    </row>
    <row r="289" spans="7:16" customFormat="1" ht="30" customHeight="1">
      <c r="G289" s="133"/>
      <c r="K289" s="133"/>
      <c r="O289" s="133"/>
      <c r="P289" s="133"/>
    </row>
    <row r="290" spans="7:16" customFormat="1" ht="30" customHeight="1">
      <c r="G290" s="133"/>
      <c r="K290" s="133"/>
      <c r="O290" s="133"/>
      <c r="P290" s="133"/>
    </row>
    <row r="291" spans="7:16" customFormat="1" ht="30" customHeight="1">
      <c r="G291" s="133"/>
      <c r="K291" s="133"/>
      <c r="O291" s="133"/>
      <c r="P291" s="133"/>
    </row>
    <row r="292" spans="7:16" customFormat="1" ht="30" customHeight="1">
      <c r="G292" s="133"/>
      <c r="K292" s="133"/>
      <c r="O292" s="133"/>
      <c r="P292" s="133"/>
    </row>
    <row r="293" spans="7:16" customFormat="1" ht="30" customHeight="1">
      <c r="G293" s="133"/>
      <c r="K293" s="133"/>
      <c r="O293" s="133"/>
      <c r="P293" s="133"/>
    </row>
    <row r="294" spans="7:16" customFormat="1" ht="30" customHeight="1">
      <c r="G294" s="133"/>
      <c r="K294" s="133"/>
      <c r="O294" s="133"/>
      <c r="P294" s="133"/>
    </row>
    <row r="295" spans="7:16" customFormat="1" ht="30" customHeight="1">
      <c r="G295" s="133"/>
      <c r="K295" s="133"/>
      <c r="O295" s="133"/>
      <c r="P295" s="133"/>
    </row>
    <row r="296" spans="7:16" customFormat="1" ht="30" customHeight="1">
      <c r="G296" s="133"/>
      <c r="K296" s="133"/>
      <c r="O296" s="133"/>
      <c r="P296" s="133"/>
    </row>
    <row r="297" spans="7:16" customFormat="1" ht="30" customHeight="1">
      <c r="G297" s="133"/>
      <c r="K297" s="133"/>
      <c r="O297" s="133"/>
      <c r="P297" s="133"/>
    </row>
    <row r="298" spans="7:16" customFormat="1" ht="30" customHeight="1">
      <c r="G298" s="133"/>
      <c r="K298" s="133"/>
      <c r="O298" s="133"/>
      <c r="P298" s="133"/>
    </row>
    <row r="299" spans="7:16" customFormat="1" ht="30" customHeight="1">
      <c r="G299" s="133"/>
      <c r="K299" s="133"/>
      <c r="O299" s="133"/>
      <c r="P299" s="133"/>
    </row>
    <row r="300" spans="7:16" customFormat="1" ht="30" customHeight="1">
      <c r="G300" s="133"/>
      <c r="K300" s="133"/>
      <c r="O300" s="133"/>
      <c r="P300" s="133"/>
    </row>
    <row r="301" spans="7:16" customFormat="1" ht="30" customHeight="1">
      <c r="G301" s="133"/>
      <c r="K301" s="133"/>
      <c r="O301" s="133"/>
      <c r="P301" s="133"/>
    </row>
    <row r="302" spans="7:16" customFormat="1" ht="30" customHeight="1">
      <c r="G302" s="133"/>
      <c r="K302" s="133"/>
      <c r="O302" s="133"/>
      <c r="P302" s="133"/>
    </row>
    <row r="303" spans="7:16" customFormat="1" ht="30" customHeight="1">
      <c r="G303" s="133"/>
      <c r="K303" s="133"/>
      <c r="O303" s="133"/>
      <c r="P303" s="133"/>
    </row>
    <row r="304" spans="7:16" customFormat="1" ht="30" customHeight="1">
      <c r="G304" s="133"/>
      <c r="K304" s="133"/>
      <c r="O304" s="133"/>
      <c r="P304" s="133"/>
    </row>
    <row r="305" spans="7:16" customFormat="1" ht="30" customHeight="1">
      <c r="G305" s="133"/>
      <c r="K305" s="133"/>
      <c r="O305" s="133"/>
      <c r="P305" s="133"/>
    </row>
    <row r="306" spans="7:16" customFormat="1" ht="30" customHeight="1">
      <c r="G306" s="133"/>
      <c r="K306" s="133"/>
      <c r="O306" s="133"/>
      <c r="P306" s="133"/>
    </row>
    <row r="307" spans="7:16" customFormat="1" ht="30" customHeight="1">
      <c r="G307" s="133"/>
      <c r="K307" s="133"/>
      <c r="O307" s="133"/>
      <c r="P307" s="133"/>
    </row>
    <row r="308" spans="7:16" customFormat="1" ht="30" customHeight="1">
      <c r="G308" s="133"/>
      <c r="K308" s="133"/>
      <c r="O308" s="133"/>
      <c r="P308" s="133"/>
    </row>
    <row r="309" spans="7:16" customFormat="1" ht="30" customHeight="1">
      <c r="G309" s="133"/>
      <c r="K309" s="133"/>
      <c r="O309" s="133"/>
      <c r="P309" s="133"/>
    </row>
    <row r="310" spans="7:16" customFormat="1" ht="30" customHeight="1">
      <c r="G310" s="133"/>
      <c r="K310" s="133"/>
      <c r="O310" s="133"/>
      <c r="P310" s="133"/>
    </row>
    <row r="311" spans="7:16" customFormat="1" ht="30" customHeight="1">
      <c r="G311" s="133"/>
      <c r="K311" s="133"/>
      <c r="O311" s="133"/>
      <c r="P311" s="133"/>
    </row>
    <row r="312" spans="7:16" customFormat="1" ht="30" customHeight="1">
      <c r="G312" s="133"/>
      <c r="K312" s="133"/>
      <c r="O312" s="133"/>
      <c r="P312" s="133"/>
    </row>
    <row r="313" spans="7:16" customFormat="1" ht="30" customHeight="1">
      <c r="G313" s="133"/>
      <c r="K313" s="133"/>
      <c r="O313" s="133"/>
      <c r="P313" s="133"/>
    </row>
    <row r="314" spans="7:16" customFormat="1" ht="30" customHeight="1">
      <c r="G314" s="133"/>
      <c r="K314" s="133"/>
      <c r="O314" s="133"/>
      <c r="P314" s="133"/>
    </row>
    <row r="315" spans="7:16" customFormat="1" ht="30" customHeight="1">
      <c r="G315" s="133"/>
      <c r="K315" s="133"/>
      <c r="O315" s="133"/>
      <c r="P315" s="133"/>
    </row>
    <row r="316" spans="7:16" customFormat="1" ht="30" customHeight="1">
      <c r="G316" s="133"/>
      <c r="K316" s="133"/>
      <c r="O316" s="133"/>
      <c r="P316" s="133"/>
    </row>
    <row r="317" spans="7:16" customFormat="1" ht="30" customHeight="1">
      <c r="G317" s="133"/>
      <c r="K317" s="133"/>
      <c r="O317" s="133"/>
      <c r="P317" s="133"/>
    </row>
    <row r="318" spans="7:16" customFormat="1" ht="30" customHeight="1">
      <c r="G318" s="133"/>
      <c r="K318" s="133"/>
      <c r="O318" s="133"/>
      <c r="P318" s="133"/>
    </row>
    <row r="319" spans="7:16" customFormat="1" ht="30" customHeight="1">
      <c r="G319" s="133"/>
      <c r="K319" s="133"/>
      <c r="O319" s="133"/>
      <c r="P319" s="133"/>
    </row>
    <row r="320" spans="7:16" customFormat="1" ht="30" customHeight="1">
      <c r="G320" s="133"/>
      <c r="K320" s="133"/>
      <c r="O320" s="133"/>
      <c r="P320" s="133"/>
    </row>
    <row r="321" spans="7:16" customFormat="1" ht="30" customHeight="1">
      <c r="G321" s="133"/>
      <c r="K321" s="133"/>
      <c r="O321" s="133"/>
      <c r="P321" s="133"/>
    </row>
    <row r="322" spans="7:16" customFormat="1" ht="30" customHeight="1">
      <c r="G322" s="133"/>
      <c r="K322" s="133"/>
      <c r="O322" s="133"/>
      <c r="P322" s="133"/>
    </row>
    <row r="323" spans="7:16" customFormat="1" ht="30" customHeight="1">
      <c r="G323" s="133"/>
      <c r="K323" s="133"/>
      <c r="O323" s="133"/>
      <c r="P323" s="133"/>
    </row>
    <row r="324" spans="7:16" customFormat="1" ht="30" customHeight="1">
      <c r="G324" s="133"/>
      <c r="K324" s="133"/>
      <c r="O324" s="133"/>
      <c r="P324" s="133"/>
    </row>
    <row r="325" spans="7:16" customFormat="1" ht="30" customHeight="1">
      <c r="G325" s="133"/>
      <c r="K325" s="133"/>
      <c r="O325" s="133"/>
      <c r="P325" s="133"/>
    </row>
    <row r="326" spans="7:16" customFormat="1" ht="30" customHeight="1">
      <c r="G326" s="133"/>
      <c r="K326" s="133"/>
      <c r="O326" s="133"/>
      <c r="P326" s="133"/>
    </row>
    <row r="327" spans="7:16" customFormat="1" ht="30" customHeight="1">
      <c r="G327" s="133"/>
      <c r="K327" s="133"/>
      <c r="O327" s="133"/>
      <c r="P327" s="133"/>
    </row>
    <row r="328" spans="7:16" customFormat="1" ht="30" customHeight="1">
      <c r="G328" s="133"/>
      <c r="K328" s="133"/>
      <c r="O328" s="133"/>
      <c r="P328" s="133"/>
    </row>
    <row r="329" spans="7:16" customFormat="1" ht="30" customHeight="1">
      <c r="G329" s="133"/>
      <c r="K329" s="133"/>
      <c r="O329" s="133"/>
      <c r="P329" s="133"/>
    </row>
    <row r="330" spans="7:16" customFormat="1" ht="30" customHeight="1">
      <c r="G330" s="133"/>
      <c r="K330" s="133"/>
      <c r="O330" s="133"/>
      <c r="P330" s="133"/>
    </row>
    <row r="331" spans="7:16" customFormat="1" ht="30" customHeight="1">
      <c r="G331" s="133"/>
      <c r="K331" s="133"/>
      <c r="O331" s="133"/>
      <c r="P331" s="133"/>
    </row>
    <row r="332" spans="7:16" customFormat="1" ht="30" customHeight="1">
      <c r="G332" s="133"/>
      <c r="K332" s="133"/>
      <c r="O332" s="133"/>
      <c r="P332" s="133"/>
    </row>
    <row r="333" spans="7:16" customFormat="1" ht="30" customHeight="1">
      <c r="G333" s="133"/>
      <c r="K333" s="133"/>
      <c r="O333" s="133"/>
      <c r="P333" s="133"/>
    </row>
    <row r="334" spans="7:16" customFormat="1" ht="30" customHeight="1">
      <c r="G334" s="133"/>
      <c r="K334" s="133"/>
      <c r="O334" s="133"/>
      <c r="P334" s="133"/>
    </row>
    <row r="335" spans="7:16" customFormat="1" ht="30" customHeight="1">
      <c r="G335" s="133"/>
      <c r="K335" s="133"/>
      <c r="O335" s="133"/>
      <c r="P335" s="133"/>
    </row>
    <row r="336" spans="7:16" customFormat="1" ht="30" customHeight="1">
      <c r="G336" s="133"/>
      <c r="K336" s="133"/>
      <c r="O336" s="133"/>
      <c r="P336" s="133"/>
    </row>
    <row r="337" spans="7:16" customFormat="1" ht="30" customHeight="1">
      <c r="G337" s="133"/>
      <c r="K337" s="133"/>
      <c r="O337" s="133"/>
      <c r="P337" s="133"/>
    </row>
    <row r="338" spans="7:16" customFormat="1" ht="30" customHeight="1">
      <c r="G338" s="133"/>
      <c r="K338" s="133"/>
      <c r="O338" s="133"/>
      <c r="P338" s="133"/>
    </row>
    <row r="339" spans="7:16" customFormat="1" ht="30" customHeight="1">
      <c r="G339" s="133"/>
      <c r="K339" s="133"/>
      <c r="O339" s="133"/>
      <c r="P339" s="133"/>
    </row>
    <row r="340" spans="7:16" customFormat="1" ht="30" customHeight="1">
      <c r="G340" s="133"/>
      <c r="K340" s="133"/>
      <c r="O340" s="133"/>
      <c r="P340" s="133"/>
    </row>
    <row r="341" spans="7:16" customFormat="1" ht="30" customHeight="1">
      <c r="G341" s="133"/>
      <c r="K341" s="133"/>
      <c r="O341" s="133"/>
      <c r="P341" s="133"/>
    </row>
    <row r="342" spans="7:16" customFormat="1" ht="30" customHeight="1">
      <c r="G342" s="133"/>
      <c r="K342" s="133"/>
      <c r="O342" s="133"/>
      <c r="P342" s="133"/>
    </row>
    <row r="343" spans="7:16" customFormat="1" ht="30" customHeight="1">
      <c r="G343" s="133"/>
      <c r="K343" s="133"/>
      <c r="O343" s="133"/>
      <c r="P343" s="133"/>
    </row>
    <row r="344" spans="7:16" customFormat="1" ht="30" customHeight="1">
      <c r="G344" s="133"/>
      <c r="K344" s="133"/>
      <c r="O344" s="133"/>
      <c r="P344" s="133"/>
    </row>
    <row r="345" spans="7:16" customFormat="1" ht="30" customHeight="1">
      <c r="G345" s="133"/>
      <c r="K345" s="133"/>
      <c r="O345" s="133"/>
      <c r="P345" s="133"/>
    </row>
    <row r="346" spans="7:16" customFormat="1" ht="30" customHeight="1">
      <c r="G346" s="133"/>
      <c r="K346" s="133"/>
      <c r="O346" s="133"/>
      <c r="P346" s="133"/>
    </row>
    <row r="347" spans="7:16" customFormat="1" ht="30" customHeight="1">
      <c r="G347" s="133"/>
      <c r="K347" s="133"/>
      <c r="O347" s="133"/>
      <c r="P347" s="133"/>
    </row>
    <row r="348" spans="7:16" customFormat="1" ht="30" customHeight="1">
      <c r="G348" s="133"/>
      <c r="K348" s="133"/>
      <c r="O348" s="133"/>
      <c r="P348" s="133"/>
    </row>
    <row r="349" spans="7:16" customFormat="1" ht="30" customHeight="1">
      <c r="G349" s="133"/>
      <c r="K349" s="133"/>
      <c r="O349" s="133"/>
      <c r="P349" s="133"/>
    </row>
    <row r="350" spans="7:16" customFormat="1" ht="30" customHeight="1">
      <c r="G350" s="133"/>
      <c r="K350" s="133"/>
      <c r="O350" s="133"/>
      <c r="P350" s="133"/>
    </row>
    <row r="351" spans="7:16" customFormat="1" ht="30" customHeight="1">
      <c r="G351" s="133"/>
      <c r="K351" s="133"/>
      <c r="O351" s="133"/>
      <c r="P351" s="133"/>
    </row>
    <row r="352" spans="7:16" customFormat="1" ht="30" customHeight="1">
      <c r="G352" s="133"/>
      <c r="K352" s="133"/>
      <c r="O352" s="133"/>
      <c r="P352" s="133"/>
    </row>
    <row r="353" spans="7:16" customFormat="1" ht="30" customHeight="1">
      <c r="G353" s="133"/>
      <c r="K353" s="133"/>
      <c r="O353" s="133"/>
      <c r="P353" s="133"/>
    </row>
    <row r="354" spans="7:16" customFormat="1" ht="30" customHeight="1">
      <c r="G354" s="133"/>
      <c r="K354" s="133"/>
      <c r="O354" s="133"/>
      <c r="P354" s="133"/>
    </row>
    <row r="355" spans="7:16" customFormat="1" ht="30" customHeight="1">
      <c r="G355" s="133"/>
      <c r="K355" s="133"/>
      <c r="O355" s="133"/>
      <c r="P355" s="133"/>
    </row>
    <row r="356" spans="7:16" customFormat="1" ht="30" customHeight="1">
      <c r="G356" s="133"/>
      <c r="K356" s="133"/>
      <c r="O356" s="133"/>
      <c r="P356" s="133"/>
    </row>
    <row r="357" spans="7:16" customFormat="1" ht="30" customHeight="1">
      <c r="G357" s="133"/>
      <c r="K357" s="133"/>
      <c r="O357" s="133"/>
      <c r="P357" s="133"/>
    </row>
    <row r="358" spans="7:16" customFormat="1" ht="30" customHeight="1">
      <c r="G358" s="133"/>
      <c r="K358" s="133"/>
      <c r="O358" s="133"/>
      <c r="P358" s="133"/>
    </row>
    <row r="359" spans="7:16" customFormat="1" ht="30" customHeight="1">
      <c r="G359" s="133"/>
      <c r="K359" s="133"/>
      <c r="O359" s="133"/>
      <c r="P359" s="133"/>
    </row>
    <row r="360" spans="7:16" customFormat="1" ht="30" customHeight="1">
      <c r="G360" s="133"/>
      <c r="K360" s="133"/>
      <c r="O360" s="133"/>
      <c r="P360" s="133"/>
    </row>
    <row r="361" spans="7:16" customFormat="1" ht="30" customHeight="1">
      <c r="G361" s="133"/>
      <c r="K361" s="133"/>
      <c r="O361" s="133"/>
      <c r="P361" s="133"/>
    </row>
    <row r="362" spans="7:16" customFormat="1" ht="30" customHeight="1">
      <c r="G362" s="133"/>
      <c r="K362" s="133"/>
      <c r="O362" s="133"/>
      <c r="P362" s="133"/>
    </row>
    <row r="363" spans="7:16" customFormat="1" ht="30" customHeight="1">
      <c r="G363" s="133"/>
      <c r="K363" s="133"/>
      <c r="O363" s="133"/>
      <c r="P363" s="133"/>
    </row>
    <row r="364" spans="7:16" customFormat="1" ht="30" customHeight="1">
      <c r="G364" s="133"/>
      <c r="K364" s="133"/>
      <c r="O364" s="133"/>
      <c r="P364" s="133"/>
    </row>
    <row r="365" spans="7:16" customFormat="1" ht="15">
      <c r="G365" s="133"/>
      <c r="K365" s="133"/>
      <c r="O365" s="133"/>
      <c r="P365" s="133"/>
    </row>
    <row r="366" spans="7:16" customFormat="1" ht="15">
      <c r="G366" s="133"/>
      <c r="K366" s="133"/>
      <c r="O366" s="133"/>
      <c r="P366" s="133"/>
    </row>
    <row r="367" spans="7:16" customFormat="1" ht="15">
      <c r="G367" s="133"/>
      <c r="K367" s="133"/>
      <c r="O367" s="133"/>
      <c r="P367" s="133"/>
    </row>
  </sheetData>
  <mergeCells count="18">
    <mergeCell ref="B6:B15"/>
    <mergeCell ref="D6:K7"/>
    <mergeCell ref="L6:O9"/>
    <mergeCell ref="P6:P9"/>
    <mergeCell ref="D8:K9"/>
    <mergeCell ref="C10:C15"/>
    <mergeCell ref="D10:F11"/>
    <mergeCell ref="H10:J11"/>
    <mergeCell ref="L10:O13"/>
    <mergeCell ref="P10:P15"/>
    <mergeCell ref="D12:F13"/>
    <mergeCell ref="H12:J13"/>
    <mergeCell ref="B2:D2"/>
    <mergeCell ref="E2:N2"/>
    <mergeCell ref="O2:P2"/>
    <mergeCell ref="B3:B4"/>
    <mergeCell ref="C3:O3"/>
    <mergeCell ref="C4:O4"/>
  </mergeCells>
  <printOptions horizontalCentered="1" verticalCentered="1"/>
  <pageMargins left="0.196850393700787" right="0.196850393700787" top="0.196850393700787" bottom="0.196850393700787" header="0.511811023622047" footer="0.511811023622047"/>
  <pageSetup paperSize="9" scale="37"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B1:AA355"/>
  <sheetViews>
    <sheetView rightToLeft="1" zoomScale="40" zoomScaleNormal="40" workbookViewId="0">
      <selection activeCell="E2" sqref="E2:L2"/>
    </sheetView>
  </sheetViews>
  <sheetFormatPr defaultRowHeight="15"/>
  <cols>
    <col min="1" max="1" width="10.7109375" customWidth="1"/>
    <col min="2" max="2" width="21.85546875" customWidth="1"/>
    <col min="3" max="24" width="15.7109375" customWidth="1"/>
    <col min="25" max="25" width="20.28515625" customWidth="1"/>
    <col min="27" max="27" width="11" bestFit="1" customWidth="1"/>
  </cols>
  <sheetData>
    <row r="1" spans="2:25" s="5" customFormat="1" ht="18" customHeight="1">
      <c r="O1" s="57"/>
      <c r="Q1" s="47"/>
      <c r="S1" s="57"/>
      <c r="T1" s="47"/>
      <c r="U1" s="47"/>
      <c r="V1" s="47"/>
      <c r="W1" s="57"/>
    </row>
    <row r="2" spans="2:25" s="95" customFormat="1" ht="40.15" customHeight="1">
      <c r="B2" s="1432" t="s">
        <v>1084</v>
      </c>
      <c r="C2" s="1432"/>
      <c r="D2" s="1432"/>
      <c r="E2" s="1405" t="s">
        <v>1175</v>
      </c>
      <c r="F2" s="1405"/>
      <c r="G2" s="1405"/>
      <c r="H2" s="1405"/>
      <c r="I2" s="1405"/>
      <c r="J2" s="1405"/>
      <c r="K2" s="1405"/>
      <c r="L2" s="1405"/>
      <c r="M2" s="1405"/>
      <c r="N2" s="1405"/>
      <c r="O2" s="1405"/>
      <c r="P2" s="1405"/>
      <c r="Q2" s="1405"/>
      <c r="R2" s="1405"/>
      <c r="S2" s="1405"/>
      <c r="T2" s="1405"/>
      <c r="U2" s="1405"/>
      <c r="V2" s="1405"/>
      <c r="W2" s="1432" t="s">
        <v>688</v>
      </c>
      <c r="X2" s="1432"/>
      <c r="Y2" s="1432"/>
    </row>
    <row r="3" spans="2:25" s="95" customFormat="1" ht="40.15" customHeight="1">
      <c r="B3" s="1766"/>
      <c r="C3" s="1767" t="s">
        <v>477</v>
      </c>
      <c r="D3" s="1767"/>
      <c r="E3" s="1767"/>
      <c r="F3" s="1767"/>
      <c r="G3" s="1767"/>
      <c r="H3" s="1767"/>
      <c r="I3" s="1767"/>
      <c r="J3" s="1767"/>
      <c r="K3" s="1767"/>
      <c r="L3" s="1767"/>
      <c r="M3" s="1767"/>
      <c r="N3" s="1767"/>
      <c r="O3" s="1767"/>
      <c r="P3" s="1767"/>
      <c r="Q3" s="1767"/>
      <c r="R3" s="1767"/>
      <c r="S3" s="1767"/>
      <c r="T3" s="1767"/>
      <c r="U3" s="1767"/>
      <c r="V3" s="1767"/>
      <c r="W3" s="1767"/>
      <c r="X3" s="1767"/>
      <c r="Y3" s="323"/>
    </row>
    <row r="4" spans="2:25" s="95" customFormat="1" ht="40.15" customHeight="1">
      <c r="B4" s="1766"/>
      <c r="C4" s="1768" t="s">
        <v>478</v>
      </c>
      <c r="D4" s="1768"/>
      <c r="E4" s="1768"/>
      <c r="F4" s="1768"/>
      <c r="G4" s="1768"/>
      <c r="H4" s="1768"/>
      <c r="I4" s="1768"/>
      <c r="J4" s="1768"/>
      <c r="K4" s="1768"/>
      <c r="L4" s="1768"/>
      <c r="M4" s="1768"/>
      <c r="N4" s="1768"/>
      <c r="O4" s="1768"/>
      <c r="P4" s="1768"/>
      <c r="Q4" s="1768"/>
      <c r="R4" s="1768"/>
      <c r="S4" s="1768"/>
      <c r="T4" s="1768"/>
      <c r="U4" s="1768"/>
      <c r="V4" s="1768"/>
      <c r="W4" s="1768"/>
      <c r="X4" s="1768"/>
      <c r="Y4" s="1294" t="s">
        <v>725</v>
      </c>
    </row>
    <row r="5" spans="2:25" s="5" customFormat="1" ht="10.15" customHeight="1">
      <c r="B5" s="1307"/>
      <c r="C5" s="1308"/>
      <c r="D5" s="1308"/>
      <c r="E5" s="1308"/>
      <c r="F5" s="1308"/>
      <c r="G5" s="1308"/>
      <c r="H5" s="1308"/>
      <c r="I5" s="1308"/>
      <c r="J5" s="1308"/>
      <c r="K5" s="1308"/>
      <c r="L5" s="1308"/>
      <c r="M5" s="1308"/>
      <c r="N5" s="1308"/>
      <c r="O5" s="1308"/>
      <c r="P5" s="1308"/>
      <c r="Q5" s="1308"/>
      <c r="R5" s="1308"/>
      <c r="S5" s="1308"/>
      <c r="T5" s="1308"/>
      <c r="U5" s="1308"/>
      <c r="V5" s="1308"/>
      <c r="W5" s="1308"/>
      <c r="X5" s="1308"/>
      <c r="Y5" s="1294"/>
    </row>
    <row r="6" spans="2:25" s="5" customFormat="1" ht="30" customHeight="1">
      <c r="B6" s="1838"/>
      <c r="C6" s="1772" t="s">
        <v>458</v>
      </c>
      <c r="D6" s="1773"/>
      <c r="E6" s="1773"/>
      <c r="F6" s="1773"/>
      <c r="G6" s="1773"/>
      <c r="H6" s="1773"/>
      <c r="I6" s="1773"/>
      <c r="J6" s="1773"/>
      <c r="K6" s="1773"/>
      <c r="L6" s="1773"/>
      <c r="M6" s="1773"/>
      <c r="N6" s="1773"/>
      <c r="O6" s="1773"/>
      <c r="P6" s="1773"/>
      <c r="Q6" s="1773"/>
      <c r="R6" s="1773"/>
      <c r="S6" s="1773"/>
      <c r="T6" s="1773"/>
      <c r="U6" s="1773"/>
      <c r="V6" s="1773"/>
      <c r="W6" s="1773"/>
      <c r="X6" s="1773"/>
      <c r="Y6" s="1774"/>
    </row>
    <row r="7" spans="2:25" s="5" customFormat="1" ht="30" customHeight="1">
      <c r="B7" s="1839"/>
      <c r="C7" s="1824" t="s">
        <v>460</v>
      </c>
      <c r="D7" s="1844"/>
      <c r="E7" s="1844"/>
      <c r="F7" s="1844"/>
      <c r="G7" s="1844"/>
      <c r="H7" s="1844"/>
      <c r="I7" s="1844"/>
      <c r="J7" s="1844"/>
      <c r="K7" s="1844"/>
      <c r="L7" s="1844"/>
      <c r="M7" s="1844"/>
      <c r="N7" s="1844"/>
      <c r="O7" s="1844"/>
      <c r="P7" s="1844"/>
      <c r="Q7" s="1844"/>
      <c r="R7" s="1844"/>
      <c r="S7" s="1844"/>
      <c r="T7" s="1844"/>
      <c r="U7" s="1844"/>
      <c r="V7" s="1844"/>
      <c r="W7" s="1844"/>
      <c r="X7" s="1844"/>
      <c r="Y7" s="1845"/>
    </row>
    <row r="8" spans="2:25" s="5" customFormat="1" ht="30" customHeight="1">
      <c r="B8" s="1839"/>
      <c r="C8" s="1846"/>
      <c r="D8" s="1826" t="s">
        <v>461</v>
      </c>
      <c r="E8" s="1827"/>
      <c r="F8" s="1827"/>
      <c r="G8" s="1827"/>
      <c r="H8" s="1827"/>
      <c r="I8" s="1827"/>
      <c r="J8" s="1827"/>
      <c r="K8" s="1827"/>
      <c r="L8" s="1827"/>
      <c r="M8" s="1827"/>
      <c r="N8" s="1827"/>
      <c r="O8" s="1827"/>
      <c r="P8" s="1827"/>
      <c r="Q8" s="1827"/>
      <c r="R8" s="1827"/>
      <c r="S8" s="1827"/>
      <c r="T8" s="1827"/>
      <c r="U8" s="1828"/>
      <c r="V8" s="1783" t="s">
        <v>366</v>
      </c>
      <c r="W8" s="1784"/>
      <c r="X8" s="1784"/>
      <c r="Y8" s="1785"/>
    </row>
    <row r="9" spans="2:25" s="5" customFormat="1" ht="30" customHeight="1">
      <c r="B9" s="1839"/>
      <c r="C9" s="1846"/>
      <c r="D9" s="1824" t="s">
        <v>462</v>
      </c>
      <c r="E9" s="1844"/>
      <c r="F9" s="1844"/>
      <c r="G9" s="1844"/>
      <c r="H9" s="1844"/>
      <c r="I9" s="1844"/>
      <c r="J9" s="1844"/>
      <c r="K9" s="1844"/>
      <c r="L9" s="1844"/>
      <c r="M9" s="1844"/>
      <c r="N9" s="1844"/>
      <c r="O9" s="1844"/>
      <c r="P9" s="1844"/>
      <c r="Q9" s="1844"/>
      <c r="R9" s="1844"/>
      <c r="S9" s="1844"/>
      <c r="T9" s="1844"/>
      <c r="U9" s="1848"/>
      <c r="V9" s="1786"/>
      <c r="W9" s="1787"/>
      <c r="X9" s="1787"/>
      <c r="Y9" s="1788"/>
    </row>
    <row r="10" spans="2:25" s="5" customFormat="1" ht="33.75" customHeight="1">
      <c r="B10" s="1839"/>
      <c r="C10" s="1846"/>
      <c r="D10" s="447"/>
      <c r="E10" s="1490" t="s">
        <v>352</v>
      </c>
      <c r="F10" s="1491"/>
      <c r="G10" s="1491"/>
      <c r="H10" s="1491"/>
      <c r="I10" s="1491"/>
      <c r="J10" s="1491"/>
      <c r="K10" s="1491"/>
      <c r="L10" s="1491"/>
      <c r="M10" s="413"/>
      <c r="N10" s="1490" t="s">
        <v>631</v>
      </c>
      <c r="O10" s="1491"/>
      <c r="P10" s="1491"/>
      <c r="Q10" s="413"/>
      <c r="R10" s="1490" t="s">
        <v>63</v>
      </c>
      <c r="S10" s="1491"/>
      <c r="T10" s="1491"/>
      <c r="U10" s="413"/>
      <c r="V10" s="1678" t="s">
        <v>31</v>
      </c>
      <c r="W10" s="1678"/>
      <c r="X10" s="1678"/>
      <c r="Y10" s="1668"/>
    </row>
    <row r="11" spans="2:25" s="5" customFormat="1" ht="33.75" customHeight="1">
      <c r="B11" s="1839"/>
      <c r="C11" s="1846"/>
      <c r="D11" s="412"/>
      <c r="E11" s="1494" t="s">
        <v>32</v>
      </c>
      <c r="F11" s="1495"/>
      <c r="G11" s="1495"/>
      <c r="H11" s="1495"/>
      <c r="I11" s="1495"/>
      <c r="J11" s="1495"/>
      <c r="K11" s="1495"/>
      <c r="L11" s="1495"/>
      <c r="M11" s="411"/>
      <c r="N11" s="1791"/>
      <c r="O11" s="1792"/>
      <c r="P11" s="1792"/>
      <c r="Q11" s="411"/>
      <c r="R11" s="1791"/>
      <c r="S11" s="1792"/>
      <c r="T11" s="1792"/>
      <c r="U11" s="411"/>
      <c r="V11" s="1678"/>
      <c r="W11" s="1678"/>
      <c r="X11" s="1678"/>
      <c r="Y11" s="1668"/>
    </row>
    <row r="12" spans="2:25" s="5" customFormat="1" ht="33.75" customHeight="1">
      <c r="B12" s="1839"/>
      <c r="C12" s="1846"/>
      <c r="D12" s="1833"/>
      <c r="E12" s="1849" t="s">
        <v>463</v>
      </c>
      <c r="F12" s="1850"/>
      <c r="G12" s="1850"/>
      <c r="H12" s="1851"/>
      <c r="I12" s="1849" t="s">
        <v>464</v>
      </c>
      <c r="J12" s="1850"/>
      <c r="K12" s="1850"/>
      <c r="L12" s="1835"/>
      <c r="M12" s="411"/>
      <c r="N12" s="1666" t="s">
        <v>465</v>
      </c>
      <c r="O12" s="1678"/>
      <c r="P12" s="1678"/>
      <c r="Q12" s="411"/>
      <c r="R12" s="1666" t="s">
        <v>348</v>
      </c>
      <c r="S12" s="1678"/>
      <c r="T12" s="1678"/>
      <c r="U12" s="411"/>
      <c r="V12" s="1678"/>
      <c r="W12" s="1678"/>
      <c r="X12" s="1678"/>
      <c r="Y12" s="1668"/>
    </row>
    <row r="13" spans="2:25" s="5" customFormat="1" ht="33.75" customHeight="1">
      <c r="B13" s="1839"/>
      <c r="C13" s="1846"/>
      <c r="D13" s="1833"/>
      <c r="E13" s="1494" t="s">
        <v>466</v>
      </c>
      <c r="F13" s="1495"/>
      <c r="G13" s="1495"/>
      <c r="H13" s="1852"/>
      <c r="I13" s="1494" t="s">
        <v>467</v>
      </c>
      <c r="J13" s="1495"/>
      <c r="K13" s="1495"/>
      <c r="L13" s="1836"/>
      <c r="M13" s="411"/>
      <c r="N13" s="1666"/>
      <c r="O13" s="1678"/>
      <c r="P13" s="1678"/>
      <c r="Q13" s="411"/>
      <c r="R13" s="1666"/>
      <c r="S13" s="1678"/>
      <c r="T13" s="1678"/>
      <c r="U13" s="411"/>
      <c r="V13" s="1678"/>
      <c r="W13" s="1678"/>
      <c r="X13" s="1678"/>
      <c r="Y13" s="1668"/>
    </row>
    <row r="14" spans="2:25" s="5" customFormat="1" ht="48" customHeight="1">
      <c r="B14" s="1839"/>
      <c r="C14" s="1846"/>
      <c r="D14" s="1833"/>
      <c r="E14" s="817" t="s">
        <v>344</v>
      </c>
      <c r="F14" s="399" t="s">
        <v>343</v>
      </c>
      <c r="G14" s="818" t="s">
        <v>342</v>
      </c>
      <c r="H14" s="1852"/>
      <c r="I14" s="817" t="s">
        <v>344</v>
      </c>
      <c r="J14" s="399" t="s">
        <v>343</v>
      </c>
      <c r="K14" s="818" t="s">
        <v>342</v>
      </c>
      <c r="L14" s="1836"/>
      <c r="M14" s="1315"/>
      <c r="N14" s="817" t="s">
        <v>344</v>
      </c>
      <c r="O14" s="399" t="s">
        <v>343</v>
      </c>
      <c r="P14" s="818" t="s">
        <v>342</v>
      </c>
      <c r="Q14" s="1315"/>
      <c r="R14" s="817" t="s">
        <v>344</v>
      </c>
      <c r="S14" s="399" t="s">
        <v>343</v>
      </c>
      <c r="T14" s="818" t="s">
        <v>342</v>
      </c>
      <c r="U14" s="1315"/>
      <c r="V14" s="817" t="s">
        <v>344</v>
      </c>
      <c r="W14" s="399" t="s">
        <v>343</v>
      </c>
      <c r="X14" s="818" t="s">
        <v>342</v>
      </c>
      <c r="Y14" s="274"/>
    </row>
    <row r="15" spans="2:25" s="5" customFormat="1" ht="48" customHeight="1">
      <c r="B15" s="1840"/>
      <c r="C15" s="1847"/>
      <c r="D15" s="1834"/>
      <c r="E15" s="812" t="s">
        <v>341</v>
      </c>
      <c r="F15" s="253" t="s">
        <v>340</v>
      </c>
      <c r="G15" s="813" t="s">
        <v>339</v>
      </c>
      <c r="H15" s="1853"/>
      <c r="I15" s="812" t="s">
        <v>341</v>
      </c>
      <c r="J15" s="253" t="s">
        <v>340</v>
      </c>
      <c r="K15" s="813" t="s">
        <v>339</v>
      </c>
      <c r="L15" s="1837"/>
      <c r="M15" s="1316"/>
      <c r="N15" s="812" t="s">
        <v>341</v>
      </c>
      <c r="O15" s="253" t="s">
        <v>340</v>
      </c>
      <c r="P15" s="813" t="s">
        <v>339</v>
      </c>
      <c r="Q15" s="1316"/>
      <c r="R15" s="812" t="s">
        <v>341</v>
      </c>
      <c r="S15" s="253" t="s">
        <v>340</v>
      </c>
      <c r="T15" s="813" t="s">
        <v>339</v>
      </c>
      <c r="U15" s="1316"/>
      <c r="V15" s="812" t="s">
        <v>341</v>
      </c>
      <c r="W15" s="253" t="s">
        <v>340</v>
      </c>
      <c r="X15" s="813" t="s">
        <v>339</v>
      </c>
      <c r="Y15" s="275"/>
    </row>
    <row r="16" spans="2:25" s="5" customFormat="1" ht="37.5">
      <c r="B16" s="78" t="s">
        <v>2</v>
      </c>
      <c r="C16" s="85"/>
      <c r="D16" s="85"/>
      <c r="E16" s="78"/>
      <c r="F16" s="78"/>
      <c r="G16" s="78"/>
      <c r="H16" s="78"/>
      <c r="I16" s="78"/>
      <c r="J16" s="78"/>
      <c r="K16" s="78"/>
      <c r="L16" s="78"/>
      <c r="M16" s="78"/>
      <c r="N16" s="78"/>
      <c r="O16" s="78"/>
      <c r="P16" s="78"/>
      <c r="Q16" s="78"/>
      <c r="R16" s="78"/>
      <c r="S16" s="78"/>
      <c r="T16" s="78"/>
      <c r="U16" s="78"/>
      <c r="V16" s="78"/>
      <c r="W16" s="78"/>
      <c r="X16" s="84"/>
      <c r="Y16" s="78"/>
    </row>
    <row r="17" spans="2:27" s="554" customFormat="1" ht="34.9" hidden="1" customHeight="1">
      <c r="B17" s="808" t="s">
        <v>468</v>
      </c>
      <c r="C17" s="694">
        <f>C30</f>
        <v>23.765262751000002</v>
      </c>
      <c r="D17" s="694">
        <f t="shared" ref="D17:Y17" si="0">D30</f>
        <v>7.1620011010000004</v>
      </c>
      <c r="E17" s="695">
        <f t="shared" si="0"/>
        <v>0.814716</v>
      </c>
      <c r="F17" s="695">
        <f t="shared" si="0"/>
        <v>0</v>
      </c>
      <c r="G17" s="695">
        <f t="shared" si="0"/>
        <v>3.7698992799999997</v>
      </c>
      <c r="H17" s="694">
        <f t="shared" si="0"/>
        <v>4.5846152799999995</v>
      </c>
      <c r="I17" s="695">
        <f t="shared" si="0"/>
        <v>2.4548596499999999</v>
      </c>
      <c r="J17" s="695">
        <f t="shared" si="0"/>
        <v>2.5768000000000001E-5</v>
      </c>
      <c r="K17" s="695">
        <f t="shared" si="0"/>
        <v>0.108716401</v>
      </c>
      <c r="L17" s="694">
        <f t="shared" si="0"/>
        <v>2.5636018190000001</v>
      </c>
      <c r="M17" s="694">
        <f t="shared" si="0"/>
        <v>7.148217099</v>
      </c>
      <c r="N17" s="532">
        <f t="shared" si="0"/>
        <v>1.1393002000000001E-2</v>
      </c>
      <c r="O17" s="532">
        <f t="shared" si="0"/>
        <v>0</v>
      </c>
      <c r="P17" s="532">
        <f t="shared" si="0"/>
        <v>0</v>
      </c>
      <c r="Q17" s="531">
        <f t="shared" si="0"/>
        <v>1.1393002000000001E-2</v>
      </c>
      <c r="R17" s="532">
        <f t="shared" si="0"/>
        <v>2.3909999999999999E-3</v>
      </c>
      <c r="S17" s="532">
        <f t="shared" si="0"/>
        <v>0</v>
      </c>
      <c r="T17" s="532">
        <f t="shared" si="0"/>
        <v>0</v>
      </c>
      <c r="U17" s="531">
        <f t="shared" si="0"/>
        <v>2.3909999999999999E-3</v>
      </c>
      <c r="V17" s="532">
        <f t="shared" si="0"/>
        <v>15.59403844</v>
      </c>
      <c r="W17" s="532">
        <f t="shared" si="0"/>
        <v>0</v>
      </c>
      <c r="X17" s="532">
        <f t="shared" si="0"/>
        <v>1.00922321</v>
      </c>
      <c r="Y17" s="531">
        <f t="shared" si="0"/>
        <v>16.60326165</v>
      </c>
      <c r="AA17" s="559"/>
    </row>
    <row r="18" spans="2:27" s="554" customFormat="1" ht="34.9" hidden="1" customHeight="1">
      <c r="B18" s="809" t="s">
        <v>469</v>
      </c>
      <c r="C18" s="696">
        <f>C43</f>
        <v>48.611351971999994</v>
      </c>
      <c r="D18" s="696">
        <f t="shared" ref="D18:Y18" si="1">D43</f>
        <v>30.626465906999996</v>
      </c>
      <c r="E18" s="697">
        <f t="shared" si="1"/>
        <v>0.73458316700000004</v>
      </c>
      <c r="F18" s="697">
        <f t="shared" si="1"/>
        <v>0</v>
      </c>
      <c r="G18" s="697">
        <f t="shared" si="1"/>
        <v>27.808547999999998</v>
      </c>
      <c r="H18" s="696">
        <f t="shared" si="1"/>
        <v>28.543131166999999</v>
      </c>
      <c r="I18" s="697">
        <f t="shared" si="1"/>
        <v>1.96397406</v>
      </c>
      <c r="J18" s="697">
        <f t="shared" si="1"/>
        <v>1.5119999999999999E-5</v>
      </c>
      <c r="K18" s="697">
        <f t="shared" si="1"/>
        <v>6.6385E-2</v>
      </c>
      <c r="L18" s="696">
        <f t="shared" si="1"/>
        <v>2.0303741799999999</v>
      </c>
      <c r="M18" s="696">
        <f t="shared" si="1"/>
        <v>30.573505346999998</v>
      </c>
      <c r="N18" s="537">
        <f t="shared" si="1"/>
        <v>8.415559999999999E-3</v>
      </c>
      <c r="O18" s="537">
        <f t="shared" si="1"/>
        <v>0</v>
      </c>
      <c r="P18" s="537">
        <f t="shared" si="1"/>
        <v>0</v>
      </c>
      <c r="Q18" s="536">
        <f t="shared" si="1"/>
        <v>8.415559999999999E-3</v>
      </c>
      <c r="R18" s="537">
        <f t="shared" si="1"/>
        <v>4.4545000000000001E-2</v>
      </c>
      <c r="S18" s="537">
        <f t="shared" si="1"/>
        <v>0</v>
      </c>
      <c r="T18" s="537">
        <f t="shared" si="1"/>
        <v>0</v>
      </c>
      <c r="U18" s="536">
        <f t="shared" si="1"/>
        <v>4.4545000000000001E-2</v>
      </c>
      <c r="V18" s="537">
        <f t="shared" si="1"/>
        <v>17.319360619999998</v>
      </c>
      <c r="W18" s="537">
        <f t="shared" si="1"/>
        <v>0</v>
      </c>
      <c r="X18" s="537">
        <f t="shared" si="1"/>
        <v>0.66552544499999999</v>
      </c>
      <c r="Y18" s="536">
        <f t="shared" si="1"/>
        <v>17.984886064999998</v>
      </c>
      <c r="AA18" s="559"/>
    </row>
    <row r="19" spans="2:27" s="554" customFormat="1" ht="34.9" hidden="1" customHeight="1">
      <c r="B19" s="808" t="s">
        <v>470</v>
      </c>
      <c r="C19" s="694">
        <f>C56</f>
        <v>152.89580581500002</v>
      </c>
      <c r="D19" s="694">
        <f t="shared" ref="D19:Y19" si="2">D56</f>
        <v>137.41396435800002</v>
      </c>
      <c r="E19" s="695">
        <f t="shared" si="2"/>
        <v>6.3437925399999999</v>
      </c>
      <c r="F19" s="695">
        <f t="shared" si="2"/>
        <v>3.3026E-2</v>
      </c>
      <c r="G19" s="695">
        <f t="shared" si="2"/>
        <v>101.781502</v>
      </c>
      <c r="H19" s="694">
        <f t="shared" si="2"/>
        <v>108.15832054000001</v>
      </c>
      <c r="I19" s="695">
        <f t="shared" si="2"/>
        <v>28.966803899999999</v>
      </c>
      <c r="J19" s="695">
        <f t="shared" si="2"/>
        <v>2.5796916E-2</v>
      </c>
      <c r="K19" s="695">
        <f t="shared" si="2"/>
        <v>0.20405300000000001</v>
      </c>
      <c r="L19" s="694">
        <f t="shared" si="2"/>
        <v>29.196653815999998</v>
      </c>
      <c r="M19" s="694">
        <f t="shared" si="2"/>
        <v>137.35497435600001</v>
      </c>
      <c r="N19" s="532">
        <f t="shared" si="2"/>
        <v>1.9417001999999999E-2</v>
      </c>
      <c r="O19" s="532">
        <f t="shared" si="2"/>
        <v>0</v>
      </c>
      <c r="P19" s="532">
        <f t="shared" si="2"/>
        <v>0</v>
      </c>
      <c r="Q19" s="531">
        <f t="shared" si="2"/>
        <v>1.9417001999999999E-2</v>
      </c>
      <c r="R19" s="532">
        <f t="shared" si="2"/>
        <v>3.9572999999999997E-2</v>
      </c>
      <c r="S19" s="532">
        <f t="shared" si="2"/>
        <v>0</v>
      </c>
      <c r="T19" s="532">
        <f t="shared" si="2"/>
        <v>0</v>
      </c>
      <c r="U19" s="531">
        <f t="shared" si="2"/>
        <v>3.9572999999999997E-2</v>
      </c>
      <c r="V19" s="532">
        <f t="shared" si="2"/>
        <v>14.970102120000002</v>
      </c>
      <c r="W19" s="532">
        <f t="shared" si="2"/>
        <v>0</v>
      </c>
      <c r="X19" s="532">
        <f t="shared" si="2"/>
        <v>0.51173933699999996</v>
      </c>
      <c r="Y19" s="531">
        <f t="shared" si="2"/>
        <v>15.481841457000002</v>
      </c>
      <c r="AA19" s="559"/>
    </row>
    <row r="20" spans="2:27" s="554" customFormat="1" ht="34.9" hidden="1" customHeight="1">
      <c r="B20" s="809" t="s">
        <v>471</v>
      </c>
      <c r="C20" s="696">
        <f>C69</f>
        <v>142.38332955199999</v>
      </c>
      <c r="D20" s="696">
        <f t="shared" ref="D20:Y20" si="3">D69</f>
        <v>127.18822020199998</v>
      </c>
      <c r="E20" s="697">
        <f t="shared" si="3"/>
        <v>6.2539587300000008</v>
      </c>
      <c r="F20" s="697">
        <f t="shared" si="3"/>
        <v>3.3029999999999997E-2</v>
      </c>
      <c r="G20" s="697">
        <f t="shared" si="3"/>
        <v>107.587155</v>
      </c>
      <c r="H20" s="696">
        <f t="shared" si="3"/>
        <v>113.87414372999999</v>
      </c>
      <c r="I20" s="697">
        <f t="shared" si="3"/>
        <v>6.8726254200000003</v>
      </c>
      <c r="J20" s="697">
        <f t="shared" si="3"/>
        <v>1.9001200000000001E-4</v>
      </c>
      <c r="K20" s="697">
        <f t="shared" si="3"/>
        <v>0.36214139699999998</v>
      </c>
      <c r="L20" s="696">
        <f t="shared" si="3"/>
        <v>7.2349568290000006</v>
      </c>
      <c r="M20" s="696">
        <f t="shared" si="3"/>
        <v>121.10910055899998</v>
      </c>
      <c r="N20" s="537">
        <f t="shared" si="3"/>
        <v>7.6466429999999998E-3</v>
      </c>
      <c r="O20" s="537">
        <f t="shared" si="3"/>
        <v>0</v>
      </c>
      <c r="P20" s="537">
        <f t="shared" si="3"/>
        <v>6.0066480000000002</v>
      </c>
      <c r="Q20" s="536">
        <f t="shared" si="3"/>
        <v>6.0142946430000004</v>
      </c>
      <c r="R20" s="537">
        <f t="shared" si="3"/>
        <v>6.4824999999999994E-2</v>
      </c>
      <c r="S20" s="537">
        <f t="shared" si="3"/>
        <v>0</v>
      </c>
      <c r="T20" s="537">
        <f t="shared" si="3"/>
        <v>0</v>
      </c>
      <c r="U20" s="536">
        <f t="shared" si="3"/>
        <v>6.4824999999999994E-2</v>
      </c>
      <c r="V20" s="537">
        <f t="shared" si="3"/>
        <v>14.53449792</v>
      </c>
      <c r="W20" s="537">
        <f t="shared" si="3"/>
        <v>0</v>
      </c>
      <c r="X20" s="537">
        <f t="shared" si="3"/>
        <v>0.66061143</v>
      </c>
      <c r="Y20" s="536">
        <f t="shared" si="3"/>
        <v>15.195109349999999</v>
      </c>
      <c r="AA20" s="559"/>
    </row>
    <row r="21" spans="2:27" s="554" customFormat="1" ht="34.9" hidden="1" customHeight="1">
      <c r="B21" s="808" t="s">
        <v>472</v>
      </c>
      <c r="C21" s="694">
        <f>C82</f>
        <v>165.26327237199999</v>
      </c>
      <c r="D21" s="694">
        <f t="shared" ref="D21:Y21" si="4">D82</f>
        <v>125.31548714999998</v>
      </c>
      <c r="E21" s="695">
        <f t="shared" si="4"/>
        <v>21.389025399999998</v>
      </c>
      <c r="F21" s="695">
        <f t="shared" si="4"/>
        <v>3.0880999999999999E-2</v>
      </c>
      <c r="G21" s="695">
        <f t="shared" si="4"/>
        <v>97.657567999999998</v>
      </c>
      <c r="H21" s="694">
        <f t="shared" si="4"/>
        <v>119.07747439999999</v>
      </c>
      <c r="I21" s="695">
        <f t="shared" si="4"/>
        <v>3.7519507999999999</v>
      </c>
      <c r="J21" s="695">
        <f t="shared" si="4"/>
        <v>1.9889030000000002E-3</v>
      </c>
      <c r="K21" s="695">
        <f t="shared" si="4"/>
        <v>2.1201000000000001E-2</v>
      </c>
      <c r="L21" s="694">
        <f t="shared" si="4"/>
        <v>3.7751407029999999</v>
      </c>
      <c r="M21" s="694">
        <f t="shared" si="4"/>
        <v>122.85261510299999</v>
      </c>
      <c r="N21" s="532">
        <f t="shared" si="4"/>
        <v>0.13276244200000001</v>
      </c>
      <c r="O21" s="532">
        <f t="shared" si="4"/>
        <v>0</v>
      </c>
      <c r="P21" s="532">
        <f t="shared" si="4"/>
        <v>1.7725</v>
      </c>
      <c r="Q21" s="531">
        <f t="shared" si="4"/>
        <v>1.9052624419999999</v>
      </c>
      <c r="R21" s="532">
        <f t="shared" si="4"/>
        <v>0.23106264100000001</v>
      </c>
      <c r="S21" s="532">
        <f t="shared" si="4"/>
        <v>0.326546964</v>
      </c>
      <c r="T21" s="532">
        <f t="shared" si="4"/>
        <v>0</v>
      </c>
      <c r="U21" s="531">
        <f t="shared" si="4"/>
        <v>0.55760960500000001</v>
      </c>
      <c r="V21" s="532">
        <f t="shared" si="4"/>
        <v>11.962982960000001</v>
      </c>
      <c r="W21" s="532">
        <f t="shared" si="4"/>
        <v>-3.7999999999999996E-8</v>
      </c>
      <c r="X21" s="532">
        <f t="shared" si="4"/>
        <v>27.984802300000002</v>
      </c>
      <c r="Y21" s="531">
        <f t="shared" si="4"/>
        <v>39.947785222000007</v>
      </c>
      <c r="AA21" s="559"/>
    </row>
    <row r="22" spans="2:27" s="554" customFormat="1" ht="34.9" hidden="1" customHeight="1">
      <c r="B22" s="809" t="s">
        <v>473</v>
      </c>
      <c r="C22" s="696">
        <f>C95</f>
        <v>105.16581611199999</v>
      </c>
      <c r="D22" s="696">
        <f t="shared" ref="D22:Y22" si="5">D95</f>
        <v>61.422221849999993</v>
      </c>
      <c r="E22" s="697">
        <f t="shared" si="5"/>
        <v>3.6067213530000002</v>
      </c>
      <c r="F22" s="697">
        <f t="shared" si="5"/>
        <v>3.0884999999999999E-2</v>
      </c>
      <c r="G22" s="697">
        <f t="shared" si="5"/>
        <v>56.3093626</v>
      </c>
      <c r="H22" s="696">
        <f t="shared" si="5"/>
        <v>59.946968952999995</v>
      </c>
      <c r="I22" s="697">
        <f t="shared" si="5"/>
        <v>0.87855975899999994</v>
      </c>
      <c r="J22" s="697">
        <f t="shared" si="5"/>
        <v>1.7198070000000001E-3</v>
      </c>
      <c r="K22" s="697">
        <f t="shared" si="5"/>
        <v>2.1364000000000001E-2</v>
      </c>
      <c r="L22" s="696">
        <f t="shared" si="5"/>
        <v>0.90164356599999995</v>
      </c>
      <c r="M22" s="696">
        <f t="shared" si="5"/>
        <v>60.848612518999992</v>
      </c>
      <c r="N22" s="537">
        <f t="shared" si="5"/>
        <v>1.2896078E-2</v>
      </c>
      <c r="O22" s="537">
        <f t="shared" si="5"/>
        <v>0</v>
      </c>
      <c r="P22" s="537">
        <f t="shared" si="5"/>
        <v>0.4254</v>
      </c>
      <c r="Q22" s="536">
        <f t="shared" si="5"/>
        <v>0.43829607799999998</v>
      </c>
      <c r="R22" s="537">
        <f t="shared" si="5"/>
        <v>0.13528100000000001</v>
      </c>
      <c r="S22" s="537">
        <f t="shared" si="5"/>
        <v>3.2252999999999998E-5</v>
      </c>
      <c r="T22" s="537">
        <f t="shared" si="5"/>
        <v>0</v>
      </c>
      <c r="U22" s="536">
        <f t="shared" si="5"/>
        <v>0.13531325300000002</v>
      </c>
      <c r="V22" s="537">
        <f t="shared" si="5"/>
        <v>14.988505999999999</v>
      </c>
      <c r="W22" s="537">
        <f t="shared" si="5"/>
        <v>-3.7999999999999996E-8</v>
      </c>
      <c r="X22" s="537">
        <f t="shared" si="5"/>
        <v>28.755088300000001</v>
      </c>
      <c r="Y22" s="536">
        <f t="shared" si="5"/>
        <v>43.743594262000002</v>
      </c>
      <c r="AA22" s="559"/>
    </row>
    <row r="23" spans="2:27" s="554" customFormat="1" ht="34.9" hidden="1" customHeight="1">
      <c r="B23" s="808" t="s">
        <v>474</v>
      </c>
      <c r="C23" s="694">
        <f>C108</f>
        <v>102.98519376300001</v>
      </c>
      <c r="D23" s="694">
        <f t="shared" ref="D23:Y23" si="6">D108</f>
        <v>61.861298641000005</v>
      </c>
      <c r="E23" s="695">
        <f t="shared" si="6"/>
        <v>9.7415309200000006</v>
      </c>
      <c r="F23" s="695">
        <f t="shared" si="6"/>
        <v>3.0889E-2</v>
      </c>
      <c r="G23" s="695">
        <f t="shared" si="6"/>
        <v>50.175725</v>
      </c>
      <c r="H23" s="694">
        <f t="shared" si="6"/>
        <v>59.948144920000004</v>
      </c>
      <c r="I23" s="695">
        <f t="shared" si="6"/>
        <v>1.16206239</v>
      </c>
      <c r="J23" s="695">
        <f t="shared" si="6"/>
        <v>1.6321700000000001E-4</v>
      </c>
      <c r="K23" s="695">
        <f t="shared" si="6"/>
        <v>2.1657067999999998E-2</v>
      </c>
      <c r="L23" s="694">
        <f t="shared" si="6"/>
        <v>1.183882675</v>
      </c>
      <c r="M23" s="694">
        <f t="shared" si="6"/>
        <v>61.132027595000004</v>
      </c>
      <c r="N23" s="532">
        <f t="shared" si="6"/>
        <v>2.0024078000000001E-2</v>
      </c>
      <c r="O23" s="532">
        <f t="shared" si="6"/>
        <v>0</v>
      </c>
      <c r="P23" s="532">
        <f t="shared" si="6"/>
        <v>0.70899999999999996</v>
      </c>
      <c r="Q23" s="531">
        <f t="shared" si="6"/>
        <v>0.72902407799999991</v>
      </c>
      <c r="R23" s="532">
        <f t="shared" si="6"/>
        <v>2.2800000000000001E-4</v>
      </c>
      <c r="S23" s="532">
        <f t="shared" si="6"/>
        <v>1.8967999999999999E-5</v>
      </c>
      <c r="T23" s="532">
        <f t="shared" si="6"/>
        <v>0</v>
      </c>
      <c r="U23" s="531">
        <f t="shared" si="6"/>
        <v>2.4696800000000002E-4</v>
      </c>
      <c r="V23" s="532">
        <f t="shared" si="6"/>
        <v>20.295261560000004</v>
      </c>
      <c r="W23" s="532">
        <f t="shared" si="6"/>
        <v>-3.7999999999999996E-8</v>
      </c>
      <c r="X23" s="532">
        <f t="shared" si="6"/>
        <v>20.8286336</v>
      </c>
      <c r="Y23" s="531">
        <f t="shared" si="6"/>
        <v>41.123895122000008</v>
      </c>
      <c r="AA23" s="559"/>
    </row>
    <row r="24" spans="2:27" s="554" customFormat="1" ht="34.9" customHeight="1">
      <c r="B24" s="809" t="s">
        <v>475</v>
      </c>
      <c r="C24" s="696">
        <f>C121</f>
        <v>103.86669053200001</v>
      </c>
      <c r="D24" s="696">
        <f t="shared" ref="D24:Y24" si="7">D121</f>
        <v>61.306671299999998</v>
      </c>
      <c r="E24" s="697">
        <f t="shared" si="7"/>
        <v>3.1953187580000004</v>
      </c>
      <c r="F24" s="697">
        <f t="shared" si="7"/>
        <v>3.0894000000000001E-2</v>
      </c>
      <c r="G24" s="697">
        <f t="shared" si="7"/>
        <v>56.672911599999999</v>
      </c>
      <c r="H24" s="696">
        <f t="shared" si="7"/>
        <v>59.899124358000002</v>
      </c>
      <c r="I24" s="697">
        <f t="shared" si="7"/>
        <v>0.71710825600000005</v>
      </c>
      <c r="J24" s="697">
        <f t="shared" si="7"/>
        <v>9.7681999999999999E-4</v>
      </c>
      <c r="K24" s="697">
        <f t="shared" si="7"/>
        <v>2.1719123E-2</v>
      </c>
      <c r="L24" s="696">
        <f t="shared" si="7"/>
        <v>0.73980419900000005</v>
      </c>
      <c r="M24" s="696">
        <f t="shared" si="7"/>
        <v>60.638928557</v>
      </c>
      <c r="N24" s="537">
        <f t="shared" si="7"/>
        <v>3.8070779999999998E-3</v>
      </c>
      <c r="O24" s="537">
        <f t="shared" si="7"/>
        <v>0</v>
      </c>
      <c r="P24" s="537">
        <f t="shared" si="7"/>
        <v>0</v>
      </c>
      <c r="Q24" s="536">
        <f t="shared" si="7"/>
        <v>3.8070779999999998E-3</v>
      </c>
      <c r="R24" s="537">
        <f t="shared" si="7"/>
        <v>1.93E-4</v>
      </c>
      <c r="S24" s="537">
        <f t="shared" si="7"/>
        <v>0.66374266500000001</v>
      </c>
      <c r="T24" s="537">
        <f t="shared" si="7"/>
        <v>0</v>
      </c>
      <c r="U24" s="536">
        <f t="shared" si="7"/>
        <v>0.66393566500000001</v>
      </c>
      <c r="V24" s="537">
        <f t="shared" si="7"/>
        <v>22.274422269999999</v>
      </c>
      <c r="W24" s="537">
        <f t="shared" si="7"/>
        <v>-3.7999999999999996E-8</v>
      </c>
      <c r="X24" s="537">
        <f t="shared" si="7"/>
        <v>20.285596999999999</v>
      </c>
      <c r="Y24" s="536">
        <f t="shared" si="7"/>
        <v>42.560019232000002</v>
      </c>
      <c r="AA24" s="559"/>
    </row>
    <row r="25" spans="2:27" s="554" customFormat="1" ht="34.9" customHeight="1">
      <c r="B25" s="808" t="s">
        <v>476</v>
      </c>
      <c r="C25" s="694">
        <f>C134</f>
        <v>253.16174642399997</v>
      </c>
      <c r="D25" s="694">
        <f t="shared" ref="D25:Y25" si="8">D134</f>
        <v>223.41500658199996</v>
      </c>
      <c r="E25" s="695">
        <f t="shared" si="8"/>
        <v>91.333852069999992</v>
      </c>
      <c r="F25" s="695">
        <f t="shared" si="8"/>
        <v>2.7385E-2</v>
      </c>
      <c r="G25" s="695">
        <f t="shared" si="8"/>
        <v>130.97975299999999</v>
      </c>
      <c r="H25" s="694">
        <f t="shared" si="8"/>
        <v>222.34099006999998</v>
      </c>
      <c r="I25" s="695">
        <f t="shared" si="8"/>
        <v>0.20971732500000001</v>
      </c>
      <c r="J25" s="695">
        <f t="shared" si="8"/>
        <v>1.4117846E-2</v>
      </c>
      <c r="K25" s="695">
        <f t="shared" si="8"/>
        <v>2.188416E-2</v>
      </c>
      <c r="L25" s="694">
        <f t="shared" si="8"/>
        <v>0.24571933099999999</v>
      </c>
      <c r="M25" s="694">
        <f t="shared" si="8"/>
        <v>222.58670940099998</v>
      </c>
      <c r="N25" s="532">
        <f t="shared" si="8"/>
        <v>4.6182078000000001E-2</v>
      </c>
      <c r="O25" s="532">
        <f t="shared" si="8"/>
        <v>0</v>
      </c>
      <c r="P25" s="532">
        <f t="shared" si="8"/>
        <v>0</v>
      </c>
      <c r="Q25" s="531">
        <f t="shared" si="8"/>
        <v>4.6182078000000001E-2</v>
      </c>
      <c r="R25" s="532">
        <f t="shared" si="8"/>
        <v>0.78211038100000008</v>
      </c>
      <c r="S25" s="532">
        <f t="shared" si="8"/>
        <v>4.7220000000000007E-6</v>
      </c>
      <c r="T25" s="532">
        <f t="shared" si="8"/>
        <v>0</v>
      </c>
      <c r="U25" s="531">
        <f t="shared" si="8"/>
        <v>0.78211510300000009</v>
      </c>
      <c r="V25" s="532">
        <f t="shared" si="8"/>
        <v>16.539350880000001</v>
      </c>
      <c r="W25" s="532">
        <f t="shared" si="8"/>
        <v>-3.7999999999999996E-8</v>
      </c>
      <c r="X25" s="532">
        <f t="shared" si="8"/>
        <v>13.207388999999999</v>
      </c>
      <c r="Y25" s="531">
        <f t="shared" si="8"/>
        <v>29.746739842</v>
      </c>
      <c r="AA25" s="559"/>
    </row>
    <row r="26" spans="2:27" s="554" customFormat="1" ht="34.9" customHeight="1">
      <c r="B26" s="809" t="s">
        <v>797</v>
      </c>
      <c r="C26" s="696">
        <v>191.43448438100003</v>
      </c>
      <c r="D26" s="696">
        <v>163.37899204100003</v>
      </c>
      <c r="E26" s="697">
        <v>9.7135198989999996</v>
      </c>
      <c r="F26" s="697">
        <v>2.7389E-2</v>
      </c>
      <c r="G26" s="697">
        <v>152.593388</v>
      </c>
      <c r="H26" s="696">
        <v>162.33429689900001</v>
      </c>
      <c r="I26" s="697">
        <v>0.21778840799999999</v>
      </c>
      <c r="J26" s="697">
        <v>7.1864000000000002E-5</v>
      </c>
      <c r="K26" s="697">
        <v>2.2218287E-2</v>
      </c>
      <c r="L26" s="696">
        <v>0.240078559</v>
      </c>
      <c r="M26" s="696">
        <v>162.57437545800002</v>
      </c>
      <c r="N26" s="537">
        <v>0.19850827600000001</v>
      </c>
      <c r="O26" s="537">
        <v>0</v>
      </c>
      <c r="P26" s="537">
        <v>0</v>
      </c>
      <c r="Q26" s="536">
        <v>0.19850827600000001</v>
      </c>
      <c r="R26" s="537">
        <v>0.60610830700000007</v>
      </c>
      <c r="S26" s="537">
        <v>0</v>
      </c>
      <c r="T26" s="537">
        <v>0</v>
      </c>
      <c r="U26" s="536">
        <v>0.60610830700000007</v>
      </c>
      <c r="V26" s="537">
        <v>14.648943839999999</v>
      </c>
      <c r="W26" s="537">
        <v>0</v>
      </c>
      <c r="X26" s="537">
        <v>13.4065485</v>
      </c>
      <c r="Y26" s="536">
        <v>28.055492340000001</v>
      </c>
      <c r="AA26" s="559"/>
    </row>
    <row r="27" spans="2:27" s="554" customFormat="1" ht="34.9" customHeight="1">
      <c r="B27" s="808" t="s">
        <v>1044</v>
      </c>
      <c r="C27" s="694">
        <f t="shared" ref="C27:Y27" si="9">C160</f>
        <v>83.099078313000007</v>
      </c>
      <c r="D27" s="694">
        <f t="shared" si="9"/>
        <v>59.692724663</v>
      </c>
      <c r="E27" s="695">
        <f t="shared" si="9"/>
        <v>11.51896625</v>
      </c>
      <c r="F27" s="695">
        <f t="shared" si="9"/>
        <v>2.7185999999999998E-2</v>
      </c>
      <c r="G27" s="695">
        <f t="shared" si="9"/>
        <v>45.509194600000001</v>
      </c>
      <c r="H27" s="694">
        <f t="shared" si="9"/>
        <v>57.055346849999999</v>
      </c>
      <c r="I27" s="695">
        <f t="shared" si="9"/>
        <v>2.0770625800000002</v>
      </c>
      <c r="J27" s="695">
        <f t="shared" si="9"/>
        <v>2.0588999999999999E-5</v>
      </c>
      <c r="K27" s="695">
        <f t="shared" si="9"/>
        <v>3.3106613E-2</v>
      </c>
      <c r="L27" s="694">
        <f t="shared" si="9"/>
        <v>2.1101897820000004</v>
      </c>
      <c r="M27" s="694">
        <f t="shared" si="9"/>
        <v>59.165536631999998</v>
      </c>
      <c r="N27" s="532">
        <f t="shared" si="9"/>
        <v>8.5035319999999994E-3</v>
      </c>
      <c r="O27" s="532">
        <f t="shared" si="9"/>
        <v>0</v>
      </c>
      <c r="P27" s="532">
        <f t="shared" si="9"/>
        <v>0</v>
      </c>
      <c r="Q27" s="531">
        <f t="shared" si="9"/>
        <v>8.5035319999999994E-3</v>
      </c>
      <c r="R27" s="532">
        <f t="shared" si="9"/>
        <v>0.51868449900000002</v>
      </c>
      <c r="S27" s="532">
        <f t="shared" si="9"/>
        <v>0</v>
      </c>
      <c r="T27" s="532">
        <f t="shared" si="9"/>
        <v>0</v>
      </c>
      <c r="U27" s="531">
        <f t="shared" si="9"/>
        <v>0.51868449900000002</v>
      </c>
      <c r="V27" s="532">
        <f t="shared" si="9"/>
        <v>8.2768784499999999</v>
      </c>
      <c r="W27" s="532">
        <f t="shared" si="9"/>
        <v>0</v>
      </c>
      <c r="X27" s="532">
        <f t="shared" si="9"/>
        <v>15.1294752</v>
      </c>
      <c r="Y27" s="531">
        <f t="shared" si="9"/>
        <v>23.40635365</v>
      </c>
      <c r="AA27" s="559"/>
    </row>
    <row r="28" spans="2:27" s="554" customFormat="1" ht="34.9" customHeight="1">
      <c r="B28" s="809" t="s">
        <v>1094</v>
      </c>
      <c r="C28" s="698">
        <f>D28+Y28</f>
        <v>212.00200000000007</v>
      </c>
      <c r="D28" s="698">
        <f>M28+Q28+U28</f>
        <v>174.21300000000005</v>
      </c>
      <c r="E28" s="697">
        <f t="shared" ref="E28:X28" si="10">E173</f>
        <v>14.102</v>
      </c>
      <c r="F28" s="697">
        <f t="shared" si="10"/>
        <v>0</v>
      </c>
      <c r="G28" s="697">
        <f t="shared" si="10"/>
        <v>157.97900000000001</v>
      </c>
      <c r="H28" s="698">
        <f>G28+F28+E28</f>
        <v>172.08100000000002</v>
      </c>
      <c r="I28" s="697">
        <f t="shared" si="10"/>
        <v>0.45</v>
      </c>
      <c r="J28" s="697">
        <f t="shared" si="10"/>
        <v>0</v>
      </c>
      <c r="K28" s="697">
        <f t="shared" si="10"/>
        <v>3.4000000000000002E-2</v>
      </c>
      <c r="L28" s="696">
        <f t="shared" si="10"/>
        <v>0.48399999999999999</v>
      </c>
      <c r="M28" s="698">
        <f>L28+H28</f>
        <v>172.56500000000003</v>
      </c>
      <c r="N28" s="537">
        <f t="shared" si="10"/>
        <v>0.01</v>
      </c>
      <c r="O28" s="537">
        <f t="shared" si="10"/>
        <v>0</v>
      </c>
      <c r="P28" s="537">
        <f t="shared" si="10"/>
        <v>1.0640000000000001</v>
      </c>
      <c r="Q28" s="611">
        <f>P28+O28+N28</f>
        <v>1.0740000000000001</v>
      </c>
      <c r="R28" s="537">
        <f t="shared" si="10"/>
        <v>0.57399999999999995</v>
      </c>
      <c r="S28" s="537">
        <f t="shared" si="10"/>
        <v>0</v>
      </c>
      <c r="T28" s="537">
        <f t="shared" si="10"/>
        <v>0</v>
      </c>
      <c r="U28" s="611">
        <f>T28+S28+R28</f>
        <v>0.57399999999999995</v>
      </c>
      <c r="V28" s="537">
        <f t="shared" si="10"/>
        <v>18.398</v>
      </c>
      <c r="W28" s="537">
        <f t="shared" si="10"/>
        <v>0</v>
      </c>
      <c r="X28" s="537">
        <f t="shared" si="10"/>
        <v>19.390999999999998</v>
      </c>
      <c r="Y28" s="611">
        <f>X28+W28+V28</f>
        <v>37.789000000000001</v>
      </c>
      <c r="AA28" s="559"/>
    </row>
    <row r="29" spans="2:27" s="554" customFormat="1" ht="34.9" hidden="1" customHeight="1">
      <c r="B29" s="215">
        <v>2014</v>
      </c>
      <c r="C29" s="636"/>
      <c r="D29" s="636"/>
      <c r="E29" s="636"/>
      <c r="F29" s="636"/>
      <c r="G29" s="636"/>
      <c r="H29" s="636"/>
      <c r="I29" s="636"/>
      <c r="J29" s="636"/>
      <c r="K29" s="636"/>
      <c r="L29" s="636"/>
      <c r="M29" s="636"/>
      <c r="N29" s="891"/>
      <c r="O29" s="891"/>
      <c r="P29" s="891"/>
      <c r="Q29" s="891"/>
      <c r="R29" s="891"/>
      <c r="S29" s="891"/>
      <c r="T29" s="891"/>
      <c r="U29" s="891"/>
      <c r="V29" s="891"/>
      <c r="W29" s="891"/>
      <c r="X29" s="897"/>
      <c r="Y29" s="891"/>
      <c r="AA29" s="559"/>
    </row>
    <row r="30" spans="2:27" s="554" customFormat="1" ht="34.9" hidden="1" customHeight="1">
      <c r="B30" s="216">
        <v>41974</v>
      </c>
      <c r="C30" s="694">
        <v>23.765262751000002</v>
      </c>
      <c r="D30" s="694">
        <v>7.1620011010000004</v>
      </c>
      <c r="E30" s="695">
        <v>0.814716</v>
      </c>
      <c r="F30" s="695">
        <v>0</v>
      </c>
      <c r="G30" s="695">
        <v>3.7698992799999997</v>
      </c>
      <c r="H30" s="694">
        <v>4.5846152799999995</v>
      </c>
      <c r="I30" s="695">
        <v>2.4548596499999999</v>
      </c>
      <c r="J30" s="695">
        <v>2.5768000000000001E-5</v>
      </c>
      <c r="K30" s="695">
        <v>0.108716401</v>
      </c>
      <c r="L30" s="694">
        <v>2.5636018190000001</v>
      </c>
      <c r="M30" s="694">
        <v>7.148217099</v>
      </c>
      <c r="N30" s="532">
        <v>1.1393002000000001E-2</v>
      </c>
      <c r="O30" s="532">
        <v>0</v>
      </c>
      <c r="P30" s="532">
        <v>0</v>
      </c>
      <c r="Q30" s="531">
        <v>1.1393002000000001E-2</v>
      </c>
      <c r="R30" s="532">
        <v>2.3909999999999999E-3</v>
      </c>
      <c r="S30" s="532">
        <v>0</v>
      </c>
      <c r="T30" s="532">
        <v>0</v>
      </c>
      <c r="U30" s="531">
        <v>2.3909999999999999E-3</v>
      </c>
      <c r="V30" s="532">
        <v>15.59403844</v>
      </c>
      <c r="W30" s="532">
        <v>0</v>
      </c>
      <c r="X30" s="532">
        <v>1.00922321</v>
      </c>
      <c r="Y30" s="531">
        <v>16.60326165</v>
      </c>
      <c r="AA30" s="559"/>
    </row>
    <row r="31" spans="2:27" s="554" customFormat="1" ht="34.9" hidden="1" customHeight="1">
      <c r="B31" s="215">
        <v>2015</v>
      </c>
      <c r="C31" s="636"/>
      <c r="D31" s="636"/>
      <c r="E31" s="636"/>
      <c r="F31" s="636"/>
      <c r="G31" s="636"/>
      <c r="H31" s="636"/>
      <c r="I31" s="636"/>
      <c r="J31" s="636"/>
      <c r="K31" s="636"/>
      <c r="L31" s="636"/>
      <c r="M31" s="636"/>
      <c r="N31" s="891"/>
      <c r="O31" s="891"/>
      <c r="P31" s="891"/>
      <c r="Q31" s="891"/>
      <c r="R31" s="891"/>
      <c r="S31" s="891"/>
      <c r="T31" s="891"/>
      <c r="U31" s="891"/>
      <c r="V31" s="891"/>
      <c r="W31" s="891"/>
      <c r="X31" s="897"/>
      <c r="Y31" s="891"/>
      <c r="AA31" s="559"/>
    </row>
    <row r="32" spans="2:27" s="554" customFormat="1" ht="34.9" hidden="1" customHeight="1">
      <c r="B32" s="216">
        <v>42005</v>
      </c>
      <c r="C32" s="694">
        <v>36.812483862999997</v>
      </c>
      <c r="D32" s="694">
        <v>17.935536837999997</v>
      </c>
      <c r="E32" s="695">
        <v>0.78938200000000003</v>
      </c>
      <c r="F32" s="695">
        <v>0</v>
      </c>
      <c r="G32" s="695">
        <v>3.7047987099999999</v>
      </c>
      <c r="H32" s="694">
        <v>4.4941807100000002</v>
      </c>
      <c r="I32" s="695">
        <v>2.4652996699999998</v>
      </c>
      <c r="J32" s="695">
        <v>1.9745799999999999E-4</v>
      </c>
      <c r="K32" s="695">
        <v>0.129662</v>
      </c>
      <c r="L32" s="694">
        <v>2.5951591280000001</v>
      </c>
      <c r="M32" s="694">
        <v>7.0893398380000008</v>
      </c>
      <c r="N32" s="532">
        <v>7.11E-3</v>
      </c>
      <c r="O32" s="532">
        <v>0</v>
      </c>
      <c r="P32" s="532">
        <v>10.834650999999999</v>
      </c>
      <c r="Q32" s="531">
        <v>10.841761</v>
      </c>
      <c r="R32" s="532">
        <v>4.4359999999999998E-3</v>
      </c>
      <c r="S32" s="532">
        <v>0</v>
      </c>
      <c r="T32" s="532">
        <v>0</v>
      </c>
      <c r="U32" s="531">
        <v>4.4359999999999998E-3</v>
      </c>
      <c r="V32" s="532">
        <v>18.380219390000001</v>
      </c>
      <c r="W32" s="532">
        <v>0</v>
      </c>
      <c r="X32" s="532">
        <v>0.496727635</v>
      </c>
      <c r="Y32" s="531">
        <v>18.876947025</v>
      </c>
      <c r="AA32" s="559"/>
    </row>
    <row r="33" spans="2:27" s="554" customFormat="1" ht="34.9" hidden="1" customHeight="1">
      <c r="B33" s="217">
        <v>42037</v>
      </c>
      <c r="C33" s="696">
        <v>32.697929705999996</v>
      </c>
      <c r="D33" s="696">
        <v>7.6344129000000001</v>
      </c>
      <c r="E33" s="697">
        <v>0.82808759999999992</v>
      </c>
      <c r="F33" s="697">
        <v>0</v>
      </c>
      <c r="G33" s="697">
        <v>3.7422797000000001</v>
      </c>
      <c r="H33" s="696">
        <v>4.5703673</v>
      </c>
      <c r="I33" s="697">
        <v>2.9253891800000003</v>
      </c>
      <c r="J33" s="697">
        <v>4.0341800000000001E-4</v>
      </c>
      <c r="K33" s="697">
        <v>0.129715</v>
      </c>
      <c r="L33" s="696">
        <v>3.0555075980000002</v>
      </c>
      <c r="M33" s="696">
        <v>7.6258748980000002</v>
      </c>
      <c r="N33" s="537">
        <v>7.1080020000000004E-3</v>
      </c>
      <c r="O33" s="537">
        <v>0</v>
      </c>
      <c r="P33" s="537">
        <v>0</v>
      </c>
      <c r="Q33" s="536">
        <v>7.1080020000000004E-3</v>
      </c>
      <c r="R33" s="537">
        <v>1.4300000000000001E-3</v>
      </c>
      <c r="S33" s="537">
        <v>0</v>
      </c>
      <c r="T33" s="537">
        <v>0</v>
      </c>
      <c r="U33" s="536">
        <v>1.4300000000000001E-3</v>
      </c>
      <c r="V33" s="537">
        <v>24.9087034</v>
      </c>
      <c r="W33" s="537">
        <v>1.542007E-3</v>
      </c>
      <c r="X33" s="537">
        <v>0.153271399</v>
      </c>
      <c r="Y33" s="536">
        <v>25.063516805999999</v>
      </c>
      <c r="AA33" s="559"/>
    </row>
    <row r="34" spans="2:27" s="554" customFormat="1" ht="34.9" hidden="1" customHeight="1">
      <c r="B34" s="216">
        <v>42064</v>
      </c>
      <c r="C34" s="694">
        <v>42.036508793000003</v>
      </c>
      <c r="D34" s="694">
        <v>29.661488861000002</v>
      </c>
      <c r="E34" s="695">
        <v>12.941435</v>
      </c>
      <c r="F34" s="695">
        <v>0</v>
      </c>
      <c r="G34" s="695">
        <v>3.2010751800000001</v>
      </c>
      <c r="H34" s="694">
        <v>16.142510180000002</v>
      </c>
      <c r="I34" s="695">
        <v>2.5360643899999999</v>
      </c>
      <c r="J34" s="695">
        <v>3.8328899999999998E-4</v>
      </c>
      <c r="K34" s="695">
        <v>0.12954599999999999</v>
      </c>
      <c r="L34" s="694">
        <v>2.6659936790000001</v>
      </c>
      <c r="M34" s="694">
        <v>18.808503859000002</v>
      </c>
      <c r="N34" s="532">
        <v>1.6975001999999999E-2</v>
      </c>
      <c r="O34" s="532">
        <v>0</v>
      </c>
      <c r="P34" s="532">
        <v>10.834650999999999</v>
      </c>
      <c r="Q34" s="531">
        <v>10.851626002</v>
      </c>
      <c r="R34" s="532">
        <v>1.359E-3</v>
      </c>
      <c r="S34" s="532">
        <v>0</v>
      </c>
      <c r="T34" s="532">
        <v>0</v>
      </c>
      <c r="U34" s="531">
        <v>1.359E-3</v>
      </c>
      <c r="V34" s="532">
        <v>11.78315931</v>
      </c>
      <c r="W34" s="532">
        <v>0</v>
      </c>
      <c r="X34" s="532">
        <v>0.591860622</v>
      </c>
      <c r="Y34" s="531">
        <v>12.375019932000001</v>
      </c>
      <c r="AA34" s="559"/>
    </row>
    <row r="35" spans="2:27" s="554" customFormat="1" ht="34.9" hidden="1" customHeight="1">
      <c r="B35" s="217">
        <v>42095</v>
      </c>
      <c r="C35" s="696">
        <v>39.039667819000002</v>
      </c>
      <c r="D35" s="696">
        <v>22.448649643</v>
      </c>
      <c r="E35" s="697">
        <v>2.1458710000000001</v>
      </c>
      <c r="F35" s="697">
        <v>0</v>
      </c>
      <c r="G35" s="697">
        <v>4.9872949999999996</v>
      </c>
      <c r="H35" s="696">
        <v>7.1331659999999992</v>
      </c>
      <c r="I35" s="697">
        <v>2.4262270099999999</v>
      </c>
      <c r="J35" s="697">
        <v>3.8923200000000004E-4</v>
      </c>
      <c r="K35" s="697">
        <v>0.12769540099999999</v>
      </c>
      <c r="L35" s="696">
        <v>2.5543116429999997</v>
      </c>
      <c r="M35" s="696">
        <v>9.6874776429999994</v>
      </c>
      <c r="N35" s="537">
        <v>1.9917819999999999</v>
      </c>
      <c r="O35" s="537">
        <v>0</v>
      </c>
      <c r="P35" s="537">
        <v>10.769176</v>
      </c>
      <c r="Q35" s="536">
        <v>12.760958</v>
      </c>
      <c r="R35" s="537">
        <v>2.14E-4</v>
      </c>
      <c r="S35" s="537">
        <v>0</v>
      </c>
      <c r="T35" s="537">
        <v>0</v>
      </c>
      <c r="U35" s="536">
        <v>2.14E-4</v>
      </c>
      <c r="V35" s="537">
        <v>15.927656879999999</v>
      </c>
      <c r="W35" s="537">
        <v>0</v>
      </c>
      <c r="X35" s="537">
        <v>0.66336129599999993</v>
      </c>
      <c r="Y35" s="536">
        <v>16.591018175999999</v>
      </c>
      <c r="AA35" s="559"/>
    </row>
    <row r="36" spans="2:27" s="554" customFormat="1" ht="34.9" hidden="1" customHeight="1">
      <c r="B36" s="216">
        <v>42125</v>
      </c>
      <c r="C36" s="694">
        <v>28.717600999999998</v>
      </c>
      <c r="D36" s="694">
        <v>11.031846999999999</v>
      </c>
      <c r="E36" s="695">
        <v>1.3489530000000001</v>
      </c>
      <c r="F36" s="695">
        <v>0</v>
      </c>
      <c r="G36" s="695">
        <v>4.9605170000000003</v>
      </c>
      <c r="H36" s="694">
        <v>6.3094700000000001</v>
      </c>
      <c r="I36" s="695">
        <v>2.6053120000000001</v>
      </c>
      <c r="J36" s="695">
        <v>4.8500000000000003E-4</v>
      </c>
      <c r="K36" s="695">
        <v>0.22867699999999999</v>
      </c>
      <c r="L36" s="694">
        <v>2.8344739999999997</v>
      </c>
      <c r="M36" s="694">
        <v>9.1439439999999994</v>
      </c>
      <c r="N36" s="532">
        <v>0.255442</v>
      </c>
      <c r="O36" s="532">
        <v>0</v>
      </c>
      <c r="P36" s="532">
        <v>1.632247</v>
      </c>
      <c r="Q36" s="531">
        <v>1.887689</v>
      </c>
      <c r="R36" s="532">
        <v>2.14E-4</v>
      </c>
      <c r="S36" s="532">
        <v>0</v>
      </c>
      <c r="T36" s="532">
        <v>0</v>
      </c>
      <c r="U36" s="531">
        <v>2.14E-4</v>
      </c>
      <c r="V36" s="532">
        <v>16.929237000000001</v>
      </c>
      <c r="W36" s="532">
        <v>0</v>
      </c>
      <c r="X36" s="532">
        <v>0.756517</v>
      </c>
      <c r="Y36" s="531">
        <v>17.685753999999999</v>
      </c>
      <c r="AA36" s="559"/>
    </row>
    <row r="37" spans="2:27" s="554" customFormat="1" ht="34.9" hidden="1" customHeight="1">
      <c r="B37" s="217">
        <v>42156</v>
      </c>
      <c r="C37" s="696">
        <v>30.244282270999999</v>
      </c>
      <c r="D37" s="696">
        <v>10.965351756</v>
      </c>
      <c r="E37" s="697">
        <v>1.3155349999999999</v>
      </c>
      <c r="F37" s="697">
        <v>0</v>
      </c>
      <c r="G37" s="697">
        <v>4.9894474500000001</v>
      </c>
      <c r="H37" s="696">
        <v>6.3049824499999998</v>
      </c>
      <c r="I37" s="697">
        <v>2.4318573399999996</v>
      </c>
      <c r="J37" s="697">
        <v>4.93196E-4</v>
      </c>
      <c r="K37" s="697">
        <v>0.22143699999999999</v>
      </c>
      <c r="L37" s="696">
        <v>2.6537875359999994</v>
      </c>
      <c r="M37" s="696">
        <v>8.9587699860000001</v>
      </c>
      <c r="N37" s="537">
        <v>2.0063637700000001</v>
      </c>
      <c r="O37" s="537">
        <v>0</v>
      </c>
      <c r="P37" s="537">
        <v>0</v>
      </c>
      <c r="Q37" s="536">
        <v>2.0063637700000001</v>
      </c>
      <c r="R37" s="537">
        <v>2.1800000000000001E-4</v>
      </c>
      <c r="S37" s="537">
        <v>0</v>
      </c>
      <c r="T37" s="537">
        <v>0</v>
      </c>
      <c r="U37" s="536">
        <v>2.1800000000000001E-4</v>
      </c>
      <c r="V37" s="537">
        <v>18.4120724</v>
      </c>
      <c r="W37" s="537">
        <v>0</v>
      </c>
      <c r="X37" s="537">
        <v>0.86685811499999998</v>
      </c>
      <c r="Y37" s="536">
        <v>19.278930514999999</v>
      </c>
      <c r="AA37" s="559"/>
    </row>
    <row r="38" spans="2:27" s="554" customFormat="1" ht="34.9" hidden="1" customHeight="1">
      <c r="B38" s="216">
        <v>42186</v>
      </c>
      <c r="C38" s="694">
        <v>27.596035710000002</v>
      </c>
      <c r="D38" s="694">
        <v>12.194476257</v>
      </c>
      <c r="E38" s="695">
        <v>1.2814179999999999</v>
      </c>
      <c r="F38" s="695">
        <v>0</v>
      </c>
      <c r="G38" s="695">
        <v>6.2971280900000002</v>
      </c>
      <c r="H38" s="694">
        <v>7.5785460899999997</v>
      </c>
      <c r="I38" s="695">
        <v>2.3949444600000001</v>
      </c>
      <c r="J38" s="695">
        <v>1.5719369999999998E-3</v>
      </c>
      <c r="K38" s="695">
        <v>0.200209</v>
      </c>
      <c r="L38" s="694">
        <v>2.5967253970000002</v>
      </c>
      <c r="M38" s="694">
        <v>10.175271487</v>
      </c>
      <c r="N38" s="532">
        <v>1.98731777</v>
      </c>
      <c r="O38" s="532">
        <v>0</v>
      </c>
      <c r="P38" s="532">
        <v>0</v>
      </c>
      <c r="Q38" s="531">
        <v>1.98731777</v>
      </c>
      <c r="R38" s="532">
        <v>3.1886999999999999E-2</v>
      </c>
      <c r="S38" s="532">
        <v>0</v>
      </c>
      <c r="T38" s="532">
        <v>0</v>
      </c>
      <c r="U38" s="531">
        <v>3.1886999999999999E-2</v>
      </c>
      <c r="V38" s="532">
        <v>14.40523243</v>
      </c>
      <c r="W38" s="532">
        <v>0</v>
      </c>
      <c r="X38" s="532">
        <v>0.99632702300000009</v>
      </c>
      <c r="Y38" s="531">
        <v>15.401559453000001</v>
      </c>
      <c r="AA38" s="559"/>
    </row>
    <row r="39" spans="2:27" s="554" customFormat="1" ht="34.9" hidden="1" customHeight="1">
      <c r="B39" s="217">
        <v>42217</v>
      </c>
      <c r="C39" s="696">
        <v>24.411621262000001</v>
      </c>
      <c r="D39" s="696">
        <v>10.928781440000002</v>
      </c>
      <c r="E39" s="697">
        <v>1.3190949999999999</v>
      </c>
      <c r="F39" s="697">
        <v>0</v>
      </c>
      <c r="G39" s="697">
        <v>6.0213642599999995</v>
      </c>
      <c r="H39" s="696">
        <v>7.3404592599999994</v>
      </c>
      <c r="I39" s="697">
        <v>2.3156346400000003</v>
      </c>
      <c r="J39" s="697">
        <v>1.554E-5</v>
      </c>
      <c r="K39" s="697">
        <v>0.201098</v>
      </c>
      <c r="L39" s="696">
        <v>2.5167481800000004</v>
      </c>
      <c r="M39" s="696">
        <v>9.8572074399999998</v>
      </c>
      <c r="N39" s="537">
        <v>1.0388820000000001</v>
      </c>
      <c r="O39" s="537">
        <v>0</v>
      </c>
      <c r="P39" s="537">
        <v>0</v>
      </c>
      <c r="Q39" s="536">
        <v>1.0388820000000001</v>
      </c>
      <c r="R39" s="537">
        <v>3.2691999999999999E-2</v>
      </c>
      <c r="S39" s="537">
        <v>0</v>
      </c>
      <c r="T39" s="537">
        <v>0</v>
      </c>
      <c r="U39" s="536">
        <v>3.2691999999999999E-2</v>
      </c>
      <c r="V39" s="537">
        <v>12.635653749999999</v>
      </c>
      <c r="W39" s="537">
        <v>0</v>
      </c>
      <c r="X39" s="537">
        <v>0.84718607200000007</v>
      </c>
      <c r="Y39" s="536">
        <v>13.482839821999999</v>
      </c>
      <c r="AA39" s="559"/>
    </row>
    <row r="40" spans="2:27" s="554" customFormat="1" ht="34.9" hidden="1" customHeight="1">
      <c r="B40" s="216">
        <v>42248</v>
      </c>
      <c r="C40" s="694">
        <v>27.586690690000001</v>
      </c>
      <c r="D40" s="694">
        <v>14.306871825</v>
      </c>
      <c r="E40" s="695">
        <v>0.87295516699999998</v>
      </c>
      <c r="F40" s="695">
        <v>0</v>
      </c>
      <c r="G40" s="695">
        <v>10.183284</v>
      </c>
      <c r="H40" s="694">
        <v>11.056239167000001</v>
      </c>
      <c r="I40" s="695">
        <v>2.58663036</v>
      </c>
      <c r="J40" s="695">
        <v>1.9348524000000002E-2</v>
      </c>
      <c r="K40" s="695">
        <v>9.7428000000000001E-2</v>
      </c>
      <c r="L40" s="694">
        <v>2.7034068840000001</v>
      </c>
      <c r="M40" s="694">
        <v>13.759646051000001</v>
      </c>
      <c r="N40" s="532">
        <v>0.51452577399999999</v>
      </c>
      <c r="O40" s="532">
        <v>0</v>
      </c>
      <c r="P40" s="532">
        <v>0</v>
      </c>
      <c r="Q40" s="531">
        <v>0.51452577399999999</v>
      </c>
      <c r="R40" s="532">
        <v>3.27E-2</v>
      </c>
      <c r="S40" s="532">
        <v>0</v>
      </c>
      <c r="T40" s="532">
        <v>0</v>
      </c>
      <c r="U40" s="531">
        <v>3.27E-2</v>
      </c>
      <c r="V40" s="532">
        <v>12.359258240000001</v>
      </c>
      <c r="W40" s="532">
        <v>0</v>
      </c>
      <c r="X40" s="532">
        <v>0.92056062500000002</v>
      </c>
      <c r="Y40" s="531">
        <v>13.279818865000001</v>
      </c>
      <c r="AA40" s="559"/>
    </row>
    <row r="41" spans="2:27" s="554" customFormat="1" ht="34.9" hidden="1" customHeight="1">
      <c r="B41" s="217">
        <v>42278</v>
      </c>
      <c r="C41" s="696">
        <v>27.583843827999999</v>
      </c>
      <c r="D41" s="696">
        <v>13.677759280000002</v>
      </c>
      <c r="E41" s="697">
        <v>0.72077011699999993</v>
      </c>
      <c r="F41" s="697">
        <v>0</v>
      </c>
      <c r="G41" s="697">
        <v>10.0901005</v>
      </c>
      <c r="H41" s="696">
        <v>10.810870617000001</v>
      </c>
      <c r="I41" s="697">
        <v>2.6884881300000001</v>
      </c>
      <c r="J41" s="697">
        <v>7.5900000000000006E-7</v>
      </c>
      <c r="K41" s="697">
        <v>9.5891000000000004E-2</v>
      </c>
      <c r="L41" s="696">
        <v>2.7843798890000002</v>
      </c>
      <c r="M41" s="696">
        <v>13.595250506000001</v>
      </c>
      <c r="N41" s="537">
        <v>3.2517773999999999E-2</v>
      </c>
      <c r="O41" s="537">
        <v>0</v>
      </c>
      <c r="P41" s="537">
        <v>0</v>
      </c>
      <c r="Q41" s="536">
        <v>3.2517773999999999E-2</v>
      </c>
      <c r="R41" s="537">
        <v>4.9991000000000001E-2</v>
      </c>
      <c r="S41" s="537">
        <v>0</v>
      </c>
      <c r="T41" s="537">
        <v>0</v>
      </c>
      <c r="U41" s="536">
        <v>4.9991000000000001E-2</v>
      </c>
      <c r="V41" s="537">
        <v>13.312127059999998</v>
      </c>
      <c r="W41" s="537">
        <v>0</v>
      </c>
      <c r="X41" s="537">
        <v>0.59395748800000003</v>
      </c>
      <c r="Y41" s="536">
        <v>13.906084547999999</v>
      </c>
      <c r="AA41" s="559"/>
    </row>
    <row r="42" spans="2:27" s="554" customFormat="1" ht="34.9" hidden="1" customHeight="1">
      <c r="B42" s="216">
        <v>42309</v>
      </c>
      <c r="C42" s="694">
        <v>26.004428076</v>
      </c>
      <c r="D42" s="694">
        <v>14.06585342</v>
      </c>
      <c r="E42" s="695">
        <v>0.51546246699999998</v>
      </c>
      <c r="F42" s="695">
        <v>0</v>
      </c>
      <c r="G42" s="695">
        <v>6.4199679999999999</v>
      </c>
      <c r="H42" s="694">
        <v>6.9354304669999998</v>
      </c>
      <c r="I42" s="695">
        <v>2.0523289600000001</v>
      </c>
      <c r="J42" s="695">
        <v>2.4284329999999998E-3</v>
      </c>
      <c r="K42" s="695">
        <v>4.3875999999999998E-2</v>
      </c>
      <c r="L42" s="694">
        <v>2.0986333930000001</v>
      </c>
      <c r="M42" s="694">
        <v>9.0340638599999998</v>
      </c>
      <c r="N42" s="532">
        <v>4.9572895599999995</v>
      </c>
      <c r="O42" s="532">
        <v>0</v>
      </c>
      <c r="P42" s="532">
        <v>2.8267E-2</v>
      </c>
      <c r="Q42" s="531">
        <v>4.9855565599999991</v>
      </c>
      <c r="R42" s="532">
        <v>4.6233000000000003E-2</v>
      </c>
      <c r="S42" s="532">
        <v>0</v>
      </c>
      <c r="T42" s="532">
        <v>0</v>
      </c>
      <c r="U42" s="531">
        <v>4.6233000000000003E-2</v>
      </c>
      <c r="V42" s="532">
        <v>11.0815213</v>
      </c>
      <c r="W42" s="532">
        <v>0</v>
      </c>
      <c r="X42" s="532">
        <v>0.85705335599999999</v>
      </c>
      <c r="Y42" s="531">
        <v>11.938574656</v>
      </c>
      <c r="AA42" s="559"/>
    </row>
    <row r="43" spans="2:27" s="554" customFormat="1" ht="34.9" hidden="1" customHeight="1">
      <c r="B43" s="217">
        <v>42339</v>
      </c>
      <c r="C43" s="696">
        <v>48.611351971999994</v>
      </c>
      <c r="D43" s="696">
        <v>30.626465906999996</v>
      </c>
      <c r="E43" s="697">
        <v>0.73458316700000004</v>
      </c>
      <c r="F43" s="697">
        <v>0</v>
      </c>
      <c r="G43" s="697">
        <v>27.808547999999998</v>
      </c>
      <c r="H43" s="696">
        <v>28.543131166999999</v>
      </c>
      <c r="I43" s="697">
        <v>1.96397406</v>
      </c>
      <c r="J43" s="697">
        <v>1.5119999999999999E-5</v>
      </c>
      <c r="K43" s="697">
        <v>6.6385E-2</v>
      </c>
      <c r="L43" s="696">
        <v>2.0303741799999999</v>
      </c>
      <c r="M43" s="696">
        <v>30.573505346999998</v>
      </c>
      <c r="N43" s="537">
        <v>8.415559999999999E-3</v>
      </c>
      <c r="O43" s="537">
        <v>0</v>
      </c>
      <c r="P43" s="537">
        <v>0</v>
      </c>
      <c r="Q43" s="536">
        <v>8.415559999999999E-3</v>
      </c>
      <c r="R43" s="537">
        <v>4.4545000000000001E-2</v>
      </c>
      <c r="S43" s="537">
        <v>0</v>
      </c>
      <c r="T43" s="537">
        <v>0</v>
      </c>
      <c r="U43" s="536">
        <v>4.4545000000000001E-2</v>
      </c>
      <c r="V43" s="537">
        <v>17.319360619999998</v>
      </c>
      <c r="W43" s="537">
        <v>0</v>
      </c>
      <c r="X43" s="537">
        <v>0.66552544499999999</v>
      </c>
      <c r="Y43" s="536">
        <v>17.984886064999998</v>
      </c>
      <c r="AA43" s="559"/>
    </row>
    <row r="44" spans="2:27" s="554" customFormat="1" ht="34.9" hidden="1" customHeight="1">
      <c r="B44" s="215">
        <v>2016</v>
      </c>
      <c r="C44" s="636"/>
      <c r="D44" s="636"/>
      <c r="E44" s="636"/>
      <c r="F44" s="636"/>
      <c r="G44" s="636"/>
      <c r="H44" s="636"/>
      <c r="I44" s="636"/>
      <c r="J44" s="636"/>
      <c r="K44" s="636"/>
      <c r="L44" s="636"/>
      <c r="M44" s="636"/>
      <c r="N44" s="891"/>
      <c r="O44" s="891"/>
      <c r="P44" s="891"/>
      <c r="Q44" s="891"/>
      <c r="R44" s="891"/>
      <c r="S44" s="891"/>
      <c r="T44" s="891"/>
      <c r="U44" s="891"/>
      <c r="V44" s="891"/>
      <c r="W44" s="891"/>
      <c r="X44" s="897"/>
      <c r="Y44" s="891"/>
      <c r="AA44" s="559"/>
    </row>
    <row r="45" spans="2:27" s="554" customFormat="1" ht="34.9" hidden="1" customHeight="1">
      <c r="B45" s="216">
        <v>42370</v>
      </c>
      <c r="C45" s="694">
        <v>53.575118955000001</v>
      </c>
      <c r="D45" s="694">
        <v>32.861963426000003</v>
      </c>
      <c r="E45" s="695">
        <v>20.865764200000001</v>
      </c>
      <c r="F45" s="695">
        <v>0</v>
      </c>
      <c r="G45" s="695">
        <v>5.1246840000000002</v>
      </c>
      <c r="H45" s="694">
        <v>25.990448200000003</v>
      </c>
      <c r="I45" s="695">
        <v>5.1222733700000003</v>
      </c>
      <c r="J45" s="695">
        <v>2.7129599999999997E-4</v>
      </c>
      <c r="K45" s="695">
        <v>6.3751000000000002E-2</v>
      </c>
      <c r="L45" s="694">
        <v>5.1862956660000004</v>
      </c>
      <c r="M45" s="694">
        <v>31.176743866000002</v>
      </c>
      <c r="N45" s="532">
        <v>1.6410395600000001</v>
      </c>
      <c r="O45" s="532">
        <v>0</v>
      </c>
      <c r="P45" s="532">
        <v>0</v>
      </c>
      <c r="Q45" s="531">
        <v>1.6410395600000001</v>
      </c>
      <c r="R45" s="532">
        <v>4.4179999999999997E-2</v>
      </c>
      <c r="S45" s="532">
        <v>0</v>
      </c>
      <c r="T45" s="532">
        <v>0</v>
      </c>
      <c r="U45" s="531">
        <v>4.4179999999999997E-2</v>
      </c>
      <c r="V45" s="532">
        <v>20.044116089999999</v>
      </c>
      <c r="W45" s="532">
        <v>0</v>
      </c>
      <c r="X45" s="532">
        <v>0.66903943899999996</v>
      </c>
      <c r="Y45" s="531">
        <v>20.713155528999998</v>
      </c>
      <c r="AA45" s="559"/>
    </row>
    <row r="46" spans="2:27" s="554" customFormat="1" ht="34.9" hidden="1" customHeight="1">
      <c r="B46" s="217">
        <v>42402</v>
      </c>
      <c r="C46" s="696">
        <v>47.106531187000002</v>
      </c>
      <c r="D46" s="696">
        <v>27.280002511999999</v>
      </c>
      <c r="E46" s="697">
        <v>19.216033299999999</v>
      </c>
      <c r="F46" s="697">
        <v>0</v>
      </c>
      <c r="G46" s="697">
        <v>5.9858529999999996</v>
      </c>
      <c r="H46" s="696">
        <v>25.201886299999998</v>
      </c>
      <c r="I46" s="697">
        <v>1.7843176399999998</v>
      </c>
      <c r="J46" s="697">
        <v>2.7401200000000002E-4</v>
      </c>
      <c r="K46" s="697">
        <v>0.202566</v>
      </c>
      <c r="L46" s="696">
        <v>1.9871576519999998</v>
      </c>
      <c r="M46" s="696">
        <v>27.189043951999999</v>
      </c>
      <c r="N46" s="537">
        <v>4.6335559999999998E-2</v>
      </c>
      <c r="O46" s="537">
        <v>0</v>
      </c>
      <c r="P46" s="537">
        <v>0</v>
      </c>
      <c r="Q46" s="536">
        <v>4.6335559999999998E-2</v>
      </c>
      <c r="R46" s="537">
        <v>4.4623000000000003E-2</v>
      </c>
      <c r="S46" s="537">
        <v>0</v>
      </c>
      <c r="T46" s="537">
        <v>0</v>
      </c>
      <c r="U46" s="536">
        <v>4.4623000000000003E-2</v>
      </c>
      <c r="V46" s="537">
        <v>19.00004801</v>
      </c>
      <c r="W46" s="537">
        <v>0</v>
      </c>
      <c r="X46" s="537">
        <v>0.82648066500000006</v>
      </c>
      <c r="Y46" s="536">
        <v>19.826528674999999</v>
      </c>
      <c r="AA46" s="559"/>
    </row>
    <row r="47" spans="2:27" s="554" customFormat="1" ht="34.9" hidden="1" customHeight="1">
      <c r="B47" s="216">
        <v>42430</v>
      </c>
      <c r="C47" s="694">
        <v>108.140693</v>
      </c>
      <c r="D47" s="694">
        <v>62.945473</v>
      </c>
      <c r="E47" s="695">
        <v>19.413307</v>
      </c>
      <c r="F47" s="695">
        <v>0</v>
      </c>
      <c r="G47" s="695">
        <v>6.1242419999999997</v>
      </c>
      <c r="H47" s="694">
        <v>25.537548999999999</v>
      </c>
      <c r="I47" s="695">
        <v>32.046322000000004</v>
      </c>
      <c r="J47" s="695">
        <v>2.8400000000000002E-4</v>
      </c>
      <c r="K47" s="695">
        <v>0.180952</v>
      </c>
      <c r="L47" s="694">
        <v>32.227558000000002</v>
      </c>
      <c r="M47" s="694">
        <v>57.765107</v>
      </c>
      <c r="N47" s="532">
        <v>5.1341979999999996</v>
      </c>
      <c r="O47" s="532">
        <v>0</v>
      </c>
      <c r="P47" s="532">
        <v>0</v>
      </c>
      <c r="Q47" s="531">
        <v>5.1341979999999996</v>
      </c>
      <c r="R47" s="532">
        <v>4.6168000000000001E-2</v>
      </c>
      <c r="S47" s="532">
        <v>0</v>
      </c>
      <c r="T47" s="532">
        <v>0</v>
      </c>
      <c r="U47" s="531">
        <v>4.6168000000000001E-2</v>
      </c>
      <c r="V47" s="532">
        <v>44.390909999999998</v>
      </c>
      <c r="W47" s="532">
        <v>0</v>
      </c>
      <c r="X47" s="532">
        <v>0.80430999999999997</v>
      </c>
      <c r="Y47" s="531">
        <v>45.195219999999999</v>
      </c>
      <c r="AA47" s="559"/>
    </row>
    <row r="48" spans="2:27" s="554" customFormat="1" ht="34.9" hidden="1" customHeight="1">
      <c r="B48" s="217">
        <v>42461</v>
      </c>
      <c r="C48" s="696">
        <v>97.859363999999999</v>
      </c>
      <c r="D48" s="696">
        <v>62.186118</v>
      </c>
      <c r="E48" s="697">
        <v>19.228967999999998</v>
      </c>
      <c r="F48" s="697">
        <v>0</v>
      </c>
      <c r="G48" s="697">
        <v>6.4493980000000004</v>
      </c>
      <c r="H48" s="696">
        <v>25.678365999999997</v>
      </c>
      <c r="I48" s="697">
        <v>31.532527999999999</v>
      </c>
      <c r="J48" s="697">
        <v>7.9999999999999996E-6</v>
      </c>
      <c r="K48" s="697">
        <v>0.18498600000000001</v>
      </c>
      <c r="L48" s="696">
        <v>31.717521999999999</v>
      </c>
      <c r="M48" s="696">
        <v>57.395887999999999</v>
      </c>
      <c r="N48" s="537">
        <v>4.7440110000000004</v>
      </c>
      <c r="O48" s="537">
        <v>0</v>
      </c>
      <c r="P48" s="537">
        <v>0</v>
      </c>
      <c r="Q48" s="536">
        <v>4.7440110000000004</v>
      </c>
      <c r="R48" s="537">
        <v>4.6219000000000003E-2</v>
      </c>
      <c r="S48" s="537">
        <v>0</v>
      </c>
      <c r="T48" s="537">
        <v>0</v>
      </c>
      <c r="U48" s="536">
        <v>4.6219000000000003E-2</v>
      </c>
      <c r="V48" s="537">
        <v>14.23692</v>
      </c>
      <c r="W48" s="537">
        <v>0</v>
      </c>
      <c r="X48" s="537">
        <v>21.436326000000001</v>
      </c>
      <c r="Y48" s="536">
        <v>35.673245999999999</v>
      </c>
      <c r="AA48" s="559"/>
    </row>
    <row r="49" spans="2:27" s="554" customFormat="1" ht="34.9" hidden="1" customHeight="1">
      <c r="B49" s="216">
        <v>42491</v>
      </c>
      <c r="C49" s="694">
        <v>90.425581862000001</v>
      </c>
      <c r="D49" s="694">
        <v>56.721751871999999</v>
      </c>
      <c r="E49" s="695">
        <v>19.076415399999998</v>
      </c>
      <c r="F49" s="695">
        <v>0</v>
      </c>
      <c r="G49" s="695">
        <v>2.8247749999999998</v>
      </c>
      <c r="H49" s="694">
        <v>21.901190399999997</v>
      </c>
      <c r="I49" s="695">
        <v>31.859855199999998</v>
      </c>
      <c r="J49" s="695">
        <v>7.712E-6</v>
      </c>
      <c r="K49" s="695">
        <v>0.17891599999999999</v>
      </c>
      <c r="L49" s="694">
        <v>32.038778911999998</v>
      </c>
      <c r="M49" s="694">
        <v>53.939969311999995</v>
      </c>
      <c r="N49" s="532">
        <v>2.7433175599999999</v>
      </c>
      <c r="O49" s="532">
        <v>0</v>
      </c>
      <c r="P49" s="532">
        <v>0</v>
      </c>
      <c r="Q49" s="531">
        <v>2.7433175599999999</v>
      </c>
      <c r="R49" s="532">
        <v>3.8464999999999999E-2</v>
      </c>
      <c r="S49" s="532">
        <v>0</v>
      </c>
      <c r="T49" s="532">
        <v>0</v>
      </c>
      <c r="U49" s="531">
        <v>3.8464999999999999E-2</v>
      </c>
      <c r="V49" s="532">
        <v>10.70685069</v>
      </c>
      <c r="W49" s="532">
        <v>0</v>
      </c>
      <c r="X49" s="532">
        <v>22.9969793</v>
      </c>
      <c r="Y49" s="531">
        <v>33.703829990000003</v>
      </c>
      <c r="AA49" s="559"/>
    </row>
    <row r="50" spans="2:27" s="554" customFormat="1" ht="34.9" hidden="1" customHeight="1">
      <c r="B50" s="217">
        <v>42522</v>
      </c>
      <c r="C50" s="696">
        <v>257.21222791000002</v>
      </c>
      <c r="D50" s="696">
        <v>221.39117496</v>
      </c>
      <c r="E50" s="697">
        <v>19.077641100000001</v>
      </c>
      <c r="F50" s="697">
        <v>0</v>
      </c>
      <c r="G50" s="697">
        <v>164.38834600000001</v>
      </c>
      <c r="H50" s="696">
        <v>183.46598710000001</v>
      </c>
      <c r="I50" s="697">
        <v>32.222422299999998</v>
      </c>
      <c r="J50" s="697">
        <v>4.8200000000000001E-4</v>
      </c>
      <c r="K50" s="697">
        <v>0.19539500000000001</v>
      </c>
      <c r="L50" s="696">
        <v>32.418299299999994</v>
      </c>
      <c r="M50" s="696">
        <v>215.88428640000001</v>
      </c>
      <c r="N50" s="537">
        <v>5.4685545599999994</v>
      </c>
      <c r="O50" s="537">
        <v>0</v>
      </c>
      <c r="P50" s="537">
        <v>0</v>
      </c>
      <c r="Q50" s="536">
        <v>5.4685545599999994</v>
      </c>
      <c r="R50" s="537">
        <v>3.8334E-2</v>
      </c>
      <c r="S50" s="537">
        <v>0</v>
      </c>
      <c r="T50" s="537">
        <v>0</v>
      </c>
      <c r="U50" s="536">
        <v>3.8334E-2</v>
      </c>
      <c r="V50" s="537">
        <v>12.692769650000001</v>
      </c>
      <c r="W50" s="537">
        <v>0</v>
      </c>
      <c r="X50" s="537">
        <v>23.1282833</v>
      </c>
      <c r="Y50" s="536">
        <v>35.821052950000002</v>
      </c>
      <c r="AA50" s="559"/>
    </row>
    <row r="51" spans="2:27" s="554" customFormat="1" ht="34.9" hidden="1" customHeight="1">
      <c r="B51" s="216">
        <v>42552</v>
      </c>
      <c r="C51" s="694">
        <v>259.76832083399995</v>
      </c>
      <c r="D51" s="694">
        <v>224.40965652399998</v>
      </c>
      <c r="E51" s="695">
        <v>18.9946594</v>
      </c>
      <c r="F51" s="695">
        <v>0</v>
      </c>
      <c r="G51" s="695">
        <v>168.40613200000001</v>
      </c>
      <c r="H51" s="694">
        <v>187.4007914</v>
      </c>
      <c r="I51" s="695">
        <v>30.205428300000001</v>
      </c>
      <c r="J51" s="695">
        <v>9.3428240000000013E-3</v>
      </c>
      <c r="K51" s="695">
        <v>0.15642800000000001</v>
      </c>
      <c r="L51" s="694">
        <v>30.371199124</v>
      </c>
      <c r="M51" s="694">
        <v>217.77199052399999</v>
      </c>
      <c r="N51" s="532">
        <v>6.6024659999999997</v>
      </c>
      <c r="O51" s="532">
        <v>0</v>
      </c>
      <c r="P51" s="532">
        <v>0</v>
      </c>
      <c r="Q51" s="531">
        <v>6.6024659999999997</v>
      </c>
      <c r="R51" s="532">
        <v>3.5200000000000002E-2</v>
      </c>
      <c r="S51" s="532">
        <v>0</v>
      </c>
      <c r="T51" s="532">
        <v>0</v>
      </c>
      <c r="U51" s="531">
        <v>3.5200000000000002E-2</v>
      </c>
      <c r="V51" s="532">
        <v>17.027561609999999</v>
      </c>
      <c r="W51" s="532">
        <v>0</v>
      </c>
      <c r="X51" s="532">
        <v>18.331102699999999</v>
      </c>
      <c r="Y51" s="531">
        <v>35.358664309999995</v>
      </c>
      <c r="AA51" s="559"/>
    </row>
    <row r="52" spans="2:27" s="554" customFormat="1" ht="34.9" hidden="1" customHeight="1">
      <c r="B52" s="217">
        <v>42583</v>
      </c>
      <c r="C52" s="696">
        <v>184.26121210899998</v>
      </c>
      <c r="D52" s="696">
        <v>149.29290179899999</v>
      </c>
      <c r="E52" s="697">
        <v>8.3779253699999998</v>
      </c>
      <c r="F52" s="697">
        <v>0</v>
      </c>
      <c r="G52" s="697">
        <v>97.547051400000001</v>
      </c>
      <c r="H52" s="696">
        <v>105.92497677</v>
      </c>
      <c r="I52" s="697">
        <v>41.460723899999998</v>
      </c>
      <c r="J52" s="697">
        <v>5.0412899999999997E-4</v>
      </c>
      <c r="K52" s="697">
        <v>0.15784899999999999</v>
      </c>
      <c r="L52" s="696">
        <v>41.619077028999996</v>
      </c>
      <c r="M52" s="696">
        <v>147.54405379899998</v>
      </c>
      <c r="N52" s="537">
        <v>1.7164740000000001</v>
      </c>
      <c r="O52" s="537">
        <v>0</v>
      </c>
      <c r="P52" s="537">
        <v>0</v>
      </c>
      <c r="Q52" s="536">
        <v>1.7164740000000001</v>
      </c>
      <c r="R52" s="537">
        <v>3.2374E-2</v>
      </c>
      <c r="S52" s="537">
        <v>0</v>
      </c>
      <c r="T52" s="537">
        <v>0</v>
      </c>
      <c r="U52" s="536">
        <v>3.2374E-2</v>
      </c>
      <c r="V52" s="537">
        <v>16.462931809999997</v>
      </c>
      <c r="W52" s="537">
        <v>0</v>
      </c>
      <c r="X52" s="537">
        <v>18.505378499999999</v>
      </c>
      <c r="Y52" s="536">
        <v>34.968310309999993</v>
      </c>
      <c r="AA52" s="559"/>
    </row>
    <row r="53" spans="2:27" s="554" customFormat="1" ht="34.9" hidden="1" customHeight="1">
      <c r="B53" s="216">
        <v>42614</v>
      </c>
      <c r="C53" s="694">
        <v>173.777230022</v>
      </c>
      <c r="D53" s="694">
        <v>148.37367914199999</v>
      </c>
      <c r="E53" s="695">
        <v>7.9120391699999999</v>
      </c>
      <c r="F53" s="695">
        <v>0</v>
      </c>
      <c r="G53" s="695">
        <v>107.843277</v>
      </c>
      <c r="H53" s="694">
        <v>115.75531617</v>
      </c>
      <c r="I53" s="695">
        <v>31.610369200000001</v>
      </c>
      <c r="J53" s="695">
        <v>5.0677000000000003E-4</v>
      </c>
      <c r="K53" s="695">
        <v>0.15879599999999999</v>
      </c>
      <c r="L53" s="694">
        <v>31.769671970000001</v>
      </c>
      <c r="M53" s="694">
        <v>147.52498814</v>
      </c>
      <c r="N53" s="532">
        <v>0.80222900200000002</v>
      </c>
      <c r="O53" s="532">
        <v>0</v>
      </c>
      <c r="P53" s="532">
        <v>0</v>
      </c>
      <c r="Q53" s="531">
        <v>0.80222900200000002</v>
      </c>
      <c r="R53" s="532">
        <v>4.6462000000000003E-2</v>
      </c>
      <c r="S53" s="532">
        <v>0</v>
      </c>
      <c r="T53" s="532">
        <v>0</v>
      </c>
      <c r="U53" s="531">
        <v>4.6462000000000003E-2</v>
      </c>
      <c r="V53" s="532">
        <v>18.502480450000004</v>
      </c>
      <c r="W53" s="532">
        <v>0</v>
      </c>
      <c r="X53" s="532">
        <v>6.9010704299999999</v>
      </c>
      <c r="Y53" s="531">
        <v>25.403550880000004</v>
      </c>
      <c r="AA53" s="559"/>
    </row>
    <row r="54" spans="2:27" s="554" customFormat="1" ht="34.9" hidden="1" customHeight="1">
      <c r="B54" s="217">
        <v>42644</v>
      </c>
      <c r="C54" s="696">
        <v>163.24027177999997</v>
      </c>
      <c r="D54" s="696">
        <v>141.03934841899996</v>
      </c>
      <c r="E54" s="697">
        <v>4.7897309699999999</v>
      </c>
      <c r="F54" s="697">
        <v>0</v>
      </c>
      <c r="G54" s="697">
        <v>106.74573599999999</v>
      </c>
      <c r="H54" s="696">
        <v>111.53546696999999</v>
      </c>
      <c r="I54" s="697">
        <v>27.855271200000001</v>
      </c>
      <c r="J54" s="697">
        <v>1.9724900000000001E-4</v>
      </c>
      <c r="K54" s="697">
        <v>0.16238900000000001</v>
      </c>
      <c r="L54" s="696">
        <v>28.017857449000001</v>
      </c>
      <c r="M54" s="696">
        <v>139.55332441899998</v>
      </c>
      <c r="N54" s="537">
        <v>1.444526</v>
      </c>
      <c r="O54" s="537">
        <v>0</v>
      </c>
      <c r="P54" s="537">
        <v>0</v>
      </c>
      <c r="Q54" s="536">
        <v>1.444526</v>
      </c>
      <c r="R54" s="537">
        <v>4.1498E-2</v>
      </c>
      <c r="S54" s="537">
        <v>0</v>
      </c>
      <c r="T54" s="537">
        <v>0</v>
      </c>
      <c r="U54" s="536">
        <v>4.1498E-2</v>
      </c>
      <c r="V54" s="537">
        <v>21.784978980000002</v>
      </c>
      <c r="W54" s="537">
        <v>0</v>
      </c>
      <c r="X54" s="537">
        <v>0.41594438099999997</v>
      </c>
      <c r="Y54" s="536">
        <v>22.200923361000001</v>
      </c>
      <c r="AA54" s="559"/>
    </row>
    <row r="55" spans="2:27" s="554" customFormat="1" ht="34.9" hidden="1" customHeight="1">
      <c r="B55" s="216">
        <v>42675</v>
      </c>
      <c r="C55" s="694">
        <v>161.31978546800002</v>
      </c>
      <c r="D55" s="694">
        <v>139.49093338400002</v>
      </c>
      <c r="E55" s="695">
        <v>9.0598650700000007</v>
      </c>
      <c r="F55" s="695">
        <v>0</v>
      </c>
      <c r="G55" s="695">
        <v>103.14099899999999</v>
      </c>
      <c r="H55" s="694">
        <v>112.20086406999999</v>
      </c>
      <c r="I55" s="695">
        <v>26.9975427</v>
      </c>
      <c r="J55" s="695">
        <v>4.7328611999999999E-2</v>
      </c>
      <c r="K55" s="695">
        <v>0.15293599999999999</v>
      </c>
      <c r="L55" s="694">
        <v>27.197807312000002</v>
      </c>
      <c r="M55" s="694">
        <v>139.398671382</v>
      </c>
      <c r="N55" s="532">
        <v>5.2041002000000003E-2</v>
      </c>
      <c r="O55" s="532">
        <v>0</v>
      </c>
      <c r="P55" s="532">
        <v>0</v>
      </c>
      <c r="Q55" s="531">
        <v>5.2041002000000003E-2</v>
      </c>
      <c r="R55" s="532">
        <v>4.0221E-2</v>
      </c>
      <c r="S55" s="532">
        <v>0</v>
      </c>
      <c r="T55" s="532">
        <v>0</v>
      </c>
      <c r="U55" s="531">
        <v>4.0221E-2</v>
      </c>
      <c r="V55" s="532">
        <v>21.374996200000002</v>
      </c>
      <c r="W55" s="532">
        <v>0</v>
      </c>
      <c r="X55" s="532">
        <v>0.45385588400000004</v>
      </c>
      <c r="Y55" s="531">
        <v>21.828852084000001</v>
      </c>
      <c r="AA55" s="559"/>
    </row>
    <row r="56" spans="2:27" s="554" customFormat="1" ht="34.9" hidden="1" customHeight="1">
      <c r="B56" s="217">
        <v>42705</v>
      </c>
      <c r="C56" s="696">
        <v>152.89580581500002</v>
      </c>
      <c r="D56" s="696">
        <v>137.41396435800002</v>
      </c>
      <c r="E56" s="697">
        <v>6.3437925399999999</v>
      </c>
      <c r="F56" s="697">
        <v>3.3026E-2</v>
      </c>
      <c r="G56" s="697">
        <v>101.781502</v>
      </c>
      <c r="H56" s="696">
        <v>108.15832054000001</v>
      </c>
      <c r="I56" s="697">
        <v>28.966803899999999</v>
      </c>
      <c r="J56" s="697">
        <v>2.5796916E-2</v>
      </c>
      <c r="K56" s="697">
        <v>0.20405300000000001</v>
      </c>
      <c r="L56" s="696">
        <v>29.196653815999998</v>
      </c>
      <c r="M56" s="696">
        <v>137.35497435600001</v>
      </c>
      <c r="N56" s="537">
        <v>1.9417001999999999E-2</v>
      </c>
      <c r="O56" s="537">
        <v>0</v>
      </c>
      <c r="P56" s="537">
        <v>0</v>
      </c>
      <c r="Q56" s="536">
        <v>1.9417001999999999E-2</v>
      </c>
      <c r="R56" s="537">
        <v>3.9572999999999997E-2</v>
      </c>
      <c r="S56" s="537">
        <v>0</v>
      </c>
      <c r="T56" s="537">
        <v>0</v>
      </c>
      <c r="U56" s="536">
        <v>3.9572999999999997E-2</v>
      </c>
      <c r="V56" s="537">
        <v>14.970102120000002</v>
      </c>
      <c r="W56" s="537">
        <v>0</v>
      </c>
      <c r="X56" s="537">
        <v>0.51173933699999996</v>
      </c>
      <c r="Y56" s="536">
        <v>15.481841457000002</v>
      </c>
      <c r="AA56" s="559"/>
    </row>
    <row r="57" spans="2:27" s="554" customFormat="1" ht="34.9" hidden="1" customHeight="1">
      <c r="B57" s="215">
        <v>2017</v>
      </c>
      <c r="C57" s="636"/>
      <c r="D57" s="636"/>
      <c r="E57" s="636"/>
      <c r="F57" s="636"/>
      <c r="G57" s="636"/>
      <c r="H57" s="636"/>
      <c r="I57" s="636"/>
      <c r="J57" s="636"/>
      <c r="K57" s="636"/>
      <c r="L57" s="636"/>
      <c r="M57" s="636"/>
      <c r="N57" s="891"/>
      <c r="O57" s="891"/>
      <c r="P57" s="891"/>
      <c r="Q57" s="891"/>
      <c r="R57" s="891"/>
      <c r="S57" s="891"/>
      <c r="T57" s="891"/>
      <c r="U57" s="891"/>
      <c r="V57" s="891"/>
      <c r="W57" s="891"/>
      <c r="X57" s="897"/>
      <c r="Y57" s="891"/>
      <c r="AA57" s="559"/>
    </row>
    <row r="58" spans="2:27" s="554" customFormat="1" ht="34.9" hidden="1" customHeight="1">
      <c r="B58" s="216">
        <v>42736</v>
      </c>
      <c r="C58" s="694">
        <v>133.590929969</v>
      </c>
      <c r="D58" s="694">
        <v>113.63690257300001</v>
      </c>
      <c r="E58" s="695">
        <v>2.2707620400000001</v>
      </c>
      <c r="F58" s="695">
        <v>3.3026E-2</v>
      </c>
      <c r="G58" s="695">
        <v>81.680930500000002</v>
      </c>
      <c r="H58" s="694">
        <v>83.984718540000003</v>
      </c>
      <c r="I58" s="695">
        <v>24.8235375</v>
      </c>
      <c r="J58" s="695">
        <v>2.6387532999999998E-2</v>
      </c>
      <c r="K58" s="695">
        <v>0.20983499999999999</v>
      </c>
      <c r="L58" s="694">
        <v>25.059760033000003</v>
      </c>
      <c r="M58" s="694">
        <v>109.04447857300001</v>
      </c>
      <c r="N58" s="532">
        <v>4.5519449999999999</v>
      </c>
      <c r="O58" s="532">
        <v>0</v>
      </c>
      <c r="P58" s="532">
        <v>0</v>
      </c>
      <c r="Q58" s="531">
        <v>4.5519449999999999</v>
      </c>
      <c r="R58" s="532">
        <v>4.0479000000000001E-2</v>
      </c>
      <c r="S58" s="532">
        <v>0</v>
      </c>
      <c r="T58" s="532">
        <v>0</v>
      </c>
      <c r="U58" s="531">
        <v>4.0479000000000001E-2</v>
      </c>
      <c r="V58" s="532">
        <v>19.300882140000002</v>
      </c>
      <c r="W58" s="532">
        <v>0</v>
      </c>
      <c r="X58" s="532">
        <v>0.65314525600000006</v>
      </c>
      <c r="Y58" s="531">
        <v>19.954027396000001</v>
      </c>
      <c r="AA58" s="559"/>
    </row>
    <row r="59" spans="2:27" s="554" customFormat="1" ht="34.9" hidden="1" customHeight="1">
      <c r="B59" s="217">
        <v>42768</v>
      </c>
      <c r="C59" s="696">
        <v>130.21620916500001</v>
      </c>
      <c r="D59" s="696">
        <v>108.28820067000001</v>
      </c>
      <c r="E59" s="697">
        <v>2.2583270400000002</v>
      </c>
      <c r="F59" s="697">
        <v>3.3026E-2</v>
      </c>
      <c r="G59" s="697">
        <v>82.662079900000009</v>
      </c>
      <c r="H59" s="696">
        <v>84.953432940000013</v>
      </c>
      <c r="I59" s="697">
        <v>23.072986499999999</v>
      </c>
      <c r="J59" s="697">
        <v>5.8822799999999999E-4</v>
      </c>
      <c r="K59" s="697">
        <v>0.21831500000000001</v>
      </c>
      <c r="L59" s="696">
        <v>23.291889728000001</v>
      </c>
      <c r="M59" s="696">
        <v>108.24532266800001</v>
      </c>
      <c r="N59" s="537">
        <v>5.4290020000000005E-3</v>
      </c>
      <c r="O59" s="537">
        <v>0</v>
      </c>
      <c r="P59" s="537">
        <v>0</v>
      </c>
      <c r="Q59" s="536">
        <v>5.4290020000000005E-3</v>
      </c>
      <c r="R59" s="537">
        <v>3.7449000000000003E-2</v>
      </c>
      <c r="S59" s="537">
        <v>0</v>
      </c>
      <c r="T59" s="537">
        <v>0</v>
      </c>
      <c r="U59" s="536">
        <v>3.7449000000000003E-2</v>
      </c>
      <c r="V59" s="537">
        <v>21.51038058</v>
      </c>
      <c r="W59" s="537">
        <v>0</v>
      </c>
      <c r="X59" s="537">
        <v>0.41762791499999996</v>
      </c>
      <c r="Y59" s="536">
        <v>21.928008495</v>
      </c>
      <c r="AA59" s="559"/>
    </row>
    <row r="60" spans="2:27" s="554" customFormat="1" ht="34.9" hidden="1" customHeight="1">
      <c r="B60" s="216">
        <v>42795</v>
      </c>
      <c r="C60" s="694">
        <v>138.493777249</v>
      </c>
      <c r="D60" s="694">
        <v>116.634753119</v>
      </c>
      <c r="E60" s="695">
        <v>1.88399428</v>
      </c>
      <c r="F60" s="695">
        <v>3.3026E-2</v>
      </c>
      <c r="G60" s="695">
        <v>92.426923700000003</v>
      </c>
      <c r="H60" s="694">
        <v>94.343943980000006</v>
      </c>
      <c r="I60" s="695">
        <v>22.022637399999997</v>
      </c>
      <c r="J60" s="695">
        <v>7.6873699999999991E-4</v>
      </c>
      <c r="K60" s="695">
        <v>0.22395699999999999</v>
      </c>
      <c r="L60" s="694">
        <v>22.247363136999997</v>
      </c>
      <c r="M60" s="694">
        <v>116.591307117</v>
      </c>
      <c r="N60" s="532">
        <v>5.4280020000000003E-3</v>
      </c>
      <c r="O60" s="532">
        <v>0</v>
      </c>
      <c r="P60" s="532">
        <v>0</v>
      </c>
      <c r="Q60" s="531">
        <v>5.4280020000000003E-3</v>
      </c>
      <c r="R60" s="532">
        <v>3.8018000000000003E-2</v>
      </c>
      <c r="S60" s="532">
        <v>0</v>
      </c>
      <c r="T60" s="532">
        <v>0</v>
      </c>
      <c r="U60" s="531">
        <v>3.8018000000000003E-2</v>
      </c>
      <c r="V60" s="532">
        <v>21.590451959999999</v>
      </c>
      <c r="W60" s="532">
        <v>0</v>
      </c>
      <c r="X60" s="532">
        <v>0.26857217</v>
      </c>
      <c r="Y60" s="531">
        <v>21.859024129999998</v>
      </c>
      <c r="AA60" s="559"/>
    </row>
    <row r="61" spans="2:27" s="554" customFormat="1" ht="34.9" hidden="1" customHeight="1">
      <c r="B61" s="217">
        <v>42826</v>
      </c>
      <c r="C61" s="696">
        <v>131.27716021200001</v>
      </c>
      <c r="D61" s="696">
        <v>117.99430147200002</v>
      </c>
      <c r="E61" s="697">
        <v>4.6700006700000003</v>
      </c>
      <c r="F61" s="697">
        <v>3.3026E-2</v>
      </c>
      <c r="G61" s="697">
        <v>93.343119999999999</v>
      </c>
      <c r="H61" s="696">
        <v>98.046146670000013</v>
      </c>
      <c r="I61" s="697">
        <v>19.7048728</v>
      </c>
      <c r="J61" s="697">
        <v>9.3800000000000003E-4</v>
      </c>
      <c r="K61" s="697">
        <v>0.198572</v>
      </c>
      <c r="L61" s="696">
        <v>19.9043828</v>
      </c>
      <c r="M61" s="696">
        <v>117.95052947000002</v>
      </c>
      <c r="N61" s="537">
        <v>5.2220020000000008E-3</v>
      </c>
      <c r="O61" s="537">
        <v>0</v>
      </c>
      <c r="P61" s="537">
        <v>0</v>
      </c>
      <c r="Q61" s="536">
        <v>5.2220020000000008E-3</v>
      </c>
      <c r="R61" s="537">
        <v>3.8550000000000001E-2</v>
      </c>
      <c r="S61" s="537">
        <v>0</v>
      </c>
      <c r="T61" s="537">
        <v>0</v>
      </c>
      <c r="U61" s="536">
        <v>3.8550000000000001E-2</v>
      </c>
      <c r="V61" s="537">
        <v>13.09584501</v>
      </c>
      <c r="W61" s="537">
        <v>0</v>
      </c>
      <c r="X61" s="537">
        <v>0.18701373000000002</v>
      </c>
      <c r="Y61" s="536">
        <v>13.28285874</v>
      </c>
      <c r="AA61" s="559"/>
    </row>
    <row r="62" spans="2:27" s="554" customFormat="1" ht="34.9" hidden="1" customHeight="1">
      <c r="B62" s="216">
        <v>42856</v>
      </c>
      <c r="C62" s="694">
        <v>135.920456785</v>
      </c>
      <c r="D62" s="694">
        <v>118.90892607699999</v>
      </c>
      <c r="E62" s="695">
        <v>2.9730763799999997</v>
      </c>
      <c r="F62" s="695">
        <v>3.3028000000000002E-2</v>
      </c>
      <c r="G62" s="695">
        <v>95.839142499999994</v>
      </c>
      <c r="H62" s="694">
        <v>98.845246879999991</v>
      </c>
      <c r="I62" s="695">
        <v>19.748816399999999</v>
      </c>
      <c r="J62" s="695">
        <v>9.6079499999999997E-4</v>
      </c>
      <c r="K62" s="695">
        <v>0.23422399999999999</v>
      </c>
      <c r="L62" s="694">
        <v>19.984001195000001</v>
      </c>
      <c r="M62" s="694">
        <v>118.829248075</v>
      </c>
      <c r="N62" s="532">
        <v>4.0191002000000003E-2</v>
      </c>
      <c r="O62" s="532">
        <v>0</v>
      </c>
      <c r="P62" s="532">
        <v>0</v>
      </c>
      <c r="Q62" s="531">
        <v>4.0191002000000003E-2</v>
      </c>
      <c r="R62" s="532">
        <v>3.9487000000000001E-2</v>
      </c>
      <c r="S62" s="532">
        <v>0</v>
      </c>
      <c r="T62" s="532">
        <v>0</v>
      </c>
      <c r="U62" s="531">
        <v>3.9487000000000001E-2</v>
      </c>
      <c r="V62" s="532">
        <v>16.82797592</v>
      </c>
      <c r="W62" s="532">
        <v>0</v>
      </c>
      <c r="X62" s="532">
        <v>0.183554788</v>
      </c>
      <c r="Y62" s="531">
        <v>17.011530707999999</v>
      </c>
      <c r="AA62" s="559"/>
    </row>
    <row r="63" spans="2:27" s="554" customFormat="1" ht="34.9" hidden="1" customHeight="1">
      <c r="B63" s="217">
        <v>42887</v>
      </c>
      <c r="C63" s="696">
        <v>127.248011349</v>
      </c>
      <c r="D63" s="696">
        <v>108.95317638900001</v>
      </c>
      <c r="E63" s="697">
        <v>2.8831504300000002</v>
      </c>
      <c r="F63" s="697">
        <v>3.3028000000000002E-2</v>
      </c>
      <c r="G63" s="697">
        <v>88.951900499999994</v>
      </c>
      <c r="H63" s="696">
        <v>91.868078929999996</v>
      </c>
      <c r="I63" s="697">
        <v>16.6683457</v>
      </c>
      <c r="J63" s="697">
        <v>8.3001361999999995E-2</v>
      </c>
      <c r="K63" s="697">
        <v>0.22129539499999998</v>
      </c>
      <c r="L63" s="696">
        <v>16.972642456999999</v>
      </c>
      <c r="M63" s="696">
        <v>108.840721387</v>
      </c>
      <c r="N63" s="537">
        <v>6.6441001999999999E-2</v>
      </c>
      <c r="O63" s="537">
        <v>0</v>
      </c>
      <c r="P63" s="537">
        <v>0</v>
      </c>
      <c r="Q63" s="536">
        <v>6.6441001999999999E-2</v>
      </c>
      <c r="R63" s="537">
        <v>4.6013999999999999E-2</v>
      </c>
      <c r="S63" s="537">
        <v>0</v>
      </c>
      <c r="T63" s="537">
        <v>0</v>
      </c>
      <c r="U63" s="536">
        <v>4.6013999999999999E-2</v>
      </c>
      <c r="V63" s="537">
        <v>18.112065849999997</v>
      </c>
      <c r="W63" s="537">
        <v>0</v>
      </c>
      <c r="X63" s="537">
        <v>0.18276910999999998</v>
      </c>
      <c r="Y63" s="536">
        <v>18.294834959999996</v>
      </c>
      <c r="AA63" s="559"/>
    </row>
    <row r="64" spans="2:27" s="554" customFormat="1" ht="34.9" hidden="1" customHeight="1">
      <c r="B64" s="216">
        <v>42917</v>
      </c>
      <c r="C64" s="694">
        <v>130.48183115</v>
      </c>
      <c r="D64" s="694">
        <v>114.44477507000001</v>
      </c>
      <c r="E64" s="695">
        <v>2.36067837</v>
      </c>
      <c r="F64" s="695">
        <v>3.3028000000000002E-2</v>
      </c>
      <c r="G64" s="695">
        <v>96.277998699999998</v>
      </c>
      <c r="H64" s="694">
        <v>98.671705070000002</v>
      </c>
      <c r="I64" s="695">
        <v>15.405842300000002</v>
      </c>
      <c r="J64" s="695">
        <v>1.7497302999999999E-2</v>
      </c>
      <c r="K64" s="695">
        <v>0.24573439499999999</v>
      </c>
      <c r="L64" s="694">
        <v>15.669073998000002</v>
      </c>
      <c r="M64" s="694">
        <v>114.340779068</v>
      </c>
      <c r="N64" s="532">
        <v>5.6630001999999999E-2</v>
      </c>
      <c r="O64" s="532">
        <v>0</v>
      </c>
      <c r="P64" s="532">
        <v>0</v>
      </c>
      <c r="Q64" s="531">
        <v>5.6630001999999999E-2</v>
      </c>
      <c r="R64" s="532">
        <v>4.7365999999999998E-2</v>
      </c>
      <c r="S64" s="532">
        <v>0</v>
      </c>
      <c r="T64" s="532">
        <v>0</v>
      </c>
      <c r="U64" s="531">
        <v>4.7365999999999998E-2</v>
      </c>
      <c r="V64" s="532">
        <v>15.849569970000001</v>
      </c>
      <c r="W64" s="532">
        <v>0</v>
      </c>
      <c r="X64" s="532">
        <v>0.18748610999999998</v>
      </c>
      <c r="Y64" s="531">
        <v>16.037056079999999</v>
      </c>
      <c r="AA64" s="559"/>
    </row>
    <row r="65" spans="2:27" s="554" customFormat="1" ht="34.9" hidden="1" customHeight="1">
      <c r="B65" s="217">
        <v>42948</v>
      </c>
      <c r="C65" s="696">
        <v>130.023988</v>
      </c>
      <c r="D65" s="696">
        <v>114.591418</v>
      </c>
      <c r="E65" s="697">
        <v>2.8225720000000001</v>
      </c>
      <c r="F65" s="697">
        <v>3.3028000000000002E-2</v>
      </c>
      <c r="G65" s="697">
        <v>97.542699999999996</v>
      </c>
      <c r="H65" s="696">
        <v>100.39829999999999</v>
      </c>
      <c r="I65" s="697">
        <v>13.844673999999999</v>
      </c>
      <c r="J65" s="697">
        <v>1.882E-3</v>
      </c>
      <c r="K65" s="697">
        <v>0.25970500000000002</v>
      </c>
      <c r="L65" s="696">
        <v>14.106261</v>
      </c>
      <c r="M65" s="696">
        <v>114.504561</v>
      </c>
      <c r="N65" s="537">
        <v>1.4683E-2</v>
      </c>
      <c r="O65" s="537">
        <v>0</v>
      </c>
      <c r="P65" s="537">
        <v>0</v>
      </c>
      <c r="Q65" s="536">
        <v>1.4683E-2</v>
      </c>
      <c r="R65" s="537">
        <v>7.2174000000000002E-2</v>
      </c>
      <c r="S65" s="537">
        <v>0</v>
      </c>
      <c r="T65" s="537">
        <v>0</v>
      </c>
      <c r="U65" s="536">
        <v>7.2174000000000002E-2</v>
      </c>
      <c r="V65" s="537">
        <v>14.722</v>
      </c>
      <c r="W65" s="537">
        <v>0</v>
      </c>
      <c r="X65" s="537">
        <v>0.71057000000000003</v>
      </c>
      <c r="Y65" s="536">
        <v>15.43257</v>
      </c>
      <c r="AA65" s="559"/>
    </row>
    <row r="66" spans="2:27" s="554" customFormat="1" ht="34.9" hidden="1" customHeight="1">
      <c r="B66" s="216">
        <v>42979</v>
      </c>
      <c r="C66" s="694">
        <v>134.756003789</v>
      </c>
      <c r="D66" s="694">
        <v>112.300299729</v>
      </c>
      <c r="E66" s="695">
        <v>3.9763623999999997</v>
      </c>
      <c r="F66" s="695">
        <v>3.3028000000000002E-2</v>
      </c>
      <c r="G66" s="695">
        <v>97.500258700000003</v>
      </c>
      <c r="H66" s="694">
        <v>101.5096491</v>
      </c>
      <c r="I66" s="695">
        <v>10.4832851</v>
      </c>
      <c r="J66" s="695">
        <v>8.4549099999999997E-4</v>
      </c>
      <c r="K66" s="695">
        <v>0.218926395</v>
      </c>
      <c r="L66" s="694">
        <v>10.703056986</v>
      </c>
      <c r="M66" s="694">
        <v>112.212706086</v>
      </c>
      <c r="N66" s="532">
        <v>1.6881643000000002E-2</v>
      </c>
      <c r="O66" s="532">
        <v>0</v>
      </c>
      <c r="P66" s="532">
        <v>0</v>
      </c>
      <c r="Q66" s="531">
        <v>1.6881643000000002E-2</v>
      </c>
      <c r="R66" s="532">
        <v>7.0711999999999997E-2</v>
      </c>
      <c r="S66" s="532">
        <v>0</v>
      </c>
      <c r="T66" s="532">
        <v>0</v>
      </c>
      <c r="U66" s="531">
        <v>7.0711999999999997E-2</v>
      </c>
      <c r="V66" s="532">
        <v>22.299936149999997</v>
      </c>
      <c r="W66" s="532">
        <v>0</v>
      </c>
      <c r="X66" s="532">
        <v>0.15576791000000001</v>
      </c>
      <c r="Y66" s="531">
        <v>22.455704059999999</v>
      </c>
      <c r="AA66" s="559"/>
    </row>
    <row r="67" spans="2:27" s="554" customFormat="1" ht="34.9" hidden="1" customHeight="1">
      <c r="B67" s="217">
        <v>43009</v>
      </c>
      <c r="C67" s="696">
        <v>124.252463804</v>
      </c>
      <c r="D67" s="696">
        <v>106.581661935</v>
      </c>
      <c r="E67" s="697">
        <v>1.4691221299999999</v>
      </c>
      <c r="F67" s="697">
        <v>3.3028000000000002E-2</v>
      </c>
      <c r="G67" s="697">
        <v>96.557242599999995</v>
      </c>
      <c r="H67" s="696">
        <v>98.059392729999999</v>
      </c>
      <c r="I67" s="697">
        <v>8.2205638299999997</v>
      </c>
      <c r="J67" s="697">
        <v>4.8335999999999999E-5</v>
      </c>
      <c r="K67" s="697">
        <v>0.21913239600000001</v>
      </c>
      <c r="L67" s="696">
        <v>8.4397445620000013</v>
      </c>
      <c r="M67" s="696">
        <v>106.499137292</v>
      </c>
      <c r="N67" s="537">
        <v>1.2391643000000001E-2</v>
      </c>
      <c r="O67" s="537">
        <v>0</v>
      </c>
      <c r="P67" s="537">
        <v>0</v>
      </c>
      <c r="Q67" s="536">
        <v>1.2391643000000001E-2</v>
      </c>
      <c r="R67" s="537">
        <v>7.0133000000000001E-2</v>
      </c>
      <c r="S67" s="537">
        <v>0</v>
      </c>
      <c r="T67" s="537">
        <v>0</v>
      </c>
      <c r="U67" s="536">
        <v>7.0133000000000001E-2</v>
      </c>
      <c r="V67" s="537">
        <v>17.5180173</v>
      </c>
      <c r="W67" s="537">
        <v>0</v>
      </c>
      <c r="X67" s="537">
        <v>0.15278456899999998</v>
      </c>
      <c r="Y67" s="536">
        <v>17.670801869000002</v>
      </c>
      <c r="AA67" s="559"/>
    </row>
    <row r="68" spans="2:27" s="554" customFormat="1" ht="34.9" hidden="1" customHeight="1">
      <c r="B68" s="216">
        <v>43040</v>
      </c>
      <c r="C68" s="694">
        <v>132.470531193</v>
      </c>
      <c r="D68" s="694">
        <v>118.832340648</v>
      </c>
      <c r="E68" s="695">
        <v>1.7772574299999999</v>
      </c>
      <c r="F68" s="695">
        <v>3.3029999999999997E-2</v>
      </c>
      <c r="G68" s="695">
        <v>109.773713</v>
      </c>
      <c r="H68" s="694">
        <v>111.58400043</v>
      </c>
      <c r="I68" s="695">
        <v>6.9347119900000003</v>
      </c>
      <c r="J68" s="695">
        <v>1.8418899999999999E-4</v>
      </c>
      <c r="K68" s="695">
        <v>0.23210639600000002</v>
      </c>
      <c r="L68" s="694">
        <v>7.1670025749999997</v>
      </c>
      <c r="M68" s="694">
        <v>118.751003005</v>
      </c>
      <c r="N68" s="532">
        <v>1.7344643E-2</v>
      </c>
      <c r="O68" s="532">
        <v>0</v>
      </c>
      <c r="P68" s="532">
        <v>0</v>
      </c>
      <c r="Q68" s="531">
        <v>1.7344643E-2</v>
      </c>
      <c r="R68" s="532">
        <v>6.3992999999999994E-2</v>
      </c>
      <c r="S68" s="532">
        <v>0</v>
      </c>
      <c r="T68" s="532">
        <v>0</v>
      </c>
      <c r="U68" s="531">
        <v>6.3992999999999994E-2</v>
      </c>
      <c r="V68" s="532">
        <v>12.949960120000002</v>
      </c>
      <c r="W68" s="532">
        <v>0</v>
      </c>
      <c r="X68" s="532">
        <v>0.68823042500000009</v>
      </c>
      <c r="Y68" s="531">
        <v>13.638190545000002</v>
      </c>
      <c r="AA68" s="559"/>
    </row>
    <row r="69" spans="2:27" s="554" customFormat="1" ht="34.9" hidden="1" customHeight="1">
      <c r="B69" s="217">
        <v>43070</v>
      </c>
      <c r="C69" s="696">
        <v>142.38332955199999</v>
      </c>
      <c r="D69" s="696">
        <v>127.18822020199998</v>
      </c>
      <c r="E69" s="697">
        <v>6.2539587300000008</v>
      </c>
      <c r="F69" s="697">
        <v>3.3029999999999997E-2</v>
      </c>
      <c r="G69" s="697">
        <v>107.587155</v>
      </c>
      <c r="H69" s="696">
        <v>113.87414372999999</v>
      </c>
      <c r="I69" s="697">
        <v>6.8726254200000003</v>
      </c>
      <c r="J69" s="697">
        <v>1.9001200000000001E-4</v>
      </c>
      <c r="K69" s="697">
        <v>0.36214139699999998</v>
      </c>
      <c r="L69" s="696">
        <v>7.2349568290000006</v>
      </c>
      <c r="M69" s="696">
        <v>121.10910055899998</v>
      </c>
      <c r="N69" s="537">
        <v>7.6466429999999998E-3</v>
      </c>
      <c r="O69" s="537">
        <v>0</v>
      </c>
      <c r="P69" s="537">
        <v>6.0066480000000002</v>
      </c>
      <c r="Q69" s="536">
        <v>6.0142946430000004</v>
      </c>
      <c r="R69" s="537">
        <v>6.4824999999999994E-2</v>
      </c>
      <c r="S69" s="537">
        <v>0</v>
      </c>
      <c r="T69" s="537">
        <v>0</v>
      </c>
      <c r="U69" s="536">
        <v>6.4824999999999994E-2</v>
      </c>
      <c r="V69" s="537">
        <v>14.53449792</v>
      </c>
      <c r="W69" s="537">
        <v>0</v>
      </c>
      <c r="X69" s="537">
        <v>0.66061143</v>
      </c>
      <c r="Y69" s="536">
        <v>15.195109349999999</v>
      </c>
      <c r="AA69" s="559"/>
    </row>
    <row r="70" spans="2:27" s="554" customFormat="1" ht="34.9" hidden="1" customHeight="1">
      <c r="B70" s="215">
        <v>2018</v>
      </c>
      <c r="C70" s="636"/>
      <c r="D70" s="636"/>
      <c r="E70" s="636"/>
      <c r="F70" s="636"/>
      <c r="G70" s="636"/>
      <c r="H70" s="636"/>
      <c r="I70" s="636"/>
      <c r="J70" s="636"/>
      <c r="K70" s="636"/>
      <c r="L70" s="636"/>
      <c r="M70" s="636"/>
      <c r="N70" s="891"/>
      <c r="O70" s="891"/>
      <c r="P70" s="891"/>
      <c r="Q70" s="891"/>
      <c r="R70" s="891"/>
      <c r="S70" s="891"/>
      <c r="T70" s="891"/>
      <c r="U70" s="891"/>
      <c r="V70" s="891"/>
      <c r="W70" s="891"/>
      <c r="X70" s="897"/>
      <c r="Y70" s="891"/>
      <c r="AA70" s="559"/>
    </row>
    <row r="71" spans="2:27" s="554" customFormat="1" ht="34.9" hidden="1" customHeight="1">
      <c r="B71" s="216">
        <v>43101</v>
      </c>
      <c r="C71" s="694">
        <v>150.78260240400002</v>
      </c>
      <c r="D71" s="694">
        <v>129.52970536900003</v>
      </c>
      <c r="E71" s="695">
        <v>4.6350770800000003</v>
      </c>
      <c r="F71" s="695">
        <v>3.1877999999999997E-2</v>
      </c>
      <c r="G71" s="695">
        <v>110.21468400000001</v>
      </c>
      <c r="H71" s="694">
        <v>114.88163908000001</v>
      </c>
      <c r="I71" s="695">
        <v>7.00712504</v>
      </c>
      <c r="J71" s="695">
        <v>9.2080899999999997E-4</v>
      </c>
      <c r="K71" s="695">
        <v>0.32420100000000002</v>
      </c>
      <c r="L71" s="694">
        <v>7.3322468490000006</v>
      </c>
      <c r="M71" s="694">
        <v>122.21388592900001</v>
      </c>
      <c r="N71" s="532">
        <v>1.23157644</v>
      </c>
      <c r="O71" s="532">
        <v>0</v>
      </c>
      <c r="P71" s="532">
        <v>6.0170830000000004</v>
      </c>
      <c r="Q71" s="531">
        <v>7.2486594400000008</v>
      </c>
      <c r="R71" s="532">
        <v>6.7159999999999997E-2</v>
      </c>
      <c r="S71" s="532">
        <v>0</v>
      </c>
      <c r="T71" s="532">
        <v>0</v>
      </c>
      <c r="U71" s="531">
        <v>6.7159999999999997E-2</v>
      </c>
      <c r="V71" s="532">
        <v>20.516524359999998</v>
      </c>
      <c r="W71" s="532">
        <v>0</v>
      </c>
      <c r="X71" s="532">
        <v>0.73637267500000003</v>
      </c>
      <c r="Y71" s="531">
        <v>21.252897034999997</v>
      </c>
      <c r="AA71" s="559"/>
    </row>
    <row r="72" spans="2:27" s="554" customFormat="1" ht="34.9" hidden="1" customHeight="1">
      <c r="B72" s="217">
        <v>43133</v>
      </c>
      <c r="C72" s="696">
        <v>144.866785198</v>
      </c>
      <c r="D72" s="696">
        <v>122.33459306600001</v>
      </c>
      <c r="E72" s="697">
        <v>2.9400749400000001</v>
      </c>
      <c r="F72" s="697">
        <v>3.0877000000000002E-2</v>
      </c>
      <c r="G72" s="697">
        <v>103.274427</v>
      </c>
      <c r="H72" s="696">
        <v>106.24537894000001</v>
      </c>
      <c r="I72" s="697">
        <v>6.1405364200000001</v>
      </c>
      <c r="J72" s="697">
        <v>9.0526599999999995E-4</v>
      </c>
      <c r="K72" s="697">
        <v>0.332814</v>
      </c>
      <c r="L72" s="696">
        <v>6.4742556860000002</v>
      </c>
      <c r="M72" s="696">
        <v>112.71963462600002</v>
      </c>
      <c r="N72" s="537">
        <v>6.0769994400000007</v>
      </c>
      <c r="O72" s="537">
        <v>0</v>
      </c>
      <c r="P72" s="537">
        <v>3.4741</v>
      </c>
      <c r="Q72" s="536">
        <v>9.5510994400000016</v>
      </c>
      <c r="R72" s="537">
        <v>6.3858999999999999E-2</v>
      </c>
      <c r="S72" s="537">
        <v>0</v>
      </c>
      <c r="T72" s="537">
        <v>0</v>
      </c>
      <c r="U72" s="536">
        <v>6.3858999999999999E-2</v>
      </c>
      <c r="V72" s="537">
        <v>21.85036491</v>
      </c>
      <c r="W72" s="537">
        <v>0</v>
      </c>
      <c r="X72" s="537">
        <v>0.6818272219999999</v>
      </c>
      <c r="Y72" s="536">
        <v>22.532192131999999</v>
      </c>
      <c r="AA72" s="559"/>
    </row>
    <row r="73" spans="2:27" s="554" customFormat="1" ht="34.9" hidden="1" customHeight="1">
      <c r="B73" s="216">
        <v>43160</v>
      </c>
      <c r="C73" s="694">
        <v>144.977292965</v>
      </c>
      <c r="D73" s="694">
        <v>116.33007122000001</v>
      </c>
      <c r="E73" s="695">
        <v>2.46031383</v>
      </c>
      <c r="F73" s="695">
        <v>3.0877000000000002E-2</v>
      </c>
      <c r="G73" s="695">
        <v>103.589917</v>
      </c>
      <c r="H73" s="694">
        <v>106.08110783000001</v>
      </c>
      <c r="I73" s="695">
        <v>9.5045406700000008</v>
      </c>
      <c r="J73" s="695">
        <v>1.0792760000000001E-3</v>
      </c>
      <c r="K73" s="695">
        <v>0.32188699999999998</v>
      </c>
      <c r="L73" s="694">
        <v>9.8275069460000015</v>
      </c>
      <c r="M73" s="694">
        <v>115.90861477600001</v>
      </c>
      <c r="N73" s="532">
        <v>0.35774044399999999</v>
      </c>
      <c r="O73" s="532">
        <v>0</v>
      </c>
      <c r="P73" s="532">
        <v>0</v>
      </c>
      <c r="Q73" s="531">
        <v>0.35774044399999999</v>
      </c>
      <c r="R73" s="532">
        <v>6.3715999999999995E-2</v>
      </c>
      <c r="S73" s="532">
        <v>0</v>
      </c>
      <c r="T73" s="532">
        <v>0</v>
      </c>
      <c r="U73" s="531">
        <v>6.3715999999999995E-2</v>
      </c>
      <c r="V73" s="532">
        <v>27.933726399999998</v>
      </c>
      <c r="W73" s="532">
        <v>0</v>
      </c>
      <c r="X73" s="532">
        <v>0.713495345</v>
      </c>
      <c r="Y73" s="531">
        <v>28.647221744999996</v>
      </c>
      <c r="AA73" s="559"/>
    </row>
    <row r="74" spans="2:27" s="554" customFormat="1" ht="34.9" hidden="1" customHeight="1">
      <c r="B74" s="217">
        <v>43191</v>
      </c>
      <c r="C74" s="696">
        <v>165.39687230499999</v>
      </c>
      <c r="D74" s="696">
        <v>135.67327000199998</v>
      </c>
      <c r="E74" s="697">
        <v>25.164827600000002</v>
      </c>
      <c r="F74" s="697">
        <v>3.0877000000000002E-2</v>
      </c>
      <c r="G74" s="697">
        <v>101.838459</v>
      </c>
      <c r="H74" s="696">
        <v>127.0341636</v>
      </c>
      <c r="I74" s="697">
        <v>7.8907585300000003</v>
      </c>
      <c r="J74" s="697">
        <v>1.0614280000000001E-3</v>
      </c>
      <c r="K74" s="697">
        <v>0.31979099999999999</v>
      </c>
      <c r="L74" s="696">
        <v>8.2116109579999996</v>
      </c>
      <c r="M74" s="696">
        <v>135.24577455799999</v>
      </c>
      <c r="N74" s="537">
        <v>0.36483244400000003</v>
      </c>
      <c r="O74" s="537">
        <v>0</v>
      </c>
      <c r="P74" s="537">
        <v>0</v>
      </c>
      <c r="Q74" s="536">
        <v>0.36483244400000003</v>
      </c>
      <c r="R74" s="537">
        <v>6.2662999999999996E-2</v>
      </c>
      <c r="S74" s="537">
        <v>0</v>
      </c>
      <c r="T74" s="537">
        <v>0</v>
      </c>
      <c r="U74" s="536">
        <v>6.2662999999999996E-2</v>
      </c>
      <c r="V74" s="537">
        <v>28.9586784</v>
      </c>
      <c r="W74" s="537">
        <v>0</v>
      </c>
      <c r="X74" s="537">
        <v>0.76492390300000002</v>
      </c>
      <c r="Y74" s="536">
        <v>29.723602303</v>
      </c>
      <c r="AA74" s="559"/>
    </row>
    <row r="75" spans="2:27" s="554" customFormat="1" ht="34.9" hidden="1" customHeight="1">
      <c r="B75" s="216">
        <v>43221</v>
      </c>
      <c r="C75" s="694">
        <v>178.73574456899999</v>
      </c>
      <c r="D75" s="694">
        <v>145.015500264</v>
      </c>
      <c r="E75" s="695">
        <v>22.503960899999999</v>
      </c>
      <c r="F75" s="695">
        <v>3.0879E-2</v>
      </c>
      <c r="G75" s="695">
        <v>113.967096</v>
      </c>
      <c r="H75" s="694">
        <v>136.50193590000001</v>
      </c>
      <c r="I75" s="695">
        <v>8.12198186</v>
      </c>
      <c r="J75" s="695">
        <v>2.0070599999999997E-3</v>
      </c>
      <c r="K75" s="695">
        <v>0.35619499999999998</v>
      </c>
      <c r="L75" s="694">
        <v>8.48018392</v>
      </c>
      <c r="M75" s="694">
        <v>144.98211982000001</v>
      </c>
      <c r="N75" s="532">
        <v>6.0814440000000001E-3</v>
      </c>
      <c r="O75" s="532">
        <v>0</v>
      </c>
      <c r="P75" s="532">
        <v>0</v>
      </c>
      <c r="Q75" s="531">
        <v>6.0814440000000001E-3</v>
      </c>
      <c r="R75" s="532">
        <v>2.7299E-2</v>
      </c>
      <c r="S75" s="532">
        <v>0</v>
      </c>
      <c r="T75" s="532">
        <v>0</v>
      </c>
      <c r="U75" s="531">
        <v>2.7299E-2</v>
      </c>
      <c r="V75" s="532">
        <v>32.971007200000003</v>
      </c>
      <c r="W75" s="532">
        <v>0</v>
      </c>
      <c r="X75" s="532">
        <v>0.74923710499999996</v>
      </c>
      <c r="Y75" s="531">
        <v>33.720244305000001</v>
      </c>
      <c r="AA75" s="559"/>
    </row>
    <row r="76" spans="2:27" s="554" customFormat="1" ht="34.9" hidden="1" customHeight="1">
      <c r="B76" s="217">
        <v>43252</v>
      </c>
      <c r="C76" s="696">
        <v>181.89981313499999</v>
      </c>
      <c r="D76" s="696">
        <v>149.52452595699998</v>
      </c>
      <c r="E76" s="697">
        <v>22.232865799999999</v>
      </c>
      <c r="F76" s="697">
        <v>3.0879E-2</v>
      </c>
      <c r="G76" s="697">
        <v>107.66833800000001</v>
      </c>
      <c r="H76" s="696">
        <v>129.93208279999999</v>
      </c>
      <c r="I76" s="697">
        <v>17.211812800000001</v>
      </c>
      <c r="J76" s="697">
        <v>2.4574726999999998E-2</v>
      </c>
      <c r="K76" s="697">
        <v>0.36914999999999998</v>
      </c>
      <c r="L76" s="696">
        <v>17.605537527000003</v>
      </c>
      <c r="M76" s="696">
        <v>147.53762032699998</v>
      </c>
      <c r="N76" s="537">
        <v>1.75276444</v>
      </c>
      <c r="O76" s="537">
        <v>0</v>
      </c>
      <c r="P76" s="537">
        <v>0</v>
      </c>
      <c r="Q76" s="536">
        <v>1.75276444</v>
      </c>
      <c r="R76" s="537">
        <v>0.23414119</v>
      </c>
      <c r="S76" s="537">
        <v>0</v>
      </c>
      <c r="T76" s="537">
        <v>0</v>
      </c>
      <c r="U76" s="536">
        <v>0.23414119</v>
      </c>
      <c r="V76" s="537">
        <v>31.644097469999998</v>
      </c>
      <c r="W76" s="537">
        <v>0</v>
      </c>
      <c r="X76" s="537">
        <v>0.73118970799999994</v>
      </c>
      <c r="Y76" s="536">
        <v>32.375287178000001</v>
      </c>
      <c r="AA76" s="559"/>
    </row>
    <row r="77" spans="2:27" s="554" customFormat="1" ht="34.9" hidden="1" customHeight="1">
      <c r="B77" s="216">
        <v>43282</v>
      </c>
      <c r="C77" s="694">
        <v>199.765254892</v>
      </c>
      <c r="D77" s="694">
        <v>163.813490823</v>
      </c>
      <c r="E77" s="695">
        <v>32.906024500000001</v>
      </c>
      <c r="F77" s="695">
        <v>3.0879E-2</v>
      </c>
      <c r="G77" s="695">
        <v>111.015737</v>
      </c>
      <c r="H77" s="694">
        <v>143.9526405</v>
      </c>
      <c r="I77" s="695">
        <v>17.492678100000003</v>
      </c>
      <c r="J77" s="695">
        <v>2.5038627000000001E-2</v>
      </c>
      <c r="K77" s="695">
        <v>0.30528100000000002</v>
      </c>
      <c r="L77" s="694">
        <v>17.822997727000004</v>
      </c>
      <c r="M77" s="694">
        <v>161.775638227</v>
      </c>
      <c r="N77" s="532">
        <v>1.8005804399999998</v>
      </c>
      <c r="O77" s="532">
        <v>4.2500000000000001E-7</v>
      </c>
      <c r="P77" s="532">
        <v>0</v>
      </c>
      <c r="Q77" s="531">
        <v>1.8005808649999999</v>
      </c>
      <c r="R77" s="532">
        <v>0.23727173100000001</v>
      </c>
      <c r="S77" s="532">
        <v>0</v>
      </c>
      <c r="T77" s="532">
        <v>0</v>
      </c>
      <c r="U77" s="531">
        <v>0.23727173100000001</v>
      </c>
      <c r="V77" s="532">
        <v>35.080274280000005</v>
      </c>
      <c r="W77" s="532">
        <v>0</v>
      </c>
      <c r="X77" s="532">
        <v>0.87148978899999996</v>
      </c>
      <c r="Y77" s="531">
        <v>35.951764069000006</v>
      </c>
      <c r="AA77" s="559"/>
    </row>
    <row r="78" spans="2:27" s="554" customFormat="1" ht="34.9" hidden="1" customHeight="1">
      <c r="B78" s="217">
        <v>43313</v>
      </c>
      <c r="C78" s="696">
        <v>212.41592875500001</v>
      </c>
      <c r="D78" s="696">
        <v>168.79878260800001</v>
      </c>
      <c r="E78" s="697">
        <v>35.097666799999999</v>
      </c>
      <c r="F78" s="697">
        <v>3.0879E-2</v>
      </c>
      <c r="G78" s="697">
        <v>107.932092</v>
      </c>
      <c r="H78" s="696">
        <v>143.06063779999999</v>
      </c>
      <c r="I78" s="697">
        <v>25.029007800000002</v>
      </c>
      <c r="J78" s="697">
        <v>4.4105135000000004E-2</v>
      </c>
      <c r="K78" s="697">
        <v>2.1201000000000001E-2</v>
      </c>
      <c r="L78" s="696">
        <v>25.094313935000002</v>
      </c>
      <c r="M78" s="696">
        <v>168.154951735</v>
      </c>
      <c r="N78" s="537">
        <v>0.40696044199999998</v>
      </c>
      <c r="O78" s="537">
        <v>4.2500000000000001E-7</v>
      </c>
      <c r="P78" s="537">
        <v>0</v>
      </c>
      <c r="Q78" s="536">
        <v>0.406960867</v>
      </c>
      <c r="R78" s="537">
        <v>0.23687000599999999</v>
      </c>
      <c r="S78" s="537">
        <v>0</v>
      </c>
      <c r="T78" s="537">
        <v>0</v>
      </c>
      <c r="U78" s="536">
        <v>0.23687000599999999</v>
      </c>
      <c r="V78" s="537">
        <v>42.7543735</v>
      </c>
      <c r="W78" s="537">
        <v>0</v>
      </c>
      <c r="X78" s="537">
        <v>0.862772647</v>
      </c>
      <c r="Y78" s="536">
        <v>43.617146147</v>
      </c>
      <c r="AA78" s="559"/>
    </row>
    <row r="79" spans="2:27" s="554" customFormat="1" ht="34.9" hidden="1" customHeight="1">
      <c r="B79" s="216">
        <v>43344</v>
      </c>
      <c r="C79" s="694">
        <v>182.134116761</v>
      </c>
      <c r="D79" s="694">
        <v>136.49114696000001</v>
      </c>
      <c r="E79" s="695">
        <v>23.329575800000001</v>
      </c>
      <c r="F79" s="695">
        <v>3.0879E-2</v>
      </c>
      <c r="G79" s="695">
        <v>104.456405</v>
      </c>
      <c r="H79" s="694">
        <v>127.8168598</v>
      </c>
      <c r="I79" s="695">
        <v>8.2658903499999994</v>
      </c>
      <c r="J79" s="695">
        <v>4.0401000000000002E-5</v>
      </c>
      <c r="K79" s="695">
        <v>2.1201000000000001E-2</v>
      </c>
      <c r="L79" s="694">
        <v>8.2871317509999987</v>
      </c>
      <c r="M79" s="694">
        <v>136.10399155100001</v>
      </c>
      <c r="N79" s="532">
        <v>0.152129442</v>
      </c>
      <c r="O79" s="532">
        <v>0</v>
      </c>
      <c r="P79" s="532">
        <v>0</v>
      </c>
      <c r="Q79" s="531">
        <v>0.152129442</v>
      </c>
      <c r="R79" s="532">
        <v>0.235025967</v>
      </c>
      <c r="S79" s="532">
        <v>0</v>
      </c>
      <c r="T79" s="532">
        <v>0</v>
      </c>
      <c r="U79" s="531">
        <v>0.235025967</v>
      </c>
      <c r="V79" s="532">
        <v>44.843316700000003</v>
      </c>
      <c r="W79" s="532">
        <v>3.7999999999999996E-8</v>
      </c>
      <c r="X79" s="532">
        <v>0.79965306299999994</v>
      </c>
      <c r="Y79" s="531">
        <v>45.642969801</v>
      </c>
      <c r="AA79" s="559"/>
    </row>
    <row r="80" spans="2:27" s="554" customFormat="1" ht="34.9" hidden="1" customHeight="1">
      <c r="B80" s="217">
        <v>43374</v>
      </c>
      <c r="C80" s="696">
        <v>145.13805888599995</v>
      </c>
      <c r="D80" s="696">
        <v>128.74163880099997</v>
      </c>
      <c r="E80" s="697">
        <v>24.272039399999997</v>
      </c>
      <c r="F80" s="697">
        <v>3.0879E-2</v>
      </c>
      <c r="G80" s="697">
        <v>96.329753099999991</v>
      </c>
      <c r="H80" s="696">
        <v>120.63267149999999</v>
      </c>
      <c r="I80" s="697">
        <v>7.5366360999999999</v>
      </c>
      <c r="J80" s="697">
        <v>2.5450059999999998E-3</v>
      </c>
      <c r="K80" s="697">
        <v>2.1201000000000001E-2</v>
      </c>
      <c r="L80" s="696">
        <v>7.5603821059999996</v>
      </c>
      <c r="M80" s="696">
        <v>128.19305360599998</v>
      </c>
      <c r="N80" s="537">
        <v>0.318948442</v>
      </c>
      <c r="O80" s="537">
        <v>0</v>
      </c>
      <c r="P80" s="537">
        <v>0</v>
      </c>
      <c r="Q80" s="536">
        <v>0.318948442</v>
      </c>
      <c r="R80" s="537">
        <v>0.229636753</v>
      </c>
      <c r="S80" s="537">
        <v>0</v>
      </c>
      <c r="T80" s="537">
        <v>0</v>
      </c>
      <c r="U80" s="536">
        <v>0.229636753</v>
      </c>
      <c r="V80" s="537">
        <v>15.657165460000002</v>
      </c>
      <c r="W80" s="537">
        <v>-3.7999999999999996E-8</v>
      </c>
      <c r="X80" s="537">
        <v>0.73925466299999998</v>
      </c>
      <c r="Y80" s="536">
        <v>16.396420085000003</v>
      </c>
      <c r="AA80" s="559"/>
    </row>
    <row r="81" spans="2:27" s="554" customFormat="1" ht="34.9" hidden="1" customHeight="1">
      <c r="B81" s="216">
        <v>43405</v>
      </c>
      <c r="C81" s="694">
        <v>134.35935358999998</v>
      </c>
      <c r="D81" s="694">
        <v>122.19226731399999</v>
      </c>
      <c r="E81" s="695">
        <v>22.5863947</v>
      </c>
      <c r="F81" s="695">
        <v>3.0880999999999999E-2</v>
      </c>
      <c r="G81" s="695">
        <v>93.0431454</v>
      </c>
      <c r="H81" s="694">
        <v>115.66042109999999</v>
      </c>
      <c r="I81" s="695">
        <v>5.7077915999999993</v>
      </c>
      <c r="J81" s="695">
        <v>7.9407100000000003E-4</v>
      </c>
      <c r="K81" s="695">
        <v>2.1201000000000001E-2</v>
      </c>
      <c r="L81" s="694">
        <v>5.7297866709999985</v>
      </c>
      <c r="M81" s="694">
        <v>121.39020777099999</v>
      </c>
      <c r="N81" s="532">
        <v>0.24647903700000001</v>
      </c>
      <c r="O81" s="532">
        <v>0</v>
      </c>
      <c r="P81" s="532">
        <v>0</v>
      </c>
      <c r="Q81" s="531">
        <v>0.24647903700000001</v>
      </c>
      <c r="R81" s="532">
        <v>0.23028468700000002</v>
      </c>
      <c r="S81" s="532">
        <v>0.32529581900000004</v>
      </c>
      <c r="T81" s="532">
        <v>0</v>
      </c>
      <c r="U81" s="531">
        <v>0.55558050600000009</v>
      </c>
      <c r="V81" s="532">
        <v>11.397649490000001</v>
      </c>
      <c r="W81" s="532">
        <v>-3.7999999999999996E-8</v>
      </c>
      <c r="X81" s="532">
        <v>0.76943682400000002</v>
      </c>
      <c r="Y81" s="531">
        <v>12.167086276000001</v>
      </c>
      <c r="AA81" s="559"/>
    </row>
    <row r="82" spans="2:27" s="554" customFormat="1" ht="34.9" hidden="1" customHeight="1">
      <c r="B82" s="217">
        <v>43435</v>
      </c>
      <c r="C82" s="696">
        <v>165.26327237199999</v>
      </c>
      <c r="D82" s="696">
        <v>125.31548714999998</v>
      </c>
      <c r="E82" s="697">
        <v>21.389025399999998</v>
      </c>
      <c r="F82" s="697">
        <v>3.0880999999999999E-2</v>
      </c>
      <c r="G82" s="697">
        <v>97.657567999999998</v>
      </c>
      <c r="H82" s="696">
        <v>119.07747439999999</v>
      </c>
      <c r="I82" s="697">
        <v>3.7519507999999999</v>
      </c>
      <c r="J82" s="697">
        <v>1.9889030000000002E-3</v>
      </c>
      <c r="K82" s="697">
        <v>2.1201000000000001E-2</v>
      </c>
      <c r="L82" s="696">
        <v>3.7751407029999999</v>
      </c>
      <c r="M82" s="696">
        <v>122.85261510299999</v>
      </c>
      <c r="N82" s="537">
        <v>0.13276244200000001</v>
      </c>
      <c r="O82" s="537">
        <v>0</v>
      </c>
      <c r="P82" s="537">
        <v>1.7725</v>
      </c>
      <c r="Q82" s="536">
        <v>1.9052624419999999</v>
      </c>
      <c r="R82" s="537">
        <v>0.23106264100000001</v>
      </c>
      <c r="S82" s="537">
        <v>0.326546964</v>
      </c>
      <c r="T82" s="537">
        <v>0</v>
      </c>
      <c r="U82" s="536">
        <v>0.55760960500000001</v>
      </c>
      <c r="V82" s="537">
        <v>11.962982960000001</v>
      </c>
      <c r="W82" s="537">
        <v>-3.7999999999999996E-8</v>
      </c>
      <c r="X82" s="537">
        <v>27.984802300000002</v>
      </c>
      <c r="Y82" s="536">
        <v>39.947785222000007</v>
      </c>
      <c r="AA82" s="559"/>
    </row>
    <row r="83" spans="2:27" s="554" customFormat="1" ht="34.9" hidden="1" customHeight="1">
      <c r="B83" s="215">
        <v>2019</v>
      </c>
      <c r="C83" s="636"/>
      <c r="D83" s="636"/>
      <c r="E83" s="636"/>
      <c r="F83" s="636"/>
      <c r="G83" s="636"/>
      <c r="H83" s="636"/>
      <c r="I83" s="636"/>
      <c r="J83" s="636"/>
      <c r="K83" s="636"/>
      <c r="L83" s="636"/>
      <c r="M83" s="636"/>
      <c r="N83" s="891"/>
      <c r="O83" s="891"/>
      <c r="P83" s="891"/>
      <c r="Q83" s="891"/>
      <c r="R83" s="891"/>
      <c r="S83" s="891"/>
      <c r="T83" s="891"/>
      <c r="U83" s="891"/>
      <c r="V83" s="891"/>
      <c r="W83" s="891"/>
      <c r="X83" s="897"/>
      <c r="Y83" s="891"/>
      <c r="AA83" s="559"/>
    </row>
    <row r="84" spans="2:27" s="554" customFormat="1" ht="34.9" hidden="1" customHeight="1">
      <c r="B84" s="216">
        <v>43466</v>
      </c>
      <c r="C84" s="694">
        <v>165.32369459699999</v>
      </c>
      <c r="D84" s="694">
        <v>118.11489496499998</v>
      </c>
      <c r="E84" s="695">
        <v>21.587906199999999</v>
      </c>
      <c r="F84" s="695">
        <v>3.0880999999999999E-2</v>
      </c>
      <c r="G84" s="695">
        <v>90.258495199999999</v>
      </c>
      <c r="H84" s="694">
        <v>111.87728239999998</v>
      </c>
      <c r="I84" s="695">
        <v>3.1494271299999999</v>
      </c>
      <c r="J84" s="695">
        <v>1.815087E-3</v>
      </c>
      <c r="K84" s="695">
        <v>2.1347000000000001E-2</v>
      </c>
      <c r="L84" s="694">
        <v>3.1725892170000001</v>
      </c>
      <c r="M84" s="694">
        <v>115.04987161699998</v>
      </c>
      <c r="N84" s="532">
        <v>0.29124219300000004</v>
      </c>
      <c r="O84" s="532">
        <v>0</v>
      </c>
      <c r="P84" s="532">
        <v>2.1269999999999998</v>
      </c>
      <c r="Q84" s="531">
        <v>2.4182421929999998</v>
      </c>
      <c r="R84" s="532">
        <v>0.23641658199999999</v>
      </c>
      <c r="S84" s="532">
        <v>0.41036457299999995</v>
      </c>
      <c r="T84" s="532">
        <v>0</v>
      </c>
      <c r="U84" s="531">
        <v>0.646781155</v>
      </c>
      <c r="V84" s="532">
        <v>19.295182670000003</v>
      </c>
      <c r="W84" s="532">
        <v>-3.7999999999999996E-8</v>
      </c>
      <c r="X84" s="532">
        <v>27.913616999999999</v>
      </c>
      <c r="Y84" s="531">
        <v>47.208799632000002</v>
      </c>
      <c r="AA84" s="559"/>
    </row>
    <row r="85" spans="2:27" s="554" customFormat="1" ht="34.9" hidden="1" customHeight="1">
      <c r="B85" s="217">
        <v>43497</v>
      </c>
      <c r="C85" s="696">
        <v>158.72489813099997</v>
      </c>
      <c r="D85" s="696">
        <v>108.60978526899997</v>
      </c>
      <c r="E85" s="697">
        <v>21.417061399999998</v>
      </c>
      <c r="F85" s="697">
        <v>3.0880999999999999E-2</v>
      </c>
      <c r="G85" s="697">
        <v>74.283267499999994</v>
      </c>
      <c r="H85" s="696">
        <v>95.731209899999982</v>
      </c>
      <c r="I85" s="697">
        <v>3.0591051899999999</v>
      </c>
      <c r="J85" s="697">
        <v>2.4365899999999999E-4</v>
      </c>
      <c r="K85" s="697">
        <v>2.1347000000000001E-2</v>
      </c>
      <c r="L85" s="696">
        <v>3.080695849</v>
      </c>
      <c r="M85" s="696">
        <v>98.811905748999976</v>
      </c>
      <c r="N85" s="537">
        <v>2.2691803799999999</v>
      </c>
      <c r="O85" s="537">
        <v>0</v>
      </c>
      <c r="P85" s="537">
        <v>6.8773</v>
      </c>
      <c r="Q85" s="536">
        <v>9.1464803799999999</v>
      </c>
      <c r="R85" s="537">
        <v>0.24556286699999999</v>
      </c>
      <c r="S85" s="537">
        <v>0.40583627299999997</v>
      </c>
      <c r="T85" s="537">
        <v>0</v>
      </c>
      <c r="U85" s="536">
        <v>0.65139913999999999</v>
      </c>
      <c r="V85" s="537">
        <v>22.236325399999998</v>
      </c>
      <c r="W85" s="537">
        <v>-3.7999999999999996E-8</v>
      </c>
      <c r="X85" s="537">
        <v>27.878787500000001</v>
      </c>
      <c r="Y85" s="536">
        <v>50.115112862000004</v>
      </c>
      <c r="AA85" s="559"/>
    </row>
    <row r="86" spans="2:27" s="554" customFormat="1" ht="34.9" hidden="1" customHeight="1">
      <c r="B86" s="216">
        <v>43525</v>
      </c>
      <c r="C86" s="694">
        <v>152.24037956199999</v>
      </c>
      <c r="D86" s="694">
        <v>103.56422558999999</v>
      </c>
      <c r="E86" s="695">
        <v>20.6003328</v>
      </c>
      <c r="F86" s="695">
        <v>3.0880999999999999E-2</v>
      </c>
      <c r="G86" s="695">
        <v>79.9984951</v>
      </c>
      <c r="H86" s="694">
        <v>100.6297089</v>
      </c>
      <c r="I86" s="695">
        <v>2.02317787</v>
      </c>
      <c r="J86" s="695">
        <v>6.1854999999999996E-5</v>
      </c>
      <c r="K86" s="695">
        <v>2.1347000000000001E-2</v>
      </c>
      <c r="L86" s="694">
        <v>2.0445867250000003</v>
      </c>
      <c r="M86" s="694">
        <v>102.674295625</v>
      </c>
      <c r="N86" s="532">
        <v>1.6284378000000002E-2</v>
      </c>
      <c r="O86" s="532">
        <v>0</v>
      </c>
      <c r="P86" s="532">
        <v>0</v>
      </c>
      <c r="Q86" s="531">
        <v>1.6284378000000002E-2</v>
      </c>
      <c r="R86" s="532">
        <v>0.47324327299999996</v>
      </c>
      <c r="S86" s="532">
        <v>0.40040231400000004</v>
      </c>
      <c r="T86" s="532">
        <v>0</v>
      </c>
      <c r="U86" s="531">
        <v>0.87364558699999995</v>
      </c>
      <c r="V86" s="532">
        <v>20.971818410000001</v>
      </c>
      <c r="W86" s="532">
        <v>-3.7999999999999996E-8</v>
      </c>
      <c r="X86" s="532">
        <v>27.7043356</v>
      </c>
      <c r="Y86" s="531">
        <v>48.676153972000002</v>
      </c>
      <c r="AA86" s="559"/>
    </row>
    <row r="87" spans="2:27" s="554" customFormat="1" ht="34.9" hidden="1" customHeight="1">
      <c r="B87" s="217">
        <v>43556</v>
      </c>
      <c r="C87" s="696">
        <v>142.58061919099998</v>
      </c>
      <c r="D87" s="696">
        <v>99.261623728999993</v>
      </c>
      <c r="E87" s="697">
        <v>24.567884199999998</v>
      </c>
      <c r="F87" s="697">
        <v>3.0880999999999999E-2</v>
      </c>
      <c r="G87" s="697">
        <v>68.539962400000007</v>
      </c>
      <c r="H87" s="696">
        <v>93.138727599999996</v>
      </c>
      <c r="I87" s="697">
        <v>2.1119114199999998</v>
      </c>
      <c r="J87" s="697">
        <v>3.9567999999999998E-5</v>
      </c>
      <c r="K87" s="697">
        <v>2.1347000000000001E-2</v>
      </c>
      <c r="L87" s="696">
        <v>2.1332979879999998</v>
      </c>
      <c r="M87" s="696">
        <v>95.272025587999991</v>
      </c>
      <c r="N87" s="537">
        <v>1.8453377999999999E-2</v>
      </c>
      <c r="O87" s="537">
        <v>0</v>
      </c>
      <c r="P87" s="537">
        <v>3.3131620000000002</v>
      </c>
      <c r="Q87" s="536">
        <v>3.331615378</v>
      </c>
      <c r="R87" s="537">
        <v>0.25883831000000002</v>
      </c>
      <c r="S87" s="537">
        <v>0.39914445299999995</v>
      </c>
      <c r="T87" s="537">
        <v>0</v>
      </c>
      <c r="U87" s="536">
        <v>0.65798276299999992</v>
      </c>
      <c r="V87" s="537">
        <v>15.243607300000001</v>
      </c>
      <c r="W87" s="537">
        <v>-3.7999999999999996E-8</v>
      </c>
      <c r="X87" s="537">
        <v>28.075388199999999</v>
      </c>
      <c r="Y87" s="536">
        <v>43.318995462000004</v>
      </c>
      <c r="AA87" s="559"/>
    </row>
    <row r="88" spans="2:27" s="554" customFormat="1" ht="34.9" hidden="1" customHeight="1">
      <c r="B88" s="216">
        <v>43586</v>
      </c>
      <c r="C88" s="694">
        <v>169.52897306800003</v>
      </c>
      <c r="D88" s="694">
        <v>116.62251777600002</v>
      </c>
      <c r="E88" s="695">
        <v>36.700024200000001</v>
      </c>
      <c r="F88" s="695">
        <v>3.0883000000000001E-2</v>
      </c>
      <c r="G88" s="695">
        <v>76.433576200000005</v>
      </c>
      <c r="H88" s="694">
        <v>113.16448340000001</v>
      </c>
      <c r="I88" s="695">
        <v>1.6885206100000001</v>
      </c>
      <c r="J88" s="695">
        <v>2.5930200000000005E-4</v>
      </c>
      <c r="K88" s="695">
        <v>2.1347000000000001E-2</v>
      </c>
      <c r="L88" s="694">
        <v>1.710126912</v>
      </c>
      <c r="M88" s="694">
        <v>114.87461031200002</v>
      </c>
      <c r="N88" s="532">
        <v>9.6366378000000003E-2</v>
      </c>
      <c r="O88" s="532">
        <v>0</v>
      </c>
      <c r="P88" s="532">
        <v>1.3726240000000001</v>
      </c>
      <c r="Q88" s="531">
        <v>1.468990378</v>
      </c>
      <c r="R88" s="532">
        <v>8.3031896999999993E-2</v>
      </c>
      <c r="S88" s="532">
        <v>0.19588518900000002</v>
      </c>
      <c r="T88" s="532">
        <v>0</v>
      </c>
      <c r="U88" s="531">
        <v>0.27891708599999998</v>
      </c>
      <c r="V88" s="532">
        <v>24.696227929999999</v>
      </c>
      <c r="W88" s="532">
        <v>-3.7999999999999996E-8</v>
      </c>
      <c r="X88" s="532">
        <v>28.210227399999997</v>
      </c>
      <c r="Y88" s="531">
        <v>52.906455291999997</v>
      </c>
      <c r="AA88" s="559"/>
    </row>
    <row r="89" spans="2:27" s="554" customFormat="1" ht="34.9" hidden="1" customHeight="1">
      <c r="B89" s="217">
        <v>43617</v>
      </c>
      <c r="C89" s="696">
        <v>168.33958014199999</v>
      </c>
      <c r="D89" s="696">
        <v>119.65764924</v>
      </c>
      <c r="E89" s="697">
        <v>30.382809699999999</v>
      </c>
      <c r="F89" s="697">
        <v>3.0883000000000001E-2</v>
      </c>
      <c r="G89" s="697">
        <v>87.238665499999996</v>
      </c>
      <c r="H89" s="696">
        <v>117.65235819999999</v>
      </c>
      <c r="I89" s="697">
        <v>1.6421825800000001</v>
      </c>
      <c r="J89" s="697">
        <v>1.2308890999999999E-2</v>
      </c>
      <c r="K89" s="697">
        <v>2.1364000000000001E-2</v>
      </c>
      <c r="L89" s="696">
        <v>1.675855471</v>
      </c>
      <c r="M89" s="696">
        <v>119.328213671</v>
      </c>
      <c r="N89" s="537">
        <v>4.4806377999999994E-2</v>
      </c>
      <c r="O89" s="537">
        <v>0</v>
      </c>
      <c r="P89" s="537">
        <v>0</v>
      </c>
      <c r="Q89" s="536">
        <v>4.4806377999999994E-2</v>
      </c>
      <c r="R89" s="537">
        <v>8.4462999999999996E-2</v>
      </c>
      <c r="S89" s="537">
        <v>0.20016619099999999</v>
      </c>
      <c r="T89" s="537">
        <v>0</v>
      </c>
      <c r="U89" s="536">
        <v>0.284629191</v>
      </c>
      <c r="V89" s="537">
        <v>20.499701740000003</v>
      </c>
      <c r="W89" s="537">
        <v>-3.7999999999999996E-8</v>
      </c>
      <c r="X89" s="537">
        <v>28.182229199999998</v>
      </c>
      <c r="Y89" s="536">
        <v>48.681930902000005</v>
      </c>
      <c r="AA89" s="559"/>
    </row>
    <row r="90" spans="2:27" s="554" customFormat="1" ht="34.9" hidden="1" customHeight="1">
      <c r="B90" s="216">
        <v>43647</v>
      </c>
      <c r="C90" s="694">
        <v>177.55185575000002</v>
      </c>
      <c r="D90" s="694">
        <v>127.39391505800002</v>
      </c>
      <c r="E90" s="695">
        <v>26.414900500000002</v>
      </c>
      <c r="F90" s="695">
        <v>3.0883000000000001E-2</v>
      </c>
      <c r="G90" s="695">
        <v>91.140032300000001</v>
      </c>
      <c r="H90" s="694">
        <v>117.58581580000001</v>
      </c>
      <c r="I90" s="695">
        <v>5.1062129299999999</v>
      </c>
      <c r="J90" s="695">
        <v>1.6000000000000001E-8</v>
      </c>
      <c r="K90" s="695">
        <v>2.1364000000000001E-2</v>
      </c>
      <c r="L90" s="694">
        <v>5.1275769460000005</v>
      </c>
      <c r="M90" s="694">
        <v>122.71339274600001</v>
      </c>
      <c r="N90" s="532">
        <v>4.2009310800000002</v>
      </c>
      <c r="O90" s="532">
        <v>0</v>
      </c>
      <c r="P90" s="532">
        <v>0</v>
      </c>
      <c r="Q90" s="531">
        <v>4.2009310800000002</v>
      </c>
      <c r="R90" s="532">
        <v>0.286949228</v>
      </c>
      <c r="S90" s="532">
        <v>0.19264200399999998</v>
      </c>
      <c r="T90" s="532">
        <v>0</v>
      </c>
      <c r="U90" s="531">
        <v>0.47959123199999998</v>
      </c>
      <c r="V90" s="532">
        <v>21.911769830000001</v>
      </c>
      <c r="W90" s="532">
        <v>-3.7999999999999996E-8</v>
      </c>
      <c r="X90" s="532">
        <v>28.246170899999999</v>
      </c>
      <c r="Y90" s="531">
        <v>50.157940691999997</v>
      </c>
      <c r="AA90" s="559"/>
    </row>
    <row r="91" spans="2:27" s="554" customFormat="1" ht="34.9" hidden="1" customHeight="1">
      <c r="B91" s="217">
        <v>43678</v>
      </c>
      <c r="C91" s="696">
        <v>176.93366788900002</v>
      </c>
      <c r="D91" s="696">
        <v>132.34976824700001</v>
      </c>
      <c r="E91" s="697">
        <v>24.901671</v>
      </c>
      <c r="F91" s="697">
        <v>3.0883000000000001E-2</v>
      </c>
      <c r="G91" s="697">
        <v>85.771670499999999</v>
      </c>
      <c r="H91" s="696">
        <v>110.70422450000001</v>
      </c>
      <c r="I91" s="697">
        <v>1.2862697299999999</v>
      </c>
      <c r="J91" s="697">
        <v>4.6158000000000001E-5</v>
      </c>
      <c r="K91" s="697">
        <v>2.1364000000000001E-2</v>
      </c>
      <c r="L91" s="696">
        <v>1.3076798879999998</v>
      </c>
      <c r="M91" s="696">
        <v>112.011904388</v>
      </c>
      <c r="N91" s="537">
        <v>1.3044077999999999E-2</v>
      </c>
      <c r="O91" s="537">
        <v>0</v>
      </c>
      <c r="P91" s="537">
        <v>19.852</v>
      </c>
      <c r="Q91" s="536">
        <v>19.865044078</v>
      </c>
      <c r="R91" s="537">
        <v>0.28146871399999995</v>
      </c>
      <c r="S91" s="537">
        <v>0.19135106700000001</v>
      </c>
      <c r="T91" s="537">
        <v>0</v>
      </c>
      <c r="U91" s="536">
        <v>0.47281978099999999</v>
      </c>
      <c r="V91" s="537">
        <v>16.336210480000002</v>
      </c>
      <c r="W91" s="537">
        <v>-3.7999999999999996E-8</v>
      </c>
      <c r="X91" s="537">
        <v>28.2476892</v>
      </c>
      <c r="Y91" s="536">
        <v>44.583899642000006</v>
      </c>
      <c r="AA91" s="559"/>
    </row>
    <row r="92" spans="2:27" s="554" customFormat="1" ht="34.9" hidden="1" customHeight="1">
      <c r="B92" s="216">
        <v>43709</v>
      </c>
      <c r="C92" s="694">
        <v>209.39833785500002</v>
      </c>
      <c r="D92" s="694">
        <v>163.41581813300002</v>
      </c>
      <c r="E92" s="695">
        <v>24.402447500000001</v>
      </c>
      <c r="F92" s="695">
        <v>3.0883000000000001E-2</v>
      </c>
      <c r="G92" s="695">
        <v>99.53928040000001</v>
      </c>
      <c r="H92" s="694">
        <v>123.97261090000001</v>
      </c>
      <c r="I92" s="695">
        <v>1.0704646</v>
      </c>
      <c r="J92" s="695">
        <v>4.5555E-5</v>
      </c>
      <c r="K92" s="695">
        <v>2.1364000000000001E-2</v>
      </c>
      <c r="L92" s="694">
        <v>1.091874155</v>
      </c>
      <c r="M92" s="694">
        <v>125.06448505500001</v>
      </c>
      <c r="N92" s="532">
        <v>2.0888078000000001E-2</v>
      </c>
      <c r="O92" s="532">
        <v>0</v>
      </c>
      <c r="P92" s="532">
        <v>19.896259000000001</v>
      </c>
      <c r="Q92" s="531">
        <v>19.917147077999999</v>
      </c>
      <c r="R92" s="532">
        <v>18.434186</v>
      </c>
      <c r="S92" s="532">
        <v>0</v>
      </c>
      <c r="T92" s="532">
        <v>0</v>
      </c>
      <c r="U92" s="531">
        <v>18.434186</v>
      </c>
      <c r="V92" s="532">
        <v>17.50288376</v>
      </c>
      <c r="W92" s="532">
        <v>-3.7999999999999996E-8</v>
      </c>
      <c r="X92" s="532">
        <v>28.479635999999999</v>
      </c>
      <c r="Y92" s="531">
        <v>45.982519721999999</v>
      </c>
      <c r="AA92" s="559"/>
    </row>
    <row r="93" spans="2:27" s="554" customFormat="1" ht="34.9" hidden="1" customHeight="1">
      <c r="B93" s="217">
        <v>43739</v>
      </c>
      <c r="C93" s="696">
        <v>158.077642201</v>
      </c>
      <c r="D93" s="696">
        <v>112.57876646899999</v>
      </c>
      <c r="E93" s="697">
        <v>26.412333399999998</v>
      </c>
      <c r="F93" s="697">
        <v>3.0883000000000001E-2</v>
      </c>
      <c r="G93" s="697">
        <v>85.020692099999991</v>
      </c>
      <c r="H93" s="696">
        <v>111.46390849999999</v>
      </c>
      <c r="I93" s="697">
        <v>0.94505639899999994</v>
      </c>
      <c r="J93" s="697">
        <v>4.6491999999999995E-5</v>
      </c>
      <c r="K93" s="697">
        <v>2.1364000000000001E-2</v>
      </c>
      <c r="L93" s="696">
        <v>0.96646689099999994</v>
      </c>
      <c r="M93" s="696">
        <v>112.43037539099998</v>
      </c>
      <c r="N93" s="537">
        <v>0.14818207799999999</v>
      </c>
      <c r="O93" s="537">
        <v>0</v>
      </c>
      <c r="P93" s="537">
        <v>0</v>
      </c>
      <c r="Q93" s="536">
        <v>0.14818207799999999</v>
      </c>
      <c r="R93" s="537">
        <v>2.0900000000000001E-4</v>
      </c>
      <c r="S93" s="537">
        <v>0</v>
      </c>
      <c r="T93" s="537">
        <v>0</v>
      </c>
      <c r="U93" s="536">
        <v>2.0900000000000001E-4</v>
      </c>
      <c r="V93" s="537">
        <v>16.88577167</v>
      </c>
      <c r="W93" s="537">
        <v>-3.7999999999999996E-8</v>
      </c>
      <c r="X93" s="537">
        <v>28.613104100000001</v>
      </c>
      <c r="Y93" s="536">
        <v>45.498875732000002</v>
      </c>
      <c r="AA93" s="559"/>
    </row>
    <row r="94" spans="2:27" s="554" customFormat="1" ht="34.9" hidden="1" customHeight="1">
      <c r="B94" s="216">
        <v>43770</v>
      </c>
      <c r="C94" s="694">
        <v>173.04098229300001</v>
      </c>
      <c r="D94" s="694">
        <v>126.92704039100001</v>
      </c>
      <c r="E94" s="695">
        <v>25.808183399999997</v>
      </c>
      <c r="F94" s="695">
        <v>3.0884999999999999E-2</v>
      </c>
      <c r="G94" s="695">
        <v>100.56817100000001</v>
      </c>
      <c r="H94" s="694">
        <v>126.40723940000001</v>
      </c>
      <c r="I94" s="695">
        <v>0.45287606699999999</v>
      </c>
      <c r="J94" s="695">
        <v>4.5845999999999994E-5</v>
      </c>
      <c r="K94" s="695">
        <v>2.1364000000000001E-2</v>
      </c>
      <c r="L94" s="694">
        <v>0.474285913</v>
      </c>
      <c r="M94" s="694">
        <v>126.88152531300001</v>
      </c>
      <c r="N94" s="532">
        <v>4.5310078000000004E-2</v>
      </c>
      <c r="O94" s="532">
        <v>0</v>
      </c>
      <c r="P94" s="532">
        <v>0</v>
      </c>
      <c r="Q94" s="531">
        <v>4.5310078000000004E-2</v>
      </c>
      <c r="R94" s="532">
        <v>2.05E-4</v>
      </c>
      <c r="S94" s="532">
        <v>0</v>
      </c>
      <c r="T94" s="532">
        <v>0</v>
      </c>
      <c r="U94" s="531">
        <v>2.05E-4</v>
      </c>
      <c r="V94" s="532">
        <v>17.500711039999999</v>
      </c>
      <c r="W94" s="532">
        <v>-3.7999999999999996E-8</v>
      </c>
      <c r="X94" s="532">
        <v>28.613230899999998</v>
      </c>
      <c r="Y94" s="531">
        <v>46.113941901999993</v>
      </c>
      <c r="AA94" s="559"/>
    </row>
    <row r="95" spans="2:27" s="554" customFormat="1" ht="34.9" hidden="1" customHeight="1">
      <c r="B95" s="217">
        <v>43800</v>
      </c>
      <c r="C95" s="696">
        <v>105.16581611199999</v>
      </c>
      <c r="D95" s="696">
        <v>61.422221849999993</v>
      </c>
      <c r="E95" s="697">
        <v>3.6067213530000002</v>
      </c>
      <c r="F95" s="697">
        <v>3.0884999999999999E-2</v>
      </c>
      <c r="G95" s="697">
        <v>56.3093626</v>
      </c>
      <c r="H95" s="696">
        <v>59.946968952999995</v>
      </c>
      <c r="I95" s="697">
        <v>0.87855975899999994</v>
      </c>
      <c r="J95" s="697">
        <v>1.7198070000000001E-3</v>
      </c>
      <c r="K95" s="697">
        <v>2.1364000000000001E-2</v>
      </c>
      <c r="L95" s="696">
        <v>0.90164356599999995</v>
      </c>
      <c r="M95" s="696">
        <v>60.848612518999992</v>
      </c>
      <c r="N95" s="537">
        <v>1.2896078E-2</v>
      </c>
      <c r="O95" s="537">
        <v>0</v>
      </c>
      <c r="P95" s="537">
        <v>0.4254</v>
      </c>
      <c r="Q95" s="536">
        <v>0.43829607799999998</v>
      </c>
      <c r="R95" s="537">
        <v>0.13528100000000001</v>
      </c>
      <c r="S95" s="537">
        <v>3.2252999999999998E-5</v>
      </c>
      <c r="T95" s="537">
        <v>0</v>
      </c>
      <c r="U95" s="536">
        <v>0.13531325300000002</v>
      </c>
      <c r="V95" s="537">
        <v>14.988505999999999</v>
      </c>
      <c r="W95" s="537">
        <v>-3.7999999999999996E-8</v>
      </c>
      <c r="X95" s="537">
        <v>28.755088300000001</v>
      </c>
      <c r="Y95" s="536">
        <v>43.743594262000002</v>
      </c>
      <c r="AA95" s="559"/>
    </row>
    <row r="96" spans="2:27" s="554" customFormat="1" ht="34.9" hidden="1" customHeight="1">
      <c r="B96" s="215">
        <v>2020</v>
      </c>
      <c r="C96" s="636"/>
      <c r="D96" s="636"/>
      <c r="E96" s="636"/>
      <c r="F96" s="636"/>
      <c r="G96" s="636"/>
      <c r="H96" s="636"/>
      <c r="I96" s="636"/>
      <c r="J96" s="636"/>
      <c r="K96" s="636"/>
      <c r="L96" s="636"/>
      <c r="M96" s="636"/>
      <c r="N96" s="891"/>
      <c r="O96" s="891"/>
      <c r="P96" s="891"/>
      <c r="Q96" s="891"/>
      <c r="R96" s="891"/>
      <c r="S96" s="891"/>
      <c r="T96" s="891"/>
      <c r="U96" s="891"/>
      <c r="V96" s="891"/>
      <c r="W96" s="891"/>
      <c r="X96" s="897"/>
      <c r="Y96" s="891"/>
      <c r="AA96" s="559"/>
    </row>
    <row r="97" spans="2:27" s="554" customFormat="1" ht="34.9" hidden="1" customHeight="1">
      <c r="B97" s="216">
        <v>43831</v>
      </c>
      <c r="C97" s="694">
        <v>102.71751869600001</v>
      </c>
      <c r="D97" s="694">
        <v>51.554834423999999</v>
      </c>
      <c r="E97" s="695">
        <v>3.9022807949999998</v>
      </c>
      <c r="F97" s="695">
        <v>3.0884999999999999E-2</v>
      </c>
      <c r="G97" s="695">
        <v>42.837681400000001</v>
      </c>
      <c r="H97" s="694">
        <v>46.770847195000002</v>
      </c>
      <c r="I97" s="695">
        <v>0.84167777899999996</v>
      </c>
      <c r="J97" s="695">
        <v>1.6894290000000001E-3</v>
      </c>
      <c r="K97" s="695">
        <v>2.1556784999999998E-2</v>
      </c>
      <c r="L97" s="694">
        <v>0.864923993</v>
      </c>
      <c r="M97" s="694">
        <v>47.635771188</v>
      </c>
      <c r="N97" s="532">
        <v>3.9188290800000001</v>
      </c>
      <c r="O97" s="532">
        <v>0</v>
      </c>
      <c r="P97" s="532">
        <v>0</v>
      </c>
      <c r="Q97" s="531">
        <v>3.9188290800000001</v>
      </c>
      <c r="R97" s="532">
        <v>2.0599999999999999E-4</v>
      </c>
      <c r="S97" s="532">
        <v>2.8155999999999999E-5</v>
      </c>
      <c r="T97" s="532">
        <v>0</v>
      </c>
      <c r="U97" s="531">
        <v>2.3415599999999999E-4</v>
      </c>
      <c r="V97" s="532">
        <v>22.216188310000003</v>
      </c>
      <c r="W97" s="532">
        <v>-3.7999999999999996E-8</v>
      </c>
      <c r="X97" s="532">
        <v>28.946496</v>
      </c>
      <c r="Y97" s="531">
        <v>51.162684272000007</v>
      </c>
      <c r="AA97" s="559"/>
    </row>
    <row r="98" spans="2:27" s="554" customFormat="1" ht="34.9" hidden="1" customHeight="1">
      <c r="B98" s="217">
        <v>43862</v>
      </c>
      <c r="C98" s="696">
        <v>152.833980225</v>
      </c>
      <c r="D98" s="696">
        <v>97.551502263000003</v>
      </c>
      <c r="E98" s="697">
        <v>5.8019125300000001</v>
      </c>
      <c r="F98" s="697">
        <v>3.0884999999999999E-2</v>
      </c>
      <c r="G98" s="697">
        <v>42.484303500000003</v>
      </c>
      <c r="H98" s="696">
        <v>48.317101030000003</v>
      </c>
      <c r="I98" s="697">
        <v>0.75912364200000004</v>
      </c>
      <c r="J98" s="697">
        <v>2.007843E-3</v>
      </c>
      <c r="K98" s="697">
        <v>2.1556783E-2</v>
      </c>
      <c r="L98" s="696">
        <v>0.78268826800000002</v>
      </c>
      <c r="M98" s="696">
        <v>49.099789298000005</v>
      </c>
      <c r="N98" s="537">
        <v>0.30085107799999999</v>
      </c>
      <c r="O98" s="537">
        <v>0</v>
      </c>
      <c r="P98" s="537">
        <v>48.150630999999997</v>
      </c>
      <c r="Q98" s="536">
        <v>48.451482077999998</v>
      </c>
      <c r="R98" s="537">
        <v>2.04E-4</v>
      </c>
      <c r="S98" s="537">
        <v>2.6887000000000002E-5</v>
      </c>
      <c r="T98" s="537">
        <v>0</v>
      </c>
      <c r="U98" s="536">
        <v>2.3088699999999999E-4</v>
      </c>
      <c r="V98" s="537">
        <v>26.575486899999998</v>
      </c>
      <c r="W98" s="537">
        <v>-3.7999999999999996E-8</v>
      </c>
      <c r="X98" s="537">
        <v>28.7069911</v>
      </c>
      <c r="Y98" s="536">
        <v>55.282477962000002</v>
      </c>
      <c r="AA98" s="559"/>
    </row>
    <row r="99" spans="2:27" s="554" customFormat="1" ht="34.9" hidden="1" customHeight="1">
      <c r="B99" s="216">
        <v>43891</v>
      </c>
      <c r="C99" s="694">
        <v>143.35238299100001</v>
      </c>
      <c r="D99" s="694">
        <v>88.270762259000008</v>
      </c>
      <c r="E99" s="695">
        <v>45.721270550999996</v>
      </c>
      <c r="F99" s="695">
        <v>3.0884999999999999E-2</v>
      </c>
      <c r="G99" s="695">
        <v>41.1949465</v>
      </c>
      <c r="H99" s="694">
        <v>86.947102051000002</v>
      </c>
      <c r="I99" s="695">
        <v>0.90553130299999995</v>
      </c>
      <c r="J99" s="695">
        <v>2.028728E-3</v>
      </c>
      <c r="K99" s="695">
        <v>2.1557E-2</v>
      </c>
      <c r="L99" s="694">
        <v>0.92911703099999998</v>
      </c>
      <c r="M99" s="694">
        <v>87.876219082000006</v>
      </c>
      <c r="N99" s="532">
        <v>0.39431107799999998</v>
      </c>
      <c r="O99" s="532">
        <v>0</v>
      </c>
      <c r="P99" s="532">
        <v>0</v>
      </c>
      <c r="Q99" s="531">
        <v>0.39431107799999998</v>
      </c>
      <c r="R99" s="532">
        <v>2.0599999999999999E-4</v>
      </c>
      <c r="S99" s="532">
        <v>2.6098999999999999E-5</v>
      </c>
      <c r="T99" s="532">
        <v>0</v>
      </c>
      <c r="U99" s="531">
        <v>2.3209899999999999E-4</v>
      </c>
      <c r="V99" s="532">
        <v>26.376876670000001</v>
      </c>
      <c r="W99" s="532">
        <v>-3.7999999999999996E-8</v>
      </c>
      <c r="X99" s="532">
        <v>28.704744100000003</v>
      </c>
      <c r="Y99" s="531">
        <v>55.081620732000005</v>
      </c>
      <c r="AA99" s="559"/>
    </row>
    <row r="100" spans="2:27" s="554" customFormat="1" ht="34.9" hidden="1" customHeight="1">
      <c r="B100" s="217">
        <v>43922</v>
      </c>
      <c r="C100" s="696">
        <v>149.31943294400003</v>
      </c>
      <c r="D100" s="696">
        <v>104.86272229200002</v>
      </c>
      <c r="E100" s="697">
        <v>4.0642734900000006</v>
      </c>
      <c r="F100" s="697">
        <v>3.0884999999999999E-2</v>
      </c>
      <c r="G100" s="697">
        <v>99.272453400000003</v>
      </c>
      <c r="H100" s="696">
        <v>103.36761189000001</v>
      </c>
      <c r="I100" s="697">
        <v>0.89527662899999993</v>
      </c>
      <c r="J100" s="697">
        <v>1.9990939999999999E-3</v>
      </c>
      <c r="K100" s="697">
        <v>2.1556783E-2</v>
      </c>
      <c r="L100" s="696">
        <v>0.91883250599999988</v>
      </c>
      <c r="M100" s="696">
        <v>104.28644439600001</v>
      </c>
      <c r="N100" s="537">
        <v>0.57605107799999999</v>
      </c>
      <c r="O100" s="537">
        <v>0</v>
      </c>
      <c r="P100" s="537">
        <v>0</v>
      </c>
      <c r="Q100" s="536">
        <v>0.57605107799999999</v>
      </c>
      <c r="R100" s="537">
        <v>2.02E-4</v>
      </c>
      <c r="S100" s="537">
        <v>2.4818000000000002E-5</v>
      </c>
      <c r="T100" s="537">
        <v>0</v>
      </c>
      <c r="U100" s="536">
        <v>2.26818E-4</v>
      </c>
      <c r="V100" s="537">
        <v>18.981508390000002</v>
      </c>
      <c r="W100" s="537">
        <v>-3.7999999999999996E-8</v>
      </c>
      <c r="X100" s="537">
        <v>25.475202299999999</v>
      </c>
      <c r="Y100" s="536">
        <v>44.456710651999998</v>
      </c>
      <c r="AA100" s="559"/>
    </row>
    <row r="101" spans="2:27" s="554" customFormat="1" ht="34.9" hidden="1" customHeight="1">
      <c r="B101" s="216">
        <v>43952</v>
      </c>
      <c r="C101" s="694">
        <v>145.229225649</v>
      </c>
      <c r="D101" s="694">
        <v>99.481227847</v>
      </c>
      <c r="E101" s="695">
        <v>6.1626747999999996</v>
      </c>
      <c r="F101" s="695">
        <v>3.0887000000000001E-2</v>
      </c>
      <c r="G101" s="695">
        <v>91.572300499999997</v>
      </c>
      <c r="H101" s="694">
        <v>97.765862300000009</v>
      </c>
      <c r="I101" s="695">
        <v>1.19100995</v>
      </c>
      <c r="J101" s="695">
        <v>2.0434519999999999E-3</v>
      </c>
      <c r="K101" s="695">
        <v>2.1556783E-2</v>
      </c>
      <c r="L101" s="694">
        <v>1.214610185</v>
      </c>
      <c r="M101" s="694">
        <v>98.980472485000007</v>
      </c>
      <c r="N101" s="532">
        <v>0.50052507800000001</v>
      </c>
      <c r="O101" s="532">
        <v>0</v>
      </c>
      <c r="P101" s="532">
        <v>0</v>
      </c>
      <c r="Q101" s="531">
        <v>0.50052507800000001</v>
      </c>
      <c r="R101" s="532">
        <v>2.0599999999999999E-4</v>
      </c>
      <c r="S101" s="532">
        <v>2.4284E-5</v>
      </c>
      <c r="T101" s="532">
        <v>0</v>
      </c>
      <c r="U101" s="531">
        <v>2.3028399999999998E-4</v>
      </c>
      <c r="V101" s="532">
        <v>22.69103234</v>
      </c>
      <c r="W101" s="532">
        <v>-3.7999999999999996E-8</v>
      </c>
      <c r="X101" s="532">
        <v>23.0569655</v>
      </c>
      <c r="Y101" s="531">
        <v>45.747997802</v>
      </c>
      <c r="AA101" s="559"/>
    </row>
    <row r="102" spans="2:27" s="554" customFormat="1" ht="34.9" hidden="1" customHeight="1">
      <c r="B102" s="217">
        <v>43983</v>
      </c>
      <c r="C102" s="696">
        <v>89.249946174999991</v>
      </c>
      <c r="D102" s="696">
        <v>46.391310062999999</v>
      </c>
      <c r="E102" s="697">
        <v>9.6036115599999992</v>
      </c>
      <c r="F102" s="697">
        <v>3.0887000000000001E-2</v>
      </c>
      <c r="G102" s="697">
        <v>35.175382599999999</v>
      </c>
      <c r="H102" s="696">
        <v>44.809881159999996</v>
      </c>
      <c r="I102" s="697">
        <v>1.2140301</v>
      </c>
      <c r="J102" s="697">
        <v>2.2021689999999999E-3</v>
      </c>
      <c r="K102" s="697">
        <v>2.1569000000000001E-2</v>
      </c>
      <c r="L102" s="696">
        <v>1.237801269</v>
      </c>
      <c r="M102" s="696">
        <v>46.047682428999998</v>
      </c>
      <c r="N102" s="537">
        <v>0.34339507799999996</v>
      </c>
      <c r="O102" s="537">
        <v>0</v>
      </c>
      <c r="P102" s="537">
        <v>0</v>
      </c>
      <c r="Q102" s="536">
        <v>0.34339507799999996</v>
      </c>
      <c r="R102" s="537">
        <v>2.0900000000000001E-4</v>
      </c>
      <c r="S102" s="537">
        <v>2.3555999999999999E-5</v>
      </c>
      <c r="T102" s="537">
        <v>0</v>
      </c>
      <c r="U102" s="536">
        <v>2.32556E-4</v>
      </c>
      <c r="V102" s="537">
        <v>22.481189349999998</v>
      </c>
      <c r="W102" s="537">
        <v>-3.7999999999999996E-8</v>
      </c>
      <c r="X102" s="537">
        <v>20.377446800000001</v>
      </c>
      <c r="Y102" s="536">
        <v>42.858636111999999</v>
      </c>
      <c r="AA102" s="559"/>
    </row>
    <row r="103" spans="2:27" s="554" customFormat="1" ht="34.9" hidden="1" customHeight="1">
      <c r="B103" s="216">
        <v>44013</v>
      </c>
      <c r="C103" s="694">
        <v>86.001977841999988</v>
      </c>
      <c r="D103" s="694">
        <v>48.85479647999999</v>
      </c>
      <c r="E103" s="695">
        <v>12.309080550000001</v>
      </c>
      <c r="F103" s="695">
        <v>3.0887000000000001E-2</v>
      </c>
      <c r="G103" s="695">
        <v>35.162768999999997</v>
      </c>
      <c r="H103" s="694">
        <v>47.502736549999995</v>
      </c>
      <c r="I103" s="695">
        <v>1.1463346599999999</v>
      </c>
      <c r="J103" s="695">
        <v>2.2983840000000001E-3</v>
      </c>
      <c r="K103" s="695">
        <v>2.1569304000000001E-2</v>
      </c>
      <c r="L103" s="694">
        <v>1.1702023479999999</v>
      </c>
      <c r="M103" s="694">
        <v>48.672938897999991</v>
      </c>
      <c r="N103" s="532">
        <v>0.18161607800000001</v>
      </c>
      <c r="O103" s="532">
        <v>0</v>
      </c>
      <c r="P103" s="532">
        <v>0</v>
      </c>
      <c r="Q103" s="531">
        <v>0.18161607800000001</v>
      </c>
      <c r="R103" s="532">
        <v>2.1800000000000001E-4</v>
      </c>
      <c r="S103" s="532">
        <v>2.3504000000000001E-5</v>
      </c>
      <c r="T103" s="532">
        <v>0</v>
      </c>
      <c r="U103" s="531">
        <v>2.4150400000000002E-4</v>
      </c>
      <c r="V103" s="532">
        <v>16.757465</v>
      </c>
      <c r="W103" s="532">
        <v>-3.7999999999999996E-8</v>
      </c>
      <c r="X103" s="532">
        <v>20.389716399999998</v>
      </c>
      <c r="Y103" s="531">
        <v>37.147181361999998</v>
      </c>
      <c r="AA103" s="559"/>
    </row>
    <row r="104" spans="2:27" s="554" customFormat="1" ht="34.9" hidden="1" customHeight="1">
      <c r="B104" s="217">
        <v>44044</v>
      </c>
      <c r="C104" s="696">
        <v>79.923655585000006</v>
      </c>
      <c r="D104" s="696">
        <v>47.969371682999999</v>
      </c>
      <c r="E104" s="697">
        <v>12.25114902</v>
      </c>
      <c r="F104" s="697">
        <v>3.0887000000000001E-2</v>
      </c>
      <c r="G104" s="697">
        <v>34.214239499999998</v>
      </c>
      <c r="H104" s="696">
        <v>46.496275519999998</v>
      </c>
      <c r="I104" s="697">
        <v>1.1655920399999999</v>
      </c>
      <c r="J104" s="697">
        <v>2.331989E-3</v>
      </c>
      <c r="K104" s="697">
        <v>2.1569304000000001E-2</v>
      </c>
      <c r="L104" s="696">
        <v>1.1894933329999999</v>
      </c>
      <c r="M104" s="696">
        <v>47.685768852999999</v>
      </c>
      <c r="N104" s="537">
        <v>0.28335907799999999</v>
      </c>
      <c r="O104" s="537">
        <v>0</v>
      </c>
      <c r="P104" s="537">
        <v>0</v>
      </c>
      <c r="Q104" s="536">
        <v>0.28335907799999999</v>
      </c>
      <c r="R104" s="537">
        <v>2.2100000000000001E-4</v>
      </c>
      <c r="S104" s="537">
        <v>2.2751999999999998E-5</v>
      </c>
      <c r="T104" s="537">
        <v>0</v>
      </c>
      <c r="U104" s="536">
        <v>2.4375199999999999E-4</v>
      </c>
      <c r="V104" s="537">
        <v>12.094259440000002</v>
      </c>
      <c r="W104" s="537">
        <v>-3.7999999999999996E-8</v>
      </c>
      <c r="X104" s="537">
        <v>19.860024500000002</v>
      </c>
      <c r="Y104" s="536">
        <v>31.954283902000004</v>
      </c>
      <c r="AA104" s="559"/>
    </row>
    <row r="105" spans="2:27" s="554" customFormat="1" ht="34.9" hidden="1" customHeight="1">
      <c r="B105" s="216">
        <v>44075</v>
      </c>
      <c r="C105" s="694">
        <v>101.245808462</v>
      </c>
      <c r="D105" s="694">
        <v>55.741246500000003</v>
      </c>
      <c r="E105" s="695">
        <v>14.75529416</v>
      </c>
      <c r="F105" s="695">
        <v>3.0887000000000001E-2</v>
      </c>
      <c r="G105" s="695">
        <v>39.087653200000005</v>
      </c>
      <c r="H105" s="694">
        <v>53.873834360000004</v>
      </c>
      <c r="I105" s="695">
        <v>1.3213435600000001</v>
      </c>
      <c r="J105" s="695">
        <v>2.2991579999999999E-3</v>
      </c>
      <c r="K105" s="695">
        <v>2.1569000000000001E-2</v>
      </c>
      <c r="L105" s="694">
        <v>1.3452117180000001</v>
      </c>
      <c r="M105" s="694">
        <v>55.219046078000005</v>
      </c>
      <c r="N105" s="532">
        <v>0.52196107800000002</v>
      </c>
      <c r="O105" s="532">
        <v>0</v>
      </c>
      <c r="P105" s="532">
        <v>0</v>
      </c>
      <c r="Q105" s="531">
        <v>0.52196107800000002</v>
      </c>
      <c r="R105" s="532">
        <v>2.1800000000000001E-4</v>
      </c>
      <c r="S105" s="532">
        <v>2.1344000000000001E-5</v>
      </c>
      <c r="T105" s="532">
        <v>0</v>
      </c>
      <c r="U105" s="531">
        <v>2.39344E-4</v>
      </c>
      <c r="V105" s="532">
        <v>25.192019800000001</v>
      </c>
      <c r="W105" s="532">
        <v>-3.7999999999999996E-8</v>
      </c>
      <c r="X105" s="532">
        <v>20.312542199999999</v>
      </c>
      <c r="Y105" s="531">
        <v>45.504561961999997</v>
      </c>
      <c r="AA105" s="559"/>
    </row>
    <row r="106" spans="2:27" s="554" customFormat="1" ht="34.9" hidden="1" customHeight="1">
      <c r="B106" s="217">
        <v>44105</v>
      </c>
      <c r="C106" s="696">
        <v>101.24991530100002</v>
      </c>
      <c r="D106" s="696">
        <v>53.635274199000001</v>
      </c>
      <c r="E106" s="697">
        <v>5.9352633900000002</v>
      </c>
      <c r="F106" s="697">
        <v>3.0887000000000001E-2</v>
      </c>
      <c r="G106" s="697">
        <v>45.569261900000001</v>
      </c>
      <c r="H106" s="696">
        <v>51.535412290000004</v>
      </c>
      <c r="I106" s="697">
        <v>1.2044229499999999</v>
      </c>
      <c r="J106" s="697">
        <v>3.2733234E-2</v>
      </c>
      <c r="K106" s="697">
        <v>2.1569304000000001E-2</v>
      </c>
      <c r="L106" s="696">
        <v>1.2587254879999998</v>
      </c>
      <c r="M106" s="696">
        <v>52.794137778000007</v>
      </c>
      <c r="N106" s="537">
        <v>0.84089707800000002</v>
      </c>
      <c r="O106" s="537">
        <v>0</v>
      </c>
      <c r="P106" s="537">
        <v>0</v>
      </c>
      <c r="Q106" s="536">
        <v>0.84089707800000002</v>
      </c>
      <c r="R106" s="537">
        <v>2.1900000000000001E-4</v>
      </c>
      <c r="S106" s="537">
        <v>2.0343000000000002E-5</v>
      </c>
      <c r="T106" s="537">
        <v>0</v>
      </c>
      <c r="U106" s="536">
        <v>2.3934300000000002E-4</v>
      </c>
      <c r="V106" s="537">
        <v>26.274074540000001</v>
      </c>
      <c r="W106" s="537">
        <v>-3.7999999999999996E-8</v>
      </c>
      <c r="X106" s="537">
        <v>21.340566600000002</v>
      </c>
      <c r="Y106" s="536">
        <v>47.614641102000007</v>
      </c>
      <c r="AA106" s="559"/>
    </row>
    <row r="107" spans="2:27" s="554" customFormat="1" ht="34.9" hidden="1" customHeight="1">
      <c r="B107" s="216">
        <v>44136</v>
      </c>
      <c r="C107" s="694">
        <v>102.71302127799999</v>
      </c>
      <c r="D107" s="694">
        <v>57.094072785999991</v>
      </c>
      <c r="E107" s="695">
        <v>3.8410834299999999</v>
      </c>
      <c r="F107" s="695">
        <v>3.0889E-2</v>
      </c>
      <c r="G107" s="695">
        <v>51.813770599999998</v>
      </c>
      <c r="H107" s="694">
        <v>55.685743029999998</v>
      </c>
      <c r="I107" s="695">
        <v>0.68415779599999993</v>
      </c>
      <c r="J107" s="695">
        <v>1.5900700000000002E-4</v>
      </c>
      <c r="K107" s="695">
        <v>2.1569304000000001E-2</v>
      </c>
      <c r="L107" s="694">
        <v>0.70588610699999998</v>
      </c>
      <c r="M107" s="694">
        <v>56.391629136999995</v>
      </c>
      <c r="N107" s="532">
        <v>0.70220207800000001</v>
      </c>
      <c r="O107" s="532">
        <v>0</v>
      </c>
      <c r="P107" s="532">
        <v>0</v>
      </c>
      <c r="Q107" s="531">
        <v>0.70220207800000001</v>
      </c>
      <c r="R107" s="532">
        <v>2.22E-4</v>
      </c>
      <c r="S107" s="532">
        <v>1.9571000000000003E-5</v>
      </c>
      <c r="T107" s="532">
        <v>0</v>
      </c>
      <c r="U107" s="531">
        <v>2.4157099999999999E-4</v>
      </c>
      <c r="V107" s="532">
        <v>24.131150030000001</v>
      </c>
      <c r="W107" s="532">
        <v>-3.7999999999999996E-8</v>
      </c>
      <c r="X107" s="532">
        <v>21.4877985</v>
      </c>
      <c r="Y107" s="531">
        <v>45.618948492000001</v>
      </c>
      <c r="AA107" s="559"/>
    </row>
    <row r="108" spans="2:27" s="554" customFormat="1" ht="34.9" hidden="1" customHeight="1">
      <c r="B108" s="217">
        <v>44166</v>
      </c>
      <c r="C108" s="696">
        <v>102.98519376300001</v>
      </c>
      <c r="D108" s="696">
        <v>61.861298641000005</v>
      </c>
      <c r="E108" s="697">
        <v>9.7415309200000006</v>
      </c>
      <c r="F108" s="697">
        <v>3.0889E-2</v>
      </c>
      <c r="G108" s="697">
        <v>50.175725</v>
      </c>
      <c r="H108" s="696">
        <v>59.948144920000004</v>
      </c>
      <c r="I108" s="697">
        <v>1.16206239</v>
      </c>
      <c r="J108" s="697">
        <v>1.6321700000000001E-4</v>
      </c>
      <c r="K108" s="697">
        <v>2.1657067999999998E-2</v>
      </c>
      <c r="L108" s="696">
        <v>1.183882675</v>
      </c>
      <c r="M108" s="696">
        <v>61.132027595000004</v>
      </c>
      <c r="N108" s="537">
        <v>2.0024078000000001E-2</v>
      </c>
      <c r="O108" s="537">
        <v>0</v>
      </c>
      <c r="P108" s="537">
        <v>0.70899999999999996</v>
      </c>
      <c r="Q108" s="536">
        <v>0.72902407799999991</v>
      </c>
      <c r="R108" s="537">
        <v>2.2800000000000001E-4</v>
      </c>
      <c r="S108" s="537">
        <v>1.8967999999999999E-5</v>
      </c>
      <c r="T108" s="537">
        <v>0</v>
      </c>
      <c r="U108" s="536">
        <v>2.4696800000000002E-4</v>
      </c>
      <c r="V108" s="537">
        <v>20.295261560000004</v>
      </c>
      <c r="W108" s="537">
        <v>-3.7999999999999996E-8</v>
      </c>
      <c r="X108" s="537">
        <v>20.8286336</v>
      </c>
      <c r="Y108" s="536">
        <v>41.123895122000008</v>
      </c>
      <c r="AA108" s="559"/>
    </row>
    <row r="109" spans="2:27" s="554" customFormat="1" ht="34.9" hidden="1" customHeight="1">
      <c r="B109" s="215">
        <v>2021</v>
      </c>
      <c r="C109" s="636"/>
      <c r="D109" s="636"/>
      <c r="E109" s="636"/>
      <c r="F109" s="636"/>
      <c r="G109" s="636"/>
      <c r="H109" s="636"/>
      <c r="I109" s="636"/>
      <c r="J109" s="636"/>
      <c r="K109" s="636"/>
      <c r="L109" s="636"/>
      <c r="M109" s="636"/>
      <c r="N109" s="891"/>
      <c r="O109" s="891"/>
      <c r="P109" s="891"/>
      <c r="Q109" s="891"/>
      <c r="R109" s="891"/>
      <c r="S109" s="891"/>
      <c r="T109" s="891"/>
      <c r="U109" s="891"/>
      <c r="V109" s="891"/>
      <c r="W109" s="891"/>
      <c r="X109" s="897"/>
      <c r="Y109" s="891"/>
      <c r="AA109" s="559"/>
    </row>
    <row r="110" spans="2:27" s="554" customFormat="1" ht="34.9" hidden="1" customHeight="1">
      <c r="B110" s="216">
        <v>44197</v>
      </c>
      <c r="C110" s="694">
        <v>99.982918374000008</v>
      </c>
      <c r="D110" s="694">
        <v>60.235790932</v>
      </c>
      <c r="E110" s="695">
        <v>5.973654869999999</v>
      </c>
      <c r="F110" s="695">
        <v>3.0889E-2</v>
      </c>
      <c r="G110" s="695">
        <v>50.804646900000002</v>
      </c>
      <c r="H110" s="694">
        <v>56.809190770000001</v>
      </c>
      <c r="I110" s="695">
        <v>1.4058208400000001</v>
      </c>
      <c r="J110" s="695">
        <v>1.6117799999999999E-4</v>
      </c>
      <c r="K110" s="695">
        <v>2.1657064E-2</v>
      </c>
      <c r="L110" s="694">
        <v>1.427639082</v>
      </c>
      <c r="M110" s="694">
        <v>58.236829852</v>
      </c>
      <c r="N110" s="532">
        <v>1.0521720800000001</v>
      </c>
      <c r="O110" s="532">
        <v>0</v>
      </c>
      <c r="P110" s="532">
        <v>0</v>
      </c>
      <c r="Q110" s="531">
        <v>1.0521720800000001</v>
      </c>
      <c r="R110" s="532">
        <v>2.2499999999999999E-4</v>
      </c>
      <c r="S110" s="532">
        <v>0.94656399999999996</v>
      </c>
      <c r="T110" s="532">
        <v>0</v>
      </c>
      <c r="U110" s="531">
        <v>0.94678899999999999</v>
      </c>
      <c r="V110" s="532">
        <v>18.923149780000003</v>
      </c>
      <c r="W110" s="532">
        <v>-3.7999999999999996E-8</v>
      </c>
      <c r="X110" s="532">
        <v>20.8239777</v>
      </c>
      <c r="Y110" s="531">
        <v>39.747127442000007</v>
      </c>
      <c r="AA110" s="559"/>
    </row>
    <row r="111" spans="2:27" s="554" customFormat="1" ht="34.9" hidden="1" customHeight="1">
      <c r="B111" s="217">
        <v>44228</v>
      </c>
      <c r="C111" s="696">
        <v>105.26769786599999</v>
      </c>
      <c r="D111" s="696">
        <v>57.019004913999993</v>
      </c>
      <c r="E111" s="697">
        <v>7.0532701199999988</v>
      </c>
      <c r="F111" s="697">
        <v>3.0889E-2</v>
      </c>
      <c r="G111" s="697">
        <v>47.7269802</v>
      </c>
      <c r="H111" s="696">
        <v>54.811139320000002</v>
      </c>
      <c r="I111" s="697">
        <v>0.93325202000000007</v>
      </c>
      <c r="J111" s="697">
        <v>1.6036800000000001E-4</v>
      </c>
      <c r="K111" s="697">
        <v>2.1657064E-2</v>
      </c>
      <c r="L111" s="696">
        <v>0.95506945200000004</v>
      </c>
      <c r="M111" s="696">
        <v>55.766208771999999</v>
      </c>
      <c r="N111" s="537">
        <v>0.310849078</v>
      </c>
      <c r="O111" s="537">
        <v>0</v>
      </c>
      <c r="P111" s="537">
        <v>0</v>
      </c>
      <c r="Q111" s="536">
        <v>0.310849078</v>
      </c>
      <c r="R111" s="537">
        <v>2.24E-4</v>
      </c>
      <c r="S111" s="537">
        <v>0.94172306400000005</v>
      </c>
      <c r="T111" s="537">
        <v>0</v>
      </c>
      <c r="U111" s="536">
        <v>0.94194706400000006</v>
      </c>
      <c r="V111" s="537">
        <v>26.441473089999995</v>
      </c>
      <c r="W111" s="537">
        <v>-3.7999999999999996E-8</v>
      </c>
      <c r="X111" s="537">
        <v>21.8072199</v>
      </c>
      <c r="Y111" s="536">
        <v>48.248692951999999</v>
      </c>
      <c r="AA111" s="559"/>
    </row>
    <row r="112" spans="2:27" s="554" customFormat="1" ht="34.9" hidden="1" customHeight="1">
      <c r="B112" s="216">
        <v>44256</v>
      </c>
      <c r="C112" s="694">
        <v>110.78141587300001</v>
      </c>
      <c r="D112" s="694">
        <v>58.802956211000009</v>
      </c>
      <c r="E112" s="695">
        <v>5.2504867799999992</v>
      </c>
      <c r="F112" s="695">
        <v>3.0889E-2</v>
      </c>
      <c r="G112" s="695">
        <v>51.573567400000002</v>
      </c>
      <c r="H112" s="694">
        <v>56.854943180000006</v>
      </c>
      <c r="I112" s="695">
        <v>0.84879217600000001</v>
      </c>
      <c r="J112" s="695">
        <v>1.6113E-4</v>
      </c>
      <c r="K112" s="695">
        <v>2.1657064E-2</v>
      </c>
      <c r="L112" s="694">
        <v>0.87061036999999997</v>
      </c>
      <c r="M112" s="694">
        <v>57.725553550000008</v>
      </c>
      <c r="N112" s="532">
        <v>0.164394078</v>
      </c>
      <c r="O112" s="532">
        <v>0</v>
      </c>
      <c r="P112" s="532">
        <v>0</v>
      </c>
      <c r="Q112" s="531">
        <v>0.164394078</v>
      </c>
      <c r="R112" s="532">
        <v>2.1699999999999999E-4</v>
      </c>
      <c r="S112" s="532">
        <v>0.91279158299999996</v>
      </c>
      <c r="T112" s="532">
        <v>0</v>
      </c>
      <c r="U112" s="531">
        <v>0.91300858299999998</v>
      </c>
      <c r="V112" s="532">
        <v>27.7304429</v>
      </c>
      <c r="W112" s="532">
        <v>-3.7999999999999996E-8</v>
      </c>
      <c r="X112" s="532">
        <v>24.248016800000002</v>
      </c>
      <c r="Y112" s="531">
        <v>51.978459662000006</v>
      </c>
      <c r="AA112" s="559"/>
    </row>
    <row r="113" spans="2:27" s="554" customFormat="1" ht="34.9" hidden="1" customHeight="1">
      <c r="B113" s="217">
        <v>44287</v>
      </c>
      <c r="C113" s="696">
        <v>100.13868503399999</v>
      </c>
      <c r="D113" s="696">
        <v>63.887501722000003</v>
      </c>
      <c r="E113" s="697">
        <v>10.187707530000001</v>
      </c>
      <c r="F113" s="697">
        <v>3.0889E-2</v>
      </c>
      <c r="G113" s="697">
        <v>51.257078999999997</v>
      </c>
      <c r="H113" s="696">
        <v>61.475675530000004</v>
      </c>
      <c r="I113" s="697">
        <v>0.602911906</v>
      </c>
      <c r="J113" s="697">
        <v>5.7382510000000006E-3</v>
      </c>
      <c r="K113" s="697">
        <v>2.1657064E-2</v>
      </c>
      <c r="L113" s="696">
        <v>0.63030722100000003</v>
      </c>
      <c r="M113" s="696">
        <v>62.105982751000006</v>
      </c>
      <c r="N113" s="537">
        <v>0.83495307799999996</v>
      </c>
      <c r="O113" s="537">
        <v>0</v>
      </c>
      <c r="P113" s="537">
        <v>0</v>
      </c>
      <c r="Q113" s="536">
        <v>0.83495307799999996</v>
      </c>
      <c r="R113" s="537">
        <v>2.2499999999999999E-4</v>
      </c>
      <c r="S113" s="537">
        <v>0.94634089300000002</v>
      </c>
      <c r="T113" s="537">
        <v>0</v>
      </c>
      <c r="U113" s="536">
        <v>0.94656589300000005</v>
      </c>
      <c r="V113" s="537">
        <v>16.028814149999999</v>
      </c>
      <c r="W113" s="537">
        <v>-3.7999999999999996E-8</v>
      </c>
      <c r="X113" s="537">
        <v>20.222369199999999</v>
      </c>
      <c r="Y113" s="536">
        <v>36.251183311999995</v>
      </c>
      <c r="AA113" s="559"/>
    </row>
    <row r="114" spans="2:27" s="554" customFormat="1" ht="34.9" hidden="1" customHeight="1">
      <c r="B114" s="216">
        <v>44317</v>
      </c>
      <c r="C114" s="694">
        <v>110.502712675</v>
      </c>
      <c r="D114" s="694">
        <v>71.887247962999993</v>
      </c>
      <c r="E114" s="695">
        <v>6.8995872900000004</v>
      </c>
      <c r="F114" s="695">
        <v>3.0890000000000001E-2</v>
      </c>
      <c r="G114" s="695">
        <v>47.030724599999999</v>
      </c>
      <c r="H114" s="694">
        <v>53.961201889999998</v>
      </c>
      <c r="I114" s="695">
        <v>0.61390897600000005</v>
      </c>
      <c r="J114" s="695">
        <v>1.7925830000000002E-3</v>
      </c>
      <c r="K114" s="695">
        <v>2.1657064E-2</v>
      </c>
      <c r="L114" s="694">
        <v>0.63735862300000001</v>
      </c>
      <c r="M114" s="694">
        <v>54.598560512999995</v>
      </c>
      <c r="N114" s="532">
        <v>0.73918207800000002</v>
      </c>
      <c r="O114" s="532">
        <v>0</v>
      </c>
      <c r="P114" s="532">
        <v>15.598000000000001</v>
      </c>
      <c r="Q114" s="531">
        <v>16.337182078000001</v>
      </c>
      <c r="R114" s="532">
        <v>2.2499999999999999E-4</v>
      </c>
      <c r="S114" s="532">
        <v>0.95128037199999993</v>
      </c>
      <c r="T114" s="532">
        <v>0</v>
      </c>
      <c r="U114" s="531">
        <v>0.95150537199999996</v>
      </c>
      <c r="V114" s="532">
        <v>18.401878649999997</v>
      </c>
      <c r="W114" s="532">
        <v>-3.7999999999999996E-8</v>
      </c>
      <c r="X114" s="532">
        <v>20.213586100000001</v>
      </c>
      <c r="Y114" s="531">
        <v>38.615464711999998</v>
      </c>
      <c r="AA114" s="559"/>
    </row>
    <row r="115" spans="2:27" s="554" customFormat="1" ht="34.9" hidden="1" customHeight="1">
      <c r="B115" s="217">
        <v>44348</v>
      </c>
      <c r="C115" s="696">
        <v>99.816335801999998</v>
      </c>
      <c r="D115" s="696">
        <v>59.613451550000001</v>
      </c>
      <c r="E115" s="697">
        <v>6.2554059500000001</v>
      </c>
      <c r="F115" s="697">
        <v>3.0890999999999998E-2</v>
      </c>
      <c r="G115" s="697">
        <v>51.3163427</v>
      </c>
      <c r="H115" s="696">
        <v>57.60263965</v>
      </c>
      <c r="I115" s="697">
        <v>0.59864600499999998</v>
      </c>
      <c r="J115" s="697">
        <v>2.6184500000000002E-4</v>
      </c>
      <c r="K115" s="697">
        <v>2.1657064E-2</v>
      </c>
      <c r="L115" s="696">
        <v>0.62056491400000002</v>
      </c>
      <c r="M115" s="696">
        <v>58.223204564</v>
      </c>
      <c r="N115" s="537">
        <v>0.46192207799999996</v>
      </c>
      <c r="O115" s="537">
        <v>0</v>
      </c>
      <c r="P115" s="537">
        <v>0</v>
      </c>
      <c r="Q115" s="536">
        <v>0.46192207799999996</v>
      </c>
      <c r="R115" s="537">
        <v>2.1699999999999999E-4</v>
      </c>
      <c r="S115" s="537">
        <v>0.92810790800000009</v>
      </c>
      <c r="T115" s="537">
        <v>0</v>
      </c>
      <c r="U115" s="536">
        <v>0.92832490800000012</v>
      </c>
      <c r="V115" s="537">
        <v>19.841986890000001</v>
      </c>
      <c r="W115" s="537">
        <v>-3.7999999999999996E-8</v>
      </c>
      <c r="X115" s="537">
        <v>20.360897399999999</v>
      </c>
      <c r="Y115" s="536">
        <v>40.202884252000004</v>
      </c>
      <c r="AA115" s="559"/>
    </row>
    <row r="116" spans="2:27" s="554" customFormat="1" ht="34.9" hidden="1" customHeight="1">
      <c r="B116" s="216">
        <v>44378</v>
      </c>
      <c r="C116" s="694">
        <v>96.418101323999991</v>
      </c>
      <c r="D116" s="694">
        <v>53.556153091999988</v>
      </c>
      <c r="E116" s="695">
        <v>5.1401003599999999</v>
      </c>
      <c r="F116" s="695">
        <v>3.0890999999999998E-2</v>
      </c>
      <c r="G116" s="695">
        <v>46.2079752</v>
      </c>
      <c r="H116" s="694">
        <v>51.378966559999995</v>
      </c>
      <c r="I116" s="695">
        <v>0.59988488200000001</v>
      </c>
      <c r="J116" s="695">
        <v>1.0982799000000001E-2</v>
      </c>
      <c r="K116" s="695">
        <v>2.1657064E-2</v>
      </c>
      <c r="L116" s="694">
        <v>0.632524745</v>
      </c>
      <c r="M116" s="694">
        <v>52.011491304999993</v>
      </c>
      <c r="N116" s="532">
        <v>0.85008307799999994</v>
      </c>
      <c r="O116" s="532">
        <v>0</v>
      </c>
      <c r="P116" s="532">
        <v>0</v>
      </c>
      <c r="Q116" s="531">
        <v>0.85008307799999994</v>
      </c>
      <c r="R116" s="532">
        <v>2.14E-4</v>
      </c>
      <c r="S116" s="532">
        <v>0.69436470900000002</v>
      </c>
      <c r="T116" s="532">
        <v>0</v>
      </c>
      <c r="U116" s="531">
        <v>0.69457870900000007</v>
      </c>
      <c r="V116" s="532">
        <v>22.099436670000003</v>
      </c>
      <c r="W116" s="532">
        <v>-3.7999999999999996E-8</v>
      </c>
      <c r="X116" s="532">
        <v>20.7625116</v>
      </c>
      <c r="Y116" s="531">
        <v>42.861948232000003</v>
      </c>
      <c r="AA116" s="559"/>
    </row>
    <row r="117" spans="2:27" s="554" customFormat="1" ht="34.9" hidden="1" customHeight="1">
      <c r="B117" s="217">
        <v>44409</v>
      </c>
      <c r="C117" s="696">
        <v>94.257016874000001</v>
      </c>
      <c r="D117" s="696">
        <v>59.482851781999997</v>
      </c>
      <c r="E117" s="697">
        <v>12.788384519999999</v>
      </c>
      <c r="F117" s="697">
        <v>3.0890999999999998E-2</v>
      </c>
      <c r="G117" s="697">
        <v>42.149442399999998</v>
      </c>
      <c r="H117" s="696">
        <v>54.968717919999996</v>
      </c>
      <c r="I117" s="697">
        <v>0.62420098800000001</v>
      </c>
      <c r="J117" s="697">
        <v>1.061055E-3</v>
      </c>
      <c r="K117" s="697">
        <v>2.1657064E-2</v>
      </c>
      <c r="L117" s="696">
        <v>0.64691910699999999</v>
      </c>
      <c r="M117" s="696">
        <v>55.615637026999998</v>
      </c>
      <c r="N117" s="537">
        <v>3.1749530299999997</v>
      </c>
      <c r="O117" s="537">
        <v>0</v>
      </c>
      <c r="P117" s="537">
        <v>0</v>
      </c>
      <c r="Q117" s="536">
        <v>3.1749530299999997</v>
      </c>
      <c r="R117" s="537">
        <v>2.1100000000000001E-4</v>
      </c>
      <c r="S117" s="537">
        <v>0.69205072499999998</v>
      </c>
      <c r="T117" s="537">
        <v>0</v>
      </c>
      <c r="U117" s="536">
        <v>0.69226172499999994</v>
      </c>
      <c r="V117" s="537">
        <v>14.88319883</v>
      </c>
      <c r="W117" s="537">
        <v>-3.7999999999999996E-8</v>
      </c>
      <c r="X117" s="537">
        <v>19.890966300000002</v>
      </c>
      <c r="Y117" s="536">
        <v>34.774165092000004</v>
      </c>
      <c r="AA117" s="559"/>
    </row>
    <row r="118" spans="2:27" s="554" customFormat="1" ht="34.9" hidden="1" customHeight="1">
      <c r="B118" s="216">
        <v>44440</v>
      </c>
      <c r="C118" s="694">
        <v>112.69970393199999</v>
      </c>
      <c r="D118" s="694">
        <v>75.146078869999997</v>
      </c>
      <c r="E118" s="695">
        <v>7.0845083799999999</v>
      </c>
      <c r="F118" s="695">
        <v>3.0890999999999998E-2</v>
      </c>
      <c r="G118" s="695">
        <v>41.1409029</v>
      </c>
      <c r="H118" s="694">
        <v>48.25630228</v>
      </c>
      <c r="I118" s="695">
        <v>25.955392</v>
      </c>
      <c r="J118" s="695">
        <v>6.3076500000000004E-4</v>
      </c>
      <c r="K118" s="695">
        <v>2.1656999999999999E-2</v>
      </c>
      <c r="L118" s="694">
        <v>25.977679765000001</v>
      </c>
      <c r="M118" s="694">
        <v>74.233982045000005</v>
      </c>
      <c r="N118" s="532">
        <v>0.23240007800000001</v>
      </c>
      <c r="O118" s="532">
        <v>0</v>
      </c>
      <c r="P118" s="532">
        <v>0</v>
      </c>
      <c r="Q118" s="531">
        <v>0.23240007800000001</v>
      </c>
      <c r="R118" s="532">
        <v>2.0599999999999999E-4</v>
      </c>
      <c r="S118" s="532">
        <v>0.67949074700000001</v>
      </c>
      <c r="T118" s="532">
        <v>0</v>
      </c>
      <c r="U118" s="531">
        <v>0.67969674700000005</v>
      </c>
      <c r="V118" s="532">
        <v>14.958126199999999</v>
      </c>
      <c r="W118" s="532">
        <v>-3.7999999999999996E-8</v>
      </c>
      <c r="X118" s="532">
        <v>22.595498899999999</v>
      </c>
      <c r="Y118" s="531">
        <v>37.553625061999995</v>
      </c>
      <c r="AA118" s="559"/>
    </row>
    <row r="119" spans="2:27" s="554" customFormat="1" ht="34.9" hidden="1" customHeight="1">
      <c r="B119" s="217">
        <v>44470</v>
      </c>
      <c r="C119" s="696">
        <v>101.66779702400001</v>
      </c>
      <c r="D119" s="696">
        <v>63.416229412</v>
      </c>
      <c r="E119" s="697">
        <v>9.9050647499999993</v>
      </c>
      <c r="F119" s="697">
        <v>3.0890999999999998E-2</v>
      </c>
      <c r="G119" s="697">
        <v>51.333018899999999</v>
      </c>
      <c r="H119" s="696">
        <v>61.268974649999997</v>
      </c>
      <c r="I119" s="697">
        <v>0.39620239800000001</v>
      </c>
      <c r="J119" s="697">
        <v>6.2801800000000004E-4</v>
      </c>
      <c r="K119" s="697">
        <v>2.1657064E-2</v>
      </c>
      <c r="L119" s="696">
        <v>0.41848748000000002</v>
      </c>
      <c r="M119" s="696">
        <v>61.68746213</v>
      </c>
      <c r="N119" s="537">
        <v>1.05147108</v>
      </c>
      <c r="O119" s="537">
        <v>0</v>
      </c>
      <c r="P119" s="537">
        <v>0</v>
      </c>
      <c r="Q119" s="536">
        <v>1.05147108</v>
      </c>
      <c r="R119" s="537">
        <v>2.03E-4</v>
      </c>
      <c r="S119" s="537">
        <v>0.67709320200000001</v>
      </c>
      <c r="T119" s="537">
        <v>0</v>
      </c>
      <c r="U119" s="536">
        <v>0.67729620199999996</v>
      </c>
      <c r="V119" s="537">
        <v>18.081767149999997</v>
      </c>
      <c r="W119" s="537">
        <v>-3.7999999999999996E-8</v>
      </c>
      <c r="X119" s="537">
        <v>20.169800500000001</v>
      </c>
      <c r="Y119" s="536">
        <v>38.251567612000002</v>
      </c>
      <c r="AA119" s="559"/>
    </row>
    <row r="120" spans="2:27" s="554" customFormat="1" ht="34.9" hidden="1" customHeight="1">
      <c r="B120" s="216">
        <v>44501</v>
      </c>
      <c r="C120" s="694">
        <v>104.80209178199999</v>
      </c>
      <c r="D120" s="694">
        <v>58.065620559999999</v>
      </c>
      <c r="E120" s="695">
        <v>5.0353402989999996</v>
      </c>
      <c r="F120" s="695">
        <v>3.0894000000000001E-2</v>
      </c>
      <c r="G120" s="695">
        <v>51.317545500000001</v>
      </c>
      <c r="H120" s="694">
        <v>56.383779799000003</v>
      </c>
      <c r="I120" s="695">
        <v>0.28686954800000003</v>
      </c>
      <c r="J120" s="695">
        <v>9.7556699999999999E-4</v>
      </c>
      <c r="K120" s="695">
        <v>2.1657064E-2</v>
      </c>
      <c r="L120" s="694">
        <v>0.30950217900000004</v>
      </c>
      <c r="M120" s="694">
        <v>56.693281978000002</v>
      </c>
      <c r="N120" s="532">
        <v>0.70967207799999998</v>
      </c>
      <c r="O120" s="532">
        <v>0</v>
      </c>
      <c r="P120" s="532">
        <v>0</v>
      </c>
      <c r="Q120" s="531">
        <v>0.70967207799999998</v>
      </c>
      <c r="R120" s="532">
        <v>1.95E-4</v>
      </c>
      <c r="S120" s="532">
        <v>0.66247150399999999</v>
      </c>
      <c r="T120" s="532">
        <v>0</v>
      </c>
      <c r="U120" s="531">
        <v>0.66266650399999993</v>
      </c>
      <c r="V120" s="532">
        <v>26.797963659999997</v>
      </c>
      <c r="W120" s="532">
        <v>-3.7999999999999996E-8</v>
      </c>
      <c r="X120" s="532">
        <v>19.938507600000001</v>
      </c>
      <c r="Y120" s="531">
        <v>46.736471221999999</v>
      </c>
      <c r="AA120" s="559"/>
    </row>
    <row r="121" spans="2:27" s="554" customFormat="1" ht="34.9" hidden="1" customHeight="1">
      <c r="B121" s="217">
        <v>44531</v>
      </c>
      <c r="C121" s="696">
        <v>103.86669053200001</v>
      </c>
      <c r="D121" s="696">
        <v>61.306671299999998</v>
      </c>
      <c r="E121" s="697">
        <v>3.1953187580000004</v>
      </c>
      <c r="F121" s="697">
        <v>3.0894000000000001E-2</v>
      </c>
      <c r="G121" s="697">
        <v>56.672911599999999</v>
      </c>
      <c r="H121" s="696">
        <v>59.899124358000002</v>
      </c>
      <c r="I121" s="697">
        <v>0.71710825600000005</v>
      </c>
      <c r="J121" s="697">
        <v>9.7681999999999999E-4</v>
      </c>
      <c r="K121" s="697">
        <v>2.1719123E-2</v>
      </c>
      <c r="L121" s="696">
        <v>0.73980419900000005</v>
      </c>
      <c r="M121" s="696">
        <v>60.638928557</v>
      </c>
      <c r="N121" s="537">
        <v>3.8070779999999998E-3</v>
      </c>
      <c r="O121" s="537">
        <v>0</v>
      </c>
      <c r="P121" s="537">
        <v>0</v>
      </c>
      <c r="Q121" s="536">
        <v>3.8070779999999998E-3</v>
      </c>
      <c r="R121" s="537">
        <v>1.93E-4</v>
      </c>
      <c r="S121" s="537">
        <v>0.66374266500000001</v>
      </c>
      <c r="T121" s="537">
        <v>0</v>
      </c>
      <c r="U121" s="536">
        <v>0.66393566500000001</v>
      </c>
      <c r="V121" s="537">
        <v>22.274422269999999</v>
      </c>
      <c r="W121" s="537">
        <v>-3.7999999999999996E-8</v>
      </c>
      <c r="X121" s="537">
        <v>20.285596999999999</v>
      </c>
      <c r="Y121" s="536">
        <v>42.560019232000002</v>
      </c>
      <c r="AA121" s="559"/>
    </row>
    <row r="122" spans="2:27" s="554" customFormat="1" ht="34.9" hidden="1" customHeight="1">
      <c r="B122" s="215">
        <v>2022</v>
      </c>
      <c r="C122" s="636"/>
      <c r="D122" s="636"/>
      <c r="E122" s="636"/>
      <c r="F122" s="636"/>
      <c r="G122" s="636"/>
      <c r="H122" s="636"/>
      <c r="I122" s="636"/>
      <c r="J122" s="636"/>
      <c r="K122" s="636"/>
      <c r="L122" s="636"/>
      <c r="M122" s="636"/>
      <c r="N122" s="891"/>
      <c r="O122" s="891"/>
      <c r="P122" s="891"/>
      <c r="Q122" s="891"/>
      <c r="R122" s="891"/>
      <c r="S122" s="891"/>
      <c r="T122" s="891"/>
      <c r="U122" s="891"/>
      <c r="V122" s="891"/>
      <c r="W122" s="891"/>
      <c r="X122" s="897"/>
      <c r="Y122" s="891"/>
      <c r="AA122" s="559"/>
    </row>
    <row r="123" spans="2:27" s="554" customFormat="1" ht="34.9" hidden="1" customHeight="1">
      <c r="B123" s="216">
        <v>44562</v>
      </c>
      <c r="C123" s="694">
        <v>105.697355614</v>
      </c>
      <c r="D123" s="694">
        <v>62.916573802000002</v>
      </c>
      <c r="E123" s="695">
        <v>4.1550142139999995</v>
      </c>
      <c r="F123" s="695">
        <v>2.7389E-2</v>
      </c>
      <c r="G123" s="695">
        <v>56.525857500000001</v>
      </c>
      <c r="H123" s="694">
        <v>60.708260713999998</v>
      </c>
      <c r="I123" s="695">
        <v>0.40361955099999997</v>
      </c>
      <c r="J123" s="695">
        <v>1.5835560000000001E-3</v>
      </c>
      <c r="K123" s="695">
        <v>2.1718790000000002E-2</v>
      </c>
      <c r="L123" s="694">
        <v>0.42692189699999994</v>
      </c>
      <c r="M123" s="694">
        <v>61.135182610999998</v>
      </c>
      <c r="N123" s="532">
        <v>0.42012107799999998</v>
      </c>
      <c r="O123" s="532">
        <v>0</v>
      </c>
      <c r="P123" s="532">
        <v>0</v>
      </c>
      <c r="Q123" s="531">
        <v>0.42012107799999998</v>
      </c>
      <c r="R123" s="532">
        <v>0.70802265599999992</v>
      </c>
      <c r="S123" s="532">
        <v>0.65324745700000009</v>
      </c>
      <c r="T123" s="532">
        <v>0</v>
      </c>
      <c r="U123" s="531">
        <v>1.361270113</v>
      </c>
      <c r="V123" s="532">
        <v>21.276226649999998</v>
      </c>
      <c r="W123" s="532">
        <v>-3.7999999999999996E-8</v>
      </c>
      <c r="X123" s="532">
        <v>21.504555199999999</v>
      </c>
      <c r="Y123" s="531">
        <v>42.780781812000001</v>
      </c>
      <c r="AA123" s="559"/>
    </row>
    <row r="124" spans="2:27" s="554" customFormat="1" ht="34.9" hidden="1" customHeight="1">
      <c r="B124" s="217">
        <v>44593</v>
      </c>
      <c r="C124" s="696">
        <v>107.15443679499998</v>
      </c>
      <c r="D124" s="696">
        <v>61.678026092999993</v>
      </c>
      <c r="E124" s="697">
        <v>3.9377408480000002</v>
      </c>
      <c r="F124" s="697">
        <v>2.7389E-2</v>
      </c>
      <c r="G124" s="697">
        <v>55.628023899999995</v>
      </c>
      <c r="H124" s="696">
        <v>59.593153747999992</v>
      </c>
      <c r="I124" s="697">
        <v>0.351363076</v>
      </c>
      <c r="J124" s="697">
        <v>5.80454E-4</v>
      </c>
      <c r="K124" s="697">
        <v>2.1718790000000002E-2</v>
      </c>
      <c r="L124" s="696">
        <v>0.37366231999999999</v>
      </c>
      <c r="M124" s="696">
        <v>59.966816067999993</v>
      </c>
      <c r="N124" s="537">
        <v>0.34880807799999997</v>
      </c>
      <c r="O124" s="537">
        <v>0</v>
      </c>
      <c r="P124" s="537">
        <v>0</v>
      </c>
      <c r="Q124" s="536">
        <v>0.34880807799999997</v>
      </c>
      <c r="R124" s="537">
        <v>0.70700876000000001</v>
      </c>
      <c r="S124" s="537">
        <v>0.65539318700000004</v>
      </c>
      <c r="T124" s="537">
        <v>0</v>
      </c>
      <c r="U124" s="536">
        <v>1.3624019469999999</v>
      </c>
      <c r="V124" s="537">
        <v>22.08680434</v>
      </c>
      <c r="W124" s="537">
        <v>-3.7999999999999996E-8</v>
      </c>
      <c r="X124" s="537">
        <v>23.389606399999998</v>
      </c>
      <c r="Y124" s="536">
        <v>45.476410701999995</v>
      </c>
      <c r="AA124" s="559"/>
    </row>
    <row r="125" spans="2:27" s="554" customFormat="1" ht="34.9" hidden="1" customHeight="1">
      <c r="B125" s="216">
        <v>44621</v>
      </c>
      <c r="C125" s="694">
        <v>104.96341467100001</v>
      </c>
      <c r="D125" s="694">
        <v>61.901038449000012</v>
      </c>
      <c r="E125" s="695">
        <v>6.105444373000001</v>
      </c>
      <c r="F125" s="695">
        <v>2.7389E-2</v>
      </c>
      <c r="G125" s="695">
        <v>54.065628600000004</v>
      </c>
      <c r="H125" s="694">
        <v>60.198461973000008</v>
      </c>
      <c r="I125" s="695">
        <v>0.27008796000000002</v>
      </c>
      <c r="J125" s="695">
        <v>6.22472E-4</v>
      </c>
      <c r="K125" s="695">
        <v>2.1718790000000002E-2</v>
      </c>
      <c r="L125" s="694">
        <v>0.29242922199999999</v>
      </c>
      <c r="M125" s="694">
        <v>60.49089119500001</v>
      </c>
      <c r="N125" s="532">
        <v>5.5240780000000008E-3</v>
      </c>
      <c r="O125" s="532">
        <v>0</v>
      </c>
      <c r="P125" s="532">
        <v>0</v>
      </c>
      <c r="Q125" s="531">
        <v>5.5240780000000008E-3</v>
      </c>
      <c r="R125" s="532">
        <v>0.75435256299999998</v>
      </c>
      <c r="S125" s="532">
        <v>0.650270613</v>
      </c>
      <c r="T125" s="532">
        <v>0</v>
      </c>
      <c r="U125" s="531">
        <v>1.4046231759999999</v>
      </c>
      <c r="V125" s="532">
        <v>22.94151686</v>
      </c>
      <c r="W125" s="532">
        <v>-3.7999999999999996E-8</v>
      </c>
      <c r="X125" s="532">
        <v>20.120859399999997</v>
      </c>
      <c r="Y125" s="531">
        <v>43.062376221999997</v>
      </c>
      <c r="AA125" s="559"/>
    </row>
    <row r="126" spans="2:27" s="554" customFormat="1" ht="34.9" hidden="1" customHeight="1">
      <c r="B126" s="217">
        <v>44652</v>
      </c>
      <c r="C126" s="696">
        <v>108.28220445500001</v>
      </c>
      <c r="D126" s="696">
        <v>71.885627803000006</v>
      </c>
      <c r="E126" s="697">
        <v>3.0548922900000002</v>
      </c>
      <c r="F126" s="697">
        <v>2.7389E-2</v>
      </c>
      <c r="G126" s="697">
        <v>66.1712244</v>
      </c>
      <c r="H126" s="696">
        <v>69.253505689999997</v>
      </c>
      <c r="I126" s="697">
        <v>0.82568381599999996</v>
      </c>
      <c r="J126" s="697">
        <v>2.0978337E-2</v>
      </c>
      <c r="K126" s="697">
        <v>2.1718790000000002E-2</v>
      </c>
      <c r="L126" s="696">
        <v>0.86838094299999991</v>
      </c>
      <c r="M126" s="696">
        <v>70.121886633000003</v>
      </c>
      <c r="N126" s="537">
        <v>0.440459078</v>
      </c>
      <c r="O126" s="537">
        <v>0</v>
      </c>
      <c r="P126" s="537">
        <v>0</v>
      </c>
      <c r="Q126" s="536">
        <v>0.440459078</v>
      </c>
      <c r="R126" s="537">
        <v>0.70836760499999996</v>
      </c>
      <c r="S126" s="537">
        <v>0.61491448699999995</v>
      </c>
      <c r="T126" s="537">
        <v>0</v>
      </c>
      <c r="U126" s="536">
        <v>1.3232820919999999</v>
      </c>
      <c r="V126" s="537">
        <v>16.141073890000001</v>
      </c>
      <c r="W126" s="537">
        <v>-3.7999999999999996E-8</v>
      </c>
      <c r="X126" s="537">
        <v>20.255502800000002</v>
      </c>
      <c r="Y126" s="536">
        <v>36.396576652000007</v>
      </c>
      <c r="AA126" s="559"/>
    </row>
    <row r="127" spans="2:27" s="554" customFormat="1" ht="34.9" hidden="1" customHeight="1">
      <c r="B127" s="216">
        <v>44682</v>
      </c>
      <c r="C127" s="694">
        <v>112.85574779000001</v>
      </c>
      <c r="D127" s="694">
        <v>71.312376598000014</v>
      </c>
      <c r="E127" s="695">
        <v>4.9192436499999994</v>
      </c>
      <c r="F127" s="695">
        <v>9.8281999999999994E-2</v>
      </c>
      <c r="G127" s="695">
        <v>64.707322200000007</v>
      </c>
      <c r="H127" s="694">
        <v>69.724847850000003</v>
      </c>
      <c r="I127" s="695">
        <v>0.18912770499999998</v>
      </c>
      <c r="J127" s="695">
        <v>9.0660199999999995E-4</v>
      </c>
      <c r="K127" s="695">
        <v>2.1718790000000002E-2</v>
      </c>
      <c r="L127" s="694">
        <v>0.211753097</v>
      </c>
      <c r="M127" s="694">
        <v>69.936600947000002</v>
      </c>
      <c r="N127" s="532">
        <v>0.46911307799999996</v>
      </c>
      <c r="O127" s="532">
        <v>0</v>
      </c>
      <c r="P127" s="532">
        <v>0</v>
      </c>
      <c r="Q127" s="531">
        <v>0.46911307799999996</v>
      </c>
      <c r="R127" s="532">
        <v>0.697050532</v>
      </c>
      <c r="S127" s="532">
        <v>0.209612041</v>
      </c>
      <c r="T127" s="532">
        <v>0</v>
      </c>
      <c r="U127" s="531">
        <v>0.90666257299999997</v>
      </c>
      <c r="V127" s="532">
        <v>22.425335229999998</v>
      </c>
      <c r="W127" s="532">
        <v>-3.7999999999999996E-8</v>
      </c>
      <c r="X127" s="532">
        <v>19.118036</v>
      </c>
      <c r="Y127" s="531">
        <v>41.543371191999995</v>
      </c>
      <c r="AA127" s="559"/>
    </row>
    <row r="128" spans="2:27" s="554" customFormat="1" ht="34.9" hidden="1" customHeight="1">
      <c r="B128" s="217">
        <v>44713</v>
      </c>
      <c r="C128" s="696">
        <v>119.65097761600001</v>
      </c>
      <c r="D128" s="696">
        <v>83.00728448400001</v>
      </c>
      <c r="E128" s="697">
        <v>5.4609042910000003</v>
      </c>
      <c r="F128" s="697">
        <v>5.9286999999999999E-2</v>
      </c>
      <c r="G128" s="697">
        <v>76.209609700000001</v>
      </c>
      <c r="H128" s="696">
        <v>81.729800991000005</v>
      </c>
      <c r="I128" s="697">
        <v>0.18843161</v>
      </c>
      <c r="J128" s="697">
        <v>8.8195600000000004E-4</v>
      </c>
      <c r="K128" s="697">
        <v>2.1718790000000002E-2</v>
      </c>
      <c r="L128" s="696">
        <v>0.21103235599999998</v>
      </c>
      <c r="M128" s="696">
        <v>81.940833347000009</v>
      </c>
      <c r="N128" s="537">
        <v>0.39403907799999999</v>
      </c>
      <c r="O128" s="537">
        <v>0</v>
      </c>
      <c r="P128" s="537">
        <v>0</v>
      </c>
      <c r="Q128" s="536">
        <v>0.39403907799999999</v>
      </c>
      <c r="R128" s="537">
        <v>0.67165370700000004</v>
      </c>
      <c r="S128" s="537">
        <v>7.5835200000000001E-4</v>
      </c>
      <c r="T128" s="537">
        <v>0</v>
      </c>
      <c r="U128" s="536">
        <v>0.67241205900000001</v>
      </c>
      <c r="V128" s="537">
        <v>21.781414869999999</v>
      </c>
      <c r="W128" s="537">
        <v>-3.7999999999999996E-8</v>
      </c>
      <c r="X128" s="537">
        <v>14.862278300000002</v>
      </c>
      <c r="Y128" s="536">
        <v>36.643693132000003</v>
      </c>
      <c r="AA128" s="559"/>
    </row>
    <row r="129" spans="2:27" s="554" customFormat="1" ht="34.9" hidden="1" customHeight="1">
      <c r="B129" s="216">
        <v>44743</v>
      </c>
      <c r="C129" s="694">
        <v>122.25515142</v>
      </c>
      <c r="D129" s="694">
        <v>78.669946027999998</v>
      </c>
      <c r="E129" s="695">
        <v>5.8119231190000011</v>
      </c>
      <c r="F129" s="695">
        <v>5.9286999999999999E-2</v>
      </c>
      <c r="G129" s="695">
        <v>71.769408900000002</v>
      </c>
      <c r="H129" s="694">
        <v>77.640619018999999</v>
      </c>
      <c r="I129" s="695">
        <v>0.13902921799999998</v>
      </c>
      <c r="J129" s="695">
        <v>0</v>
      </c>
      <c r="K129" s="695">
        <v>2.1718790000000002E-2</v>
      </c>
      <c r="L129" s="694">
        <v>0.160748008</v>
      </c>
      <c r="M129" s="694">
        <v>77.801367026999998</v>
      </c>
      <c r="N129" s="532">
        <v>0.21119307800000001</v>
      </c>
      <c r="O129" s="532">
        <v>0</v>
      </c>
      <c r="P129" s="532">
        <v>0</v>
      </c>
      <c r="Q129" s="531">
        <v>0.21119307800000001</v>
      </c>
      <c r="R129" s="532">
        <v>0.65664745400000002</v>
      </c>
      <c r="S129" s="532">
        <v>7.3846900000000006E-4</v>
      </c>
      <c r="T129" s="532">
        <v>0</v>
      </c>
      <c r="U129" s="531">
        <v>0.65738592299999998</v>
      </c>
      <c r="V129" s="532">
        <v>27.663900630000001</v>
      </c>
      <c r="W129" s="532">
        <v>-3.7999999999999996E-8</v>
      </c>
      <c r="X129" s="532">
        <v>15.921304800000001</v>
      </c>
      <c r="Y129" s="531">
        <v>43.585205392000006</v>
      </c>
      <c r="AA129" s="559"/>
    </row>
    <row r="130" spans="2:27" s="554" customFormat="1" ht="34.9" hidden="1" customHeight="1">
      <c r="B130" s="217">
        <v>44774</v>
      </c>
      <c r="C130" s="696">
        <v>128.02668173500001</v>
      </c>
      <c r="D130" s="696">
        <v>92.469856023000006</v>
      </c>
      <c r="E130" s="697">
        <v>15.597185869999999</v>
      </c>
      <c r="F130" s="697">
        <v>2.7382E-2</v>
      </c>
      <c r="G130" s="697">
        <v>75.802876999999995</v>
      </c>
      <c r="H130" s="696">
        <v>91.427444870000002</v>
      </c>
      <c r="I130" s="697">
        <v>0.14939475099999999</v>
      </c>
      <c r="J130" s="697">
        <v>0</v>
      </c>
      <c r="K130" s="697">
        <v>2.1718790000000002E-2</v>
      </c>
      <c r="L130" s="696">
        <v>0.17111354099999998</v>
      </c>
      <c r="M130" s="696">
        <v>91.598558410999999</v>
      </c>
      <c r="N130" s="537">
        <v>0.22940907800000002</v>
      </c>
      <c r="O130" s="537">
        <v>0</v>
      </c>
      <c r="P130" s="537">
        <v>0</v>
      </c>
      <c r="Q130" s="536">
        <v>0.22940907800000002</v>
      </c>
      <c r="R130" s="537">
        <v>0.64116895900000004</v>
      </c>
      <c r="S130" s="537">
        <v>7.1957500000000008E-4</v>
      </c>
      <c r="T130" s="537">
        <v>0</v>
      </c>
      <c r="U130" s="536">
        <v>0.64188853400000001</v>
      </c>
      <c r="V130" s="537">
        <v>22.015942149999997</v>
      </c>
      <c r="W130" s="537">
        <v>-3.7999999999999996E-8</v>
      </c>
      <c r="X130" s="537">
        <v>13.540883599999999</v>
      </c>
      <c r="Y130" s="536">
        <v>35.556825711999998</v>
      </c>
      <c r="AA130" s="559"/>
    </row>
    <row r="131" spans="2:27" s="554" customFormat="1" ht="34.9" hidden="1" customHeight="1">
      <c r="B131" s="216">
        <v>44805</v>
      </c>
      <c r="C131" s="694">
        <v>189.34669904499998</v>
      </c>
      <c r="D131" s="694">
        <v>152.74716428299996</v>
      </c>
      <c r="E131" s="695">
        <v>10.54658293</v>
      </c>
      <c r="F131" s="695">
        <v>2.7382E-2</v>
      </c>
      <c r="G131" s="695">
        <v>140.93662599999999</v>
      </c>
      <c r="H131" s="694">
        <v>151.51059092999998</v>
      </c>
      <c r="I131" s="695">
        <v>0.14860747299999999</v>
      </c>
      <c r="J131" s="695">
        <v>0</v>
      </c>
      <c r="K131" s="695">
        <v>2.1718790000000002E-2</v>
      </c>
      <c r="L131" s="694">
        <v>0.17032626299999998</v>
      </c>
      <c r="M131" s="694">
        <v>151.68091719299997</v>
      </c>
      <c r="N131" s="532">
        <v>0.14906007800000001</v>
      </c>
      <c r="O131" s="532">
        <v>0</v>
      </c>
      <c r="P131" s="532">
        <v>0</v>
      </c>
      <c r="Q131" s="531">
        <v>0.14906007800000001</v>
      </c>
      <c r="R131" s="532">
        <v>0.61651676499999997</v>
      </c>
      <c r="S131" s="532">
        <v>0.300670247</v>
      </c>
      <c r="T131" s="532">
        <v>0</v>
      </c>
      <c r="U131" s="531">
        <v>0.91718701199999997</v>
      </c>
      <c r="V131" s="532">
        <v>21.161276600000001</v>
      </c>
      <c r="W131" s="532">
        <v>-3.7999999999999996E-8</v>
      </c>
      <c r="X131" s="532">
        <v>15.4382582</v>
      </c>
      <c r="Y131" s="531">
        <v>36.599534762000005</v>
      </c>
      <c r="AA131" s="559"/>
    </row>
    <row r="132" spans="2:27" s="554" customFormat="1" ht="34.9" hidden="1" customHeight="1">
      <c r="B132" s="217">
        <v>44835</v>
      </c>
      <c r="C132" s="696">
        <v>176.11624189399998</v>
      </c>
      <c r="D132" s="696">
        <v>143.92979806199997</v>
      </c>
      <c r="E132" s="697">
        <v>19.802907659999999</v>
      </c>
      <c r="F132" s="697">
        <v>2.7382E-2</v>
      </c>
      <c r="G132" s="697">
        <v>122.67194499999999</v>
      </c>
      <c r="H132" s="696">
        <v>142.50223466</v>
      </c>
      <c r="I132" s="697">
        <v>0.19506653599999998</v>
      </c>
      <c r="J132" s="697">
        <v>2.91E-7</v>
      </c>
      <c r="K132" s="697">
        <v>2.1718790000000002E-2</v>
      </c>
      <c r="L132" s="696">
        <v>0.21678561699999999</v>
      </c>
      <c r="M132" s="696">
        <v>142.719020277</v>
      </c>
      <c r="N132" s="537">
        <v>0.27790007799999999</v>
      </c>
      <c r="O132" s="537">
        <v>0</v>
      </c>
      <c r="P132" s="537">
        <v>0</v>
      </c>
      <c r="Q132" s="536">
        <v>0.27790007799999999</v>
      </c>
      <c r="R132" s="537">
        <v>0.62662959400000007</v>
      </c>
      <c r="S132" s="537">
        <v>0.30624811299999999</v>
      </c>
      <c r="T132" s="537">
        <v>0</v>
      </c>
      <c r="U132" s="536">
        <v>0.93287770700000006</v>
      </c>
      <c r="V132" s="537">
        <v>18.054012969999999</v>
      </c>
      <c r="W132" s="537">
        <v>-3.7999999999999996E-8</v>
      </c>
      <c r="X132" s="537">
        <v>14.132430900000001</v>
      </c>
      <c r="Y132" s="536">
        <v>32.186443832000002</v>
      </c>
      <c r="AA132" s="559"/>
    </row>
    <row r="133" spans="2:27" s="554" customFormat="1" ht="34.9" hidden="1" customHeight="1">
      <c r="B133" s="216">
        <v>44866</v>
      </c>
      <c r="C133" s="694">
        <v>236.37779893000004</v>
      </c>
      <c r="D133" s="694">
        <v>192.03546996800003</v>
      </c>
      <c r="E133" s="695">
        <v>37.434587700000002</v>
      </c>
      <c r="F133" s="695">
        <v>2.7385E-2</v>
      </c>
      <c r="G133" s="695">
        <v>153.273304</v>
      </c>
      <c r="H133" s="694">
        <v>190.73527670000001</v>
      </c>
      <c r="I133" s="695">
        <v>0.21962874400000001</v>
      </c>
      <c r="J133" s="695">
        <v>1.3764392E-2</v>
      </c>
      <c r="K133" s="695">
        <v>2.1718790000000002E-2</v>
      </c>
      <c r="L133" s="694">
        <v>0.25511192599999999</v>
      </c>
      <c r="M133" s="694">
        <v>190.99038862600003</v>
      </c>
      <c r="N133" s="532">
        <v>0.16394207800000002</v>
      </c>
      <c r="O133" s="532">
        <v>0</v>
      </c>
      <c r="P133" s="532">
        <v>0</v>
      </c>
      <c r="Q133" s="531">
        <v>0.16394207800000002</v>
      </c>
      <c r="R133" s="532">
        <v>0.65213038700000003</v>
      </c>
      <c r="S133" s="532">
        <v>0.229008877</v>
      </c>
      <c r="T133" s="532">
        <v>0</v>
      </c>
      <c r="U133" s="531">
        <v>0.88113926399999998</v>
      </c>
      <c r="V133" s="532">
        <v>30.840945600000001</v>
      </c>
      <c r="W133" s="532">
        <v>-3.7999999999999996E-8</v>
      </c>
      <c r="X133" s="532">
        <v>13.5013834</v>
      </c>
      <c r="Y133" s="531">
        <v>44.342328962000003</v>
      </c>
      <c r="AA133" s="559"/>
    </row>
    <row r="134" spans="2:27" s="554" customFormat="1" ht="34.9" hidden="1" customHeight="1">
      <c r="B134" s="217">
        <v>44896</v>
      </c>
      <c r="C134" s="696">
        <v>253.16174642399997</v>
      </c>
      <c r="D134" s="696">
        <v>223.41500658199996</v>
      </c>
      <c r="E134" s="697">
        <v>91.333852069999992</v>
      </c>
      <c r="F134" s="697">
        <v>2.7385E-2</v>
      </c>
      <c r="G134" s="697">
        <v>130.97975299999999</v>
      </c>
      <c r="H134" s="696">
        <v>222.34099006999998</v>
      </c>
      <c r="I134" s="697">
        <v>0.20971732500000001</v>
      </c>
      <c r="J134" s="697">
        <v>1.4117846E-2</v>
      </c>
      <c r="K134" s="697">
        <v>2.188416E-2</v>
      </c>
      <c r="L134" s="696">
        <v>0.24571933099999999</v>
      </c>
      <c r="M134" s="696">
        <v>222.58670940099998</v>
      </c>
      <c r="N134" s="537">
        <v>4.6182078000000001E-2</v>
      </c>
      <c r="O134" s="537">
        <v>0</v>
      </c>
      <c r="P134" s="537">
        <v>0</v>
      </c>
      <c r="Q134" s="536">
        <v>4.6182078000000001E-2</v>
      </c>
      <c r="R134" s="537">
        <v>0.78211038100000008</v>
      </c>
      <c r="S134" s="537">
        <v>4.7220000000000007E-6</v>
      </c>
      <c r="T134" s="537">
        <v>0</v>
      </c>
      <c r="U134" s="536">
        <v>0.78211510300000009</v>
      </c>
      <c r="V134" s="537">
        <v>16.539350880000001</v>
      </c>
      <c r="W134" s="537">
        <v>-3.7999999999999996E-8</v>
      </c>
      <c r="X134" s="537">
        <v>13.207388999999999</v>
      </c>
      <c r="Y134" s="536">
        <v>29.746739842</v>
      </c>
      <c r="AA134" s="559"/>
    </row>
    <row r="135" spans="2:27" s="554" customFormat="1" ht="34.9" hidden="1" customHeight="1">
      <c r="B135" s="215">
        <v>2023</v>
      </c>
      <c r="C135" s="636"/>
      <c r="D135" s="636"/>
      <c r="E135" s="636"/>
      <c r="F135" s="636"/>
      <c r="G135" s="636"/>
      <c r="H135" s="636"/>
      <c r="I135" s="636"/>
      <c r="J135" s="636"/>
      <c r="K135" s="636"/>
      <c r="L135" s="636"/>
      <c r="M135" s="636"/>
      <c r="N135" s="891"/>
      <c r="O135" s="891"/>
      <c r="P135" s="891"/>
      <c r="Q135" s="891"/>
      <c r="R135" s="891"/>
      <c r="S135" s="891"/>
      <c r="T135" s="891"/>
      <c r="U135" s="891"/>
      <c r="V135" s="891"/>
      <c r="W135" s="891"/>
      <c r="X135" s="897"/>
      <c r="Y135" s="891"/>
      <c r="AA135" s="559"/>
    </row>
    <row r="136" spans="2:27" s="554" customFormat="1" ht="34.9" hidden="1" customHeight="1">
      <c r="B136" s="216">
        <v>44927</v>
      </c>
      <c r="C136" s="694">
        <v>252.09315129700002</v>
      </c>
      <c r="D136" s="694">
        <v>219.085295465</v>
      </c>
      <c r="E136" s="695">
        <v>91.367728290000002</v>
      </c>
      <c r="F136" s="695">
        <v>2.7385E-2</v>
      </c>
      <c r="G136" s="695">
        <v>124.628624</v>
      </c>
      <c r="H136" s="694">
        <v>216.02373728999999</v>
      </c>
      <c r="I136" s="695">
        <v>0.55437862100000002</v>
      </c>
      <c r="J136" s="695">
        <v>3.2196736000000004E-2</v>
      </c>
      <c r="K136" s="695">
        <v>2.1884156999999998E-2</v>
      </c>
      <c r="L136" s="694">
        <v>0.60845951400000009</v>
      </c>
      <c r="M136" s="694">
        <v>216.63219680399999</v>
      </c>
      <c r="N136" s="532">
        <v>1.77377608</v>
      </c>
      <c r="O136" s="532">
        <v>0</v>
      </c>
      <c r="P136" s="532">
        <v>0</v>
      </c>
      <c r="Q136" s="531">
        <v>1.77377608</v>
      </c>
      <c r="R136" s="532">
        <v>0.67932058299999998</v>
      </c>
      <c r="S136" s="532">
        <v>1.9980000000000002E-6</v>
      </c>
      <c r="T136" s="532">
        <v>0</v>
      </c>
      <c r="U136" s="531">
        <v>0.67932258099999998</v>
      </c>
      <c r="V136" s="532">
        <v>19.901241070000001</v>
      </c>
      <c r="W136" s="532">
        <v>-3.7999999999999996E-8</v>
      </c>
      <c r="X136" s="532">
        <v>13.106614800000001</v>
      </c>
      <c r="Y136" s="531">
        <v>33.007855832000004</v>
      </c>
      <c r="AA136" s="559"/>
    </row>
    <row r="137" spans="2:27" s="554" customFormat="1" ht="34.9" hidden="1" customHeight="1">
      <c r="B137" s="217">
        <v>44958</v>
      </c>
      <c r="C137" s="696">
        <v>278.02641326299999</v>
      </c>
      <c r="D137" s="696">
        <v>238.808009443</v>
      </c>
      <c r="E137" s="697">
        <v>101.56564973</v>
      </c>
      <c r="F137" s="697">
        <v>2.7385E-2</v>
      </c>
      <c r="G137" s="697">
        <v>135.80177699999999</v>
      </c>
      <c r="H137" s="696">
        <v>237.39481173000001</v>
      </c>
      <c r="I137" s="697">
        <v>0.61483893500000009</v>
      </c>
      <c r="J137" s="697">
        <v>3.1427664000000001E-2</v>
      </c>
      <c r="K137" s="697">
        <v>2.1884156999999998E-2</v>
      </c>
      <c r="L137" s="696">
        <v>0.66815075600000007</v>
      </c>
      <c r="M137" s="696">
        <v>238.062962486</v>
      </c>
      <c r="N137" s="537">
        <v>8.1952077999999998E-2</v>
      </c>
      <c r="O137" s="537">
        <v>0</v>
      </c>
      <c r="P137" s="537">
        <v>0</v>
      </c>
      <c r="Q137" s="536">
        <v>8.1952077999999998E-2</v>
      </c>
      <c r="R137" s="537">
        <v>0.66309390099999999</v>
      </c>
      <c r="S137" s="537">
        <v>9.78E-7</v>
      </c>
      <c r="T137" s="537">
        <v>0</v>
      </c>
      <c r="U137" s="536">
        <v>0.66309487899999997</v>
      </c>
      <c r="V137" s="537">
        <v>25.45032552</v>
      </c>
      <c r="W137" s="537">
        <v>0</v>
      </c>
      <c r="X137" s="537">
        <v>13.768078300000001</v>
      </c>
      <c r="Y137" s="536">
        <v>39.218403819999999</v>
      </c>
      <c r="AA137" s="559"/>
    </row>
    <row r="138" spans="2:27" s="554" customFormat="1" ht="34.9" hidden="1" customHeight="1">
      <c r="B138" s="216">
        <v>44986</v>
      </c>
      <c r="C138" s="694">
        <v>252.868908221</v>
      </c>
      <c r="D138" s="694">
        <v>204.20563126100001</v>
      </c>
      <c r="E138" s="695">
        <v>71.767179060000004</v>
      </c>
      <c r="F138" s="695">
        <v>2.7385E-2</v>
      </c>
      <c r="G138" s="695">
        <v>131.050476</v>
      </c>
      <c r="H138" s="694">
        <v>202.84504006000003</v>
      </c>
      <c r="I138" s="695">
        <v>0.54692354099999996</v>
      </c>
      <c r="J138" s="695">
        <v>3.2355139999999998E-2</v>
      </c>
      <c r="K138" s="695">
        <v>2.1884156999999998E-2</v>
      </c>
      <c r="L138" s="694">
        <v>0.60116283799999992</v>
      </c>
      <c r="M138" s="694">
        <v>203.44620289800002</v>
      </c>
      <c r="N138" s="532">
        <v>8.4398077999999987E-2</v>
      </c>
      <c r="O138" s="532">
        <v>0</v>
      </c>
      <c r="P138" s="532">
        <v>0</v>
      </c>
      <c r="Q138" s="531">
        <v>8.4398077999999987E-2</v>
      </c>
      <c r="R138" s="532">
        <v>0.67503028500000006</v>
      </c>
      <c r="S138" s="532">
        <v>0</v>
      </c>
      <c r="T138" s="532">
        <v>0</v>
      </c>
      <c r="U138" s="531">
        <v>0.67503028500000006</v>
      </c>
      <c r="V138" s="532">
        <v>35.649764359999999</v>
      </c>
      <c r="W138" s="532">
        <v>0</v>
      </c>
      <c r="X138" s="532">
        <v>13.0135126</v>
      </c>
      <c r="Y138" s="531">
        <v>48.663276959999997</v>
      </c>
      <c r="AA138" s="559"/>
    </row>
    <row r="139" spans="2:27" s="554" customFormat="1" ht="34.9" hidden="1" customHeight="1">
      <c r="B139" s="217">
        <v>45017</v>
      </c>
      <c r="C139" s="696">
        <v>195.67837117599998</v>
      </c>
      <c r="D139" s="696">
        <v>160.516310046</v>
      </c>
      <c r="E139" s="697">
        <v>47.283756689999997</v>
      </c>
      <c r="F139" s="697">
        <v>2.7385E-2</v>
      </c>
      <c r="G139" s="697">
        <v>111.5778</v>
      </c>
      <c r="H139" s="696">
        <v>158.88894169</v>
      </c>
      <c r="I139" s="697">
        <v>0.55325761899999992</v>
      </c>
      <c r="J139" s="697">
        <v>3.3024468000000001E-2</v>
      </c>
      <c r="K139" s="697">
        <v>2.1884156999999998E-2</v>
      </c>
      <c r="L139" s="696">
        <v>0.60816624399999997</v>
      </c>
      <c r="M139" s="696">
        <v>159.49710793399998</v>
      </c>
      <c r="N139" s="537">
        <v>0.33255807799999998</v>
      </c>
      <c r="O139" s="537">
        <v>0</v>
      </c>
      <c r="P139" s="537">
        <v>0</v>
      </c>
      <c r="Q139" s="536">
        <v>0.33255807799999998</v>
      </c>
      <c r="R139" s="537">
        <v>0.68664403399999996</v>
      </c>
      <c r="S139" s="537">
        <v>0</v>
      </c>
      <c r="T139" s="537">
        <v>0</v>
      </c>
      <c r="U139" s="536">
        <v>0.68664403399999996</v>
      </c>
      <c r="V139" s="537">
        <v>22.114064129999999</v>
      </c>
      <c r="W139" s="537">
        <v>0</v>
      </c>
      <c r="X139" s="537">
        <v>13.047997000000001</v>
      </c>
      <c r="Y139" s="536">
        <v>35.162061129999998</v>
      </c>
      <c r="AA139" s="559"/>
    </row>
    <row r="140" spans="2:27" s="554" customFormat="1" ht="34.9" hidden="1" customHeight="1">
      <c r="B140" s="216">
        <v>45047</v>
      </c>
      <c r="C140" s="694">
        <v>260.920950484</v>
      </c>
      <c r="D140" s="694">
        <v>223.30383543400001</v>
      </c>
      <c r="E140" s="695">
        <v>33.732089899999998</v>
      </c>
      <c r="F140" s="695">
        <v>2.7387000000000002E-2</v>
      </c>
      <c r="G140" s="695">
        <v>186.714226</v>
      </c>
      <c r="H140" s="694">
        <v>220.47370290000001</v>
      </c>
      <c r="I140" s="695">
        <v>0.52239242799999996</v>
      </c>
      <c r="J140" s="695">
        <v>3.1971160999999998E-2</v>
      </c>
      <c r="K140" s="695">
        <v>2.1884156999999998E-2</v>
      </c>
      <c r="L140" s="694">
        <v>0.57624774599999995</v>
      </c>
      <c r="M140" s="694">
        <v>221.04995064600001</v>
      </c>
      <c r="N140" s="532">
        <v>1.5891410800000001</v>
      </c>
      <c r="O140" s="532">
        <v>0</v>
      </c>
      <c r="P140" s="532">
        <v>0</v>
      </c>
      <c r="Q140" s="531">
        <v>1.5891410800000001</v>
      </c>
      <c r="R140" s="532">
        <v>0.66474370799999993</v>
      </c>
      <c r="S140" s="532">
        <v>0</v>
      </c>
      <c r="T140" s="532">
        <v>0</v>
      </c>
      <c r="U140" s="531">
        <v>0.66474370799999993</v>
      </c>
      <c r="V140" s="532">
        <v>24.566699249999999</v>
      </c>
      <c r="W140" s="532">
        <v>0</v>
      </c>
      <c r="X140" s="532">
        <v>13.050415800000001</v>
      </c>
      <c r="Y140" s="531">
        <v>37.617115050000002</v>
      </c>
      <c r="AA140" s="559"/>
    </row>
    <row r="141" spans="2:27" s="554" customFormat="1" ht="34.9" hidden="1" customHeight="1">
      <c r="B141" s="217">
        <v>45078</v>
      </c>
      <c r="C141" s="696">
        <v>264.82608513400004</v>
      </c>
      <c r="D141" s="696">
        <v>230.52863157400003</v>
      </c>
      <c r="E141" s="697">
        <v>39.129780320000002</v>
      </c>
      <c r="F141" s="697">
        <v>2.7387000000000002E-2</v>
      </c>
      <c r="G141" s="697">
        <v>189.835532</v>
      </c>
      <c r="H141" s="696">
        <v>228.99269932000001</v>
      </c>
      <c r="I141" s="697">
        <v>0.56815903899999998</v>
      </c>
      <c r="J141" s="697">
        <v>0</v>
      </c>
      <c r="K141" s="697">
        <v>2.1884156999999998E-2</v>
      </c>
      <c r="L141" s="696">
        <v>0.59004319599999999</v>
      </c>
      <c r="M141" s="696">
        <v>229.58274251600002</v>
      </c>
      <c r="N141" s="537">
        <v>0.26843807799999997</v>
      </c>
      <c r="O141" s="537">
        <v>0</v>
      </c>
      <c r="P141" s="537">
        <v>0</v>
      </c>
      <c r="Q141" s="536">
        <v>0.26843807799999997</v>
      </c>
      <c r="R141" s="537">
        <v>0.67745098000000004</v>
      </c>
      <c r="S141" s="537">
        <v>0</v>
      </c>
      <c r="T141" s="537">
        <v>0</v>
      </c>
      <c r="U141" s="536">
        <v>0.67745098000000004</v>
      </c>
      <c r="V141" s="537">
        <v>20.021706259999998</v>
      </c>
      <c r="W141" s="537">
        <v>0</v>
      </c>
      <c r="X141" s="537">
        <v>14.275747300000001</v>
      </c>
      <c r="Y141" s="536">
        <v>34.297453560000001</v>
      </c>
      <c r="AA141" s="559"/>
    </row>
    <row r="142" spans="2:27" s="554" customFormat="1" ht="34.9" hidden="1" customHeight="1">
      <c r="B142" s="216">
        <v>45108</v>
      </c>
      <c r="C142" s="694">
        <v>236.94166305200005</v>
      </c>
      <c r="D142" s="694">
        <v>200.26656340200006</v>
      </c>
      <c r="E142" s="695">
        <v>9.5380537400000005</v>
      </c>
      <c r="F142" s="695">
        <v>2.7387000000000002E-2</v>
      </c>
      <c r="G142" s="695">
        <v>189.52258900000001</v>
      </c>
      <c r="H142" s="694">
        <v>199.08802974000002</v>
      </c>
      <c r="I142" s="695">
        <v>0.23318599400000001</v>
      </c>
      <c r="J142" s="695">
        <v>0</v>
      </c>
      <c r="K142" s="695">
        <v>2.1884156999999998E-2</v>
      </c>
      <c r="L142" s="694">
        <v>0.25507015100000002</v>
      </c>
      <c r="M142" s="694">
        <v>199.34309989100004</v>
      </c>
      <c r="N142" s="532">
        <v>0.23961507800000001</v>
      </c>
      <c r="O142" s="532">
        <v>0</v>
      </c>
      <c r="P142" s="532">
        <v>0</v>
      </c>
      <c r="Q142" s="531">
        <v>0.23961507800000001</v>
      </c>
      <c r="R142" s="532">
        <v>0.68384843299999998</v>
      </c>
      <c r="S142" s="532">
        <v>0</v>
      </c>
      <c r="T142" s="532">
        <v>0</v>
      </c>
      <c r="U142" s="531">
        <v>0.68384843299999998</v>
      </c>
      <c r="V142" s="532">
        <v>19.93837585</v>
      </c>
      <c r="W142" s="532">
        <v>0</v>
      </c>
      <c r="X142" s="532">
        <v>16.7367238</v>
      </c>
      <c r="Y142" s="531">
        <v>36.67509965</v>
      </c>
      <c r="AA142" s="559"/>
    </row>
    <row r="143" spans="2:27" s="554" customFormat="1" ht="34.9" hidden="1" customHeight="1">
      <c r="B143" s="217">
        <v>45139</v>
      </c>
      <c r="C143" s="696">
        <v>257.39509686400004</v>
      </c>
      <c r="D143" s="696">
        <v>217.67291385400003</v>
      </c>
      <c r="E143" s="697">
        <v>11.200592050000001</v>
      </c>
      <c r="F143" s="697">
        <v>2.7387000000000002E-2</v>
      </c>
      <c r="G143" s="697">
        <v>187.48093399999999</v>
      </c>
      <c r="H143" s="696">
        <v>198.70891305000001</v>
      </c>
      <c r="I143" s="697">
        <v>17.988246699999998</v>
      </c>
      <c r="J143" s="697">
        <v>0</v>
      </c>
      <c r="K143" s="697">
        <v>2.1884156999999998E-2</v>
      </c>
      <c r="L143" s="696">
        <v>18.010130856999996</v>
      </c>
      <c r="M143" s="696">
        <v>216.71904390700001</v>
      </c>
      <c r="N143" s="537">
        <v>0.241160078</v>
      </c>
      <c r="O143" s="537">
        <v>0</v>
      </c>
      <c r="P143" s="537">
        <v>0</v>
      </c>
      <c r="Q143" s="536">
        <v>0.241160078</v>
      </c>
      <c r="R143" s="537">
        <v>0.712709869</v>
      </c>
      <c r="S143" s="537">
        <v>0</v>
      </c>
      <c r="T143" s="537">
        <v>0</v>
      </c>
      <c r="U143" s="536">
        <v>0.712709869</v>
      </c>
      <c r="V143" s="537">
        <v>22.06101571</v>
      </c>
      <c r="W143" s="537">
        <v>0</v>
      </c>
      <c r="X143" s="537">
        <v>17.661167300000002</v>
      </c>
      <c r="Y143" s="536">
        <v>39.722183010000002</v>
      </c>
      <c r="AA143" s="559"/>
    </row>
    <row r="144" spans="2:27" s="554" customFormat="1" ht="34.9" hidden="1" customHeight="1">
      <c r="B144" s="216">
        <v>45170</v>
      </c>
      <c r="C144" s="694">
        <v>212.64423730499999</v>
      </c>
      <c r="D144" s="694">
        <v>174.481093305</v>
      </c>
      <c r="E144" s="695">
        <v>8.8011476700000006</v>
      </c>
      <c r="F144" s="695">
        <v>2.7387000000000002E-2</v>
      </c>
      <c r="G144" s="695">
        <v>163.63204200000001</v>
      </c>
      <c r="H144" s="694">
        <v>172.46057667000002</v>
      </c>
      <c r="I144" s="695">
        <v>1.2747936200000001</v>
      </c>
      <c r="J144" s="695">
        <v>1.4095666E-2</v>
      </c>
      <c r="K144" s="695">
        <v>2.1884156999999998E-2</v>
      </c>
      <c r="L144" s="694">
        <v>1.310773443</v>
      </c>
      <c r="M144" s="694">
        <v>173.77135011300001</v>
      </c>
      <c r="N144" s="532">
        <v>2.4576078000000001E-2</v>
      </c>
      <c r="O144" s="532">
        <v>0</v>
      </c>
      <c r="P144" s="532">
        <v>0</v>
      </c>
      <c r="Q144" s="531">
        <v>2.4576078000000001E-2</v>
      </c>
      <c r="R144" s="532">
        <v>0.68516711399999997</v>
      </c>
      <c r="S144" s="532">
        <v>0</v>
      </c>
      <c r="T144" s="532">
        <v>0</v>
      </c>
      <c r="U144" s="531">
        <v>0.68516711399999997</v>
      </c>
      <c r="V144" s="532">
        <v>21.1669503</v>
      </c>
      <c r="W144" s="532">
        <v>0</v>
      </c>
      <c r="X144" s="532">
        <v>16.996193699999999</v>
      </c>
      <c r="Y144" s="531">
        <v>38.163144000000003</v>
      </c>
      <c r="AA144" s="559"/>
    </row>
    <row r="145" spans="2:27" s="554" customFormat="1" ht="34.9" hidden="1" customHeight="1">
      <c r="B145" s="217">
        <v>45201</v>
      </c>
      <c r="C145" s="696">
        <f>+D145+Y145</f>
        <v>198.50147007399997</v>
      </c>
      <c r="D145" s="696">
        <f>+M145+Q145+U145</f>
        <v>172.06500443399997</v>
      </c>
      <c r="E145" s="697">
        <v>2.9704523609999995</v>
      </c>
      <c r="F145" s="697">
        <v>2.7387000000000002E-2</v>
      </c>
      <c r="G145" s="697">
        <v>167.40751399999999</v>
      </c>
      <c r="H145" s="696">
        <f>+E145+F145+G145</f>
        <v>170.40535336099998</v>
      </c>
      <c r="I145" s="697">
        <v>0.213633928</v>
      </c>
      <c r="J145" s="697">
        <v>4.9349999999999993E-6</v>
      </c>
      <c r="K145" s="697">
        <v>2.1884156999999998E-2</v>
      </c>
      <c r="L145" s="696">
        <f t="shared" ref="L145:L151" si="11">+I145+J145+K145</f>
        <v>0.23552302</v>
      </c>
      <c r="M145" s="696">
        <f>+H145+L145</f>
        <v>170.64087638099997</v>
      </c>
      <c r="N145" s="537">
        <v>0.73437507800000001</v>
      </c>
      <c r="O145" s="537">
        <v>0</v>
      </c>
      <c r="P145" s="537">
        <v>0</v>
      </c>
      <c r="Q145" s="536">
        <f>+N145+O145+P145</f>
        <v>0.73437507800000001</v>
      </c>
      <c r="R145" s="537">
        <v>0.68975297499999999</v>
      </c>
      <c r="S145" s="537">
        <v>0</v>
      </c>
      <c r="T145" s="537">
        <v>0</v>
      </c>
      <c r="U145" s="536">
        <f>+R145+S145+T145</f>
        <v>0.68975297499999999</v>
      </c>
      <c r="V145" s="537">
        <v>17.100890230000001</v>
      </c>
      <c r="W145" s="537">
        <v>0</v>
      </c>
      <c r="X145" s="537">
        <v>9.3355754100000006</v>
      </c>
      <c r="Y145" s="536">
        <f>+V145+W145+X145</f>
        <v>26.436465640000002</v>
      </c>
      <c r="AA145" s="559"/>
    </row>
    <row r="146" spans="2:27" s="554" customFormat="1" ht="34.9" hidden="1" customHeight="1">
      <c r="B146" s="216">
        <v>45233</v>
      </c>
      <c r="C146" s="694">
        <f>+D146+Y146</f>
        <v>181.47361597099999</v>
      </c>
      <c r="D146" s="694">
        <f>+M146+Q146+U146</f>
        <v>157.120551541</v>
      </c>
      <c r="E146" s="695">
        <v>1.7351825969999999</v>
      </c>
      <c r="F146" s="695">
        <v>2.7389E-2</v>
      </c>
      <c r="G146" s="695">
        <v>154.04255499999999</v>
      </c>
      <c r="H146" s="694">
        <f>+E146+F146+G146</f>
        <v>155.805126597</v>
      </c>
      <c r="I146" s="695">
        <v>0.211385185</v>
      </c>
      <c r="J146" s="695">
        <v>5.1100000000000002E-6</v>
      </c>
      <c r="K146" s="695">
        <v>2.1884156999999998E-2</v>
      </c>
      <c r="L146" s="694">
        <f t="shared" si="11"/>
        <v>0.23327445199999999</v>
      </c>
      <c r="M146" s="694">
        <f>+H146+L146</f>
        <v>156.03840104899999</v>
      </c>
      <c r="N146" s="532">
        <v>0.45374107799999996</v>
      </c>
      <c r="O146" s="532">
        <v>0</v>
      </c>
      <c r="P146" s="532">
        <v>0</v>
      </c>
      <c r="Q146" s="531">
        <f>+N146+O146+P146</f>
        <v>0.45374107799999996</v>
      </c>
      <c r="R146" s="532">
        <v>0.62840941399999994</v>
      </c>
      <c r="S146" s="532">
        <v>0</v>
      </c>
      <c r="T146" s="532">
        <v>0</v>
      </c>
      <c r="U146" s="531">
        <f>+R146+S146+T146</f>
        <v>0.62840941399999994</v>
      </c>
      <c r="V146" s="532">
        <v>11.17356693</v>
      </c>
      <c r="W146" s="532">
        <v>0</v>
      </c>
      <c r="X146" s="532">
        <v>13.1794975</v>
      </c>
      <c r="Y146" s="531">
        <f>+V146+W146+X146</f>
        <v>24.35306443</v>
      </c>
      <c r="AA146" s="559"/>
    </row>
    <row r="147" spans="2:27" s="554" customFormat="1" ht="34.9" hidden="1" customHeight="1">
      <c r="B147" s="553">
        <v>45264</v>
      </c>
      <c r="C147" s="698">
        <v>191.43448438100003</v>
      </c>
      <c r="D147" s="698">
        <v>163.37899204100003</v>
      </c>
      <c r="E147" s="699">
        <v>9.7135198989999996</v>
      </c>
      <c r="F147" s="699">
        <v>2.7389E-2</v>
      </c>
      <c r="G147" s="699">
        <v>152.593388</v>
      </c>
      <c r="H147" s="698">
        <v>162.33429689900001</v>
      </c>
      <c r="I147" s="699">
        <v>0.21778840799999999</v>
      </c>
      <c r="J147" s="699">
        <v>7.1864000000000002E-5</v>
      </c>
      <c r="K147" s="699">
        <v>2.2218287E-2</v>
      </c>
      <c r="L147" s="698">
        <f t="shared" si="11"/>
        <v>0.240078559</v>
      </c>
      <c r="M147" s="698">
        <v>162.57437545800002</v>
      </c>
      <c r="N147" s="610">
        <v>0.19850827600000001</v>
      </c>
      <c r="O147" s="610">
        <v>0</v>
      </c>
      <c r="P147" s="610">
        <v>0</v>
      </c>
      <c r="Q147" s="611">
        <v>0.19850827600000001</v>
      </c>
      <c r="R147" s="610">
        <v>0.60610830700000007</v>
      </c>
      <c r="S147" s="610">
        <v>0</v>
      </c>
      <c r="T147" s="610">
        <v>0</v>
      </c>
      <c r="U147" s="611">
        <v>0.60610830700000007</v>
      </c>
      <c r="V147" s="610">
        <v>14.648943839999999</v>
      </c>
      <c r="W147" s="610">
        <v>0</v>
      </c>
      <c r="X147" s="610">
        <v>13.4065485</v>
      </c>
      <c r="Y147" s="611">
        <v>28.055492340000001</v>
      </c>
      <c r="AA147" s="559"/>
    </row>
    <row r="148" spans="2:27" s="554" customFormat="1" ht="34.9" hidden="1" customHeight="1">
      <c r="B148" s="1009">
        <v>2024</v>
      </c>
      <c r="C148" s="1020"/>
      <c r="D148" s="1020"/>
      <c r="E148" s="1020"/>
      <c r="F148" s="1020"/>
      <c r="G148" s="1020"/>
      <c r="H148" s="1020"/>
      <c r="I148" s="1020"/>
      <c r="J148" s="1020"/>
      <c r="K148" s="1020"/>
      <c r="L148" s="1020"/>
      <c r="M148" s="1020"/>
      <c r="N148" s="1018"/>
      <c r="O148" s="1018"/>
      <c r="P148" s="1018"/>
      <c r="Q148" s="1018"/>
      <c r="R148" s="1018"/>
      <c r="S148" s="1018"/>
      <c r="T148" s="1018"/>
      <c r="U148" s="1018"/>
      <c r="V148" s="1018"/>
      <c r="W148" s="1018"/>
      <c r="X148" s="1042"/>
      <c r="Y148" s="1018"/>
      <c r="AA148" s="559"/>
    </row>
    <row r="149" spans="2:27" s="554" customFormat="1" ht="34.9" hidden="1" customHeight="1">
      <c r="B149" s="216">
        <v>45292</v>
      </c>
      <c r="C149" s="694">
        <f>D149+Y149</f>
        <v>158.26669323000002</v>
      </c>
      <c r="D149" s="694">
        <f>M149+Q149+U149</f>
        <v>130.86313491000001</v>
      </c>
      <c r="E149" s="695">
        <v>12.761683984000001</v>
      </c>
      <c r="F149" s="695">
        <v>2.7389E-2</v>
      </c>
      <c r="G149" s="695">
        <v>114.96532000000001</v>
      </c>
      <c r="H149" s="694">
        <f t="shared" ref="H149:H159" si="12">G149+F149+E149</f>
        <v>127.75439298400001</v>
      </c>
      <c r="I149" s="695">
        <v>0.12529747299999999</v>
      </c>
      <c r="J149" s="695">
        <v>7.0444999999999994E-5</v>
      </c>
      <c r="K149" s="695">
        <v>2.2218287999999999E-2</v>
      </c>
      <c r="L149" s="694">
        <f t="shared" si="11"/>
        <v>0.147586206</v>
      </c>
      <c r="M149" s="694">
        <f>L149+H149</f>
        <v>127.90197919000001</v>
      </c>
      <c r="N149" s="532">
        <v>0.24495607800000002</v>
      </c>
      <c r="O149" s="532">
        <v>0</v>
      </c>
      <c r="P149" s="532">
        <v>2.1269999999999998</v>
      </c>
      <c r="Q149" s="531">
        <f t="shared" ref="Q149:Q159" si="13">P149+O149+N149</f>
        <v>2.3719560779999997</v>
      </c>
      <c r="R149" s="532">
        <v>0.58919964199999997</v>
      </c>
      <c r="S149" s="532">
        <v>0</v>
      </c>
      <c r="T149" s="532">
        <v>0</v>
      </c>
      <c r="U149" s="531">
        <f t="shared" ref="U149:U159" si="14">T149+S149+R149</f>
        <v>0.58919964199999997</v>
      </c>
      <c r="V149" s="532">
        <v>17.750582649999998</v>
      </c>
      <c r="W149" s="532">
        <v>0</v>
      </c>
      <c r="X149" s="532">
        <v>9.65297567</v>
      </c>
      <c r="Y149" s="531">
        <f t="shared" ref="Y149:Y159" si="15">X149+W149+V149</f>
        <v>27.403558319999998</v>
      </c>
      <c r="AA149" s="559"/>
    </row>
    <row r="150" spans="2:27" s="554" customFormat="1" ht="34.9" hidden="1" customHeight="1">
      <c r="B150" s="217">
        <v>45323</v>
      </c>
      <c r="C150" s="696">
        <f>D150+Y150</f>
        <v>138.68503780299997</v>
      </c>
      <c r="D150" s="696">
        <f>M150+Q150+U150</f>
        <v>113.12369831299998</v>
      </c>
      <c r="E150" s="697">
        <v>5.3763787719999998</v>
      </c>
      <c r="F150" s="697">
        <v>2.7182999999999999E-2</v>
      </c>
      <c r="G150" s="697">
        <v>106.961377</v>
      </c>
      <c r="H150" s="696">
        <f t="shared" si="12"/>
        <v>112.36493877199999</v>
      </c>
      <c r="I150" s="697">
        <v>0.14654868799999998</v>
      </c>
      <c r="J150" s="697">
        <v>7.0543000000000005E-5</v>
      </c>
      <c r="K150" s="697">
        <v>2.2218287999999999E-2</v>
      </c>
      <c r="L150" s="696">
        <f t="shared" si="11"/>
        <v>0.16883751899999999</v>
      </c>
      <c r="M150" s="696">
        <f>L150+H150</f>
        <v>112.53377629099998</v>
      </c>
      <c r="N150" s="537">
        <v>2.0613078E-2</v>
      </c>
      <c r="O150" s="537">
        <v>0</v>
      </c>
      <c r="P150" s="537">
        <v>0</v>
      </c>
      <c r="Q150" s="536">
        <f t="shared" si="13"/>
        <v>2.0613078E-2</v>
      </c>
      <c r="R150" s="537">
        <v>0.56930894399999998</v>
      </c>
      <c r="S150" s="537">
        <v>0</v>
      </c>
      <c r="T150" s="537">
        <v>0</v>
      </c>
      <c r="U150" s="536">
        <f t="shared" si="14"/>
        <v>0.56930894399999998</v>
      </c>
      <c r="V150" s="537">
        <v>16.515525960000002</v>
      </c>
      <c r="W150" s="537">
        <v>0</v>
      </c>
      <c r="X150" s="537">
        <v>9.0458135300000002</v>
      </c>
      <c r="Y150" s="536">
        <f t="shared" si="15"/>
        <v>25.561339490000002</v>
      </c>
      <c r="AA150" s="559"/>
    </row>
    <row r="151" spans="2:27" s="554" customFormat="1" ht="34.9" hidden="1" customHeight="1">
      <c r="B151" s="216">
        <v>45352</v>
      </c>
      <c r="C151" s="694">
        <f>D151+Y151</f>
        <v>148.55234996300001</v>
      </c>
      <c r="D151" s="694">
        <f>M151+Q151+U151</f>
        <v>123.374383393</v>
      </c>
      <c r="E151" s="695">
        <v>10.542828709</v>
      </c>
      <c r="F151" s="695">
        <v>3.2843171000000004E-2</v>
      </c>
      <c r="G151" s="695">
        <v>112.05000200000001</v>
      </c>
      <c r="H151" s="694">
        <f t="shared" si="12"/>
        <v>122.62567388000001</v>
      </c>
      <c r="I151" s="695">
        <v>0.155425903</v>
      </c>
      <c r="J151" s="695">
        <v>7.0242999999999998E-5</v>
      </c>
      <c r="K151" s="695">
        <v>2.2218287999999999E-2</v>
      </c>
      <c r="L151" s="694">
        <f t="shared" si="11"/>
        <v>0.177714434</v>
      </c>
      <c r="M151" s="694">
        <f>L151+H151</f>
        <v>122.803388314</v>
      </c>
      <c r="N151" s="532">
        <v>6.3670780000000008E-3</v>
      </c>
      <c r="O151" s="532">
        <v>0</v>
      </c>
      <c r="P151" s="532">
        <v>0</v>
      </c>
      <c r="Q151" s="531">
        <f t="shared" si="13"/>
        <v>6.3670780000000008E-3</v>
      </c>
      <c r="R151" s="532">
        <v>0.5646280010000001</v>
      </c>
      <c r="S151" s="532">
        <v>0</v>
      </c>
      <c r="T151" s="532">
        <v>0</v>
      </c>
      <c r="U151" s="531">
        <f t="shared" si="14"/>
        <v>0.5646280010000001</v>
      </c>
      <c r="V151" s="532">
        <v>16.236450820000002</v>
      </c>
      <c r="W151" s="532">
        <v>0</v>
      </c>
      <c r="X151" s="532">
        <v>8.9415157500000007</v>
      </c>
      <c r="Y151" s="531">
        <f t="shared" si="15"/>
        <v>25.177966570000002</v>
      </c>
      <c r="AA151" s="559"/>
    </row>
    <row r="152" spans="2:27" s="554" customFormat="1" ht="34.9" hidden="1" customHeight="1">
      <c r="B152" s="217">
        <v>45383</v>
      </c>
      <c r="C152" s="696">
        <f>D152+Y152</f>
        <v>154.48830531900001</v>
      </c>
      <c r="D152" s="696">
        <f>M152+Q152+U152</f>
        <v>129.78062153900001</v>
      </c>
      <c r="E152" s="697">
        <v>13.773446640000001</v>
      </c>
      <c r="F152" s="697">
        <v>3.2803771999999995E-2</v>
      </c>
      <c r="G152" s="697">
        <v>115.203382</v>
      </c>
      <c r="H152" s="696">
        <f t="shared" si="12"/>
        <v>129.009632412</v>
      </c>
      <c r="I152" s="697">
        <v>0.16679788699999998</v>
      </c>
      <c r="J152" s="697">
        <v>6.9695999999999991E-5</v>
      </c>
      <c r="K152" s="697">
        <v>2.2218287999999999E-2</v>
      </c>
      <c r="L152" s="696">
        <f>+I152+J152+K152</f>
        <v>0.18908587099999999</v>
      </c>
      <c r="M152" s="696">
        <f>L152+H152</f>
        <v>129.19871828300001</v>
      </c>
      <c r="N152" s="537">
        <v>2.4595078000000003E-2</v>
      </c>
      <c r="O152" s="537">
        <v>0</v>
      </c>
      <c r="P152" s="537">
        <v>0</v>
      </c>
      <c r="Q152" s="536">
        <f t="shared" si="13"/>
        <v>2.4595078000000003E-2</v>
      </c>
      <c r="R152" s="537">
        <v>0.55730817799999999</v>
      </c>
      <c r="S152" s="537">
        <v>0</v>
      </c>
      <c r="T152" s="537">
        <v>0</v>
      </c>
      <c r="U152" s="536">
        <f t="shared" si="14"/>
        <v>0.55730817799999999</v>
      </c>
      <c r="V152" s="537">
        <v>14.530538079999999</v>
      </c>
      <c r="W152" s="537">
        <v>0</v>
      </c>
      <c r="X152" s="537">
        <v>10.177145699999999</v>
      </c>
      <c r="Y152" s="536">
        <f t="shared" si="15"/>
        <v>24.707683779999996</v>
      </c>
      <c r="AA152" s="559"/>
    </row>
    <row r="153" spans="2:27" s="554" customFormat="1" ht="34.9" hidden="1" customHeight="1">
      <c r="B153" s="216">
        <v>45413</v>
      </c>
      <c r="C153" s="694">
        <f>D153+Y153</f>
        <v>150.49240427000001</v>
      </c>
      <c r="D153" s="694">
        <f>M153+Q153+U153</f>
        <v>124.38709934000002</v>
      </c>
      <c r="E153" s="695">
        <v>12.001531829999999</v>
      </c>
      <c r="F153" s="695">
        <v>2.7186893E-2</v>
      </c>
      <c r="G153" s="695">
        <v>111.210759</v>
      </c>
      <c r="H153" s="694">
        <f t="shared" si="12"/>
        <v>123.23947772300001</v>
      </c>
      <c r="I153" s="695">
        <v>0.241399532</v>
      </c>
      <c r="J153" s="695">
        <v>1.69261E-4</v>
      </c>
      <c r="K153" s="695">
        <v>2.2218287999999999E-2</v>
      </c>
      <c r="L153" s="694">
        <f>+I153+J153+K153</f>
        <v>0.26378708099999998</v>
      </c>
      <c r="M153" s="694">
        <f>L153+H153</f>
        <v>123.50326480400001</v>
      </c>
      <c r="N153" s="532">
        <v>0.32184207799999998</v>
      </c>
      <c r="O153" s="532">
        <v>0</v>
      </c>
      <c r="P153" s="532">
        <v>0</v>
      </c>
      <c r="Q153" s="531">
        <f t="shared" si="13"/>
        <v>0.32184207799999998</v>
      </c>
      <c r="R153" s="532">
        <v>0.56199245799999997</v>
      </c>
      <c r="S153" s="532">
        <v>0</v>
      </c>
      <c r="T153" s="532">
        <v>0</v>
      </c>
      <c r="U153" s="531">
        <f t="shared" si="14"/>
        <v>0.56199245799999997</v>
      </c>
      <c r="V153" s="532">
        <v>15.965200530000001</v>
      </c>
      <c r="W153" s="532">
        <v>0</v>
      </c>
      <c r="X153" s="532">
        <v>10.1401044</v>
      </c>
      <c r="Y153" s="531">
        <f t="shared" si="15"/>
        <v>26.105304930000003</v>
      </c>
      <c r="AA153" s="559"/>
    </row>
    <row r="154" spans="2:27" s="554" customFormat="1" ht="34.9" hidden="1" customHeight="1">
      <c r="B154" s="217">
        <v>45444</v>
      </c>
      <c r="C154" s="696">
        <v>147.19999999999999</v>
      </c>
      <c r="D154" s="696">
        <v>126.3</v>
      </c>
      <c r="E154" s="697">
        <v>15</v>
      </c>
      <c r="F154" s="697">
        <v>0</v>
      </c>
      <c r="G154" s="697">
        <v>110.2</v>
      </c>
      <c r="H154" s="696">
        <v>125.2</v>
      </c>
      <c r="I154" s="697">
        <v>0.4</v>
      </c>
      <c r="J154" s="697">
        <v>0</v>
      </c>
      <c r="K154" s="697">
        <v>0</v>
      </c>
      <c r="L154" s="696">
        <v>0.5</v>
      </c>
      <c r="M154" s="696">
        <v>125.6</v>
      </c>
      <c r="N154" s="537">
        <v>0.1</v>
      </c>
      <c r="O154" s="537">
        <v>0</v>
      </c>
      <c r="P154" s="537">
        <v>0</v>
      </c>
      <c r="Q154" s="536">
        <v>0.1</v>
      </c>
      <c r="R154" s="537">
        <v>0.6</v>
      </c>
      <c r="S154" s="537">
        <v>0</v>
      </c>
      <c r="T154" s="537">
        <v>0</v>
      </c>
      <c r="U154" s="536">
        <v>0.6</v>
      </c>
      <c r="V154" s="537">
        <v>13.3</v>
      </c>
      <c r="W154" s="537">
        <v>0</v>
      </c>
      <c r="X154" s="537">
        <v>7.6</v>
      </c>
      <c r="Y154" s="536">
        <v>20.9</v>
      </c>
      <c r="AA154" s="559"/>
    </row>
    <row r="155" spans="2:27" s="554" customFormat="1" ht="34.9" hidden="1" customHeight="1">
      <c r="B155" s="216">
        <v>45474</v>
      </c>
      <c r="C155" s="694">
        <f>D155+Y155</f>
        <v>105.72099999999998</v>
      </c>
      <c r="D155" s="694">
        <f>M155+Q155+U155</f>
        <v>83.433999999999983</v>
      </c>
      <c r="E155" s="695">
        <v>5.7030000000000003</v>
      </c>
      <c r="F155" s="695">
        <v>2.7E-2</v>
      </c>
      <c r="G155" s="695">
        <v>76.287999999999997</v>
      </c>
      <c r="H155" s="694">
        <f t="shared" si="12"/>
        <v>82.018000000000001</v>
      </c>
      <c r="I155" s="695">
        <v>0.40600000000000003</v>
      </c>
      <c r="J155" s="695">
        <v>0</v>
      </c>
      <c r="K155" s="695">
        <v>3.3000000000000002E-2</v>
      </c>
      <c r="L155" s="694">
        <f>+I155+J155+K155</f>
        <v>0.43900000000000006</v>
      </c>
      <c r="M155" s="694">
        <f>L155+H155</f>
        <v>82.456999999999994</v>
      </c>
      <c r="N155" s="532">
        <v>0.41299999999999998</v>
      </c>
      <c r="O155" s="532">
        <v>0</v>
      </c>
      <c r="P155" s="532">
        <v>0</v>
      </c>
      <c r="Q155" s="531">
        <f t="shared" si="13"/>
        <v>0.41299999999999998</v>
      </c>
      <c r="R155" s="532">
        <v>0.56399999999999995</v>
      </c>
      <c r="S155" s="532">
        <v>0</v>
      </c>
      <c r="T155" s="532">
        <v>0</v>
      </c>
      <c r="U155" s="531">
        <f t="shared" si="14"/>
        <v>0.56399999999999995</v>
      </c>
      <c r="V155" s="532">
        <v>15.499000000000001</v>
      </c>
      <c r="W155" s="532">
        <v>0</v>
      </c>
      <c r="X155" s="532">
        <v>6.7880000000000003</v>
      </c>
      <c r="Y155" s="531">
        <f t="shared" si="15"/>
        <v>22.286999999999999</v>
      </c>
      <c r="AA155" s="559"/>
    </row>
    <row r="156" spans="2:27" s="554" customFormat="1" ht="34.9" hidden="1" customHeight="1">
      <c r="B156" s="217">
        <v>45505</v>
      </c>
      <c r="C156" s="696">
        <v>134.78354432200001</v>
      </c>
      <c r="D156" s="696">
        <v>114.74173888200001</v>
      </c>
      <c r="E156" s="697">
        <v>4.9651859500000004</v>
      </c>
      <c r="F156" s="697">
        <v>2.7192589999999999E-2</v>
      </c>
      <c r="G156" s="697">
        <v>108.64748879999999</v>
      </c>
      <c r="H156" s="696">
        <v>113.63986734</v>
      </c>
      <c r="I156" s="697">
        <v>0.32601534100000001</v>
      </c>
      <c r="J156" s="697">
        <v>2.7244999999999998E-4</v>
      </c>
      <c r="K156" s="697">
        <v>3.2746704000000001E-2</v>
      </c>
      <c r="L156" s="696">
        <v>0.35903449500000001</v>
      </c>
      <c r="M156" s="696">
        <v>113.998901835</v>
      </c>
      <c r="N156" s="537">
        <v>0.163172078</v>
      </c>
      <c r="O156" s="537">
        <v>0</v>
      </c>
      <c r="P156" s="537">
        <v>0</v>
      </c>
      <c r="Q156" s="536">
        <v>0.163172078</v>
      </c>
      <c r="R156" s="537">
        <v>0.57966496900000009</v>
      </c>
      <c r="S156" s="537">
        <v>0</v>
      </c>
      <c r="T156" s="537">
        <v>0</v>
      </c>
      <c r="U156" s="536">
        <v>0.57966496900000009</v>
      </c>
      <c r="V156" s="537">
        <v>13.992882439999999</v>
      </c>
      <c r="W156" s="537">
        <v>0</v>
      </c>
      <c r="X156" s="537">
        <v>6.0489230000000003</v>
      </c>
      <c r="Y156" s="536">
        <v>20.041805439999997</v>
      </c>
      <c r="AA156" s="559"/>
    </row>
    <row r="157" spans="2:27" s="554" customFormat="1" ht="34.9" hidden="1" customHeight="1">
      <c r="B157" s="216">
        <v>45536</v>
      </c>
      <c r="C157" s="694">
        <f>D157+Y157</f>
        <v>86.264173325000002</v>
      </c>
      <c r="D157" s="694">
        <f>M157+Q157+U157</f>
        <v>58.485796194999999</v>
      </c>
      <c r="E157" s="695">
        <v>12.368246030000002</v>
      </c>
      <c r="F157" s="695">
        <v>2.7192656999999999E-2</v>
      </c>
      <c r="G157" s="695">
        <v>45.256065499999998</v>
      </c>
      <c r="H157" s="694">
        <f t="shared" si="12"/>
        <v>57.651504187</v>
      </c>
      <c r="I157" s="695">
        <v>0.17271483799999998</v>
      </c>
      <c r="J157" s="695">
        <v>2.7308699999999998E-4</v>
      </c>
      <c r="K157" s="695">
        <v>3.2838413000000004E-2</v>
      </c>
      <c r="L157" s="694">
        <f>+I157+J157+K157</f>
        <v>0.205826338</v>
      </c>
      <c r="M157" s="694">
        <f>L157+H157</f>
        <v>57.857330525000002</v>
      </c>
      <c r="N157" s="532">
        <v>4.7446078000000003E-2</v>
      </c>
      <c r="O157" s="532">
        <v>0</v>
      </c>
      <c r="P157" s="532">
        <v>0</v>
      </c>
      <c r="Q157" s="531">
        <f t="shared" si="13"/>
        <v>4.7446078000000003E-2</v>
      </c>
      <c r="R157" s="532">
        <v>0.58101959199999997</v>
      </c>
      <c r="S157" s="532">
        <v>0</v>
      </c>
      <c r="T157" s="532">
        <v>0</v>
      </c>
      <c r="U157" s="531">
        <f t="shared" si="14"/>
        <v>0.58101959199999997</v>
      </c>
      <c r="V157" s="532">
        <v>16.516307129999998</v>
      </c>
      <c r="W157" s="532">
        <v>0</v>
      </c>
      <c r="X157" s="532">
        <v>11.26207</v>
      </c>
      <c r="Y157" s="531">
        <f t="shared" si="15"/>
        <v>27.778377129999996</v>
      </c>
      <c r="AA157" s="559"/>
    </row>
    <row r="158" spans="2:27" s="554" customFormat="1" ht="34.9" hidden="1" customHeight="1">
      <c r="B158" s="217">
        <v>45567</v>
      </c>
      <c r="C158" s="696">
        <v>73.350869166999999</v>
      </c>
      <c r="D158" s="696">
        <v>53.052589546999997</v>
      </c>
      <c r="E158" s="697">
        <v>10.00718693</v>
      </c>
      <c r="F158" s="697">
        <v>2.7184E-2</v>
      </c>
      <c r="G158" s="697">
        <v>40.991490899999995</v>
      </c>
      <c r="H158" s="696">
        <v>51.025861829999997</v>
      </c>
      <c r="I158" s="697">
        <v>0.90007525600000005</v>
      </c>
      <c r="J158" s="697">
        <v>2.3285300000000002E-4</v>
      </c>
      <c r="K158" s="697">
        <v>3.2928902999999995E-2</v>
      </c>
      <c r="L158" s="696">
        <v>0.93323701199999998</v>
      </c>
      <c r="M158" s="696">
        <v>51.959098841999996</v>
      </c>
      <c r="N158" s="537">
        <v>0.52878899999999995</v>
      </c>
      <c r="O158" s="537">
        <v>0</v>
      </c>
      <c r="P158" s="537">
        <v>0</v>
      </c>
      <c r="Q158" s="536">
        <v>0.52878899999999995</v>
      </c>
      <c r="R158" s="537">
        <v>0.56470170499999994</v>
      </c>
      <c r="S158" s="537">
        <v>0</v>
      </c>
      <c r="T158" s="537">
        <v>0</v>
      </c>
      <c r="U158" s="536">
        <v>0.56470170499999994</v>
      </c>
      <c r="V158" s="537">
        <v>8.3504429200000008</v>
      </c>
      <c r="W158" s="537">
        <v>0</v>
      </c>
      <c r="X158" s="537">
        <v>11.9478367</v>
      </c>
      <c r="Y158" s="536">
        <v>20.298279620000002</v>
      </c>
      <c r="AA158" s="559"/>
    </row>
    <row r="159" spans="2:27" s="554" customFormat="1" ht="34.9" hidden="1" customHeight="1">
      <c r="B159" s="216">
        <v>45598</v>
      </c>
      <c r="C159" s="694">
        <f>D159+Y159</f>
        <v>69.826999999999998</v>
      </c>
      <c r="D159" s="694">
        <f>M159+Q159+U159</f>
        <v>45.710999999999999</v>
      </c>
      <c r="E159" s="695">
        <v>4.5110000000000001</v>
      </c>
      <c r="F159" s="695">
        <v>2.7E-2</v>
      </c>
      <c r="G159" s="695">
        <v>40.232999999999997</v>
      </c>
      <c r="H159" s="694">
        <f t="shared" si="12"/>
        <v>44.771000000000001</v>
      </c>
      <c r="I159" s="695">
        <v>0.14399999999999999</v>
      </c>
      <c r="J159" s="695">
        <v>0</v>
      </c>
      <c r="K159" s="695">
        <v>3.3000000000000002E-2</v>
      </c>
      <c r="L159" s="694">
        <f>+I159+J159+K159</f>
        <v>0.17699999999999999</v>
      </c>
      <c r="M159" s="694">
        <f>L159+H159</f>
        <v>44.948</v>
      </c>
      <c r="N159" s="532">
        <v>0.214</v>
      </c>
      <c r="O159" s="532">
        <v>0</v>
      </c>
      <c r="P159" s="532">
        <v>0</v>
      </c>
      <c r="Q159" s="531">
        <f t="shared" si="13"/>
        <v>0.214</v>
      </c>
      <c r="R159" s="532">
        <v>0.54900000000000004</v>
      </c>
      <c r="S159" s="532">
        <v>0</v>
      </c>
      <c r="T159" s="532">
        <v>0</v>
      </c>
      <c r="U159" s="531">
        <f t="shared" si="14"/>
        <v>0.54900000000000004</v>
      </c>
      <c r="V159" s="532">
        <v>9.1950000000000003</v>
      </c>
      <c r="W159" s="532">
        <v>0</v>
      </c>
      <c r="X159" s="532">
        <v>14.920999999999999</v>
      </c>
      <c r="Y159" s="531">
        <f t="shared" si="15"/>
        <v>24.116</v>
      </c>
      <c r="AA159" s="559"/>
    </row>
    <row r="160" spans="2:27" s="554" customFormat="1" ht="34.9" hidden="1" customHeight="1">
      <c r="B160" s="553">
        <v>45629</v>
      </c>
      <c r="C160" s="698">
        <v>83.099078313000007</v>
      </c>
      <c r="D160" s="698">
        <v>59.692724663</v>
      </c>
      <c r="E160" s="699">
        <v>11.51896625</v>
      </c>
      <c r="F160" s="699">
        <v>2.7185999999999998E-2</v>
      </c>
      <c r="G160" s="699">
        <v>45.509194600000001</v>
      </c>
      <c r="H160" s="698">
        <v>57.055346849999999</v>
      </c>
      <c r="I160" s="699">
        <v>2.0770625800000002</v>
      </c>
      <c r="J160" s="699">
        <v>2.0588999999999999E-5</v>
      </c>
      <c r="K160" s="699">
        <v>3.3106613E-2</v>
      </c>
      <c r="L160" s="698">
        <v>2.1101897820000004</v>
      </c>
      <c r="M160" s="698">
        <v>59.165536631999998</v>
      </c>
      <c r="N160" s="610">
        <v>8.5035319999999994E-3</v>
      </c>
      <c r="O160" s="610">
        <v>0</v>
      </c>
      <c r="P160" s="610">
        <v>0</v>
      </c>
      <c r="Q160" s="611">
        <v>8.5035319999999994E-3</v>
      </c>
      <c r="R160" s="610">
        <v>0.51868449900000002</v>
      </c>
      <c r="S160" s="610">
        <v>0</v>
      </c>
      <c r="T160" s="610">
        <v>0</v>
      </c>
      <c r="U160" s="611">
        <v>0.51868449900000002</v>
      </c>
      <c r="V160" s="610">
        <v>8.2768784499999999</v>
      </c>
      <c r="W160" s="610">
        <v>0</v>
      </c>
      <c r="X160" s="610">
        <v>15.1294752</v>
      </c>
      <c r="Y160" s="611">
        <v>23.40635365</v>
      </c>
      <c r="AA160" s="559"/>
    </row>
    <row r="161" spans="2:27" s="554" customFormat="1" ht="34.9" customHeight="1">
      <c r="B161" s="1009">
        <v>2025</v>
      </c>
      <c r="C161" s="1020"/>
      <c r="D161" s="1020"/>
      <c r="E161" s="1020"/>
      <c r="F161" s="1020"/>
      <c r="G161" s="1020"/>
      <c r="H161" s="1020"/>
      <c r="I161" s="1020"/>
      <c r="J161" s="1020"/>
      <c r="K161" s="1020"/>
      <c r="L161" s="1020"/>
      <c r="M161" s="1020"/>
      <c r="N161" s="1018"/>
      <c r="O161" s="1018"/>
      <c r="P161" s="1018"/>
      <c r="Q161" s="1018"/>
      <c r="R161" s="1018"/>
      <c r="S161" s="1018"/>
      <c r="T161" s="1018"/>
      <c r="U161" s="1018"/>
      <c r="V161" s="1018"/>
      <c r="W161" s="1018"/>
      <c r="X161" s="1042"/>
      <c r="Y161" s="1018"/>
      <c r="AA161" s="559"/>
    </row>
    <row r="162" spans="2:27" s="554" customFormat="1" ht="34.5" hidden="1" customHeight="1">
      <c r="B162" s="216">
        <v>45658</v>
      </c>
      <c r="C162" s="694">
        <f>D162+Y162</f>
        <v>87.406999999999996</v>
      </c>
      <c r="D162" s="694">
        <f>M162+Q162+U162</f>
        <v>62.033999999999999</v>
      </c>
      <c r="E162" s="695">
        <v>4.9240000000000004</v>
      </c>
      <c r="F162" s="695">
        <v>2.7E-2</v>
      </c>
      <c r="G162" s="695">
        <v>53.765999999999998</v>
      </c>
      <c r="H162" s="694">
        <f>G162+F162+E162</f>
        <v>58.716999999999999</v>
      </c>
      <c r="I162" s="695">
        <v>0.184</v>
      </c>
      <c r="J162" s="695">
        <v>0</v>
      </c>
      <c r="K162" s="695">
        <v>3.3000000000000002E-2</v>
      </c>
      <c r="L162" s="694">
        <f>+I162+J162+K162</f>
        <v>0.217</v>
      </c>
      <c r="M162" s="694">
        <f>L162+H162</f>
        <v>58.933999999999997</v>
      </c>
      <c r="N162" s="532">
        <v>2.5659999999999998</v>
      </c>
      <c r="O162" s="532">
        <v>0</v>
      </c>
      <c r="P162" s="532">
        <v>0</v>
      </c>
      <c r="Q162" s="531">
        <f>P162+O162+N162</f>
        <v>2.5659999999999998</v>
      </c>
      <c r="R162" s="532">
        <v>0.53400000000000003</v>
      </c>
      <c r="S162" s="532">
        <v>0</v>
      </c>
      <c r="T162" s="532">
        <v>0</v>
      </c>
      <c r="U162" s="531">
        <f>T162+S162+R162</f>
        <v>0.53400000000000003</v>
      </c>
      <c r="V162" s="532">
        <v>10.032999999999999</v>
      </c>
      <c r="W162" s="532">
        <v>0</v>
      </c>
      <c r="X162" s="532">
        <v>15.34</v>
      </c>
      <c r="Y162" s="531">
        <f>X162+W162+V162</f>
        <v>25.372999999999998</v>
      </c>
      <c r="AA162" s="559"/>
    </row>
    <row r="163" spans="2:27" s="554" customFormat="1" ht="34.9" hidden="1" customHeight="1">
      <c r="B163" s="217">
        <v>45690</v>
      </c>
      <c r="C163" s="696">
        <v>87.25315612</v>
      </c>
      <c r="D163" s="696">
        <v>58.866956739999999</v>
      </c>
      <c r="E163" s="697">
        <v>2.96406225</v>
      </c>
      <c r="F163" s="697">
        <v>2.7185999999999998E-2</v>
      </c>
      <c r="G163" s="697">
        <v>55.163663899999996</v>
      </c>
      <c r="H163" s="696">
        <v>58.154912149999994</v>
      </c>
      <c r="I163" s="697">
        <v>9.0784399999999987E-2</v>
      </c>
      <c r="J163" s="697">
        <v>2.0704E-5</v>
      </c>
      <c r="K163" s="697">
        <v>3.3269228999999997E-2</v>
      </c>
      <c r="L163" s="696">
        <v>0.12407433299999998</v>
      </c>
      <c r="M163" s="696">
        <v>58.278986482999997</v>
      </c>
      <c r="N163" s="537">
        <v>5.2016078E-2</v>
      </c>
      <c r="O163" s="537">
        <v>0</v>
      </c>
      <c r="P163" s="537">
        <v>0</v>
      </c>
      <c r="Q163" s="536">
        <v>5.2016078E-2</v>
      </c>
      <c r="R163" s="537">
        <v>0.53595417899999998</v>
      </c>
      <c r="S163" s="537">
        <v>0</v>
      </c>
      <c r="T163" s="537">
        <v>0</v>
      </c>
      <c r="U163" s="536">
        <v>0.53595417899999998</v>
      </c>
      <c r="V163" s="537">
        <v>10.697034779999999</v>
      </c>
      <c r="W163" s="537">
        <v>0</v>
      </c>
      <c r="X163" s="537">
        <v>17.689164600000002</v>
      </c>
      <c r="Y163" s="536">
        <v>28.386199380000001</v>
      </c>
      <c r="AA163" s="559"/>
    </row>
    <row r="164" spans="2:27" s="554" customFormat="1" ht="34.9" hidden="1" customHeight="1">
      <c r="B164" s="216">
        <v>45717</v>
      </c>
      <c r="C164" s="694">
        <v>222.34430151800001</v>
      </c>
      <c r="D164" s="694">
        <v>196.990673356</v>
      </c>
      <c r="E164" s="695">
        <v>11.16610455</v>
      </c>
      <c r="F164" s="695">
        <v>2.7185999999999998E-2</v>
      </c>
      <c r="G164" s="695">
        <v>185.08334600000001</v>
      </c>
      <c r="H164" s="694">
        <v>196.27663655000001</v>
      </c>
      <c r="I164" s="695">
        <v>9.8653932999999999E-2</v>
      </c>
      <c r="J164" s="695">
        <v>2.1309999999999998E-5</v>
      </c>
      <c r="K164" s="695">
        <v>3.3353089999999995E-2</v>
      </c>
      <c r="L164" s="694">
        <v>0.132028333</v>
      </c>
      <c r="M164" s="694">
        <v>196.408664883</v>
      </c>
      <c r="N164" s="532">
        <v>3.0380078000000001E-2</v>
      </c>
      <c r="O164" s="532">
        <v>0</v>
      </c>
      <c r="P164" s="532">
        <v>0</v>
      </c>
      <c r="Q164" s="531">
        <v>3.0380078000000001E-2</v>
      </c>
      <c r="R164" s="532">
        <v>0.55162839500000005</v>
      </c>
      <c r="S164" s="532">
        <v>0</v>
      </c>
      <c r="T164" s="532">
        <v>0</v>
      </c>
      <c r="U164" s="531">
        <v>0.55162839500000005</v>
      </c>
      <c r="V164" s="532">
        <v>7.2094395620000009</v>
      </c>
      <c r="W164" s="532">
        <v>0</v>
      </c>
      <c r="X164" s="532">
        <v>18.144188600000003</v>
      </c>
      <c r="Y164" s="531">
        <v>25.353628162000003</v>
      </c>
      <c r="AA164" s="559"/>
    </row>
    <row r="165" spans="2:27" s="554" customFormat="1" ht="34.9" hidden="1" customHeight="1">
      <c r="B165" s="217">
        <v>45749</v>
      </c>
      <c r="C165" s="696">
        <f>D165+Y165</f>
        <v>227.61599999999999</v>
      </c>
      <c r="D165" s="696">
        <f>M165+Q165+U165</f>
        <v>202.173</v>
      </c>
      <c r="E165" s="697">
        <v>10.222</v>
      </c>
      <c r="F165" s="697">
        <v>2.7E-2</v>
      </c>
      <c r="G165" s="697">
        <v>190.54900000000001</v>
      </c>
      <c r="H165" s="696">
        <f t="shared" ref="H165:H170" si="16">G165+F165+E165</f>
        <v>200.798</v>
      </c>
      <c r="I165" s="697">
        <v>0.121</v>
      </c>
      <c r="J165" s="697">
        <v>0</v>
      </c>
      <c r="K165" s="697">
        <v>3.3000000000000002E-2</v>
      </c>
      <c r="L165" s="696">
        <f>+I165+J165+K165</f>
        <v>0.154</v>
      </c>
      <c r="M165" s="696">
        <f>L165+H165</f>
        <v>200.952</v>
      </c>
      <c r="N165" s="537">
        <v>0.32100000000000001</v>
      </c>
      <c r="O165" s="537">
        <v>0</v>
      </c>
      <c r="P165" s="537">
        <v>0</v>
      </c>
      <c r="Q165" s="536">
        <f t="shared" ref="Q165:Q170" si="17">P165+O165+N165</f>
        <v>0.32100000000000001</v>
      </c>
      <c r="R165" s="537">
        <v>0.9</v>
      </c>
      <c r="S165" s="537">
        <v>0</v>
      </c>
      <c r="T165" s="537">
        <v>0</v>
      </c>
      <c r="U165" s="536">
        <f t="shared" ref="U165:U170" si="18">T165+S165+R165</f>
        <v>0.9</v>
      </c>
      <c r="V165" s="537">
        <v>10.231</v>
      </c>
      <c r="W165" s="537">
        <v>0</v>
      </c>
      <c r="X165" s="537">
        <v>15.212</v>
      </c>
      <c r="Y165" s="536">
        <f t="shared" ref="Y165:Y170" si="19">X165+W165+V165</f>
        <v>25.442999999999998</v>
      </c>
      <c r="AA165" s="559"/>
    </row>
    <row r="166" spans="2:27" s="554" customFormat="1" ht="34.9" hidden="1" customHeight="1">
      <c r="B166" s="216">
        <v>45778</v>
      </c>
      <c r="C166" s="694">
        <f>D166+Y166</f>
        <v>217.89082059399999</v>
      </c>
      <c r="D166" s="694">
        <f>M166+Q166+U166</f>
        <v>198.062474654</v>
      </c>
      <c r="E166" s="695">
        <v>9.6682282500000003</v>
      </c>
      <c r="F166" s="695">
        <v>2.7188E-2</v>
      </c>
      <c r="G166" s="695">
        <v>187.169377</v>
      </c>
      <c r="H166" s="694">
        <f t="shared" si="16"/>
        <v>196.86479324999999</v>
      </c>
      <c r="I166" s="695">
        <v>0.123268353</v>
      </c>
      <c r="J166" s="695">
        <v>2.2257999999999999E-5</v>
      </c>
      <c r="K166" s="695">
        <v>3.3520790000000002E-2</v>
      </c>
      <c r="L166" s="694">
        <v>0.15681140099999999</v>
      </c>
      <c r="M166" s="694">
        <f>L166+H166</f>
        <v>197.02160465099999</v>
      </c>
      <c r="N166" s="532">
        <v>0.15081107800000002</v>
      </c>
      <c r="O166" s="532">
        <v>0</v>
      </c>
      <c r="P166" s="532">
        <v>0</v>
      </c>
      <c r="Q166" s="531">
        <f t="shared" si="17"/>
        <v>0.15081107800000002</v>
      </c>
      <c r="R166" s="532">
        <v>0.89005892500000006</v>
      </c>
      <c r="S166" s="532">
        <v>0</v>
      </c>
      <c r="T166" s="532">
        <v>0</v>
      </c>
      <c r="U166" s="531">
        <f t="shared" si="18"/>
        <v>0.89005892500000006</v>
      </c>
      <c r="V166" s="532">
        <v>10.026960519999999</v>
      </c>
      <c r="W166" s="532">
        <v>0</v>
      </c>
      <c r="X166" s="532">
        <v>9.8013854200000008</v>
      </c>
      <c r="Y166" s="531">
        <f t="shared" si="19"/>
        <v>19.828345939999998</v>
      </c>
      <c r="AA166" s="559"/>
    </row>
    <row r="167" spans="2:27" s="554" customFormat="1" ht="34.9" hidden="1" customHeight="1">
      <c r="B167" s="217">
        <v>45809</v>
      </c>
      <c r="C167" s="696">
        <f>D167+Y167</f>
        <v>244.51299999999998</v>
      </c>
      <c r="D167" s="696">
        <f>M167+Q167+U167</f>
        <v>190.28599999999997</v>
      </c>
      <c r="E167" s="697">
        <v>6.5229999999999997</v>
      </c>
      <c r="F167" s="697">
        <v>2.7E-2</v>
      </c>
      <c r="G167" s="697">
        <v>182.881</v>
      </c>
      <c r="H167" s="696">
        <f t="shared" si="16"/>
        <v>189.43099999999998</v>
      </c>
      <c r="I167" s="697">
        <v>0.161</v>
      </c>
      <c r="J167" s="697">
        <v>0</v>
      </c>
      <c r="K167" s="697">
        <v>3.4000000000000002E-2</v>
      </c>
      <c r="L167" s="696">
        <f>+I167+J167+K167</f>
        <v>0.19500000000000001</v>
      </c>
      <c r="M167" s="696">
        <f>L167+H167</f>
        <v>189.62599999999998</v>
      </c>
      <c r="N167" s="537">
        <v>5.8999999999999997E-2</v>
      </c>
      <c r="O167" s="537">
        <v>0</v>
      </c>
      <c r="P167" s="537">
        <v>0</v>
      </c>
      <c r="Q167" s="536">
        <f t="shared" si="17"/>
        <v>5.8999999999999997E-2</v>
      </c>
      <c r="R167" s="537">
        <v>0.60099999999999998</v>
      </c>
      <c r="S167" s="537">
        <v>0</v>
      </c>
      <c r="T167" s="537">
        <v>0</v>
      </c>
      <c r="U167" s="536">
        <f t="shared" si="18"/>
        <v>0.60099999999999998</v>
      </c>
      <c r="V167" s="537">
        <v>44.546999999999997</v>
      </c>
      <c r="W167" s="537">
        <v>0</v>
      </c>
      <c r="X167" s="537">
        <v>9.68</v>
      </c>
      <c r="Y167" s="536">
        <f t="shared" si="19"/>
        <v>54.226999999999997</v>
      </c>
      <c r="AA167" s="559"/>
    </row>
    <row r="168" spans="2:27" s="554" customFormat="1" ht="34.9" hidden="1" customHeight="1">
      <c r="B168" s="216">
        <v>45839</v>
      </c>
      <c r="C168" s="694">
        <f>D168+Y168</f>
        <v>213.97700000000006</v>
      </c>
      <c r="D168" s="694">
        <f>M168+Q168+U168</f>
        <v>162.78400000000005</v>
      </c>
      <c r="E168" s="695">
        <v>10.888999999999999</v>
      </c>
      <c r="F168" s="695">
        <v>2.7E-2</v>
      </c>
      <c r="G168" s="695">
        <v>150.83600000000001</v>
      </c>
      <c r="H168" s="694">
        <f t="shared" si="16"/>
        <v>161.75200000000001</v>
      </c>
      <c r="I168" s="695">
        <v>0.189</v>
      </c>
      <c r="J168" s="695">
        <v>0</v>
      </c>
      <c r="K168" s="695">
        <v>3.4000000000000002E-2</v>
      </c>
      <c r="L168" s="694">
        <f>+I168+J168+K168</f>
        <v>0.223</v>
      </c>
      <c r="M168" s="694">
        <f>L168+H168</f>
        <v>161.97500000000002</v>
      </c>
      <c r="N168" s="532">
        <v>0.217</v>
      </c>
      <c r="O168" s="532">
        <v>0</v>
      </c>
      <c r="P168" s="532">
        <v>0</v>
      </c>
      <c r="Q168" s="531">
        <f t="shared" si="17"/>
        <v>0.217</v>
      </c>
      <c r="R168" s="532">
        <v>0.59199999999999997</v>
      </c>
      <c r="S168" s="532">
        <v>0</v>
      </c>
      <c r="T168" s="532">
        <v>0</v>
      </c>
      <c r="U168" s="531">
        <f t="shared" si="18"/>
        <v>0.59199999999999997</v>
      </c>
      <c r="V168" s="532">
        <v>12.38</v>
      </c>
      <c r="W168" s="532">
        <v>0</v>
      </c>
      <c r="X168" s="532">
        <v>38.813000000000002</v>
      </c>
      <c r="Y168" s="531">
        <f t="shared" si="19"/>
        <v>51.193000000000005</v>
      </c>
      <c r="AA168" s="559"/>
    </row>
    <row r="169" spans="2:27" s="554" customFormat="1" ht="34.9" customHeight="1">
      <c r="B169" s="217">
        <v>45870</v>
      </c>
      <c r="C169" s="696">
        <v>210.85439762499999</v>
      </c>
      <c r="D169" s="696">
        <v>154.671459645</v>
      </c>
      <c r="E169" s="697">
        <v>3.74172094</v>
      </c>
      <c r="F169" s="697">
        <v>2.7188E-2</v>
      </c>
      <c r="G169" s="697">
        <v>150.02828400000001</v>
      </c>
      <c r="H169" s="696">
        <v>153.79719294</v>
      </c>
      <c r="I169" s="697">
        <v>0.19950604199999999</v>
      </c>
      <c r="J169" s="697">
        <v>2.3125E-5</v>
      </c>
      <c r="K169" s="697">
        <v>3.3780183999999998E-2</v>
      </c>
      <c r="L169" s="696">
        <v>0.233309351</v>
      </c>
      <c r="M169" s="696">
        <v>154.030502291</v>
      </c>
      <c r="N169" s="537">
        <v>3.6011078000000002E-2</v>
      </c>
      <c r="O169" s="537">
        <v>0</v>
      </c>
      <c r="P169" s="537">
        <v>0</v>
      </c>
      <c r="Q169" s="536">
        <v>3.6011078000000002E-2</v>
      </c>
      <c r="R169" s="537">
        <v>0.60494627599999995</v>
      </c>
      <c r="S169" s="537">
        <v>0</v>
      </c>
      <c r="T169" s="537">
        <v>0</v>
      </c>
      <c r="U169" s="536">
        <v>0.60494627599999995</v>
      </c>
      <c r="V169" s="537">
        <v>12.869574179999999</v>
      </c>
      <c r="W169" s="537">
        <v>0</v>
      </c>
      <c r="X169" s="537">
        <v>43.313363799999998</v>
      </c>
      <c r="Y169" s="536">
        <v>56.182937979999998</v>
      </c>
      <c r="AA169" s="559"/>
    </row>
    <row r="170" spans="2:27" s="554" customFormat="1" ht="34.9" customHeight="1">
      <c r="B170" s="216">
        <v>45901</v>
      </c>
      <c r="C170" s="694">
        <f>D170+Y170</f>
        <v>185.92725629899999</v>
      </c>
      <c r="D170" s="694">
        <f>M170+Q170+U170</f>
        <v>159.597890269</v>
      </c>
      <c r="E170" s="695">
        <v>2.7625395049999999</v>
      </c>
      <c r="F170" s="695">
        <v>0</v>
      </c>
      <c r="G170" s="695">
        <v>155.92726999999999</v>
      </c>
      <c r="H170" s="694">
        <f t="shared" si="16"/>
        <v>158.689809505</v>
      </c>
      <c r="I170" s="695">
        <v>0.245107881</v>
      </c>
      <c r="J170" s="695">
        <v>2.3209000000000001E-5</v>
      </c>
      <c r="K170" s="695">
        <v>3.3862612E-2</v>
      </c>
      <c r="L170" s="694">
        <f>+I170+J170+K170</f>
        <v>0.27899370200000001</v>
      </c>
      <c r="M170" s="694">
        <f>L170+H170</f>
        <v>158.96880320700001</v>
      </c>
      <c r="N170" s="532">
        <v>2.1943078000000001E-2</v>
      </c>
      <c r="O170" s="532">
        <v>0</v>
      </c>
      <c r="P170" s="532">
        <v>0</v>
      </c>
      <c r="Q170" s="531">
        <f t="shared" si="17"/>
        <v>2.1943078000000001E-2</v>
      </c>
      <c r="R170" s="532">
        <v>0.60714398400000003</v>
      </c>
      <c r="S170" s="532">
        <v>0</v>
      </c>
      <c r="T170" s="532">
        <v>0</v>
      </c>
      <c r="U170" s="531">
        <f t="shared" si="18"/>
        <v>0.60714398400000003</v>
      </c>
      <c r="V170" s="532">
        <v>13.01109503</v>
      </c>
      <c r="W170" s="532">
        <v>0</v>
      </c>
      <c r="X170" s="532">
        <v>13.318270999999999</v>
      </c>
      <c r="Y170" s="531">
        <f t="shared" si="19"/>
        <v>26.329366029999999</v>
      </c>
      <c r="AA170" s="559"/>
    </row>
    <row r="171" spans="2:27" s="554" customFormat="1" ht="34.9" customHeight="1">
      <c r="B171" s="217">
        <v>45931</v>
      </c>
      <c r="C171" s="696">
        <v>181.99535362099996</v>
      </c>
      <c r="D171" s="696">
        <v>155.91817341099997</v>
      </c>
      <c r="E171" s="697">
        <v>2.0742390139999998</v>
      </c>
      <c r="F171" s="697">
        <v>0</v>
      </c>
      <c r="G171" s="697">
        <v>152.96026599999999</v>
      </c>
      <c r="H171" s="696">
        <v>155.03450501399999</v>
      </c>
      <c r="I171" s="697">
        <v>0.247742142</v>
      </c>
      <c r="J171" s="697">
        <v>2.3018000000000002E-5</v>
      </c>
      <c r="K171" s="697">
        <v>3.3945701000000002E-2</v>
      </c>
      <c r="L171" s="696">
        <v>0.28171086100000003</v>
      </c>
      <c r="M171" s="696">
        <v>155.31621587499998</v>
      </c>
      <c r="N171" s="537">
        <v>3.2796077999999999E-2</v>
      </c>
      <c r="O171" s="537">
        <v>0</v>
      </c>
      <c r="P171" s="537">
        <v>0</v>
      </c>
      <c r="Q171" s="536">
        <v>3.2796077999999999E-2</v>
      </c>
      <c r="R171" s="537">
        <v>0.56916145799999995</v>
      </c>
      <c r="S171" s="537">
        <v>0</v>
      </c>
      <c r="T171" s="537">
        <v>0</v>
      </c>
      <c r="U171" s="536">
        <v>0.56916145799999995</v>
      </c>
      <c r="V171" s="537">
        <v>10.44740191</v>
      </c>
      <c r="W171" s="537">
        <v>0</v>
      </c>
      <c r="X171" s="537">
        <v>15.6297783</v>
      </c>
      <c r="Y171" s="536">
        <v>26.077180210000002</v>
      </c>
      <c r="AA171" s="559"/>
    </row>
    <row r="172" spans="2:27" s="554" customFormat="1" ht="34.9" customHeight="1">
      <c r="B172" s="216">
        <v>45963</v>
      </c>
      <c r="C172" s="694">
        <f>D172+Y172</f>
        <v>188.184</v>
      </c>
      <c r="D172" s="694">
        <f>M172+Q172+U172</f>
        <v>162.601</v>
      </c>
      <c r="E172" s="695">
        <v>7.3710000000000004</v>
      </c>
      <c r="F172" s="695">
        <v>0</v>
      </c>
      <c r="G172" s="695">
        <v>154.41499999999999</v>
      </c>
      <c r="H172" s="694">
        <f>G172+F172+E172</f>
        <v>161.786</v>
      </c>
      <c r="I172" s="695">
        <v>0.193</v>
      </c>
      <c r="J172" s="695">
        <v>0</v>
      </c>
      <c r="K172" s="695">
        <v>3.4000000000000002E-2</v>
      </c>
      <c r="L172" s="694">
        <f>+I172+J172+K172</f>
        <v>0.22700000000000001</v>
      </c>
      <c r="M172" s="694">
        <f>L172+H172</f>
        <v>162.01300000000001</v>
      </c>
      <c r="N172" s="532">
        <v>2.1000000000000001E-2</v>
      </c>
      <c r="O172" s="532">
        <v>0</v>
      </c>
      <c r="P172" s="532">
        <v>0</v>
      </c>
      <c r="Q172" s="531">
        <f>P172+O172+N172</f>
        <v>2.1000000000000001E-2</v>
      </c>
      <c r="R172" s="532">
        <v>0.56699999999999995</v>
      </c>
      <c r="S172" s="532">
        <v>0</v>
      </c>
      <c r="T172" s="532">
        <v>0</v>
      </c>
      <c r="U172" s="531">
        <f>T172+S172+R172</f>
        <v>0.56699999999999995</v>
      </c>
      <c r="V172" s="532">
        <v>10.01</v>
      </c>
      <c r="W172" s="532">
        <v>0</v>
      </c>
      <c r="X172" s="532">
        <v>15.573</v>
      </c>
      <c r="Y172" s="531">
        <f>X172+W172+V172</f>
        <v>25.582999999999998</v>
      </c>
      <c r="AA172" s="559"/>
    </row>
    <row r="173" spans="2:27" s="554" customFormat="1" ht="34.9" customHeight="1">
      <c r="B173" s="1212">
        <v>45994</v>
      </c>
      <c r="C173" s="698">
        <f>D173+Y173</f>
        <v>212.00200000000007</v>
      </c>
      <c r="D173" s="698">
        <f>M173+Q173+U173</f>
        <v>174.21300000000005</v>
      </c>
      <c r="E173" s="699">
        <v>14.102</v>
      </c>
      <c r="F173" s="699">
        <v>0</v>
      </c>
      <c r="G173" s="699">
        <v>157.97900000000001</v>
      </c>
      <c r="H173" s="698">
        <f>G173+F173+E173</f>
        <v>172.08100000000002</v>
      </c>
      <c r="I173" s="699">
        <v>0.45</v>
      </c>
      <c r="J173" s="699">
        <v>0</v>
      </c>
      <c r="K173" s="699">
        <v>3.4000000000000002E-2</v>
      </c>
      <c r="L173" s="698">
        <f>+I173+J173+K173</f>
        <v>0.48399999999999999</v>
      </c>
      <c r="M173" s="698">
        <f>L173+H173</f>
        <v>172.56500000000003</v>
      </c>
      <c r="N173" s="610">
        <v>0.01</v>
      </c>
      <c r="O173" s="610">
        <v>0</v>
      </c>
      <c r="P173" s="610">
        <v>1.0640000000000001</v>
      </c>
      <c r="Q173" s="611">
        <f>P173+O173+N173</f>
        <v>1.0740000000000001</v>
      </c>
      <c r="R173" s="610">
        <v>0.57399999999999995</v>
      </c>
      <c r="S173" s="610">
        <v>0</v>
      </c>
      <c r="T173" s="610">
        <v>0</v>
      </c>
      <c r="U173" s="611">
        <f>T173+S173+R173</f>
        <v>0.57399999999999995</v>
      </c>
      <c r="V173" s="610">
        <v>18.398</v>
      </c>
      <c r="W173" s="610">
        <v>0</v>
      </c>
      <c r="X173" s="610">
        <v>19.390999999999998</v>
      </c>
      <c r="Y173" s="611">
        <f>X173+W173+V173</f>
        <v>37.789000000000001</v>
      </c>
      <c r="AA173" s="559"/>
    </row>
    <row r="174" spans="2:27" s="554" customFormat="1" ht="34.9" customHeight="1">
      <c r="B174" s="1009">
        <v>2026</v>
      </c>
      <c r="C174" s="1020"/>
      <c r="D174" s="1020"/>
      <c r="E174" s="1020"/>
      <c r="F174" s="1020"/>
      <c r="G174" s="1020"/>
      <c r="H174" s="1020"/>
      <c r="I174" s="1020"/>
      <c r="J174" s="1020"/>
      <c r="K174" s="1020"/>
      <c r="L174" s="1020"/>
      <c r="M174" s="1020"/>
      <c r="N174" s="1018"/>
      <c r="O174" s="1018"/>
      <c r="P174" s="1018"/>
      <c r="Q174" s="1018"/>
      <c r="R174" s="1018"/>
      <c r="S174" s="1018"/>
      <c r="T174" s="1018"/>
      <c r="U174" s="1018"/>
      <c r="V174" s="1018"/>
      <c r="W174" s="1018"/>
      <c r="X174" s="1042"/>
      <c r="Y174" s="1018"/>
      <c r="AA174" s="559"/>
    </row>
    <row r="175" spans="2:27" s="554" customFormat="1" ht="34.5" customHeight="1">
      <c r="B175" s="216">
        <v>46023</v>
      </c>
      <c r="C175" s="694">
        <f t="shared" ref="C175:C179" si="20">D175+Y175</f>
        <v>278.79824585800003</v>
      </c>
      <c r="D175" s="694">
        <f t="shared" ref="D175:D179" si="21">M175+Q175+U175</f>
        <v>251.74224585800002</v>
      </c>
      <c r="E175" s="695">
        <v>3.496</v>
      </c>
      <c r="F175" s="695">
        <v>0</v>
      </c>
      <c r="G175" s="695">
        <v>241.82900000000001</v>
      </c>
      <c r="H175" s="694">
        <f>G175+F175+E175</f>
        <v>245.32500000000002</v>
      </c>
      <c r="I175" s="695">
        <v>0.36</v>
      </c>
      <c r="J175" s="695">
        <v>0</v>
      </c>
      <c r="K175" s="695">
        <v>3.4000000000000002E-2</v>
      </c>
      <c r="L175" s="694">
        <v>0.394245858</v>
      </c>
      <c r="M175" s="694">
        <f t="shared" ref="M175:M179" si="22">L175+H175</f>
        <v>245.71924585800002</v>
      </c>
      <c r="N175" s="532">
        <v>6.2E-2</v>
      </c>
      <c r="O175" s="532">
        <v>0</v>
      </c>
      <c r="P175" s="532">
        <v>5.3739999999999997</v>
      </c>
      <c r="Q175" s="531">
        <f>P175+O175+N175</f>
        <v>5.4359999999999999</v>
      </c>
      <c r="R175" s="532">
        <v>0.58699999999999997</v>
      </c>
      <c r="S175" s="532">
        <v>0</v>
      </c>
      <c r="T175" s="532">
        <v>0</v>
      </c>
      <c r="U175" s="531">
        <f>T175+S175+R175</f>
        <v>0.58699999999999997</v>
      </c>
      <c r="V175" s="532">
        <v>12.037000000000001</v>
      </c>
      <c r="W175" s="532">
        <v>0</v>
      </c>
      <c r="X175" s="532">
        <v>15.019</v>
      </c>
      <c r="Y175" s="531">
        <f>X175+W175+V175</f>
        <v>27.056000000000001</v>
      </c>
      <c r="AA175" s="559"/>
    </row>
    <row r="176" spans="2:27" s="554" customFormat="1" ht="34.9" customHeight="1">
      <c r="B176" s="217">
        <v>46055</v>
      </c>
      <c r="C176" s="696">
        <f t="shared" si="20"/>
        <v>289.59593078399996</v>
      </c>
      <c r="D176" s="696">
        <f t="shared" si="21"/>
        <v>260.19477248399994</v>
      </c>
      <c r="E176" s="697">
        <v>6.2747900809999999</v>
      </c>
      <c r="F176" s="697">
        <v>2.51411E-4</v>
      </c>
      <c r="G176" s="697">
        <v>171.457202</v>
      </c>
      <c r="H176" s="696">
        <f t="shared" ref="H176" si="23">G176+F176+E176</f>
        <v>177.73224349199998</v>
      </c>
      <c r="I176" s="697">
        <v>0.35655247800000001</v>
      </c>
      <c r="J176" s="697">
        <v>9.0500000000000002E-7</v>
      </c>
      <c r="K176" s="697">
        <v>3.4264019999999999E-2</v>
      </c>
      <c r="L176" s="696">
        <f t="shared" ref="L176:L181" si="24">+I176+J176+K176</f>
        <v>0.39081740300000001</v>
      </c>
      <c r="M176" s="696">
        <f t="shared" si="22"/>
        <v>178.12306089499998</v>
      </c>
      <c r="N176" s="537">
        <v>0.25613407799999999</v>
      </c>
      <c r="O176" s="537">
        <v>0</v>
      </c>
      <c r="P176" s="537">
        <v>81.237219999999994</v>
      </c>
      <c r="Q176" s="536">
        <f t="shared" ref="Q176" si="25">P176+O176+N176</f>
        <v>81.493354077999996</v>
      </c>
      <c r="R176" s="537">
        <v>0.5783575110000001</v>
      </c>
      <c r="S176" s="537">
        <v>0</v>
      </c>
      <c r="T176" s="537">
        <v>0</v>
      </c>
      <c r="U176" s="536">
        <f t="shared" ref="U176" si="26">T176+S176+R176</f>
        <v>0.5783575110000001</v>
      </c>
      <c r="V176" s="537">
        <v>14.4564877</v>
      </c>
      <c r="W176" s="537">
        <v>0</v>
      </c>
      <c r="X176" s="537">
        <v>14.9446706</v>
      </c>
      <c r="Y176" s="536">
        <f t="shared" ref="Y176" si="27">X176+W176+V176</f>
        <v>29.401158299999999</v>
      </c>
      <c r="AA176" s="559"/>
    </row>
    <row r="177" spans="2:27" s="554" customFormat="1" ht="34.5" customHeight="1">
      <c r="B177" s="216">
        <v>46082</v>
      </c>
      <c r="C177" s="694">
        <f t="shared" si="20"/>
        <v>274.44197489499999</v>
      </c>
      <c r="D177" s="694">
        <f t="shared" si="21"/>
        <v>248.69524025099997</v>
      </c>
      <c r="E177" s="695">
        <v>9.0085799309999999</v>
      </c>
      <c r="F177" s="695">
        <v>2.43945E-4</v>
      </c>
      <c r="G177" s="695">
        <v>156.986233</v>
      </c>
      <c r="H177" s="694">
        <f>G177+F177+E177</f>
        <v>165.99505687599998</v>
      </c>
      <c r="I177" s="695">
        <v>0.36348197900000001</v>
      </c>
      <c r="J177" s="695">
        <v>8.78E-7</v>
      </c>
      <c r="K177" s="695">
        <v>3.4345256999999997E-2</v>
      </c>
      <c r="L177" s="694">
        <f t="shared" si="24"/>
        <v>0.39782811400000001</v>
      </c>
      <c r="M177" s="694">
        <f t="shared" si="22"/>
        <v>166.39288498999997</v>
      </c>
      <c r="N177" s="532">
        <v>0.50395176699999999</v>
      </c>
      <c r="O177" s="532">
        <v>0</v>
      </c>
      <c r="P177" s="532">
        <v>81.237219999999994</v>
      </c>
      <c r="Q177" s="531">
        <f>P177+O177+N177</f>
        <v>81.741171766999997</v>
      </c>
      <c r="R177" s="532">
        <v>0.56118349399999989</v>
      </c>
      <c r="S177" s="532">
        <v>0</v>
      </c>
      <c r="T177" s="532">
        <v>0</v>
      </c>
      <c r="U177" s="531">
        <f>T177+S177+R177</f>
        <v>0.56118349399999989</v>
      </c>
      <c r="V177" s="532">
        <v>9.0761248440000006</v>
      </c>
      <c r="W177" s="532">
        <v>0</v>
      </c>
      <c r="X177" s="532">
        <v>16.670609800000001</v>
      </c>
      <c r="Y177" s="531">
        <f>X177+W177+V177</f>
        <v>25.746734644</v>
      </c>
      <c r="AA177" s="559"/>
    </row>
    <row r="178" spans="2:27" s="554" customFormat="1" ht="34.9" customHeight="1">
      <c r="B178" s="217">
        <v>46140</v>
      </c>
      <c r="C178" s="696">
        <f t="shared" si="20"/>
        <v>251.475280656</v>
      </c>
      <c r="D178" s="696">
        <f t="shared" si="21"/>
        <v>211.44352813999998</v>
      </c>
      <c r="E178" s="697">
        <v>10.736413089999999</v>
      </c>
      <c r="F178" s="697">
        <v>1.4338469899999999</v>
      </c>
      <c r="G178" s="697">
        <v>102.740469</v>
      </c>
      <c r="H178" s="696">
        <f>G178+F178+E178</f>
        <v>114.91072908000001</v>
      </c>
      <c r="I178" s="697">
        <v>13.9949516</v>
      </c>
      <c r="J178" s="697">
        <v>8.9599999999999998E-7</v>
      </c>
      <c r="K178" s="697">
        <v>3.4412476999999997E-2</v>
      </c>
      <c r="L178" s="696">
        <f t="shared" si="24"/>
        <v>14.029364973</v>
      </c>
      <c r="M178" s="696">
        <f t="shared" si="22"/>
        <v>128.940094053</v>
      </c>
      <c r="N178" s="537">
        <v>0.141972669</v>
      </c>
      <c r="O178" s="537">
        <v>0</v>
      </c>
      <c r="P178" s="537">
        <v>81.788680200000002</v>
      </c>
      <c r="Q178" s="536">
        <f>P178+O178+N178</f>
        <v>81.930652868999999</v>
      </c>
      <c r="R178" s="537">
        <v>0.57278121800000004</v>
      </c>
      <c r="S178" s="537">
        <v>0</v>
      </c>
      <c r="T178" s="537">
        <v>0</v>
      </c>
      <c r="U178" s="536">
        <f>T178+S178+R178</f>
        <v>0.57278121800000004</v>
      </c>
      <c r="V178" s="537">
        <v>23.298579315999998</v>
      </c>
      <c r="W178" s="537">
        <v>0</v>
      </c>
      <c r="X178" s="537">
        <v>16.7331732</v>
      </c>
      <c r="Y178" s="536">
        <f>X178+W178+V178</f>
        <v>40.031752515999997</v>
      </c>
      <c r="AA178" s="559"/>
    </row>
    <row r="179" spans="2:27" s="554" customFormat="1" ht="34.5" customHeight="1">
      <c r="B179" s="216">
        <v>46143</v>
      </c>
      <c r="C179" s="694">
        <f t="shared" si="20"/>
        <v>231.11623758300001</v>
      </c>
      <c r="D179" s="694">
        <f t="shared" si="21"/>
        <v>189.54477926300001</v>
      </c>
      <c r="E179" s="695">
        <v>9.2594168400000001</v>
      </c>
      <c r="F179" s="695">
        <v>2.4798799999999998E-4</v>
      </c>
      <c r="G179" s="695">
        <v>96.669177599999998</v>
      </c>
      <c r="H179" s="694">
        <f t="shared" ref="H179:H180" si="28">G179+F179+E179</f>
        <v>105.928842428</v>
      </c>
      <c r="I179" s="695">
        <v>1.05889992</v>
      </c>
      <c r="J179" s="695">
        <v>8.9300000000000007E-7</v>
      </c>
      <c r="K179" s="695">
        <v>3.4492084999999999E-2</v>
      </c>
      <c r="L179" s="694">
        <f t="shared" si="24"/>
        <v>1.0933928979999998</v>
      </c>
      <c r="M179" s="694">
        <f t="shared" si="22"/>
        <v>107.022235326</v>
      </c>
      <c r="N179" s="532">
        <v>0.16338066900000001</v>
      </c>
      <c r="O179" s="532">
        <v>0</v>
      </c>
      <c r="P179" s="532">
        <v>81.788680200000002</v>
      </c>
      <c r="Q179" s="531">
        <f t="shared" ref="Q179:Q180" si="29">P179+O179+N179</f>
        <v>81.952060869000007</v>
      </c>
      <c r="R179" s="532">
        <v>0.57048306799999993</v>
      </c>
      <c r="S179" s="532">
        <v>0</v>
      </c>
      <c r="T179" s="532">
        <v>0</v>
      </c>
      <c r="U179" s="531">
        <f t="shared" ref="U179:U180" si="30">T179+S179+R179</f>
        <v>0.57048306799999993</v>
      </c>
      <c r="V179" s="532">
        <v>23.32702622</v>
      </c>
      <c r="W179" s="532">
        <v>0</v>
      </c>
      <c r="X179" s="532">
        <v>18.244432100000001</v>
      </c>
      <c r="Y179" s="531">
        <f t="shared" ref="Y179:Y181" si="31">X179+W179+V179</f>
        <v>41.571458320000005</v>
      </c>
      <c r="AA179" s="559"/>
    </row>
    <row r="180" spans="2:27" s="554" customFormat="1" ht="34.9" customHeight="1">
      <c r="B180" s="217">
        <v>46177</v>
      </c>
      <c r="C180" s="696">
        <f t="shared" ref="C180" si="32">D180+Y180</f>
        <v>255.802461819</v>
      </c>
      <c r="D180" s="696">
        <f t="shared" ref="D180" si="33">M180+Q180+U180</f>
        <v>226.54773249900001</v>
      </c>
      <c r="E180" s="697">
        <v>17.911143879000001</v>
      </c>
      <c r="F180" s="697">
        <v>28.360242199999998</v>
      </c>
      <c r="G180" s="697">
        <v>97.453393700000007</v>
      </c>
      <c r="H180" s="696">
        <f t="shared" si="28"/>
        <v>143.72477977900002</v>
      </c>
      <c r="I180" s="697">
        <v>0.37239940600000004</v>
      </c>
      <c r="J180" s="697">
        <v>8.7199999999999997E-7</v>
      </c>
      <c r="K180" s="697">
        <v>3.4567146E-2</v>
      </c>
      <c r="L180" s="696">
        <f t="shared" ref="L180" si="34">+I180+J180+K180</f>
        <v>0.40696742400000002</v>
      </c>
      <c r="M180" s="696">
        <f t="shared" ref="M180" si="35">L180+H180</f>
        <v>144.131747203</v>
      </c>
      <c r="N180" s="537">
        <v>7.0034668999999994E-2</v>
      </c>
      <c r="O180" s="537">
        <v>0</v>
      </c>
      <c r="P180" s="537">
        <v>81.788680200000002</v>
      </c>
      <c r="Q180" s="536">
        <f t="shared" si="29"/>
        <v>81.858714868999996</v>
      </c>
      <c r="R180" s="537">
        <v>0.55727042700000007</v>
      </c>
      <c r="S180" s="537">
        <v>0</v>
      </c>
      <c r="T180" s="537">
        <v>0</v>
      </c>
      <c r="U180" s="536">
        <f t="shared" si="30"/>
        <v>0.55727042700000007</v>
      </c>
      <c r="V180" s="537">
        <v>14.936941019999999</v>
      </c>
      <c r="W180" s="537">
        <v>0</v>
      </c>
      <c r="X180" s="537">
        <v>14.3177883</v>
      </c>
      <c r="Y180" s="536">
        <f t="shared" si="31"/>
        <v>29.254729319999999</v>
      </c>
      <c r="AA180" s="559"/>
    </row>
    <row r="181" spans="2:27" s="554" customFormat="1" ht="34.5" customHeight="1">
      <c r="B181" s="216">
        <v>46229</v>
      </c>
      <c r="C181" s="694">
        <f t="shared" ref="C181" si="36">D181+Y181</f>
        <v>191.78</v>
      </c>
      <c r="D181" s="694">
        <f t="shared" ref="D181" si="37">M181+Q181+U181</f>
        <v>158.905</v>
      </c>
      <c r="E181" s="695">
        <v>23.783000000000001</v>
      </c>
      <c r="F181" s="695">
        <v>0.44700000000000001</v>
      </c>
      <c r="G181" s="695">
        <v>51.633000000000003</v>
      </c>
      <c r="H181" s="694">
        <f>G181+F181+E181</f>
        <v>75.863</v>
      </c>
      <c r="I181" s="695">
        <v>0.36</v>
      </c>
      <c r="J181" s="695">
        <v>0</v>
      </c>
      <c r="K181" s="695">
        <v>3.5000000000000003E-2</v>
      </c>
      <c r="L181" s="694">
        <f t="shared" si="24"/>
        <v>0.39500000000000002</v>
      </c>
      <c r="M181" s="694">
        <f t="shared" ref="M181" si="38">L181+H181</f>
        <v>76.257999999999996</v>
      </c>
      <c r="N181" s="695">
        <v>0.29799999999999999</v>
      </c>
      <c r="O181" s="695">
        <v>0</v>
      </c>
      <c r="P181" s="695">
        <v>81.789000000000001</v>
      </c>
      <c r="Q181" s="531">
        <f>P181+O181+N181</f>
        <v>82.087000000000003</v>
      </c>
      <c r="R181" s="532">
        <v>0.56000000000000005</v>
      </c>
      <c r="S181" s="532">
        <v>0</v>
      </c>
      <c r="T181" s="532">
        <v>0</v>
      </c>
      <c r="U181" s="531">
        <f>T181+S181+R181</f>
        <v>0.56000000000000005</v>
      </c>
      <c r="V181" s="532">
        <v>18.690999999999999</v>
      </c>
      <c r="W181" s="532">
        <v>0</v>
      </c>
      <c r="X181" s="532">
        <v>14.183999999999999</v>
      </c>
      <c r="Y181" s="531">
        <f t="shared" si="31"/>
        <v>32.875</v>
      </c>
      <c r="AA181" s="559"/>
    </row>
    <row r="182" spans="2:27" s="554" customFormat="1" ht="34.9" customHeight="1">
      <c r="B182" s="553">
        <v>46235</v>
      </c>
      <c r="C182" s="698">
        <f t="shared" ref="C182" si="39">D182+Y182</f>
        <v>158.75572083100002</v>
      </c>
      <c r="D182" s="698">
        <f t="shared" ref="D182" si="40">M182+Q182+U182</f>
        <v>128.38180920100001</v>
      </c>
      <c r="E182" s="699">
        <v>15.299351609999999</v>
      </c>
      <c r="F182" s="699">
        <v>0.42993150400000002</v>
      </c>
      <c r="G182" s="699">
        <v>55.3766848</v>
      </c>
      <c r="H182" s="698">
        <f>G182+F182+E182</f>
        <v>71.105967914000004</v>
      </c>
      <c r="I182" s="699">
        <v>3.1954866499999999</v>
      </c>
      <c r="J182" s="699">
        <v>8.9000000000000006E-7</v>
      </c>
      <c r="K182" s="699">
        <v>3.4725238999999998E-2</v>
      </c>
      <c r="L182" s="698">
        <f t="shared" ref="L182" si="41">+I182+J182+K182</f>
        <v>3.2302127789999999</v>
      </c>
      <c r="M182" s="698">
        <f t="shared" ref="M182" si="42">L182+H182</f>
        <v>74.336180693000003</v>
      </c>
      <c r="N182" s="610">
        <v>4.9791697999999995E-2</v>
      </c>
      <c r="O182" s="610">
        <v>0</v>
      </c>
      <c r="P182" s="610">
        <v>53.428680200000002</v>
      </c>
      <c r="Q182" s="611">
        <f>P182+O182+N182</f>
        <v>53.478471898000002</v>
      </c>
      <c r="R182" s="610">
        <v>0.56715660999999995</v>
      </c>
      <c r="S182" s="610">
        <v>0</v>
      </c>
      <c r="T182" s="610">
        <v>0</v>
      </c>
      <c r="U182" s="611">
        <f>T182+S182+R182</f>
        <v>0.56715660999999995</v>
      </c>
      <c r="V182" s="610">
        <v>16.155309729999999</v>
      </c>
      <c r="W182" s="610">
        <v>0</v>
      </c>
      <c r="X182" s="610">
        <v>14.218601900000001</v>
      </c>
      <c r="Y182" s="611">
        <f t="shared" ref="Y182" si="43">X182+W182+V182</f>
        <v>30.373911630000002</v>
      </c>
      <c r="AA182" s="559"/>
    </row>
    <row r="183" spans="2:27" ht="10.5" customHeight="1">
      <c r="C183" s="2"/>
      <c r="D183" s="2"/>
      <c r="E183" s="2"/>
      <c r="F183" s="2"/>
      <c r="G183" s="2"/>
      <c r="H183" s="2"/>
      <c r="I183" s="2"/>
      <c r="J183" s="2"/>
      <c r="K183" s="2"/>
      <c r="L183" s="2"/>
      <c r="M183" s="2"/>
      <c r="N183" s="2"/>
      <c r="O183" s="2"/>
      <c r="P183" s="2"/>
      <c r="Q183" s="2"/>
      <c r="R183" s="2"/>
      <c r="S183" s="2"/>
      <c r="T183" s="2"/>
      <c r="U183" s="2"/>
      <c r="V183" s="2"/>
      <c r="W183" s="2"/>
      <c r="X183" s="2"/>
      <c r="Y183" s="2"/>
    </row>
    <row r="184" spans="2:27" s="43" customFormat="1" ht="24.75" customHeight="1">
      <c r="B184" s="647" t="s">
        <v>1095</v>
      </c>
      <c r="C184" s="648"/>
      <c r="D184" s="648"/>
      <c r="E184" s="648"/>
      <c r="F184" s="648"/>
      <c r="G184" s="648"/>
      <c r="J184" s="1210"/>
      <c r="P184" s="490"/>
      <c r="R184" s="490"/>
      <c r="V184" s="1214"/>
      <c r="W184" s="1214"/>
      <c r="X184" s="1214"/>
      <c r="Y184" s="648" t="s">
        <v>1103</v>
      </c>
    </row>
    <row r="185" spans="2:27" ht="30" customHeight="1">
      <c r="C185" s="2"/>
      <c r="D185" s="2"/>
      <c r="E185" s="2"/>
      <c r="F185" s="2"/>
      <c r="G185" s="2"/>
      <c r="H185" s="2"/>
      <c r="I185" s="2"/>
      <c r="J185" s="2"/>
      <c r="K185" s="2"/>
      <c r="L185" s="2"/>
      <c r="M185" s="2"/>
      <c r="N185" s="2"/>
      <c r="O185" s="2"/>
      <c r="P185" s="2"/>
      <c r="Q185" s="2"/>
      <c r="R185" s="2"/>
      <c r="S185" s="2"/>
      <c r="T185" s="2"/>
      <c r="U185" s="2"/>
      <c r="V185" s="2"/>
      <c r="W185" s="2"/>
      <c r="X185" s="2"/>
      <c r="Y185" s="2"/>
    </row>
    <row r="186" spans="2:27" ht="30" customHeight="1">
      <c r="C186" s="2"/>
      <c r="D186" s="2"/>
      <c r="E186" s="2"/>
      <c r="F186" s="2"/>
      <c r="G186" s="2"/>
      <c r="H186" s="2"/>
      <c r="I186" s="2"/>
      <c r="J186" s="2"/>
      <c r="K186" s="2"/>
      <c r="L186" s="2"/>
      <c r="M186" s="2"/>
      <c r="N186" s="2"/>
      <c r="O186" s="2"/>
      <c r="P186" s="2"/>
      <c r="Q186" s="2"/>
      <c r="R186" s="2"/>
      <c r="S186" s="2"/>
      <c r="T186" s="2"/>
      <c r="U186" s="2"/>
      <c r="V186" s="2"/>
      <c r="W186" s="2"/>
      <c r="X186" s="2"/>
      <c r="Y186" s="2"/>
    </row>
    <row r="187" spans="2:27" ht="30" customHeight="1">
      <c r="C187" s="1202"/>
      <c r="D187" s="1202"/>
      <c r="E187" s="1202"/>
      <c r="F187" s="1202"/>
      <c r="G187" s="1202"/>
      <c r="H187" s="1202"/>
      <c r="I187" s="1202"/>
      <c r="J187" s="1202"/>
      <c r="K187" s="1202"/>
      <c r="L187" s="1202"/>
      <c r="M187" s="1202"/>
      <c r="N187" s="1202"/>
      <c r="O187" s="1202"/>
      <c r="P187" s="1202"/>
      <c r="Q187" s="1202"/>
      <c r="R187" s="1202"/>
      <c r="S187" s="1202"/>
      <c r="T187" s="1202"/>
      <c r="U187" s="1202"/>
      <c r="V187" s="1202"/>
      <c r="W187" s="1202"/>
      <c r="X187" s="1202"/>
      <c r="Y187" s="1202"/>
    </row>
    <row r="188" spans="2:27" ht="30" customHeight="1">
      <c r="C188" s="2"/>
      <c r="D188" s="2"/>
      <c r="E188" s="2"/>
      <c r="F188" s="2"/>
      <c r="G188" s="2"/>
      <c r="H188" s="2"/>
      <c r="I188" s="2"/>
      <c r="J188" s="2"/>
      <c r="K188" s="2"/>
      <c r="L188" s="2"/>
      <c r="M188" s="2"/>
      <c r="N188" s="2"/>
      <c r="O188" s="2"/>
      <c r="P188" s="2"/>
      <c r="Q188" s="2"/>
      <c r="R188" s="2"/>
      <c r="S188" s="2"/>
      <c r="T188" s="2"/>
      <c r="U188" s="2"/>
      <c r="V188" s="2"/>
      <c r="W188" s="2"/>
      <c r="X188" s="2"/>
      <c r="Y188" s="2"/>
    </row>
    <row r="189" spans="2:27" ht="30" customHeight="1">
      <c r="C189" s="2"/>
      <c r="D189" s="2"/>
      <c r="E189" s="2"/>
      <c r="F189" s="2"/>
      <c r="G189" s="2"/>
      <c r="H189" s="2"/>
      <c r="I189" s="2"/>
      <c r="J189" s="2"/>
      <c r="K189" s="2"/>
      <c r="L189" s="2"/>
      <c r="M189" s="2"/>
      <c r="N189" s="2"/>
      <c r="O189" s="2"/>
      <c r="P189" s="2"/>
      <c r="Q189" s="2"/>
      <c r="R189" s="2"/>
      <c r="S189" s="2"/>
      <c r="T189" s="2"/>
      <c r="U189" s="2"/>
      <c r="V189" s="2"/>
      <c r="W189" s="2"/>
      <c r="X189" s="2"/>
      <c r="Y189" s="2"/>
    </row>
    <row r="190" spans="2:27" ht="30" customHeight="1">
      <c r="C190" s="2"/>
      <c r="D190" s="2"/>
      <c r="E190" s="2"/>
      <c r="F190" s="2"/>
      <c r="G190" s="2"/>
      <c r="H190" s="2"/>
      <c r="I190" s="2"/>
      <c r="J190" s="2"/>
      <c r="K190" s="2"/>
      <c r="L190" s="2"/>
      <c r="M190" s="2"/>
      <c r="N190" s="2"/>
      <c r="O190" s="2"/>
      <c r="P190" s="2"/>
      <c r="Q190" s="2"/>
      <c r="R190" s="2"/>
      <c r="S190" s="2"/>
      <c r="T190" s="2"/>
      <c r="U190" s="2"/>
      <c r="V190" s="2"/>
      <c r="W190" s="2"/>
      <c r="X190" s="2"/>
      <c r="Y190" s="2"/>
    </row>
    <row r="191" spans="2:27" ht="30" customHeight="1">
      <c r="C191" s="2"/>
      <c r="D191" s="2"/>
      <c r="E191" s="2"/>
      <c r="F191" s="2"/>
      <c r="G191" s="2"/>
      <c r="H191" s="2"/>
      <c r="I191" s="2"/>
      <c r="J191" s="2"/>
      <c r="K191" s="2"/>
      <c r="L191" s="2"/>
      <c r="M191" s="2"/>
      <c r="N191" s="2"/>
      <c r="O191" s="2"/>
      <c r="P191" s="2"/>
      <c r="Q191" s="2"/>
      <c r="R191" s="2"/>
      <c r="S191" s="2"/>
      <c r="T191" s="2"/>
      <c r="U191" s="2"/>
      <c r="V191" s="2"/>
      <c r="W191" s="2"/>
      <c r="X191" s="2"/>
      <c r="Y191" s="2"/>
    </row>
    <row r="192" spans="2:27" ht="30" customHeight="1">
      <c r="C192" s="2"/>
      <c r="D192" s="2"/>
      <c r="E192" s="2"/>
      <c r="F192" s="2"/>
      <c r="G192" s="2"/>
      <c r="H192" s="2"/>
      <c r="I192" s="2"/>
      <c r="J192" s="2"/>
      <c r="K192" s="2"/>
      <c r="L192" s="2"/>
      <c r="M192" s="2"/>
      <c r="N192" s="2"/>
      <c r="O192" s="2"/>
      <c r="P192" s="2"/>
      <c r="Q192" s="2"/>
      <c r="R192" s="2"/>
      <c r="S192" s="2"/>
      <c r="T192" s="2"/>
      <c r="U192" s="2"/>
      <c r="V192" s="2"/>
      <c r="W192" s="2"/>
      <c r="X192" s="2"/>
      <c r="Y192" s="2"/>
    </row>
    <row r="193" spans="3:25" ht="30" customHeight="1">
      <c r="C193" s="2"/>
      <c r="D193" s="2"/>
      <c r="E193" s="2"/>
      <c r="F193" s="2"/>
      <c r="G193" s="2"/>
      <c r="H193" s="2"/>
      <c r="I193" s="2"/>
      <c r="J193" s="2"/>
      <c r="K193" s="2"/>
      <c r="L193" s="2"/>
      <c r="M193" s="2"/>
      <c r="N193" s="2"/>
      <c r="O193" s="2"/>
      <c r="P193" s="2"/>
      <c r="Q193" s="2"/>
      <c r="R193" s="2"/>
      <c r="S193" s="2"/>
      <c r="T193" s="2"/>
      <c r="U193" s="2"/>
      <c r="V193" s="2"/>
      <c r="W193" s="2"/>
      <c r="X193" s="2"/>
      <c r="Y193" s="2"/>
    </row>
    <row r="194" spans="3:25" ht="30" customHeight="1">
      <c r="C194" s="2"/>
      <c r="D194" s="2"/>
      <c r="E194" s="2"/>
      <c r="F194" s="2"/>
      <c r="G194" s="2"/>
      <c r="H194" s="2"/>
      <c r="I194" s="2"/>
      <c r="J194" s="2"/>
      <c r="K194" s="2"/>
      <c r="L194" s="2"/>
      <c r="M194" s="2"/>
      <c r="N194" s="2"/>
      <c r="O194" s="2"/>
      <c r="P194" s="2"/>
      <c r="Q194" s="2"/>
      <c r="R194" s="2"/>
      <c r="S194" s="2"/>
      <c r="T194" s="2"/>
      <c r="U194" s="2"/>
      <c r="V194" s="2"/>
      <c r="W194" s="2"/>
      <c r="X194" s="2"/>
      <c r="Y194" s="2"/>
    </row>
    <row r="195" spans="3:25" ht="30" customHeight="1">
      <c r="C195" s="2"/>
      <c r="D195" s="2"/>
      <c r="E195" s="2"/>
      <c r="F195" s="2"/>
      <c r="G195" s="2"/>
      <c r="H195" s="2"/>
      <c r="I195" s="2"/>
      <c r="J195" s="2"/>
      <c r="K195" s="2"/>
      <c r="L195" s="2"/>
      <c r="M195" s="2"/>
      <c r="N195" s="2"/>
      <c r="O195" s="2"/>
      <c r="P195" s="2"/>
      <c r="Q195" s="2"/>
      <c r="R195" s="2"/>
      <c r="S195" s="2"/>
      <c r="T195" s="2"/>
      <c r="U195" s="2"/>
      <c r="V195" s="2"/>
      <c r="W195" s="2"/>
      <c r="X195" s="2"/>
      <c r="Y195" s="2"/>
    </row>
    <row r="196" spans="3:25" ht="30" customHeight="1">
      <c r="C196" s="2"/>
      <c r="D196" s="2"/>
      <c r="E196" s="2"/>
      <c r="F196" s="2"/>
      <c r="G196" s="2"/>
      <c r="H196" s="2"/>
      <c r="I196" s="2"/>
      <c r="J196" s="2"/>
      <c r="K196" s="2"/>
      <c r="L196" s="2"/>
      <c r="M196" s="2"/>
      <c r="N196" s="2"/>
      <c r="O196" s="2"/>
      <c r="P196" s="2"/>
      <c r="Q196" s="2"/>
      <c r="R196" s="2"/>
      <c r="S196" s="2"/>
      <c r="T196" s="2"/>
      <c r="U196" s="2"/>
      <c r="V196" s="2"/>
      <c r="W196" s="2"/>
      <c r="X196" s="2"/>
      <c r="Y196" s="2"/>
    </row>
    <row r="197" spans="3:25" ht="30" customHeight="1">
      <c r="C197" s="2"/>
      <c r="D197" s="2"/>
      <c r="E197" s="2"/>
      <c r="F197" s="2"/>
      <c r="G197" s="2"/>
      <c r="H197" s="2"/>
      <c r="I197" s="2"/>
      <c r="J197" s="2"/>
      <c r="K197" s="2"/>
      <c r="L197" s="2"/>
      <c r="M197" s="2"/>
      <c r="N197" s="2"/>
      <c r="O197" s="2"/>
      <c r="P197" s="2"/>
      <c r="Q197" s="2"/>
      <c r="R197" s="2"/>
      <c r="S197" s="2"/>
      <c r="T197" s="2"/>
      <c r="U197" s="2"/>
      <c r="V197" s="2"/>
      <c r="W197" s="2"/>
      <c r="X197" s="2"/>
      <c r="Y197" s="2"/>
    </row>
    <row r="198" spans="3:25" ht="30" customHeight="1">
      <c r="C198" s="2"/>
      <c r="D198" s="2"/>
      <c r="E198" s="2"/>
      <c r="F198" s="2"/>
      <c r="G198" s="2"/>
      <c r="H198" s="2"/>
      <c r="I198" s="2"/>
      <c r="J198" s="2"/>
      <c r="K198" s="2"/>
      <c r="L198" s="2"/>
      <c r="M198" s="2"/>
      <c r="N198" s="2"/>
      <c r="O198" s="2"/>
      <c r="P198" s="2"/>
      <c r="Q198" s="2"/>
      <c r="R198" s="2"/>
      <c r="S198" s="2"/>
      <c r="T198" s="2"/>
      <c r="U198" s="2"/>
      <c r="V198" s="2"/>
      <c r="W198" s="2"/>
      <c r="X198" s="2"/>
      <c r="Y198" s="2"/>
    </row>
    <row r="199" spans="3:25" ht="30" customHeight="1"/>
    <row r="200" spans="3:25" ht="30" customHeight="1"/>
    <row r="201" spans="3:25" ht="30" customHeight="1"/>
    <row r="202" spans="3:25" ht="30" customHeight="1"/>
    <row r="203" spans="3:25" ht="30" customHeight="1"/>
    <row r="204" spans="3:25" ht="30" customHeight="1"/>
    <row r="205" spans="3:25" ht="30" customHeight="1"/>
    <row r="206" spans="3:25" ht="30" customHeight="1"/>
    <row r="207" spans="3:25" ht="30" customHeight="1"/>
    <row r="208" spans="3:25" ht="30" customHeight="1"/>
    <row r="209" ht="30" customHeight="1"/>
    <row r="210" ht="30" customHeight="1"/>
    <row r="211" ht="30" customHeight="1"/>
    <row r="212" ht="30" customHeight="1"/>
    <row r="213" ht="30" customHeight="1"/>
    <row r="214" ht="30" customHeight="1"/>
    <row r="215" ht="30" customHeight="1"/>
    <row r="216" ht="30" customHeight="1"/>
    <row r="217" ht="30" customHeight="1"/>
    <row r="218" ht="30" customHeight="1"/>
    <row r="219" ht="30" customHeight="1"/>
    <row r="220" ht="30" customHeight="1"/>
    <row r="221" ht="30" customHeight="1"/>
    <row r="222" ht="30" customHeight="1"/>
    <row r="223" ht="30" customHeight="1"/>
    <row r="224" ht="30" customHeight="1"/>
    <row r="225" ht="30" customHeight="1"/>
    <row r="226" ht="30" customHeight="1"/>
    <row r="227" ht="30" customHeight="1"/>
    <row r="228" ht="30" customHeight="1"/>
    <row r="229" ht="30" customHeight="1"/>
    <row r="230" ht="30" customHeight="1"/>
    <row r="231" ht="30" customHeight="1"/>
    <row r="232" ht="30" customHeight="1"/>
    <row r="233" ht="30" customHeight="1"/>
    <row r="234" ht="30" customHeight="1"/>
    <row r="235" ht="30" customHeight="1"/>
    <row r="236" ht="30" customHeight="1"/>
    <row r="237" ht="30" customHeight="1"/>
    <row r="238" ht="30" customHeight="1"/>
    <row r="239" ht="30" customHeight="1"/>
    <row r="240" ht="30" customHeight="1"/>
    <row r="241" ht="30" customHeight="1"/>
    <row r="242" ht="30" customHeight="1"/>
    <row r="243" ht="30" customHeight="1"/>
    <row r="244" ht="30" customHeight="1"/>
    <row r="245" ht="30" customHeight="1"/>
    <row r="246" ht="30" customHeight="1"/>
    <row r="247" ht="30" customHeight="1"/>
    <row r="248" ht="30" customHeight="1"/>
    <row r="249" ht="30" customHeight="1"/>
    <row r="250" ht="30" customHeight="1"/>
    <row r="251" ht="30" customHeight="1"/>
    <row r="252" ht="30" customHeight="1"/>
    <row r="253" ht="30" customHeight="1"/>
    <row r="254" ht="30" customHeight="1"/>
    <row r="255" ht="30" customHeight="1"/>
    <row r="256" ht="30" customHeight="1"/>
    <row r="257" ht="30" customHeight="1"/>
    <row r="258" ht="30" customHeight="1"/>
    <row r="259" ht="30" customHeight="1"/>
    <row r="260" ht="30" customHeight="1"/>
    <row r="261" ht="30" customHeight="1"/>
    <row r="262" ht="30" customHeight="1"/>
    <row r="263" ht="30" customHeight="1"/>
    <row r="264" ht="30" customHeight="1"/>
    <row r="265" ht="30" customHeight="1"/>
    <row r="266" ht="30" customHeight="1"/>
    <row r="267" ht="30" customHeight="1"/>
    <row r="268" ht="30" customHeight="1"/>
    <row r="269" ht="30" customHeight="1"/>
    <row r="270" ht="30" customHeight="1"/>
    <row r="271" ht="30" customHeight="1"/>
    <row r="272" ht="30" customHeight="1"/>
    <row r="273" ht="30" customHeight="1"/>
    <row r="274" ht="30" customHeight="1"/>
    <row r="275" ht="30" customHeight="1"/>
    <row r="276" ht="30" customHeight="1"/>
    <row r="277" ht="30" customHeight="1"/>
    <row r="278" ht="30" customHeight="1"/>
    <row r="279" ht="30" customHeight="1"/>
    <row r="280" ht="30" customHeight="1"/>
    <row r="281" ht="30" customHeight="1"/>
    <row r="282" ht="30" customHeight="1"/>
    <row r="283" ht="30" customHeight="1"/>
    <row r="284" ht="30" customHeight="1"/>
    <row r="285" ht="30" customHeight="1"/>
    <row r="286" ht="30" customHeight="1"/>
    <row r="287" ht="30" customHeight="1"/>
    <row r="288" ht="30" customHeight="1"/>
    <row r="289" ht="30" customHeight="1"/>
    <row r="290" ht="30" customHeight="1"/>
    <row r="291" ht="30" customHeight="1"/>
    <row r="292" ht="30" customHeight="1"/>
    <row r="293" ht="30" customHeight="1"/>
    <row r="294" ht="30" customHeight="1"/>
    <row r="295" ht="30" customHeight="1"/>
    <row r="296" ht="30" customHeight="1"/>
    <row r="297" ht="30" customHeight="1"/>
    <row r="298" ht="30" customHeight="1"/>
    <row r="299" ht="30" customHeight="1"/>
    <row r="300" ht="30" customHeight="1"/>
    <row r="301" ht="30" customHeight="1"/>
    <row r="302" ht="30" customHeight="1"/>
    <row r="303" ht="30" customHeight="1"/>
    <row r="304" ht="30" customHeight="1"/>
    <row r="305" ht="30" customHeight="1"/>
    <row r="306" ht="30" customHeight="1"/>
    <row r="307" ht="30" customHeight="1"/>
    <row r="308" ht="30" customHeight="1"/>
    <row r="309" ht="30" customHeight="1"/>
    <row r="310" ht="30" customHeight="1"/>
    <row r="311" ht="30" customHeight="1"/>
    <row r="312" ht="30" customHeight="1"/>
    <row r="313" ht="30" customHeight="1"/>
    <row r="314" ht="30" customHeight="1"/>
    <row r="315" ht="30" customHeight="1"/>
    <row r="316" ht="30" customHeight="1"/>
    <row r="317" ht="30" customHeight="1"/>
    <row r="318" ht="30" customHeight="1"/>
    <row r="319" ht="30" customHeight="1"/>
    <row r="320" ht="30" customHeight="1"/>
    <row r="321" ht="30" customHeight="1"/>
    <row r="322" ht="30" customHeight="1"/>
    <row r="323" ht="30" customHeight="1"/>
    <row r="324" ht="30" customHeight="1"/>
    <row r="325" ht="30" customHeight="1"/>
    <row r="326" ht="30" customHeight="1"/>
    <row r="327" ht="30" customHeight="1"/>
    <row r="328" ht="30" customHeight="1"/>
    <row r="329" ht="30" customHeight="1"/>
    <row r="330" ht="30" customHeight="1"/>
    <row r="331" ht="30" customHeight="1"/>
    <row r="332" ht="30" customHeight="1"/>
    <row r="333" ht="30" customHeight="1"/>
    <row r="334" ht="30" customHeight="1"/>
    <row r="335" ht="30" customHeight="1"/>
    <row r="336" ht="30" customHeight="1"/>
    <row r="337" ht="30" customHeight="1"/>
    <row r="338" ht="30" customHeight="1"/>
    <row r="339" ht="30" customHeight="1"/>
    <row r="340" ht="30" customHeight="1"/>
    <row r="341" ht="30" customHeight="1"/>
    <row r="342" ht="30" customHeight="1"/>
    <row r="343" ht="30" customHeight="1"/>
    <row r="344" ht="30" customHeight="1"/>
    <row r="345" ht="30" customHeight="1"/>
    <row r="346" ht="30" customHeight="1"/>
    <row r="347" ht="30" customHeight="1"/>
    <row r="348" ht="30" customHeight="1"/>
    <row r="349" ht="30" customHeight="1"/>
    <row r="350" ht="30" customHeight="1"/>
    <row r="351" ht="30" customHeight="1"/>
    <row r="352" ht="30" customHeight="1"/>
    <row r="353" ht="30" customHeight="1"/>
    <row r="354" ht="30" customHeight="1"/>
    <row r="355" ht="30" customHeight="1"/>
  </sheetData>
  <mergeCells count="27">
    <mergeCell ref="I12:K12"/>
    <mergeCell ref="L12:L15"/>
    <mergeCell ref="N12:P13"/>
    <mergeCell ref="R12:T13"/>
    <mergeCell ref="E13:G13"/>
    <mergeCell ref="B6:B15"/>
    <mergeCell ref="C6:Y6"/>
    <mergeCell ref="C7:Y7"/>
    <mergeCell ref="C8:C15"/>
    <mergeCell ref="D8:U8"/>
    <mergeCell ref="V8:Y9"/>
    <mergeCell ref="D9:U9"/>
    <mergeCell ref="E10:L10"/>
    <mergeCell ref="N10:P11"/>
    <mergeCell ref="R10:T11"/>
    <mergeCell ref="I13:K13"/>
    <mergeCell ref="V10:Y13"/>
    <mergeCell ref="E11:L11"/>
    <mergeCell ref="D12:D15"/>
    <mergeCell ref="E12:G12"/>
    <mergeCell ref="H12:H15"/>
    <mergeCell ref="B2:D2"/>
    <mergeCell ref="E2:V2"/>
    <mergeCell ref="W2:Y2"/>
    <mergeCell ref="B3:B4"/>
    <mergeCell ref="C3:X3"/>
    <mergeCell ref="C4:X4"/>
  </mergeCells>
  <printOptions horizontalCentered="1" verticalCentered="1"/>
  <pageMargins left="0.196850393700787" right="0.196850393700787" top="0.196850393700787" bottom="0.196850393700787" header="0.511811023622047" footer="0.511811023622047"/>
  <pageSetup paperSize="9" scale="37"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B1:X427"/>
  <sheetViews>
    <sheetView rightToLeft="1" zoomScale="40" zoomScaleNormal="40" workbookViewId="0">
      <selection activeCell="E2" sqref="E2:L2"/>
    </sheetView>
  </sheetViews>
  <sheetFormatPr defaultColWidth="9.140625" defaultRowHeight="18.75"/>
  <cols>
    <col min="1" max="1" width="10.7109375" style="5" customWidth="1"/>
    <col min="2" max="2" width="21.85546875" style="5" customWidth="1"/>
    <col min="3" max="4" width="25.7109375" style="5" customWidth="1"/>
    <col min="5" max="5" width="25.7109375" style="57" customWidth="1"/>
    <col min="6" max="8" width="25.7109375" style="5" customWidth="1"/>
    <col min="9" max="9" width="25.7109375" style="57" customWidth="1"/>
    <col min="10" max="12" width="25.7109375" style="5" customWidth="1"/>
    <col min="13" max="14" width="25.7109375" style="57" customWidth="1"/>
    <col min="15" max="16" width="25.7109375" style="5" customWidth="1"/>
    <col min="17" max="17" width="10.85546875" style="5" bestFit="1" customWidth="1"/>
    <col min="18" max="18" width="12.42578125" style="5" bestFit="1" customWidth="1"/>
    <col min="19" max="19" width="9.140625" style="5"/>
    <col min="20" max="20" width="12.42578125" style="5" bestFit="1" customWidth="1"/>
    <col min="21" max="16384" width="9.140625" style="5"/>
  </cols>
  <sheetData>
    <row r="1" spans="2:22" ht="18" customHeight="1"/>
    <row r="2" spans="2:22" ht="40.15" customHeight="1">
      <c r="B2" s="1621" t="s">
        <v>1085</v>
      </c>
      <c r="C2" s="1621"/>
      <c r="D2" s="1621"/>
      <c r="E2" s="1405" t="s">
        <v>1176</v>
      </c>
      <c r="F2" s="1405"/>
      <c r="G2" s="1405"/>
      <c r="H2" s="1405"/>
      <c r="I2" s="1405"/>
      <c r="J2" s="1405"/>
      <c r="K2" s="1405"/>
      <c r="L2" s="1405"/>
      <c r="M2" s="1405"/>
      <c r="N2" s="1405"/>
      <c r="O2" s="1432" t="s">
        <v>688</v>
      </c>
      <c r="P2" s="1432"/>
      <c r="Q2" s="145"/>
      <c r="R2" s="145"/>
      <c r="S2" s="145"/>
      <c r="T2" s="145"/>
      <c r="U2" s="145"/>
      <c r="V2" s="145"/>
    </row>
    <row r="3" spans="2:22" ht="40.15" customHeight="1">
      <c r="B3" s="1766"/>
      <c r="C3" s="1767" t="s">
        <v>477</v>
      </c>
      <c r="D3" s="1767"/>
      <c r="E3" s="1767"/>
      <c r="F3" s="1767"/>
      <c r="G3" s="1767"/>
      <c r="H3" s="1767"/>
      <c r="I3" s="1767"/>
      <c r="J3" s="1767"/>
      <c r="K3" s="1767"/>
      <c r="L3" s="1767"/>
      <c r="M3" s="1767"/>
      <c r="N3" s="1767"/>
      <c r="O3" s="1767"/>
      <c r="P3" s="323"/>
    </row>
    <row r="4" spans="2:22" ht="39.6" customHeight="1">
      <c r="B4" s="1766"/>
      <c r="C4" s="1768" t="s">
        <v>478</v>
      </c>
      <c r="D4" s="1768"/>
      <c r="E4" s="1768"/>
      <c r="F4" s="1768"/>
      <c r="G4" s="1768"/>
      <c r="H4" s="1768"/>
      <c r="I4" s="1768"/>
      <c r="J4" s="1768"/>
      <c r="K4" s="1768"/>
      <c r="L4" s="1768"/>
      <c r="M4" s="1768"/>
      <c r="N4" s="1768"/>
      <c r="O4" s="1768"/>
      <c r="P4" s="367" t="s">
        <v>725</v>
      </c>
    </row>
    <row r="5" spans="2:22" ht="10.15" customHeight="1">
      <c r="B5" s="1307"/>
      <c r="C5" s="528"/>
      <c r="D5" s="528"/>
      <c r="E5" s="528"/>
      <c r="F5" s="528"/>
      <c r="G5" s="528"/>
      <c r="H5" s="528"/>
      <c r="I5" s="528"/>
      <c r="J5" s="528"/>
      <c r="K5" s="528"/>
      <c r="L5" s="528"/>
      <c r="M5" s="528"/>
      <c r="N5" s="528"/>
      <c r="O5" s="528"/>
      <c r="P5" s="367"/>
    </row>
    <row r="6" spans="2:22" ht="30" customHeight="1">
      <c r="B6" s="1838"/>
      <c r="C6" s="435"/>
      <c r="D6" s="1484" t="s">
        <v>459</v>
      </c>
      <c r="E6" s="1484"/>
      <c r="F6" s="1484"/>
      <c r="G6" s="1484"/>
      <c r="H6" s="1484"/>
      <c r="I6" s="1484"/>
      <c r="J6" s="1484"/>
      <c r="K6" s="1481"/>
      <c r="L6" s="1480" t="s">
        <v>35</v>
      </c>
      <c r="M6" s="1484"/>
      <c r="N6" s="1484"/>
      <c r="O6" s="1481"/>
      <c r="P6" s="1841" t="s">
        <v>349</v>
      </c>
    </row>
    <row r="7" spans="2:22" ht="30" customHeight="1">
      <c r="B7" s="1839"/>
      <c r="C7" s="1314"/>
      <c r="D7" s="1808"/>
      <c r="E7" s="1808"/>
      <c r="F7" s="1808"/>
      <c r="G7" s="1808"/>
      <c r="H7" s="1808"/>
      <c r="I7" s="1808"/>
      <c r="J7" s="1808"/>
      <c r="K7" s="1809"/>
      <c r="L7" s="1810"/>
      <c r="M7" s="1808"/>
      <c r="N7" s="1808"/>
      <c r="O7" s="1809"/>
      <c r="P7" s="1842"/>
    </row>
    <row r="8" spans="2:22" ht="30" customHeight="1">
      <c r="B8" s="1839"/>
      <c r="C8" s="415"/>
      <c r="D8" s="1495" t="s">
        <v>53</v>
      </c>
      <c r="E8" s="1495"/>
      <c r="F8" s="1495"/>
      <c r="G8" s="1495"/>
      <c r="H8" s="1495"/>
      <c r="I8" s="1495"/>
      <c r="J8" s="1495"/>
      <c r="K8" s="1496"/>
      <c r="L8" s="1810"/>
      <c r="M8" s="1808"/>
      <c r="N8" s="1808"/>
      <c r="O8" s="1809"/>
      <c r="P8" s="1842"/>
    </row>
    <row r="9" spans="2:22" ht="30" customHeight="1">
      <c r="B9" s="1839"/>
      <c r="C9" s="415"/>
      <c r="D9" s="1495"/>
      <c r="E9" s="1495"/>
      <c r="F9" s="1495"/>
      <c r="G9" s="1495"/>
      <c r="H9" s="1495"/>
      <c r="I9" s="1495"/>
      <c r="J9" s="1495"/>
      <c r="K9" s="1496"/>
      <c r="L9" s="1810"/>
      <c r="M9" s="1808"/>
      <c r="N9" s="1808"/>
      <c r="O9" s="1809"/>
      <c r="P9" s="1842"/>
    </row>
    <row r="10" spans="2:22" ht="33.75" customHeight="1">
      <c r="B10" s="1839"/>
      <c r="C10" s="1666"/>
      <c r="D10" s="1490" t="s">
        <v>351</v>
      </c>
      <c r="E10" s="1491"/>
      <c r="F10" s="1491"/>
      <c r="G10" s="408"/>
      <c r="H10" s="1491" t="s">
        <v>350</v>
      </c>
      <c r="I10" s="1491"/>
      <c r="J10" s="1491"/>
      <c r="K10" s="413"/>
      <c r="L10" s="1666" t="s">
        <v>33</v>
      </c>
      <c r="M10" s="1678"/>
      <c r="N10" s="1678"/>
      <c r="O10" s="1667"/>
      <c r="P10" s="1794" t="s">
        <v>345</v>
      </c>
    </row>
    <row r="11" spans="2:22" ht="33.75" customHeight="1">
      <c r="B11" s="1839"/>
      <c r="C11" s="1666"/>
      <c r="D11" s="1791"/>
      <c r="E11" s="1792"/>
      <c r="F11" s="1792"/>
      <c r="G11" s="407"/>
      <c r="H11" s="1792"/>
      <c r="I11" s="1792"/>
      <c r="J11" s="1792"/>
      <c r="K11" s="411"/>
      <c r="L11" s="1666"/>
      <c r="M11" s="1678"/>
      <c r="N11" s="1678"/>
      <c r="O11" s="1667"/>
      <c r="P11" s="1794"/>
    </row>
    <row r="12" spans="2:22" ht="33.75" customHeight="1">
      <c r="B12" s="1839"/>
      <c r="C12" s="1666"/>
      <c r="D12" s="1666" t="s">
        <v>347</v>
      </c>
      <c r="E12" s="1678"/>
      <c r="F12" s="1678"/>
      <c r="G12" s="411"/>
      <c r="H12" s="1678" t="s">
        <v>346</v>
      </c>
      <c r="I12" s="1678"/>
      <c r="J12" s="1678"/>
      <c r="K12" s="411"/>
      <c r="L12" s="1666"/>
      <c r="M12" s="1678"/>
      <c r="N12" s="1678"/>
      <c r="O12" s="1667"/>
      <c r="P12" s="1794"/>
    </row>
    <row r="13" spans="2:22" ht="33.75" customHeight="1">
      <c r="B13" s="1839"/>
      <c r="C13" s="1666"/>
      <c r="D13" s="1666"/>
      <c r="E13" s="1678"/>
      <c r="F13" s="1678"/>
      <c r="G13" s="411"/>
      <c r="H13" s="1678"/>
      <c r="I13" s="1678"/>
      <c r="J13" s="1678"/>
      <c r="K13" s="411"/>
      <c r="L13" s="1666"/>
      <c r="M13" s="1678"/>
      <c r="N13" s="1678"/>
      <c r="O13" s="1667"/>
      <c r="P13" s="1794"/>
    </row>
    <row r="14" spans="2:22" ht="48" customHeight="1">
      <c r="B14" s="1839"/>
      <c r="C14" s="1666"/>
      <c r="D14" s="817" t="s">
        <v>344</v>
      </c>
      <c r="E14" s="399" t="s">
        <v>343</v>
      </c>
      <c r="F14" s="818" t="s">
        <v>342</v>
      </c>
      <c r="G14" s="1315"/>
      <c r="H14" s="817" t="s">
        <v>344</v>
      </c>
      <c r="I14" s="399" t="s">
        <v>343</v>
      </c>
      <c r="J14" s="818" t="s">
        <v>342</v>
      </c>
      <c r="K14" s="1315"/>
      <c r="L14" s="817" t="s">
        <v>344</v>
      </c>
      <c r="M14" s="399" t="s">
        <v>343</v>
      </c>
      <c r="N14" s="818" t="s">
        <v>342</v>
      </c>
      <c r="O14" s="1315"/>
      <c r="P14" s="1794"/>
    </row>
    <row r="15" spans="2:22" ht="48" customHeight="1">
      <c r="B15" s="1840"/>
      <c r="C15" s="1856"/>
      <c r="D15" s="812" t="s">
        <v>341</v>
      </c>
      <c r="E15" s="253" t="s">
        <v>340</v>
      </c>
      <c r="F15" s="813" t="s">
        <v>339</v>
      </c>
      <c r="G15" s="1316"/>
      <c r="H15" s="812" t="s">
        <v>341</v>
      </c>
      <c r="I15" s="253" t="s">
        <v>340</v>
      </c>
      <c r="J15" s="813" t="s">
        <v>339</v>
      </c>
      <c r="K15" s="1316"/>
      <c r="L15" s="812" t="s">
        <v>341</v>
      </c>
      <c r="M15" s="253" t="s">
        <v>340</v>
      </c>
      <c r="N15" s="813" t="s">
        <v>339</v>
      </c>
      <c r="O15" s="1316"/>
      <c r="P15" s="1843"/>
    </row>
    <row r="16" spans="2:22" s="804" customFormat="1" ht="40.15" customHeight="1">
      <c r="B16" s="78" t="s">
        <v>2</v>
      </c>
      <c r="C16" s="78"/>
      <c r="D16" s="78"/>
      <c r="E16" s="78"/>
      <c r="F16" s="78"/>
      <c r="G16" s="78"/>
      <c r="H16" s="78"/>
      <c r="I16" s="78"/>
      <c r="J16" s="78"/>
      <c r="K16" s="78"/>
      <c r="L16" s="78"/>
      <c r="M16" s="78"/>
      <c r="N16" s="78"/>
      <c r="O16" s="78"/>
      <c r="P16" s="78"/>
      <c r="R16" s="823"/>
    </row>
    <row r="17" spans="2:20" s="554" customFormat="1" ht="34.9" hidden="1" customHeight="1">
      <c r="B17" s="819" t="s">
        <v>468</v>
      </c>
      <c r="C17" s="556">
        <f>+G17+K17</f>
        <v>6184.6987628449997</v>
      </c>
      <c r="D17" s="557">
        <f t="shared" ref="D17:O17" si="0">D30</f>
        <v>2225.9244928999997</v>
      </c>
      <c r="E17" s="557">
        <f t="shared" si="0"/>
        <v>745.00902883500009</v>
      </c>
      <c r="F17" s="557">
        <f t="shared" si="0"/>
        <v>1431.060399</v>
      </c>
      <c r="G17" s="556">
        <f t="shared" si="0"/>
        <v>4401.9939207349998</v>
      </c>
      <c r="H17" s="557">
        <f t="shared" si="0"/>
        <v>897.17500989999996</v>
      </c>
      <c r="I17" s="557">
        <f t="shared" si="0"/>
        <v>340.68971289999996</v>
      </c>
      <c r="J17" s="557">
        <f t="shared" si="0"/>
        <v>544.84011930999998</v>
      </c>
      <c r="K17" s="556">
        <f t="shared" si="0"/>
        <v>1782.7048421099998</v>
      </c>
      <c r="L17" s="557">
        <f t="shared" si="0"/>
        <v>31.099445800000002</v>
      </c>
      <c r="M17" s="557">
        <f t="shared" si="0"/>
        <v>0.90846116500000007</v>
      </c>
      <c r="N17" s="557">
        <f t="shared" si="0"/>
        <v>7.3838706399999996</v>
      </c>
      <c r="O17" s="556">
        <f t="shared" si="0"/>
        <v>39.391777605000001</v>
      </c>
      <c r="P17" s="556">
        <f>+C17+O17+'[4]33a'!C18</f>
        <v>6247.8558032009996</v>
      </c>
      <c r="R17" s="559"/>
    </row>
    <row r="18" spans="2:20" s="554" customFormat="1" ht="34.9" hidden="1" customHeight="1">
      <c r="B18" s="809" t="s">
        <v>469</v>
      </c>
      <c r="C18" s="536">
        <f t="shared" ref="C18:C84" si="1">+G18+K18</f>
        <v>6483.4028182900011</v>
      </c>
      <c r="D18" s="537">
        <f t="shared" ref="D18:O18" si="2">D43</f>
        <v>2480.7967982000005</v>
      </c>
      <c r="E18" s="537">
        <f t="shared" si="2"/>
        <v>772.3245455</v>
      </c>
      <c r="F18" s="537">
        <f t="shared" si="2"/>
        <v>1383.5823451800002</v>
      </c>
      <c r="G18" s="536">
        <f t="shared" si="2"/>
        <v>4636.7036888800012</v>
      </c>
      <c r="H18" s="537">
        <f t="shared" si="2"/>
        <v>971.19104937999998</v>
      </c>
      <c r="I18" s="537">
        <f t="shared" si="2"/>
        <v>322.78437200000002</v>
      </c>
      <c r="J18" s="537">
        <f t="shared" si="2"/>
        <v>552.72370803000001</v>
      </c>
      <c r="K18" s="536">
        <f t="shared" si="2"/>
        <v>1846.6991294099998</v>
      </c>
      <c r="L18" s="537">
        <f t="shared" si="2"/>
        <v>41.124581399999997</v>
      </c>
      <c r="M18" s="537">
        <f t="shared" si="2"/>
        <v>0.895891879</v>
      </c>
      <c r="N18" s="537">
        <f t="shared" si="2"/>
        <v>9.9496663900000009</v>
      </c>
      <c r="O18" s="536">
        <f t="shared" si="2"/>
        <v>51.970139668999991</v>
      </c>
      <c r="P18" s="536">
        <f>+C18+O18+'[4]33a'!C19</f>
        <v>6583.984309931001</v>
      </c>
      <c r="R18" s="559"/>
    </row>
    <row r="19" spans="2:20" s="554" customFormat="1" ht="34.9" hidden="1" customHeight="1">
      <c r="B19" s="808" t="s">
        <v>470</v>
      </c>
      <c r="C19" s="531">
        <f t="shared" si="1"/>
        <v>6757.5904859199991</v>
      </c>
      <c r="D19" s="532">
        <f t="shared" ref="D19:O19" si="3">D56</f>
        <v>2786.1414297999995</v>
      </c>
      <c r="E19" s="532">
        <f t="shared" si="3"/>
        <v>966.58977040000002</v>
      </c>
      <c r="F19" s="532">
        <f t="shared" si="3"/>
        <v>1627.2495884499999</v>
      </c>
      <c r="G19" s="531">
        <f t="shared" si="3"/>
        <v>5379.9807886499993</v>
      </c>
      <c r="H19" s="532">
        <f t="shared" si="3"/>
        <v>750.59398677000001</v>
      </c>
      <c r="I19" s="532">
        <f t="shared" si="3"/>
        <v>253.67660000000001</v>
      </c>
      <c r="J19" s="532">
        <f t="shared" si="3"/>
        <v>373.3391105</v>
      </c>
      <c r="K19" s="531">
        <f t="shared" si="3"/>
        <v>1377.60969727</v>
      </c>
      <c r="L19" s="532">
        <f t="shared" si="3"/>
        <v>13.926042013</v>
      </c>
      <c r="M19" s="532">
        <f t="shared" si="3"/>
        <v>0.79624217399999997</v>
      </c>
      <c r="N19" s="532">
        <f t="shared" si="3"/>
        <v>6.61297435</v>
      </c>
      <c r="O19" s="531">
        <f t="shared" si="3"/>
        <v>21.335258537000001</v>
      </c>
      <c r="P19" s="531">
        <f>+C19+O19+'[4]33a'!C20</f>
        <v>6931.8215502719995</v>
      </c>
      <c r="R19" s="559"/>
    </row>
    <row r="20" spans="2:20" s="554" customFormat="1" ht="34.9" hidden="1" customHeight="1">
      <c r="B20" s="809" t="s">
        <v>471</v>
      </c>
      <c r="C20" s="536">
        <f t="shared" si="1"/>
        <v>7396.3127847699998</v>
      </c>
      <c r="D20" s="537">
        <f t="shared" ref="D20:O20" si="4">D69</f>
        <v>2672.6670439999998</v>
      </c>
      <c r="E20" s="537">
        <f t="shared" si="4"/>
        <v>1045.3981932000002</v>
      </c>
      <c r="F20" s="537">
        <f t="shared" si="4"/>
        <v>1940.0424980999999</v>
      </c>
      <c r="G20" s="536">
        <f t="shared" si="4"/>
        <v>5658.1077353000001</v>
      </c>
      <c r="H20" s="537">
        <f t="shared" si="4"/>
        <v>819.35832047000008</v>
      </c>
      <c r="I20" s="537">
        <f t="shared" si="4"/>
        <v>345.47968700000001</v>
      </c>
      <c r="J20" s="537">
        <f t="shared" si="4"/>
        <v>573.36704199999997</v>
      </c>
      <c r="K20" s="536">
        <f t="shared" si="4"/>
        <v>1738.2050494700002</v>
      </c>
      <c r="L20" s="537">
        <f t="shared" si="4"/>
        <v>12.250738210000002</v>
      </c>
      <c r="M20" s="537">
        <f t="shared" si="4"/>
        <v>4.5661055999999998E-2</v>
      </c>
      <c r="N20" s="537">
        <f t="shared" si="4"/>
        <v>4.5244861799999994</v>
      </c>
      <c r="O20" s="536">
        <f t="shared" si="4"/>
        <v>16.820885446000002</v>
      </c>
      <c r="P20" s="536">
        <f>+C20+O20+'[4]33a'!C21</f>
        <v>7555.5169997679996</v>
      </c>
      <c r="R20" s="559"/>
    </row>
    <row r="21" spans="2:20" s="554" customFormat="1" ht="34.9" hidden="1" customHeight="1">
      <c r="B21" s="808" t="s">
        <v>472</v>
      </c>
      <c r="C21" s="531">
        <f t="shared" si="1"/>
        <v>7988.2425482899998</v>
      </c>
      <c r="D21" s="532">
        <f t="shared" ref="D21:O21" si="5">D82</f>
        <v>2572.0468673999999</v>
      </c>
      <c r="E21" s="532">
        <f t="shared" si="5"/>
        <v>1071.2166417000001</v>
      </c>
      <c r="F21" s="532">
        <f t="shared" si="5"/>
        <v>2454.8772610999999</v>
      </c>
      <c r="G21" s="531">
        <f t="shared" si="5"/>
        <v>6098.1407701999997</v>
      </c>
      <c r="H21" s="532">
        <f t="shared" si="5"/>
        <v>834.48227909000002</v>
      </c>
      <c r="I21" s="532">
        <f t="shared" si="5"/>
        <v>347.42988000000003</v>
      </c>
      <c r="J21" s="532">
        <f t="shared" si="5"/>
        <v>708.18961899999999</v>
      </c>
      <c r="K21" s="531">
        <f t="shared" si="5"/>
        <v>1890.1017780899999</v>
      </c>
      <c r="L21" s="532">
        <f t="shared" si="5"/>
        <v>24.375137198000001</v>
      </c>
      <c r="M21" s="532">
        <f t="shared" si="5"/>
        <v>0.17836152600000002</v>
      </c>
      <c r="N21" s="532">
        <f t="shared" si="5"/>
        <v>2.48305993</v>
      </c>
      <c r="O21" s="531">
        <f t="shared" si="5"/>
        <v>27.036558654</v>
      </c>
      <c r="P21" s="531">
        <f>+C21+O21+'[4]33a'!C22</f>
        <v>8180.5423793159998</v>
      </c>
      <c r="R21" s="559"/>
      <c r="T21" s="555"/>
    </row>
    <row r="22" spans="2:20" s="554" customFormat="1" ht="34.9" hidden="1" customHeight="1">
      <c r="B22" s="809" t="s">
        <v>473</v>
      </c>
      <c r="C22" s="536">
        <f t="shared" si="1"/>
        <v>8061.4129927800004</v>
      </c>
      <c r="D22" s="537">
        <f t="shared" ref="D22:O22" si="6">D95</f>
        <v>2423.40248995</v>
      </c>
      <c r="E22" s="537">
        <f t="shared" si="6"/>
        <v>1088.4718674999999</v>
      </c>
      <c r="F22" s="537">
        <f t="shared" si="6"/>
        <v>2649.7581789000001</v>
      </c>
      <c r="G22" s="536">
        <f t="shared" si="6"/>
        <v>6161.63253635</v>
      </c>
      <c r="H22" s="537">
        <f t="shared" si="6"/>
        <v>774.74373842999989</v>
      </c>
      <c r="I22" s="537">
        <f t="shared" si="6"/>
        <v>346.58152799999999</v>
      </c>
      <c r="J22" s="537">
        <f t="shared" si="6"/>
        <v>778.45519000000002</v>
      </c>
      <c r="K22" s="536">
        <f t="shared" si="6"/>
        <v>1899.78045643</v>
      </c>
      <c r="L22" s="537">
        <f t="shared" si="6"/>
        <v>26.250266166999999</v>
      </c>
      <c r="M22" s="537">
        <f t="shared" si="6"/>
        <v>0.14688411900000001</v>
      </c>
      <c r="N22" s="537">
        <f t="shared" si="6"/>
        <v>5.0033329999999996</v>
      </c>
      <c r="O22" s="536">
        <f t="shared" si="6"/>
        <v>31.400483285999996</v>
      </c>
      <c r="P22" s="536">
        <f>+C22+O22+'[4]33a'!C23</f>
        <v>8197.9792921780008</v>
      </c>
      <c r="R22" s="559"/>
      <c r="T22" s="555"/>
    </row>
    <row r="23" spans="2:20" s="554" customFormat="1" ht="34.9" hidden="1" customHeight="1">
      <c r="B23" s="808" t="s">
        <v>474</v>
      </c>
      <c r="C23" s="531">
        <f t="shared" si="1"/>
        <v>8417.0717650200004</v>
      </c>
      <c r="D23" s="532">
        <f t="shared" ref="D23:O23" si="7">D108</f>
        <v>2736.1020642799999</v>
      </c>
      <c r="E23" s="532">
        <f t="shared" si="7"/>
        <v>1143.2496332000001</v>
      </c>
      <c r="F23" s="532">
        <f t="shared" si="7"/>
        <v>2263.1118889999998</v>
      </c>
      <c r="G23" s="531">
        <f t="shared" si="7"/>
        <v>6142.4635864800002</v>
      </c>
      <c r="H23" s="532">
        <f t="shared" si="7"/>
        <v>972.70929844000011</v>
      </c>
      <c r="I23" s="532">
        <f t="shared" si="7"/>
        <v>404.39642199999997</v>
      </c>
      <c r="J23" s="532">
        <f t="shared" si="7"/>
        <v>897.50245810000001</v>
      </c>
      <c r="K23" s="531">
        <f t="shared" si="7"/>
        <v>2274.6081785400002</v>
      </c>
      <c r="L23" s="532">
        <f t="shared" si="7"/>
        <v>27.687746318999999</v>
      </c>
      <c r="M23" s="532">
        <f t="shared" si="7"/>
        <v>0.21283851199999998</v>
      </c>
      <c r="N23" s="532">
        <f t="shared" si="7"/>
        <v>7.2259249699999994</v>
      </c>
      <c r="O23" s="531">
        <f t="shared" si="7"/>
        <v>35.126509800999997</v>
      </c>
      <c r="P23" s="531">
        <f>+C23+O23+'[4]33a'!C24</f>
        <v>8555.1834685840004</v>
      </c>
      <c r="R23" s="559"/>
      <c r="T23" s="555"/>
    </row>
    <row r="24" spans="2:20" s="554" customFormat="1" ht="34.9" customHeight="1">
      <c r="B24" s="809" t="s">
        <v>475</v>
      </c>
      <c r="C24" s="536">
        <f t="shared" si="1"/>
        <v>8715.4638638399992</v>
      </c>
      <c r="D24" s="537">
        <f t="shared" ref="D24:O24" si="8">D121</f>
        <v>2927.3983117399998</v>
      </c>
      <c r="E24" s="537">
        <f t="shared" si="8"/>
        <v>1198.2644816</v>
      </c>
      <c r="F24" s="537">
        <f t="shared" si="8"/>
        <v>2138.8584385999998</v>
      </c>
      <c r="G24" s="536">
        <f t="shared" si="8"/>
        <v>6264.5212319399998</v>
      </c>
      <c r="H24" s="537">
        <f t="shared" si="8"/>
        <v>1114.2946297999999</v>
      </c>
      <c r="I24" s="537">
        <f t="shared" si="8"/>
        <v>459.64201300000002</v>
      </c>
      <c r="J24" s="537">
        <f t="shared" si="8"/>
        <v>877.00598910000008</v>
      </c>
      <c r="K24" s="536">
        <f t="shared" si="8"/>
        <v>2450.9426318999999</v>
      </c>
      <c r="L24" s="537">
        <f t="shared" si="8"/>
        <v>16.990010798</v>
      </c>
      <c r="M24" s="537">
        <f t="shared" si="8"/>
        <v>0.138838453</v>
      </c>
      <c r="N24" s="537">
        <f t="shared" si="8"/>
        <v>1.2711788100000001</v>
      </c>
      <c r="O24" s="536">
        <f t="shared" si="8"/>
        <v>18.400028061</v>
      </c>
      <c r="P24" s="536">
        <f>+C24+O24+'[4]33a'!C25</f>
        <v>8837.7305824329997</v>
      </c>
      <c r="R24" s="559"/>
      <c r="T24" s="555"/>
    </row>
    <row r="25" spans="2:20" s="554" customFormat="1" ht="34.9" customHeight="1">
      <c r="B25" s="808" t="s">
        <v>476</v>
      </c>
      <c r="C25" s="531">
        <f t="shared" si="1"/>
        <v>8996.7179821499994</v>
      </c>
      <c r="D25" s="532">
        <f t="shared" ref="D25:O25" si="9">D134</f>
        <v>2927.5877281100002</v>
      </c>
      <c r="E25" s="532">
        <f t="shared" si="9"/>
        <v>1167.1165744</v>
      </c>
      <c r="F25" s="532">
        <f t="shared" si="9"/>
        <v>2508.4023113499998</v>
      </c>
      <c r="G25" s="531">
        <f t="shared" si="9"/>
        <v>6603.1066138599999</v>
      </c>
      <c r="H25" s="532">
        <f t="shared" si="9"/>
        <v>1021.63518011</v>
      </c>
      <c r="I25" s="532">
        <f t="shared" si="9"/>
        <v>470.93657400000001</v>
      </c>
      <c r="J25" s="532">
        <f t="shared" si="9"/>
        <v>901.03961417999994</v>
      </c>
      <c r="K25" s="531">
        <f t="shared" si="9"/>
        <v>2393.61136829</v>
      </c>
      <c r="L25" s="532">
        <f t="shared" si="9"/>
        <v>13.478652442</v>
      </c>
      <c r="M25" s="532">
        <f t="shared" si="9"/>
        <v>0.264220868</v>
      </c>
      <c r="N25" s="532">
        <f t="shared" si="9"/>
        <v>1.58600805</v>
      </c>
      <c r="O25" s="531">
        <f t="shared" si="9"/>
        <v>15.32888136</v>
      </c>
      <c r="P25" s="531">
        <f>+C25+O25+'[4]33a'!C26</f>
        <v>9265.2086099339995</v>
      </c>
      <c r="R25" s="559"/>
      <c r="T25" s="555"/>
    </row>
    <row r="26" spans="2:20" s="554" customFormat="1" ht="34.9" customHeight="1">
      <c r="B26" s="809" t="s">
        <v>797</v>
      </c>
      <c r="C26" s="536">
        <v>9062.6829471099991</v>
      </c>
      <c r="D26" s="537">
        <v>2557.5896036999998</v>
      </c>
      <c r="E26" s="537">
        <v>985.68074710000008</v>
      </c>
      <c r="F26" s="537">
        <v>3003.8515415000002</v>
      </c>
      <c r="G26" s="536">
        <v>6547.1218922999997</v>
      </c>
      <c r="H26" s="537">
        <v>865.77603891000001</v>
      </c>
      <c r="I26" s="537">
        <v>423.867503</v>
      </c>
      <c r="J26" s="537">
        <v>1225.9175129</v>
      </c>
      <c r="K26" s="536">
        <v>2515.5610548100003</v>
      </c>
      <c r="L26" s="537">
        <v>17.847193952999998</v>
      </c>
      <c r="M26" s="537">
        <v>0.19752904300000002</v>
      </c>
      <c r="N26" s="537">
        <v>3.2672615499999997</v>
      </c>
      <c r="O26" s="536">
        <v>21.311984545999998</v>
      </c>
      <c r="P26" s="536">
        <v>9275.4294160369991</v>
      </c>
      <c r="R26" s="559"/>
      <c r="T26" s="555"/>
    </row>
    <row r="27" spans="2:20" s="554" customFormat="1" ht="34.5" customHeight="1">
      <c r="B27" s="1131">
        <v>2024</v>
      </c>
      <c r="C27" s="531">
        <f t="shared" ref="C27:P27" si="10">C160</f>
        <v>9891.7592505479988</v>
      </c>
      <c r="D27" s="532">
        <f t="shared" si="10"/>
        <v>2666.220220534</v>
      </c>
      <c r="E27" s="532">
        <f t="shared" si="10"/>
        <v>910.28740847400002</v>
      </c>
      <c r="F27" s="532">
        <f t="shared" si="10"/>
        <v>3570.5279205900001</v>
      </c>
      <c r="G27" s="531">
        <f t="shared" si="10"/>
        <v>7147.0355495980002</v>
      </c>
      <c r="H27" s="532">
        <f t="shared" si="10"/>
        <v>888.19281715</v>
      </c>
      <c r="I27" s="532">
        <f t="shared" si="10"/>
        <v>463.70018900000002</v>
      </c>
      <c r="J27" s="532">
        <f t="shared" si="10"/>
        <v>1392.8306947999997</v>
      </c>
      <c r="K27" s="531">
        <f t="shared" si="10"/>
        <v>2744.7237009499995</v>
      </c>
      <c r="L27" s="532">
        <f t="shared" si="10"/>
        <v>16.796924465999997</v>
      </c>
      <c r="M27" s="532">
        <f t="shared" si="10"/>
        <v>0.54037252599999996</v>
      </c>
      <c r="N27" s="532">
        <f t="shared" si="10"/>
        <v>6.3580944100000005</v>
      </c>
      <c r="O27" s="531">
        <f t="shared" si="10"/>
        <v>23.695391401999995</v>
      </c>
      <c r="P27" s="531">
        <f t="shared" si="10"/>
        <v>9998.5537202629985</v>
      </c>
      <c r="R27" s="559"/>
      <c r="T27" s="555"/>
    </row>
    <row r="28" spans="2:20" s="554" customFormat="1" ht="34.9" customHeight="1">
      <c r="B28" s="809" t="s">
        <v>1094</v>
      </c>
      <c r="C28" s="611">
        <f>+G28+K28</f>
        <v>10536.895</v>
      </c>
      <c r="D28" s="537">
        <f t="shared" ref="D28:O28" si="11">D173</f>
        <v>2800.569</v>
      </c>
      <c r="E28" s="537">
        <f t="shared" si="11"/>
        <v>876.51199999999994</v>
      </c>
      <c r="F28" s="537">
        <f t="shared" si="11"/>
        <v>3533.0189999999998</v>
      </c>
      <c r="G28" s="611">
        <f>SUM(D28:F28)</f>
        <v>7210.1</v>
      </c>
      <c r="H28" s="537">
        <f t="shared" si="11"/>
        <v>944.77499999999998</v>
      </c>
      <c r="I28" s="537">
        <f t="shared" si="11"/>
        <v>533.98400000000004</v>
      </c>
      <c r="J28" s="537">
        <f t="shared" si="11"/>
        <v>1848.0360000000001</v>
      </c>
      <c r="K28" s="611">
        <f>SUM(H28:J28)</f>
        <v>3326.7950000000001</v>
      </c>
      <c r="L28" s="537">
        <f t="shared" si="11"/>
        <v>11.254</v>
      </c>
      <c r="M28" s="537">
        <f t="shared" si="11"/>
        <v>1.6930000000000001</v>
      </c>
      <c r="N28" s="537">
        <f t="shared" si="11"/>
        <v>1.9119999999999999</v>
      </c>
      <c r="O28" s="536">
        <f t="shared" si="11"/>
        <v>14.858999999999998</v>
      </c>
      <c r="P28" s="611">
        <f>O28+C28+'33a'!C28</f>
        <v>10763.756000000001</v>
      </c>
      <c r="R28" s="559"/>
      <c r="T28" s="555"/>
    </row>
    <row r="29" spans="2:20" s="554" customFormat="1" ht="34.9" hidden="1" customHeight="1">
      <c r="B29" s="215">
        <v>2014</v>
      </c>
      <c r="C29" s="891"/>
      <c r="D29" s="891"/>
      <c r="E29" s="891"/>
      <c r="F29" s="891"/>
      <c r="G29" s="891"/>
      <c r="H29" s="891"/>
      <c r="I29" s="891"/>
      <c r="J29" s="891"/>
      <c r="K29" s="891"/>
      <c r="L29" s="891"/>
      <c r="M29" s="891"/>
      <c r="N29" s="891"/>
      <c r="O29" s="891"/>
      <c r="P29" s="891"/>
      <c r="R29" s="559"/>
      <c r="T29" s="555"/>
    </row>
    <row r="30" spans="2:20" s="554" customFormat="1" ht="34.9" hidden="1" customHeight="1">
      <c r="B30" s="216">
        <v>41974</v>
      </c>
      <c r="C30" s="531">
        <f>+G30+K30</f>
        <v>6184.6987628449997</v>
      </c>
      <c r="D30" s="532">
        <v>2225.9244928999997</v>
      </c>
      <c r="E30" s="532">
        <v>745.00902883500009</v>
      </c>
      <c r="F30" s="532">
        <v>1431.060399</v>
      </c>
      <c r="G30" s="531">
        <f>SUM(D30:F30)</f>
        <v>4401.9939207349998</v>
      </c>
      <c r="H30" s="532">
        <v>897.17500989999996</v>
      </c>
      <c r="I30" s="532">
        <v>340.68971289999996</v>
      </c>
      <c r="J30" s="532">
        <v>544.84011930999998</v>
      </c>
      <c r="K30" s="531">
        <f t="shared" ref="K30:K93" si="12">SUM(H30:J30)</f>
        <v>1782.7048421099998</v>
      </c>
      <c r="L30" s="532">
        <v>31.099445800000002</v>
      </c>
      <c r="M30" s="532">
        <v>0.90846116500000007</v>
      </c>
      <c r="N30" s="532">
        <v>7.3838706399999996</v>
      </c>
      <c r="O30" s="531">
        <f t="shared" ref="O30:O93" si="13">SUM(L30:N30)</f>
        <v>39.391777605000001</v>
      </c>
      <c r="P30" s="531">
        <f>+C30+O30+'[4]33a'!C28</f>
        <v>6247.8558032009996</v>
      </c>
      <c r="R30" s="559"/>
      <c r="T30" s="555"/>
    </row>
    <row r="31" spans="2:20" s="554" customFormat="1" ht="34.9" hidden="1" customHeight="1">
      <c r="B31" s="215">
        <v>2015</v>
      </c>
      <c r="C31" s="891"/>
      <c r="D31" s="891"/>
      <c r="E31" s="891"/>
      <c r="F31" s="891"/>
      <c r="G31" s="891"/>
      <c r="H31" s="891"/>
      <c r="I31" s="891"/>
      <c r="J31" s="891"/>
      <c r="K31" s="891"/>
      <c r="L31" s="891"/>
      <c r="M31" s="891"/>
      <c r="N31" s="891"/>
      <c r="O31" s="891"/>
      <c r="P31" s="891"/>
      <c r="R31" s="559"/>
      <c r="T31" s="555"/>
    </row>
    <row r="32" spans="2:20" s="554" customFormat="1" ht="34.9" hidden="1" customHeight="1">
      <c r="B32" s="216">
        <v>42005</v>
      </c>
      <c r="C32" s="531">
        <f t="shared" si="1"/>
        <v>6321.4613299000002</v>
      </c>
      <c r="D32" s="532">
        <v>2365.6674699</v>
      </c>
      <c r="E32" s="532">
        <v>737.97473179999997</v>
      </c>
      <c r="F32" s="532">
        <v>1385.6231769999999</v>
      </c>
      <c r="G32" s="531">
        <f t="shared" ref="G32:G95" si="14">SUM(D32:F32)</f>
        <v>4489.2653786999999</v>
      </c>
      <c r="H32" s="532">
        <v>962.24007660000007</v>
      </c>
      <c r="I32" s="532">
        <v>338.92360500000001</v>
      </c>
      <c r="J32" s="532">
        <v>531.03226960000006</v>
      </c>
      <c r="K32" s="531">
        <f t="shared" si="12"/>
        <v>1832.1959512000001</v>
      </c>
      <c r="L32" s="532">
        <v>16.742399157000001</v>
      </c>
      <c r="M32" s="532">
        <v>0.87334597699999994</v>
      </c>
      <c r="N32" s="532">
        <v>6.6602890400000003</v>
      </c>
      <c r="O32" s="531">
        <f t="shared" si="13"/>
        <v>24.276034174000003</v>
      </c>
      <c r="P32" s="531">
        <f>+C32+O32+'[4]33a'!C30</f>
        <v>6382.5498479370008</v>
      </c>
      <c r="R32" s="559"/>
      <c r="T32" s="555"/>
    </row>
    <row r="33" spans="2:20" s="554" customFormat="1" ht="34.9" hidden="1" customHeight="1">
      <c r="B33" s="217">
        <v>42037</v>
      </c>
      <c r="C33" s="536">
        <f t="shared" si="1"/>
        <v>6213.4375978500002</v>
      </c>
      <c r="D33" s="537">
        <v>2265.0379134</v>
      </c>
      <c r="E33" s="537">
        <v>741.53714739999998</v>
      </c>
      <c r="F33" s="537">
        <v>1399.6971570000001</v>
      </c>
      <c r="G33" s="536">
        <f t="shared" si="14"/>
        <v>4406.2722178000004</v>
      </c>
      <c r="H33" s="537">
        <v>886.63839404999999</v>
      </c>
      <c r="I33" s="537">
        <v>334.67926249999999</v>
      </c>
      <c r="J33" s="537">
        <v>585.84772350000003</v>
      </c>
      <c r="K33" s="536">
        <f t="shared" si="12"/>
        <v>1807.1653800500001</v>
      </c>
      <c r="L33" s="537">
        <v>23.206485296</v>
      </c>
      <c r="M33" s="537">
        <v>0.89685979599999999</v>
      </c>
      <c r="N33" s="537">
        <v>7.6835949699999997</v>
      </c>
      <c r="O33" s="536">
        <f t="shared" si="13"/>
        <v>31.786940061999999</v>
      </c>
      <c r="P33" s="536">
        <f>+C33+O33+'[4]33a'!C31</f>
        <v>6277.9224676180002</v>
      </c>
      <c r="R33" s="559"/>
      <c r="T33" s="555"/>
    </row>
    <row r="34" spans="2:20" s="554" customFormat="1" ht="34.9" hidden="1" customHeight="1">
      <c r="B34" s="216">
        <v>42064</v>
      </c>
      <c r="C34" s="531">
        <f t="shared" si="1"/>
        <v>6229.7208394700001</v>
      </c>
      <c r="D34" s="532">
        <v>2297.1429453000001</v>
      </c>
      <c r="E34" s="532">
        <v>746.33320939999999</v>
      </c>
      <c r="F34" s="532">
        <v>1382.1972385500001</v>
      </c>
      <c r="G34" s="531">
        <f t="shared" si="14"/>
        <v>4425.6733932500001</v>
      </c>
      <c r="H34" s="532">
        <v>911.83503859000007</v>
      </c>
      <c r="I34" s="532">
        <v>330.326009</v>
      </c>
      <c r="J34" s="532">
        <v>561.88639863000003</v>
      </c>
      <c r="K34" s="531">
        <f t="shared" si="12"/>
        <v>1804.0474462200002</v>
      </c>
      <c r="L34" s="532">
        <v>31.375389521999999</v>
      </c>
      <c r="M34" s="532">
        <v>0.87497748499999994</v>
      </c>
      <c r="N34" s="532">
        <v>8.1655017099999991</v>
      </c>
      <c r="O34" s="531">
        <f t="shared" si="13"/>
        <v>40.415868717000002</v>
      </c>
      <c r="P34" s="531">
        <f>+C34+O34+'[4]33a'!C32</f>
        <v>6312.1732169800007</v>
      </c>
      <c r="R34" s="559"/>
      <c r="T34" s="555"/>
    </row>
    <row r="35" spans="2:20" s="554" customFormat="1" ht="34.9" hidden="1" customHeight="1">
      <c r="B35" s="217">
        <v>42095</v>
      </c>
      <c r="C35" s="536">
        <f t="shared" si="1"/>
        <v>6245.7713488200006</v>
      </c>
      <c r="D35" s="537">
        <v>2257.9007800999998</v>
      </c>
      <c r="E35" s="537">
        <v>757.84496910000007</v>
      </c>
      <c r="F35" s="537">
        <v>1395.0154150000001</v>
      </c>
      <c r="G35" s="536">
        <f t="shared" si="14"/>
        <v>4410.7611642000002</v>
      </c>
      <c r="H35" s="537">
        <v>977.65038793999997</v>
      </c>
      <c r="I35" s="537">
        <v>327.80461510000003</v>
      </c>
      <c r="J35" s="537">
        <v>529.55518157999995</v>
      </c>
      <c r="K35" s="536">
        <f t="shared" si="12"/>
        <v>1835.01018462</v>
      </c>
      <c r="L35" s="537">
        <v>25.328160549</v>
      </c>
      <c r="M35" s="537">
        <v>0.94951599899999994</v>
      </c>
      <c r="N35" s="537">
        <v>8.1177222100000002</v>
      </c>
      <c r="O35" s="536">
        <f t="shared" si="13"/>
        <v>34.395398757999999</v>
      </c>
      <c r="P35" s="536">
        <f>+C35+O35+'[4]33a'!C33</f>
        <v>6319.2064153970005</v>
      </c>
      <c r="R35" s="559"/>
      <c r="T35" s="555"/>
    </row>
    <row r="36" spans="2:20" s="554" customFormat="1" ht="34.9" hidden="1" customHeight="1">
      <c r="B36" s="216">
        <v>42125</v>
      </c>
      <c r="C36" s="531">
        <f t="shared" si="1"/>
        <v>6370.6561190000011</v>
      </c>
      <c r="D36" s="532">
        <v>2356.9003950000001</v>
      </c>
      <c r="E36" s="532">
        <v>762.33503900000005</v>
      </c>
      <c r="F36" s="532">
        <v>1420.7588450000001</v>
      </c>
      <c r="G36" s="531">
        <f t="shared" si="14"/>
        <v>4539.9942790000005</v>
      </c>
      <c r="H36" s="532">
        <v>935.65372300000001</v>
      </c>
      <c r="I36" s="532">
        <v>319.127771</v>
      </c>
      <c r="J36" s="532">
        <v>575.88034600000003</v>
      </c>
      <c r="K36" s="531">
        <f t="shared" si="12"/>
        <v>1830.6618400000002</v>
      </c>
      <c r="L36" s="532">
        <v>24.948972000000001</v>
      </c>
      <c r="M36" s="532">
        <v>0.99172099999999996</v>
      </c>
      <c r="N36" s="532">
        <v>8.0149109999999997</v>
      </c>
      <c r="O36" s="531">
        <f t="shared" si="13"/>
        <v>33.955604000000001</v>
      </c>
      <c r="P36" s="531">
        <f>+C36+O36+'[4]33a'!C34</f>
        <v>6433.3293240000012</v>
      </c>
      <c r="R36" s="559"/>
      <c r="T36" s="555"/>
    </row>
    <row r="37" spans="2:20" s="554" customFormat="1" ht="34.9" hidden="1" customHeight="1">
      <c r="B37" s="217">
        <v>42156</v>
      </c>
      <c r="C37" s="536">
        <f t="shared" si="1"/>
        <v>6400.4333364599997</v>
      </c>
      <c r="D37" s="537">
        <v>2357.3796564999998</v>
      </c>
      <c r="E37" s="537">
        <v>767.12992050000003</v>
      </c>
      <c r="F37" s="537">
        <v>1421.2838506800001</v>
      </c>
      <c r="G37" s="536">
        <f t="shared" si="14"/>
        <v>4545.7934276799997</v>
      </c>
      <c r="H37" s="537">
        <v>945.43071742999996</v>
      </c>
      <c r="I37" s="537">
        <v>334.47912100000002</v>
      </c>
      <c r="J37" s="537">
        <v>574.73007035000001</v>
      </c>
      <c r="K37" s="536">
        <f t="shared" si="12"/>
        <v>1854.63990878</v>
      </c>
      <c r="L37" s="537">
        <v>26.640917031999997</v>
      </c>
      <c r="M37" s="537">
        <v>1.01409554</v>
      </c>
      <c r="N37" s="537">
        <v>8.3405162300000004</v>
      </c>
      <c r="O37" s="536">
        <f t="shared" si="13"/>
        <v>35.995528801999995</v>
      </c>
      <c r="P37" s="536">
        <f>+C37+O37+'[4]33a'!C35</f>
        <v>6466.6731475329998</v>
      </c>
      <c r="R37" s="559"/>
      <c r="T37" s="555"/>
    </row>
    <row r="38" spans="2:20" s="554" customFormat="1" ht="34.9" hidden="1" customHeight="1">
      <c r="B38" s="216">
        <v>42186</v>
      </c>
      <c r="C38" s="531">
        <f t="shared" si="1"/>
        <v>6441.6837667</v>
      </c>
      <c r="D38" s="532">
        <v>2425.556008</v>
      </c>
      <c r="E38" s="532">
        <v>775.49615089999998</v>
      </c>
      <c r="F38" s="532">
        <v>1395.6750649999999</v>
      </c>
      <c r="G38" s="531">
        <f t="shared" si="14"/>
        <v>4596.7272238999994</v>
      </c>
      <c r="H38" s="532">
        <v>947.71470403000012</v>
      </c>
      <c r="I38" s="532">
        <v>332.74591800000002</v>
      </c>
      <c r="J38" s="532">
        <v>564.49592077</v>
      </c>
      <c r="K38" s="531">
        <f t="shared" si="12"/>
        <v>1844.9565428000001</v>
      </c>
      <c r="L38" s="532">
        <v>20.228381173999999</v>
      </c>
      <c r="M38" s="532">
        <v>0.92056360500000001</v>
      </c>
      <c r="N38" s="532">
        <v>8.1994318200000009</v>
      </c>
      <c r="O38" s="531">
        <f t="shared" si="13"/>
        <v>29.348376599000002</v>
      </c>
      <c r="P38" s="531">
        <f>+C38+O38+'[4]33a'!C36</f>
        <v>6498.6281790090006</v>
      </c>
      <c r="R38" s="559"/>
      <c r="T38" s="555"/>
    </row>
    <row r="39" spans="2:20" s="554" customFormat="1" ht="34.9" hidden="1" customHeight="1">
      <c r="B39" s="217">
        <v>42217</v>
      </c>
      <c r="C39" s="536">
        <f t="shared" si="1"/>
        <v>6360.8812008699997</v>
      </c>
      <c r="D39" s="537">
        <v>2397.5966214</v>
      </c>
      <c r="E39" s="537">
        <v>764.10178429999996</v>
      </c>
      <c r="F39" s="537">
        <v>1375.727144</v>
      </c>
      <c r="G39" s="536">
        <f t="shared" si="14"/>
        <v>4537.4255496999995</v>
      </c>
      <c r="H39" s="537">
        <v>941.14836065000009</v>
      </c>
      <c r="I39" s="537">
        <v>330.00205849999998</v>
      </c>
      <c r="J39" s="537">
        <v>552.30523201999995</v>
      </c>
      <c r="K39" s="536">
        <f t="shared" si="12"/>
        <v>1823.45565117</v>
      </c>
      <c r="L39" s="537">
        <v>34.949551200000002</v>
      </c>
      <c r="M39" s="537">
        <v>0.91730938200000001</v>
      </c>
      <c r="N39" s="537">
        <v>8.0995257899999995</v>
      </c>
      <c r="O39" s="536">
        <f t="shared" si="13"/>
        <v>43.966386372000002</v>
      </c>
      <c r="P39" s="536">
        <f>+C39+O39+'[4]33a'!C37</f>
        <v>6429.2592085039996</v>
      </c>
      <c r="R39" s="559"/>
      <c r="T39" s="555"/>
    </row>
    <row r="40" spans="2:20" s="554" customFormat="1" ht="34.9" hidden="1" customHeight="1">
      <c r="B40" s="216">
        <v>42248</v>
      </c>
      <c r="C40" s="531">
        <f t="shared" si="1"/>
        <v>6353.4921234699996</v>
      </c>
      <c r="D40" s="532">
        <v>2369.4960581999999</v>
      </c>
      <c r="E40" s="532">
        <v>757.12177410000004</v>
      </c>
      <c r="F40" s="532">
        <v>1402.036278</v>
      </c>
      <c r="G40" s="531">
        <f t="shared" si="14"/>
        <v>4528.6541103</v>
      </c>
      <c r="H40" s="532">
        <v>955.77464506999991</v>
      </c>
      <c r="I40" s="532">
        <v>334.80541360000001</v>
      </c>
      <c r="J40" s="532">
        <v>534.25795449999998</v>
      </c>
      <c r="K40" s="531">
        <f t="shared" si="12"/>
        <v>1824.8380131700001</v>
      </c>
      <c r="L40" s="532">
        <v>19.526797108</v>
      </c>
      <c r="M40" s="532">
        <v>1.052414</v>
      </c>
      <c r="N40" s="532">
        <v>7.5598418499999998</v>
      </c>
      <c r="O40" s="531">
        <f t="shared" si="13"/>
        <v>28.139052958000001</v>
      </c>
      <c r="P40" s="531">
        <f>+C40+O40+'[4]33a'!C38</f>
        <v>6409.217867118</v>
      </c>
      <c r="R40" s="559"/>
      <c r="T40" s="555"/>
    </row>
    <row r="41" spans="2:20" s="554" customFormat="1" ht="34.9" hidden="1" customHeight="1">
      <c r="B41" s="217">
        <v>42278</v>
      </c>
      <c r="C41" s="536">
        <f t="shared" si="1"/>
        <v>6299.8612717100004</v>
      </c>
      <c r="D41" s="537">
        <v>2350.3487150000001</v>
      </c>
      <c r="E41" s="537">
        <v>761.00590950000003</v>
      </c>
      <c r="F41" s="537">
        <v>1379.6959899999999</v>
      </c>
      <c r="G41" s="536">
        <f t="shared" si="14"/>
        <v>4491.0506144999999</v>
      </c>
      <c r="H41" s="537">
        <v>952.94682749000003</v>
      </c>
      <c r="I41" s="537">
        <v>331.04753970000002</v>
      </c>
      <c r="J41" s="537">
        <v>524.81629002</v>
      </c>
      <c r="K41" s="536">
        <f t="shared" si="12"/>
        <v>1808.81065721</v>
      </c>
      <c r="L41" s="537">
        <v>25.220165300000001</v>
      </c>
      <c r="M41" s="537">
        <v>0.86905613900000001</v>
      </c>
      <c r="N41" s="537">
        <v>9.4292256800000001</v>
      </c>
      <c r="O41" s="536">
        <f t="shared" si="13"/>
        <v>35.518447119000001</v>
      </c>
      <c r="P41" s="536">
        <f>+C41+O41+'[4]33a'!C39</f>
        <v>6362.9635626569998</v>
      </c>
      <c r="R41" s="559"/>
      <c r="T41" s="555"/>
    </row>
    <row r="42" spans="2:20" s="554" customFormat="1" ht="34.9" hidden="1" customHeight="1">
      <c r="B42" s="216">
        <v>42309</v>
      </c>
      <c r="C42" s="531">
        <f t="shared" si="1"/>
        <v>6394.0500304499992</v>
      </c>
      <c r="D42" s="532">
        <v>2406.6475640999997</v>
      </c>
      <c r="E42" s="532">
        <v>762.9608005</v>
      </c>
      <c r="F42" s="532">
        <v>1388.609414</v>
      </c>
      <c r="G42" s="531">
        <f t="shared" si="14"/>
        <v>4558.2177785999993</v>
      </c>
      <c r="H42" s="532">
        <v>949.81267160000004</v>
      </c>
      <c r="I42" s="532">
        <v>325.20757460000004</v>
      </c>
      <c r="J42" s="532">
        <v>560.81200564999995</v>
      </c>
      <c r="K42" s="531">
        <f t="shared" si="12"/>
        <v>1835.8322518500001</v>
      </c>
      <c r="L42" s="532">
        <v>31.3883467</v>
      </c>
      <c r="M42" s="532">
        <v>0.87234111300000006</v>
      </c>
      <c r="N42" s="532">
        <v>8.477059259999999</v>
      </c>
      <c r="O42" s="531">
        <f t="shared" si="13"/>
        <v>40.737747072999994</v>
      </c>
      <c r="P42" s="531">
        <f>+C42+O42+'[4]33a'!C40</f>
        <v>6460.7922055989993</v>
      </c>
      <c r="R42" s="559"/>
      <c r="T42" s="555"/>
    </row>
    <row r="43" spans="2:20" s="554" customFormat="1" ht="34.9" hidden="1" customHeight="1">
      <c r="B43" s="217">
        <v>42339</v>
      </c>
      <c r="C43" s="536">
        <f t="shared" si="1"/>
        <v>6483.4028182900011</v>
      </c>
      <c r="D43" s="537">
        <v>2480.7967982000005</v>
      </c>
      <c r="E43" s="537">
        <v>772.3245455</v>
      </c>
      <c r="F43" s="537">
        <v>1383.5823451800002</v>
      </c>
      <c r="G43" s="536">
        <f t="shared" si="14"/>
        <v>4636.7036888800012</v>
      </c>
      <c r="H43" s="537">
        <v>971.19104937999998</v>
      </c>
      <c r="I43" s="537">
        <v>322.78437200000002</v>
      </c>
      <c r="J43" s="537">
        <v>552.72370803000001</v>
      </c>
      <c r="K43" s="536">
        <f t="shared" si="12"/>
        <v>1846.6991294099998</v>
      </c>
      <c r="L43" s="537">
        <v>41.124581399999997</v>
      </c>
      <c r="M43" s="537">
        <v>0.895891879</v>
      </c>
      <c r="N43" s="537">
        <v>9.9496663900000009</v>
      </c>
      <c r="O43" s="536">
        <f t="shared" si="13"/>
        <v>51.970139668999991</v>
      </c>
      <c r="P43" s="536">
        <f>+C43+O43+'[4]33a'!C41</f>
        <v>6583.984309931001</v>
      </c>
      <c r="R43" s="559"/>
      <c r="T43" s="555"/>
    </row>
    <row r="44" spans="2:20" s="554" customFormat="1" ht="34.9" hidden="1" customHeight="1">
      <c r="B44" s="215">
        <v>2016</v>
      </c>
      <c r="C44" s="891"/>
      <c r="D44" s="891"/>
      <c r="E44" s="891"/>
      <c r="F44" s="891"/>
      <c r="G44" s="891"/>
      <c r="H44" s="891"/>
      <c r="I44" s="891"/>
      <c r="J44" s="891"/>
      <c r="K44" s="891"/>
      <c r="L44" s="891"/>
      <c r="M44" s="891"/>
      <c r="N44" s="891"/>
      <c r="O44" s="891"/>
      <c r="P44" s="891"/>
      <c r="R44" s="559"/>
      <c r="T44" s="555"/>
    </row>
    <row r="45" spans="2:20" s="554" customFormat="1" ht="34.9" hidden="1" customHeight="1">
      <c r="B45" s="216">
        <v>42370</v>
      </c>
      <c r="C45" s="531">
        <f t="shared" si="1"/>
        <v>6475.6896796599995</v>
      </c>
      <c r="D45" s="532">
        <v>2446.9793587099998</v>
      </c>
      <c r="E45" s="532">
        <v>772.17990929999996</v>
      </c>
      <c r="F45" s="532">
        <v>1392.030902</v>
      </c>
      <c r="G45" s="531">
        <f t="shared" si="14"/>
        <v>4611.1901700099997</v>
      </c>
      <c r="H45" s="532">
        <v>988.64214749999996</v>
      </c>
      <c r="I45" s="532">
        <v>327.07741199999998</v>
      </c>
      <c r="J45" s="532">
        <v>548.77995014999999</v>
      </c>
      <c r="K45" s="531">
        <f t="shared" si="12"/>
        <v>1864.4995096499997</v>
      </c>
      <c r="L45" s="532">
        <v>28.856318000000002</v>
      </c>
      <c r="M45" s="532">
        <v>0.73317537199999994</v>
      </c>
      <c r="N45" s="532">
        <v>9.9120514100000001</v>
      </c>
      <c r="O45" s="531">
        <f t="shared" si="13"/>
        <v>39.501544782000003</v>
      </c>
      <c r="P45" s="531">
        <f>+C45+O45+'[4]33a'!C43</f>
        <v>6568.7663433969992</v>
      </c>
      <c r="R45" s="559"/>
      <c r="T45" s="555"/>
    </row>
    <row r="46" spans="2:20" s="554" customFormat="1" ht="34.9" hidden="1" customHeight="1">
      <c r="B46" s="217">
        <v>42402</v>
      </c>
      <c r="C46" s="536">
        <f t="shared" si="1"/>
        <v>6499.4049187000001</v>
      </c>
      <c r="D46" s="537">
        <v>2462.9169298000002</v>
      </c>
      <c r="E46" s="537">
        <v>786.21318639999993</v>
      </c>
      <c r="F46" s="537">
        <v>1372.4447849999999</v>
      </c>
      <c r="G46" s="536">
        <f t="shared" si="14"/>
        <v>4621.5749011999997</v>
      </c>
      <c r="H46" s="537">
        <v>1000.6948605</v>
      </c>
      <c r="I46" s="537">
        <v>333.22643799999997</v>
      </c>
      <c r="J46" s="537">
        <v>543.90871900000002</v>
      </c>
      <c r="K46" s="536">
        <f t="shared" si="12"/>
        <v>1877.8300174999999</v>
      </c>
      <c r="L46" s="537">
        <v>18.146824800000001</v>
      </c>
      <c r="M46" s="537">
        <v>0.71288085999999995</v>
      </c>
      <c r="N46" s="537">
        <v>8.4015897400000004</v>
      </c>
      <c r="O46" s="536">
        <f t="shared" si="13"/>
        <v>27.261295400000002</v>
      </c>
      <c r="P46" s="536">
        <f>+C46+O46+'[4]33a'!C44</f>
        <v>6573.7727452869995</v>
      </c>
      <c r="R46" s="559"/>
      <c r="T46" s="555"/>
    </row>
    <row r="47" spans="2:20" s="554" customFormat="1" ht="34.9" hidden="1" customHeight="1">
      <c r="B47" s="216">
        <v>42430</v>
      </c>
      <c r="C47" s="531">
        <f t="shared" si="1"/>
        <v>6549.4884469999997</v>
      </c>
      <c r="D47" s="532">
        <v>2482.4788899999999</v>
      </c>
      <c r="E47" s="532">
        <v>792.85804099999996</v>
      </c>
      <c r="F47" s="532">
        <v>1427.004825</v>
      </c>
      <c r="G47" s="531">
        <f t="shared" si="14"/>
        <v>4702.3417559999998</v>
      </c>
      <c r="H47" s="532">
        <v>968.52708800000005</v>
      </c>
      <c r="I47" s="532">
        <v>338.43787400000002</v>
      </c>
      <c r="J47" s="532">
        <v>540.18172900000002</v>
      </c>
      <c r="K47" s="531">
        <f t="shared" si="12"/>
        <v>1847.1466909999999</v>
      </c>
      <c r="L47" s="532">
        <v>25.587273</v>
      </c>
      <c r="M47" s="532">
        <v>7.2959999999999997E-2</v>
      </c>
      <c r="N47" s="532">
        <v>8.9320020000000007</v>
      </c>
      <c r="O47" s="531">
        <f t="shared" si="13"/>
        <v>34.592235000000002</v>
      </c>
      <c r="P47" s="531">
        <f>+C47+O47+'[4]33a'!C45</f>
        <v>6692.2213750000001</v>
      </c>
      <c r="R47" s="559"/>
      <c r="T47" s="555"/>
    </row>
    <row r="48" spans="2:20" s="554" customFormat="1" ht="34.9" hidden="1" customHeight="1">
      <c r="B48" s="217">
        <v>42461</v>
      </c>
      <c r="C48" s="536">
        <f t="shared" si="1"/>
        <v>6540.4223050000001</v>
      </c>
      <c r="D48" s="537">
        <v>2470.8753230000002</v>
      </c>
      <c r="E48" s="537">
        <v>801.54021299999999</v>
      </c>
      <c r="F48" s="537">
        <v>1424.6221619999999</v>
      </c>
      <c r="G48" s="536">
        <f t="shared" si="14"/>
        <v>4697.0376980000001</v>
      </c>
      <c r="H48" s="537">
        <v>976.58363399999996</v>
      </c>
      <c r="I48" s="537">
        <v>339.63624299999998</v>
      </c>
      <c r="J48" s="537">
        <v>527.16472999999996</v>
      </c>
      <c r="K48" s="536">
        <f t="shared" si="12"/>
        <v>1843.384607</v>
      </c>
      <c r="L48" s="537">
        <v>16.422758000000002</v>
      </c>
      <c r="M48" s="537">
        <v>1.018535</v>
      </c>
      <c r="N48" s="537">
        <v>9.7811380000000003</v>
      </c>
      <c r="O48" s="536">
        <f t="shared" si="13"/>
        <v>27.222431</v>
      </c>
      <c r="P48" s="536">
        <f>+C48+O48+'[4]33a'!C46</f>
        <v>6665.5041000000001</v>
      </c>
      <c r="R48" s="559"/>
      <c r="T48" s="555"/>
    </row>
    <row r="49" spans="2:20" s="554" customFormat="1" ht="34.9" hidden="1" customHeight="1">
      <c r="B49" s="216">
        <v>42491</v>
      </c>
      <c r="C49" s="531">
        <f t="shared" si="1"/>
        <v>6550.7479787000002</v>
      </c>
      <c r="D49" s="532">
        <v>2428.08347</v>
      </c>
      <c r="E49" s="532">
        <v>802.47298000000001</v>
      </c>
      <c r="F49" s="532">
        <v>1474.5660024000001</v>
      </c>
      <c r="G49" s="531">
        <f t="shared" si="14"/>
        <v>4705.1224523999999</v>
      </c>
      <c r="H49" s="532">
        <v>989.99757079999995</v>
      </c>
      <c r="I49" s="532">
        <v>342.24998199999999</v>
      </c>
      <c r="J49" s="532">
        <v>513.37797350000005</v>
      </c>
      <c r="K49" s="531">
        <f t="shared" si="12"/>
        <v>1845.6255263</v>
      </c>
      <c r="L49" s="532">
        <v>14.265545699999999</v>
      </c>
      <c r="M49" s="532">
        <v>0.63611737199999996</v>
      </c>
      <c r="N49" s="532">
        <v>9.7529985399999983</v>
      </c>
      <c r="O49" s="531">
        <f t="shared" si="13"/>
        <v>24.654661611999998</v>
      </c>
      <c r="P49" s="531">
        <f>+C49+O49+'[4]33a'!C47</f>
        <v>6665.828222174001</v>
      </c>
      <c r="R49" s="559"/>
      <c r="T49" s="555"/>
    </row>
    <row r="50" spans="2:20" s="554" customFormat="1" ht="34.9" hidden="1" customHeight="1">
      <c r="B50" s="217">
        <v>42522</v>
      </c>
      <c r="C50" s="536">
        <f t="shared" si="1"/>
        <v>6509.2378493800006</v>
      </c>
      <c r="D50" s="537">
        <v>2456.4929124999999</v>
      </c>
      <c r="E50" s="537">
        <v>807.6074787</v>
      </c>
      <c r="F50" s="537">
        <v>1392.0935284000002</v>
      </c>
      <c r="G50" s="536">
        <f t="shared" si="14"/>
        <v>4656.1939196000003</v>
      </c>
      <c r="H50" s="537">
        <v>974.01683677999995</v>
      </c>
      <c r="I50" s="537">
        <v>359.75280600000002</v>
      </c>
      <c r="J50" s="537">
        <v>519.27428699999996</v>
      </c>
      <c r="K50" s="536">
        <f t="shared" si="12"/>
        <v>1853.0439297799999</v>
      </c>
      <c r="L50" s="537">
        <v>17.3355757</v>
      </c>
      <c r="M50" s="537">
        <v>0.68954085499999995</v>
      </c>
      <c r="N50" s="537">
        <v>9.0060568699999983</v>
      </c>
      <c r="O50" s="536">
        <f t="shared" si="13"/>
        <v>27.031173424999999</v>
      </c>
      <c r="P50" s="536">
        <f>+C50+O50+'[4]33a'!C48</f>
        <v>6793.4812507150009</v>
      </c>
      <c r="R50" s="559"/>
      <c r="T50" s="555"/>
    </row>
    <row r="51" spans="2:20" s="554" customFormat="1" ht="34.9" hidden="1" customHeight="1">
      <c r="B51" s="216">
        <v>42552</v>
      </c>
      <c r="C51" s="531">
        <f t="shared" si="1"/>
        <v>6592.7120853699998</v>
      </c>
      <c r="D51" s="532">
        <v>2539.2804222</v>
      </c>
      <c r="E51" s="532">
        <v>831.21283270000004</v>
      </c>
      <c r="F51" s="532">
        <v>1395.8313971700002</v>
      </c>
      <c r="G51" s="531">
        <f t="shared" si="14"/>
        <v>4766.3246520700004</v>
      </c>
      <c r="H51" s="532">
        <v>965.66370155999994</v>
      </c>
      <c r="I51" s="532">
        <v>342.35334333999998</v>
      </c>
      <c r="J51" s="532">
        <v>518.37038840000002</v>
      </c>
      <c r="K51" s="531">
        <f t="shared" si="12"/>
        <v>1826.3874332999999</v>
      </c>
      <c r="L51" s="532">
        <v>11.9555446</v>
      </c>
      <c r="M51" s="532">
        <v>0.78951492299999992</v>
      </c>
      <c r="N51" s="532">
        <v>8.1303563699999994</v>
      </c>
      <c r="O51" s="531">
        <f t="shared" si="13"/>
        <v>20.875415893</v>
      </c>
      <c r="P51" s="531">
        <f>+C51+O51+'[4]33a'!C49</f>
        <v>6873.355822096999</v>
      </c>
      <c r="R51" s="559"/>
      <c r="T51" s="555"/>
    </row>
    <row r="52" spans="2:20" s="554" customFormat="1" ht="34.9" hidden="1" customHeight="1">
      <c r="B52" s="217">
        <v>42583</v>
      </c>
      <c r="C52" s="536">
        <f t="shared" si="1"/>
        <v>6706.9205083400002</v>
      </c>
      <c r="D52" s="537">
        <v>2657.6220321000001</v>
      </c>
      <c r="E52" s="537">
        <v>840.2003277</v>
      </c>
      <c r="F52" s="537">
        <v>1416.0982546099999</v>
      </c>
      <c r="G52" s="536">
        <f t="shared" si="14"/>
        <v>4913.9206144099999</v>
      </c>
      <c r="H52" s="537">
        <v>950.12440853999999</v>
      </c>
      <c r="I52" s="537">
        <v>335.851113</v>
      </c>
      <c r="J52" s="537">
        <v>507.02437239</v>
      </c>
      <c r="K52" s="536">
        <f t="shared" si="12"/>
        <v>1792.9998939300001</v>
      </c>
      <c r="L52" s="537">
        <v>14.256557000000001</v>
      </c>
      <c r="M52" s="537">
        <v>6.2564996999999997E-2</v>
      </c>
      <c r="N52" s="537">
        <v>8.1384218199999996</v>
      </c>
      <c r="O52" s="536">
        <f t="shared" si="13"/>
        <v>22.457543817000001</v>
      </c>
      <c r="P52" s="536">
        <f>+C52+O52+'[4]33a'!C50</f>
        <v>6913.6392642660003</v>
      </c>
      <c r="R52" s="559"/>
      <c r="T52" s="555"/>
    </row>
    <row r="53" spans="2:20" s="554" customFormat="1" ht="34.9" hidden="1" customHeight="1">
      <c r="B53" s="216">
        <v>42614</v>
      </c>
      <c r="C53" s="531">
        <f t="shared" si="1"/>
        <v>6674.1589858299994</v>
      </c>
      <c r="D53" s="532">
        <v>2639.7763436999999</v>
      </c>
      <c r="E53" s="532">
        <v>846.89873899999998</v>
      </c>
      <c r="F53" s="532">
        <v>1391.43270699</v>
      </c>
      <c r="G53" s="531">
        <f t="shared" si="14"/>
        <v>4878.1077896899997</v>
      </c>
      <c r="H53" s="532">
        <v>946.81718375000003</v>
      </c>
      <c r="I53" s="532">
        <v>334.81366600000001</v>
      </c>
      <c r="J53" s="532">
        <v>514.42034638999996</v>
      </c>
      <c r="K53" s="531">
        <f t="shared" si="12"/>
        <v>1796.0511961399998</v>
      </c>
      <c r="L53" s="532">
        <v>14.6654128</v>
      </c>
      <c r="M53" s="532">
        <v>6.3624E-2</v>
      </c>
      <c r="N53" s="532">
        <v>10.8469356</v>
      </c>
      <c r="O53" s="531">
        <f t="shared" si="13"/>
        <v>25.575972400000001</v>
      </c>
      <c r="P53" s="531">
        <f>+C53+O53+'[4]33a'!C51</f>
        <v>6873.5121882519998</v>
      </c>
      <c r="R53" s="559"/>
      <c r="T53" s="555"/>
    </row>
    <row r="54" spans="2:20" s="554" customFormat="1" ht="34.9" hidden="1" customHeight="1">
      <c r="B54" s="217">
        <v>42644</v>
      </c>
      <c r="C54" s="536">
        <f t="shared" si="1"/>
        <v>6662.7376229000001</v>
      </c>
      <c r="D54" s="537">
        <v>2633.1651806</v>
      </c>
      <c r="E54" s="537">
        <v>871.62953149999998</v>
      </c>
      <c r="F54" s="537">
        <v>1472.7175843900002</v>
      </c>
      <c r="G54" s="536">
        <f t="shared" si="14"/>
        <v>4977.5122964900002</v>
      </c>
      <c r="H54" s="537">
        <v>920.15490584000008</v>
      </c>
      <c r="I54" s="537">
        <v>313.25696900000003</v>
      </c>
      <c r="J54" s="537">
        <v>451.81345156999998</v>
      </c>
      <c r="K54" s="536">
        <f t="shared" si="12"/>
        <v>1685.22532641</v>
      </c>
      <c r="L54" s="537">
        <v>14.727747599999999</v>
      </c>
      <c r="M54" s="537">
        <v>6.0019180999999998E-2</v>
      </c>
      <c r="N54" s="537">
        <v>6.2295705000000003</v>
      </c>
      <c r="O54" s="536">
        <f t="shared" si="13"/>
        <v>21.017337281</v>
      </c>
      <c r="P54" s="536">
        <f>+C54+O54+'[4]33a'!C52</f>
        <v>6846.9952319610002</v>
      </c>
      <c r="R54" s="559"/>
      <c r="T54" s="555"/>
    </row>
    <row r="55" spans="2:20" s="554" customFormat="1" ht="34.9" hidden="1" customHeight="1">
      <c r="B55" s="216">
        <v>42675</v>
      </c>
      <c r="C55" s="531">
        <f t="shared" si="1"/>
        <v>6680.7074451299995</v>
      </c>
      <c r="D55" s="532">
        <v>2644.5440751000001</v>
      </c>
      <c r="E55" s="532">
        <v>890.15178320000007</v>
      </c>
      <c r="F55" s="532">
        <v>1466.6709412</v>
      </c>
      <c r="G55" s="531">
        <f t="shared" si="14"/>
        <v>5001.3667994999996</v>
      </c>
      <c r="H55" s="532">
        <v>901.72476669000002</v>
      </c>
      <c r="I55" s="532">
        <v>312.20034583999995</v>
      </c>
      <c r="J55" s="532">
        <v>465.4155331</v>
      </c>
      <c r="K55" s="531">
        <f t="shared" si="12"/>
        <v>1679.3406456299999</v>
      </c>
      <c r="L55" s="532">
        <v>24.460812300000001</v>
      </c>
      <c r="M55" s="532">
        <v>0.78853192000000005</v>
      </c>
      <c r="N55" s="532">
        <v>6.2392438700000001</v>
      </c>
      <c r="O55" s="531">
        <f t="shared" si="13"/>
        <v>31.48858809</v>
      </c>
      <c r="P55" s="531">
        <f>+C55+O55+'[4]33a'!C53</f>
        <v>6873.5158186879999</v>
      </c>
      <c r="R55" s="559"/>
      <c r="T55" s="555"/>
    </row>
    <row r="56" spans="2:20" s="554" customFormat="1" ht="34.9" hidden="1" customHeight="1">
      <c r="B56" s="217">
        <v>42705</v>
      </c>
      <c r="C56" s="536">
        <f t="shared" si="1"/>
        <v>6757.5904859199991</v>
      </c>
      <c r="D56" s="537">
        <v>2786.1414297999995</v>
      </c>
      <c r="E56" s="537">
        <v>966.58977040000002</v>
      </c>
      <c r="F56" s="537">
        <v>1627.2495884499999</v>
      </c>
      <c r="G56" s="536">
        <f t="shared" si="14"/>
        <v>5379.9807886499993</v>
      </c>
      <c r="H56" s="537">
        <v>750.59398677000001</v>
      </c>
      <c r="I56" s="537">
        <v>253.67660000000001</v>
      </c>
      <c r="J56" s="537">
        <v>373.3391105</v>
      </c>
      <c r="K56" s="536">
        <f t="shared" si="12"/>
        <v>1377.60969727</v>
      </c>
      <c r="L56" s="537">
        <v>13.926042013</v>
      </c>
      <c r="M56" s="537">
        <v>0.79624217399999997</v>
      </c>
      <c r="N56" s="537">
        <v>6.61297435</v>
      </c>
      <c r="O56" s="536">
        <f t="shared" si="13"/>
        <v>21.335258537000001</v>
      </c>
      <c r="P56" s="536">
        <f>+C56+O56+'[4]33a'!C54</f>
        <v>6931.8215502719995</v>
      </c>
      <c r="R56" s="559"/>
      <c r="T56" s="555"/>
    </row>
    <row r="57" spans="2:20" s="554" customFormat="1" ht="34.9" hidden="1" customHeight="1">
      <c r="B57" s="215">
        <v>2017</v>
      </c>
      <c r="C57" s="891"/>
      <c r="D57" s="891"/>
      <c r="E57" s="891"/>
      <c r="F57" s="891"/>
      <c r="G57" s="891"/>
      <c r="H57" s="891"/>
      <c r="I57" s="891"/>
      <c r="J57" s="891"/>
      <c r="K57" s="891"/>
      <c r="L57" s="891"/>
      <c r="M57" s="891"/>
      <c r="N57" s="891"/>
      <c r="O57" s="891"/>
      <c r="P57" s="891"/>
      <c r="R57" s="559"/>
      <c r="T57" s="555"/>
    </row>
    <row r="58" spans="2:20" s="554" customFormat="1" ht="34.9" hidden="1" customHeight="1">
      <c r="B58" s="216">
        <v>42736</v>
      </c>
      <c r="C58" s="531">
        <f t="shared" si="1"/>
        <v>7232.6685636599996</v>
      </c>
      <c r="D58" s="532">
        <v>2618.5911642999995</v>
      </c>
      <c r="E58" s="532">
        <v>929.07825420000006</v>
      </c>
      <c r="F58" s="532">
        <v>1936.75748</v>
      </c>
      <c r="G58" s="531">
        <f t="shared" si="14"/>
        <v>5484.4268984999999</v>
      </c>
      <c r="H58" s="532">
        <v>918.59601415999998</v>
      </c>
      <c r="I58" s="532">
        <v>315.04422899999997</v>
      </c>
      <c r="J58" s="532">
        <v>514.60142199999996</v>
      </c>
      <c r="K58" s="531">
        <f t="shared" si="12"/>
        <v>1748.2416651599999</v>
      </c>
      <c r="L58" s="532">
        <v>19.455224912999999</v>
      </c>
      <c r="M58" s="532">
        <v>0.77746099999999996</v>
      </c>
      <c r="N58" s="532">
        <v>6.3388580899999996</v>
      </c>
      <c r="O58" s="531">
        <f t="shared" si="13"/>
        <v>26.571544002999996</v>
      </c>
      <c r="P58" s="531">
        <f>+C58+O58+'[4]33a'!C56</f>
        <v>7392.8310376319996</v>
      </c>
      <c r="R58" s="559"/>
      <c r="T58" s="555"/>
    </row>
    <row r="59" spans="2:20" s="554" customFormat="1" ht="34.9" hidden="1" customHeight="1">
      <c r="B59" s="217">
        <v>42768</v>
      </c>
      <c r="C59" s="536">
        <f t="shared" si="1"/>
        <v>6974.3523926549997</v>
      </c>
      <c r="D59" s="537">
        <v>2618.9362161700001</v>
      </c>
      <c r="E59" s="537">
        <v>957.60998050000001</v>
      </c>
      <c r="F59" s="537">
        <v>1646.0797426850002</v>
      </c>
      <c r="G59" s="536">
        <f t="shared" si="14"/>
        <v>5222.6259393549999</v>
      </c>
      <c r="H59" s="537">
        <v>927.04111799999998</v>
      </c>
      <c r="I59" s="537">
        <v>322.57792000000001</v>
      </c>
      <c r="J59" s="537">
        <v>502.10741530000001</v>
      </c>
      <c r="K59" s="536">
        <f t="shared" si="12"/>
        <v>1751.7264533</v>
      </c>
      <c r="L59" s="537">
        <v>13.3026178</v>
      </c>
      <c r="M59" s="537">
        <v>0.77622346799999997</v>
      </c>
      <c r="N59" s="537">
        <v>6.2939390399999997</v>
      </c>
      <c r="O59" s="536">
        <f t="shared" si="13"/>
        <v>20.372780307999999</v>
      </c>
      <c r="P59" s="536">
        <f>+C59+O59+'[4]33a'!C57</f>
        <v>7124.9413821279995</v>
      </c>
      <c r="R59" s="559"/>
      <c r="T59" s="555"/>
    </row>
    <row r="60" spans="2:20" s="554" customFormat="1" ht="34.9" hidden="1" customHeight="1">
      <c r="B60" s="216">
        <v>42795</v>
      </c>
      <c r="C60" s="531">
        <f t="shared" si="1"/>
        <v>7087.3454575699998</v>
      </c>
      <c r="D60" s="532">
        <v>2656.38735167</v>
      </c>
      <c r="E60" s="532">
        <v>987.28707570000006</v>
      </c>
      <c r="F60" s="532">
        <v>1719.1494889999999</v>
      </c>
      <c r="G60" s="531">
        <f t="shared" si="14"/>
        <v>5362.82391637</v>
      </c>
      <c r="H60" s="532">
        <v>884.7812007</v>
      </c>
      <c r="I60" s="532">
        <v>325.18473999999998</v>
      </c>
      <c r="J60" s="532">
        <v>514.55560049999997</v>
      </c>
      <c r="K60" s="531">
        <f t="shared" si="12"/>
        <v>1724.5215411999998</v>
      </c>
      <c r="L60" s="532">
        <v>13.370231813</v>
      </c>
      <c r="M60" s="532">
        <v>1.1306234099999999</v>
      </c>
      <c r="N60" s="532">
        <v>6.8799760399999998</v>
      </c>
      <c r="O60" s="531">
        <f t="shared" si="13"/>
        <v>21.380831263000001</v>
      </c>
      <c r="P60" s="531">
        <f>+C60+O60+'[4]33a'!C58</f>
        <v>7247.2200660819999</v>
      </c>
      <c r="R60" s="559"/>
      <c r="T60" s="555"/>
    </row>
    <row r="61" spans="2:20" s="554" customFormat="1" ht="34.9" hidden="1" customHeight="1">
      <c r="B61" s="217">
        <v>42826</v>
      </c>
      <c r="C61" s="536">
        <f t="shared" si="1"/>
        <v>7061.9889333000001</v>
      </c>
      <c r="D61" s="537">
        <v>2648.4955326000004</v>
      </c>
      <c r="E61" s="537">
        <v>990.66585199999997</v>
      </c>
      <c r="F61" s="537">
        <v>1709.15822</v>
      </c>
      <c r="G61" s="536">
        <f t="shared" si="14"/>
        <v>5348.3196046000003</v>
      </c>
      <c r="H61" s="537">
        <v>869.03874179999991</v>
      </c>
      <c r="I61" s="537">
        <v>325.46951300000001</v>
      </c>
      <c r="J61" s="537">
        <v>519.16107390000002</v>
      </c>
      <c r="K61" s="536">
        <f t="shared" si="12"/>
        <v>1713.6693287000001</v>
      </c>
      <c r="L61" s="537">
        <v>13.23306781</v>
      </c>
      <c r="M61" s="537">
        <v>0.77572022100000004</v>
      </c>
      <c r="N61" s="537">
        <v>5.8830230400000003</v>
      </c>
      <c r="O61" s="536">
        <f t="shared" si="13"/>
        <v>19.891811070999999</v>
      </c>
      <c r="P61" s="536">
        <f>+C61+O61+'[4]33a'!C59</f>
        <v>7213.1579045830003</v>
      </c>
      <c r="R61" s="559"/>
      <c r="T61" s="555"/>
    </row>
    <row r="62" spans="2:20" s="554" customFormat="1" ht="34.9" hidden="1" customHeight="1">
      <c r="B62" s="216">
        <v>42856</v>
      </c>
      <c r="C62" s="531">
        <f t="shared" si="1"/>
        <v>7053.4534958999993</v>
      </c>
      <c r="D62" s="532">
        <v>2642.0314066999999</v>
      </c>
      <c r="E62" s="532">
        <v>989.47445479999999</v>
      </c>
      <c r="F62" s="532">
        <v>1723.6734061</v>
      </c>
      <c r="G62" s="531">
        <f t="shared" si="14"/>
        <v>5355.1792675999995</v>
      </c>
      <c r="H62" s="532">
        <v>847.2329135</v>
      </c>
      <c r="I62" s="532">
        <v>327.80354</v>
      </c>
      <c r="J62" s="532">
        <v>523.23777480000001</v>
      </c>
      <c r="K62" s="531">
        <f t="shared" si="12"/>
        <v>1698.2742282999998</v>
      </c>
      <c r="L62" s="532">
        <v>23.335340300000002</v>
      </c>
      <c r="M62" s="532">
        <v>0.77026669800000003</v>
      </c>
      <c r="N62" s="532">
        <v>5.9023688099999996</v>
      </c>
      <c r="O62" s="531">
        <f t="shared" si="13"/>
        <v>30.007975808000001</v>
      </c>
      <c r="P62" s="531">
        <f>+C62+O62+'[4]33a'!C60</f>
        <v>7219.3819284929996</v>
      </c>
      <c r="R62" s="559"/>
      <c r="T62" s="555"/>
    </row>
    <row r="63" spans="2:20" s="554" customFormat="1" ht="34.9" hidden="1" customHeight="1">
      <c r="B63" s="217">
        <v>42887</v>
      </c>
      <c r="C63" s="536">
        <f t="shared" si="1"/>
        <v>7172.5098863999992</v>
      </c>
      <c r="D63" s="537">
        <v>2730.5080029000001</v>
      </c>
      <c r="E63" s="537">
        <v>1009.7123352999999</v>
      </c>
      <c r="F63" s="537">
        <v>1743.9235265</v>
      </c>
      <c r="G63" s="536">
        <f t="shared" si="14"/>
        <v>5484.1438646999995</v>
      </c>
      <c r="H63" s="537">
        <v>825.26467979999995</v>
      </c>
      <c r="I63" s="537">
        <v>333.190967</v>
      </c>
      <c r="J63" s="537">
        <v>529.91037489999997</v>
      </c>
      <c r="K63" s="536">
        <f t="shared" si="12"/>
        <v>1688.3660217000001</v>
      </c>
      <c r="L63" s="537">
        <v>17.555330012999999</v>
      </c>
      <c r="M63" s="537">
        <v>0.87316473800000005</v>
      </c>
      <c r="N63" s="537">
        <v>5.7862111900000004</v>
      </c>
      <c r="O63" s="536">
        <f t="shared" si="13"/>
        <v>24.214705940999998</v>
      </c>
      <c r="P63" s="536">
        <f>+C63+O63+'[4]33a'!C61</f>
        <v>7323.9726036899992</v>
      </c>
      <c r="R63" s="559"/>
      <c r="T63" s="555"/>
    </row>
    <row r="64" spans="2:20" s="554" customFormat="1" ht="34.9" hidden="1" customHeight="1">
      <c r="B64" s="216">
        <v>42917</v>
      </c>
      <c r="C64" s="531">
        <f t="shared" si="1"/>
        <v>7097.4028742700002</v>
      </c>
      <c r="D64" s="532">
        <v>2585.0659214000002</v>
      </c>
      <c r="E64" s="532">
        <v>999.67158979999999</v>
      </c>
      <c r="F64" s="532">
        <v>1786.3056444000001</v>
      </c>
      <c r="G64" s="531">
        <f t="shared" si="14"/>
        <v>5371.0431556000003</v>
      </c>
      <c r="H64" s="532">
        <v>839.05748467000001</v>
      </c>
      <c r="I64" s="532">
        <v>339.94152600000001</v>
      </c>
      <c r="J64" s="532">
        <v>547.36070800000005</v>
      </c>
      <c r="K64" s="531">
        <f t="shared" si="12"/>
        <v>1726.3597186699999</v>
      </c>
      <c r="L64" s="532">
        <v>12.571815913</v>
      </c>
      <c r="M64" s="532">
        <v>0.76332675399999994</v>
      </c>
      <c r="N64" s="532">
        <v>5.0877041600000004</v>
      </c>
      <c r="O64" s="531">
        <f t="shared" si="13"/>
        <v>18.422846827000001</v>
      </c>
      <c r="P64" s="531">
        <f>+C64+O64+'[4]33a'!C62</f>
        <v>7246.3075522470008</v>
      </c>
      <c r="R64" s="559"/>
      <c r="T64" s="555"/>
    </row>
    <row r="65" spans="2:20" s="554" customFormat="1" ht="34.9" hidden="1" customHeight="1">
      <c r="B65" s="217">
        <v>42948</v>
      </c>
      <c r="C65" s="536">
        <f t="shared" si="1"/>
        <v>7151.0353849999992</v>
      </c>
      <c r="D65" s="537">
        <v>2614.7772909999999</v>
      </c>
      <c r="E65" s="537">
        <v>979.82104300000003</v>
      </c>
      <c r="F65" s="537">
        <v>1806.3721929999999</v>
      </c>
      <c r="G65" s="536">
        <f t="shared" si="14"/>
        <v>5400.9705269999995</v>
      </c>
      <c r="H65" s="537">
        <v>843.47663</v>
      </c>
      <c r="I65" s="537">
        <v>340.70020799999998</v>
      </c>
      <c r="J65" s="537">
        <v>565.88801999999998</v>
      </c>
      <c r="K65" s="536">
        <f t="shared" si="12"/>
        <v>1750.0648579999997</v>
      </c>
      <c r="L65" s="537">
        <v>11.036925999999999</v>
      </c>
      <c r="M65" s="537">
        <v>0.75398699999999996</v>
      </c>
      <c r="N65" s="537">
        <v>5.0361130000000003</v>
      </c>
      <c r="O65" s="536">
        <f t="shared" si="13"/>
        <v>16.827026</v>
      </c>
      <c r="P65" s="536">
        <f>+C65+O65+'[4]33a'!C63</f>
        <v>7297.8863989999991</v>
      </c>
      <c r="R65" s="559"/>
      <c r="T65" s="555"/>
    </row>
    <row r="66" spans="2:20" s="554" customFormat="1" ht="34.9" hidden="1" customHeight="1">
      <c r="B66" s="216">
        <v>42979</v>
      </c>
      <c r="C66" s="531">
        <f t="shared" si="1"/>
        <v>7101.6397490099998</v>
      </c>
      <c r="D66" s="532">
        <v>2556.0637558000003</v>
      </c>
      <c r="E66" s="532">
        <v>983.73176820000003</v>
      </c>
      <c r="F66" s="532">
        <v>1808.0645470999998</v>
      </c>
      <c r="G66" s="531">
        <f t="shared" si="14"/>
        <v>5347.8600710999999</v>
      </c>
      <c r="H66" s="532">
        <v>846.91633790999992</v>
      </c>
      <c r="I66" s="532">
        <v>340.73682600000001</v>
      </c>
      <c r="J66" s="532">
        <v>566.12651400000004</v>
      </c>
      <c r="K66" s="531">
        <f t="shared" si="12"/>
        <v>1753.7796779099999</v>
      </c>
      <c r="L66" s="532">
        <v>10.531609313000001</v>
      </c>
      <c r="M66" s="532">
        <v>0.7538309769999999</v>
      </c>
      <c r="N66" s="532">
        <v>5.1032450899999997</v>
      </c>
      <c r="O66" s="531">
        <f t="shared" si="13"/>
        <v>16.388685379999998</v>
      </c>
      <c r="P66" s="531">
        <f>+C66+O66+'[4]33a'!C64</f>
        <v>7252.7844381790001</v>
      </c>
      <c r="R66" s="559"/>
      <c r="T66" s="555"/>
    </row>
    <row r="67" spans="2:20" s="554" customFormat="1" ht="34.9" hidden="1" customHeight="1">
      <c r="B67" s="217">
        <v>43009</v>
      </c>
      <c r="C67" s="536">
        <f t="shared" si="1"/>
        <v>7154.4562578899995</v>
      </c>
      <c r="D67" s="537">
        <v>2629.7332558999997</v>
      </c>
      <c r="E67" s="537">
        <v>979.21914609999999</v>
      </c>
      <c r="F67" s="537">
        <v>1818.312684</v>
      </c>
      <c r="G67" s="536">
        <f t="shared" si="14"/>
        <v>5427.2650859999994</v>
      </c>
      <c r="H67" s="537">
        <v>831.71899888999997</v>
      </c>
      <c r="I67" s="537">
        <v>334.294532</v>
      </c>
      <c r="J67" s="537">
        <v>561.17764099999999</v>
      </c>
      <c r="K67" s="536">
        <f t="shared" si="12"/>
        <v>1727.1911718899999</v>
      </c>
      <c r="L67" s="537">
        <v>16.817609612999998</v>
      </c>
      <c r="M67" s="537">
        <v>0.76023622499999999</v>
      </c>
      <c r="N67" s="537">
        <v>5.0939079500000002</v>
      </c>
      <c r="O67" s="536">
        <f t="shared" si="13"/>
        <v>22.671753787999997</v>
      </c>
      <c r="P67" s="536">
        <f>+C67+O67+'[4]33a'!C65</f>
        <v>7301.3804754820003</v>
      </c>
      <c r="R67" s="559"/>
      <c r="T67" s="555"/>
    </row>
    <row r="68" spans="2:20" s="554" customFormat="1" ht="34.9" hidden="1" customHeight="1">
      <c r="B68" s="216">
        <v>43040</v>
      </c>
      <c r="C68" s="531">
        <f t="shared" si="1"/>
        <v>7219.8564196400002</v>
      </c>
      <c r="D68" s="532">
        <v>2615.671413</v>
      </c>
      <c r="E68" s="532">
        <v>1008.3793436</v>
      </c>
      <c r="F68" s="532">
        <v>1891.7429417999999</v>
      </c>
      <c r="G68" s="531">
        <f t="shared" si="14"/>
        <v>5515.7936983999998</v>
      </c>
      <c r="H68" s="532">
        <v>803.56872924000004</v>
      </c>
      <c r="I68" s="532">
        <v>334.10814900000003</v>
      </c>
      <c r="J68" s="532">
        <v>566.38584300000002</v>
      </c>
      <c r="K68" s="531">
        <f t="shared" si="12"/>
        <v>1704.06272124</v>
      </c>
      <c r="L68" s="532">
        <v>12.975329310000001</v>
      </c>
      <c r="M68" s="532">
        <v>0.75956213300000008</v>
      </c>
      <c r="N68" s="532">
        <v>5.0607229500000006</v>
      </c>
      <c r="O68" s="531">
        <f t="shared" si="13"/>
        <v>18.795614393000001</v>
      </c>
      <c r="P68" s="531">
        <f>+C68+O68+'[4]33a'!C66</f>
        <v>7371.122565226</v>
      </c>
      <c r="R68" s="559"/>
      <c r="T68" s="555"/>
    </row>
    <row r="69" spans="2:20" s="554" customFormat="1" ht="34.9" hidden="1" customHeight="1">
      <c r="B69" s="217">
        <v>43070</v>
      </c>
      <c r="C69" s="536">
        <f t="shared" si="1"/>
        <v>7396.3127847699998</v>
      </c>
      <c r="D69" s="537">
        <v>2672.6670439999998</v>
      </c>
      <c r="E69" s="537">
        <v>1045.3981932000002</v>
      </c>
      <c r="F69" s="537">
        <v>1940.0424980999999</v>
      </c>
      <c r="G69" s="536">
        <f t="shared" si="14"/>
        <v>5658.1077353000001</v>
      </c>
      <c r="H69" s="537">
        <v>819.35832047000008</v>
      </c>
      <c r="I69" s="537">
        <v>345.47968700000001</v>
      </c>
      <c r="J69" s="537">
        <v>573.36704199999997</v>
      </c>
      <c r="K69" s="536">
        <f t="shared" si="12"/>
        <v>1738.2050494700002</v>
      </c>
      <c r="L69" s="537">
        <v>12.250738210000002</v>
      </c>
      <c r="M69" s="537">
        <v>4.5661055999999998E-2</v>
      </c>
      <c r="N69" s="537">
        <v>4.5244861799999994</v>
      </c>
      <c r="O69" s="536">
        <f t="shared" si="13"/>
        <v>16.820885446000002</v>
      </c>
      <c r="P69" s="536">
        <f>+C69+O69+'[4]33a'!C67</f>
        <v>7555.5169997679996</v>
      </c>
      <c r="R69" s="559"/>
      <c r="T69" s="555"/>
    </row>
    <row r="70" spans="2:20" s="554" customFormat="1" ht="34.9" hidden="1" customHeight="1">
      <c r="B70" s="215">
        <v>2018</v>
      </c>
      <c r="C70" s="891"/>
      <c r="D70" s="891"/>
      <c r="E70" s="891"/>
      <c r="F70" s="891"/>
      <c r="G70" s="891"/>
      <c r="H70" s="891"/>
      <c r="I70" s="891"/>
      <c r="J70" s="891"/>
      <c r="K70" s="891"/>
      <c r="L70" s="891"/>
      <c r="M70" s="891"/>
      <c r="N70" s="891"/>
      <c r="O70" s="891"/>
      <c r="P70" s="891"/>
      <c r="R70" s="559"/>
      <c r="T70" s="555"/>
    </row>
    <row r="71" spans="2:20" s="554" customFormat="1" ht="34.9" hidden="1" customHeight="1">
      <c r="B71" s="216">
        <v>43101</v>
      </c>
      <c r="C71" s="531">
        <f t="shared" si="1"/>
        <v>7486.3267739699995</v>
      </c>
      <c r="D71" s="532">
        <v>2659.1176811999999</v>
      </c>
      <c r="E71" s="532">
        <v>1044.7423802000001</v>
      </c>
      <c r="F71" s="532">
        <v>2018.7524845</v>
      </c>
      <c r="G71" s="531">
        <f t="shared" si="14"/>
        <v>5722.6125458999995</v>
      </c>
      <c r="H71" s="532">
        <v>831.52377807000005</v>
      </c>
      <c r="I71" s="532">
        <v>347.78936299999998</v>
      </c>
      <c r="J71" s="532">
        <v>584.40108699999996</v>
      </c>
      <c r="K71" s="531">
        <f t="shared" si="12"/>
        <v>1763.71422807</v>
      </c>
      <c r="L71" s="532">
        <v>18.088408812999997</v>
      </c>
      <c r="M71" s="532">
        <v>4.0961413000000002E-2</v>
      </c>
      <c r="N71" s="532">
        <v>4.53894983</v>
      </c>
      <c r="O71" s="531">
        <f t="shared" si="13"/>
        <v>22.668320055999999</v>
      </c>
      <c r="P71" s="531">
        <f>+C71+O71+'[4]33a'!C69</f>
        <v>7659.7776964299992</v>
      </c>
      <c r="R71" s="559"/>
      <c r="T71" s="555"/>
    </row>
    <row r="72" spans="2:20" s="554" customFormat="1" ht="34.9" hidden="1" customHeight="1">
      <c r="B72" s="217">
        <v>43133</v>
      </c>
      <c r="C72" s="536">
        <f t="shared" si="1"/>
        <v>7502.4288143699996</v>
      </c>
      <c r="D72" s="537">
        <v>2615.5836157999997</v>
      </c>
      <c r="E72" s="537">
        <v>1066.0496393999999</v>
      </c>
      <c r="F72" s="537">
        <v>2040.3097088</v>
      </c>
      <c r="G72" s="536">
        <f t="shared" si="14"/>
        <v>5721.9429639999998</v>
      </c>
      <c r="H72" s="537">
        <v>833.56145836999997</v>
      </c>
      <c r="I72" s="537">
        <v>350.57725299999998</v>
      </c>
      <c r="J72" s="537">
        <v>596.34713899999997</v>
      </c>
      <c r="K72" s="536">
        <f t="shared" si="12"/>
        <v>1780.48585037</v>
      </c>
      <c r="L72" s="537">
        <v>18.745033412999998</v>
      </c>
      <c r="M72" s="537">
        <v>0.200701452</v>
      </c>
      <c r="N72" s="537">
        <v>4.6072848300000002</v>
      </c>
      <c r="O72" s="536">
        <f t="shared" si="13"/>
        <v>23.553019695</v>
      </c>
      <c r="P72" s="536">
        <f>+C72+O72+'[4]33a'!C70</f>
        <v>7670.8486192629998</v>
      </c>
      <c r="R72" s="559"/>
      <c r="T72" s="555"/>
    </row>
    <row r="73" spans="2:20" s="554" customFormat="1" ht="34.9" hidden="1" customHeight="1">
      <c r="B73" s="216">
        <v>43160</v>
      </c>
      <c r="C73" s="531">
        <f t="shared" si="1"/>
        <v>7530.2878712399997</v>
      </c>
      <c r="D73" s="532">
        <v>2608.661595</v>
      </c>
      <c r="E73" s="532">
        <v>1083.2479207000001</v>
      </c>
      <c r="F73" s="532">
        <v>2029.088571</v>
      </c>
      <c r="G73" s="531">
        <f t="shared" si="14"/>
        <v>5720.9980867000004</v>
      </c>
      <c r="H73" s="532">
        <v>816.84248653999998</v>
      </c>
      <c r="I73" s="532">
        <v>355.75978700000002</v>
      </c>
      <c r="J73" s="532">
        <v>636.68751099999997</v>
      </c>
      <c r="K73" s="531">
        <f t="shared" si="12"/>
        <v>1809.2897845399998</v>
      </c>
      <c r="L73" s="532">
        <v>16.249920713000002</v>
      </c>
      <c r="M73" s="532">
        <v>0.23252045900000001</v>
      </c>
      <c r="N73" s="532">
        <v>4.5644050900000002</v>
      </c>
      <c r="O73" s="531">
        <f t="shared" si="13"/>
        <v>21.046846262000003</v>
      </c>
      <c r="P73" s="531">
        <f>+C73+O73+'[4]33a'!C71</f>
        <v>7696.3120104669997</v>
      </c>
      <c r="R73" s="559"/>
      <c r="T73" s="555"/>
    </row>
    <row r="74" spans="2:20" s="554" customFormat="1" ht="34.9" hidden="1" customHeight="1">
      <c r="B74" s="217">
        <v>43191</v>
      </c>
      <c r="C74" s="536">
        <f t="shared" si="1"/>
        <v>7566.8767467200005</v>
      </c>
      <c r="D74" s="537">
        <v>2595.0081963000002</v>
      </c>
      <c r="E74" s="537">
        <v>1081.4198122</v>
      </c>
      <c r="F74" s="537">
        <v>2087.4928659000002</v>
      </c>
      <c r="G74" s="536">
        <f t="shared" si="14"/>
        <v>5763.9208744000007</v>
      </c>
      <c r="H74" s="537">
        <v>793.86784232000002</v>
      </c>
      <c r="I74" s="537">
        <v>356.62818900000002</v>
      </c>
      <c r="J74" s="537">
        <v>652.45984099999998</v>
      </c>
      <c r="K74" s="536">
        <f t="shared" si="12"/>
        <v>1802.9558723199998</v>
      </c>
      <c r="L74" s="537">
        <v>30.662527349000001</v>
      </c>
      <c r="M74" s="537">
        <v>0.15422592499999999</v>
      </c>
      <c r="N74" s="537">
        <v>16.372601599999999</v>
      </c>
      <c r="O74" s="536">
        <f t="shared" si="13"/>
        <v>47.189354874000003</v>
      </c>
      <c r="P74" s="536">
        <f>+C74+O74+'[4]33a'!C72</f>
        <v>7779.4629738990006</v>
      </c>
      <c r="R74" s="559"/>
      <c r="T74" s="555"/>
    </row>
    <row r="75" spans="2:20" s="554" customFormat="1" ht="34.9" hidden="1" customHeight="1">
      <c r="B75" s="216">
        <v>43221</v>
      </c>
      <c r="C75" s="531">
        <f t="shared" si="1"/>
        <v>7582.9866667299993</v>
      </c>
      <c r="D75" s="532">
        <v>2617.4598717100002</v>
      </c>
      <c r="E75" s="532">
        <v>1069.6503911</v>
      </c>
      <c r="F75" s="532">
        <v>2089.2592240999998</v>
      </c>
      <c r="G75" s="531">
        <f t="shared" si="14"/>
        <v>5776.36948691</v>
      </c>
      <c r="H75" s="532">
        <v>805.05988882000008</v>
      </c>
      <c r="I75" s="532">
        <v>357.484013</v>
      </c>
      <c r="J75" s="532">
        <v>644.07327799999996</v>
      </c>
      <c r="K75" s="531">
        <f t="shared" si="12"/>
        <v>1806.6171798199998</v>
      </c>
      <c r="L75" s="532">
        <v>19.484953490000002</v>
      </c>
      <c r="M75" s="532">
        <v>0.199606914</v>
      </c>
      <c r="N75" s="532">
        <v>2.5997275600000003</v>
      </c>
      <c r="O75" s="531">
        <f t="shared" si="13"/>
        <v>22.284287964000004</v>
      </c>
      <c r="P75" s="531">
        <f>+C75+O75+'[4]33a'!C73</f>
        <v>7784.006699263</v>
      </c>
      <c r="R75" s="559"/>
      <c r="T75" s="555"/>
    </row>
    <row r="76" spans="2:20" s="554" customFormat="1" ht="34.9" hidden="1" customHeight="1">
      <c r="B76" s="217">
        <v>43252</v>
      </c>
      <c r="C76" s="536">
        <f t="shared" si="1"/>
        <v>7763.1553026199999</v>
      </c>
      <c r="D76" s="537">
        <v>2630.6216075000002</v>
      </c>
      <c r="E76" s="537">
        <v>1097.7177580999999</v>
      </c>
      <c r="F76" s="537">
        <v>2226.0111719000001</v>
      </c>
      <c r="G76" s="536">
        <f t="shared" si="14"/>
        <v>5954.3505375000004</v>
      </c>
      <c r="H76" s="537">
        <v>809.91631712000003</v>
      </c>
      <c r="I76" s="537">
        <v>359.18381199999999</v>
      </c>
      <c r="J76" s="537">
        <v>639.70463600000005</v>
      </c>
      <c r="K76" s="536">
        <f t="shared" si="12"/>
        <v>1808.80476512</v>
      </c>
      <c r="L76" s="537">
        <v>16.524719003000001</v>
      </c>
      <c r="M76" s="537">
        <v>0.12769993399999999</v>
      </c>
      <c r="N76" s="537">
        <v>2.1660494700000004</v>
      </c>
      <c r="O76" s="536">
        <f t="shared" si="13"/>
        <v>18.818468407000001</v>
      </c>
      <c r="P76" s="536">
        <f>+C76+O76+'[4]33a'!C74</f>
        <v>7963.873584162</v>
      </c>
      <c r="R76" s="559"/>
      <c r="T76" s="555"/>
    </row>
    <row r="77" spans="2:20" s="554" customFormat="1" ht="34.9" hidden="1" customHeight="1">
      <c r="B77" s="216">
        <v>43282</v>
      </c>
      <c r="C77" s="531">
        <f t="shared" si="1"/>
        <v>7834.372776350001</v>
      </c>
      <c r="D77" s="532">
        <v>2617.2649596000001</v>
      </c>
      <c r="E77" s="532">
        <v>1100.3089735000001</v>
      </c>
      <c r="F77" s="532">
        <v>2288.9037410000001</v>
      </c>
      <c r="G77" s="531">
        <f t="shared" si="14"/>
        <v>6006.4776741000005</v>
      </c>
      <c r="H77" s="532">
        <v>811.98552625000002</v>
      </c>
      <c r="I77" s="532">
        <v>363.11777899999998</v>
      </c>
      <c r="J77" s="532">
        <v>652.79179699999997</v>
      </c>
      <c r="K77" s="531">
        <f t="shared" si="12"/>
        <v>1827.89510225</v>
      </c>
      <c r="L77" s="532">
        <v>17.882345912999998</v>
      </c>
      <c r="M77" s="532">
        <v>7.5753479999999998E-2</v>
      </c>
      <c r="N77" s="532">
        <v>2.1660624700000004</v>
      </c>
      <c r="O77" s="531">
        <f t="shared" si="13"/>
        <v>20.124161862999998</v>
      </c>
      <c r="P77" s="531">
        <f>+C77+O77+'[4]33a'!C75</f>
        <v>8054.2621931050007</v>
      </c>
      <c r="R77" s="559"/>
      <c r="T77" s="555"/>
    </row>
    <row r="78" spans="2:20" s="554" customFormat="1" ht="34.9" hidden="1" customHeight="1">
      <c r="B78" s="217">
        <v>43313</v>
      </c>
      <c r="C78" s="536">
        <f t="shared" si="1"/>
        <v>7908.3373792399998</v>
      </c>
      <c r="D78" s="537">
        <v>2641.3679952000002</v>
      </c>
      <c r="E78" s="537">
        <v>1086.4018653000001</v>
      </c>
      <c r="F78" s="537">
        <v>2301.5221053999999</v>
      </c>
      <c r="G78" s="536">
        <f t="shared" si="14"/>
        <v>6029.2919658999999</v>
      </c>
      <c r="H78" s="537">
        <v>858.43938734000005</v>
      </c>
      <c r="I78" s="537">
        <v>364.97483699999998</v>
      </c>
      <c r="J78" s="537">
        <v>655.63118899999995</v>
      </c>
      <c r="K78" s="536">
        <f t="shared" si="12"/>
        <v>1879.0454133400001</v>
      </c>
      <c r="L78" s="537">
        <v>15.399533693</v>
      </c>
      <c r="M78" s="537">
        <v>7.4324904999999997E-2</v>
      </c>
      <c r="N78" s="537">
        <v>2.1772804700000004</v>
      </c>
      <c r="O78" s="536">
        <f t="shared" si="13"/>
        <v>17.651139067999999</v>
      </c>
      <c r="P78" s="536">
        <f>+C78+O78+'[4]33a'!C76</f>
        <v>8138.4044470629997</v>
      </c>
      <c r="R78" s="559"/>
      <c r="T78" s="555"/>
    </row>
    <row r="79" spans="2:20" s="554" customFormat="1" ht="34.9" hidden="1" customHeight="1">
      <c r="B79" s="216">
        <v>43344</v>
      </c>
      <c r="C79" s="531">
        <f t="shared" si="1"/>
        <v>7941.6493283700001</v>
      </c>
      <c r="D79" s="532">
        <v>2658.9128885</v>
      </c>
      <c r="E79" s="532">
        <v>1082.3207492000001</v>
      </c>
      <c r="F79" s="532">
        <v>2311.8454718000003</v>
      </c>
      <c r="G79" s="531">
        <f t="shared" si="14"/>
        <v>6053.0791095000004</v>
      </c>
      <c r="H79" s="532">
        <v>864.57933287000003</v>
      </c>
      <c r="I79" s="532">
        <v>356.13572499999998</v>
      </c>
      <c r="J79" s="532">
        <v>667.85516099999995</v>
      </c>
      <c r="K79" s="531">
        <f t="shared" si="12"/>
        <v>1888.57021887</v>
      </c>
      <c r="L79" s="532">
        <v>16.388858384999999</v>
      </c>
      <c r="M79" s="532">
        <v>8.6276376999999987E-2</v>
      </c>
      <c r="N79" s="532">
        <v>3.0281361600000003</v>
      </c>
      <c r="O79" s="531">
        <f t="shared" si="13"/>
        <v>19.503270921999999</v>
      </c>
      <c r="P79" s="531">
        <f>+C79+O79+'[4]33a'!C77</f>
        <v>8143.2867160530004</v>
      </c>
      <c r="R79" s="559"/>
      <c r="T79" s="555"/>
    </row>
    <row r="80" spans="2:20" s="554" customFormat="1" ht="34.9" hidden="1" customHeight="1">
      <c r="B80" s="217">
        <v>43374</v>
      </c>
      <c r="C80" s="536">
        <f t="shared" si="1"/>
        <v>7910.9811516899999</v>
      </c>
      <c r="D80" s="537">
        <v>2547.1647157000002</v>
      </c>
      <c r="E80" s="537">
        <v>1072.1759380000001</v>
      </c>
      <c r="F80" s="537">
        <v>2408.4701428000003</v>
      </c>
      <c r="G80" s="536">
        <f t="shared" si="14"/>
        <v>6027.8107964999999</v>
      </c>
      <c r="H80" s="537">
        <v>844.31197619000011</v>
      </c>
      <c r="I80" s="537">
        <v>356.37759399999999</v>
      </c>
      <c r="J80" s="537">
        <v>682.48078499999997</v>
      </c>
      <c r="K80" s="536">
        <f t="shared" si="12"/>
        <v>1883.17035519</v>
      </c>
      <c r="L80" s="537">
        <v>18.053135745999999</v>
      </c>
      <c r="M80" s="537">
        <v>8.5143254000000002E-2</v>
      </c>
      <c r="N80" s="537">
        <v>3.0281327899999999</v>
      </c>
      <c r="O80" s="536">
        <f t="shared" si="13"/>
        <v>21.166411789999998</v>
      </c>
      <c r="P80" s="536">
        <f>+C80+O80+'[4]33a'!C78</f>
        <v>8077.2856223660001</v>
      </c>
      <c r="R80" s="559"/>
      <c r="T80" s="555"/>
    </row>
    <row r="81" spans="2:20" s="554" customFormat="1" ht="34.9" hidden="1" customHeight="1">
      <c r="B81" s="216">
        <v>43405</v>
      </c>
      <c r="C81" s="531">
        <f t="shared" si="1"/>
        <v>8021.8636586399998</v>
      </c>
      <c r="D81" s="532">
        <v>2646.5989251800002</v>
      </c>
      <c r="E81" s="532">
        <v>1057.5389037</v>
      </c>
      <c r="F81" s="532">
        <v>2377.9815856999999</v>
      </c>
      <c r="G81" s="531">
        <f t="shared" si="14"/>
        <v>6082.11941458</v>
      </c>
      <c r="H81" s="532">
        <v>832.5476090599999</v>
      </c>
      <c r="I81" s="532">
        <v>364.73341699999997</v>
      </c>
      <c r="J81" s="532">
        <v>742.46321799999998</v>
      </c>
      <c r="K81" s="531">
        <f t="shared" si="12"/>
        <v>1939.7442440599998</v>
      </c>
      <c r="L81" s="532">
        <v>16.794061470999999</v>
      </c>
      <c r="M81" s="532">
        <v>8.5150914000000008E-2</v>
      </c>
      <c r="N81" s="532">
        <v>2.3083978599999999</v>
      </c>
      <c r="O81" s="531">
        <f t="shared" si="13"/>
        <v>19.187610244999998</v>
      </c>
      <c r="P81" s="531">
        <f>+C81+O81+'[4]33a'!C79</f>
        <v>8175.4106224749994</v>
      </c>
      <c r="R81" s="559"/>
      <c r="T81" s="555"/>
    </row>
    <row r="82" spans="2:20" s="554" customFormat="1" ht="34.9" hidden="1" customHeight="1">
      <c r="B82" s="217">
        <v>43435</v>
      </c>
      <c r="C82" s="536">
        <f t="shared" si="1"/>
        <v>7988.2425482899998</v>
      </c>
      <c r="D82" s="537">
        <v>2572.0468673999999</v>
      </c>
      <c r="E82" s="537">
        <v>1071.2166417000001</v>
      </c>
      <c r="F82" s="537">
        <v>2454.8772610999999</v>
      </c>
      <c r="G82" s="536">
        <f t="shared" si="14"/>
        <v>6098.1407701999997</v>
      </c>
      <c r="H82" s="537">
        <v>834.48227909000002</v>
      </c>
      <c r="I82" s="537">
        <v>347.42988000000003</v>
      </c>
      <c r="J82" s="537">
        <v>708.18961899999999</v>
      </c>
      <c r="K82" s="536">
        <f t="shared" si="12"/>
        <v>1890.1017780899999</v>
      </c>
      <c r="L82" s="537">
        <v>24.375137198000001</v>
      </c>
      <c r="M82" s="537">
        <v>0.17836152600000002</v>
      </c>
      <c r="N82" s="537">
        <v>2.48305993</v>
      </c>
      <c r="O82" s="536">
        <f t="shared" si="13"/>
        <v>27.036558654</v>
      </c>
      <c r="P82" s="536">
        <f>+C82+O82+'[4]33a'!C80</f>
        <v>8180.5423793159998</v>
      </c>
      <c r="R82" s="559"/>
      <c r="T82" s="555"/>
    </row>
    <row r="83" spans="2:20" s="554" customFormat="1" ht="34.9" hidden="1" customHeight="1">
      <c r="B83" s="215">
        <v>2019</v>
      </c>
      <c r="C83" s="891"/>
      <c r="D83" s="891"/>
      <c r="E83" s="891"/>
      <c r="F83" s="891"/>
      <c r="G83" s="891"/>
      <c r="H83" s="891"/>
      <c r="I83" s="891"/>
      <c r="J83" s="891"/>
      <c r="K83" s="891"/>
      <c r="L83" s="891"/>
      <c r="M83" s="891"/>
      <c r="N83" s="891"/>
      <c r="O83" s="891"/>
      <c r="P83" s="891"/>
      <c r="R83" s="559"/>
      <c r="T83" s="555"/>
    </row>
    <row r="84" spans="2:20" s="554" customFormat="1" ht="34.9" hidden="1" customHeight="1">
      <c r="B84" s="216">
        <v>43466</v>
      </c>
      <c r="C84" s="531">
        <f t="shared" si="1"/>
        <v>7950.6548017700006</v>
      </c>
      <c r="D84" s="532">
        <v>2540.8564087400005</v>
      </c>
      <c r="E84" s="532">
        <v>1054.4165768</v>
      </c>
      <c r="F84" s="532">
        <v>2479.7852290999999</v>
      </c>
      <c r="G84" s="531">
        <f t="shared" si="14"/>
        <v>6075.0582146400002</v>
      </c>
      <c r="H84" s="532">
        <v>822.36252812999999</v>
      </c>
      <c r="I84" s="532">
        <v>348.91866199999998</v>
      </c>
      <c r="J84" s="532">
        <v>704.31539699999996</v>
      </c>
      <c r="K84" s="531">
        <f t="shared" si="12"/>
        <v>1875.59658713</v>
      </c>
      <c r="L84" s="532">
        <v>13.937187946999998</v>
      </c>
      <c r="M84" s="532">
        <v>6.2385406999999997E-2</v>
      </c>
      <c r="N84" s="532">
        <v>5.3482739299999995</v>
      </c>
      <c r="O84" s="531">
        <f t="shared" si="13"/>
        <v>19.347847283999997</v>
      </c>
      <c r="P84" s="531">
        <f>+C84+O84+'[4]33a'!C82</f>
        <v>8135.3263436510006</v>
      </c>
      <c r="R84" s="559"/>
      <c r="T84" s="555"/>
    </row>
    <row r="85" spans="2:20" s="554" customFormat="1" ht="34.9" hidden="1" customHeight="1">
      <c r="B85" s="217">
        <v>43497</v>
      </c>
      <c r="C85" s="536">
        <f t="shared" ref="C85:C142" si="15">+G85+K85</f>
        <v>7938.0967729599997</v>
      </c>
      <c r="D85" s="537">
        <v>2528.4163285499999</v>
      </c>
      <c r="E85" s="537">
        <v>1051.5118401</v>
      </c>
      <c r="F85" s="537">
        <v>2477.2341373000004</v>
      </c>
      <c r="G85" s="536">
        <f t="shared" si="14"/>
        <v>6057.1623059499998</v>
      </c>
      <c r="H85" s="537">
        <v>824.67073601000004</v>
      </c>
      <c r="I85" s="537">
        <v>345.94823400000001</v>
      </c>
      <c r="J85" s="537">
        <v>710.31549700000005</v>
      </c>
      <c r="K85" s="536">
        <f t="shared" si="12"/>
        <v>1880.9344670100002</v>
      </c>
      <c r="L85" s="537">
        <v>17.863061378000001</v>
      </c>
      <c r="M85" s="537">
        <v>7.3571231000000001E-2</v>
      </c>
      <c r="N85" s="537">
        <v>5.3014539300000001</v>
      </c>
      <c r="O85" s="536">
        <f t="shared" si="13"/>
        <v>23.238086539000001</v>
      </c>
      <c r="P85" s="536">
        <f>+C85+O85+'[4]33a'!C83</f>
        <v>8120.0597576299997</v>
      </c>
      <c r="R85" s="559"/>
      <c r="T85" s="555"/>
    </row>
    <row r="86" spans="2:20" s="554" customFormat="1" ht="34.9" hidden="1" customHeight="1">
      <c r="B86" s="216">
        <v>43525</v>
      </c>
      <c r="C86" s="531">
        <f t="shared" si="15"/>
        <v>7899.8943983400004</v>
      </c>
      <c r="D86" s="532">
        <v>2534.4607787499999</v>
      </c>
      <c r="E86" s="532">
        <v>1053.168226</v>
      </c>
      <c r="F86" s="532">
        <v>2434.9728953000003</v>
      </c>
      <c r="G86" s="531">
        <f t="shared" si="14"/>
        <v>6022.60190005</v>
      </c>
      <c r="H86" s="532">
        <v>828.85582528999998</v>
      </c>
      <c r="I86" s="532">
        <v>344.10671600000001</v>
      </c>
      <c r="J86" s="532">
        <v>704.32995700000004</v>
      </c>
      <c r="K86" s="531">
        <f t="shared" si="12"/>
        <v>1877.2924982899999</v>
      </c>
      <c r="L86" s="532">
        <v>16.791117616999998</v>
      </c>
      <c r="M86" s="532">
        <v>7.1962495000000001E-2</v>
      </c>
      <c r="N86" s="532">
        <v>5.1535978099999999</v>
      </c>
      <c r="O86" s="531">
        <f t="shared" si="13"/>
        <v>22.016677922</v>
      </c>
      <c r="P86" s="531">
        <f>+C86+O86+'[4]33a'!C84</f>
        <v>8074.1514558240005</v>
      </c>
      <c r="R86" s="559"/>
      <c r="T86" s="555"/>
    </row>
    <row r="87" spans="2:20" s="554" customFormat="1" ht="34.9" hidden="1" customHeight="1">
      <c r="B87" s="217">
        <v>43556</v>
      </c>
      <c r="C87" s="536">
        <f t="shared" si="15"/>
        <v>7938.898272299999</v>
      </c>
      <c r="D87" s="537">
        <v>2521.5781835900002</v>
      </c>
      <c r="E87" s="537">
        <v>1043.2103652000001</v>
      </c>
      <c r="F87" s="537">
        <v>2487.1130386999998</v>
      </c>
      <c r="G87" s="536">
        <f t="shared" si="14"/>
        <v>6051.9015874899997</v>
      </c>
      <c r="H87" s="537">
        <v>857.45734180999989</v>
      </c>
      <c r="I87" s="537">
        <v>346.77141499999999</v>
      </c>
      <c r="J87" s="537">
        <v>682.76792799999998</v>
      </c>
      <c r="K87" s="536">
        <f>SUM(H87:J87)</f>
        <v>1886.9966848099998</v>
      </c>
      <c r="L87" s="537">
        <v>21.859561727000003</v>
      </c>
      <c r="M87" s="537">
        <v>0.11340885099999999</v>
      </c>
      <c r="N87" s="537">
        <v>6.14958881</v>
      </c>
      <c r="O87" s="536">
        <f t="shared" si="13"/>
        <v>28.122559388000003</v>
      </c>
      <c r="P87" s="536">
        <f>+C87+O87+'[4]33a'!C85</f>
        <v>8109.6014508789985</v>
      </c>
      <c r="R87" s="559"/>
      <c r="T87" s="555"/>
    </row>
    <row r="88" spans="2:20" s="554" customFormat="1" ht="34.9" hidden="1" customHeight="1">
      <c r="B88" s="216">
        <v>43586</v>
      </c>
      <c r="C88" s="531">
        <f t="shared" si="15"/>
        <v>7906.3702287400001</v>
      </c>
      <c r="D88" s="532">
        <v>2506.8645864700002</v>
      </c>
      <c r="E88" s="532">
        <v>1047.1910869999999</v>
      </c>
      <c r="F88" s="532">
        <v>2478.5535088000001</v>
      </c>
      <c r="G88" s="531">
        <f t="shared" si="14"/>
        <v>6032.60918227</v>
      </c>
      <c r="H88" s="532">
        <v>804.93386147000001</v>
      </c>
      <c r="I88" s="532">
        <v>353.42067200000002</v>
      </c>
      <c r="J88" s="532">
        <v>715.40651300000002</v>
      </c>
      <c r="K88" s="531">
        <f t="shared" si="12"/>
        <v>1873.7610464700001</v>
      </c>
      <c r="L88" s="532">
        <v>23.513284866999999</v>
      </c>
      <c r="M88" s="532">
        <v>0.107450315</v>
      </c>
      <c r="N88" s="532">
        <v>5.6179628099999999</v>
      </c>
      <c r="O88" s="531">
        <f t="shared" si="13"/>
        <v>29.238697991999999</v>
      </c>
      <c r="P88" s="531">
        <f>+C88+O88+'[4]33a'!C86</f>
        <v>8105.1378998</v>
      </c>
      <c r="R88" s="559"/>
      <c r="T88" s="555"/>
    </row>
    <row r="89" spans="2:20" s="554" customFormat="1" ht="34.9" hidden="1" customHeight="1">
      <c r="B89" s="217">
        <v>43617</v>
      </c>
      <c r="C89" s="536">
        <f t="shared" si="15"/>
        <v>7914.9318773200002</v>
      </c>
      <c r="D89" s="537">
        <v>2497.570056</v>
      </c>
      <c r="E89" s="537">
        <v>1052.0996854</v>
      </c>
      <c r="F89" s="537">
        <v>2498.2694787</v>
      </c>
      <c r="G89" s="536">
        <f t="shared" si="14"/>
        <v>6047.9392201000001</v>
      </c>
      <c r="H89" s="537">
        <v>790.19885922000003</v>
      </c>
      <c r="I89" s="537">
        <v>352.16962100000001</v>
      </c>
      <c r="J89" s="537">
        <v>724.62417700000003</v>
      </c>
      <c r="K89" s="536">
        <f t="shared" si="12"/>
        <v>1866.9926572200002</v>
      </c>
      <c r="L89" s="537">
        <v>15.867771311</v>
      </c>
      <c r="M89" s="537">
        <v>0.175248343</v>
      </c>
      <c r="N89" s="537">
        <v>5.6144610500000001</v>
      </c>
      <c r="O89" s="536">
        <f t="shared" si="13"/>
        <v>21.657480704000001</v>
      </c>
      <c r="P89" s="536">
        <f>+C89+O89+'[4]33a'!C87</f>
        <v>8104.9289381660001</v>
      </c>
      <c r="R89" s="559"/>
      <c r="T89" s="555"/>
    </row>
    <row r="90" spans="2:20" s="554" customFormat="1" ht="34.9" hidden="1" customHeight="1">
      <c r="B90" s="216">
        <v>43647</v>
      </c>
      <c r="C90" s="531">
        <f t="shared" si="15"/>
        <v>7913.6253477200007</v>
      </c>
      <c r="D90" s="532">
        <v>2458.0862108400001</v>
      </c>
      <c r="E90" s="532">
        <v>1058.1901393999999</v>
      </c>
      <c r="F90" s="532">
        <v>2554.6927762</v>
      </c>
      <c r="G90" s="531">
        <f t="shared" si="14"/>
        <v>6070.9691264400008</v>
      </c>
      <c r="H90" s="532">
        <v>764.98666077999997</v>
      </c>
      <c r="I90" s="532">
        <v>348.70315499999998</v>
      </c>
      <c r="J90" s="532">
        <v>728.96640549999995</v>
      </c>
      <c r="K90" s="531">
        <f t="shared" si="12"/>
        <v>1842.65622128</v>
      </c>
      <c r="L90" s="532">
        <v>18.638079252999997</v>
      </c>
      <c r="M90" s="532">
        <v>0.17442132800000001</v>
      </c>
      <c r="N90" s="532">
        <v>5.6573430499999997</v>
      </c>
      <c r="O90" s="531">
        <f t="shared" si="13"/>
        <v>24.469843630999996</v>
      </c>
      <c r="P90" s="531">
        <f>+C90+O90+'[4]33a'!C88</f>
        <v>8115.6470471010007</v>
      </c>
      <c r="R90" s="559"/>
      <c r="T90" s="555"/>
    </row>
    <row r="91" spans="2:20" s="554" customFormat="1" ht="34.9" hidden="1" customHeight="1">
      <c r="B91" s="217">
        <v>43678</v>
      </c>
      <c r="C91" s="536">
        <f t="shared" si="15"/>
        <v>7917.350327619999</v>
      </c>
      <c r="D91" s="537">
        <v>2454.0642195199998</v>
      </c>
      <c r="E91" s="537">
        <v>1043.4235908999999</v>
      </c>
      <c r="F91" s="537">
        <v>2553.2800646000001</v>
      </c>
      <c r="G91" s="536">
        <f t="shared" si="14"/>
        <v>6050.7678750199993</v>
      </c>
      <c r="H91" s="537">
        <v>791.03982559999997</v>
      </c>
      <c r="I91" s="537">
        <v>347.55079799999999</v>
      </c>
      <c r="J91" s="537">
        <v>727.99182900000005</v>
      </c>
      <c r="K91" s="536">
        <f t="shared" si="12"/>
        <v>1866.5824526000001</v>
      </c>
      <c r="L91" s="537">
        <v>15.924828215</v>
      </c>
      <c r="M91" s="537">
        <v>0.10907681399999999</v>
      </c>
      <c r="N91" s="537">
        <v>5.7681685700000003</v>
      </c>
      <c r="O91" s="536">
        <f t="shared" si="13"/>
        <v>21.802073599</v>
      </c>
      <c r="P91" s="536">
        <f>+C91+O91+'[4]33a'!C89</f>
        <v>8116.0860691079997</v>
      </c>
      <c r="R91" s="559"/>
      <c r="T91" s="555"/>
    </row>
    <row r="92" spans="2:20" s="554" customFormat="1" ht="34.9" hidden="1" customHeight="1">
      <c r="B92" s="216">
        <v>43709</v>
      </c>
      <c r="C92" s="531">
        <f t="shared" si="15"/>
        <v>7956.4387382099994</v>
      </c>
      <c r="D92" s="532">
        <v>2476.5846088600001</v>
      </c>
      <c r="E92" s="532">
        <v>1058.6591097999999</v>
      </c>
      <c r="F92" s="532">
        <v>2536.0542734000001</v>
      </c>
      <c r="G92" s="531">
        <f t="shared" si="14"/>
        <v>6071.2979920600001</v>
      </c>
      <c r="H92" s="532">
        <v>778.31226314999992</v>
      </c>
      <c r="I92" s="532">
        <v>341.11087300000003</v>
      </c>
      <c r="J92" s="532">
        <v>765.71761000000004</v>
      </c>
      <c r="K92" s="531">
        <f t="shared" si="12"/>
        <v>1885.1407461499998</v>
      </c>
      <c r="L92" s="532">
        <v>20.865201988999999</v>
      </c>
      <c r="M92" s="532">
        <v>0.10972941800000001</v>
      </c>
      <c r="N92" s="532">
        <v>5.7539664999999998</v>
      </c>
      <c r="O92" s="531">
        <f t="shared" si="13"/>
        <v>26.728897907</v>
      </c>
      <c r="P92" s="531">
        <f>+C92+O92+'[4]33a'!C90</f>
        <v>8192.5659739719995</v>
      </c>
      <c r="R92" s="559"/>
      <c r="T92" s="555"/>
    </row>
    <row r="93" spans="2:20" s="554" customFormat="1" ht="34.9" hidden="1" customHeight="1">
      <c r="B93" s="217">
        <v>43739</v>
      </c>
      <c r="C93" s="536">
        <f t="shared" si="15"/>
        <v>7995.3523105900003</v>
      </c>
      <c r="D93" s="537">
        <v>2466.1912267899997</v>
      </c>
      <c r="E93" s="537">
        <v>1050.0571926</v>
      </c>
      <c r="F93" s="537">
        <v>2587.1266978000003</v>
      </c>
      <c r="G93" s="536">
        <f t="shared" si="14"/>
        <v>6103.3751171900003</v>
      </c>
      <c r="H93" s="537">
        <v>774.05638739999995</v>
      </c>
      <c r="I93" s="537">
        <v>338.14220999999998</v>
      </c>
      <c r="J93" s="537">
        <v>779.77859599999999</v>
      </c>
      <c r="K93" s="536">
        <f t="shared" si="12"/>
        <v>1891.9771934</v>
      </c>
      <c r="L93" s="537">
        <v>21.197767266</v>
      </c>
      <c r="M93" s="537">
        <v>0.12464281100000001</v>
      </c>
      <c r="N93" s="537">
        <v>5.56546509</v>
      </c>
      <c r="O93" s="536">
        <f t="shared" si="13"/>
        <v>26.887875167000001</v>
      </c>
      <c r="P93" s="536">
        <f>+C93+O93+'[4]33a'!C91</f>
        <v>8180.3178279580006</v>
      </c>
      <c r="R93" s="559"/>
      <c r="T93" s="555"/>
    </row>
    <row r="94" spans="2:20" s="554" customFormat="1" ht="34.9" hidden="1" customHeight="1">
      <c r="B94" s="216">
        <v>43770</v>
      </c>
      <c r="C94" s="531">
        <f t="shared" si="15"/>
        <v>8023.9384067499996</v>
      </c>
      <c r="D94" s="532">
        <v>2475.4895964799998</v>
      </c>
      <c r="E94" s="532">
        <v>1058.6928759</v>
      </c>
      <c r="F94" s="532">
        <v>2588.6680556000001</v>
      </c>
      <c r="G94" s="531">
        <f t="shared" si="14"/>
        <v>6122.8505279800002</v>
      </c>
      <c r="H94" s="532">
        <v>785.68696076999993</v>
      </c>
      <c r="I94" s="532">
        <v>341.39087499999999</v>
      </c>
      <c r="J94" s="532">
        <v>774.010043</v>
      </c>
      <c r="K94" s="531">
        <f t="shared" ref="K94:K144" si="16">SUM(H94:J94)</f>
        <v>1901.0878787699999</v>
      </c>
      <c r="L94" s="532">
        <v>20.801147896000003</v>
      </c>
      <c r="M94" s="532">
        <v>0.134571311</v>
      </c>
      <c r="N94" s="532">
        <v>5.4936048799999995</v>
      </c>
      <c r="O94" s="531">
        <f t="shared" ref="O94:O144" si="17">SUM(L94:N94)</f>
        <v>26.429324087000001</v>
      </c>
      <c r="P94" s="531">
        <f>+C94+O94+'[4]33a'!C92</f>
        <v>8223.4087131300003</v>
      </c>
      <c r="R94" s="559"/>
      <c r="T94" s="555"/>
    </row>
    <row r="95" spans="2:20" s="554" customFormat="1" ht="34.9" hidden="1" customHeight="1">
      <c r="B95" s="217">
        <v>43800</v>
      </c>
      <c r="C95" s="536">
        <f t="shared" si="15"/>
        <v>8061.4129927800004</v>
      </c>
      <c r="D95" s="537">
        <v>2423.40248995</v>
      </c>
      <c r="E95" s="537">
        <v>1088.4718674999999</v>
      </c>
      <c r="F95" s="537">
        <v>2649.7581789000001</v>
      </c>
      <c r="G95" s="536">
        <f t="shared" si="14"/>
        <v>6161.63253635</v>
      </c>
      <c r="H95" s="537">
        <v>774.74373842999989</v>
      </c>
      <c r="I95" s="537">
        <v>346.58152799999999</v>
      </c>
      <c r="J95" s="537">
        <v>778.45519000000002</v>
      </c>
      <c r="K95" s="536">
        <f t="shared" si="16"/>
        <v>1899.78045643</v>
      </c>
      <c r="L95" s="537">
        <v>26.250266166999999</v>
      </c>
      <c r="M95" s="537">
        <v>0.14688411900000001</v>
      </c>
      <c r="N95" s="537">
        <v>5.0033329999999996</v>
      </c>
      <c r="O95" s="536">
        <f t="shared" si="17"/>
        <v>31.400483285999996</v>
      </c>
      <c r="P95" s="536">
        <f>+C95+O95+'[4]33a'!C93</f>
        <v>8197.9792921780008</v>
      </c>
      <c r="R95" s="559"/>
      <c r="T95" s="555"/>
    </row>
    <row r="96" spans="2:20" s="554" customFormat="1" ht="34.9" hidden="1" customHeight="1">
      <c r="B96" s="215">
        <v>2020</v>
      </c>
      <c r="C96" s="891"/>
      <c r="D96" s="891"/>
      <c r="E96" s="891"/>
      <c r="F96" s="891"/>
      <c r="G96" s="891"/>
      <c r="H96" s="891"/>
      <c r="I96" s="891"/>
      <c r="J96" s="891"/>
      <c r="K96" s="891"/>
      <c r="L96" s="891"/>
      <c r="M96" s="891"/>
      <c r="N96" s="891"/>
      <c r="O96" s="891"/>
      <c r="P96" s="891"/>
      <c r="R96" s="559"/>
      <c r="T96" s="555"/>
    </row>
    <row r="97" spans="2:20" s="554" customFormat="1" ht="34.9" hidden="1" customHeight="1">
      <c r="B97" s="216">
        <v>43831</v>
      </c>
      <c r="C97" s="531">
        <f t="shared" si="15"/>
        <v>8172.0421383399989</v>
      </c>
      <c r="D97" s="532">
        <v>2503.3901287200001</v>
      </c>
      <c r="E97" s="532">
        <v>1083.2445957999998</v>
      </c>
      <c r="F97" s="532">
        <v>2631.4140631999999</v>
      </c>
      <c r="G97" s="531">
        <f t="shared" ref="G97:G144" si="18">SUM(D97:F97)</f>
        <v>6218.0487877199994</v>
      </c>
      <c r="H97" s="532">
        <v>851.93301861999998</v>
      </c>
      <c r="I97" s="532">
        <v>342.54711400000002</v>
      </c>
      <c r="J97" s="532">
        <v>759.51321800000005</v>
      </c>
      <c r="K97" s="531">
        <f t="shared" si="16"/>
        <v>1953.99335062</v>
      </c>
      <c r="L97" s="532">
        <v>19.441663767999998</v>
      </c>
      <c r="M97" s="532">
        <v>0.16512511999999999</v>
      </c>
      <c r="N97" s="532">
        <v>5.0374840000000001</v>
      </c>
      <c r="O97" s="531">
        <f t="shared" si="17"/>
        <v>24.644272887999996</v>
      </c>
      <c r="P97" s="531">
        <f>+C97+O97+'[4]33a'!C95</f>
        <v>8299.4039299239976</v>
      </c>
      <c r="R97" s="559"/>
      <c r="T97" s="555"/>
    </row>
    <row r="98" spans="2:20" s="554" customFormat="1" ht="34.9" hidden="1" customHeight="1">
      <c r="B98" s="217">
        <v>43862</v>
      </c>
      <c r="C98" s="536">
        <f t="shared" si="15"/>
        <v>8296.3670915300008</v>
      </c>
      <c r="D98" s="537">
        <v>2527.1846119699999</v>
      </c>
      <c r="E98" s="537">
        <v>1085.4523585999998</v>
      </c>
      <c r="F98" s="537">
        <v>2659.8490885000001</v>
      </c>
      <c r="G98" s="536">
        <f t="shared" si="18"/>
        <v>6272.48605907</v>
      </c>
      <c r="H98" s="537">
        <v>901.16132646000005</v>
      </c>
      <c r="I98" s="537">
        <v>356.06945300000001</v>
      </c>
      <c r="J98" s="537">
        <v>766.65025300000002</v>
      </c>
      <c r="K98" s="536">
        <f t="shared" si="16"/>
        <v>2023.8810324600001</v>
      </c>
      <c r="L98" s="537">
        <v>20.442383836999998</v>
      </c>
      <c r="M98" s="537">
        <v>0.179920097</v>
      </c>
      <c r="N98" s="537">
        <v>4.9440980000000003</v>
      </c>
      <c r="O98" s="536">
        <f t="shared" si="17"/>
        <v>25.566401933999998</v>
      </c>
      <c r="P98" s="536">
        <f>+C98+O98+'[4]33a'!C96</f>
        <v>8474.7674736890003</v>
      </c>
      <c r="R98" s="559"/>
      <c r="T98" s="555"/>
    </row>
    <row r="99" spans="2:20" s="554" customFormat="1" ht="34.9" hidden="1" customHeight="1">
      <c r="B99" s="216">
        <v>43891</v>
      </c>
      <c r="C99" s="531">
        <f t="shared" si="15"/>
        <v>8316.8935535199998</v>
      </c>
      <c r="D99" s="532">
        <v>2718.4075666599997</v>
      </c>
      <c r="E99" s="532">
        <v>1075.9225678</v>
      </c>
      <c r="F99" s="532">
        <v>2565.0879414000001</v>
      </c>
      <c r="G99" s="531">
        <f t="shared" si="18"/>
        <v>6359.4180758599996</v>
      </c>
      <c r="H99" s="532">
        <v>867.35216665999997</v>
      </c>
      <c r="I99" s="532">
        <v>343.82101899999998</v>
      </c>
      <c r="J99" s="532">
        <v>746.30229199999997</v>
      </c>
      <c r="K99" s="531">
        <f t="shared" si="16"/>
        <v>1957.4754776599998</v>
      </c>
      <c r="L99" s="532">
        <v>32.529979759</v>
      </c>
      <c r="M99" s="532">
        <v>0.16985007399999999</v>
      </c>
      <c r="N99" s="532">
        <v>4.9423859999999999</v>
      </c>
      <c r="O99" s="531">
        <f t="shared" si="17"/>
        <v>37.642215833000002</v>
      </c>
      <c r="P99" s="531">
        <f>+C99+O99+'[4]33a'!C97</f>
        <v>8497.8881523439995</v>
      </c>
      <c r="R99" s="559"/>
      <c r="T99" s="555"/>
    </row>
    <row r="100" spans="2:20" s="554" customFormat="1" ht="34.9" hidden="1" customHeight="1">
      <c r="B100" s="217">
        <v>43922</v>
      </c>
      <c r="C100" s="536">
        <f t="shared" si="15"/>
        <v>8160.2151855399998</v>
      </c>
      <c r="D100" s="537">
        <v>2645.8925044400003</v>
      </c>
      <c r="E100" s="537">
        <v>1082.3203590000001</v>
      </c>
      <c r="F100" s="537">
        <v>2509.1623408999999</v>
      </c>
      <c r="G100" s="536">
        <f t="shared" si="18"/>
        <v>6237.37520434</v>
      </c>
      <c r="H100" s="537">
        <v>846.93253110000001</v>
      </c>
      <c r="I100" s="537">
        <v>344.90931599999999</v>
      </c>
      <c r="J100" s="537">
        <v>730.99813410000002</v>
      </c>
      <c r="K100" s="536">
        <f t="shared" si="16"/>
        <v>1922.8399812</v>
      </c>
      <c r="L100" s="537">
        <v>24.958467250999998</v>
      </c>
      <c r="M100" s="537">
        <v>0.16981281600000001</v>
      </c>
      <c r="N100" s="537">
        <v>4.9424340000000004</v>
      </c>
      <c r="O100" s="536">
        <f t="shared" si="17"/>
        <v>30.070714066999997</v>
      </c>
      <c r="P100" s="536">
        <f>+C100+O100+'[4]33a'!C98</f>
        <v>8339.6053325510002</v>
      </c>
      <c r="R100" s="559"/>
      <c r="T100" s="555"/>
    </row>
    <row r="101" spans="2:20" s="554" customFormat="1" ht="34.9" hidden="1" customHeight="1">
      <c r="B101" s="216">
        <v>43952</v>
      </c>
      <c r="C101" s="531">
        <f t="shared" si="15"/>
        <v>8109.2633887400007</v>
      </c>
      <c r="D101" s="532">
        <v>2628.8868293400001</v>
      </c>
      <c r="E101" s="532">
        <v>1081.3265049000001</v>
      </c>
      <c r="F101" s="532">
        <v>2477.8082906</v>
      </c>
      <c r="G101" s="531">
        <f t="shared" si="18"/>
        <v>6188.0216248400002</v>
      </c>
      <c r="H101" s="532">
        <v>837.49570080000001</v>
      </c>
      <c r="I101" s="532">
        <v>347.71917200000001</v>
      </c>
      <c r="J101" s="532">
        <v>736.02689110000006</v>
      </c>
      <c r="K101" s="531">
        <f t="shared" si="16"/>
        <v>1921.2417639</v>
      </c>
      <c r="L101" s="532">
        <v>17.159053170000004</v>
      </c>
      <c r="M101" s="532">
        <v>0.16600654100000001</v>
      </c>
      <c r="N101" s="532">
        <v>4.9444049999999997</v>
      </c>
      <c r="O101" s="531">
        <f t="shared" si="17"/>
        <v>22.269464711000005</v>
      </c>
      <c r="P101" s="531">
        <f>+C101+O101+'[4]33a'!C99</f>
        <v>8276.7620791000008</v>
      </c>
      <c r="R101" s="559"/>
      <c r="T101" s="555"/>
    </row>
    <row r="102" spans="2:20" s="554" customFormat="1" ht="34.9" hidden="1" customHeight="1">
      <c r="B102" s="217">
        <v>43983</v>
      </c>
      <c r="C102" s="536">
        <f t="shared" si="15"/>
        <v>8093.43221988</v>
      </c>
      <c r="D102" s="537">
        <v>2558.6559677800001</v>
      </c>
      <c r="E102" s="537">
        <v>1054.3400778999999</v>
      </c>
      <c r="F102" s="537">
        <v>2308.2235541</v>
      </c>
      <c r="G102" s="536">
        <f t="shared" si="18"/>
        <v>5921.21959978</v>
      </c>
      <c r="H102" s="537">
        <v>894.20682499999998</v>
      </c>
      <c r="I102" s="537">
        <v>383.40225099999998</v>
      </c>
      <c r="J102" s="537">
        <v>894.60354410000002</v>
      </c>
      <c r="K102" s="536">
        <f t="shared" si="16"/>
        <v>2172.2126201000001</v>
      </c>
      <c r="L102" s="537">
        <v>20.311050338999998</v>
      </c>
      <c r="M102" s="537">
        <v>0.16515870699999999</v>
      </c>
      <c r="N102" s="537">
        <v>5.8042823600000002</v>
      </c>
      <c r="O102" s="536">
        <f t="shared" si="17"/>
        <v>26.280491405999996</v>
      </c>
      <c r="P102" s="536">
        <f>+C102+O102+'[4]33a'!C100</f>
        <v>8208.9626574609993</v>
      </c>
      <c r="R102" s="559"/>
      <c r="T102" s="555"/>
    </row>
    <row r="103" spans="2:20" s="554" customFormat="1" ht="34.9" hidden="1" customHeight="1">
      <c r="B103" s="216">
        <v>44013</v>
      </c>
      <c r="C103" s="531">
        <f t="shared" si="15"/>
        <v>8050.39676839</v>
      </c>
      <c r="D103" s="532">
        <v>2504.6679018899999</v>
      </c>
      <c r="E103" s="532">
        <v>1073.8424640000001</v>
      </c>
      <c r="F103" s="532">
        <v>2295.6879039</v>
      </c>
      <c r="G103" s="531">
        <f t="shared" si="18"/>
        <v>5874.1982697900003</v>
      </c>
      <c r="H103" s="532">
        <v>902.78544550000004</v>
      </c>
      <c r="I103" s="532">
        <v>384.629435</v>
      </c>
      <c r="J103" s="532">
        <v>888.78361810000001</v>
      </c>
      <c r="K103" s="531">
        <f t="shared" si="16"/>
        <v>2176.1984985999998</v>
      </c>
      <c r="L103" s="532">
        <v>18.788641728000002</v>
      </c>
      <c r="M103" s="532">
        <v>0.17210924999999999</v>
      </c>
      <c r="N103" s="532">
        <v>5.7935631500000007</v>
      </c>
      <c r="O103" s="531">
        <f t="shared" si="17"/>
        <v>24.754314128000001</v>
      </c>
      <c r="P103" s="531">
        <f>+C103+O103+'[4]33a'!C101</f>
        <v>8161.1530603600004</v>
      </c>
      <c r="R103" s="559"/>
      <c r="T103" s="555"/>
    </row>
    <row r="104" spans="2:20" s="554" customFormat="1" ht="34.9" hidden="1" customHeight="1">
      <c r="B104" s="217">
        <v>44044</v>
      </c>
      <c r="C104" s="536">
        <f t="shared" si="15"/>
        <v>8120.2521010999999</v>
      </c>
      <c r="D104" s="537">
        <v>2520.6573591000001</v>
      </c>
      <c r="E104" s="537">
        <v>1088.6722982000001</v>
      </c>
      <c r="F104" s="537">
        <v>2294.80836</v>
      </c>
      <c r="G104" s="536">
        <f t="shared" si="18"/>
        <v>5904.1380172999998</v>
      </c>
      <c r="H104" s="537">
        <v>938.81158470000003</v>
      </c>
      <c r="I104" s="537">
        <v>390.50937099999999</v>
      </c>
      <c r="J104" s="537">
        <v>886.79312809999999</v>
      </c>
      <c r="K104" s="536">
        <f t="shared" si="16"/>
        <v>2216.1140838000001</v>
      </c>
      <c r="L104" s="537">
        <v>17.392205857</v>
      </c>
      <c r="M104" s="537">
        <v>0.17214995599999999</v>
      </c>
      <c r="N104" s="537">
        <v>5.4440334699999999</v>
      </c>
      <c r="O104" s="536">
        <f t="shared" si="17"/>
        <v>23.008389283</v>
      </c>
      <c r="P104" s="536">
        <f>+C104+O104+'[4]33a'!C102</f>
        <v>8223.1841459679999</v>
      </c>
      <c r="R104" s="559"/>
      <c r="T104" s="555"/>
    </row>
    <row r="105" spans="2:20" s="554" customFormat="1" ht="34.9" hidden="1" customHeight="1">
      <c r="B105" s="216">
        <v>44075</v>
      </c>
      <c r="C105" s="531">
        <f t="shared" si="15"/>
        <v>8252.106044690001</v>
      </c>
      <c r="D105" s="532">
        <v>2605.01094483</v>
      </c>
      <c r="E105" s="532">
        <v>1095.2564355</v>
      </c>
      <c r="F105" s="532">
        <v>2300.697388</v>
      </c>
      <c r="G105" s="531">
        <f t="shared" si="18"/>
        <v>6000.96476833</v>
      </c>
      <c r="H105" s="532">
        <v>963.78748326000004</v>
      </c>
      <c r="I105" s="532">
        <v>394.58224899999999</v>
      </c>
      <c r="J105" s="532">
        <v>892.77154410000003</v>
      </c>
      <c r="K105" s="531">
        <f t="shared" si="16"/>
        <v>2251.1412763600001</v>
      </c>
      <c r="L105" s="532">
        <v>21.340517451</v>
      </c>
      <c r="M105" s="532">
        <v>0.17195118700000001</v>
      </c>
      <c r="N105" s="532">
        <v>6.31853642</v>
      </c>
      <c r="O105" s="531">
        <f t="shared" si="17"/>
        <v>27.831005058000002</v>
      </c>
      <c r="P105" s="531">
        <f>+C105+O105+'[4]33a'!C103</f>
        <v>8381.1828582100006</v>
      </c>
      <c r="R105" s="559"/>
      <c r="T105" s="555"/>
    </row>
    <row r="106" spans="2:20" s="554" customFormat="1" ht="34.9" hidden="1" customHeight="1">
      <c r="B106" s="217">
        <v>44105</v>
      </c>
      <c r="C106" s="536">
        <f t="shared" si="15"/>
        <v>8276.06720494</v>
      </c>
      <c r="D106" s="537">
        <v>2570.49827319</v>
      </c>
      <c r="E106" s="537">
        <v>1117.9170342</v>
      </c>
      <c r="F106" s="537">
        <v>2305.2926778000001</v>
      </c>
      <c r="G106" s="536">
        <f t="shared" si="18"/>
        <v>5993.7079851899998</v>
      </c>
      <c r="H106" s="537">
        <v>987.32243065</v>
      </c>
      <c r="I106" s="537">
        <v>395.62578300000001</v>
      </c>
      <c r="J106" s="537">
        <v>899.41100610000001</v>
      </c>
      <c r="K106" s="536">
        <f t="shared" si="16"/>
        <v>2282.3592197500002</v>
      </c>
      <c r="L106" s="537">
        <v>18.702156894999998</v>
      </c>
      <c r="M106" s="537">
        <v>0.17654810000000001</v>
      </c>
      <c r="N106" s="537">
        <v>5.9778826600000006</v>
      </c>
      <c r="O106" s="536">
        <f t="shared" si="17"/>
        <v>24.856587654999998</v>
      </c>
      <c r="P106" s="536">
        <f>+C106+O106+'[4]33a'!C104</f>
        <v>8402.1737078959995</v>
      </c>
      <c r="R106" s="559"/>
      <c r="T106" s="555"/>
    </row>
    <row r="107" spans="2:20" s="554" customFormat="1" ht="34.9" hidden="1" customHeight="1">
      <c r="B107" s="216">
        <v>44136</v>
      </c>
      <c r="C107" s="531">
        <f t="shared" si="15"/>
        <v>8357.9615631699999</v>
      </c>
      <c r="D107" s="532">
        <v>2645.97732976</v>
      </c>
      <c r="E107" s="532">
        <v>1154.0357415000001</v>
      </c>
      <c r="F107" s="532">
        <v>2267.1194278000003</v>
      </c>
      <c r="G107" s="531">
        <f t="shared" si="18"/>
        <v>6067.1324990600006</v>
      </c>
      <c r="H107" s="532">
        <v>989.57335201000001</v>
      </c>
      <c r="I107" s="532">
        <v>404.96968399999997</v>
      </c>
      <c r="J107" s="532">
        <v>896.28602810000007</v>
      </c>
      <c r="K107" s="531">
        <f t="shared" si="16"/>
        <v>2290.8290641100002</v>
      </c>
      <c r="L107" s="532">
        <v>25.204788597</v>
      </c>
      <c r="M107" s="532">
        <v>0.21349779399999999</v>
      </c>
      <c r="N107" s="532">
        <v>5.9022170899999997</v>
      </c>
      <c r="O107" s="531">
        <f t="shared" si="17"/>
        <v>31.320503480999999</v>
      </c>
      <c r="P107" s="531">
        <f>+C107+O107+'[4]33a'!C105</f>
        <v>8491.9950879289991</v>
      </c>
      <c r="R107" s="559"/>
      <c r="T107" s="555"/>
    </row>
    <row r="108" spans="2:20" s="554" customFormat="1" ht="34.9" hidden="1" customHeight="1">
      <c r="B108" s="217">
        <v>44166</v>
      </c>
      <c r="C108" s="536">
        <f t="shared" si="15"/>
        <v>8417.0717650200004</v>
      </c>
      <c r="D108" s="537">
        <v>2736.1020642799999</v>
      </c>
      <c r="E108" s="537">
        <v>1143.2496332000001</v>
      </c>
      <c r="F108" s="537">
        <v>2263.1118889999998</v>
      </c>
      <c r="G108" s="536">
        <f t="shared" si="18"/>
        <v>6142.4635864800002</v>
      </c>
      <c r="H108" s="537">
        <v>972.70929844000011</v>
      </c>
      <c r="I108" s="537">
        <v>404.39642199999997</v>
      </c>
      <c r="J108" s="537">
        <v>897.50245810000001</v>
      </c>
      <c r="K108" s="536">
        <f t="shared" si="16"/>
        <v>2274.6081785400002</v>
      </c>
      <c r="L108" s="537">
        <v>27.687746318999999</v>
      </c>
      <c r="M108" s="537">
        <v>0.21283851199999998</v>
      </c>
      <c r="N108" s="537">
        <v>7.2259249699999994</v>
      </c>
      <c r="O108" s="536">
        <f t="shared" si="17"/>
        <v>35.126509800999997</v>
      </c>
      <c r="P108" s="536">
        <f>+C108+O108+'[4]33a'!C106</f>
        <v>8555.1834685840004</v>
      </c>
      <c r="R108" s="559"/>
      <c r="T108" s="555"/>
    </row>
    <row r="109" spans="2:20" s="554" customFormat="1" ht="34.9" hidden="1" customHeight="1">
      <c r="B109" s="215">
        <v>2021</v>
      </c>
      <c r="C109" s="891"/>
      <c r="D109" s="891"/>
      <c r="E109" s="891"/>
      <c r="F109" s="891"/>
      <c r="G109" s="891"/>
      <c r="H109" s="891"/>
      <c r="I109" s="891"/>
      <c r="J109" s="891"/>
      <c r="K109" s="891"/>
      <c r="L109" s="891"/>
      <c r="M109" s="891"/>
      <c r="N109" s="891"/>
      <c r="O109" s="891"/>
      <c r="P109" s="891"/>
      <c r="R109" s="559"/>
      <c r="T109" s="555"/>
    </row>
    <row r="110" spans="2:20" s="554" customFormat="1" ht="34.9" hidden="1" customHeight="1">
      <c r="B110" s="216">
        <v>44197</v>
      </c>
      <c r="C110" s="531">
        <f t="shared" si="15"/>
        <v>8453.6799481300004</v>
      </c>
      <c r="D110" s="532">
        <v>2767.4273209199996</v>
      </c>
      <c r="E110" s="532">
        <v>1151.6261249000001</v>
      </c>
      <c r="F110" s="532">
        <v>2255.9567199000003</v>
      </c>
      <c r="G110" s="531">
        <f t="shared" si="18"/>
        <v>6175.0101657200003</v>
      </c>
      <c r="H110" s="532">
        <v>966.77561730999992</v>
      </c>
      <c r="I110" s="532">
        <v>405.66462799999999</v>
      </c>
      <c r="J110" s="532">
        <v>906.22953710000002</v>
      </c>
      <c r="K110" s="531">
        <f t="shared" si="16"/>
        <v>2278.6697824100002</v>
      </c>
      <c r="L110" s="532">
        <v>20.95814858</v>
      </c>
      <c r="M110" s="532">
        <v>0.23994607500000001</v>
      </c>
      <c r="N110" s="532">
        <v>2.6987198800000001</v>
      </c>
      <c r="O110" s="531">
        <f t="shared" si="17"/>
        <v>23.896814534999997</v>
      </c>
      <c r="P110" s="531">
        <f>+C110+O110+'[4]33a'!C108</f>
        <v>8577.5596810390016</v>
      </c>
      <c r="R110" s="559"/>
      <c r="T110" s="555"/>
    </row>
    <row r="111" spans="2:20" s="554" customFormat="1" ht="34.9" hidden="1" customHeight="1">
      <c r="B111" s="217">
        <v>44228</v>
      </c>
      <c r="C111" s="536">
        <f t="shared" si="15"/>
        <v>8474.7607667699995</v>
      </c>
      <c r="D111" s="537">
        <v>2773.8460063100001</v>
      </c>
      <c r="E111" s="537">
        <v>1144.8105948</v>
      </c>
      <c r="F111" s="537">
        <v>2250.5275671999998</v>
      </c>
      <c r="G111" s="536">
        <f t="shared" si="18"/>
        <v>6169.1841683100001</v>
      </c>
      <c r="H111" s="537">
        <v>978.57474436000007</v>
      </c>
      <c r="I111" s="537">
        <v>421.31436000000002</v>
      </c>
      <c r="J111" s="537">
        <v>905.68749409999998</v>
      </c>
      <c r="K111" s="536">
        <f t="shared" si="16"/>
        <v>2305.5765984600002</v>
      </c>
      <c r="L111" s="537">
        <v>18.670482600000003</v>
      </c>
      <c r="M111" s="537">
        <v>0.25781661300000003</v>
      </c>
      <c r="N111" s="537">
        <v>4.2207058399999999</v>
      </c>
      <c r="O111" s="536">
        <f t="shared" si="17"/>
        <v>23.149005053000003</v>
      </c>
      <c r="P111" s="536">
        <f>+C111+O111+'[4]33a'!C109</f>
        <v>8603.1774696889988</v>
      </c>
      <c r="R111" s="559"/>
      <c r="T111" s="555"/>
    </row>
    <row r="112" spans="2:20" s="554" customFormat="1" ht="34.9" hidden="1" customHeight="1">
      <c r="B112" s="216">
        <v>44256</v>
      </c>
      <c r="C112" s="531">
        <f t="shared" si="15"/>
        <v>8364.9246057199998</v>
      </c>
      <c r="D112" s="532">
        <v>2709.0147867300002</v>
      </c>
      <c r="E112" s="532">
        <v>1148.2270426</v>
      </c>
      <c r="F112" s="532">
        <v>2210.6946344000003</v>
      </c>
      <c r="G112" s="531">
        <f t="shared" si="18"/>
        <v>6067.9364637300005</v>
      </c>
      <c r="H112" s="532">
        <v>975.65220889</v>
      </c>
      <c r="I112" s="532">
        <v>422.57623699999999</v>
      </c>
      <c r="J112" s="532">
        <v>898.75969610000004</v>
      </c>
      <c r="K112" s="531">
        <f t="shared" si="16"/>
        <v>2296.9881419899998</v>
      </c>
      <c r="L112" s="532">
        <v>24.185561692</v>
      </c>
      <c r="M112" s="532">
        <v>0.25729549400000001</v>
      </c>
      <c r="N112" s="532">
        <v>3.8358429599999999</v>
      </c>
      <c r="O112" s="531">
        <f t="shared" si="17"/>
        <v>28.278700146000002</v>
      </c>
      <c r="P112" s="531">
        <f>+C112+O112+'[4]33a'!C110</f>
        <v>8503.9847217389997</v>
      </c>
      <c r="R112" s="559"/>
      <c r="T112" s="555"/>
    </row>
    <row r="113" spans="2:20" s="554" customFormat="1" ht="34.9" hidden="1" customHeight="1">
      <c r="B113" s="217">
        <v>44287</v>
      </c>
      <c r="C113" s="536">
        <f t="shared" si="15"/>
        <v>8420.151378210001</v>
      </c>
      <c r="D113" s="537">
        <v>2700.92122857</v>
      </c>
      <c r="E113" s="537">
        <v>1154.5005887</v>
      </c>
      <c r="F113" s="537">
        <v>2244.4620829</v>
      </c>
      <c r="G113" s="536">
        <f t="shared" si="18"/>
        <v>6099.8839001699998</v>
      </c>
      <c r="H113" s="537">
        <v>1004.06003194</v>
      </c>
      <c r="I113" s="537">
        <v>420.09340700000001</v>
      </c>
      <c r="J113" s="537">
        <v>896.11403910000001</v>
      </c>
      <c r="K113" s="536">
        <f t="shared" si="16"/>
        <v>2320.2674780400002</v>
      </c>
      <c r="L113" s="537">
        <v>16.844914784</v>
      </c>
      <c r="M113" s="537">
        <v>0.26795848900000002</v>
      </c>
      <c r="N113" s="537">
        <v>4.0273845499999998</v>
      </c>
      <c r="O113" s="536">
        <f t="shared" si="17"/>
        <v>21.140257823000002</v>
      </c>
      <c r="P113" s="536">
        <f>+C113+O113+'[4]33a'!C111</f>
        <v>8541.4303210670023</v>
      </c>
      <c r="R113" s="559"/>
      <c r="T113" s="555"/>
    </row>
    <row r="114" spans="2:20" s="554" customFormat="1" ht="34.9" hidden="1" customHeight="1">
      <c r="B114" s="216">
        <v>44317</v>
      </c>
      <c r="C114" s="531">
        <f t="shared" si="15"/>
        <v>8410.2489119800011</v>
      </c>
      <c r="D114" s="532">
        <v>2719.7907690000002</v>
      </c>
      <c r="E114" s="532">
        <v>1165.2438177000001</v>
      </c>
      <c r="F114" s="532">
        <v>2217.6062631999998</v>
      </c>
      <c r="G114" s="531">
        <f t="shared" si="18"/>
        <v>6102.6408499000008</v>
      </c>
      <c r="H114" s="532">
        <v>988.24983598000006</v>
      </c>
      <c r="I114" s="532">
        <v>423.80768599999999</v>
      </c>
      <c r="J114" s="532">
        <v>895.55054010000003</v>
      </c>
      <c r="K114" s="531">
        <f t="shared" si="16"/>
        <v>2307.6080620800003</v>
      </c>
      <c r="L114" s="532">
        <v>20.916407746999997</v>
      </c>
      <c r="M114" s="532">
        <v>0.22500515900000001</v>
      </c>
      <c r="N114" s="532">
        <v>4.0793926200000001</v>
      </c>
      <c r="O114" s="531">
        <f t="shared" si="17"/>
        <v>25.220805525999996</v>
      </c>
      <c r="P114" s="531">
        <f>+C114+O114+'[4]33a'!C112</f>
        <v>8545.9724301810002</v>
      </c>
      <c r="R114" s="559"/>
      <c r="T114" s="555"/>
    </row>
    <row r="115" spans="2:20" s="554" customFormat="1" ht="34.9" hidden="1" customHeight="1">
      <c r="B115" s="217">
        <v>44348</v>
      </c>
      <c r="C115" s="536">
        <f t="shared" si="15"/>
        <v>8433.9908154299992</v>
      </c>
      <c r="D115" s="537">
        <v>2744.2812652999996</v>
      </c>
      <c r="E115" s="537">
        <v>1165.8913737</v>
      </c>
      <c r="F115" s="537">
        <v>2198.0858591000001</v>
      </c>
      <c r="G115" s="536">
        <f t="shared" si="18"/>
        <v>6108.2584981</v>
      </c>
      <c r="H115" s="537">
        <v>1010.05235923</v>
      </c>
      <c r="I115" s="537">
        <v>429.06283400000001</v>
      </c>
      <c r="J115" s="537">
        <v>886.61712410000007</v>
      </c>
      <c r="K115" s="536">
        <f t="shared" si="16"/>
        <v>2325.7323173300001</v>
      </c>
      <c r="L115" s="537">
        <v>23.248606784000003</v>
      </c>
      <c r="M115" s="537">
        <v>1.00418249</v>
      </c>
      <c r="N115" s="537">
        <v>3.97343132</v>
      </c>
      <c r="O115" s="536">
        <f t="shared" si="17"/>
        <v>28.226220594000004</v>
      </c>
      <c r="P115" s="536">
        <f>+C115+O115+'[4]33a'!C113</f>
        <v>8562.033371825999</v>
      </c>
      <c r="R115" s="559"/>
      <c r="T115" s="555"/>
    </row>
    <row r="116" spans="2:20" s="554" customFormat="1" ht="34.9" hidden="1" customHeight="1">
      <c r="B116" s="216">
        <v>44378</v>
      </c>
      <c r="C116" s="531">
        <f t="shared" si="15"/>
        <v>8415.2487645399997</v>
      </c>
      <c r="D116" s="532">
        <v>2738.5222803899997</v>
      </c>
      <c r="E116" s="532">
        <v>1176.475467</v>
      </c>
      <c r="F116" s="532">
        <v>2188.9810290999999</v>
      </c>
      <c r="G116" s="531">
        <f t="shared" si="18"/>
        <v>6103.9787764899993</v>
      </c>
      <c r="H116" s="532">
        <v>990.75699195000004</v>
      </c>
      <c r="I116" s="532">
        <v>433.36869799999999</v>
      </c>
      <c r="J116" s="532">
        <v>887.14429810000001</v>
      </c>
      <c r="K116" s="531">
        <f t="shared" si="16"/>
        <v>2311.2699880499999</v>
      </c>
      <c r="L116" s="532">
        <v>21.920329773000002</v>
      </c>
      <c r="M116" s="532">
        <v>0.93352016199999999</v>
      </c>
      <c r="N116" s="532">
        <v>3.1137619000000001</v>
      </c>
      <c r="O116" s="531">
        <f t="shared" si="17"/>
        <v>25.967611835000003</v>
      </c>
      <c r="P116" s="531">
        <f>+C116+O116+'[4]33a'!C114</f>
        <v>8537.634477698999</v>
      </c>
      <c r="R116" s="559"/>
      <c r="T116" s="555"/>
    </row>
    <row r="117" spans="2:20" s="554" customFormat="1" ht="34.9" hidden="1" customHeight="1">
      <c r="B117" s="217">
        <v>44409</v>
      </c>
      <c r="C117" s="536">
        <f t="shared" si="15"/>
        <v>8471.1945810100005</v>
      </c>
      <c r="D117" s="537">
        <v>2783.3622258100004</v>
      </c>
      <c r="E117" s="537">
        <v>1165.7425033</v>
      </c>
      <c r="F117" s="537">
        <v>2216.0050981999998</v>
      </c>
      <c r="G117" s="536">
        <f t="shared" si="18"/>
        <v>6165.1098273099997</v>
      </c>
      <c r="H117" s="537">
        <v>989.90733260000002</v>
      </c>
      <c r="I117" s="537">
        <v>432.40518200000002</v>
      </c>
      <c r="J117" s="537">
        <v>883.77223909999998</v>
      </c>
      <c r="K117" s="536">
        <f t="shared" si="16"/>
        <v>2306.0847537</v>
      </c>
      <c r="L117" s="537">
        <v>22.809714040999996</v>
      </c>
      <c r="M117" s="537">
        <v>0.13018992200000001</v>
      </c>
      <c r="N117" s="537">
        <v>3.4319822599999998</v>
      </c>
      <c r="O117" s="536">
        <f t="shared" si="17"/>
        <v>26.371886222999997</v>
      </c>
      <c r="P117" s="536">
        <f>+C117+O117+'[4]33a'!C115</f>
        <v>8591.8234841070007</v>
      </c>
      <c r="R117" s="559"/>
      <c r="T117" s="555"/>
    </row>
    <row r="118" spans="2:20" s="554" customFormat="1" ht="34.9" hidden="1" customHeight="1">
      <c r="B118" s="216">
        <v>44440</v>
      </c>
      <c r="C118" s="531">
        <f t="shared" si="15"/>
        <v>8509.1359302700002</v>
      </c>
      <c r="D118" s="532">
        <v>2799.2316737300002</v>
      </c>
      <c r="E118" s="532">
        <v>1168.1295972999999</v>
      </c>
      <c r="F118" s="532">
        <v>2176.1228031999999</v>
      </c>
      <c r="G118" s="531">
        <f t="shared" si="18"/>
        <v>6143.4840742300003</v>
      </c>
      <c r="H118" s="532">
        <v>1036.28950594</v>
      </c>
      <c r="I118" s="532">
        <v>437.32826799999998</v>
      </c>
      <c r="J118" s="532">
        <v>892.03408209999998</v>
      </c>
      <c r="K118" s="531">
        <f t="shared" si="16"/>
        <v>2365.65185604</v>
      </c>
      <c r="L118" s="532">
        <v>23.365215022000001</v>
      </c>
      <c r="M118" s="532">
        <v>0.121613312</v>
      </c>
      <c r="N118" s="532">
        <v>3.2898920400000002</v>
      </c>
      <c r="O118" s="531">
        <f t="shared" si="17"/>
        <v>26.776720374000003</v>
      </c>
      <c r="P118" s="531">
        <f>+C118+O118+'[4]33a'!C116</f>
        <v>8648.6123545760001</v>
      </c>
      <c r="R118" s="559"/>
      <c r="T118" s="555"/>
    </row>
    <row r="119" spans="2:20" s="554" customFormat="1" ht="34.9" hidden="1" customHeight="1">
      <c r="B119" s="217">
        <v>44470</v>
      </c>
      <c r="C119" s="536">
        <f t="shared" si="15"/>
        <v>8544.5041116499997</v>
      </c>
      <c r="D119" s="537">
        <v>2830.7786409399996</v>
      </c>
      <c r="E119" s="537">
        <v>1174.9202491999999</v>
      </c>
      <c r="F119" s="537">
        <v>2162.5620386000001</v>
      </c>
      <c r="G119" s="536">
        <f t="shared" si="18"/>
        <v>6168.2609287399991</v>
      </c>
      <c r="H119" s="537">
        <v>1033.2916618100001</v>
      </c>
      <c r="I119" s="537">
        <v>446.81406900000002</v>
      </c>
      <c r="J119" s="537">
        <v>896.13745210000002</v>
      </c>
      <c r="K119" s="536">
        <f t="shared" si="16"/>
        <v>2376.2431829100001</v>
      </c>
      <c r="L119" s="537">
        <v>19.48764804</v>
      </c>
      <c r="M119" s="537">
        <v>0.13501132399999999</v>
      </c>
      <c r="N119" s="537">
        <v>2.8857961400000001</v>
      </c>
      <c r="O119" s="536">
        <f t="shared" si="17"/>
        <v>22.508455504000001</v>
      </c>
      <c r="P119" s="536">
        <f>+C119+O119+'[4]33a'!C117</f>
        <v>8668.6803641779989</v>
      </c>
      <c r="R119" s="559"/>
      <c r="T119" s="555"/>
    </row>
    <row r="120" spans="2:20" s="554" customFormat="1" ht="34.9" hidden="1" customHeight="1">
      <c r="B120" s="216">
        <v>44501</v>
      </c>
      <c r="C120" s="531">
        <f t="shared" si="15"/>
        <v>8685.972111340001</v>
      </c>
      <c r="D120" s="532">
        <v>2895.82726925</v>
      </c>
      <c r="E120" s="532">
        <v>1185.3676125</v>
      </c>
      <c r="F120" s="532">
        <v>2185.0579519000003</v>
      </c>
      <c r="G120" s="531">
        <f t="shared" si="18"/>
        <v>6266.25283365</v>
      </c>
      <c r="H120" s="532">
        <v>1094.13170659</v>
      </c>
      <c r="I120" s="532">
        <v>457.598049</v>
      </c>
      <c r="J120" s="532">
        <v>867.98952210000004</v>
      </c>
      <c r="K120" s="531">
        <f t="shared" si="16"/>
        <v>2419.7192776900001</v>
      </c>
      <c r="L120" s="532">
        <v>24.079802295</v>
      </c>
      <c r="M120" s="532">
        <v>0.39840684499999995</v>
      </c>
      <c r="N120" s="532">
        <v>2.8596624300000002</v>
      </c>
      <c r="O120" s="531">
        <f t="shared" si="17"/>
        <v>27.337871570000001</v>
      </c>
      <c r="P120" s="531">
        <f>+C120+O120+'[4]33a'!C118</f>
        <v>8818.1120746920005</v>
      </c>
      <c r="R120" s="559"/>
      <c r="T120" s="555"/>
    </row>
    <row r="121" spans="2:20" s="554" customFormat="1" ht="34.9" hidden="1" customHeight="1">
      <c r="B121" s="217">
        <v>44531</v>
      </c>
      <c r="C121" s="536">
        <f t="shared" si="15"/>
        <v>8715.4638638399992</v>
      </c>
      <c r="D121" s="537">
        <v>2927.3983117399998</v>
      </c>
      <c r="E121" s="537">
        <v>1198.2644816</v>
      </c>
      <c r="F121" s="537">
        <v>2138.8584385999998</v>
      </c>
      <c r="G121" s="536">
        <f t="shared" si="18"/>
        <v>6264.5212319399998</v>
      </c>
      <c r="H121" s="537">
        <v>1114.2946297999999</v>
      </c>
      <c r="I121" s="537">
        <v>459.64201300000002</v>
      </c>
      <c r="J121" s="537">
        <v>877.00598910000008</v>
      </c>
      <c r="K121" s="536">
        <f t="shared" si="16"/>
        <v>2450.9426318999999</v>
      </c>
      <c r="L121" s="537">
        <v>16.990010798</v>
      </c>
      <c r="M121" s="537">
        <v>0.138838453</v>
      </c>
      <c r="N121" s="537">
        <v>1.2711788100000001</v>
      </c>
      <c r="O121" s="536">
        <f t="shared" si="17"/>
        <v>18.400028061</v>
      </c>
      <c r="P121" s="536">
        <f>+C121+O121+'[4]33a'!C119</f>
        <v>8837.7305824329997</v>
      </c>
      <c r="R121" s="559"/>
      <c r="T121" s="555"/>
    </row>
    <row r="122" spans="2:20" s="554" customFormat="1" ht="34.9" hidden="1" customHeight="1">
      <c r="B122" s="215">
        <v>2022</v>
      </c>
      <c r="C122" s="891"/>
      <c r="D122" s="891"/>
      <c r="E122" s="891"/>
      <c r="F122" s="891"/>
      <c r="G122" s="891"/>
      <c r="H122" s="891"/>
      <c r="I122" s="891"/>
      <c r="J122" s="891"/>
      <c r="K122" s="891"/>
      <c r="L122" s="891"/>
      <c r="M122" s="891"/>
      <c r="N122" s="891"/>
      <c r="O122" s="891"/>
      <c r="P122" s="891"/>
      <c r="R122" s="559"/>
      <c r="T122" s="555"/>
    </row>
    <row r="123" spans="2:20" s="554" customFormat="1" ht="34.9" hidden="1" customHeight="1">
      <c r="B123" s="216">
        <v>44562</v>
      </c>
      <c r="C123" s="531">
        <f t="shared" si="15"/>
        <v>8757.1887102600012</v>
      </c>
      <c r="D123" s="532">
        <v>3009.4494458600002</v>
      </c>
      <c r="E123" s="532">
        <v>1203.1596674</v>
      </c>
      <c r="F123" s="532">
        <v>2135.5476799000003</v>
      </c>
      <c r="G123" s="531">
        <f t="shared" si="18"/>
        <v>6348.1567931600002</v>
      </c>
      <c r="H123" s="532">
        <v>1061.683084</v>
      </c>
      <c r="I123" s="532">
        <v>465.79419200000001</v>
      </c>
      <c r="J123" s="532">
        <v>881.55464110000003</v>
      </c>
      <c r="K123" s="531">
        <f t="shared" si="16"/>
        <v>2409.0319171000001</v>
      </c>
      <c r="L123" s="532">
        <v>26.591573928000003</v>
      </c>
      <c r="M123" s="532">
        <v>0.14476043199999999</v>
      </c>
      <c r="N123" s="532">
        <v>2.7697778799999999</v>
      </c>
      <c r="O123" s="531">
        <f t="shared" si="17"/>
        <v>29.50611224</v>
      </c>
      <c r="P123" s="531">
        <f>+C123+O123+'[4]33a'!C121</f>
        <v>8892.3921781140016</v>
      </c>
      <c r="R123" s="559"/>
      <c r="T123" s="555"/>
    </row>
    <row r="124" spans="2:20" s="554" customFormat="1" ht="34.9" hidden="1" customHeight="1">
      <c r="B124" s="217">
        <v>44593</v>
      </c>
      <c r="C124" s="536">
        <f t="shared" si="15"/>
        <v>8729.1872512099999</v>
      </c>
      <c r="D124" s="537">
        <v>3018.0579888899997</v>
      </c>
      <c r="E124" s="537">
        <v>1229.5102704000001</v>
      </c>
      <c r="F124" s="537">
        <v>2128.7787736999999</v>
      </c>
      <c r="G124" s="536">
        <f t="shared" si="18"/>
        <v>6376.3470329899992</v>
      </c>
      <c r="H124" s="537">
        <v>1010.3446191200001</v>
      </c>
      <c r="I124" s="537">
        <v>472.50955199999999</v>
      </c>
      <c r="J124" s="537">
        <v>869.98604710000006</v>
      </c>
      <c r="K124" s="536">
        <f t="shared" si="16"/>
        <v>2352.8402182200002</v>
      </c>
      <c r="L124" s="537">
        <v>19.837281524999998</v>
      </c>
      <c r="M124" s="537">
        <v>0.13684992600000001</v>
      </c>
      <c r="N124" s="537">
        <v>1.2410615</v>
      </c>
      <c r="O124" s="536">
        <f t="shared" si="17"/>
        <v>21.215192950999999</v>
      </c>
      <c r="P124" s="536">
        <f>+C124+O124+'[4]33a'!C122</f>
        <v>8857.5568809559991</v>
      </c>
      <c r="R124" s="559"/>
      <c r="T124" s="555"/>
    </row>
    <row r="125" spans="2:20" s="554" customFormat="1" ht="34.9" hidden="1" customHeight="1">
      <c r="B125" s="216">
        <v>44621</v>
      </c>
      <c r="C125" s="531">
        <f t="shared" si="15"/>
        <v>8946.6391578499988</v>
      </c>
      <c r="D125" s="532">
        <v>3121.5303629199998</v>
      </c>
      <c r="E125" s="532">
        <v>1256.8864022999999</v>
      </c>
      <c r="F125" s="532">
        <v>2130.8602747999998</v>
      </c>
      <c r="G125" s="531">
        <f t="shared" si="18"/>
        <v>6509.2770400199988</v>
      </c>
      <c r="H125" s="532">
        <v>1091.67003473</v>
      </c>
      <c r="I125" s="532">
        <v>483.09910400000001</v>
      </c>
      <c r="J125" s="532">
        <v>862.59297909999998</v>
      </c>
      <c r="K125" s="531">
        <f t="shared" si="16"/>
        <v>2437.36211783</v>
      </c>
      <c r="L125" s="532">
        <v>18.809787958999998</v>
      </c>
      <c r="M125" s="532">
        <v>0.122533033</v>
      </c>
      <c r="N125" s="532">
        <v>1.3302899500000001</v>
      </c>
      <c r="O125" s="531">
        <f t="shared" si="17"/>
        <v>20.262610941999998</v>
      </c>
      <c r="P125" s="531">
        <f>+C125+O125+'[4]33a'!C123</f>
        <v>9071.8651834629982</v>
      </c>
      <c r="R125" s="559"/>
      <c r="T125" s="555"/>
    </row>
    <row r="126" spans="2:20" s="554" customFormat="1" ht="34.9" hidden="1" customHeight="1">
      <c r="B126" s="217">
        <v>44652</v>
      </c>
      <c r="C126" s="536">
        <f t="shared" si="15"/>
        <v>8845.7897926799997</v>
      </c>
      <c r="D126" s="537">
        <v>3056.3958708599998</v>
      </c>
      <c r="E126" s="537">
        <v>1256.5514579999999</v>
      </c>
      <c r="F126" s="537">
        <v>2121.8716089</v>
      </c>
      <c r="G126" s="536">
        <f t="shared" si="18"/>
        <v>6434.8189377600002</v>
      </c>
      <c r="H126" s="537">
        <v>1073.1062358200002</v>
      </c>
      <c r="I126" s="537">
        <v>476.904628</v>
      </c>
      <c r="J126" s="537">
        <v>860.95999110000002</v>
      </c>
      <c r="K126" s="536">
        <f t="shared" si="16"/>
        <v>2410.9708549200004</v>
      </c>
      <c r="L126" s="537">
        <v>15.614264979</v>
      </c>
      <c r="M126" s="537">
        <v>0.14453640599999998</v>
      </c>
      <c r="N126" s="537">
        <v>0.580543174</v>
      </c>
      <c r="O126" s="536">
        <f t="shared" si="17"/>
        <v>16.339344559000001</v>
      </c>
      <c r="P126" s="536">
        <f>+C126+O126+'[4]33a'!C124</f>
        <v>8970.4113416939999</v>
      </c>
      <c r="R126" s="559"/>
      <c r="T126" s="555"/>
    </row>
    <row r="127" spans="2:20" s="554" customFormat="1" ht="34.9" hidden="1" customHeight="1">
      <c r="B127" s="216">
        <v>44682</v>
      </c>
      <c r="C127" s="531">
        <f t="shared" si="15"/>
        <v>8851.7260148700007</v>
      </c>
      <c r="D127" s="532">
        <v>3041.5225110000001</v>
      </c>
      <c r="E127" s="532">
        <v>1254.4993268000001</v>
      </c>
      <c r="F127" s="532">
        <v>2152.0889200000001</v>
      </c>
      <c r="G127" s="531">
        <f t="shared" si="18"/>
        <v>6448.1107578000001</v>
      </c>
      <c r="H127" s="532">
        <v>1064.47655697</v>
      </c>
      <c r="I127" s="532">
        <v>480.03944000000001</v>
      </c>
      <c r="J127" s="532">
        <v>859.09926010000004</v>
      </c>
      <c r="K127" s="531">
        <f t="shared" si="16"/>
        <v>2403.6152570700001</v>
      </c>
      <c r="L127" s="532">
        <v>14.936770393</v>
      </c>
      <c r="M127" s="532">
        <v>0.145500137</v>
      </c>
      <c r="N127" s="532">
        <v>0.62920651699999997</v>
      </c>
      <c r="O127" s="531">
        <f t="shared" si="17"/>
        <v>15.711477047000001</v>
      </c>
      <c r="P127" s="531">
        <f>+C127+O127+'[4]33a'!C125</f>
        <v>8980.2932397069999</v>
      </c>
      <c r="R127" s="559"/>
      <c r="T127" s="555"/>
    </row>
    <row r="128" spans="2:20" s="554" customFormat="1" ht="34.9" hidden="1" customHeight="1">
      <c r="B128" s="217">
        <v>44713</v>
      </c>
      <c r="C128" s="536">
        <f t="shared" si="15"/>
        <v>8958.8244019490012</v>
      </c>
      <c r="D128" s="537">
        <v>3027.6708444700002</v>
      </c>
      <c r="E128" s="537">
        <v>1269.1533436</v>
      </c>
      <c r="F128" s="537">
        <v>2196.6285440000001</v>
      </c>
      <c r="G128" s="536">
        <f t="shared" si="18"/>
        <v>6493.4527320700008</v>
      </c>
      <c r="H128" s="537">
        <v>1122.4709364600001</v>
      </c>
      <c r="I128" s="537">
        <v>487.88370716399999</v>
      </c>
      <c r="J128" s="537">
        <v>855.01702625500002</v>
      </c>
      <c r="K128" s="536">
        <f t="shared" si="16"/>
        <v>2465.3716698790004</v>
      </c>
      <c r="L128" s="537">
        <v>17.486949752000001</v>
      </c>
      <c r="M128" s="537">
        <v>1.0738140900000002</v>
      </c>
      <c r="N128" s="537">
        <v>0.96963363999999996</v>
      </c>
      <c r="O128" s="536">
        <f t="shared" si="17"/>
        <v>19.530397482000001</v>
      </c>
      <c r="P128" s="536">
        <f>+C128+O128+'[4]33a'!C126</f>
        <v>9098.0057770470012</v>
      </c>
      <c r="R128" s="559"/>
      <c r="T128" s="555"/>
    </row>
    <row r="129" spans="2:20" s="554" customFormat="1" ht="34.9" hidden="1" customHeight="1">
      <c r="B129" s="216">
        <v>44743</v>
      </c>
      <c r="C129" s="531">
        <f t="shared" si="15"/>
        <v>9118.6149214590005</v>
      </c>
      <c r="D129" s="532">
        <v>3147.1393054200003</v>
      </c>
      <c r="E129" s="532">
        <v>1257.0914887000001</v>
      </c>
      <c r="F129" s="532">
        <v>2201.3265065999999</v>
      </c>
      <c r="G129" s="531">
        <f t="shared" si="18"/>
        <v>6605.5573007200001</v>
      </c>
      <c r="H129" s="532">
        <v>1138.70518333</v>
      </c>
      <c r="I129" s="532">
        <v>482.48572280800005</v>
      </c>
      <c r="J129" s="532">
        <v>891.86671460100013</v>
      </c>
      <c r="K129" s="531">
        <f t="shared" si="16"/>
        <v>2513.057620739</v>
      </c>
      <c r="L129" s="532">
        <v>15.735712100999999</v>
      </c>
      <c r="M129" s="532">
        <v>1.03596</v>
      </c>
      <c r="N129" s="532">
        <v>1.2153926900000001</v>
      </c>
      <c r="O129" s="531">
        <f t="shared" si="17"/>
        <v>17.987064791000002</v>
      </c>
      <c r="P129" s="531">
        <f>+C129+O129+'[4]33a'!C127</f>
        <v>9258.8571376700002</v>
      </c>
      <c r="R129" s="559"/>
      <c r="T129" s="555"/>
    </row>
    <row r="130" spans="2:20" s="554" customFormat="1" ht="34.9" hidden="1" customHeight="1">
      <c r="B130" s="217">
        <v>44774</v>
      </c>
      <c r="C130" s="536">
        <f t="shared" si="15"/>
        <v>9121.8308436099996</v>
      </c>
      <c r="D130" s="537">
        <v>3208.21016323</v>
      </c>
      <c r="E130" s="537">
        <v>1244.0312724</v>
      </c>
      <c r="F130" s="537">
        <v>2215.8656405000002</v>
      </c>
      <c r="G130" s="536">
        <f t="shared" si="18"/>
        <v>6668.1070761299998</v>
      </c>
      <c r="H130" s="537">
        <v>1109.5894746400002</v>
      </c>
      <c r="I130" s="537">
        <v>475.659876</v>
      </c>
      <c r="J130" s="537">
        <v>868.47441684</v>
      </c>
      <c r="K130" s="536">
        <f t="shared" si="16"/>
        <v>2453.7237674799999</v>
      </c>
      <c r="L130" s="537">
        <v>16.488351344999998</v>
      </c>
      <c r="M130" s="537">
        <v>0.95495728700000004</v>
      </c>
      <c r="N130" s="537">
        <v>1.62321362</v>
      </c>
      <c r="O130" s="536">
        <f t="shared" si="17"/>
        <v>19.066522251999999</v>
      </c>
      <c r="P130" s="536">
        <f>+C130+O130+'[4]33a'!C128</f>
        <v>9268.924047597</v>
      </c>
      <c r="R130" s="559"/>
      <c r="T130" s="555"/>
    </row>
    <row r="131" spans="2:20" s="554" customFormat="1" ht="34.9" hidden="1" customHeight="1">
      <c r="B131" s="216">
        <v>44805</v>
      </c>
      <c r="C131" s="531">
        <f t="shared" si="15"/>
        <v>9014.1533070100013</v>
      </c>
      <c r="D131" s="532">
        <v>3080.0813521000005</v>
      </c>
      <c r="E131" s="532">
        <v>1230.7693747999999</v>
      </c>
      <c r="F131" s="532">
        <v>2238.4330826</v>
      </c>
      <c r="G131" s="531">
        <f t="shared" si="18"/>
        <v>6549.2838095000006</v>
      </c>
      <c r="H131" s="532">
        <v>1103.40028067</v>
      </c>
      <c r="I131" s="532">
        <v>479.022423</v>
      </c>
      <c r="J131" s="532">
        <v>882.44679384000005</v>
      </c>
      <c r="K131" s="531">
        <f t="shared" si="16"/>
        <v>2464.8694975099997</v>
      </c>
      <c r="L131" s="532">
        <v>12.555422030999999</v>
      </c>
      <c r="M131" s="532">
        <v>0.91261924699999997</v>
      </c>
      <c r="N131" s="532">
        <v>1.5187941599999999</v>
      </c>
      <c r="O131" s="531">
        <f t="shared" si="17"/>
        <v>14.986835438</v>
      </c>
      <c r="P131" s="531">
        <f>+C131+O131+'[4]33a'!C129</f>
        <v>9218.4868414930006</v>
      </c>
      <c r="R131" s="559"/>
      <c r="T131" s="555"/>
    </row>
    <row r="132" spans="2:20" s="554" customFormat="1" ht="34.9" hidden="1" customHeight="1">
      <c r="B132" s="217">
        <v>44835</v>
      </c>
      <c r="C132" s="536">
        <f t="shared" si="15"/>
        <v>9157.1840265999999</v>
      </c>
      <c r="D132" s="537">
        <v>3113.2589927399999</v>
      </c>
      <c r="E132" s="537">
        <v>1197.0429715</v>
      </c>
      <c r="F132" s="537">
        <v>2358.5277491500001</v>
      </c>
      <c r="G132" s="536">
        <f t="shared" si="18"/>
        <v>6668.8297133899996</v>
      </c>
      <c r="H132" s="537">
        <v>1104.6878925599999</v>
      </c>
      <c r="I132" s="537">
        <v>465.97344700000002</v>
      </c>
      <c r="J132" s="537">
        <v>917.69297365</v>
      </c>
      <c r="K132" s="536">
        <f t="shared" si="16"/>
        <v>2488.3543132099999</v>
      </c>
      <c r="L132" s="537">
        <v>17.194059261</v>
      </c>
      <c r="M132" s="537">
        <v>1.0030078499999999</v>
      </c>
      <c r="N132" s="537">
        <v>0.30952547999999996</v>
      </c>
      <c r="O132" s="536">
        <f t="shared" si="17"/>
        <v>18.506592591</v>
      </c>
      <c r="P132" s="536">
        <f>+C132+O132+'[4]33a'!C130</f>
        <v>9351.8068610850005</v>
      </c>
      <c r="R132" s="559"/>
      <c r="T132" s="555"/>
    </row>
    <row r="133" spans="2:20" s="554" customFormat="1" ht="34.9" hidden="1" customHeight="1">
      <c r="B133" s="216">
        <v>44866</v>
      </c>
      <c r="C133" s="531">
        <f t="shared" si="15"/>
        <v>9125.6048849700001</v>
      </c>
      <c r="D133" s="532">
        <v>3061.1921077500001</v>
      </c>
      <c r="E133" s="532">
        <v>1188.3331212000001</v>
      </c>
      <c r="F133" s="532">
        <v>2386.2525542499998</v>
      </c>
      <c r="G133" s="531">
        <f t="shared" si="18"/>
        <v>6635.7777832000002</v>
      </c>
      <c r="H133" s="532">
        <v>1102.6121559400001</v>
      </c>
      <c r="I133" s="532">
        <v>469.37444399999998</v>
      </c>
      <c r="J133" s="532">
        <v>917.84050182999999</v>
      </c>
      <c r="K133" s="531">
        <f t="shared" si="16"/>
        <v>2489.8271017699999</v>
      </c>
      <c r="L133" s="532">
        <v>19.279312793999999</v>
      </c>
      <c r="M133" s="532">
        <v>0.26364786200000001</v>
      </c>
      <c r="N133" s="532">
        <v>0.47045341299999999</v>
      </c>
      <c r="O133" s="531">
        <f t="shared" si="17"/>
        <v>20.013414069</v>
      </c>
      <c r="P133" s="531">
        <f>+C133+O133+'[4]33a'!C131</f>
        <v>9381.9960979690004</v>
      </c>
      <c r="R133" s="559"/>
      <c r="T133" s="555"/>
    </row>
    <row r="134" spans="2:20" s="554" customFormat="1" ht="34.9" hidden="1" customHeight="1">
      <c r="B134" s="217">
        <v>44896</v>
      </c>
      <c r="C134" s="536">
        <f t="shared" si="15"/>
        <v>8996.7179821499994</v>
      </c>
      <c r="D134" s="537">
        <v>2927.5877281100002</v>
      </c>
      <c r="E134" s="537">
        <v>1167.1165744</v>
      </c>
      <c r="F134" s="537">
        <v>2508.4023113499998</v>
      </c>
      <c r="G134" s="536">
        <f t="shared" si="18"/>
        <v>6603.1066138599999</v>
      </c>
      <c r="H134" s="537">
        <v>1021.63518011</v>
      </c>
      <c r="I134" s="537">
        <v>470.93657400000001</v>
      </c>
      <c r="J134" s="537">
        <v>901.03961417999994</v>
      </c>
      <c r="K134" s="536">
        <f t="shared" si="16"/>
        <v>2393.61136829</v>
      </c>
      <c r="L134" s="537">
        <v>13.478652442</v>
      </c>
      <c r="M134" s="537">
        <v>0.264220868</v>
      </c>
      <c r="N134" s="537">
        <v>1.58600805</v>
      </c>
      <c r="O134" s="536">
        <f t="shared" si="17"/>
        <v>15.32888136</v>
      </c>
      <c r="P134" s="536">
        <f>+C134+O134+'[4]33a'!C132</f>
        <v>9265.2086099339995</v>
      </c>
      <c r="R134" s="559"/>
      <c r="T134" s="555"/>
    </row>
    <row r="135" spans="2:20" s="554" customFormat="1" ht="34.9" hidden="1" customHeight="1">
      <c r="B135" s="215">
        <v>2023</v>
      </c>
      <c r="C135" s="891"/>
      <c r="D135" s="891"/>
      <c r="E135" s="891"/>
      <c r="F135" s="891"/>
      <c r="G135" s="891"/>
      <c r="H135" s="891"/>
      <c r="I135" s="891"/>
      <c r="J135" s="891"/>
      <c r="K135" s="891"/>
      <c r="L135" s="891"/>
      <c r="M135" s="891"/>
      <c r="N135" s="891"/>
      <c r="O135" s="891"/>
      <c r="P135" s="891"/>
      <c r="R135" s="559"/>
      <c r="T135" s="555"/>
    </row>
    <row r="136" spans="2:20" s="554" customFormat="1" ht="34.9" hidden="1" customHeight="1">
      <c r="B136" s="216">
        <v>44927</v>
      </c>
      <c r="C136" s="531">
        <f t="shared" si="15"/>
        <v>8928.2615006300002</v>
      </c>
      <c r="D136" s="532">
        <v>2862.5146770799997</v>
      </c>
      <c r="E136" s="532">
        <v>1160.1764573</v>
      </c>
      <c r="F136" s="532">
        <v>2552.7801221</v>
      </c>
      <c r="G136" s="531">
        <f t="shared" si="18"/>
        <v>6575.4712564799993</v>
      </c>
      <c r="H136" s="532">
        <v>944.03127259000007</v>
      </c>
      <c r="I136" s="532">
        <v>462.67260599999997</v>
      </c>
      <c r="J136" s="532">
        <v>946.08636555999999</v>
      </c>
      <c r="K136" s="531">
        <f t="shared" si="16"/>
        <v>2352.79024415</v>
      </c>
      <c r="L136" s="532">
        <v>20.095841252</v>
      </c>
      <c r="M136" s="532">
        <v>0.21954894899999999</v>
      </c>
      <c r="N136" s="532">
        <v>0.78751712899999993</v>
      </c>
      <c r="O136" s="531">
        <f t="shared" si="17"/>
        <v>21.102907330000001</v>
      </c>
      <c r="P136" s="531">
        <f>O136+C136+'33a'!C136</f>
        <v>9201.457559257</v>
      </c>
      <c r="Q136" s="555"/>
      <c r="R136" s="559"/>
      <c r="T136" s="555"/>
    </row>
    <row r="137" spans="2:20" s="554" customFormat="1" ht="34.9" hidden="1" customHeight="1">
      <c r="B137" s="217">
        <v>44958</v>
      </c>
      <c r="C137" s="536">
        <f t="shared" si="15"/>
        <v>8958.9556309899999</v>
      </c>
      <c r="D137" s="537">
        <v>2688.0347880700001</v>
      </c>
      <c r="E137" s="537">
        <v>1111.5096329</v>
      </c>
      <c r="F137" s="537">
        <v>2759.7623225500001</v>
      </c>
      <c r="G137" s="536">
        <f t="shared" si="18"/>
        <v>6559.3067435200001</v>
      </c>
      <c r="H137" s="537">
        <v>1001.29751595</v>
      </c>
      <c r="I137" s="537">
        <v>454.92292099999997</v>
      </c>
      <c r="J137" s="537">
        <v>943.42845051999996</v>
      </c>
      <c r="K137" s="536">
        <f t="shared" si="16"/>
        <v>2399.6488874699999</v>
      </c>
      <c r="L137" s="537">
        <v>16.953635561000002</v>
      </c>
      <c r="M137" s="537">
        <v>0.220410472</v>
      </c>
      <c r="N137" s="537">
        <v>3.0184036600000002</v>
      </c>
      <c r="O137" s="536">
        <f t="shared" si="17"/>
        <v>20.192449693000004</v>
      </c>
      <c r="P137" s="536">
        <f>O137+C137+'33a'!C137</f>
        <v>9257.1744939460004</v>
      </c>
      <c r="Q137" s="555"/>
      <c r="R137" s="559"/>
      <c r="T137" s="555"/>
    </row>
    <row r="138" spans="2:20" s="554" customFormat="1" ht="34.9" hidden="1" customHeight="1">
      <c r="B138" s="216">
        <v>44986</v>
      </c>
      <c r="C138" s="531">
        <f t="shared" si="15"/>
        <v>9187.0558650099993</v>
      </c>
      <c r="D138" s="532">
        <v>2713.4754736700002</v>
      </c>
      <c r="E138" s="532">
        <v>1129.0820841</v>
      </c>
      <c r="F138" s="532">
        <v>2856.5786203499997</v>
      </c>
      <c r="G138" s="531">
        <f t="shared" si="18"/>
        <v>6699.1361781199994</v>
      </c>
      <c r="H138" s="532">
        <v>1059.3065983900001</v>
      </c>
      <c r="I138" s="532">
        <v>456.566734</v>
      </c>
      <c r="J138" s="532">
        <v>972.04635450000001</v>
      </c>
      <c r="K138" s="531">
        <f t="shared" si="16"/>
        <v>2487.9196868899999</v>
      </c>
      <c r="L138" s="532">
        <v>15.756454913000001</v>
      </c>
      <c r="M138" s="532">
        <v>0.17820476000000002</v>
      </c>
      <c r="N138" s="532">
        <v>3.23060882</v>
      </c>
      <c r="O138" s="531">
        <f t="shared" si="17"/>
        <v>19.165268492999999</v>
      </c>
      <c r="P138" s="531">
        <f>O138+C138+'33a'!C138</f>
        <v>9459.0900417239991</v>
      </c>
      <c r="R138" s="559"/>
      <c r="T138" s="555"/>
    </row>
    <row r="139" spans="2:20" s="554" customFormat="1" ht="34.9" hidden="1" customHeight="1">
      <c r="B139" s="217">
        <v>45017</v>
      </c>
      <c r="C139" s="536">
        <f t="shared" si="15"/>
        <v>9127.5333309200014</v>
      </c>
      <c r="D139" s="537">
        <v>2622.7643165800005</v>
      </c>
      <c r="E139" s="537">
        <v>1119.754637</v>
      </c>
      <c r="F139" s="537">
        <v>2899.3921823999999</v>
      </c>
      <c r="G139" s="536">
        <f t="shared" si="18"/>
        <v>6641.9111359800008</v>
      </c>
      <c r="H139" s="537">
        <v>1036.66635354</v>
      </c>
      <c r="I139" s="537">
        <v>450.83880099999999</v>
      </c>
      <c r="J139" s="537">
        <v>998.11704039999995</v>
      </c>
      <c r="K139" s="536">
        <f t="shared" si="16"/>
        <v>2485.6221949400001</v>
      </c>
      <c r="L139" s="537">
        <v>18.133867715000001</v>
      </c>
      <c r="M139" s="537">
        <v>1.2149910700000002</v>
      </c>
      <c r="N139" s="537">
        <v>4.4202147800000002</v>
      </c>
      <c r="O139" s="536">
        <f t="shared" si="17"/>
        <v>23.769073564999999</v>
      </c>
      <c r="P139" s="536">
        <f>O139+C139+'33a'!C139</f>
        <v>9346.9807756610007</v>
      </c>
      <c r="R139" s="559"/>
      <c r="T139" s="555"/>
    </row>
    <row r="140" spans="2:20" s="554" customFormat="1" ht="34.9" hidden="1" customHeight="1">
      <c r="B140" s="216">
        <v>45047</v>
      </c>
      <c r="C140" s="531">
        <f t="shared" si="15"/>
        <v>8951.4638764600004</v>
      </c>
      <c r="D140" s="532">
        <v>2648.4094594499998</v>
      </c>
      <c r="E140" s="532">
        <v>1074.6723614</v>
      </c>
      <c r="F140" s="532">
        <v>2752.91057925</v>
      </c>
      <c r="G140" s="531">
        <f t="shared" si="18"/>
        <v>6475.9924000999999</v>
      </c>
      <c r="H140" s="532">
        <v>906.11202486000002</v>
      </c>
      <c r="I140" s="532">
        <v>445.031294</v>
      </c>
      <c r="J140" s="532">
        <v>1124.3281575000001</v>
      </c>
      <c r="K140" s="531">
        <f t="shared" si="16"/>
        <v>2475.47147636</v>
      </c>
      <c r="L140" s="532">
        <v>12.944335162</v>
      </c>
      <c r="M140" s="532">
        <v>1.3097618500000001</v>
      </c>
      <c r="N140" s="532">
        <v>2.3215486699999999</v>
      </c>
      <c r="O140" s="531">
        <f t="shared" si="17"/>
        <v>16.575645681999998</v>
      </c>
      <c r="P140" s="531">
        <f>O140+C140+'33a'!C140</f>
        <v>9228.9604726260004</v>
      </c>
      <c r="R140" s="559"/>
      <c r="T140" s="555"/>
    </row>
    <row r="141" spans="2:20" s="554" customFormat="1" ht="34.9" hidden="1" customHeight="1">
      <c r="B141" s="217">
        <v>45078</v>
      </c>
      <c r="C141" s="536">
        <f t="shared" si="15"/>
        <v>8975.0077108200003</v>
      </c>
      <c r="D141" s="537">
        <v>2613.1382150200002</v>
      </c>
      <c r="E141" s="537">
        <v>1081.7139712999999</v>
      </c>
      <c r="F141" s="537">
        <v>2798.30114675</v>
      </c>
      <c r="G141" s="536">
        <f t="shared" si="18"/>
        <v>6493.1533330700004</v>
      </c>
      <c r="H141" s="537">
        <v>887.87254474999997</v>
      </c>
      <c r="I141" s="537">
        <v>449.38733400000001</v>
      </c>
      <c r="J141" s="537">
        <v>1144.594499</v>
      </c>
      <c r="K141" s="536">
        <f t="shared" si="16"/>
        <v>2481.8543777499999</v>
      </c>
      <c r="L141" s="537">
        <v>20.698346718</v>
      </c>
      <c r="M141" s="537">
        <v>1.48325496</v>
      </c>
      <c r="N141" s="537">
        <v>2.1073321800000002</v>
      </c>
      <c r="O141" s="536">
        <f t="shared" si="17"/>
        <v>24.288933858</v>
      </c>
      <c r="P141" s="536">
        <f>O141+C141+'33a'!C141</f>
        <v>9264.1227298120011</v>
      </c>
      <c r="R141" s="559"/>
      <c r="T141" s="555"/>
    </row>
    <row r="142" spans="2:20" s="554" customFormat="1" ht="34.9" hidden="1" customHeight="1">
      <c r="B142" s="216">
        <v>45108</v>
      </c>
      <c r="C142" s="531">
        <f t="shared" si="15"/>
        <v>9086.9998427400005</v>
      </c>
      <c r="D142" s="532">
        <v>2598.3359715700003</v>
      </c>
      <c r="E142" s="532">
        <v>1050.8463730000001</v>
      </c>
      <c r="F142" s="532">
        <v>2923.6471000000001</v>
      </c>
      <c r="G142" s="531">
        <f t="shared" si="18"/>
        <v>6572.8294445700003</v>
      </c>
      <c r="H142" s="532">
        <v>914.79571457000009</v>
      </c>
      <c r="I142" s="532">
        <v>448.26581099999999</v>
      </c>
      <c r="J142" s="532">
        <v>1151.1088725999998</v>
      </c>
      <c r="K142" s="531">
        <f t="shared" si="16"/>
        <v>2514.1703981699998</v>
      </c>
      <c r="L142" s="532">
        <v>24.148717162000001</v>
      </c>
      <c r="M142" s="532">
        <v>0.12707824099999998</v>
      </c>
      <c r="N142" s="532">
        <v>2.7337200199999998</v>
      </c>
      <c r="O142" s="531">
        <f t="shared" si="17"/>
        <v>27.009515423</v>
      </c>
      <c r="P142" s="531">
        <f>O142+C142+'33a'!C142</f>
        <v>9350.9510212150017</v>
      </c>
      <c r="R142" s="559"/>
      <c r="T142" s="555"/>
    </row>
    <row r="143" spans="2:20" s="554" customFormat="1" ht="34.9" hidden="1" customHeight="1">
      <c r="B143" s="217">
        <v>45139</v>
      </c>
      <c r="C143" s="536">
        <f>+G143+K143</f>
        <v>9006.7524102700008</v>
      </c>
      <c r="D143" s="537">
        <v>2577.6152977500001</v>
      </c>
      <c r="E143" s="537">
        <v>1031.779593</v>
      </c>
      <c r="F143" s="537">
        <v>2923.5467331999998</v>
      </c>
      <c r="G143" s="536">
        <f t="shared" si="18"/>
        <v>6532.9416239499997</v>
      </c>
      <c r="H143" s="537">
        <v>862.0377503200001</v>
      </c>
      <c r="I143" s="537">
        <v>404.25375000000003</v>
      </c>
      <c r="J143" s="537">
        <v>1207.519286</v>
      </c>
      <c r="K143" s="536">
        <f t="shared" si="16"/>
        <v>2473.8107863200003</v>
      </c>
      <c r="L143" s="537">
        <v>15.270074311</v>
      </c>
      <c r="M143" s="537">
        <v>0.26575010900000001</v>
      </c>
      <c r="N143" s="537">
        <v>1.9919395600000001</v>
      </c>
      <c r="O143" s="536">
        <f t="shared" si="17"/>
        <v>17.52776398</v>
      </c>
      <c r="P143" s="536">
        <f>O143+C143+'33a'!C143</f>
        <v>9281.6752711140016</v>
      </c>
      <c r="R143" s="559"/>
      <c r="T143" s="555"/>
    </row>
    <row r="144" spans="2:20" s="554" customFormat="1" ht="34.9" hidden="1" customHeight="1">
      <c r="B144" s="216">
        <v>45170</v>
      </c>
      <c r="C144" s="531">
        <f>+G144+K144</f>
        <v>9115.8675525600011</v>
      </c>
      <c r="D144" s="532">
        <v>2743.2252491600002</v>
      </c>
      <c r="E144" s="532">
        <v>1009.2475949</v>
      </c>
      <c r="F144" s="532">
        <v>2866.6348361</v>
      </c>
      <c r="G144" s="531">
        <f t="shared" si="18"/>
        <v>6619.1076801600002</v>
      </c>
      <c r="H144" s="532">
        <v>906.90646449999997</v>
      </c>
      <c r="I144" s="532">
        <v>395.59334899999999</v>
      </c>
      <c r="J144" s="532">
        <v>1194.2600589000001</v>
      </c>
      <c r="K144" s="531">
        <f t="shared" si="16"/>
        <v>2496.7598723999999</v>
      </c>
      <c r="L144" s="532">
        <v>16.821499754999998</v>
      </c>
      <c r="M144" s="532">
        <v>0.14208200800000001</v>
      </c>
      <c r="N144" s="532">
        <v>2.6921611599999999</v>
      </c>
      <c r="O144" s="531">
        <f t="shared" si="17"/>
        <v>19.655742922999998</v>
      </c>
      <c r="P144" s="531">
        <f>O144+C144+'33a'!C144</f>
        <v>9348.1675327880002</v>
      </c>
      <c r="R144" s="559"/>
      <c r="T144" s="555"/>
    </row>
    <row r="145" spans="2:20" s="554" customFormat="1" ht="34.9" hidden="1" customHeight="1">
      <c r="B145" s="217">
        <v>45201</v>
      </c>
      <c r="C145" s="536">
        <f>+G145+K145</f>
        <v>9016.5442683000001</v>
      </c>
      <c r="D145" s="537">
        <v>2569.12639205</v>
      </c>
      <c r="E145" s="537">
        <v>1000.7176984</v>
      </c>
      <c r="F145" s="537">
        <v>2963.3167374999998</v>
      </c>
      <c r="G145" s="536">
        <f>SUM(D145:F145)</f>
        <v>6533.1608279499997</v>
      </c>
      <c r="H145" s="537">
        <v>900.52294695000001</v>
      </c>
      <c r="I145" s="537">
        <v>389.12838599999998</v>
      </c>
      <c r="J145" s="537">
        <v>1193.7321074000001</v>
      </c>
      <c r="K145" s="536">
        <f>SUM(H145:J145)</f>
        <v>2483.38344035</v>
      </c>
      <c r="L145" s="537">
        <v>15.050873169999999</v>
      </c>
      <c r="M145" s="537">
        <v>0.22965674799999999</v>
      </c>
      <c r="N145" s="537">
        <v>2.0657384199999997</v>
      </c>
      <c r="O145" s="536">
        <f>SUM(L145:N145)</f>
        <v>17.346268337999998</v>
      </c>
      <c r="P145" s="536">
        <f>O145+C145+'33a'!C145</f>
        <v>9232.3920067119998</v>
      </c>
      <c r="R145" s="555"/>
      <c r="S145" s="555"/>
      <c r="T145" s="555"/>
    </row>
    <row r="146" spans="2:20" s="554" customFormat="1" ht="34.9" hidden="1" customHeight="1">
      <c r="B146" s="216">
        <v>45233</v>
      </c>
      <c r="C146" s="531">
        <f>+G146+K146</f>
        <v>9015.3349936499999</v>
      </c>
      <c r="D146" s="532">
        <v>2536.39272618</v>
      </c>
      <c r="E146" s="532">
        <v>995.17545500000006</v>
      </c>
      <c r="F146" s="532">
        <v>2989.3104819999999</v>
      </c>
      <c r="G146" s="531">
        <f>SUM(D146:F146)</f>
        <v>6520.8786631799994</v>
      </c>
      <c r="H146" s="532">
        <v>872.54303727000001</v>
      </c>
      <c r="I146" s="532">
        <v>396.98594900000001</v>
      </c>
      <c r="J146" s="532">
        <v>1224.9273442000001</v>
      </c>
      <c r="K146" s="531">
        <f>SUM(H146:J146)</f>
        <v>2494.4563304700005</v>
      </c>
      <c r="L146" s="532">
        <v>20.376825599</v>
      </c>
      <c r="M146" s="532">
        <v>0.21561231</v>
      </c>
      <c r="N146" s="532">
        <v>1.80486418</v>
      </c>
      <c r="O146" s="531">
        <f>SUM(L146:N146)</f>
        <v>22.397302089</v>
      </c>
      <c r="P146" s="531">
        <f>O146+C146+'33a'!C146</f>
        <v>9219.2059117099998</v>
      </c>
      <c r="R146" s="559"/>
      <c r="T146" s="555"/>
    </row>
    <row r="147" spans="2:20" s="554" customFormat="1" ht="34.9" hidden="1" customHeight="1">
      <c r="B147" s="553">
        <v>45261</v>
      </c>
      <c r="C147" s="611">
        <v>9062.6829471099991</v>
      </c>
      <c r="D147" s="610">
        <v>2557.5896036999998</v>
      </c>
      <c r="E147" s="610">
        <v>985.68074710000008</v>
      </c>
      <c r="F147" s="610">
        <v>3003.8515415000002</v>
      </c>
      <c r="G147" s="611">
        <v>6547.1218922999997</v>
      </c>
      <c r="H147" s="610">
        <v>865.77603891000001</v>
      </c>
      <c r="I147" s="610">
        <v>423.867503</v>
      </c>
      <c r="J147" s="610">
        <v>1225.9175129</v>
      </c>
      <c r="K147" s="611">
        <v>2515.5610548100003</v>
      </c>
      <c r="L147" s="610">
        <v>17.847193952999998</v>
      </c>
      <c r="M147" s="610">
        <v>0.19752904300000002</v>
      </c>
      <c r="N147" s="610">
        <v>3.2672615499999997</v>
      </c>
      <c r="O147" s="611">
        <v>21.311984545999998</v>
      </c>
      <c r="P147" s="611">
        <v>9275.4294160369991</v>
      </c>
      <c r="R147" s="555"/>
      <c r="S147" s="555"/>
      <c r="T147" s="555"/>
    </row>
    <row r="148" spans="2:20" s="554" customFormat="1" ht="34.9" hidden="1" customHeight="1">
      <c r="B148" s="1009">
        <v>2024</v>
      </c>
      <c r="C148" s="1018"/>
      <c r="D148" s="1018"/>
      <c r="E148" s="1018"/>
      <c r="F148" s="1018"/>
      <c r="G148" s="1018"/>
      <c r="H148" s="1018"/>
      <c r="I148" s="1018"/>
      <c r="J148" s="1018"/>
      <c r="K148" s="1018"/>
      <c r="L148" s="1018"/>
      <c r="M148" s="1018"/>
      <c r="N148" s="1018"/>
      <c r="O148" s="1018"/>
      <c r="P148" s="1018"/>
      <c r="R148" s="559"/>
      <c r="T148" s="555"/>
    </row>
    <row r="149" spans="2:20" s="554" customFormat="1" ht="34.9" hidden="1" customHeight="1">
      <c r="B149" s="216">
        <v>45292</v>
      </c>
      <c r="C149" s="531">
        <f t="shared" ref="C149:C159" si="19">+G149+K149</f>
        <v>9091.1613509990002</v>
      </c>
      <c r="D149" s="532">
        <v>2549.5423496779999</v>
      </c>
      <c r="E149" s="532">
        <v>982.08251772099993</v>
      </c>
      <c r="F149" s="532">
        <v>3061.2842998400001</v>
      </c>
      <c r="G149" s="531">
        <f t="shared" ref="G149:G159" si="20">SUM(D149:F149)</f>
        <v>6592.9091672390005</v>
      </c>
      <c r="H149" s="532">
        <v>875.78924855999992</v>
      </c>
      <c r="I149" s="532">
        <v>421.80343299999998</v>
      </c>
      <c r="J149" s="532">
        <v>1200.6595022000001</v>
      </c>
      <c r="K149" s="531">
        <f t="shared" ref="K149:K159" si="21">SUM(H149:J149)</f>
        <v>2498.2521837599998</v>
      </c>
      <c r="L149" s="532">
        <v>20.276980821999995</v>
      </c>
      <c r="M149" s="532">
        <v>0.185651279</v>
      </c>
      <c r="N149" s="532">
        <v>5.4947751600000005</v>
      </c>
      <c r="O149" s="531">
        <f>SUM(L149:N149)</f>
        <v>25.957407260999997</v>
      </c>
      <c r="P149" s="531">
        <f>O149+C149+'33a'!C149</f>
        <v>9275.3854514899995</v>
      </c>
      <c r="R149" s="559"/>
      <c r="T149" s="555"/>
    </row>
    <row r="150" spans="2:20" s="554" customFormat="1" ht="34.9" hidden="1" customHeight="1">
      <c r="B150" s="217">
        <v>45323</v>
      </c>
      <c r="C150" s="536">
        <f t="shared" si="19"/>
        <v>9125.6765305949993</v>
      </c>
      <c r="D150" s="537">
        <v>2615.9233669790001</v>
      </c>
      <c r="E150" s="537">
        <v>954.03205012600006</v>
      </c>
      <c r="F150" s="537">
        <v>3044.1350750199999</v>
      </c>
      <c r="G150" s="536">
        <f t="shared" si="20"/>
        <v>6614.0904921250003</v>
      </c>
      <c r="H150" s="537">
        <v>842.72371497000006</v>
      </c>
      <c r="I150" s="537">
        <v>449.02991400000002</v>
      </c>
      <c r="J150" s="537">
        <v>1219.8324094999998</v>
      </c>
      <c r="K150" s="536">
        <f t="shared" si="21"/>
        <v>2511.5860384699999</v>
      </c>
      <c r="L150" s="537">
        <v>19.691127820999998</v>
      </c>
      <c r="M150" s="537">
        <v>0.241384874</v>
      </c>
      <c r="N150" s="537">
        <v>4.7715119800000005</v>
      </c>
      <c r="O150" s="536">
        <f>SUM(L150:N150)</f>
        <v>24.704024674999999</v>
      </c>
      <c r="P150" s="536">
        <f>O150+C150+'33a'!C150</f>
        <v>9289.065593072999</v>
      </c>
      <c r="R150" s="559"/>
      <c r="T150" s="555"/>
    </row>
    <row r="151" spans="2:20" s="554" customFormat="1" ht="34.9" hidden="1" customHeight="1">
      <c r="B151" s="216">
        <v>45352</v>
      </c>
      <c r="C151" s="531">
        <f t="shared" si="19"/>
        <v>9162.0178070270013</v>
      </c>
      <c r="D151" s="532">
        <v>2663.7120847189999</v>
      </c>
      <c r="E151" s="532">
        <v>974.22151308800005</v>
      </c>
      <c r="F151" s="532">
        <v>3030.2341709000002</v>
      </c>
      <c r="G151" s="531">
        <f t="shared" si="20"/>
        <v>6668.1677687070005</v>
      </c>
      <c r="H151" s="532">
        <v>818.76648462000003</v>
      </c>
      <c r="I151" s="532">
        <v>447.648143</v>
      </c>
      <c r="J151" s="532">
        <v>1227.4354106999999</v>
      </c>
      <c r="K151" s="531">
        <f t="shared" si="21"/>
        <v>2493.8500383199998</v>
      </c>
      <c r="L151" s="532">
        <v>19.035247381000001</v>
      </c>
      <c r="M151" s="532">
        <v>0.14617891200000002</v>
      </c>
      <c r="N151" s="532">
        <v>4.2957599999999996</v>
      </c>
      <c r="O151" s="531">
        <f>SUM(L151:N151)</f>
        <v>23.477186293000003</v>
      </c>
      <c r="P151" s="531">
        <f>O151+C151+'33a'!C151</f>
        <v>9334.0473432830004</v>
      </c>
      <c r="R151" s="559"/>
      <c r="T151" s="555"/>
    </row>
    <row r="152" spans="2:20" s="554" customFormat="1" ht="34.9" hidden="1" customHeight="1">
      <c r="B152" s="217">
        <v>45383</v>
      </c>
      <c r="C152" s="536">
        <f t="shared" si="19"/>
        <v>9218.6713027759997</v>
      </c>
      <c r="D152" s="537">
        <v>2604.0684198440003</v>
      </c>
      <c r="E152" s="537">
        <v>964.80742423200002</v>
      </c>
      <c r="F152" s="537">
        <v>3010.50193855</v>
      </c>
      <c r="G152" s="536">
        <f t="shared" si="20"/>
        <v>6579.3777826260002</v>
      </c>
      <c r="H152" s="537">
        <v>842.41289385000005</v>
      </c>
      <c r="I152" s="537">
        <v>557.561195</v>
      </c>
      <c r="J152" s="537">
        <v>1239.3194312999999</v>
      </c>
      <c r="K152" s="536">
        <f t="shared" si="21"/>
        <v>2639.2935201499999</v>
      </c>
      <c r="L152" s="537">
        <v>12.776201456000001</v>
      </c>
      <c r="M152" s="537">
        <v>0.86285776800000002</v>
      </c>
      <c r="N152" s="537">
        <v>4.4592667500000003</v>
      </c>
      <c r="O152" s="536">
        <f>SUM(L152:N152)</f>
        <v>18.098325974000002</v>
      </c>
      <c r="P152" s="536">
        <f>O152+C152+'33a'!C152</f>
        <v>9391.2579340690008</v>
      </c>
      <c r="R152" s="559"/>
      <c r="T152" s="555"/>
    </row>
    <row r="153" spans="2:20" s="554" customFormat="1" ht="34.9" hidden="1" customHeight="1">
      <c r="B153" s="216">
        <v>45413</v>
      </c>
      <c r="C153" s="531">
        <f t="shared" si="19"/>
        <v>9251.8714500090009</v>
      </c>
      <c r="D153" s="532">
        <v>2631.5220212419995</v>
      </c>
      <c r="E153" s="532">
        <v>958.18879322700002</v>
      </c>
      <c r="F153" s="532">
        <v>3039.547442</v>
      </c>
      <c r="G153" s="531">
        <f t="shared" si="20"/>
        <v>6629.2582564690001</v>
      </c>
      <c r="H153" s="532">
        <v>867.49654734000001</v>
      </c>
      <c r="I153" s="532">
        <v>505.46606100000002</v>
      </c>
      <c r="J153" s="532">
        <v>1249.6505852000003</v>
      </c>
      <c r="K153" s="531">
        <f t="shared" si="21"/>
        <v>2622.6131935400003</v>
      </c>
      <c r="L153" s="532">
        <v>18.090748957999995</v>
      </c>
      <c r="M153" s="532">
        <v>0.432741773</v>
      </c>
      <c r="N153" s="532">
        <v>4.5709690999999992</v>
      </c>
      <c r="O153" s="531">
        <f>SUM(L153:N153)</f>
        <v>23.094459830999995</v>
      </c>
      <c r="P153" s="531">
        <f>O153+C153+'33a'!C153</f>
        <v>9425.4583141100011</v>
      </c>
      <c r="R153" s="559"/>
      <c r="T153" s="555"/>
    </row>
    <row r="154" spans="2:20" s="554" customFormat="1" ht="34.9" hidden="1" customHeight="1">
      <c r="B154" s="217">
        <v>45444</v>
      </c>
      <c r="C154" s="536">
        <v>9303.1</v>
      </c>
      <c r="D154" s="537">
        <v>2646.7</v>
      </c>
      <c r="E154" s="537">
        <v>964.9</v>
      </c>
      <c r="F154" s="537">
        <v>3080.4</v>
      </c>
      <c r="G154" s="536">
        <v>6692</v>
      </c>
      <c r="H154" s="537">
        <v>873.9</v>
      </c>
      <c r="I154" s="537">
        <v>463.1</v>
      </c>
      <c r="J154" s="537">
        <v>1274.0999999999999</v>
      </c>
      <c r="K154" s="536">
        <v>2611.1</v>
      </c>
      <c r="L154" s="537">
        <v>17.8</v>
      </c>
      <c r="M154" s="537">
        <v>0.3</v>
      </c>
      <c r="N154" s="537">
        <v>7.1</v>
      </c>
      <c r="O154" s="536">
        <v>25.1</v>
      </c>
      <c r="P154" s="536">
        <v>9475.4</v>
      </c>
      <c r="R154" s="559"/>
      <c r="T154" s="555"/>
    </row>
    <row r="155" spans="2:20" s="554" customFormat="1" ht="34.9" hidden="1" customHeight="1">
      <c r="B155" s="216" t="s">
        <v>1036</v>
      </c>
      <c r="C155" s="531">
        <f t="shared" si="19"/>
        <v>9792.8590000000004</v>
      </c>
      <c r="D155" s="532">
        <v>2662.3429999999998</v>
      </c>
      <c r="E155" s="532">
        <v>934.298</v>
      </c>
      <c r="F155" s="532">
        <v>3451.875</v>
      </c>
      <c r="G155" s="531">
        <f t="shared" si="20"/>
        <v>7048.5159999999996</v>
      </c>
      <c r="H155" s="532">
        <v>909.63400000000001</v>
      </c>
      <c r="I155" s="532">
        <v>474.43299999999999</v>
      </c>
      <c r="J155" s="532">
        <v>1360.2760000000001</v>
      </c>
      <c r="K155" s="531">
        <f t="shared" si="21"/>
        <v>2744.3429999999998</v>
      </c>
      <c r="L155" s="532">
        <v>21.376000000000001</v>
      </c>
      <c r="M155" s="532">
        <v>0.222</v>
      </c>
      <c r="N155" s="532">
        <v>5.556</v>
      </c>
      <c r="O155" s="531">
        <f>SUM(L155:N155)</f>
        <v>27.154000000000003</v>
      </c>
      <c r="P155" s="531">
        <f>O155+C155+'33a'!C155</f>
        <v>9925.7340000000004</v>
      </c>
      <c r="R155" s="559"/>
      <c r="T155" s="555"/>
    </row>
    <row r="156" spans="2:20" s="554" customFormat="1" ht="34.9" hidden="1" customHeight="1">
      <c r="B156" s="217">
        <v>45505</v>
      </c>
      <c r="C156" s="536">
        <v>9663.5939144229997</v>
      </c>
      <c r="D156" s="537">
        <v>2564.0798717349999</v>
      </c>
      <c r="E156" s="537">
        <v>928.26472975800004</v>
      </c>
      <c r="F156" s="537">
        <v>3464.4863135999999</v>
      </c>
      <c r="G156" s="536">
        <v>6956.8309150929999</v>
      </c>
      <c r="H156" s="537">
        <v>844.65054123000004</v>
      </c>
      <c r="I156" s="537">
        <v>468.21987100000001</v>
      </c>
      <c r="J156" s="537">
        <v>1393.8925870999997</v>
      </c>
      <c r="K156" s="536">
        <v>2706.7629993299997</v>
      </c>
      <c r="L156" s="537">
        <v>14.657498365</v>
      </c>
      <c r="M156" s="537">
        <v>0.22599924199999999</v>
      </c>
      <c r="N156" s="537">
        <v>4.3033984000000007</v>
      </c>
      <c r="O156" s="536">
        <v>19.186896007000001</v>
      </c>
      <c r="P156" s="536">
        <v>9817.5643547519994</v>
      </c>
      <c r="R156" s="559"/>
      <c r="T156" s="555"/>
    </row>
    <row r="157" spans="2:20" s="554" customFormat="1" ht="34.9" hidden="1" customHeight="1">
      <c r="B157" s="216">
        <v>45559</v>
      </c>
      <c r="C157" s="531">
        <f t="shared" si="19"/>
        <v>9736.967776761001</v>
      </c>
      <c r="D157" s="532">
        <v>2594.7836515869994</v>
      </c>
      <c r="E157" s="532">
        <v>913.72601590400006</v>
      </c>
      <c r="F157" s="532">
        <v>3503.5746070500004</v>
      </c>
      <c r="G157" s="531">
        <f t="shared" si="20"/>
        <v>7012.084274541</v>
      </c>
      <c r="H157" s="532">
        <v>842.22406582000008</v>
      </c>
      <c r="I157" s="532">
        <v>489.216995</v>
      </c>
      <c r="J157" s="532">
        <v>1393.4424414000002</v>
      </c>
      <c r="K157" s="531">
        <f t="shared" si="21"/>
        <v>2724.8835022200001</v>
      </c>
      <c r="L157" s="532">
        <v>17.951840613000002</v>
      </c>
      <c r="M157" s="532">
        <v>0.38729209600000003</v>
      </c>
      <c r="N157" s="532">
        <v>4.9872749499999998</v>
      </c>
      <c r="O157" s="531">
        <f>SUM(L157:N157)</f>
        <v>23.326407659000001</v>
      </c>
      <c r="P157" s="531">
        <f>O157+C157+'33a'!C157</f>
        <v>9846.5583577450016</v>
      </c>
      <c r="R157" s="559"/>
      <c r="T157" s="555"/>
    </row>
    <row r="158" spans="2:20" s="554" customFormat="1" ht="34.9" hidden="1" customHeight="1">
      <c r="B158" s="217">
        <v>45590</v>
      </c>
      <c r="C158" s="536">
        <v>9674.8126347879988</v>
      </c>
      <c r="D158" s="537">
        <v>2587.6998630319999</v>
      </c>
      <c r="E158" s="537">
        <v>903.34426518600003</v>
      </c>
      <c r="F158" s="537">
        <v>3506.9893391799997</v>
      </c>
      <c r="G158" s="536">
        <v>6998.0334673979996</v>
      </c>
      <c r="H158" s="537">
        <v>830.26407868999991</v>
      </c>
      <c r="I158" s="537">
        <v>473.63914</v>
      </c>
      <c r="J158" s="537">
        <v>1372.8759487</v>
      </c>
      <c r="K158" s="536">
        <v>2676.7791673900001</v>
      </c>
      <c r="L158" s="537">
        <v>12.556861767999999</v>
      </c>
      <c r="M158" s="537">
        <v>0.20404481400000002</v>
      </c>
      <c r="N158" s="537">
        <v>5.4520988200000007</v>
      </c>
      <c r="O158" s="536">
        <v>18.213005402</v>
      </c>
      <c r="P158" s="536">
        <v>9766.3765093569982</v>
      </c>
      <c r="R158" s="559"/>
      <c r="T158" s="555"/>
    </row>
    <row r="159" spans="2:20" s="554" customFormat="1" ht="34.9" hidden="1" customHeight="1">
      <c r="B159" s="216">
        <v>45621</v>
      </c>
      <c r="C159" s="531">
        <f t="shared" si="19"/>
        <v>9915.1310000000012</v>
      </c>
      <c r="D159" s="532">
        <v>2709.384</v>
      </c>
      <c r="E159" s="532">
        <v>924.21199999999999</v>
      </c>
      <c r="F159" s="532">
        <v>3520.3710000000001</v>
      </c>
      <c r="G159" s="531">
        <f t="shared" si="20"/>
        <v>7153.9670000000006</v>
      </c>
      <c r="H159" s="532">
        <v>885.17499999999995</v>
      </c>
      <c r="I159" s="532">
        <v>468.77800000000002</v>
      </c>
      <c r="J159" s="532">
        <v>1407.211</v>
      </c>
      <c r="K159" s="531">
        <f t="shared" si="21"/>
        <v>2761.1639999999998</v>
      </c>
      <c r="L159" s="532">
        <v>10.192</v>
      </c>
      <c r="M159" s="532">
        <v>0.34300000000000003</v>
      </c>
      <c r="N159" s="532">
        <v>5.0460000000000003</v>
      </c>
      <c r="O159" s="531">
        <f>SUM(L159:N159)</f>
        <v>15.581</v>
      </c>
      <c r="P159" s="531">
        <f>O159+C159+'33a'!C159</f>
        <v>10000.539000000001</v>
      </c>
      <c r="R159" s="559"/>
      <c r="T159" s="555"/>
    </row>
    <row r="160" spans="2:20" s="554" customFormat="1" ht="34.9" hidden="1" customHeight="1">
      <c r="B160" s="553">
        <v>45652</v>
      </c>
      <c r="C160" s="611">
        <v>9891.7592505479988</v>
      </c>
      <c r="D160" s="610">
        <v>2666.220220534</v>
      </c>
      <c r="E160" s="610">
        <v>910.28740847400002</v>
      </c>
      <c r="F160" s="610">
        <v>3570.5279205900001</v>
      </c>
      <c r="G160" s="611">
        <v>7147.0355495980002</v>
      </c>
      <c r="H160" s="610">
        <v>888.19281715</v>
      </c>
      <c r="I160" s="610">
        <v>463.70018900000002</v>
      </c>
      <c r="J160" s="610">
        <v>1392.8306947999997</v>
      </c>
      <c r="K160" s="611">
        <v>2744.7237009499995</v>
      </c>
      <c r="L160" s="610">
        <v>16.796924465999997</v>
      </c>
      <c r="M160" s="610">
        <v>0.54037252599999996</v>
      </c>
      <c r="N160" s="610">
        <v>6.3580944100000005</v>
      </c>
      <c r="O160" s="611">
        <v>23.695391401999995</v>
      </c>
      <c r="P160" s="611">
        <v>9998.5537202629985</v>
      </c>
      <c r="R160" s="559"/>
      <c r="T160" s="555"/>
    </row>
    <row r="161" spans="2:20" s="554" customFormat="1" ht="34.9" customHeight="1">
      <c r="B161" s="1009">
        <v>2025</v>
      </c>
      <c r="C161" s="1018"/>
      <c r="D161" s="1018"/>
      <c r="E161" s="1018"/>
      <c r="F161" s="1018"/>
      <c r="G161" s="1018"/>
      <c r="H161" s="1018"/>
      <c r="I161" s="1018"/>
      <c r="J161" s="1018"/>
      <c r="K161" s="1018"/>
      <c r="L161" s="1018"/>
      <c r="M161" s="1018"/>
      <c r="N161" s="1018"/>
      <c r="O161" s="1018"/>
      <c r="P161" s="1018"/>
      <c r="R161" s="559"/>
      <c r="T161" s="555"/>
    </row>
    <row r="162" spans="2:20" s="554" customFormat="1" ht="34.9" hidden="1" customHeight="1">
      <c r="B162" s="216">
        <v>45658</v>
      </c>
      <c r="C162" s="531">
        <f>+G162+K162</f>
        <v>9979.2219999999998</v>
      </c>
      <c r="D162" s="532">
        <v>2726.2869999999998</v>
      </c>
      <c r="E162" s="532">
        <v>898.43100000000004</v>
      </c>
      <c r="F162" s="532">
        <v>3590.3539999999998</v>
      </c>
      <c r="G162" s="531">
        <f>SUM(D162:F162)</f>
        <v>7215.0720000000001</v>
      </c>
      <c r="H162" s="532">
        <v>884.798</v>
      </c>
      <c r="I162" s="532">
        <v>465.084</v>
      </c>
      <c r="J162" s="532">
        <v>1414.268</v>
      </c>
      <c r="K162" s="531">
        <f>SUM(H162:J162)</f>
        <v>2764.15</v>
      </c>
      <c r="L162" s="532">
        <v>15.445</v>
      </c>
      <c r="M162" s="532">
        <v>1.907</v>
      </c>
      <c r="N162" s="532">
        <v>6.0229999999999997</v>
      </c>
      <c r="O162" s="531">
        <f>SUM(L162:N162)</f>
        <v>23.375</v>
      </c>
      <c r="P162" s="531">
        <f>O162+C162+'33a'!C162</f>
        <v>10090.003999999999</v>
      </c>
      <c r="R162" s="559"/>
      <c r="T162" s="555"/>
    </row>
    <row r="163" spans="2:20" s="554" customFormat="1" ht="34.9" hidden="1" customHeight="1">
      <c r="B163" s="217">
        <v>45690</v>
      </c>
      <c r="C163" s="536">
        <v>10251.594364726001</v>
      </c>
      <c r="D163" s="537">
        <v>2802.1870431010002</v>
      </c>
      <c r="E163" s="537">
        <v>950.62219782500006</v>
      </c>
      <c r="F163" s="537">
        <v>3659.8616675300004</v>
      </c>
      <c r="G163" s="536">
        <v>7412.6709084560007</v>
      </c>
      <c r="H163" s="537">
        <v>960.19135576999997</v>
      </c>
      <c r="I163" s="537">
        <v>467.08611500000001</v>
      </c>
      <c r="J163" s="537">
        <v>1411.6459855000001</v>
      </c>
      <c r="K163" s="536">
        <v>2838.9234562700003</v>
      </c>
      <c r="L163" s="537">
        <v>19.419961698999998</v>
      </c>
      <c r="M163" s="537">
        <v>0.83811617500000002</v>
      </c>
      <c r="N163" s="537">
        <v>7.4488614699999998</v>
      </c>
      <c r="O163" s="536">
        <v>27.706939343999998</v>
      </c>
      <c r="P163" s="536">
        <v>10366.55446019</v>
      </c>
      <c r="R163" s="559"/>
      <c r="T163" s="555"/>
    </row>
    <row r="164" spans="2:20" s="554" customFormat="1" ht="34.9" hidden="1" customHeight="1">
      <c r="B164" s="216">
        <v>45717</v>
      </c>
      <c r="C164" s="531">
        <v>10089.508507749</v>
      </c>
      <c r="D164" s="532">
        <v>2668.8403539739993</v>
      </c>
      <c r="E164" s="532">
        <v>936.10591424500001</v>
      </c>
      <c r="F164" s="532">
        <v>3515.1199030900002</v>
      </c>
      <c r="G164" s="531">
        <v>7120.0661713089994</v>
      </c>
      <c r="H164" s="532">
        <v>898.67579594000006</v>
      </c>
      <c r="I164" s="532">
        <v>486.99763400000001</v>
      </c>
      <c r="J164" s="532">
        <v>1583.7689065</v>
      </c>
      <c r="K164" s="531">
        <v>2969.44233644</v>
      </c>
      <c r="L164" s="532">
        <v>19.672252226000001</v>
      </c>
      <c r="M164" s="532">
        <v>0.35337575500000001</v>
      </c>
      <c r="N164" s="532">
        <v>5.7493249100000003</v>
      </c>
      <c r="O164" s="531">
        <v>25.774952890999998</v>
      </c>
      <c r="P164" s="531">
        <v>10337.627762158001</v>
      </c>
      <c r="R164" s="559"/>
      <c r="T164" s="555"/>
    </row>
    <row r="165" spans="2:20" s="554" customFormat="1" ht="34.9" hidden="1" customHeight="1">
      <c r="B165" s="217">
        <v>45749</v>
      </c>
      <c r="C165" s="536">
        <f t="shared" ref="C165:C170" si="22">+G165+K165</f>
        <v>10103.442999999999</v>
      </c>
      <c r="D165" s="537">
        <v>2700.33</v>
      </c>
      <c r="E165" s="537">
        <v>927.68700000000001</v>
      </c>
      <c r="F165" s="537">
        <v>3459.7849999999999</v>
      </c>
      <c r="G165" s="536">
        <f t="shared" ref="G165:G170" si="23">SUM(D165:F165)</f>
        <v>7087.8019999999997</v>
      </c>
      <c r="H165" s="537">
        <v>902.11500000000001</v>
      </c>
      <c r="I165" s="537">
        <v>506.40600000000001</v>
      </c>
      <c r="J165" s="537">
        <v>1607.12</v>
      </c>
      <c r="K165" s="536">
        <f t="shared" ref="K165:K170" si="24">SUM(H165:J165)</f>
        <v>3015.6409999999996</v>
      </c>
      <c r="L165" s="537">
        <v>13.363</v>
      </c>
      <c r="M165" s="537">
        <v>0.127</v>
      </c>
      <c r="N165" s="537">
        <v>5.415</v>
      </c>
      <c r="O165" s="536">
        <f>SUM(L165:N165)</f>
        <v>18.905000000000001</v>
      </c>
      <c r="P165" s="536">
        <f>O165+C165+'33a'!C165</f>
        <v>10349.964</v>
      </c>
      <c r="R165" s="559"/>
      <c r="T165" s="555"/>
    </row>
    <row r="166" spans="2:20" s="554" customFormat="1" ht="34.9" hidden="1" customHeight="1">
      <c r="B166" s="216">
        <v>45778</v>
      </c>
      <c r="C166" s="531">
        <f t="shared" si="22"/>
        <v>10140.628948016001</v>
      </c>
      <c r="D166" s="532">
        <v>2766.9264356279996</v>
      </c>
      <c r="E166" s="532">
        <v>917.65639690800003</v>
      </c>
      <c r="F166" s="532">
        <v>3478.9641942800004</v>
      </c>
      <c r="G166" s="531">
        <f t="shared" si="23"/>
        <v>7163.5470268160007</v>
      </c>
      <c r="H166" s="532">
        <v>853.78582920000008</v>
      </c>
      <c r="I166" s="532">
        <v>497.25488799999999</v>
      </c>
      <c r="J166" s="532">
        <v>1626.0412039999999</v>
      </c>
      <c r="K166" s="531">
        <f t="shared" si="24"/>
        <v>2977.0819211999997</v>
      </c>
      <c r="L166" s="532">
        <v>15.643636172000001</v>
      </c>
      <c r="M166" s="532">
        <v>0.130265092</v>
      </c>
      <c r="N166" s="532">
        <v>5.5282777200000002</v>
      </c>
      <c r="O166" s="531">
        <f>SUM(L166:N166)</f>
        <v>21.302178984000001</v>
      </c>
      <c r="P166" s="531">
        <f>O166+C166+'33a'!C166</f>
        <v>10379.821947594002</v>
      </c>
      <c r="R166" s="559"/>
      <c r="T166" s="555"/>
    </row>
    <row r="167" spans="2:20" s="554" customFormat="1" ht="34.9" hidden="1" customHeight="1">
      <c r="B167" s="217">
        <v>45809</v>
      </c>
      <c r="C167" s="536">
        <f t="shared" si="22"/>
        <v>10410.357</v>
      </c>
      <c r="D167" s="537">
        <v>2820.991</v>
      </c>
      <c r="E167" s="537">
        <v>915.05</v>
      </c>
      <c r="F167" s="537">
        <v>3526.06</v>
      </c>
      <c r="G167" s="536">
        <f t="shared" si="23"/>
        <v>7262.1010000000006</v>
      </c>
      <c r="H167" s="537">
        <v>1021.388</v>
      </c>
      <c r="I167" s="537">
        <v>514.55999999999995</v>
      </c>
      <c r="J167" s="537">
        <v>1612.308</v>
      </c>
      <c r="K167" s="536">
        <f t="shared" si="24"/>
        <v>3148.2559999999999</v>
      </c>
      <c r="L167" s="537">
        <v>21.251999999999999</v>
      </c>
      <c r="M167" s="537">
        <v>0.24199999999999999</v>
      </c>
      <c r="N167" s="537">
        <v>3.88</v>
      </c>
      <c r="O167" s="536">
        <f>SUM(L167:N167)</f>
        <v>25.373999999999999</v>
      </c>
      <c r="P167" s="536">
        <f>O167+C167+'33a'!C167</f>
        <v>10680.244000000001</v>
      </c>
      <c r="R167" s="559"/>
      <c r="T167" s="555"/>
    </row>
    <row r="168" spans="2:20" s="554" customFormat="1" ht="34.9" hidden="1" customHeight="1">
      <c r="B168" s="216">
        <v>45863</v>
      </c>
      <c r="C168" s="531">
        <f t="shared" si="22"/>
        <v>10307.597</v>
      </c>
      <c r="D168" s="532">
        <v>2720.4609999999998</v>
      </c>
      <c r="E168" s="532">
        <v>896.471</v>
      </c>
      <c r="F168" s="532">
        <v>3499.694</v>
      </c>
      <c r="G168" s="531">
        <f t="shared" si="23"/>
        <v>7116.6260000000002</v>
      </c>
      <c r="H168" s="532">
        <v>1032.992</v>
      </c>
      <c r="I168" s="532">
        <v>543.09400000000005</v>
      </c>
      <c r="J168" s="532">
        <v>1614.885</v>
      </c>
      <c r="K168" s="531">
        <f t="shared" si="24"/>
        <v>3190.971</v>
      </c>
      <c r="L168" s="532">
        <v>10.073</v>
      </c>
      <c r="M168" s="532">
        <v>0.88200000000000001</v>
      </c>
      <c r="N168" s="532">
        <v>3.5939999999999999</v>
      </c>
      <c r="O168" s="531">
        <f>SUM(L168:N168)</f>
        <v>14.548999999999999</v>
      </c>
      <c r="P168" s="531">
        <f>O168+C168+'33a'!C168</f>
        <v>10536.123000000001</v>
      </c>
      <c r="R168" s="559"/>
      <c r="T168" s="555"/>
    </row>
    <row r="169" spans="2:20" s="554" customFormat="1" ht="34.5" customHeight="1">
      <c r="B169" s="217">
        <v>45870</v>
      </c>
      <c r="C169" s="536">
        <v>10353.717611452999</v>
      </c>
      <c r="D169" s="537">
        <v>2795.1901546999998</v>
      </c>
      <c r="E169" s="537">
        <v>890.213556423</v>
      </c>
      <c r="F169" s="537">
        <v>3480.7754777399996</v>
      </c>
      <c r="G169" s="536">
        <v>7166.1791888629996</v>
      </c>
      <c r="H169" s="537">
        <v>973.85847778999994</v>
      </c>
      <c r="I169" s="537">
        <v>482.67566399999998</v>
      </c>
      <c r="J169" s="537">
        <v>1731.0042807999998</v>
      </c>
      <c r="K169" s="536">
        <v>3187.5384225899998</v>
      </c>
      <c r="L169" s="537">
        <v>19.982585100000001</v>
      </c>
      <c r="M169" s="537">
        <v>0.90532757699999999</v>
      </c>
      <c r="N169" s="537">
        <v>3.66119526</v>
      </c>
      <c r="O169" s="536">
        <v>24.549107937000002</v>
      </c>
      <c r="P169" s="536">
        <v>10589.121117015</v>
      </c>
      <c r="R169" s="559"/>
      <c r="T169" s="555"/>
    </row>
    <row r="170" spans="2:20" s="554" customFormat="1" ht="34.9" customHeight="1">
      <c r="B170" s="216">
        <v>45924</v>
      </c>
      <c r="C170" s="531">
        <f t="shared" si="22"/>
        <v>10499.962302798001</v>
      </c>
      <c r="D170" s="532">
        <v>2923.1771414770001</v>
      </c>
      <c r="E170" s="532">
        <v>902.06151805100001</v>
      </c>
      <c r="F170" s="532">
        <v>3511.36004804</v>
      </c>
      <c r="G170" s="531">
        <f t="shared" si="23"/>
        <v>7336.5987075680005</v>
      </c>
      <c r="H170" s="532">
        <v>954.34940142999983</v>
      </c>
      <c r="I170" s="532">
        <v>479.50408399999998</v>
      </c>
      <c r="J170" s="532">
        <v>1729.5101098</v>
      </c>
      <c r="K170" s="531">
        <f t="shared" si="24"/>
        <v>3163.3635952300001</v>
      </c>
      <c r="L170" s="532">
        <v>15.593529322999998</v>
      </c>
      <c r="M170" s="532">
        <v>0.74710594900000005</v>
      </c>
      <c r="N170" s="532">
        <v>3.83161196</v>
      </c>
      <c r="O170" s="531">
        <f>SUM(L170:N170)</f>
        <v>20.172247232</v>
      </c>
      <c r="P170" s="531">
        <f>O170+C170+'33a'!C170</f>
        <v>10706.061806329002</v>
      </c>
      <c r="R170" s="559"/>
      <c r="T170" s="555"/>
    </row>
    <row r="171" spans="2:20" s="554" customFormat="1" ht="34.5" customHeight="1">
      <c r="B171" s="217">
        <v>45954</v>
      </c>
      <c r="C171" s="536">
        <v>10444.139921821999</v>
      </c>
      <c r="D171" s="537">
        <v>2822.7026619819994</v>
      </c>
      <c r="E171" s="537">
        <v>885.42312773000003</v>
      </c>
      <c r="F171" s="537">
        <v>3513.4620937</v>
      </c>
      <c r="G171" s="536">
        <v>7221.5878834119994</v>
      </c>
      <c r="H171" s="537">
        <v>1004.72910081</v>
      </c>
      <c r="I171" s="537">
        <v>495.14152200000001</v>
      </c>
      <c r="J171" s="537">
        <v>1722.6814156</v>
      </c>
      <c r="K171" s="536">
        <v>3222.55203841</v>
      </c>
      <c r="L171" s="537">
        <v>13.593007718000001</v>
      </c>
      <c r="M171" s="537">
        <v>2.50349127</v>
      </c>
      <c r="N171" s="537">
        <v>3.4344932999999997</v>
      </c>
      <c r="O171" s="536">
        <v>19.530992288</v>
      </c>
      <c r="P171" s="536">
        <v>10645.666267731</v>
      </c>
      <c r="R171" s="559"/>
      <c r="T171" s="555"/>
    </row>
    <row r="172" spans="2:20" s="554" customFormat="1" ht="34.9" customHeight="1">
      <c r="B172" s="216">
        <v>45986</v>
      </c>
      <c r="C172" s="531">
        <f>+G172+K172</f>
        <v>10687.206999999999</v>
      </c>
      <c r="D172" s="532">
        <v>2996.1439999999998</v>
      </c>
      <c r="E172" s="532">
        <v>875.92100000000005</v>
      </c>
      <c r="F172" s="532">
        <v>3494.1179999999999</v>
      </c>
      <c r="G172" s="531">
        <f>SUM(D172:F172)</f>
        <v>7366.1829999999991</v>
      </c>
      <c r="H172" s="532">
        <v>1020.2809999999999</v>
      </c>
      <c r="I172" s="532">
        <v>583.76</v>
      </c>
      <c r="J172" s="532">
        <v>1716.9829999999999</v>
      </c>
      <c r="K172" s="531">
        <f>SUM(H172:J172)</f>
        <v>3321.0239999999999</v>
      </c>
      <c r="L172" s="532">
        <v>24.96</v>
      </c>
      <c r="M172" s="532">
        <v>0.29399999999999998</v>
      </c>
      <c r="N172" s="532">
        <v>4.2080000000000002</v>
      </c>
      <c r="O172" s="531">
        <f>SUM(L172:N172)</f>
        <v>29.462000000000003</v>
      </c>
      <c r="P172" s="531">
        <f>O172+C172+'33a'!C172</f>
        <v>10904.852999999997</v>
      </c>
      <c r="R172" s="559"/>
      <c r="T172" s="555"/>
    </row>
    <row r="173" spans="2:20" s="554" customFormat="1" ht="34.5" customHeight="1">
      <c r="B173" s="1212">
        <v>45994</v>
      </c>
      <c r="C173" s="611">
        <f>+G173+K173</f>
        <v>10536.894770056999</v>
      </c>
      <c r="D173" s="610">
        <v>2800.569</v>
      </c>
      <c r="E173" s="610">
        <v>876.51199999999994</v>
      </c>
      <c r="F173" s="610">
        <v>3533.0189999999998</v>
      </c>
      <c r="G173" s="611">
        <v>7210.0997700569988</v>
      </c>
      <c r="H173" s="610">
        <v>944.77499999999998</v>
      </c>
      <c r="I173" s="610">
        <v>533.98400000000004</v>
      </c>
      <c r="J173" s="610">
        <v>1848.0360000000001</v>
      </c>
      <c r="K173" s="611">
        <f>SUM(H173:J173)</f>
        <v>3326.7950000000001</v>
      </c>
      <c r="L173" s="610">
        <v>11.254</v>
      </c>
      <c r="M173" s="610">
        <v>1.6930000000000001</v>
      </c>
      <c r="N173" s="610">
        <v>1.9119999999999999</v>
      </c>
      <c r="O173" s="611">
        <f>SUM(L173:N173)</f>
        <v>14.858999999999998</v>
      </c>
      <c r="P173" s="611">
        <f>O173+C173+'33a'!C173</f>
        <v>10763.755770057</v>
      </c>
      <c r="R173" s="559"/>
      <c r="T173" s="555"/>
    </row>
    <row r="174" spans="2:20" s="554" customFormat="1" ht="34.9" customHeight="1">
      <c r="B174" s="1009">
        <v>2026</v>
      </c>
      <c r="C174" s="1018"/>
      <c r="D174" s="1018"/>
      <c r="E174" s="1018"/>
      <c r="F174" s="1018"/>
      <c r="G174" s="1018"/>
      <c r="H174" s="1018"/>
      <c r="I174" s="1018"/>
      <c r="J174" s="1018"/>
      <c r="K174" s="1018"/>
      <c r="L174" s="1018"/>
      <c r="M174" s="1018"/>
      <c r="N174" s="1018"/>
      <c r="O174" s="1018"/>
      <c r="P174" s="1018"/>
      <c r="R174" s="559"/>
      <c r="T174" s="555"/>
    </row>
    <row r="175" spans="2:20" s="554" customFormat="1" ht="34.9" customHeight="1">
      <c r="B175" s="216">
        <v>46023</v>
      </c>
      <c r="C175" s="531">
        <f>+G175+K175</f>
        <v>10710.063</v>
      </c>
      <c r="D175" s="532">
        <v>2861.328</v>
      </c>
      <c r="E175" s="532">
        <v>939.59500000000003</v>
      </c>
      <c r="F175" s="532">
        <v>3549.4140000000002</v>
      </c>
      <c r="G175" s="531">
        <f>SUM(D175:F175)</f>
        <v>7350.3369999999995</v>
      </c>
      <c r="H175" s="532">
        <v>1085.231</v>
      </c>
      <c r="I175" s="532">
        <v>552.75900000000001</v>
      </c>
      <c r="J175" s="532">
        <v>1721.7360000000001</v>
      </c>
      <c r="K175" s="531">
        <f>SUM(H175:J175)</f>
        <v>3359.7260000000001</v>
      </c>
      <c r="L175" s="532">
        <v>12.962</v>
      </c>
      <c r="M175" s="532">
        <v>0.96799999999999997</v>
      </c>
      <c r="N175" s="532">
        <v>1.698</v>
      </c>
      <c r="O175" s="531">
        <f>SUM(L175:N175)</f>
        <v>15.628</v>
      </c>
      <c r="P175" s="531">
        <f>O175+C175+'33a'!C175</f>
        <v>11004.489245858002</v>
      </c>
      <c r="R175" s="559"/>
      <c r="T175" s="555"/>
    </row>
    <row r="176" spans="2:20" s="554" customFormat="1" ht="34.9" customHeight="1">
      <c r="B176" s="217">
        <v>46055</v>
      </c>
      <c r="C176" s="536">
        <f t="shared" ref="C176" si="25">+G176+K176</f>
        <v>10695.341494287</v>
      </c>
      <c r="D176" s="537">
        <v>3026.7372862070001</v>
      </c>
      <c r="E176" s="537">
        <v>890.65049811999995</v>
      </c>
      <c r="F176" s="537">
        <v>3582.52152927</v>
      </c>
      <c r="G176" s="536">
        <f t="shared" ref="G176:G181" si="26">SUM(D176:F176)</f>
        <v>7499.9093135969997</v>
      </c>
      <c r="H176" s="537">
        <v>1084.83629159</v>
      </c>
      <c r="I176" s="537">
        <v>521.53213300000004</v>
      </c>
      <c r="J176" s="537">
        <v>1589.0637560999999</v>
      </c>
      <c r="K176" s="536">
        <f t="shared" ref="K176:K181" si="27">SUM(H176:J176)</f>
        <v>3195.4321806899998</v>
      </c>
      <c r="L176" s="537">
        <v>14.799882892999999</v>
      </c>
      <c r="M176" s="537">
        <v>0.95300187999999997</v>
      </c>
      <c r="N176" s="537">
        <v>4.3650677300000007</v>
      </c>
      <c r="O176" s="536">
        <f>SUM(L176:N176)</f>
        <v>20.117952503000001</v>
      </c>
      <c r="P176" s="536">
        <f>O176+C176+'[5]33a'!C176</f>
        <v>11005.055377574001</v>
      </c>
      <c r="R176" s="559"/>
      <c r="T176" s="555"/>
    </row>
    <row r="177" spans="2:24" s="554" customFormat="1" ht="34.9" customHeight="1">
      <c r="B177" s="216">
        <v>46082</v>
      </c>
      <c r="C177" s="531">
        <f>+G177+K177</f>
        <v>10581.444806213</v>
      </c>
      <c r="D177" s="532">
        <v>2873.078462943</v>
      </c>
      <c r="E177" s="532">
        <v>896.75447746999998</v>
      </c>
      <c r="F177" s="532">
        <v>3591.7038025700003</v>
      </c>
      <c r="G177" s="531">
        <v>7361.5367429830003</v>
      </c>
      <c r="H177" s="532">
        <v>994.00203082999997</v>
      </c>
      <c r="I177" s="532">
        <v>524.96443399999998</v>
      </c>
      <c r="J177" s="532">
        <v>1700.9415984</v>
      </c>
      <c r="K177" s="531">
        <f>SUM(H177:J177)</f>
        <v>3219.9080632300002</v>
      </c>
      <c r="L177" s="532">
        <v>15.607673656999999</v>
      </c>
      <c r="M177" s="532">
        <v>1.1845235300000001</v>
      </c>
      <c r="N177" s="532">
        <v>5.0410364300000001</v>
      </c>
      <c r="O177" s="531">
        <v>21.833233616999998</v>
      </c>
      <c r="P177" s="531">
        <f>O177+C177+'33a'!C177</f>
        <v>10877.720014725001</v>
      </c>
      <c r="R177" s="559"/>
      <c r="T177" s="555"/>
    </row>
    <row r="178" spans="2:24" s="554" customFormat="1" ht="34.9" customHeight="1">
      <c r="B178" s="217">
        <v>46140</v>
      </c>
      <c r="C178" s="536">
        <f>+G178+K178</f>
        <v>10623.894004454</v>
      </c>
      <c r="D178" s="537">
        <v>2966.7373172839998</v>
      </c>
      <c r="E178" s="537">
        <v>897.38185008000005</v>
      </c>
      <c r="F178" s="537">
        <v>3564.4272659499998</v>
      </c>
      <c r="G178" s="536">
        <f t="shared" si="26"/>
        <v>7428.5464333139989</v>
      </c>
      <c r="H178" s="537">
        <v>1080.8340728400001</v>
      </c>
      <c r="I178" s="537">
        <v>533.51938099999995</v>
      </c>
      <c r="J178" s="537">
        <v>1580.9941173</v>
      </c>
      <c r="K178" s="536">
        <f t="shared" si="27"/>
        <v>3195.3475711399997</v>
      </c>
      <c r="L178" s="537">
        <v>10.854882616000001</v>
      </c>
      <c r="M178" s="537">
        <v>1.0567279199999999</v>
      </c>
      <c r="N178" s="537">
        <v>5.1223330499999999</v>
      </c>
      <c r="O178" s="536">
        <f>SUM(L178:N178)</f>
        <v>17.033943585999999</v>
      </c>
      <c r="P178" s="536">
        <f>O178+C178+'33a'!C178</f>
        <v>10892.403228695999</v>
      </c>
      <c r="R178" s="559"/>
      <c r="T178" s="555"/>
    </row>
    <row r="179" spans="2:24" s="554" customFormat="1" ht="34.9" customHeight="1">
      <c r="B179" s="216">
        <v>46143</v>
      </c>
      <c r="C179" s="531">
        <f t="shared" ref="C179:C180" si="28">+G179+K179</f>
        <v>10630.30853454</v>
      </c>
      <c r="D179" s="532">
        <v>3146.3579965490003</v>
      </c>
      <c r="E179" s="532">
        <v>930.38220165100006</v>
      </c>
      <c r="F179" s="532">
        <v>3558.0880499899999</v>
      </c>
      <c r="G179" s="531">
        <f t="shared" si="26"/>
        <v>7634.8282481900005</v>
      </c>
      <c r="H179" s="532">
        <v>1015.4953864500001</v>
      </c>
      <c r="I179" s="532">
        <v>556.09822599999995</v>
      </c>
      <c r="J179" s="532">
        <v>1423.8866739</v>
      </c>
      <c r="K179" s="531">
        <f t="shared" si="27"/>
        <v>2995.4802863499999</v>
      </c>
      <c r="L179" s="532">
        <v>10.846994751</v>
      </c>
      <c r="M179" s="532">
        <v>0.71521934900000006</v>
      </c>
      <c r="N179" s="532">
        <v>6.0758840099999993</v>
      </c>
      <c r="O179" s="531">
        <f>SUM(L179:N179)</f>
        <v>17.638098110000001</v>
      </c>
      <c r="P179" s="531">
        <f>O179+C179+'33a'!C179</f>
        <v>10879.062870233</v>
      </c>
      <c r="R179" s="559"/>
      <c r="T179" s="555"/>
    </row>
    <row r="180" spans="2:24" s="554" customFormat="1" ht="34.9" customHeight="1">
      <c r="B180" s="217">
        <v>46177</v>
      </c>
      <c r="C180" s="536">
        <f t="shared" si="28"/>
        <v>10415.527064559999</v>
      </c>
      <c r="D180" s="537">
        <v>3020.0947088100002</v>
      </c>
      <c r="E180" s="537">
        <v>904.53697826999996</v>
      </c>
      <c r="F180" s="537">
        <v>3555.89090308</v>
      </c>
      <c r="G180" s="536">
        <f t="shared" si="26"/>
        <v>7480.5225901600006</v>
      </c>
      <c r="H180" s="537">
        <v>978.08388670000011</v>
      </c>
      <c r="I180" s="537">
        <v>529.72093500000005</v>
      </c>
      <c r="J180" s="537">
        <v>1427.1996526999999</v>
      </c>
      <c r="K180" s="536">
        <f t="shared" si="27"/>
        <v>2935.0044743999997</v>
      </c>
      <c r="L180" s="537">
        <v>16.753125489999999</v>
      </c>
      <c r="M180" s="537">
        <v>1.2232197300000001</v>
      </c>
      <c r="N180" s="537">
        <v>7.5845559199999997</v>
      </c>
      <c r="O180" s="536">
        <v>25.560901139999999</v>
      </c>
      <c r="P180" s="536">
        <f>O180+C180+'33a'!C180</f>
        <v>10696.890427518998</v>
      </c>
      <c r="R180" s="559"/>
      <c r="T180" s="555"/>
    </row>
    <row r="181" spans="2:24" s="554" customFormat="1" ht="34.9" customHeight="1">
      <c r="B181" s="216">
        <v>46229</v>
      </c>
      <c r="C181" s="531">
        <f>+G181+K181</f>
        <v>10335.627</v>
      </c>
      <c r="D181" s="532">
        <v>2896.5059999999999</v>
      </c>
      <c r="E181" s="532">
        <v>914.06700000000001</v>
      </c>
      <c r="F181" s="532">
        <v>3602.6669999999999</v>
      </c>
      <c r="G181" s="531">
        <f t="shared" si="26"/>
        <v>7413.24</v>
      </c>
      <c r="H181" s="532">
        <v>962.58199999999999</v>
      </c>
      <c r="I181" s="532">
        <v>538.80700000000002</v>
      </c>
      <c r="J181" s="532">
        <v>1420.998</v>
      </c>
      <c r="K181" s="531">
        <f t="shared" si="27"/>
        <v>2922.3870000000002</v>
      </c>
      <c r="L181" s="532">
        <v>13.628</v>
      </c>
      <c r="M181" s="532">
        <v>1.59</v>
      </c>
      <c r="N181" s="532">
        <v>4.3650000000000002</v>
      </c>
      <c r="O181" s="531">
        <f>SUM(L181:N181)</f>
        <v>19.582999999999998</v>
      </c>
      <c r="P181" s="531">
        <f>O181+C181+'33a'!C181</f>
        <v>10546.990000000002</v>
      </c>
      <c r="R181" s="559"/>
      <c r="T181" s="555"/>
    </row>
    <row r="182" spans="2:24" s="554" customFormat="1" ht="34.5" customHeight="1">
      <c r="B182" s="553">
        <v>46235</v>
      </c>
      <c r="C182" s="611">
        <f>+G182+K182</f>
        <v>10329.018841746001</v>
      </c>
      <c r="D182" s="610">
        <v>2856.5962491210003</v>
      </c>
      <c r="E182" s="610">
        <v>924.07310480499996</v>
      </c>
      <c r="F182" s="610">
        <v>3603.3287168299998</v>
      </c>
      <c r="G182" s="611">
        <f t="shared" ref="G182" si="29">SUM(D182:F182)</f>
        <v>7383.9980707560007</v>
      </c>
      <c r="H182" s="610">
        <v>1005.73101439</v>
      </c>
      <c r="I182" s="610">
        <v>518.74494600000003</v>
      </c>
      <c r="J182" s="610">
        <v>1420.5448105999999</v>
      </c>
      <c r="K182" s="611">
        <f t="shared" ref="K182" si="30">SUM(H182:J182)</f>
        <v>2945.0207709900001</v>
      </c>
      <c r="L182" s="610">
        <v>16.112719879</v>
      </c>
      <c r="M182" s="610">
        <v>0.74780319499999992</v>
      </c>
      <c r="N182" s="610">
        <v>2.7791811699999998</v>
      </c>
      <c r="O182" s="611">
        <f>SUM(L182:N182)</f>
        <v>19.639704244000001</v>
      </c>
      <c r="P182" s="611">
        <f>O182+C182+'33a'!C182</f>
        <v>10507.414266821002</v>
      </c>
      <c r="R182" s="559"/>
      <c r="T182" s="555"/>
    </row>
    <row r="183" spans="2:24" customFormat="1" ht="6" customHeight="1">
      <c r="C183" s="938"/>
      <c r="D183" s="938"/>
      <c r="E183" s="938"/>
      <c r="F183" s="938"/>
      <c r="G183" s="938"/>
      <c r="H183" s="938"/>
      <c r="I183" s="938"/>
      <c r="J183" s="938"/>
      <c r="K183" s="938"/>
      <c r="L183" s="938"/>
      <c r="M183" s="938"/>
      <c r="N183" s="938"/>
      <c r="O183" s="938"/>
      <c r="P183" s="938"/>
    </row>
    <row r="184" spans="2:24" s="43" customFormat="1" ht="24.75" customHeight="1">
      <c r="B184" s="647" t="s">
        <v>1095</v>
      </c>
      <c r="C184" s="648"/>
      <c r="D184" s="648"/>
      <c r="E184" s="648"/>
      <c r="F184" s="648"/>
      <c r="G184" s="648"/>
      <c r="J184" s="1210"/>
      <c r="P184" s="648" t="s">
        <v>1103</v>
      </c>
      <c r="R184" s="490"/>
      <c r="V184" s="1214"/>
      <c r="W184" s="1214"/>
      <c r="X184" s="1214"/>
    </row>
    <row r="185" spans="2:24" customFormat="1" ht="30" customHeight="1">
      <c r="B185" s="1854" t="s">
        <v>1122</v>
      </c>
      <c r="C185" s="1854"/>
      <c r="D185" s="1854"/>
      <c r="E185" s="1854"/>
      <c r="F185" s="1854"/>
      <c r="J185" s="1855" t="s">
        <v>1121</v>
      </c>
      <c r="K185" s="1855"/>
      <c r="L185" s="1855"/>
      <c r="M185" s="1855"/>
      <c r="N185" s="1855"/>
      <c r="O185" s="1855"/>
      <c r="P185" s="1855"/>
    </row>
    <row r="186" spans="2:24" customFormat="1" ht="37.5" customHeight="1">
      <c r="B186" s="1854"/>
      <c r="C186" s="1854"/>
      <c r="D186" s="1854"/>
      <c r="E186" s="1854"/>
      <c r="F186" s="1854"/>
      <c r="J186" s="1855"/>
      <c r="K186" s="1855"/>
      <c r="L186" s="1855"/>
      <c r="M186" s="1855"/>
      <c r="N186" s="1855"/>
      <c r="O186" s="1855"/>
      <c r="P186" s="1855"/>
    </row>
    <row r="187" spans="2:24" customFormat="1" ht="30" customHeight="1">
      <c r="C187" s="938"/>
      <c r="D187" s="938"/>
      <c r="E187" s="938"/>
      <c r="F187" s="938"/>
      <c r="G187" s="938"/>
      <c r="H187" s="938"/>
      <c r="I187" s="938"/>
      <c r="J187" s="938"/>
      <c r="K187" s="938"/>
      <c r="L187" s="938"/>
      <c r="M187" s="938"/>
      <c r="N187" s="938"/>
      <c r="O187" s="938"/>
      <c r="P187" s="938"/>
    </row>
    <row r="188" spans="2:24" customFormat="1" ht="30" customHeight="1">
      <c r="C188" s="938"/>
      <c r="D188" s="1352"/>
      <c r="E188" s="1352"/>
      <c r="F188" s="1352"/>
      <c r="G188" s="938"/>
      <c r="H188" s="1352"/>
      <c r="I188" s="1352"/>
      <c r="J188" s="1352"/>
      <c r="K188" s="938"/>
      <c r="L188" s="1352"/>
      <c r="M188" s="1352"/>
      <c r="N188" s="1352"/>
      <c r="O188" s="938"/>
      <c r="P188" s="938"/>
    </row>
    <row r="189" spans="2:24" customFormat="1" ht="30" customHeight="1">
      <c r="P189" s="133"/>
    </row>
    <row r="190" spans="2:24" customFormat="1" ht="30" customHeight="1">
      <c r="P190" s="133"/>
    </row>
    <row r="191" spans="2:24" customFormat="1" ht="30" customHeight="1">
      <c r="P191" s="133"/>
    </row>
    <row r="192" spans="2:24" customFormat="1" ht="30" customHeight="1">
      <c r="C192" s="1203"/>
      <c r="D192" s="1203"/>
      <c r="E192" s="1203"/>
      <c r="F192" s="1203"/>
      <c r="G192" s="1203"/>
      <c r="H192" s="1203"/>
      <c r="I192" s="1203"/>
      <c r="J192" s="1203"/>
      <c r="K192" s="1203"/>
      <c r="L192" s="1203"/>
      <c r="M192" s="1203"/>
      <c r="N192" s="1203"/>
      <c r="O192" s="1203"/>
      <c r="P192" s="1203"/>
    </row>
    <row r="193" spans="3:16" customFormat="1" ht="30" customHeight="1">
      <c r="C193" s="493"/>
      <c r="D193" s="2"/>
      <c r="E193" s="2"/>
      <c r="F193" s="2"/>
      <c r="G193" s="2"/>
      <c r="H193" s="2"/>
      <c r="I193" s="2"/>
      <c r="J193" s="2"/>
      <c r="K193" s="2"/>
      <c r="L193" s="2"/>
      <c r="M193" s="2"/>
      <c r="N193" s="2"/>
      <c r="O193" s="2"/>
      <c r="P193" s="2"/>
    </row>
    <row r="194" spans="3:16" customFormat="1" ht="30" customHeight="1">
      <c r="C194" s="494"/>
      <c r="D194" s="2"/>
      <c r="E194" s="2"/>
      <c r="F194" s="2"/>
      <c r="G194" s="2"/>
      <c r="H194" s="2"/>
      <c r="I194" s="2"/>
      <c r="J194" s="2"/>
      <c r="K194" s="2"/>
      <c r="L194" s="2"/>
      <c r="M194" s="2"/>
      <c r="N194" s="2"/>
      <c r="O194" s="2"/>
      <c r="P194" s="2"/>
    </row>
    <row r="195" spans="3:16" customFormat="1" ht="30" customHeight="1">
      <c r="P195" s="133"/>
    </row>
    <row r="196" spans="3:16" customFormat="1" ht="30" customHeight="1">
      <c r="C196" s="494"/>
      <c r="D196" s="2"/>
      <c r="E196" s="2"/>
      <c r="F196" s="2"/>
      <c r="G196" s="2"/>
      <c r="H196" s="2"/>
      <c r="I196" s="2"/>
      <c r="J196" s="2"/>
      <c r="K196" s="2"/>
      <c r="L196" s="2"/>
      <c r="M196" s="2"/>
      <c r="N196" s="2"/>
      <c r="O196" s="2"/>
      <c r="P196" s="2"/>
    </row>
    <row r="197" spans="3:16" customFormat="1" ht="30" customHeight="1">
      <c r="C197" s="34"/>
      <c r="D197" s="34"/>
      <c r="E197" s="34"/>
      <c r="F197" s="34"/>
      <c r="G197" s="34"/>
      <c r="H197" s="34"/>
      <c r="I197" s="34"/>
      <c r="J197" s="34"/>
      <c r="K197" s="34"/>
      <c r="L197" s="34"/>
      <c r="M197" s="34"/>
      <c r="N197" s="34"/>
      <c r="O197" s="34"/>
      <c r="P197" s="924"/>
    </row>
    <row r="198" spans="3:16" customFormat="1" ht="30" customHeight="1">
      <c r="C198" s="34"/>
      <c r="D198" s="34"/>
      <c r="E198" s="34"/>
      <c r="F198" s="34"/>
      <c r="G198" s="34"/>
      <c r="H198" s="34"/>
      <c r="I198" s="34"/>
      <c r="J198" s="34"/>
      <c r="K198" s="34"/>
      <c r="L198" s="34"/>
      <c r="M198" s="34"/>
      <c r="N198" s="34"/>
      <c r="O198" s="34"/>
      <c r="P198" s="924"/>
    </row>
    <row r="199" spans="3:16" customFormat="1" ht="30" customHeight="1">
      <c r="C199" s="34"/>
      <c r="D199" s="34"/>
      <c r="E199" s="34"/>
      <c r="F199" s="34"/>
      <c r="G199" s="34"/>
      <c r="H199" s="34"/>
      <c r="I199" s="34"/>
      <c r="J199" s="34"/>
      <c r="K199" s="34"/>
      <c r="L199" s="34"/>
      <c r="M199" s="34"/>
      <c r="N199" s="34"/>
      <c r="O199" s="34"/>
      <c r="P199" s="924"/>
    </row>
    <row r="200" spans="3:16" customFormat="1" ht="30" customHeight="1">
      <c r="C200" s="34"/>
      <c r="D200" s="34"/>
      <c r="E200" s="34"/>
      <c r="F200" s="34"/>
      <c r="G200" s="34"/>
      <c r="H200" s="34"/>
      <c r="I200" s="34"/>
      <c r="J200" s="34"/>
      <c r="K200" s="34"/>
      <c r="L200" s="34"/>
      <c r="M200" s="34"/>
      <c r="N200" s="34"/>
      <c r="O200" s="34"/>
      <c r="P200" s="924"/>
    </row>
    <row r="201" spans="3:16" customFormat="1" ht="30" customHeight="1">
      <c r="C201" s="34"/>
      <c r="D201" s="34"/>
      <c r="E201" s="34"/>
      <c r="F201" s="34"/>
      <c r="G201" s="34"/>
      <c r="H201" s="34"/>
      <c r="I201" s="34"/>
      <c r="J201" s="34"/>
      <c r="K201" s="34"/>
      <c r="L201" s="34"/>
      <c r="M201" s="34"/>
      <c r="N201" s="34"/>
      <c r="O201" s="34"/>
      <c r="P201" s="924"/>
    </row>
    <row r="202" spans="3:16" customFormat="1" ht="30" customHeight="1">
      <c r="C202" s="34"/>
      <c r="D202" s="34"/>
      <c r="E202" s="34"/>
      <c r="F202" s="34"/>
      <c r="G202" s="34"/>
      <c r="H202" s="34"/>
      <c r="I202" s="34"/>
      <c r="J202" s="34"/>
      <c r="K202" s="34"/>
      <c r="L202" s="34"/>
      <c r="M202" s="34"/>
      <c r="N202" s="34"/>
      <c r="O202" s="34"/>
      <c r="P202" s="924"/>
    </row>
    <row r="203" spans="3:16" customFormat="1" ht="30" customHeight="1">
      <c r="C203" s="34"/>
      <c r="D203" s="34"/>
      <c r="E203" s="34"/>
      <c r="F203" s="34"/>
      <c r="G203" s="34"/>
      <c r="H203" s="34"/>
      <c r="I203" s="34"/>
      <c r="J203" s="34"/>
      <c r="K203" s="34"/>
      <c r="L203" s="34"/>
      <c r="M203" s="34"/>
      <c r="N203" s="34"/>
      <c r="O203" s="34"/>
      <c r="P203" s="924"/>
    </row>
    <row r="204" spans="3:16" customFormat="1" ht="30" customHeight="1">
      <c r="C204" s="34"/>
      <c r="D204" s="34"/>
      <c r="E204" s="34"/>
      <c r="F204" s="34"/>
      <c r="G204" s="34"/>
      <c r="H204" s="34"/>
      <c r="I204" s="34"/>
      <c r="J204" s="34"/>
      <c r="K204" s="34"/>
      <c r="L204" s="34"/>
      <c r="M204" s="34"/>
      <c r="N204" s="34"/>
      <c r="O204" s="34"/>
      <c r="P204" s="924"/>
    </row>
    <row r="205" spans="3:16" customFormat="1" ht="30" customHeight="1">
      <c r="C205" s="34"/>
      <c r="D205" s="34"/>
      <c r="E205" s="34"/>
      <c r="F205" s="34"/>
      <c r="G205" s="34"/>
      <c r="H205" s="34"/>
      <c r="I205" s="34"/>
      <c r="J205" s="34"/>
      <c r="K205" s="34"/>
      <c r="L205" s="34"/>
      <c r="M205" s="34"/>
      <c r="N205" s="34"/>
      <c r="O205" s="34"/>
      <c r="P205" s="924"/>
    </row>
    <row r="206" spans="3:16" customFormat="1" ht="30" customHeight="1">
      <c r="C206" s="34"/>
      <c r="D206" s="34"/>
      <c r="E206" s="34"/>
      <c r="F206" s="34"/>
      <c r="G206" s="34"/>
      <c r="H206" s="34"/>
      <c r="I206" s="34"/>
      <c r="J206" s="34"/>
      <c r="K206" s="34"/>
      <c r="L206" s="34"/>
      <c r="M206" s="34"/>
      <c r="N206" s="34"/>
      <c r="O206" s="34"/>
      <c r="P206" s="924"/>
    </row>
    <row r="207" spans="3:16" customFormat="1" ht="30" customHeight="1">
      <c r="C207" s="34"/>
      <c r="D207" s="34"/>
      <c r="E207" s="34"/>
      <c r="F207" s="34"/>
      <c r="G207" s="34"/>
      <c r="H207" s="34"/>
      <c r="I207" s="34"/>
      <c r="J207" s="34"/>
      <c r="K207" s="34"/>
      <c r="L207" s="34"/>
      <c r="M207" s="34"/>
      <c r="N207" s="34"/>
      <c r="O207" s="34"/>
      <c r="P207" s="924"/>
    </row>
    <row r="208" spans="3:16" customFormat="1" ht="30" customHeight="1">
      <c r="C208" s="34"/>
      <c r="D208" s="34"/>
      <c r="E208" s="34"/>
      <c r="F208" s="34"/>
      <c r="G208" s="34"/>
      <c r="H208" s="34"/>
      <c r="I208" s="34"/>
      <c r="J208" s="34"/>
      <c r="K208" s="34"/>
      <c r="L208" s="34"/>
      <c r="M208" s="34"/>
      <c r="N208" s="34"/>
      <c r="O208" s="34"/>
      <c r="P208" s="924"/>
    </row>
    <row r="209" spans="3:16" customFormat="1" ht="30" customHeight="1">
      <c r="C209" s="34"/>
      <c r="D209" s="34"/>
      <c r="E209" s="34"/>
      <c r="F209" s="34"/>
      <c r="G209" s="34"/>
      <c r="H209" s="34"/>
      <c r="I209" s="34"/>
      <c r="J209" s="34"/>
      <c r="K209" s="34"/>
      <c r="L209" s="34"/>
      <c r="M209" s="34"/>
      <c r="N209" s="34"/>
      <c r="O209" s="34"/>
      <c r="P209" s="924"/>
    </row>
    <row r="210" spans="3:16" customFormat="1" ht="30" customHeight="1">
      <c r="C210" s="34"/>
      <c r="D210" s="34"/>
      <c r="E210" s="34"/>
      <c r="F210" s="34"/>
      <c r="G210" s="34"/>
      <c r="H210" s="34"/>
      <c r="I210" s="34"/>
      <c r="J210" s="34"/>
      <c r="K210" s="34"/>
      <c r="L210" s="34"/>
      <c r="M210" s="34"/>
      <c r="N210" s="34"/>
      <c r="O210" s="34"/>
      <c r="P210" s="924"/>
    </row>
    <row r="211" spans="3:16" customFormat="1" ht="30" customHeight="1">
      <c r="P211" s="133"/>
    </row>
    <row r="212" spans="3:16" customFormat="1" ht="30" customHeight="1">
      <c r="P212" s="133"/>
    </row>
    <row r="213" spans="3:16" customFormat="1" ht="30" customHeight="1">
      <c r="P213" s="133"/>
    </row>
    <row r="214" spans="3:16" customFormat="1" ht="30" customHeight="1">
      <c r="P214" s="133"/>
    </row>
    <row r="215" spans="3:16" customFormat="1" ht="30" customHeight="1">
      <c r="P215" s="133"/>
    </row>
    <row r="216" spans="3:16" customFormat="1" ht="30" customHeight="1">
      <c r="P216" s="133"/>
    </row>
    <row r="217" spans="3:16" customFormat="1" ht="30" customHeight="1">
      <c r="P217" s="133"/>
    </row>
    <row r="218" spans="3:16" customFormat="1" ht="30" customHeight="1">
      <c r="P218" s="133"/>
    </row>
    <row r="219" spans="3:16" customFormat="1" ht="30" customHeight="1">
      <c r="P219" s="133"/>
    </row>
    <row r="220" spans="3:16" customFormat="1" ht="30" customHeight="1">
      <c r="P220" s="133"/>
    </row>
    <row r="221" spans="3:16" customFormat="1" ht="30" customHeight="1">
      <c r="P221" s="133"/>
    </row>
    <row r="222" spans="3:16" customFormat="1" ht="30" customHeight="1">
      <c r="P222" s="133"/>
    </row>
    <row r="223" spans="3:16" customFormat="1" ht="30" customHeight="1">
      <c r="P223" s="133"/>
    </row>
    <row r="224" spans="3:16" customFormat="1" ht="30" customHeight="1">
      <c r="P224" s="133"/>
    </row>
    <row r="225" spans="16:16" customFormat="1" ht="30" customHeight="1">
      <c r="P225" s="133"/>
    </row>
    <row r="226" spans="16:16" customFormat="1" ht="30" customHeight="1">
      <c r="P226" s="133"/>
    </row>
    <row r="227" spans="16:16" customFormat="1" ht="30" customHeight="1">
      <c r="P227" s="133"/>
    </row>
    <row r="228" spans="16:16" customFormat="1" ht="30" customHeight="1">
      <c r="P228" s="133"/>
    </row>
    <row r="229" spans="16:16" customFormat="1" ht="30" customHeight="1">
      <c r="P229" s="133"/>
    </row>
    <row r="230" spans="16:16" customFormat="1" ht="30" customHeight="1">
      <c r="P230" s="133"/>
    </row>
    <row r="231" spans="16:16" customFormat="1" ht="30" customHeight="1">
      <c r="P231" s="133"/>
    </row>
    <row r="232" spans="16:16" customFormat="1" ht="30" customHeight="1">
      <c r="P232" s="133"/>
    </row>
    <row r="233" spans="16:16" customFormat="1" ht="30" customHeight="1">
      <c r="P233" s="133"/>
    </row>
    <row r="234" spans="16:16" customFormat="1" ht="30" customHeight="1">
      <c r="P234" s="133"/>
    </row>
    <row r="235" spans="16:16" customFormat="1" ht="30" customHeight="1">
      <c r="P235" s="133"/>
    </row>
    <row r="236" spans="16:16" customFormat="1" ht="30" customHeight="1">
      <c r="P236" s="133"/>
    </row>
    <row r="237" spans="16:16" customFormat="1" ht="30" customHeight="1">
      <c r="P237" s="133"/>
    </row>
    <row r="238" spans="16:16" customFormat="1" ht="30" customHeight="1">
      <c r="P238" s="133"/>
    </row>
    <row r="239" spans="16:16" customFormat="1" ht="30" customHeight="1">
      <c r="P239" s="133"/>
    </row>
    <row r="240" spans="16:16" customFormat="1" ht="30" customHeight="1">
      <c r="P240" s="133"/>
    </row>
    <row r="241" spans="16:16" customFormat="1" ht="30" customHeight="1">
      <c r="P241" s="133"/>
    </row>
    <row r="242" spans="16:16" customFormat="1" ht="30" customHeight="1">
      <c r="P242" s="133"/>
    </row>
    <row r="243" spans="16:16" customFormat="1" ht="30" customHeight="1">
      <c r="P243" s="133"/>
    </row>
    <row r="244" spans="16:16" customFormat="1" ht="30" customHeight="1">
      <c r="P244" s="133"/>
    </row>
    <row r="245" spans="16:16" customFormat="1" ht="30" customHeight="1">
      <c r="P245" s="133"/>
    </row>
    <row r="246" spans="16:16" customFormat="1" ht="30" customHeight="1">
      <c r="P246" s="133"/>
    </row>
    <row r="247" spans="16:16" customFormat="1" ht="30" customHeight="1">
      <c r="P247" s="133"/>
    </row>
    <row r="248" spans="16:16" customFormat="1" ht="30" customHeight="1">
      <c r="P248" s="133"/>
    </row>
    <row r="249" spans="16:16" customFormat="1" ht="30" customHeight="1">
      <c r="P249" s="133"/>
    </row>
    <row r="250" spans="16:16" customFormat="1" ht="30" customHeight="1">
      <c r="P250" s="133"/>
    </row>
    <row r="251" spans="16:16" customFormat="1" ht="30" customHeight="1">
      <c r="P251" s="133"/>
    </row>
    <row r="252" spans="16:16" customFormat="1" ht="30" customHeight="1">
      <c r="P252" s="133"/>
    </row>
    <row r="253" spans="16:16" customFormat="1" ht="30" customHeight="1">
      <c r="P253" s="133"/>
    </row>
    <row r="254" spans="16:16" customFormat="1" ht="30" customHeight="1">
      <c r="P254" s="133"/>
    </row>
    <row r="255" spans="16:16" customFormat="1" ht="30" customHeight="1">
      <c r="P255" s="133"/>
    </row>
    <row r="256" spans="16:16" customFormat="1" ht="30" customHeight="1">
      <c r="P256" s="133"/>
    </row>
    <row r="257" spans="16:16" customFormat="1" ht="30" customHeight="1">
      <c r="P257" s="133"/>
    </row>
    <row r="258" spans="16:16" customFormat="1" ht="30" customHeight="1">
      <c r="P258" s="133"/>
    </row>
    <row r="259" spans="16:16" customFormat="1" ht="30" customHeight="1">
      <c r="P259" s="133"/>
    </row>
    <row r="260" spans="16:16" customFormat="1" ht="30" customHeight="1">
      <c r="P260" s="133"/>
    </row>
    <row r="261" spans="16:16" customFormat="1" ht="30" customHeight="1">
      <c r="P261" s="133"/>
    </row>
    <row r="262" spans="16:16" customFormat="1" ht="30" customHeight="1">
      <c r="P262" s="133"/>
    </row>
    <row r="263" spans="16:16" customFormat="1" ht="30" customHeight="1">
      <c r="P263" s="133"/>
    </row>
    <row r="264" spans="16:16" customFormat="1" ht="30" customHeight="1">
      <c r="P264" s="133"/>
    </row>
    <row r="265" spans="16:16" customFormat="1" ht="30" customHeight="1">
      <c r="P265" s="133"/>
    </row>
    <row r="266" spans="16:16" customFormat="1" ht="30" customHeight="1">
      <c r="P266" s="133"/>
    </row>
    <row r="267" spans="16:16" customFormat="1" ht="30" customHeight="1">
      <c r="P267" s="133"/>
    </row>
    <row r="268" spans="16:16" customFormat="1" ht="30" customHeight="1">
      <c r="P268" s="133"/>
    </row>
    <row r="269" spans="16:16" customFormat="1" ht="30" customHeight="1">
      <c r="P269" s="133"/>
    </row>
    <row r="270" spans="16:16" customFormat="1" ht="30" customHeight="1">
      <c r="P270" s="133"/>
    </row>
    <row r="271" spans="16:16" customFormat="1" ht="30" customHeight="1">
      <c r="P271" s="133"/>
    </row>
    <row r="272" spans="16:16" customFormat="1" ht="30" customHeight="1">
      <c r="P272" s="133"/>
    </row>
    <row r="273" spans="16:16" customFormat="1" ht="30" customHeight="1">
      <c r="P273" s="133"/>
    </row>
    <row r="274" spans="16:16" customFormat="1" ht="30" customHeight="1">
      <c r="P274" s="133"/>
    </row>
    <row r="275" spans="16:16" customFormat="1" ht="30" customHeight="1">
      <c r="P275" s="133"/>
    </row>
    <row r="276" spans="16:16" customFormat="1" ht="30" customHeight="1">
      <c r="P276" s="133"/>
    </row>
    <row r="277" spans="16:16" customFormat="1" ht="30" customHeight="1">
      <c r="P277" s="133"/>
    </row>
    <row r="278" spans="16:16" customFormat="1" ht="30" customHeight="1">
      <c r="P278" s="133"/>
    </row>
    <row r="279" spans="16:16" customFormat="1" ht="30" customHeight="1">
      <c r="P279" s="133"/>
    </row>
    <row r="280" spans="16:16" customFormat="1" ht="30" customHeight="1">
      <c r="P280" s="133"/>
    </row>
    <row r="281" spans="16:16" customFormat="1" ht="30" customHeight="1">
      <c r="P281" s="133"/>
    </row>
    <row r="282" spans="16:16" customFormat="1" ht="30" customHeight="1">
      <c r="P282" s="133"/>
    </row>
    <row r="283" spans="16:16" customFormat="1" ht="30" customHeight="1">
      <c r="P283" s="133"/>
    </row>
    <row r="284" spans="16:16" customFormat="1" ht="30" customHeight="1">
      <c r="P284" s="133"/>
    </row>
    <row r="285" spans="16:16" customFormat="1" ht="30" customHeight="1">
      <c r="P285" s="133"/>
    </row>
    <row r="286" spans="16:16" customFormat="1" ht="30" customHeight="1">
      <c r="P286" s="133"/>
    </row>
    <row r="287" spans="16:16" customFormat="1" ht="30" customHeight="1">
      <c r="P287" s="133"/>
    </row>
    <row r="288" spans="16:16" customFormat="1" ht="30" customHeight="1">
      <c r="P288" s="133"/>
    </row>
    <row r="289" spans="3:16" customFormat="1" ht="30" customHeight="1">
      <c r="P289" s="133"/>
    </row>
    <row r="290" spans="3:16" customFormat="1" ht="30" customHeight="1">
      <c r="P290" s="133"/>
    </row>
    <row r="291" spans="3:16" customFormat="1" ht="30" customHeight="1">
      <c r="P291" s="133"/>
    </row>
    <row r="292" spans="3:16" customFormat="1" ht="30" customHeight="1">
      <c r="P292" s="133"/>
    </row>
    <row r="293" spans="3:16" customFormat="1" ht="30" customHeight="1">
      <c r="P293" s="133"/>
    </row>
    <row r="294" spans="3:16" customFormat="1" ht="30" customHeight="1">
      <c r="P294" s="133"/>
    </row>
    <row r="295" spans="3:16" customFormat="1" ht="30" customHeight="1"/>
    <row r="296" spans="3:16" customFormat="1" ht="30" customHeight="1">
      <c r="C296" s="2"/>
      <c r="D296" s="2"/>
      <c r="E296" s="2"/>
      <c r="F296" s="2"/>
      <c r="G296" s="2"/>
      <c r="H296" s="2"/>
      <c r="I296" s="2"/>
      <c r="J296" s="2"/>
      <c r="K296" s="2"/>
      <c r="L296" s="2"/>
      <c r="M296" s="2"/>
      <c r="N296" s="2"/>
      <c r="O296" s="2"/>
      <c r="P296" s="2"/>
    </row>
    <row r="297" spans="3:16" customFormat="1" ht="30" customHeight="1">
      <c r="C297" s="2"/>
      <c r="D297" s="2"/>
      <c r="E297" s="2"/>
      <c r="F297" s="2"/>
      <c r="G297" s="2"/>
      <c r="H297" s="2"/>
      <c r="I297" s="2"/>
      <c r="J297" s="2"/>
      <c r="K297" s="2"/>
      <c r="L297" s="2"/>
      <c r="M297" s="2"/>
      <c r="N297" s="2"/>
      <c r="O297" s="2"/>
      <c r="P297" s="2"/>
    </row>
    <row r="298" spans="3:16" customFormat="1" ht="30" customHeight="1">
      <c r="C298" s="2"/>
      <c r="D298" s="2"/>
      <c r="E298" s="2"/>
      <c r="F298" s="2"/>
      <c r="G298" s="2"/>
      <c r="H298" s="2"/>
      <c r="I298" s="2"/>
      <c r="J298" s="2"/>
      <c r="K298" s="2"/>
      <c r="L298" s="2"/>
      <c r="M298" s="2"/>
      <c r="N298" s="2"/>
      <c r="O298" s="2"/>
      <c r="P298" s="2"/>
    </row>
    <row r="299" spans="3:16" customFormat="1" ht="30" customHeight="1">
      <c r="C299" s="2"/>
      <c r="D299" s="2"/>
      <c r="E299" s="2"/>
      <c r="F299" s="2"/>
      <c r="G299" s="2"/>
      <c r="H299" s="2"/>
      <c r="I299" s="2"/>
      <c r="J299" s="2"/>
      <c r="K299" s="2"/>
      <c r="L299" s="2"/>
      <c r="M299" s="2"/>
      <c r="N299" s="2"/>
      <c r="O299" s="2"/>
      <c r="P299" s="2"/>
    </row>
    <row r="300" spans="3:16" customFormat="1" ht="30" customHeight="1">
      <c r="C300" s="2"/>
      <c r="D300" s="2"/>
      <c r="E300" s="2"/>
      <c r="F300" s="2"/>
      <c r="G300" s="2"/>
      <c r="H300" s="2"/>
      <c r="I300" s="2"/>
      <c r="J300" s="2"/>
      <c r="K300" s="2"/>
      <c r="L300" s="2"/>
      <c r="M300" s="2"/>
      <c r="N300" s="2"/>
      <c r="O300" s="2"/>
      <c r="P300" s="2"/>
    </row>
    <row r="301" spans="3:16" customFormat="1" ht="30" customHeight="1">
      <c r="C301" s="2"/>
      <c r="D301" s="2"/>
      <c r="E301" s="2"/>
      <c r="F301" s="2"/>
      <c r="G301" s="2"/>
      <c r="H301" s="2"/>
      <c r="I301" s="2"/>
      <c r="J301" s="2"/>
      <c r="K301" s="2"/>
      <c r="L301" s="2"/>
      <c r="M301" s="2"/>
      <c r="N301" s="2"/>
      <c r="O301" s="2"/>
      <c r="P301" s="2"/>
    </row>
    <row r="302" spans="3:16" customFormat="1" ht="30" customHeight="1">
      <c r="C302" s="2"/>
      <c r="D302" s="2"/>
      <c r="E302" s="2"/>
      <c r="F302" s="2"/>
      <c r="G302" s="2"/>
      <c r="H302" s="2"/>
      <c r="I302" s="2"/>
      <c r="J302" s="2"/>
      <c r="K302" s="2"/>
      <c r="L302" s="2"/>
      <c r="M302" s="2"/>
      <c r="N302" s="2"/>
      <c r="O302" s="2"/>
      <c r="P302" s="2"/>
    </row>
    <row r="303" spans="3:16" customFormat="1" ht="30" customHeight="1">
      <c r="C303" s="2"/>
      <c r="D303" s="2"/>
      <c r="E303" s="2"/>
      <c r="F303" s="2"/>
      <c r="G303" s="2"/>
      <c r="H303" s="2"/>
      <c r="I303" s="2"/>
      <c r="J303" s="2"/>
      <c r="K303" s="2"/>
      <c r="L303" s="2"/>
      <c r="M303" s="2"/>
      <c r="N303" s="2"/>
      <c r="O303" s="2"/>
      <c r="P303" s="2"/>
    </row>
    <row r="304" spans="3:16" customFormat="1" ht="30" customHeight="1">
      <c r="C304" s="2"/>
      <c r="D304" s="2"/>
      <c r="E304" s="2"/>
      <c r="F304" s="2"/>
      <c r="G304" s="2"/>
      <c r="H304" s="2"/>
      <c r="I304" s="2"/>
      <c r="J304" s="2"/>
      <c r="K304" s="2"/>
      <c r="L304" s="2"/>
      <c r="M304" s="2"/>
      <c r="N304" s="2"/>
      <c r="O304" s="2"/>
      <c r="P304" s="2"/>
    </row>
    <row r="305" spans="3:16" customFormat="1" ht="30" customHeight="1">
      <c r="C305" s="2"/>
      <c r="D305" s="2"/>
      <c r="E305" s="2"/>
      <c r="F305" s="2"/>
      <c r="G305" s="2"/>
      <c r="H305" s="2"/>
      <c r="I305" s="2"/>
      <c r="J305" s="2"/>
      <c r="K305" s="2"/>
      <c r="L305" s="2"/>
      <c r="M305" s="2"/>
      <c r="N305" s="2"/>
      <c r="O305" s="2"/>
      <c r="P305" s="2"/>
    </row>
    <row r="306" spans="3:16" customFormat="1" ht="30" customHeight="1">
      <c r="C306" s="2"/>
      <c r="D306" s="2"/>
      <c r="E306" s="2"/>
      <c r="F306" s="2"/>
      <c r="G306" s="2"/>
      <c r="H306" s="2"/>
      <c r="I306" s="2"/>
      <c r="J306" s="2"/>
      <c r="K306" s="2"/>
      <c r="L306" s="2"/>
      <c r="M306" s="2"/>
      <c r="N306" s="2"/>
      <c r="O306" s="2"/>
      <c r="P306" s="2"/>
    </row>
    <row r="307" spans="3:16" customFormat="1" ht="30" customHeight="1">
      <c r="C307" s="2"/>
      <c r="D307" s="2"/>
      <c r="E307" s="2"/>
      <c r="F307" s="2"/>
      <c r="G307" s="2"/>
      <c r="H307" s="2"/>
      <c r="I307" s="2"/>
      <c r="J307" s="2"/>
      <c r="K307" s="2"/>
      <c r="L307" s="2"/>
      <c r="M307" s="2"/>
      <c r="N307" s="2"/>
      <c r="O307" s="2"/>
      <c r="P307" s="2"/>
    </row>
    <row r="308" spans="3:16" customFormat="1" ht="30" customHeight="1">
      <c r="C308" s="2"/>
      <c r="D308" s="2"/>
      <c r="E308" s="2"/>
      <c r="F308" s="2"/>
      <c r="G308" s="2"/>
      <c r="H308" s="2"/>
      <c r="I308" s="2"/>
      <c r="J308" s="2"/>
      <c r="K308" s="2"/>
      <c r="L308" s="2"/>
      <c r="M308" s="2"/>
      <c r="N308" s="2"/>
      <c r="O308" s="2"/>
      <c r="P308" s="2"/>
    </row>
    <row r="309" spans="3:16" customFormat="1" ht="30" customHeight="1">
      <c r="C309" s="2"/>
      <c r="D309" s="2"/>
      <c r="E309" s="2"/>
      <c r="F309" s="2"/>
      <c r="G309" s="2"/>
      <c r="H309" s="2"/>
      <c r="I309" s="2"/>
      <c r="J309" s="2"/>
      <c r="K309" s="2"/>
      <c r="L309" s="2"/>
      <c r="M309" s="2"/>
      <c r="N309" s="2"/>
      <c r="O309" s="2"/>
      <c r="P309" s="2"/>
    </row>
    <row r="310" spans="3:16" customFormat="1" ht="30" customHeight="1">
      <c r="C310" s="2"/>
      <c r="D310" s="2"/>
      <c r="E310" s="2"/>
      <c r="F310" s="2"/>
      <c r="G310" s="2"/>
      <c r="H310" s="2"/>
      <c r="I310" s="2"/>
      <c r="J310" s="2"/>
      <c r="K310" s="2"/>
      <c r="L310" s="2"/>
      <c r="M310" s="2"/>
      <c r="N310" s="2"/>
      <c r="O310" s="2"/>
      <c r="P310" s="2"/>
    </row>
    <row r="311" spans="3:16" customFormat="1" ht="30" customHeight="1">
      <c r="C311" s="2"/>
      <c r="D311" s="2"/>
      <c r="E311" s="2"/>
      <c r="F311" s="2"/>
      <c r="G311" s="2"/>
      <c r="H311" s="2"/>
      <c r="I311" s="2"/>
      <c r="J311" s="2"/>
      <c r="K311" s="2"/>
      <c r="L311" s="2"/>
      <c r="M311" s="2"/>
      <c r="N311" s="2"/>
      <c r="O311" s="2"/>
      <c r="P311" s="2"/>
    </row>
    <row r="312" spans="3:16" customFormat="1" ht="30" customHeight="1">
      <c r="C312" s="2"/>
      <c r="D312" s="2"/>
      <c r="E312" s="2"/>
      <c r="F312" s="2"/>
      <c r="G312" s="2"/>
      <c r="H312" s="2"/>
      <c r="I312" s="2"/>
      <c r="J312" s="2"/>
      <c r="K312" s="2"/>
      <c r="L312" s="2"/>
      <c r="M312" s="2"/>
      <c r="N312" s="2"/>
      <c r="O312" s="2"/>
      <c r="P312" s="2"/>
    </row>
    <row r="313" spans="3:16" customFormat="1" ht="30" customHeight="1">
      <c r="C313" s="2"/>
      <c r="D313" s="2"/>
      <c r="E313" s="2"/>
      <c r="F313" s="2"/>
      <c r="G313" s="2"/>
      <c r="H313" s="2"/>
      <c r="I313" s="2"/>
      <c r="J313" s="2"/>
      <c r="K313" s="2"/>
      <c r="L313" s="2"/>
      <c r="M313" s="2"/>
      <c r="N313" s="2"/>
      <c r="O313" s="2"/>
      <c r="P313" s="2"/>
    </row>
    <row r="314" spans="3:16" customFormat="1" ht="30" customHeight="1">
      <c r="C314" s="2"/>
      <c r="D314" s="2"/>
      <c r="E314" s="2"/>
      <c r="F314" s="2"/>
      <c r="G314" s="2"/>
      <c r="H314" s="2"/>
      <c r="I314" s="2"/>
      <c r="J314" s="2"/>
      <c r="K314" s="2"/>
      <c r="L314" s="2"/>
      <c r="M314" s="2"/>
      <c r="N314" s="2"/>
      <c r="O314" s="2"/>
      <c r="P314" s="2"/>
    </row>
    <row r="315" spans="3:16" customFormat="1" ht="30" customHeight="1">
      <c r="C315" s="2"/>
      <c r="D315" s="2"/>
      <c r="E315" s="2"/>
      <c r="F315" s="2"/>
      <c r="G315" s="2"/>
      <c r="H315" s="2"/>
      <c r="I315" s="2"/>
      <c r="J315" s="2"/>
      <c r="K315" s="2"/>
      <c r="L315" s="2"/>
      <c r="M315" s="2"/>
      <c r="N315" s="2"/>
      <c r="O315" s="2"/>
      <c r="P315" s="2"/>
    </row>
    <row r="316" spans="3:16" customFormat="1" ht="30" customHeight="1">
      <c r="C316" s="2"/>
      <c r="D316" s="2"/>
      <c r="E316" s="2"/>
      <c r="F316" s="2"/>
      <c r="G316" s="2"/>
      <c r="H316" s="2"/>
      <c r="I316" s="2"/>
      <c r="J316" s="2"/>
      <c r="K316" s="2"/>
      <c r="L316" s="2"/>
      <c r="M316" s="2"/>
      <c r="N316" s="2"/>
      <c r="O316" s="2"/>
      <c r="P316" s="2"/>
    </row>
    <row r="317" spans="3:16" customFormat="1" ht="30" customHeight="1">
      <c r="C317" s="2"/>
      <c r="D317" s="2"/>
      <c r="E317" s="2"/>
      <c r="F317" s="2"/>
      <c r="G317" s="2"/>
      <c r="H317" s="2"/>
      <c r="I317" s="2"/>
      <c r="J317" s="2"/>
      <c r="K317" s="2"/>
      <c r="L317" s="2"/>
      <c r="M317" s="2"/>
      <c r="N317" s="2"/>
      <c r="O317" s="2"/>
      <c r="P317" s="2"/>
    </row>
    <row r="318" spans="3:16" customFormat="1" ht="30" customHeight="1">
      <c r="C318" s="2"/>
      <c r="D318" s="2"/>
      <c r="E318" s="2"/>
      <c r="F318" s="2"/>
      <c r="G318" s="2"/>
      <c r="H318" s="2"/>
      <c r="I318" s="2"/>
      <c r="J318" s="2"/>
      <c r="K318" s="2"/>
      <c r="L318" s="2"/>
      <c r="M318" s="2"/>
      <c r="N318" s="2"/>
      <c r="O318" s="2"/>
      <c r="P318" s="2"/>
    </row>
    <row r="319" spans="3:16" customFormat="1" ht="30" customHeight="1">
      <c r="C319" s="2"/>
      <c r="D319" s="2"/>
      <c r="E319" s="2"/>
      <c r="F319" s="2"/>
      <c r="G319" s="2"/>
      <c r="H319" s="2"/>
      <c r="I319" s="2"/>
      <c r="J319" s="2"/>
      <c r="K319" s="2"/>
      <c r="L319" s="2"/>
      <c r="M319" s="2"/>
      <c r="N319" s="2"/>
      <c r="O319" s="2"/>
      <c r="P319" s="2"/>
    </row>
    <row r="320" spans="3:16" customFormat="1" ht="30" customHeight="1">
      <c r="C320" s="2"/>
      <c r="D320" s="2"/>
      <c r="E320" s="2"/>
      <c r="F320" s="2"/>
      <c r="G320" s="2"/>
      <c r="H320" s="2"/>
      <c r="I320" s="2"/>
      <c r="J320" s="2"/>
      <c r="K320" s="2"/>
      <c r="L320" s="2"/>
      <c r="M320" s="2"/>
      <c r="N320" s="2"/>
      <c r="O320" s="2"/>
      <c r="P320" s="2"/>
    </row>
    <row r="321" spans="3:16" customFormat="1" ht="30" customHeight="1">
      <c r="C321" s="2"/>
      <c r="D321" s="2"/>
      <c r="E321" s="2"/>
      <c r="F321" s="2"/>
      <c r="G321" s="2"/>
      <c r="H321" s="2"/>
      <c r="I321" s="2"/>
      <c r="J321" s="2"/>
      <c r="K321" s="2"/>
      <c r="L321" s="2"/>
      <c r="M321" s="2"/>
      <c r="N321" s="2"/>
      <c r="O321" s="2"/>
      <c r="P321" s="2"/>
    </row>
    <row r="322" spans="3:16" customFormat="1" ht="30" customHeight="1">
      <c r="C322" s="2"/>
      <c r="D322" s="2"/>
      <c r="E322" s="2"/>
      <c r="F322" s="2"/>
      <c r="G322" s="2"/>
      <c r="H322" s="2"/>
      <c r="I322" s="2"/>
      <c r="J322" s="2"/>
      <c r="K322" s="2"/>
      <c r="L322" s="2"/>
      <c r="M322" s="2"/>
      <c r="N322" s="2"/>
      <c r="O322" s="2"/>
      <c r="P322" s="2"/>
    </row>
    <row r="323" spans="3:16" customFormat="1" ht="30" customHeight="1">
      <c r="C323" s="2"/>
      <c r="D323" s="2"/>
      <c r="E323" s="2"/>
      <c r="F323" s="2"/>
      <c r="G323" s="2"/>
      <c r="H323" s="2"/>
      <c r="I323" s="2"/>
      <c r="J323" s="2"/>
      <c r="K323" s="2"/>
      <c r="L323" s="2"/>
      <c r="M323" s="2"/>
      <c r="N323" s="2"/>
      <c r="O323" s="2"/>
      <c r="P323" s="2"/>
    </row>
    <row r="324" spans="3:16" customFormat="1" ht="30" customHeight="1">
      <c r="C324" s="2"/>
      <c r="D324" s="2"/>
      <c r="E324" s="2"/>
      <c r="F324" s="2"/>
      <c r="G324" s="2"/>
      <c r="H324" s="2"/>
      <c r="I324" s="2"/>
      <c r="J324" s="2"/>
      <c r="K324" s="2"/>
      <c r="L324" s="2"/>
      <c r="M324" s="2"/>
      <c r="N324" s="2"/>
      <c r="O324" s="2"/>
      <c r="P324" s="2"/>
    </row>
    <row r="325" spans="3:16" customFormat="1" ht="30" customHeight="1">
      <c r="C325" s="2"/>
      <c r="D325" s="2"/>
      <c r="E325" s="2"/>
      <c r="F325" s="2"/>
      <c r="G325" s="2"/>
      <c r="H325" s="2"/>
      <c r="I325" s="2"/>
      <c r="J325" s="2"/>
      <c r="K325" s="2"/>
      <c r="L325" s="2"/>
      <c r="M325" s="2"/>
      <c r="N325" s="2"/>
      <c r="O325" s="2"/>
      <c r="P325" s="2"/>
    </row>
    <row r="326" spans="3:16" customFormat="1" ht="30" customHeight="1">
      <c r="C326" s="2"/>
      <c r="D326" s="2"/>
      <c r="E326" s="2"/>
      <c r="F326" s="2"/>
      <c r="G326" s="2"/>
      <c r="H326" s="2"/>
      <c r="I326" s="2"/>
      <c r="J326" s="2"/>
      <c r="K326" s="2"/>
      <c r="L326" s="2"/>
      <c r="M326" s="2"/>
      <c r="N326" s="2"/>
      <c r="O326" s="2"/>
      <c r="P326" s="2"/>
    </row>
    <row r="327" spans="3:16" customFormat="1" ht="30" customHeight="1">
      <c r="C327" s="2"/>
      <c r="D327" s="2"/>
      <c r="E327" s="2"/>
      <c r="F327" s="2"/>
      <c r="G327" s="2"/>
      <c r="H327" s="2"/>
      <c r="I327" s="2"/>
      <c r="J327" s="2"/>
      <c r="K327" s="2"/>
      <c r="L327" s="2"/>
      <c r="M327" s="2"/>
      <c r="N327" s="2"/>
      <c r="O327" s="2"/>
      <c r="P327" s="2"/>
    </row>
    <row r="328" spans="3:16" customFormat="1" ht="30" customHeight="1">
      <c r="C328" s="2"/>
      <c r="D328" s="2"/>
      <c r="E328" s="2"/>
      <c r="F328" s="2"/>
      <c r="G328" s="2"/>
      <c r="H328" s="2"/>
      <c r="I328" s="2"/>
      <c r="J328" s="2"/>
      <c r="K328" s="2"/>
      <c r="L328" s="2"/>
      <c r="M328" s="2"/>
      <c r="N328" s="2"/>
      <c r="O328" s="2"/>
      <c r="P328" s="2"/>
    </row>
    <row r="329" spans="3:16" customFormat="1" ht="30" customHeight="1">
      <c r="C329" s="2"/>
      <c r="D329" s="2"/>
      <c r="E329" s="2"/>
      <c r="F329" s="2"/>
      <c r="G329" s="2"/>
      <c r="H329" s="2"/>
      <c r="I329" s="2"/>
      <c r="J329" s="2"/>
      <c r="K329" s="2"/>
      <c r="L329" s="2"/>
      <c r="M329" s="2"/>
      <c r="N329" s="2"/>
      <c r="O329" s="2"/>
      <c r="P329" s="2"/>
    </row>
    <row r="330" spans="3:16" customFormat="1" ht="30" customHeight="1">
      <c r="C330" s="2"/>
      <c r="D330" s="2"/>
      <c r="E330" s="2"/>
      <c r="F330" s="2"/>
      <c r="G330" s="2"/>
      <c r="H330" s="2"/>
      <c r="I330" s="2"/>
      <c r="J330" s="2"/>
      <c r="K330" s="2"/>
      <c r="L330" s="2"/>
      <c r="M330" s="2"/>
      <c r="N330" s="2"/>
      <c r="O330" s="2"/>
      <c r="P330" s="2"/>
    </row>
    <row r="331" spans="3:16" customFormat="1" ht="30" customHeight="1">
      <c r="C331" s="2"/>
      <c r="D331" s="2"/>
      <c r="E331" s="2"/>
      <c r="F331" s="2"/>
      <c r="G331" s="2"/>
      <c r="H331" s="2"/>
      <c r="I331" s="2"/>
      <c r="J331" s="2"/>
      <c r="K331" s="2"/>
      <c r="L331" s="2"/>
      <c r="M331" s="2"/>
      <c r="N331" s="2"/>
      <c r="O331" s="2"/>
      <c r="P331" s="2"/>
    </row>
    <row r="332" spans="3:16" customFormat="1" ht="30" customHeight="1">
      <c r="C332" s="2"/>
      <c r="D332" s="2"/>
      <c r="E332" s="2"/>
      <c r="F332" s="2"/>
      <c r="G332" s="2"/>
      <c r="H332" s="2"/>
      <c r="I332" s="2"/>
      <c r="J332" s="2"/>
      <c r="K332" s="2"/>
      <c r="L332" s="2"/>
      <c r="M332" s="2"/>
      <c r="N332" s="2"/>
      <c r="O332" s="2"/>
      <c r="P332" s="2"/>
    </row>
    <row r="333" spans="3:16" customFormat="1" ht="30" customHeight="1">
      <c r="C333" s="2"/>
      <c r="D333" s="2"/>
      <c r="E333" s="2"/>
      <c r="F333" s="2"/>
      <c r="G333" s="2"/>
      <c r="H333" s="2"/>
      <c r="I333" s="2"/>
      <c r="J333" s="2"/>
      <c r="K333" s="2"/>
      <c r="L333" s="2"/>
      <c r="M333" s="2"/>
      <c r="N333" s="2"/>
      <c r="O333" s="2"/>
      <c r="P333" s="2"/>
    </row>
    <row r="334" spans="3:16" customFormat="1" ht="30" customHeight="1">
      <c r="C334" s="2"/>
      <c r="D334" s="2"/>
      <c r="E334" s="2"/>
      <c r="F334" s="2"/>
      <c r="G334" s="2"/>
      <c r="H334" s="2"/>
      <c r="I334" s="2"/>
      <c r="J334" s="2"/>
      <c r="K334" s="2"/>
      <c r="L334" s="2"/>
      <c r="M334" s="2"/>
      <c r="N334" s="2"/>
      <c r="O334" s="2"/>
      <c r="P334" s="2"/>
    </row>
    <row r="335" spans="3:16" customFormat="1" ht="30" customHeight="1">
      <c r="C335" s="2"/>
      <c r="D335" s="2"/>
      <c r="E335" s="2"/>
      <c r="F335" s="2"/>
      <c r="G335" s="2"/>
      <c r="H335" s="2"/>
      <c r="I335" s="2"/>
      <c r="J335" s="2"/>
      <c r="K335" s="2"/>
      <c r="L335" s="2"/>
      <c r="M335" s="2"/>
      <c r="N335" s="2"/>
      <c r="O335" s="2"/>
      <c r="P335" s="2"/>
    </row>
    <row r="336" spans="3:16" customFormat="1" ht="30" customHeight="1">
      <c r="C336" s="2"/>
      <c r="D336" s="2"/>
      <c r="E336" s="2"/>
      <c r="F336" s="2"/>
      <c r="G336" s="2"/>
      <c r="H336" s="2"/>
      <c r="I336" s="2"/>
      <c r="J336" s="2"/>
      <c r="K336" s="2"/>
      <c r="L336" s="2"/>
      <c r="M336" s="2"/>
      <c r="N336" s="2"/>
      <c r="O336" s="2"/>
      <c r="P336" s="2"/>
    </row>
    <row r="337" spans="3:16" customFormat="1" ht="30" customHeight="1">
      <c r="C337" s="2"/>
      <c r="D337" s="2"/>
      <c r="E337" s="2"/>
      <c r="F337" s="2"/>
      <c r="G337" s="2"/>
      <c r="H337" s="2"/>
      <c r="I337" s="2"/>
      <c r="J337" s="2"/>
      <c r="K337" s="2"/>
      <c r="L337" s="2"/>
      <c r="M337" s="2"/>
      <c r="N337" s="2"/>
      <c r="O337" s="2"/>
      <c r="P337" s="2"/>
    </row>
    <row r="338" spans="3:16" customFormat="1" ht="30" customHeight="1">
      <c r="C338" s="2"/>
      <c r="D338" s="2"/>
      <c r="E338" s="2"/>
      <c r="F338" s="2"/>
      <c r="G338" s="2"/>
      <c r="H338" s="2"/>
      <c r="I338" s="2"/>
      <c r="J338" s="2"/>
      <c r="K338" s="2"/>
      <c r="L338" s="2"/>
      <c r="M338" s="2"/>
      <c r="N338" s="2"/>
      <c r="O338" s="2"/>
      <c r="P338" s="2"/>
    </row>
    <row r="339" spans="3:16" customFormat="1" ht="30" customHeight="1">
      <c r="C339" s="2"/>
      <c r="D339" s="2"/>
      <c r="E339" s="2"/>
      <c r="F339" s="2"/>
      <c r="G339" s="2"/>
      <c r="H339" s="2"/>
      <c r="I339" s="2"/>
      <c r="J339" s="2"/>
      <c r="K339" s="2"/>
      <c r="L339" s="2"/>
      <c r="M339" s="2"/>
      <c r="N339" s="2"/>
      <c r="O339" s="2"/>
      <c r="P339" s="2"/>
    </row>
    <row r="340" spans="3:16" customFormat="1" ht="30" customHeight="1">
      <c r="C340" s="2"/>
      <c r="D340" s="2"/>
      <c r="E340" s="2"/>
      <c r="F340" s="2"/>
      <c r="G340" s="2"/>
      <c r="H340" s="2"/>
      <c r="I340" s="2"/>
      <c r="J340" s="2"/>
      <c r="K340" s="2"/>
      <c r="L340" s="2"/>
      <c r="M340" s="2"/>
      <c r="N340" s="2"/>
      <c r="O340" s="2"/>
      <c r="P340" s="2"/>
    </row>
    <row r="341" spans="3:16" customFormat="1" ht="30" customHeight="1">
      <c r="C341" s="2"/>
      <c r="D341" s="2"/>
      <c r="E341" s="2"/>
      <c r="F341" s="2"/>
      <c r="G341" s="2"/>
      <c r="H341" s="2"/>
      <c r="I341" s="2"/>
      <c r="J341" s="2"/>
      <c r="K341" s="2"/>
      <c r="L341" s="2"/>
      <c r="M341" s="2"/>
      <c r="N341" s="2"/>
      <c r="O341" s="2"/>
      <c r="P341" s="2"/>
    </row>
    <row r="342" spans="3:16" customFormat="1" ht="30" customHeight="1">
      <c r="C342" s="2"/>
      <c r="D342" s="2"/>
      <c r="E342" s="2"/>
      <c r="F342" s="2"/>
      <c r="G342" s="2"/>
      <c r="H342" s="2"/>
      <c r="I342" s="2"/>
      <c r="J342" s="2"/>
      <c r="K342" s="2"/>
      <c r="L342" s="2"/>
      <c r="M342" s="2"/>
      <c r="N342" s="2"/>
      <c r="O342" s="2"/>
      <c r="P342" s="2"/>
    </row>
    <row r="343" spans="3:16" customFormat="1" ht="30" customHeight="1">
      <c r="C343" s="2"/>
      <c r="D343" s="2"/>
      <c r="E343" s="2"/>
      <c r="F343" s="2"/>
      <c r="G343" s="2"/>
      <c r="H343" s="2"/>
      <c r="I343" s="2"/>
      <c r="J343" s="2"/>
      <c r="K343" s="2"/>
      <c r="L343" s="2"/>
      <c r="M343" s="2"/>
      <c r="N343" s="2"/>
      <c r="O343" s="2"/>
      <c r="P343" s="2"/>
    </row>
    <row r="344" spans="3:16" customFormat="1" ht="30" customHeight="1">
      <c r="C344" s="2"/>
      <c r="D344" s="2"/>
      <c r="E344" s="2"/>
      <c r="F344" s="2"/>
      <c r="G344" s="2"/>
      <c r="H344" s="2"/>
      <c r="I344" s="2"/>
      <c r="J344" s="2"/>
      <c r="K344" s="2"/>
      <c r="L344" s="2"/>
      <c r="M344" s="2"/>
      <c r="N344" s="2"/>
      <c r="O344" s="2"/>
      <c r="P344" s="2"/>
    </row>
    <row r="345" spans="3:16" customFormat="1" ht="30" customHeight="1">
      <c r="C345" s="2"/>
      <c r="D345" s="2"/>
      <c r="E345" s="2"/>
      <c r="F345" s="2"/>
      <c r="G345" s="2"/>
      <c r="H345" s="2"/>
      <c r="I345" s="2"/>
      <c r="J345" s="2"/>
      <c r="K345" s="2"/>
      <c r="L345" s="2"/>
      <c r="M345" s="2"/>
      <c r="N345" s="2"/>
      <c r="O345" s="2"/>
      <c r="P345" s="2"/>
    </row>
    <row r="346" spans="3:16" customFormat="1" ht="30" customHeight="1">
      <c r="C346" s="2"/>
      <c r="D346" s="2"/>
      <c r="E346" s="2"/>
      <c r="F346" s="2"/>
      <c r="G346" s="2"/>
      <c r="H346" s="2"/>
      <c r="I346" s="2"/>
      <c r="J346" s="2"/>
      <c r="K346" s="2"/>
      <c r="L346" s="2"/>
      <c r="M346" s="2"/>
      <c r="N346" s="2"/>
      <c r="O346" s="2"/>
      <c r="P346" s="2"/>
    </row>
    <row r="347" spans="3:16" customFormat="1" ht="30" customHeight="1">
      <c r="C347" s="2"/>
      <c r="D347" s="2"/>
      <c r="E347" s="2"/>
      <c r="F347" s="2"/>
      <c r="G347" s="2"/>
      <c r="H347" s="2"/>
      <c r="I347" s="2"/>
      <c r="J347" s="2"/>
      <c r="K347" s="2"/>
      <c r="L347" s="2"/>
      <c r="M347" s="2"/>
      <c r="N347" s="2"/>
      <c r="O347" s="2"/>
      <c r="P347" s="2"/>
    </row>
    <row r="348" spans="3:16" customFormat="1" ht="30" customHeight="1">
      <c r="C348" s="2"/>
      <c r="D348" s="2"/>
      <c r="E348" s="2"/>
      <c r="F348" s="2"/>
      <c r="G348" s="2"/>
      <c r="H348" s="2"/>
      <c r="I348" s="2"/>
      <c r="J348" s="2"/>
      <c r="K348" s="2"/>
      <c r="L348" s="2"/>
      <c r="M348" s="2"/>
      <c r="N348" s="2"/>
      <c r="O348" s="2"/>
      <c r="P348" s="2"/>
    </row>
    <row r="349" spans="3:16" customFormat="1" ht="30" customHeight="1">
      <c r="C349" s="2"/>
      <c r="D349" s="2"/>
      <c r="E349" s="2"/>
      <c r="F349" s="2"/>
      <c r="G349" s="2"/>
      <c r="H349" s="2"/>
      <c r="I349" s="2"/>
      <c r="J349" s="2"/>
      <c r="K349" s="2"/>
      <c r="L349" s="2"/>
      <c r="M349" s="2"/>
      <c r="N349" s="2"/>
      <c r="O349" s="2"/>
      <c r="P349" s="2"/>
    </row>
    <row r="350" spans="3:16" customFormat="1" ht="30" customHeight="1">
      <c r="C350" s="2"/>
      <c r="D350" s="2"/>
      <c r="E350" s="2"/>
      <c r="F350" s="2"/>
      <c r="G350" s="2"/>
      <c r="H350" s="2"/>
      <c r="I350" s="2"/>
      <c r="J350" s="2"/>
      <c r="K350" s="2"/>
      <c r="L350" s="2"/>
      <c r="M350" s="2"/>
      <c r="N350" s="2"/>
      <c r="O350" s="2"/>
      <c r="P350" s="2"/>
    </row>
    <row r="351" spans="3:16" customFormat="1" ht="30" customHeight="1">
      <c r="C351" s="2"/>
      <c r="D351" s="2"/>
      <c r="E351" s="2"/>
      <c r="F351" s="2"/>
      <c r="G351" s="2"/>
      <c r="H351" s="2"/>
      <c r="I351" s="2"/>
      <c r="J351" s="2"/>
      <c r="K351" s="2"/>
      <c r="L351" s="2"/>
      <c r="M351" s="2"/>
      <c r="N351" s="2"/>
      <c r="O351" s="2"/>
      <c r="P351" s="2"/>
    </row>
    <row r="352" spans="3:16" customFormat="1" ht="30" customHeight="1">
      <c r="C352" s="2"/>
      <c r="D352" s="2"/>
      <c r="E352" s="2"/>
      <c r="F352" s="2"/>
      <c r="G352" s="2"/>
      <c r="H352" s="2"/>
      <c r="I352" s="2"/>
      <c r="J352" s="2"/>
      <c r="K352" s="2"/>
      <c r="L352" s="2"/>
      <c r="M352" s="2"/>
      <c r="N352" s="2"/>
      <c r="O352" s="2"/>
      <c r="P352" s="2"/>
    </row>
    <row r="353" spans="3:16" customFormat="1" ht="30" customHeight="1">
      <c r="C353" s="2"/>
      <c r="D353" s="2"/>
      <c r="E353" s="2"/>
      <c r="F353" s="2"/>
      <c r="G353" s="2"/>
      <c r="H353" s="2"/>
      <c r="I353" s="2"/>
      <c r="J353" s="2"/>
      <c r="K353" s="2"/>
      <c r="L353" s="2"/>
      <c r="M353" s="2"/>
      <c r="N353" s="2"/>
      <c r="O353" s="2"/>
      <c r="P353" s="2"/>
    </row>
    <row r="354" spans="3:16" customFormat="1" ht="30" customHeight="1">
      <c r="C354" s="2"/>
      <c r="D354" s="2"/>
      <c r="E354" s="2"/>
      <c r="F354" s="2"/>
      <c r="G354" s="2"/>
      <c r="H354" s="2"/>
      <c r="I354" s="2"/>
      <c r="J354" s="2"/>
      <c r="K354" s="2"/>
      <c r="L354" s="2"/>
      <c r="M354" s="2"/>
      <c r="N354" s="2"/>
      <c r="O354" s="2"/>
      <c r="P354" s="2"/>
    </row>
    <row r="355" spans="3:16" customFormat="1" ht="30" customHeight="1">
      <c r="C355" s="2"/>
      <c r="D355" s="2"/>
      <c r="E355" s="2"/>
      <c r="F355" s="2"/>
      <c r="G355" s="2"/>
      <c r="H355" s="2"/>
      <c r="I355" s="2"/>
      <c r="J355" s="2"/>
      <c r="K355" s="2"/>
      <c r="L355" s="2"/>
      <c r="M355" s="2"/>
      <c r="N355" s="2"/>
      <c r="O355" s="2"/>
      <c r="P355" s="2"/>
    </row>
    <row r="356" spans="3:16" customFormat="1" ht="30" customHeight="1">
      <c r="C356" s="2"/>
      <c r="D356" s="2"/>
      <c r="E356" s="2"/>
      <c r="F356" s="2"/>
      <c r="G356" s="2"/>
      <c r="H356" s="2"/>
      <c r="I356" s="2"/>
      <c r="J356" s="2"/>
      <c r="K356" s="2"/>
      <c r="L356" s="2"/>
      <c r="M356" s="2"/>
      <c r="N356" s="2"/>
      <c r="O356" s="2"/>
      <c r="P356" s="2"/>
    </row>
    <row r="357" spans="3:16" customFormat="1" ht="30" customHeight="1">
      <c r="C357" s="2"/>
      <c r="D357" s="2"/>
      <c r="E357" s="2"/>
      <c r="F357" s="2"/>
      <c r="G357" s="2"/>
      <c r="H357" s="2"/>
      <c r="I357" s="2"/>
      <c r="J357" s="2"/>
      <c r="K357" s="2"/>
      <c r="L357" s="2"/>
      <c r="M357" s="2"/>
      <c r="N357" s="2"/>
      <c r="O357" s="2"/>
      <c r="P357" s="2"/>
    </row>
    <row r="358" spans="3:16" customFormat="1" ht="30" customHeight="1">
      <c r="C358" s="2"/>
      <c r="D358" s="2"/>
      <c r="E358" s="2"/>
      <c r="F358" s="2"/>
      <c r="G358" s="2"/>
      <c r="H358" s="2"/>
      <c r="I358" s="2"/>
      <c r="J358" s="2"/>
      <c r="K358" s="2"/>
      <c r="L358" s="2"/>
      <c r="M358" s="2"/>
      <c r="N358" s="2"/>
      <c r="O358" s="2"/>
      <c r="P358" s="2"/>
    </row>
    <row r="359" spans="3:16" customFormat="1" ht="30" customHeight="1">
      <c r="C359" s="2"/>
      <c r="D359" s="2"/>
      <c r="E359" s="2"/>
      <c r="F359" s="2"/>
      <c r="G359" s="2"/>
      <c r="H359" s="2"/>
      <c r="I359" s="2"/>
      <c r="J359" s="2"/>
      <c r="K359" s="2"/>
      <c r="L359" s="2"/>
      <c r="M359" s="2"/>
      <c r="N359" s="2"/>
      <c r="O359" s="2"/>
      <c r="P359" s="2"/>
    </row>
    <row r="360" spans="3:16" customFormat="1" ht="30" customHeight="1">
      <c r="C360" s="2"/>
      <c r="D360" s="2"/>
      <c r="E360" s="2"/>
      <c r="F360" s="2"/>
      <c r="G360" s="2"/>
      <c r="H360" s="2"/>
      <c r="I360" s="2"/>
      <c r="J360" s="2"/>
      <c r="K360" s="2"/>
      <c r="L360" s="2"/>
      <c r="M360" s="2"/>
      <c r="N360" s="2"/>
      <c r="O360" s="2"/>
      <c r="P360" s="2"/>
    </row>
    <row r="361" spans="3:16" customFormat="1" ht="30" customHeight="1">
      <c r="C361" s="2"/>
      <c r="D361" s="2"/>
      <c r="E361" s="2"/>
      <c r="F361" s="2"/>
      <c r="G361" s="2"/>
      <c r="H361" s="2"/>
      <c r="I361" s="2"/>
      <c r="J361" s="2"/>
      <c r="K361" s="2"/>
      <c r="L361" s="2"/>
      <c r="M361" s="2"/>
      <c r="N361" s="2"/>
      <c r="O361" s="2"/>
      <c r="P361" s="2"/>
    </row>
    <row r="362" spans="3:16" customFormat="1" ht="30" customHeight="1">
      <c r="C362" s="2"/>
      <c r="D362" s="2"/>
      <c r="E362" s="2"/>
      <c r="F362" s="2"/>
      <c r="G362" s="2"/>
      <c r="H362" s="2"/>
      <c r="I362" s="2"/>
      <c r="J362" s="2"/>
      <c r="K362" s="2"/>
      <c r="L362" s="2"/>
      <c r="M362" s="2"/>
      <c r="N362" s="2"/>
      <c r="O362" s="2"/>
      <c r="P362" s="2"/>
    </row>
    <row r="363" spans="3:16" customFormat="1" ht="30" customHeight="1">
      <c r="C363" s="2"/>
      <c r="D363" s="2"/>
      <c r="E363" s="2"/>
      <c r="F363" s="2"/>
      <c r="G363" s="2"/>
      <c r="H363" s="2"/>
      <c r="I363" s="2"/>
      <c r="J363" s="2"/>
      <c r="K363" s="2"/>
      <c r="L363" s="2"/>
      <c r="M363" s="2"/>
      <c r="N363" s="2"/>
      <c r="O363" s="2"/>
      <c r="P363" s="2"/>
    </row>
    <row r="364" spans="3:16" customFormat="1" ht="30" customHeight="1">
      <c r="C364" s="2"/>
      <c r="D364" s="2"/>
      <c r="E364" s="2"/>
      <c r="F364" s="2"/>
      <c r="G364" s="2"/>
      <c r="H364" s="2"/>
      <c r="I364" s="2"/>
      <c r="J364" s="2"/>
      <c r="K364" s="2"/>
      <c r="L364" s="2"/>
      <c r="M364" s="2"/>
      <c r="N364" s="2"/>
      <c r="O364" s="2"/>
      <c r="P364" s="2"/>
    </row>
    <row r="365" spans="3:16" customFormat="1" ht="30" customHeight="1">
      <c r="C365" s="2"/>
      <c r="D365" s="2"/>
      <c r="E365" s="2"/>
      <c r="F365" s="2"/>
      <c r="G365" s="2"/>
      <c r="H365" s="2"/>
      <c r="I365" s="2"/>
      <c r="J365" s="2"/>
      <c r="K365" s="2"/>
      <c r="L365" s="2"/>
      <c r="M365" s="2"/>
      <c r="N365" s="2"/>
      <c r="O365" s="2"/>
      <c r="P365" s="2"/>
    </row>
    <row r="366" spans="3:16" customFormat="1" ht="30" customHeight="1">
      <c r="C366" s="2"/>
      <c r="D366" s="2"/>
      <c r="E366" s="2"/>
      <c r="F366" s="2"/>
      <c r="G366" s="2"/>
      <c r="H366" s="2"/>
      <c r="I366" s="2"/>
      <c r="J366" s="2"/>
      <c r="K366" s="2"/>
      <c r="L366" s="2"/>
      <c r="M366" s="2"/>
      <c r="N366" s="2"/>
      <c r="O366" s="2"/>
      <c r="P366" s="2"/>
    </row>
    <row r="367" spans="3:16" customFormat="1" ht="30" customHeight="1">
      <c r="C367" s="2"/>
      <c r="D367" s="2"/>
      <c r="E367" s="2"/>
      <c r="F367" s="2"/>
      <c r="G367" s="2"/>
      <c r="H367" s="2"/>
      <c r="I367" s="2"/>
      <c r="J367" s="2"/>
      <c r="K367" s="2"/>
      <c r="L367" s="2"/>
      <c r="M367" s="2"/>
      <c r="N367" s="2"/>
      <c r="O367" s="2"/>
      <c r="P367" s="2"/>
    </row>
    <row r="368" spans="3:16" customFormat="1" ht="30" customHeight="1">
      <c r="C368" s="2"/>
      <c r="D368" s="2"/>
      <c r="E368" s="2"/>
      <c r="F368" s="2"/>
      <c r="G368" s="2"/>
      <c r="H368" s="2"/>
      <c r="I368" s="2"/>
      <c r="J368" s="2"/>
      <c r="K368" s="2"/>
      <c r="L368" s="2"/>
      <c r="M368" s="2"/>
      <c r="N368" s="2"/>
      <c r="O368" s="2"/>
      <c r="P368" s="2"/>
    </row>
    <row r="369" spans="3:18" customFormat="1" ht="30" customHeight="1">
      <c r="C369" s="2"/>
      <c r="D369" s="2"/>
      <c r="E369" s="2"/>
      <c r="F369" s="2"/>
      <c r="G369" s="2"/>
      <c r="H369" s="2"/>
      <c r="I369" s="2"/>
      <c r="J369" s="2"/>
      <c r="K369" s="2"/>
      <c r="L369" s="2"/>
      <c r="M369" s="2"/>
      <c r="N369" s="2"/>
      <c r="O369" s="2"/>
      <c r="P369" s="2"/>
    </row>
    <row r="370" spans="3:18" customFormat="1" ht="30" customHeight="1">
      <c r="C370" s="2"/>
      <c r="D370" s="2"/>
      <c r="E370" s="2"/>
      <c r="F370" s="2"/>
      <c r="G370" s="2"/>
      <c r="H370" s="2"/>
      <c r="I370" s="2"/>
      <c r="J370" s="2"/>
      <c r="K370" s="2"/>
      <c r="L370" s="2"/>
      <c r="M370" s="2"/>
      <c r="N370" s="2"/>
      <c r="O370" s="2"/>
      <c r="P370" s="2"/>
    </row>
    <row r="371" spans="3:18" customFormat="1" ht="30" customHeight="1">
      <c r="C371" s="2"/>
      <c r="D371" s="2"/>
      <c r="E371" s="2"/>
      <c r="F371" s="2"/>
      <c r="G371" s="2"/>
      <c r="H371" s="2"/>
      <c r="I371" s="2"/>
      <c r="J371" s="2"/>
      <c r="K371" s="2"/>
      <c r="L371" s="2"/>
      <c r="M371" s="2"/>
      <c r="N371" s="2"/>
      <c r="O371" s="2"/>
      <c r="P371" s="2"/>
    </row>
    <row r="372" spans="3:18" customFormat="1" ht="30" customHeight="1">
      <c r="C372" s="2"/>
      <c r="D372" s="2"/>
      <c r="E372" s="2"/>
      <c r="F372" s="2"/>
      <c r="G372" s="2"/>
      <c r="H372" s="2"/>
      <c r="I372" s="2"/>
      <c r="J372" s="2"/>
      <c r="K372" s="2"/>
      <c r="L372" s="2"/>
      <c r="M372" s="2"/>
      <c r="N372" s="2"/>
      <c r="O372" s="2"/>
      <c r="P372" s="2"/>
    </row>
    <row r="373" spans="3:18" customFormat="1" ht="30" customHeight="1">
      <c r="C373" s="2"/>
      <c r="D373" s="2"/>
      <c r="E373" s="2"/>
      <c r="F373" s="2"/>
      <c r="G373" s="2"/>
      <c r="H373" s="2"/>
      <c r="I373" s="2"/>
      <c r="J373" s="2"/>
      <c r="K373" s="2"/>
      <c r="L373" s="2"/>
      <c r="M373" s="2"/>
      <c r="N373" s="2"/>
      <c r="O373" s="2"/>
      <c r="P373" s="2"/>
    </row>
    <row r="374" spans="3:18" customFormat="1" ht="30" customHeight="1">
      <c r="C374" s="2"/>
      <c r="D374" s="2"/>
      <c r="E374" s="2"/>
      <c r="F374" s="2"/>
      <c r="G374" s="2"/>
      <c r="H374" s="2"/>
      <c r="I374" s="2"/>
      <c r="J374" s="2"/>
      <c r="K374" s="2"/>
      <c r="L374" s="2"/>
      <c r="M374" s="2"/>
      <c r="N374" s="2"/>
      <c r="O374" s="2"/>
      <c r="P374" s="2"/>
    </row>
    <row r="375" spans="3:18" customFormat="1" ht="30" customHeight="1">
      <c r="C375" s="2"/>
      <c r="D375" s="2"/>
      <c r="E375" s="2"/>
      <c r="F375" s="2"/>
      <c r="G375" s="2"/>
      <c r="H375" s="2"/>
      <c r="I375" s="2"/>
      <c r="J375" s="2"/>
      <c r="K375" s="2"/>
      <c r="L375" s="2"/>
      <c r="M375" s="2"/>
      <c r="N375" s="2"/>
      <c r="O375" s="2"/>
      <c r="P375" s="2"/>
    </row>
    <row r="376" spans="3:18" customFormat="1" ht="30" customHeight="1">
      <c r="C376" s="2"/>
      <c r="D376" s="2"/>
      <c r="E376" s="2"/>
      <c r="F376" s="2"/>
      <c r="G376" s="2"/>
      <c r="H376" s="2"/>
      <c r="I376" s="2"/>
      <c r="J376" s="2"/>
      <c r="K376" s="2"/>
      <c r="L376" s="2"/>
      <c r="M376" s="2"/>
      <c r="N376" s="2"/>
      <c r="O376" s="2"/>
      <c r="P376" s="2"/>
    </row>
    <row r="377" spans="3:18" customFormat="1" ht="15">
      <c r="C377" s="2"/>
      <c r="D377" s="2"/>
      <c r="E377" s="2"/>
      <c r="F377" s="2"/>
      <c r="G377" s="2"/>
      <c r="H377" s="2"/>
      <c r="I377" s="2"/>
      <c r="J377" s="2"/>
      <c r="K377" s="2"/>
      <c r="L377" s="2"/>
      <c r="M377" s="2"/>
      <c r="N377" s="2"/>
      <c r="O377" s="2"/>
      <c r="P377" s="2"/>
    </row>
    <row r="378" spans="3:18">
      <c r="C378" s="2"/>
      <c r="D378" s="2"/>
      <c r="E378" s="2"/>
      <c r="F378" s="2"/>
      <c r="G378" s="2"/>
      <c r="H378" s="2"/>
      <c r="I378" s="2"/>
      <c r="J378" s="2"/>
      <c r="K378" s="2"/>
      <c r="L378" s="2"/>
      <c r="M378" s="2"/>
      <c r="N378" s="2"/>
      <c r="O378" s="2"/>
      <c r="P378" s="2"/>
      <c r="R378" s="63"/>
    </row>
    <row r="379" spans="3:18">
      <c r="C379" s="2"/>
      <c r="D379" s="2"/>
      <c r="E379" s="2"/>
      <c r="F379" s="2"/>
      <c r="G379" s="2"/>
      <c r="H379" s="2"/>
      <c r="I379" s="2"/>
      <c r="J379" s="2"/>
      <c r="K379" s="2"/>
      <c r="L379" s="2"/>
      <c r="M379" s="2"/>
      <c r="N379" s="2"/>
      <c r="O379" s="2"/>
      <c r="P379" s="2"/>
      <c r="R379" s="63"/>
    </row>
    <row r="380" spans="3:18">
      <c r="C380" s="2"/>
      <c r="D380" s="2"/>
      <c r="E380" s="2"/>
      <c r="F380" s="2"/>
      <c r="G380" s="2"/>
      <c r="H380" s="2"/>
      <c r="I380" s="2"/>
      <c r="J380" s="2"/>
      <c r="K380" s="2"/>
      <c r="L380" s="2"/>
      <c r="M380" s="2"/>
      <c r="N380" s="2"/>
      <c r="O380" s="2"/>
      <c r="P380" s="2"/>
      <c r="R380" s="63"/>
    </row>
    <row r="381" spans="3:18">
      <c r="C381" s="2"/>
      <c r="D381" s="2"/>
      <c r="E381" s="2"/>
      <c r="F381" s="2"/>
      <c r="G381" s="2"/>
      <c r="H381" s="2"/>
      <c r="I381" s="2"/>
      <c r="J381" s="2"/>
      <c r="K381" s="2"/>
      <c r="L381" s="2"/>
      <c r="M381" s="2"/>
      <c r="N381" s="2"/>
      <c r="O381" s="2"/>
      <c r="P381" s="2"/>
      <c r="R381" s="63"/>
    </row>
    <row r="382" spans="3:18">
      <c r="C382" s="2"/>
      <c r="D382" s="2"/>
      <c r="E382" s="2"/>
      <c r="F382" s="2"/>
      <c r="G382" s="2"/>
      <c r="H382" s="2"/>
      <c r="I382" s="2"/>
      <c r="J382" s="2"/>
      <c r="K382" s="2"/>
      <c r="L382" s="2"/>
      <c r="M382" s="2"/>
      <c r="N382" s="2"/>
      <c r="O382" s="2"/>
      <c r="P382" s="2"/>
      <c r="R382" s="63"/>
    </row>
    <row r="383" spans="3:18">
      <c r="C383" s="2"/>
      <c r="D383" s="2"/>
      <c r="E383" s="2"/>
      <c r="F383" s="2"/>
      <c r="G383" s="2"/>
      <c r="H383" s="2"/>
      <c r="I383" s="2"/>
      <c r="J383" s="2"/>
      <c r="K383" s="2"/>
      <c r="L383" s="2"/>
      <c r="M383" s="2"/>
      <c r="N383" s="2"/>
      <c r="O383" s="2"/>
      <c r="P383" s="2"/>
      <c r="R383" s="63"/>
    </row>
    <row r="384" spans="3:18">
      <c r="C384" s="2"/>
      <c r="D384" s="2"/>
      <c r="E384" s="2"/>
      <c r="F384" s="2"/>
      <c r="G384" s="2"/>
      <c r="H384" s="2"/>
      <c r="I384" s="2"/>
      <c r="J384" s="2"/>
      <c r="K384" s="2"/>
      <c r="L384" s="2"/>
      <c r="M384" s="2"/>
      <c r="N384" s="2"/>
      <c r="O384" s="2"/>
      <c r="P384" s="2"/>
      <c r="R384" s="63"/>
    </row>
    <row r="385" spans="3:18">
      <c r="C385" s="2"/>
      <c r="D385" s="2"/>
      <c r="E385" s="2"/>
      <c r="F385" s="2"/>
      <c r="G385" s="2"/>
      <c r="H385" s="2"/>
      <c r="I385" s="2"/>
      <c r="J385" s="2"/>
      <c r="K385" s="2"/>
      <c r="L385" s="2"/>
      <c r="M385" s="2"/>
      <c r="N385" s="2"/>
      <c r="O385" s="2"/>
      <c r="P385" s="2"/>
      <c r="R385" s="63"/>
    </row>
    <row r="386" spans="3:18">
      <c r="C386" s="2"/>
      <c r="D386" s="2"/>
      <c r="E386" s="2"/>
      <c r="F386" s="2"/>
      <c r="G386" s="2"/>
      <c r="H386" s="2"/>
      <c r="I386" s="2"/>
      <c r="J386" s="2"/>
      <c r="K386" s="2"/>
      <c r="L386" s="2"/>
      <c r="M386" s="2"/>
      <c r="N386" s="2"/>
      <c r="O386" s="2"/>
      <c r="P386" s="2"/>
      <c r="R386" s="63"/>
    </row>
    <row r="387" spans="3:18">
      <c r="C387" s="2"/>
      <c r="D387" s="2"/>
      <c r="E387" s="2"/>
      <c r="F387" s="2"/>
      <c r="G387" s="2"/>
      <c r="H387" s="2"/>
      <c r="I387" s="2"/>
      <c r="J387" s="2"/>
      <c r="K387" s="2"/>
      <c r="L387" s="2"/>
      <c r="M387" s="2"/>
      <c r="N387" s="2"/>
      <c r="O387" s="2"/>
      <c r="P387" s="2"/>
      <c r="R387" s="63"/>
    </row>
    <row r="388" spans="3:18">
      <c r="C388" s="2"/>
      <c r="D388" s="2"/>
      <c r="E388" s="2"/>
      <c r="F388" s="2"/>
      <c r="G388" s="2"/>
      <c r="H388" s="2"/>
      <c r="I388" s="2"/>
      <c r="J388" s="2"/>
      <c r="K388" s="2"/>
      <c r="L388" s="2"/>
      <c r="M388" s="2"/>
      <c r="N388" s="2"/>
      <c r="O388" s="2"/>
      <c r="P388" s="2"/>
      <c r="R388" s="63"/>
    </row>
    <row r="389" spans="3:18">
      <c r="C389" s="2"/>
      <c r="D389" s="2"/>
      <c r="E389" s="2"/>
      <c r="F389" s="2"/>
      <c r="G389" s="2"/>
      <c r="H389" s="2"/>
      <c r="I389" s="2"/>
      <c r="J389" s="2"/>
      <c r="K389" s="2"/>
      <c r="L389" s="2"/>
      <c r="M389" s="2"/>
      <c r="N389" s="2"/>
      <c r="O389" s="2"/>
      <c r="P389" s="2"/>
      <c r="R389" s="63"/>
    </row>
    <row r="390" spans="3:18">
      <c r="C390" s="2"/>
      <c r="D390" s="2"/>
      <c r="E390" s="2"/>
      <c r="F390" s="2"/>
      <c r="G390" s="2"/>
      <c r="H390" s="2"/>
      <c r="I390" s="2"/>
      <c r="J390" s="2"/>
      <c r="K390" s="2"/>
      <c r="L390" s="2"/>
      <c r="M390" s="2"/>
      <c r="N390" s="2"/>
      <c r="O390" s="2"/>
      <c r="P390" s="2"/>
      <c r="R390" s="63"/>
    </row>
    <row r="391" spans="3:18">
      <c r="C391" s="2"/>
      <c r="D391" s="2"/>
      <c r="E391" s="2"/>
      <c r="F391" s="2"/>
      <c r="G391" s="2"/>
      <c r="H391" s="2"/>
      <c r="I391" s="2"/>
      <c r="J391" s="2"/>
      <c r="K391" s="2"/>
      <c r="L391" s="2"/>
      <c r="M391" s="2"/>
      <c r="N391" s="2"/>
      <c r="O391" s="2"/>
      <c r="P391" s="2"/>
      <c r="R391" s="63"/>
    </row>
    <row r="392" spans="3:18">
      <c r="C392" s="2"/>
      <c r="D392" s="2"/>
      <c r="E392" s="2"/>
      <c r="F392" s="2"/>
      <c r="G392" s="2"/>
      <c r="H392" s="2"/>
      <c r="I392" s="2"/>
      <c r="J392" s="2"/>
      <c r="K392" s="2"/>
      <c r="L392" s="2"/>
      <c r="M392" s="2"/>
      <c r="N392" s="2"/>
      <c r="O392" s="2"/>
      <c r="P392" s="2"/>
      <c r="R392" s="63"/>
    </row>
    <row r="393" spans="3:18">
      <c r="C393" s="2"/>
      <c r="D393" s="2"/>
      <c r="E393" s="2"/>
      <c r="F393" s="2"/>
      <c r="G393" s="2"/>
      <c r="H393" s="2"/>
      <c r="I393" s="2"/>
      <c r="J393" s="2"/>
      <c r="K393" s="2"/>
      <c r="L393" s="2"/>
      <c r="M393" s="2"/>
      <c r="N393" s="2"/>
      <c r="O393" s="2"/>
      <c r="P393" s="2"/>
      <c r="R393" s="63"/>
    </row>
    <row r="394" spans="3:18">
      <c r="C394" s="2"/>
      <c r="D394" s="2"/>
      <c r="E394" s="2"/>
      <c r="F394" s="2"/>
      <c r="G394" s="2"/>
      <c r="H394" s="2"/>
      <c r="I394" s="2"/>
      <c r="J394" s="2"/>
      <c r="K394" s="2"/>
      <c r="L394" s="2"/>
      <c r="M394" s="2"/>
      <c r="N394" s="2"/>
      <c r="O394" s="2"/>
      <c r="P394" s="2"/>
      <c r="R394" s="63"/>
    </row>
    <row r="395" spans="3:18">
      <c r="C395" s="2"/>
      <c r="D395" s="2"/>
      <c r="E395" s="2"/>
      <c r="F395" s="2"/>
      <c r="G395" s="2"/>
      <c r="H395" s="2"/>
      <c r="I395" s="2"/>
      <c r="J395" s="2"/>
      <c r="K395" s="2"/>
      <c r="L395" s="2"/>
      <c r="M395" s="2"/>
      <c r="N395" s="2"/>
      <c r="O395" s="2"/>
      <c r="P395" s="2"/>
      <c r="R395" s="63"/>
    </row>
    <row r="396" spans="3:18">
      <c r="C396" s="2"/>
      <c r="D396" s="2"/>
      <c r="E396" s="2"/>
      <c r="F396" s="2"/>
      <c r="G396" s="2"/>
      <c r="H396" s="2"/>
      <c r="I396" s="2"/>
      <c r="J396" s="2"/>
      <c r="K396" s="2"/>
      <c r="L396" s="2"/>
      <c r="M396" s="2"/>
      <c r="N396" s="2"/>
      <c r="O396" s="2"/>
      <c r="P396" s="2"/>
      <c r="R396" s="63"/>
    </row>
    <row r="397" spans="3:18">
      <c r="C397" s="2"/>
      <c r="D397" s="2"/>
      <c r="E397" s="2"/>
      <c r="F397" s="2"/>
      <c r="G397" s="2"/>
      <c r="H397" s="2"/>
      <c r="I397" s="2"/>
      <c r="J397" s="2"/>
      <c r="K397" s="2"/>
      <c r="L397" s="2"/>
      <c r="M397" s="2"/>
      <c r="N397" s="2"/>
      <c r="O397" s="2"/>
      <c r="P397" s="2"/>
      <c r="R397" s="63"/>
    </row>
    <row r="398" spans="3:18">
      <c r="C398" s="2"/>
      <c r="D398" s="2"/>
      <c r="E398" s="2"/>
      <c r="F398" s="2"/>
      <c r="G398" s="2"/>
      <c r="H398" s="2"/>
      <c r="I398" s="2"/>
      <c r="J398" s="2"/>
      <c r="K398" s="2"/>
      <c r="L398" s="2"/>
      <c r="M398" s="2"/>
      <c r="N398" s="2"/>
      <c r="O398" s="2"/>
      <c r="P398" s="2"/>
      <c r="R398" s="63"/>
    </row>
    <row r="399" spans="3:18">
      <c r="C399" s="2"/>
      <c r="D399" s="2"/>
      <c r="E399" s="2"/>
      <c r="F399" s="2"/>
      <c r="G399" s="2"/>
      <c r="H399" s="2"/>
      <c r="I399" s="2"/>
      <c r="J399" s="2"/>
      <c r="K399" s="2"/>
      <c r="L399" s="2"/>
      <c r="M399" s="2"/>
      <c r="N399" s="2"/>
      <c r="O399" s="2"/>
      <c r="P399" s="2"/>
    </row>
    <row r="400" spans="3:18">
      <c r="C400" s="2"/>
      <c r="D400" s="2"/>
      <c r="E400" s="2"/>
      <c r="F400" s="2"/>
      <c r="G400" s="2"/>
      <c r="H400" s="2"/>
      <c r="I400" s="2"/>
      <c r="J400" s="2"/>
      <c r="K400" s="2"/>
      <c r="L400" s="2"/>
      <c r="M400" s="2"/>
      <c r="N400" s="2"/>
      <c r="O400" s="2"/>
      <c r="P400" s="2"/>
    </row>
    <row r="401" spans="3:16">
      <c r="C401" s="2"/>
      <c r="D401" s="2"/>
      <c r="E401" s="2"/>
      <c r="F401" s="2"/>
      <c r="G401" s="2"/>
      <c r="H401" s="2"/>
      <c r="I401" s="2"/>
      <c r="J401" s="2"/>
      <c r="K401" s="2"/>
      <c r="L401" s="2"/>
      <c r="M401" s="2"/>
      <c r="N401" s="2"/>
      <c r="O401" s="2"/>
      <c r="P401" s="2"/>
    </row>
    <row r="402" spans="3:16">
      <c r="C402" s="2"/>
      <c r="D402" s="2"/>
      <c r="E402" s="2"/>
      <c r="F402" s="2"/>
      <c r="G402" s="2"/>
      <c r="H402" s="2"/>
      <c r="I402" s="2"/>
      <c r="J402" s="2"/>
      <c r="K402" s="2"/>
      <c r="L402" s="2"/>
      <c r="M402" s="2"/>
      <c r="N402" s="2"/>
      <c r="O402" s="2"/>
      <c r="P402" s="2"/>
    </row>
    <row r="403" spans="3:16">
      <c r="C403" s="2"/>
      <c r="D403" s="2"/>
      <c r="E403" s="2"/>
      <c r="F403" s="2"/>
      <c r="G403" s="2"/>
      <c r="H403" s="2"/>
      <c r="I403" s="2"/>
      <c r="J403" s="2"/>
      <c r="K403" s="2"/>
      <c r="L403" s="2"/>
      <c r="M403" s="2"/>
      <c r="N403" s="2"/>
      <c r="O403" s="2"/>
      <c r="P403" s="2"/>
    </row>
    <row r="404" spans="3:16">
      <c r="C404" s="2"/>
      <c r="D404" s="2"/>
      <c r="E404" s="2"/>
      <c r="F404" s="2"/>
      <c r="G404" s="2"/>
      <c r="H404" s="2"/>
      <c r="I404" s="2"/>
      <c r="J404" s="2"/>
      <c r="K404" s="2"/>
      <c r="L404" s="2"/>
      <c r="M404" s="2"/>
      <c r="N404" s="2"/>
      <c r="O404" s="2"/>
      <c r="P404" s="2"/>
    </row>
    <row r="405" spans="3:16">
      <c r="C405" s="2"/>
      <c r="D405" s="2"/>
      <c r="E405" s="2"/>
      <c r="F405" s="2"/>
      <c r="G405" s="2"/>
      <c r="H405" s="2"/>
      <c r="I405" s="2"/>
      <c r="J405" s="2"/>
      <c r="K405" s="2"/>
      <c r="L405" s="2"/>
      <c r="M405" s="2"/>
      <c r="N405" s="2"/>
      <c r="O405" s="2"/>
      <c r="P405" s="2"/>
    </row>
    <row r="406" spans="3:16">
      <c r="C406" s="2"/>
      <c r="D406" s="2"/>
      <c r="E406" s="2"/>
      <c r="F406" s="2"/>
      <c r="G406" s="2"/>
      <c r="H406" s="2"/>
      <c r="I406" s="2"/>
      <c r="J406" s="2"/>
      <c r="K406" s="2"/>
      <c r="L406" s="2"/>
      <c r="M406" s="2"/>
      <c r="N406" s="2"/>
      <c r="O406" s="2"/>
      <c r="P406" s="2"/>
    </row>
    <row r="407" spans="3:16">
      <c r="C407" s="2"/>
      <c r="D407" s="2"/>
      <c r="E407" s="2"/>
      <c r="F407" s="2"/>
      <c r="G407" s="2"/>
      <c r="H407" s="2"/>
      <c r="I407" s="2"/>
      <c r="J407" s="2"/>
      <c r="K407" s="2"/>
      <c r="L407" s="2"/>
      <c r="M407" s="2"/>
      <c r="N407" s="2"/>
      <c r="O407" s="2"/>
      <c r="P407" s="2"/>
    </row>
    <row r="408" spans="3:16">
      <c r="C408" s="2"/>
      <c r="D408" s="2"/>
      <c r="E408" s="2"/>
      <c r="F408" s="2"/>
      <c r="G408" s="2"/>
      <c r="H408" s="2"/>
      <c r="I408" s="2"/>
      <c r="J408" s="2"/>
      <c r="K408" s="2"/>
      <c r="L408" s="2"/>
      <c r="M408" s="2"/>
      <c r="N408" s="2"/>
      <c r="O408" s="2"/>
      <c r="P408" s="2"/>
    </row>
    <row r="409" spans="3:16">
      <c r="C409" s="2"/>
      <c r="D409" s="2"/>
      <c r="E409" s="2"/>
      <c r="F409" s="2"/>
      <c r="G409" s="2"/>
      <c r="H409" s="2"/>
      <c r="I409" s="2"/>
      <c r="J409" s="2"/>
      <c r="K409" s="2"/>
      <c r="L409" s="2"/>
      <c r="M409" s="2"/>
      <c r="N409" s="2"/>
      <c r="O409" s="2"/>
      <c r="P409" s="2"/>
    </row>
    <row r="410" spans="3:16">
      <c r="C410" s="2"/>
      <c r="D410" s="2"/>
      <c r="E410" s="2"/>
      <c r="F410" s="2"/>
      <c r="G410" s="2"/>
      <c r="H410" s="2"/>
      <c r="I410" s="2"/>
      <c r="J410" s="2"/>
      <c r="K410" s="2"/>
      <c r="L410" s="2"/>
      <c r="M410" s="2"/>
      <c r="N410" s="2"/>
      <c r="O410" s="2"/>
      <c r="P410" s="2"/>
    </row>
    <row r="411" spans="3:16">
      <c r="C411" s="2"/>
      <c r="D411" s="2"/>
      <c r="E411" s="2"/>
      <c r="F411" s="2"/>
      <c r="G411" s="2"/>
      <c r="H411" s="2"/>
      <c r="I411" s="2"/>
      <c r="J411" s="2"/>
      <c r="K411" s="2"/>
      <c r="L411" s="2"/>
      <c r="M411" s="2"/>
      <c r="N411" s="2"/>
      <c r="O411" s="2"/>
      <c r="P411" s="2"/>
    </row>
    <row r="412" spans="3:16">
      <c r="C412" s="2"/>
      <c r="D412" s="2"/>
      <c r="E412" s="2"/>
      <c r="F412" s="2"/>
      <c r="G412" s="2"/>
      <c r="H412" s="2"/>
      <c r="I412" s="2"/>
      <c r="J412" s="2"/>
      <c r="K412" s="2"/>
      <c r="L412" s="2"/>
      <c r="M412" s="2"/>
      <c r="N412" s="2"/>
      <c r="O412" s="2"/>
      <c r="P412" s="2"/>
    </row>
    <row r="413" spans="3:16">
      <c r="C413" s="2"/>
      <c r="D413" s="2"/>
      <c r="E413" s="2"/>
      <c r="F413" s="2"/>
      <c r="G413" s="2"/>
      <c r="H413" s="2"/>
      <c r="I413" s="2"/>
      <c r="J413" s="2"/>
      <c r="K413" s="2"/>
      <c r="L413" s="2"/>
      <c r="M413" s="2"/>
      <c r="N413" s="2"/>
      <c r="O413" s="2"/>
      <c r="P413" s="2"/>
    </row>
    <row r="414" spans="3:16">
      <c r="C414" s="2"/>
      <c r="D414" s="2"/>
      <c r="E414" s="2"/>
      <c r="F414" s="2"/>
      <c r="G414" s="2"/>
      <c r="H414" s="2"/>
      <c r="I414" s="2"/>
      <c r="J414" s="2"/>
      <c r="K414" s="2"/>
      <c r="L414" s="2"/>
      <c r="M414" s="2"/>
      <c r="N414" s="2"/>
      <c r="O414" s="2"/>
      <c r="P414" s="2"/>
    </row>
    <row r="415" spans="3:16">
      <c r="C415" s="2"/>
      <c r="D415" s="2"/>
      <c r="E415" s="2"/>
      <c r="F415" s="2"/>
      <c r="G415" s="2"/>
      <c r="H415" s="2"/>
      <c r="I415" s="2"/>
      <c r="J415" s="2"/>
      <c r="K415" s="2"/>
      <c r="L415" s="2"/>
      <c r="M415" s="2"/>
      <c r="N415" s="2"/>
      <c r="O415" s="2"/>
      <c r="P415" s="2"/>
    </row>
    <row r="416" spans="3:16">
      <c r="C416" s="2"/>
      <c r="D416" s="2"/>
      <c r="E416" s="2"/>
      <c r="F416" s="2"/>
      <c r="G416" s="2"/>
      <c r="H416" s="2"/>
      <c r="I416" s="2"/>
      <c r="J416" s="2"/>
      <c r="K416" s="2"/>
      <c r="L416" s="2"/>
      <c r="M416" s="2"/>
      <c r="N416" s="2"/>
      <c r="O416" s="2"/>
      <c r="P416" s="2"/>
    </row>
    <row r="417" spans="3:16">
      <c r="C417" s="2"/>
      <c r="D417" s="2"/>
      <c r="E417" s="2"/>
      <c r="F417" s="2"/>
      <c r="G417" s="2"/>
      <c r="H417" s="2"/>
      <c r="I417" s="2"/>
      <c r="J417" s="2"/>
      <c r="K417" s="2"/>
      <c r="L417" s="2"/>
      <c r="M417" s="2"/>
      <c r="N417" s="2"/>
      <c r="O417" s="2"/>
      <c r="P417" s="2"/>
    </row>
    <row r="418" spans="3:16">
      <c r="C418" s="2"/>
      <c r="D418" s="2"/>
      <c r="E418" s="2"/>
      <c r="F418" s="2"/>
      <c r="G418" s="2"/>
      <c r="H418" s="2"/>
      <c r="I418" s="2"/>
      <c r="J418" s="2"/>
      <c r="K418" s="2"/>
      <c r="L418" s="2"/>
      <c r="M418" s="2"/>
      <c r="N418" s="2"/>
      <c r="O418" s="2"/>
      <c r="P418" s="2"/>
    </row>
    <row r="419" spans="3:16">
      <c r="C419" s="2"/>
      <c r="D419" s="2"/>
      <c r="E419" s="2"/>
      <c r="F419" s="2"/>
      <c r="G419" s="2"/>
      <c r="H419" s="2"/>
      <c r="I419" s="2"/>
      <c r="J419" s="2"/>
      <c r="K419" s="2"/>
      <c r="L419" s="2"/>
      <c r="M419" s="2"/>
      <c r="N419" s="2"/>
      <c r="O419" s="2"/>
      <c r="P419" s="2"/>
    </row>
    <row r="420" spans="3:16">
      <c r="C420" s="2"/>
      <c r="D420" s="2"/>
      <c r="E420" s="2"/>
      <c r="F420" s="2"/>
      <c r="G420" s="2"/>
      <c r="H420" s="2"/>
      <c r="I420" s="2"/>
      <c r="J420" s="2"/>
      <c r="K420" s="2"/>
      <c r="L420" s="2"/>
      <c r="M420" s="2"/>
      <c r="N420" s="2"/>
      <c r="O420" s="2"/>
      <c r="P420" s="2"/>
    </row>
    <row r="421" spans="3:16">
      <c r="C421" s="2"/>
      <c r="D421" s="2"/>
      <c r="E421" s="2"/>
      <c r="F421" s="2"/>
      <c r="G421" s="2"/>
      <c r="H421" s="2"/>
      <c r="I421" s="2"/>
      <c r="J421" s="2"/>
      <c r="K421" s="2"/>
      <c r="L421" s="2"/>
      <c r="M421" s="2"/>
      <c r="N421" s="2"/>
      <c r="O421" s="2"/>
      <c r="P421" s="2"/>
    </row>
    <row r="422" spans="3:16">
      <c r="C422" s="2"/>
      <c r="D422" s="2"/>
      <c r="E422" s="2"/>
      <c r="F422" s="2"/>
      <c r="G422" s="2"/>
      <c r="H422" s="2"/>
      <c r="I422" s="2"/>
      <c r="J422" s="2"/>
      <c r="K422" s="2"/>
      <c r="L422" s="2"/>
      <c r="M422" s="2"/>
      <c r="N422" s="2"/>
      <c r="O422" s="2"/>
      <c r="P422" s="2"/>
    </row>
    <row r="423" spans="3:16">
      <c r="C423" s="2"/>
      <c r="D423" s="2"/>
      <c r="E423" s="2"/>
      <c r="F423" s="2"/>
      <c r="G423" s="2"/>
      <c r="H423" s="2"/>
      <c r="I423" s="2"/>
      <c r="J423" s="2"/>
      <c r="K423" s="2"/>
      <c r="L423" s="2"/>
      <c r="M423" s="2"/>
      <c r="N423" s="2"/>
      <c r="O423" s="2"/>
      <c r="P423" s="2"/>
    </row>
    <row r="424" spans="3:16">
      <c r="C424" s="2"/>
      <c r="D424" s="2"/>
      <c r="E424" s="2"/>
      <c r="F424" s="2"/>
      <c r="G424" s="2"/>
      <c r="H424" s="2"/>
      <c r="I424" s="2"/>
      <c r="J424" s="2"/>
      <c r="K424" s="2"/>
      <c r="L424" s="2"/>
      <c r="M424" s="2"/>
      <c r="N424" s="2"/>
      <c r="O424" s="2"/>
      <c r="P424" s="2"/>
    </row>
    <row r="425" spans="3:16">
      <c r="C425" s="2"/>
      <c r="D425" s="2"/>
      <c r="E425" s="2"/>
      <c r="F425" s="2"/>
      <c r="G425" s="2"/>
      <c r="H425" s="2"/>
      <c r="I425" s="2"/>
      <c r="J425" s="2"/>
      <c r="K425" s="2"/>
      <c r="L425" s="2"/>
      <c r="M425" s="2"/>
      <c r="N425" s="2"/>
      <c r="O425" s="2"/>
      <c r="P425" s="2"/>
    </row>
    <row r="426" spans="3:16">
      <c r="C426" s="2"/>
      <c r="D426" s="2"/>
      <c r="E426" s="2"/>
      <c r="F426" s="2"/>
      <c r="G426" s="2"/>
      <c r="H426" s="2"/>
      <c r="I426" s="2"/>
      <c r="J426" s="2"/>
      <c r="K426" s="2"/>
      <c r="L426" s="2"/>
      <c r="M426" s="2"/>
      <c r="N426" s="2"/>
      <c r="O426" s="2"/>
      <c r="P426" s="2"/>
    </row>
    <row r="427" spans="3:16">
      <c r="C427" s="2"/>
      <c r="D427" s="2"/>
      <c r="E427" s="2"/>
      <c r="F427" s="2"/>
      <c r="G427" s="2"/>
      <c r="H427" s="2"/>
      <c r="I427" s="2"/>
      <c r="J427" s="2"/>
      <c r="K427" s="2"/>
      <c r="L427" s="2"/>
      <c r="M427" s="2"/>
      <c r="N427" s="2"/>
      <c r="O427" s="2"/>
      <c r="P427" s="2"/>
    </row>
  </sheetData>
  <mergeCells count="20">
    <mergeCell ref="D12:F13"/>
    <mergeCell ref="H12:J13"/>
    <mergeCell ref="B185:F186"/>
    <mergeCell ref="J185:P186"/>
    <mergeCell ref="B6:B15"/>
    <mergeCell ref="D6:K7"/>
    <mergeCell ref="L6:O9"/>
    <mergeCell ref="P6:P9"/>
    <mergeCell ref="D8:K9"/>
    <mergeCell ref="C10:C15"/>
    <mergeCell ref="D10:F11"/>
    <mergeCell ref="H10:J11"/>
    <mergeCell ref="L10:O13"/>
    <mergeCell ref="P10:P15"/>
    <mergeCell ref="B2:D2"/>
    <mergeCell ref="E2:N2"/>
    <mergeCell ref="O2:P2"/>
    <mergeCell ref="B3:B4"/>
    <mergeCell ref="C3:O3"/>
    <mergeCell ref="C4:O4"/>
  </mergeCells>
  <printOptions horizontalCentered="1" verticalCentered="1"/>
  <pageMargins left="0.196850393700787" right="0.196850393700787" top="0.196850393700787" bottom="0.196850393700787" header="0.511811023622047" footer="0.511811023622047"/>
  <pageSetup paperSize="9"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BL56"/>
  <sheetViews>
    <sheetView rightToLeft="1" zoomScale="50" zoomScaleNormal="50" workbookViewId="0">
      <selection activeCell="E2" sqref="E2:L2"/>
    </sheetView>
  </sheetViews>
  <sheetFormatPr defaultColWidth="9.140625" defaultRowHeight="15.75"/>
  <cols>
    <col min="1" max="1" width="10.7109375" style="18" customWidth="1"/>
    <col min="2" max="2" width="25.7109375" style="18" customWidth="1"/>
    <col min="3" max="10" width="30.7109375" style="18" customWidth="1"/>
    <col min="11" max="11" width="25.28515625" style="18" customWidth="1"/>
    <col min="12" max="12" width="34.140625" style="18" customWidth="1"/>
    <col min="13" max="13" width="11.85546875" bestFit="1" customWidth="1"/>
    <col min="14" max="16384" width="9.140625" style="18"/>
  </cols>
  <sheetData>
    <row r="1" spans="1:64" ht="18" customHeight="1">
      <c r="A1" s="37"/>
    </row>
    <row r="2" spans="1:64" s="836" customFormat="1" ht="40.15" customHeight="1">
      <c r="A2" s="837"/>
      <c r="B2" s="1621" t="s">
        <v>854</v>
      </c>
      <c r="C2" s="1621"/>
      <c r="D2" s="1405" t="s">
        <v>757</v>
      </c>
      <c r="E2" s="1405"/>
      <c r="F2" s="1405"/>
      <c r="G2" s="1405"/>
      <c r="H2" s="1405"/>
      <c r="I2" s="1405"/>
      <c r="J2" s="1405"/>
      <c r="K2" s="1432" t="s">
        <v>688</v>
      </c>
      <c r="L2" s="1432"/>
      <c r="M2" s="145"/>
      <c r="N2" s="145"/>
      <c r="O2" s="1622"/>
      <c r="P2" s="1622"/>
    </row>
    <row r="3" spans="1:64" s="836" customFormat="1" ht="40.15" customHeight="1">
      <c r="A3" s="837"/>
      <c r="B3" s="1857"/>
      <c r="C3" s="1858" t="s">
        <v>758</v>
      </c>
      <c r="D3" s="1858"/>
      <c r="E3" s="1858"/>
      <c r="F3" s="1858"/>
      <c r="G3" s="1858"/>
      <c r="H3" s="1858"/>
      <c r="I3" s="1858"/>
      <c r="J3" s="1858"/>
      <c r="K3" s="1858"/>
      <c r="L3" s="416"/>
      <c r="M3" s="92"/>
    </row>
    <row r="4" spans="1:64" s="836" customFormat="1" ht="65.25" customHeight="1">
      <c r="A4" s="837"/>
      <c r="B4" s="1857"/>
      <c r="C4" s="1859" t="s">
        <v>355</v>
      </c>
      <c r="D4" s="1859"/>
      <c r="E4" s="1859"/>
      <c r="F4" s="1859"/>
      <c r="G4" s="1859"/>
      <c r="H4" s="1859"/>
      <c r="I4" s="1859"/>
      <c r="J4" s="1859"/>
      <c r="K4" s="1859"/>
      <c r="L4" s="841" t="s">
        <v>726</v>
      </c>
      <c r="M4" s="92"/>
    </row>
    <row r="5" spans="1:64" s="836" customFormat="1" ht="8.25" customHeight="1">
      <c r="A5" s="837"/>
      <c r="B5" s="1320"/>
      <c r="C5" s="529"/>
      <c r="D5" s="529"/>
      <c r="E5" s="529"/>
      <c r="F5" s="529"/>
      <c r="G5" s="529"/>
      <c r="H5" s="529"/>
      <c r="I5" s="529"/>
      <c r="J5" s="529"/>
      <c r="K5" s="529"/>
      <c r="L5" s="477"/>
      <c r="M5" s="92"/>
    </row>
    <row r="6" spans="1:64" ht="98.25" customHeight="1">
      <c r="A6" s="37"/>
      <c r="B6" s="1106"/>
      <c r="C6" s="1105" t="s">
        <v>151</v>
      </c>
      <c r="D6" s="1105" t="s">
        <v>150</v>
      </c>
      <c r="E6" s="1105" t="s">
        <v>149</v>
      </c>
      <c r="F6" s="1105" t="s">
        <v>148</v>
      </c>
      <c r="G6" s="1105" t="s">
        <v>147</v>
      </c>
      <c r="H6" s="1105" t="s">
        <v>146</v>
      </c>
      <c r="I6" s="1105" t="s">
        <v>145</v>
      </c>
      <c r="J6" s="1105" t="s">
        <v>144</v>
      </c>
      <c r="K6" s="1105" t="s">
        <v>143</v>
      </c>
      <c r="L6" s="1104" t="s">
        <v>142</v>
      </c>
    </row>
    <row r="7" spans="1:64" ht="24" customHeight="1">
      <c r="A7" s="37"/>
      <c r="B7" s="1103"/>
      <c r="C7" s="417"/>
      <c r="D7" s="417"/>
      <c r="E7" s="417"/>
      <c r="F7" s="417"/>
      <c r="G7" s="417"/>
      <c r="H7" s="417"/>
      <c r="I7" s="417"/>
      <c r="J7" s="417"/>
      <c r="K7" s="417"/>
      <c r="L7" s="1102"/>
      <c r="S7"/>
      <c r="Y7"/>
      <c r="AE7"/>
      <c r="AK7"/>
      <c r="AQ7"/>
      <c r="AW7"/>
      <c r="BC7"/>
      <c r="BI7"/>
    </row>
    <row r="8" spans="1:64" ht="115.5" customHeight="1">
      <c r="A8" s="37"/>
      <c r="B8" s="1101"/>
      <c r="C8" s="418" t="s">
        <v>141</v>
      </c>
      <c r="D8" s="418" t="s">
        <v>140</v>
      </c>
      <c r="E8" s="418" t="s">
        <v>139</v>
      </c>
      <c r="F8" s="418" t="s">
        <v>138</v>
      </c>
      <c r="G8" s="418" t="s">
        <v>137</v>
      </c>
      <c r="H8" s="418" t="s">
        <v>136</v>
      </c>
      <c r="I8" s="418" t="s">
        <v>135</v>
      </c>
      <c r="J8" s="418" t="s">
        <v>134</v>
      </c>
      <c r="K8" s="418" t="s">
        <v>133</v>
      </c>
      <c r="L8" s="1100" t="s">
        <v>132</v>
      </c>
      <c r="S8"/>
      <c r="Y8"/>
      <c r="AE8"/>
      <c r="AK8"/>
      <c r="AQ8"/>
      <c r="AW8"/>
      <c r="BC8"/>
      <c r="BI8"/>
    </row>
    <row r="9" spans="1:64" s="825" customFormat="1" ht="40.15" customHeight="1">
      <c r="A9" s="824"/>
      <c r="B9" s="78" t="s">
        <v>2</v>
      </c>
      <c r="C9" s="78"/>
      <c r="D9" s="78"/>
      <c r="E9" s="78"/>
      <c r="F9" s="78"/>
      <c r="G9" s="78"/>
      <c r="H9" s="78"/>
      <c r="I9" s="78"/>
      <c r="J9" s="78"/>
      <c r="K9" s="78"/>
      <c r="L9" s="78"/>
      <c r="S9" s="821"/>
      <c r="Y9" s="821"/>
      <c r="AE9" s="821"/>
      <c r="AK9" s="821"/>
      <c r="AQ9" s="821"/>
      <c r="AW9" s="821"/>
      <c r="BC9" s="821"/>
      <c r="BI9" s="821"/>
    </row>
    <row r="10" spans="1:64" s="829" customFormat="1" ht="40.15" hidden="1" customHeight="1">
      <c r="A10" s="826"/>
      <c r="B10" s="827">
        <v>2001</v>
      </c>
      <c r="C10" s="828">
        <v>0.16</v>
      </c>
      <c r="D10" s="842">
        <v>726.3</v>
      </c>
      <c r="E10" s="828">
        <v>0.42599999999999999</v>
      </c>
      <c r="F10" s="828">
        <v>0.17499999999999999</v>
      </c>
      <c r="G10" s="828">
        <v>7.8E-2</v>
      </c>
      <c r="H10" s="828">
        <v>9.4E-2</v>
      </c>
      <c r="I10" s="828">
        <v>7.0000000000000001E-3</v>
      </c>
      <c r="J10" s="842">
        <v>127.4</v>
      </c>
      <c r="K10" s="842">
        <v>94.4</v>
      </c>
      <c r="L10" s="828">
        <v>0.57799999999999996</v>
      </c>
      <c r="M10" s="497"/>
      <c r="S10" s="497"/>
      <c r="Y10" s="497"/>
      <c r="AE10" s="497"/>
      <c r="AK10" s="497"/>
      <c r="AQ10" s="497"/>
      <c r="AW10" s="497"/>
      <c r="BC10" s="497"/>
      <c r="BI10" s="497"/>
    </row>
    <row r="11" spans="1:64" s="832" customFormat="1" ht="40.15" hidden="1" customHeight="1">
      <c r="A11" s="826"/>
      <c r="B11" s="830">
        <v>2002</v>
      </c>
      <c r="C11" s="831">
        <v>0.17100000000000001</v>
      </c>
      <c r="D11" s="843">
        <v>777.4</v>
      </c>
      <c r="E11" s="831">
        <v>0.50600000000000001</v>
      </c>
      <c r="F11" s="831">
        <v>0.16600000000000001</v>
      </c>
      <c r="G11" s="831">
        <v>7.1999999999999995E-2</v>
      </c>
      <c r="H11" s="831">
        <v>8.1000000000000003E-2</v>
      </c>
      <c r="I11" s="831">
        <v>6.0000000000000001E-3</v>
      </c>
      <c r="J11" s="843">
        <v>122.5</v>
      </c>
      <c r="K11" s="843">
        <v>83.8</v>
      </c>
      <c r="L11" s="831">
        <v>0.59399999999999997</v>
      </c>
      <c r="M11" s="497"/>
      <c r="N11" s="829"/>
      <c r="O11" s="829"/>
      <c r="P11" s="829"/>
      <c r="Q11" s="829"/>
      <c r="R11" s="829"/>
      <c r="S11" s="497"/>
      <c r="T11" s="829"/>
      <c r="U11" s="829"/>
      <c r="V11" s="829"/>
      <c r="W11" s="829"/>
      <c r="X11" s="829"/>
      <c r="Y11" s="497"/>
      <c r="Z11" s="829"/>
      <c r="AA11" s="829"/>
      <c r="AB11" s="829"/>
      <c r="AC11" s="829"/>
      <c r="AD11" s="829"/>
      <c r="AE11" s="497"/>
      <c r="AF11" s="829"/>
      <c r="AG11" s="829"/>
      <c r="AH11" s="829"/>
      <c r="AI11" s="829"/>
      <c r="AJ11" s="829"/>
      <c r="AK11" s="497"/>
      <c r="AL11" s="829"/>
      <c r="AM11" s="829"/>
      <c r="AN11" s="829"/>
      <c r="AO11" s="829"/>
      <c r="AP11" s="829"/>
      <c r="AQ11" s="497"/>
      <c r="AR11" s="829"/>
      <c r="AS11" s="829"/>
      <c r="AT11" s="829"/>
      <c r="AU11" s="829"/>
      <c r="AV11" s="829"/>
      <c r="AW11" s="497"/>
      <c r="AX11" s="829"/>
      <c r="AY11" s="829"/>
      <c r="AZ11" s="829"/>
      <c r="BA11" s="829"/>
      <c r="BB11" s="829"/>
      <c r="BC11" s="497"/>
      <c r="BD11" s="829"/>
      <c r="BE11" s="829"/>
      <c r="BF11" s="829"/>
      <c r="BG11" s="829"/>
      <c r="BH11" s="829"/>
      <c r="BI11" s="497"/>
      <c r="BJ11" s="829"/>
      <c r="BK11" s="829"/>
      <c r="BL11" s="829"/>
    </row>
    <row r="12" spans="1:64" s="829" customFormat="1" ht="40.15" hidden="1" customHeight="1">
      <c r="A12" s="826"/>
      <c r="B12" s="827">
        <v>2003</v>
      </c>
      <c r="C12" s="828">
        <v>0.155</v>
      </c>
      <c r="D12" s="842">
        <v>716.2</v>
      </c>
      <c r="E12" s="828">
        <v>0.51900000000000002</v>
      </c>
      <c r="F12" s="828">
        <v>0.159</v>
      </c>
      <c r="G12" s="828">
        <v>7.4999999999999997E-2</v>
      </c>
      <c r="H12" s="828">
        <v>9.9000000000000005E-2</v>
      </c>
      <c r="I12" s="828">
        <v>7.1999999999999998E-3</v>
      </c>
      <c r="J12" s="842">
        <v>147.19999999999999</v>
      </c>
      <c r="K12" s="842">
        <v>106.6</v>
      </c>
      <c r="L12" s="828">
        <v>1.796</v>
      </c>
      <c r="M12" s="497"/>
      <c r="S12" s="497"/>
      <c r="Y12" s="497"/>
      <c r="AE12" s="497"/>
      <c r="AK12" s="497"/>
      <c r="AQ12" s="497"/>
      <c r="AW12" s="497"/>
      <c r="BC12" s="497"/>
      <c r="BI12" s="497"/>
    </row>
    <row r="13" spans="1:64" s="832" customFormat="1" ht="40.15" hidden="1" customHeight="1">
      <c r="A13" s="826"/>
      <c r="B13" s="830">
        <v>2004</v>
      </c>
      <c r="C13" s="831">
        <v>0.10299999999999999</v>
      </c>
      <c r="D13" s="843">
        <v>581.29999999999995</v>
      </c>
      <c r="E13" s="831">
        <v>0.63800000000000001</v>
      </c>
      <c r="F13" s="831">
        <v>0.17799999999999999</v>
      </c>
      <c r="G13" s="831">
        <v>8.8999999999999996E-2</v>
      </c>
      <c r="H13" s="831">
        <v>0.13100000000000001</v>
      </c>
      <c r="I13" s="831">
        <v>1.0999999999999999E-2</v>
      </c>
      <c r="J13" s="843">
        <v>240.2</v>
      </c>
      <c r="K13" s="843">
        <v>171.3</v>
      </c>
      <c r="L13" s="831">
        <v>1.73</v>
      </c>
      <c r="M13" s="497"/>
      <c r="N13" s="829"/>
      <c r="O13" s="829"/>
      <c r="P13" s="829"/>
      <c r="Q13" s="829"/>
      <c r="R13" s="829"/>
      <c r="S13" s="497"/>
      <c r="T13" s="829"/>
      <c r="U13" s="829"/>
      <c r="V13" s="829"/>
      <c r="W13" s="829"/>
      <c r="X13" s="829"/>
      <c r="Y13" s="497"/>
      <c r="Z13" s="829"/>
      <c r="AA13" s="829"/>
      <c r="AB13" s="829"/>
      <c r="AC13" s="829"/>
      <c r="AD13" s="829"/>
      <c r="AE13" s="497"/>
      <c r="AF13" s="829"/>
      <c r="AG13" s="829"/>
      <c r="AH13" s="829"/>
      <c r="AI13" s="829"/>
      <c r="AJ13" s="829"/>
      <c r="AK13" s="497"/>
      <c r="AL13" s="829"/>
      <c r="AM13" s="829"/>
      <c r="AN13" s="829"/>
      <c r="AO13" s="829"/>
      <c r="AP13" s="829"/>
      <c r="AQ13" s="497"/>
      <c r="AR13" s="829"/>
      <c r="AS13" s="829"/>
      <c r="AT13" s="829"/>
      <c r="AU13" s="829"/>
      <c r="AV13" s="829"/>
      <c r="AW13" s="497"/>
      <c r="AX13" s="829"/>
      <c r="AY13" s="829"/>
      <c r="AZ13" s="829"/>
      <c r="BA13" s="829"/>
      <c r="BB13" s="829"/>
      <c r="BC13" s="497"/>
      <c r="BD13" s="829"/>
      <c r="BE13" s="829"/>
      <c r="BF13" s="829"/>
      <c r="BG13" s="829"/>
      <c r="BH13" s="829"/>
      <c r="BI13" s="497"/>
      <c r="BJ13" s="829"/>
      <c r="BK13" s="829"/>
      <c r="BL13" s="829"/>
    </row>
    <row r="14" spans="1:64" s="829" customFormat="1" ht="40.15" hidden="1" customHeight="1">
      <c r="A14" s="826"/>
      <c r="B14" s="827">
        <v>2005</v>
      </c>
      <c r="C14" s="828">
        <v>6.6000000000000003E-2</v>
      </c>
      <c r="D14" s="842">
        <v>480.9</v>
      </c>
      <c r="E14" s="828">
        <v>0.78400000000000003</v>
      </c>
      <c r="F14" s="828">
        <v>0.17599999999999999</v>
      </c>
      <c r="G14" s="828">
        <v>0.105</v>
      </c>
      <c r="H14" s="828">
        <v>0.20899999999999999</v>
      </c>
      <c r="I14" s="828">
        <v>0.02</v>
      </c>
      <c r="J14" s="842">
        <v>502.1</v>
      </c>
      <c r="K14" s="842">
        <v>368.8</v>
      </c>
      <c r="L14" s="828">
        <v>1.68</v>
      </c>
      <c r="M14" s="497"/>
      <c r="S14" s="497"/>
      <c r="Y14" s="497"/>
      <c r="AE14" s="497"/>
      <c r="AK14" s="497"/>
      <c r="AQ14" s="497"/>
      <c r="AW14" s="497"/>
      <c r="BC14" s="497"/>
      <c r="BI14" s="497"/>
    </row>
    <row r="15" spans="1:64" s="832" customFormat="1" ht="40.15" hidden="1" customHeight="1">
      <c r="A15" s="826"/>
      <c r="B15" s="830">
        <v>2006</v>
      </c>
      <c r="C15" s="831">
        <v>4.2999999999999997E-2</v>
      </c>
      <c r="D15" s="843">
        <v>404.8</v>
      </c>
      <c r="E15" s="831">
        <v>0.8</v>
      </c>
      <c r="F15" s="831">
        <v>0.214</v>
      </c>
      <c r="G15" s="831">
        <v>0.13200000000000001</v>
      </c>
      <c r="H15" s="831">
        <v>0.15</v>
      </c>
      <c r="I15" s="831">
        <v>1.7000000000000001E-2</v>
      </c>
      <c r="J15" s="843">
        <v>522.79999999999995</v>
      </c>
      <c r="K15" s="843">
        <v>375.4</v>
      </c>
      <c r="L15" s="831">
        <v>1.6140000000000001</v>
      </c>
      <c r="M15" s="497"/>
      <c r="N15" s="829"/>
      <c r="O15" s="829"/>
      <c r="P15" s="829"/>
      <c r="Q15" s="829"/>
      <c r="R15" s="829"/>
      <c r="S15" s="497"/>
      <c r="T15" s="829"/>
      <c r="U15" s="829"/>
      <c r="V15" s="829"/>
      <c r="W15" s="829"/>
      <c r="X15" s="829"/>
      <c r="Y15" s="497"/>
      <c r="Z15" s="829"/>
      <c r="AA15" s="829"/>
      <c r="AB15" s="829"/>
      <c r="AC15" s="829"/>
      <c r="AD15" s="829"/>
      <c r="AE15" s="497"/>
      <c r="AF15" s="829"/>
      <c r="AG15" s="829"/>
      <c r="AH15" s="829"/>
      <c r="AI15" s="829"/>
      <c r="AJ15" s="829"/>
      <c r="AK15" s="497"/>
      <c r="AL15" s="829"/>
      <c r="AM15" s="829"/>
      <c r="AN15" s="829"/>
      <c r="AO15" s="829"/>
      <c r="AP15" s="829"/>
      <c r="AQ15" s="497"/>
      <c r="AR15" s="829"/>
      <c r="AS15" s="829"/>
      <c r="AT15" s="829"/>
      <c r="AU15" s="829"/>
      <c r="AV15" s="829"/>
      <c r="AW15" s="497"/>
      <c r="AX15" s="829"/>
      <c r="AY15" s="829"/>
      <c r="AZ15" s="829"/>
      <c r="BA15" s="829"/>
      <c r="BB15" s="829"/>
      <c r="BC15" s="497"/>
      <c r="BD15" s="829"/>
      <c r="BE15" s="829"/>
      <c r="BF15" s="829"/>
      <c r="BG15" s="829"/>
      <c r="BH15" s="829"/>
      <c r="BI15" s="497"/>
      <c r="BJ15" s="829"/>
      <c r="BK15" s="829"/>
      <c r="BL15" s="829"/>
    </row>
    <row r="16" spans="1:64" s="829" customFormat="1" ht="40.15" hidden="1" customHeight="1">
      <c r="A16" s="826"/>
      <c r="B16" s="827">
        <v>2007</v>
      </c>
      <c r="C16" s="828">
        <v>4.1000000000000002E-2</v>
      </c>
      <c r="D16" s="842">
        <v>452.7</v>
      </c>
      <c r="E16" s="828">
        <v>0.67800000000000005</v>
      </c>
      <c r="F16" s="828">
        <v>0.20799999999999999</v>
      </c>
      <c r="G16" s="828">
        <v>0.13300000000000001</v>
      </c>
      <c r="H16" s="828">
        <v>0.126</v>
      </c>
      <c r="I16" s="828">
        <v>1.6E-2</v>
      </c>
      <c r="J16" s="842">
        <v>568.79999999999995</v>
      </c>
      <c r="K16" s="842">
        <v>400</v>
      </c>
      <c r="L16" s="828">
        <v>1.575</v>
      </c>
      <c r="M16" s="497"/>
      <c r="S16" s="497"/>
      <c r="Y16" s="497"/>
      <c r="AE16" s="497"/>
      <c r="AK16" s="497"/>
      <c r="AQ16" s="497"/>
      <c r="AW16" s="497"/>
      <c r="BC16" s="497"/>
      <c r="BI16" s="497"/>
    </row>
    <row r="17" spans="1:64" s="832" customFormat="1" ht="40.15" hidden="1" customHeight="1">
      <c r="A17" s="826"/>
      <c r="B17" s="830">
        <v>2008</v>
      </c>
      <c r="C17" s="831">
        <v>4.2000000000000003E-2</v>
      </c>
      <c r="D17" s="843">
        <v>550</v>
      </c>
      <c r="E17" s="831">
        <v>0.63400000000000001</v>
      </c>
      <c r="F17" s="831">
        <v>0.184</v>
      </c>
      <c r="G17" s="831">
        <v>0.129</v>
      </c>
      <c r="H17" s="831">
        <v>0.115</v>
      </c>
      <c r="I17" s="831">
        <v>1.4E-2</v>
      </c>
      <c r="J17" s="843">
        <v>564.29999999999995</v>
      </c>
      <c r="K17" s="843">
        <v>400</v>
      </c>
      <c r="L17" s="831">
        <v>1.4119999999999999</v>
      </c>
      <c r="M17" s="497"/>
      <c r="N17" s="829"/>
      <c r="O17" s="829"/>
      <c r="P17" s="829"/>
      <c r="Q17" s="829"/>
      <c r="R17" s="829"/>
      <c r="S17" s="497"/>
      <c r="T17" s="829"/>
      <c r="U17" s="829"/>
      <c r="V17" s="829"/>
      <c r="W17" s="829"/>
      <c r="X17" s="829"/>
      <c r="Y17" s="497"/>
      <c r="Z17" s="829"/>
      <c r="AA17" s="829"/>
      <c r="AB17" s="829"/>
      <c r="AC17" s="829"/>
      <c r="AD17" s="829"/>
      <c r="AE17" s="497"/>
      <c r="AF17" s="829"/>
      <c r="AG17" s="829"/>
      <c r="AH17" s="829"/>
      <c r="AI17" s="829"/>
      <c r="AJ17" s="829"/>
      <c r="AK17" s="497"/>
      <c r="AL17" s="829"/>
      <c r="AM17" s="829"/>
      <c r="AN17" s="829"/>
      <c r="AO17" s="829"/>
      <c r="AP17" s="829"/>
      <c r="AQ17" s="497"/>
      <c r="AR17" s="829"/>
      <c r="AS17" s="829"/>
      <c r="AT17" s="829"/>
      <c r="AU17" s="829"/>
      <c r="AV17" s="829"/>
      <c r="AW17" s="497"/>
      <c r="AX17" s="829"/>
      <c r="AY17" s="829"/>
      <c r="AZ17" s="829"/>
      <c r="BA17" s="829"/>
      <c r="BB17" s="829"/>
      <c r="BC17" s="497"/>
      <c r="BD17" s="829"/>
      <c r="BE17" s="829"/>
      <c r="BF17" s="829"/>
      <c r="BG17" s="829"/>
      <c r="BH17" s="829"/>
      <c r="BI17" s="497"/>
      <c r="BJ17" s="829"/>
      <c r="BK17" s="829"/>
      <c r="BL17" s="829"/>
    </row>
    <row r="18" spans="1:64" s="829" customFormat="1" ht="40.15" hidden="1" customHeight="1">
      <c r="A18" s="826"/>
      <c r="B18" s="827">
        <v>2009</v>
      </c>
      <c r="C18" s="828">
        <v>6.7000000000000004E-2</v>
      </c>
      <c r="D18" s="842">
        <v>876.5</v>
      </c>
      <c r="E18" s="828">
        <v>0.52</v>
      </c>
      <c r="F18" s="828">
        <v>0.19600000000000001</v>
      </c>
      <c r="G18" s="828">
        <v>0.13</v>
      </c>
      <c r="H18" s="828">
        <v>8.7999999999999995E-2</v>
      </c>
      <c r="I18" s="828">
        <v>1.0999999999999999E-2</v>
      </c>
      <c r="J18" s="842">
        <v>460.4</v>
      </c>
      <c r="K18" s="842">
        <v>333</v>
      </c>
      <c r="L18" s="828">
        <v>1.591</v>
      </c>
      <c r="M18" s="497"/>
      <c r="S18" s="497"/>
      <c r="Y18" s="497"/>
      <c r="AE18" s="497"/>
      <c r="AK18" s="497"/>
      <c r="AQ18" s="497"/>
      <c r="AW18" s="497"/>
      <c r="BC18" s="497"/>
      <c r="BI18" s="497"/>
    </row>
    <row r="19" spans="1:64" s="832" customFormat="1" ht="40.15" hidden="1" customHeight="1">
      <c r="A19" s="826"/>
      <c r="B19" s="830">
        <v>2010</v>
      </c>
      <c r="C19" s="831">
        <v>8.2000000000000003E-2</v>
      </c>
      <c r="D19" s="843">
        <v>1159.4000000000001</v>
      </c>
      <c r="E19" s="831">
        <v>0.52400000000000002</v>
      </c>
      <c r="F19" s="831">
        <v>0.20300000000000001</v>
      </c>
      <c r="G19" s="831">
        <v>0.1313</v>
      </c>
      <c r="H19" s="831">
        <v>8.7999999999999995E-2</v>
      </c>
      <c r="I19" s="831">
        <v>1.0999999999999999E-2</v>
      </c>
      <c r="J19" s="843">
        <v>523.4</v>
      </c>
      <c r="K19" s="843">
        <v>365.7</v>
      </c>
      <c r="L19" s="831">
        <v>1.6140000000000001</v>
      </c>
      <c r="M19" s="497"/>
      <c r="N19" s="829"/>
      <c r="O19" s="829"/>
      <c r="P19" s="829"/>
      <c r="Q19" s="829"/>
      <c r="R19" s="829"/>
      <c r="S19" s="497"/>
      <c r="T19" s="829"/>
      <c r="U19" s="829"/>
      <c r="V19" s="829"/>
      <c r="W19" s="829"/>
      <c r="X19" s="829"/>
      <c r="Y19" s="497"/>
      <c r="Z19" s="829"/>
      <c r="AA19" s="829"/>
      <c r="AB19" s="829"/>
      <c r="AC19" s="829"/>
      <c r="AD19" s="829"/>
      <c r="AE19" s="497"/>
      <c r="AF19" s="829"/>
      <c r="AG19" s="829"/>
      <c r="AH19" s="829"/>
      <c r="AI19" s="829"/>
      <c r="AJ19" s="829"/>
      <c r="AK19" s="497"/>
      <c r="AL19" s="829"/>
      <c r="AM19" s="829"/>
      <c r="AN19" s="829"/>
      <c r="AO19" s="829"/>
      <c r="AP19" s="829"/>
      <c r="AQ19" s="497"/>
      <c r="AR19" s="829"/>
      <c r="AS19" s="829"/>
      <c r="AT19" s="829"/>
      <c r="AU19" s="829"/>
      <c r="AV19" s="829"/>
      <c r="AW19" s="497"/>
      <c r="AX19" s="829"/>
      <c r="AY19" s="829"/>
      <c r="AZ19" s="829"/>
      <c r="BA19" s="829"/>
      <c r="BB19" s="829"/>
      <c r="BC19" s="497"/>
      <c r="BD19" s="829"/>
      <c r="BE19" s="829"/>
      <c r="BF19" s="829"/>
      <c r="BG19" s="829"/>
      <c r="BH19" s="829"/>
      <c r="BI19" s="497"/>
      <c r="BJ19" s="829"/>
      <c r="BK19" s="829"/>
      <c r="BL19" s="829"/>
    </row>
    <row r="20" spans="1:64" s="829" customFormat="1" ht="40.15" hidden="1" customHeight="1">
      <c r="A20" s="826"/>
      <c r="B20" s="827">
        <v>2011</v>
      </c>
      <c r="C20" s="828">
        <v>8.5000000000000006E-2</v>
      </c>
      <c r="D20" s="842">
        <v>1315.44</v>
      </c>
      <c r="E20" s="828">
        <v>0.52300000000000002</v>
      </c>
      <c r="F20" s="828">
        <v>0.19309999999999999</v>
      </c>
      <c r="G20" s="828">
        <v>0.13070000000000001</v>
      </c>
      <c r="H20" s="828">
        <v>8.3000000000000004E-2</v>
      </c>
      <c r="I20" s="828">
        <v>1.0999999999999999E-2</v>
      </c>
      <c r="J20" s="842">
        <v>516.64</v>
      </c>
      <c r="K20" s="842">
        <v>382.26</v>
      </c>
      <c r="L20" s="828">
        <v>1.5289999999999999</v>
      </c>
      <c r="M20" s="497"/>
      <c r="S20" s="497"/>
      <c r="Y20" s="497"/>
      <c r="AE20" s="497"/>
      <c r="AK20" s="497"/>
      <c r="AQ20" s="497"/>
      <c r="AW20" s="497"/>
      <c r="BC20" s="497"/>
      <c r="BI20" s="497"/>
    </row>
    <row r="21" spans="1:64" s="832" customFormat="1" ht="40.15" hidden="1" customHeight="1">
      <c r="A21" s="826"/>
      <c r="B21" s="830">
        <v>2012</v>
      </c>
      <c r="C21" s="831">
        <v>7.6999999999999999E-2</v>
      </c>
      <c r="D21" s="843">
        <v>1335.66</v>
      </c>
      <c r="E21" s="831">
        <v>0.69399999999999995</v>
      </c>
      <c r="F21" s="831">
        <v>0.19009999999999999</v>
      </c>
      <c r="G21" s="831">
        <v>0.1331</v>
      </c>
      <c r="H21" s="831">
        <v>8.5999999999999993E-2</v>
      </c>
      <c r="I21" s="831">
        <v>1.0999999999999999E-2</v>
      </c>
      <c r="J21" s="843">
        <v>587.75</v>
      </c>
      <c r="K21" s="843">
        <v>413.94</v>
      </c>
      <c r="L21" s="831">
        <v>1.4350000000000001</v>
      </c>
      <c r="M21" s="497"/>
      <c r="N21" s="829"/>
      <c r="O21" s="829"/>
      <c r="P21" s="829"/>
      <c r="Q21" s="829"/>
      <c r="R21" s="829"/>
      <c r="S21" s="497"/>
      <c r="T21" s="829"/>
      <c r="U21" s="829"/>
      <c r="V21" s="829"/>
      <c r="W21" s="829"/>
      <c r="X21" s="829"/>
      <c r="Y21" s="497"/>
      <c r="Z21" s="829"/>
      <c r="AA21" s="829"/>
      <c r="AB21" s="829"/>
      <c r="AC21" s="829"/>
      <c r="AD21" s="829"/>
      <c r="AE21" s="497"/>
      <c r="AF21" s="829"/>
      <c r="AG21" s="829"/>
      <c r="AH21" s="829"/>
      <c r="AI21" s="829"/>
      <c r="AJ21" s="829"/>
      <c r="AK21" s="497"/>
      <c r="AL21" s="829"/>
      <c r="AM21" s="829"/>
      <c r="AN21" s="829"/>
      <c r="AO21" s="829"/>
      <c r="AP21" s="829"/>
      <c r="AQ21" s="497"/>
      <c r="AR21" s="829"/>
      <c r="AS21" s="829"/>
      <c r="AT21" s="829"/>
      <c r="AU21" s="829"/>
      <c r="AV21" s="829"/>
      <c r="AW21" s="497"/>
      <c r="AX21" s="829"/>
      <c r="AY21" s="829"/>
      <c r="AZ21" s="829"/>
      <c r="BA21" s="829"/>
      <c r="BB21" s="829"/>
      <c r="BC21" s="497"/>
      <c r="BD21" s="829"/>
      <c r="BE21" s="829"/>
      <c r="BF21" s="829"/>
      <c r="BG21" s="829"/>
      <c r="BH21" s="829"/>
      <c r="BI21" s="497"/>
      <c r="BJ21" s="829"/>
      <c r="BK21" s="829"/>
      <c r="BL21" s="829"/>
    </row>
    <row r="22" spans="1:64" s="829" customFormat="1" ht="40.15" hidden="1" customHeight="1">
      <c r="A22" s="826"/>
      <c r="B22" s="827">
        <v>2013</v>
      </c>
      <c r="C22" s="828">
        <v>7.0000000000000007E-2</v>
      </c>
      <c r="D22" s="842">
        <v>1285.32</v>
      </c>
      <c r="E22" s="828">
        <v>0.77</v>
      </c>
      <c r="F22" s="828">
        <v>0.18390000000000001</v>
      </c>
      <c r="G22" s="828">
        <v>0.1293</v>
      </c>
      <c r="H22" s="828">
        <v>9.9000000000000005E-2</v>
      </c>
      <c r="I22" s="828">
        <v>1.2E-2</v>
      </c>
      <c r="J22" s="842">
        <v>719.48</v>
      </c>
      <c r="K22" s="842">
        <v>501.78</v>
      </c>
      <c r="L22" s="828">
        <v>1.4910000000000001</v>
      </c>
      <c r="M22" s="497"/>
      <c r="S22" s="497"/>
      <c r="Y22" s="497"/>
      <c r="AE22" s="497"/>
      <c r="AK22" s="497"/>
      <c r="AQ22" s="497"/>
      <c r="AW22" s="497"/>
      <c r="BC22" s="497"/>
      <c r="BI22" s="497"/>
    </row>
    <row r="23" spans="1:64" s="832" customFormat="1" ht="40.15" hidden="1" customHeight="1">
      <c r="A23" s="826"/>
      <c r="B23" s="830">
        <v>2014</v>
      </c>
      <c r="C23" s="831">
        <v>5.6000000000000001E-2</v>
      </c>
      <c r="D23" s="843">
        <v>1064.08</v>
      </c>
      <c r="E23" s="831">
        <v>0.77600000000000002</v>
      </c>
      <c r="F23" s="831">
        <v>0.184</v>
      </c>
      <c r="G23" s="831">
        <v>0.1246</v>
      </c>
      <c r="H23" s="831">
        <v>0.11</v>
      </c>
      <c r="I23" s="831">
        <v>1.4E-2</v>
      </c>
      <c r="J23" s="843">
        <v>822.1</v>
      </c>
      <c r="K23" s="843">
        <v>595.9</v>
      </c>
      <c r="L23" s="831">
        <v>1.522</v>
      </c>
      <c r="M23" s="497"/>
      <c r="N23" s="829"/>
      <c r="O23" s="829"/>
      <c r="P23" s="829"/>
      <c r="Q23" s="829"/>
      <c r="R23" s="829"/>
      <c r="S23" s="497"/>
      <c r="T23" s="829"/>
      <c r="U23" s="829"/>
      <c r="V23" s="829"/>
      <c r="W23" s="829"/>
      <c r="X23" s="829"/>
      <c r="Y23" s="497"/>
      <c r="Z23" s="829"/>
      <c r="AA23" s="829"/>
      <c r="AB23" s="829"/>
      <c r="AC23" s="829"/>
      <c r="AD23" s="829"/>
      <c r="AE23" s="497"/>
      <c r="AF23" s="829"/>
      <c r="AG23" s="829"/>
      <c r="AH23" s="829"/>
      <c r="AI23" s="829"/>
      <c r="AJ23" s="829"/>
      <c r="AK23" s="497"/>
      <c r="AL23" s="829"/>
      <c r="AM23" s="829"/>
      <c r="AN23" s="829"/>
      <c r="AO23" s="829"/>
      <c r="AP23" s="829"/>
      <c r="AQ23" s="497"/>
      <c r="AR23" s="829"/>
      <c r="AS23" s="829"/>
      <c r="AT23" s="829"/>
      <c r="AU23" s="829"/>
      <c r="AV23" s="829"/>
      <c r="AW23" s="497"/>
      <c r="AX23" s="829"/>
      <c r="AY23" s="829"/>
      <c r="AZ23" s="829"/>
      <c r="BA23" s="829"/>
      <c r="BB23" s="829"/>
      <c r="BC23" s="497"/>
      <c r="BD23" s="829"/>
      <c r="BE23" s="829"/>
      <c r="BF23" s="829"/>
      <c r="BG23" s="829"/>
      <c r="BH23" s="829"/>
      <c r="BI23" s="497"/>
      <c r="BJ23" s="829"/>
      <c r="BK23" s="829"/>
      <c r="BL23" s="829"/>
    </row>
    <row r="24" spans="1:64" s="829" customFormat="1" ht="40.15" customHeight="1">
      <c r="A24" s="826"/>
      <c r="B24" s="827">
        <v>2015</v>
      </c>
      <c r="C24" s="990">
        <v>4.8599999999999994</v>
      </c>
      <c r="D24" s="842">
        <v>1010.4</v>
      </c>
      <c r="E24" s="990">
        <v>74.660000000000011</v>
      </c>
      <c r="F24" s="990">
        <v>19.059999999999999</v>
      </c>
      <c r="G24" s="990">
        <v>12.7</v>
      </c>
      <c r="H24" s="990">
        <v>10.299999999999999</v>
      </c>
      <c r="I24" s="990">
        <v>1.3</v>
      </c>
      <c r="J24" s="842">
        <v>861.8</v>
      </c>
      <c r="K24" s="842">
        <v>582.37</v>
      </c>
      <c r="L24" s="990">
        <v>148.97999999999999</v>
      </c>
      <c r="M24" s="992"/>
      <c r="S24" s="497"/>
      <c r="Y24" s="497"/>
      <c r="AE24" s="497"/>
      <c r="AK24" s="497"/>
      <c r="AQ24" s="497"/>
      <c r="AW24" s="497"/>
      <c r="BC24" s="497"/>
      <c r="BI24" s="497"/>
    </row>
    <row r="25" spans="1:64" s="832" customFormat="1" ht="40.15" customHeight="1">
      <c r="A25" s="826"/>
      <c r="B25" s="830">
        <v>2016</v>
      </c>
      <c r="C25" s="991">
        <v>4.3</v>
      </c>
      <c r="D25" s="843">
        <v>968.74</v>
      </c>
      <c r="E25" s="991">
        <v>77.900000000000006</v>
      </c>
      <c r="F25" s="991">
        <v>18.5</v>
      </c>
      <c r="G25" s="991">
        <v>12.9</v>
      </c>
      <c r="H25" s="991">
        <v>8.9</v>
      </c>
      <c r="I25" s="991">
        <v>1.0999999999999999</v>
      </c>
      <c r="J25" s="843">
        <v>775.4</v>
      </c>
      <c r="K25" s="843">
        <v>522.20000000000005</v>
      </c>
      <c r="L25" s="991">
        <v>137.79999999999998</v>
      </c>
      <c r="M25" s="992"/>
      <c r="N25" s="829"/>
      <c r="O25" s="829"/>
      <c r="P25" s="829"/>
      <c r="Q25" s="829"/>
      <c r="R25" s="829"/>
      <c r="S25" s="497"/>
      <c r="T25" s="829"/>
      <c r="U25" s="829"/>
      <c r="V25" s="829"/>
      <c r="W25" s="829"/>
      <c r="X25" s="829"/>
      <c r="Y25" s="497"/>
      <c r="Z25" s="829"/>
      <c r="AA25" s="829"/>
      <c r="AB25" s="829"/>
      <c r="AC25" s="829"/>
      <c r="AD25" s="829"/>
      <c r="AE25" s="497"/>
      <c r="AF25" s="829"/>
      <c r="AG25" s="829"/>
      <c r="AH25" s="829"/>
      <c r="AI25" s="829"/>
      <c r="AJ25" s="829"/>
      <c r="AK25" s="497"/>
      <c r="AL25" s="829"/>
      <c r="AM25" s="829"/>
      <c r="AN25" s="829"/>
      <c r="AO25" s="829"/>
      <c r="AP25" s="829"/>
      <c r="AQ25" s="497"/>
      <c r="AR25" s="829"/>
      <c r="AS25" s="829"/>
      <c r="AT25" s="829"/>
      <c r="AU25" s="829"/>
      <c r="AV25" s="829"/>
      <c r="AW25" s="497"/>
      <c r="AX25" s="829"/>
      <c r="AY25" s="829"/>
      <c r="AZ25" s="829"/>
      <c r="BA25" s="829"/>
      <c r="BB25" s="829"/>
      <c r="BC25" s="497"/>
      <c r="BD25" s="829"/>
      <c r="BE25" s="829"/>
      <c r="BF25" s="829"/>
      <c r="BG25" s="829"/>
      <c r="BH25" s="829"/>
      <c r="BI25" s="497"/>
      <c r="BJ25" s="829"/>
      <c r="BK25" s="829"/>
      <c r="BL25" s="829"/>
    </row>
    <row r="26" spans="1:64" s="829" customFormat="1" ht="40.15" customHeight="1">
      <c r="A26" s="826"/>
      <c r="B26" s="827">
        <v>2017</v>
      </c>
      <c r="C26" s="990">
        <v>4.18</v>
      </c>
      <c r="D26" s="842">
        <v>1019.4</v>
      </c>
      <c r="E26" s="990">
        <v>75.400000000000006</v>
      </c>
      <c r="F26" s="990">
        <v>17.8</v>
      </c>
      <c r="G26" s="990">
        <v>13.200000000000001</v>
      </c>
      <c r="H26" s="990">
        <v>9.1</v>
      </c>
      <c r="I26" s="990">
        <v>1.2</v>
      </c>
      <c r="J26" s="842">
        <v>813.3</v>
      </c>
      <c r="K26" s="842">
        <v>554.20000000000005</v>
      </c>
      <c r="L26" s="990">
        <v>130.1</v>
      </c>
      <c r="M26" s="992"/>
      <c r="S26" s="497"/>
      <c r="Y26" s="497"/>
      <c r="AE26" s="497"/>
      <c r="AK26" s="497"/>
      <c r="AQ26" s="497"/>
      <c r="AW26" s="497"/>
      <c r="BC26" s="497"/>
      <c r="BI26" s="497"/>
    </row>
    <row r="27" spans="1:64" s="832" customFormat="1" ht="40.15" customHeight="1">
      <c r="A27" s="826"/>
      <c r="B27" s="830">
        <v>2018</v>
      </c>
      <c r="C27" s="991">
        <v>4.8899999999999997</v>
      </c>
      <c r="D27" s="843">
        <v>1236.06</v>
      </c>
      <c r="E27" s="991">
        <v>79.3</v>
      </c>
      <c r="F27" s="991">
        <v>16.939999999999998</v>
      </c>
      <c r="G27" s="991">
        <v>12.6</v>
      </c>
      <c r="H27" s="991">
        <v>9.6</v>
      </c>
      <c r="I27" s="991">
        <v>1.2</v>
      </c>
      <c r="J27" s="843">
        <v>840.6</v>
      </c>
      <c r="K27" s="843">
        <v>589.70000000000005</v>
      </c>
      <c r="L27" s="991">
        <v>131.9</v>
      </c>
      <c r="M27" s="992"/>
      <c r="N27" s="829"/>
      <c r="O27" s="829"/>
      <c r="P27" s="829"/>
      <c r="Q27" s="829"/>
      <c r="R27" s="829"/>
      <c r="S27" s="497"/>
      <c r="T27" s="829"/>
      <c r="U27" s="829"/>
      <c r="V27" s="829"/>
      <c r="W27" s="829"/>
      <c r="X27" s="829"/>
      <c r="Y27" s="497"/>
      <c r="Z27" s="829"/>
      <c r="AA27" s="829"/>
      <c r="AB27" s="829"/>
      <c r="AC27" s="829"/>
      <c r="AD27" s="829"/>
      <c r="AE27" s="497"/>
      <c r="AF27" s="829"/>
      <c r="AG27" s="829"/>
      <c r="AH27" s="829"/>
      <c r="AI27" s="829"/>
      <c r="AJ27" s="829"/>
      <c r="AK27" s="497"/>
      <c r="AL27" s="829"/>
      <c r="AM27" s="829"/>
      <c r="AN27" s="829"/>
      <c r="AO27" s="829"/>
      <c r="AP27" s="829"/>
      <c r="AQ27" s="497"/>
      <c r="AR27" s="829"/>
      <c r="AS27" s="829"/>
      <c r="AT27" s="829"/>
      <c r="AU27" s="829"/>
      <c r="AV27" s="829"/>
      <c r="AW27" s="497"/>
      <c r="AX27" s="829"/>
      <c r="AY27" s="829"/>
      <c r="AZ27" s="829"/>
      <c r="BA27" s="829"/>
      <c r="BB27" s="829"/>
      <c r="BC27" s="497"/>
      <c r="BD27" s="829"/>
      <c r="BE27" s="829"/>
      <c r="BF27" s="829"/>
      <c r="BG27" s="829"/>
      <c r="BH27" s="829"/>
      <c r="BI27" s="497"/>
      <c r="BJ27" s="829"/>
      <c r="BK27" s="829"/>
      <c r="BL27" s="829"/>
    </row>
    <row r="28" spans="1:64" s="829" customFormat="1" ht="40.15" customHeight="1">
      <c r="A28" s="826"/>
      <c r="B28" s="827">
        <v>2019</v>
      </c>
      <c r="C28" s="990">
        <v>4.9889999999999999</v>
      </c>
      <c r="D28" s="842">
        <v>1299.068</v>
      </c>
      <c r="E28" s="990">
        <v>69.489999999999995</v>
      </c>
      <c r="F28" s="990">
        <v>18.277999999999999</v>
      </c>
      <c r="G28" s="990">
        <v>12.36</v>
      </c>
      <c r="H28" s="990">
        <v>9.4380000000000006</v>
      </c>
      <c r="I28" s="990">
        <v>1.1759999999999999</v>
      </c>
      <c r="J28" s="842">
        <v>878.79300000000001</v>
      </c>
      <c r="K28" s="842">
        <v>586.54100000000005</v>
      </c>
      <c r="L28" s="990">
        <v>133.80000000000001</v>
      </c>
      <c r="M28" s="992"/>
      <c r="S28" s="497"/>
      <c r="Y28" s="497"/>
      <c r="AE28" s="497"/>
      <c r="AK28" s="497"/>
      <c r="AQ28" s="497"/>
      <c r="AW28" s="497"/>
      <c r="BC28" s="497"/>
      <c r="BI28" s="497"/>
    </row>
    <row r="29" spans="1:64" s="832" customFormat="1" ht="40.15" customHeight="1">
      <c r="A29" s="826"/>
      <c r="B29" s="830">
        <v>2020</v>
      </c>
      <c r="C29" s="991">
        <v>5.5</v>
      </c>
      <c r="D29" s="843">
        <v>1495.9</v>
      </c>
      <c r="E29" s="991">
        <v>71.5</v>
      </c>
      <c r="F29" s="991">
        <v>18.3</v>
      </c>
      <c r="G29" s="991">
        <v>12.2</v>
      </c>
      <c r="H29" s="991">
        <v>5.0999999999999996</v>
      </c>
      <c r="I29" s="991">
        <v>0.6</v>
      </c>
      <c r="J29" s="843">
        <v>493.4</v>
      </c>
      <c r="K29" s="843">
        <v>328.2</v>
      </c>
      <c r="L29" s="991">
        <v>136.5</v>
      </c>
      <c r="M29" s="992"/>
      <c r="N29" s="829"/>
      <c r="O29" s="829"/>
      <c r="P29" s="829"/>
      <c r="Q29" s="829"/>
      <c r="R29" s="829"/>
      <c r="S29" s="497"/>
      <c r="T29" s="829"/>
      <c r="U29" s="829"/>
      <c r="V29" s="829"/>
      <c r="W29" s="829"/>
      <c r="X29" s="829"/>
      <c r="Y29" s="497"/>
      <c r="Z29" s="829"/>
      <c r="AA29" s="829"/>
      <c r="AB29" s="829"/>
      <c r="AC29" s="829"/>
      <c r="AD29" s="829"/>
      <c r="AE29" s="497"/>
      <c r="AF29" s="829"/>
      <c r="AG29" s="829"/>
      <c r="AH29" s="829"/>
      <c r="AI29" s="829"/>
      <c r="AJ29" s="829"/>
      <c r="AK29" s="497"/>
      <c r="AL29" s="829"/>
      <c r="AM29" s="829"/>
      <c r="AN29" s="829"/>
      <c r="AO29" s="829"/>
      <c r="AP29" s="829"/>
      <c r="AQ29" s="497"/>
      <c r="AR29" s="829"/>
      <c r="AS29" s="829"/>
      <c r="AT29" s="829"/>
      <c r="AU29" s="829"/>
      <c r="AV29" s="829"/>
      <c r="AW29" s="497"/>
      <c r="AX29" s="829"/>
      <c r="AY29" s="829"/>
      <c r="AZ29" s="829"/>
      <c r="BA29" s="829"/>
      <c r="BB29" s="829"/>
      <c r="BC29" s="497"/>
      <c r="BD29" s="829"/>
      <c r="BE29" s="829"/>
      <c r="BF29" s="829"/>
      <c r="BG29" s="829"/>
      <c r="BH29" s="829"/>
      <c r="BI29" s="497"/>
      <c r="BJ29" s="829"/>
      <c r="BK29" s="829"/>
      <c r="BL29" s="829"/>
    </row>
    <row r="30" spans="1:64" s="829" customFormat="1" ht="40.15" customHeight="1">
      <c r="A30" s="826"/>
      <c r="B30" s="827">
        <v>2021</v>
      </c>
      <c r="C30" s="990">
        <v>5</v>
      </c>
      <c r="D30" s="842">
        <v>1421.5</v>
      </c>
      <c r="E30" s="990">
        <v>79.900000000000006</v>
      </c>
      <c r="F30" s="990">
        <v>18</v>
      </c>
      <c r="G30" s="990">
        <v>11.700000000000001</v>
      </c>
      <c r="H30" s="990">
        <v>8.3000000000000007</v>
      </c>
      <c r="I30" s="990">
        <v>1</v>
      </c>
      <c r="J30" s="842">
        <v>805.2</v>
      </c>
      <c r="K30" s="842">
        <v>550.1</v>
      </c>
      <c r="L30" s="990">
        <v>141.5</v>
      </c>
      <c r="M30" s="992"/>
      <c r="S30" s="497"/>
      <c r="Y30" s="497"/>
      <c r="AE30" s="497"/>
      <c r="AK30" s="497"/>
      <c r="AQ30" s="497"/>
      <c r="AW30" s="497"/>
      <c r="BC30" s="497"/>
      <c r="BI30" s="497"/>
    </row>
    <row r="31" spans="1:64" s="832" customFormat="1" ht="40.15" customHeight="1">
      <c r="A31" s="826"/>
      <c r="B31" s="830">
        <v>2022</v>
      </c>
      <c r="C31" s="991">
        <v>4.5</v>
      </c>
      <c r="D31" s="843">
        <v>1410.2</v>
      </c>
      <c r="E31" s="991">
        <v>81.5</v>
      </c>
      <c r="F31" s="991">
        <v>17.299999999999997</v>
      </c>
      <c r="G31" s="991">
        <v>11.4</v>
      </c>
      <c r="H31" s="991">
        <v>8.75</v>
      </c>
      <c r="I31" s="991">
        <v>1.01</v>
      </c>
      <c r="J31" s="843">
        <v>875.8</v>
      </c>
      <c r="K31" s="843">
        <v>598.6</v>
      </c>
      <c r="L31" s="991">
        <v>138</v>
      </c>
      <c r="M31" s="992"/>
      <c r="N31" s="829"/>
      <c r="O31" s="829"/>
      <c r="P31" s="829"/>
      <c r="Q31" s="829"/>
      <c r="R31" s="829"/>
      <c r="S31" s="497"/>
      <c r="T31" s="829"/>
      <c r="U31" s="829"/>
      <c r="V31" s="829"/>
      <c r="W31" s="829"/>
      <c r="X31" s="829"/>
      <c r="Y31" s="497"/>
      <c r="Z31" s="829"/>
      <c r="AA31" s="829"/>
      <c r="AB31" s="829"/>
      <c r="AC31" s="829"/>
      <c r="AD31" s="829"/>
      <c r="AE31" s="497"/>
      <c r="AF31" s="829"/>
      <c r="AG31" s="829"/>
      <c r="AH31" s="829"/>
      <c r="AI31" s="829"/>
      <c r="AJ31" s="829"/>
      <c r="AK31" s="497"/>
      <c r="AL31" s="829"/>
      <c r="AM31" s="829"/>
      <c r="AN31" s="829"/>
      <c r="AO31" s="829"/>
      <c r="AP31" s="829"/>
      <c r="AQ31" s="497"/>
      <c r="AR31" s="829"/>
      <c r="AS31" s="829"/>
      <c r="AT31" s="829"/>
      <c r="AU31" s="829"/>
      <c r="AV31" s="829"/>
      <c r="AW31" s="497"/>
      <c r="AX31" s="829"/>
      <c r="AY31" s="829"/>
      <c r="AZ31" s="829"/>
      <c r="BA31" s="829"/>
      <c r="BB31" s="829"/>
      <c r="BC31" s="497"/>
      <c r="BD31" s="829"/>
      <c r="BE31" s="829"/>
      <c r="BF31" s="829"/>
      <c r="BG31" s="829"/>
      <c r="BH31" s="829"/>
      <c r="BI31" s="497"/>
      <c r="BJ31" s="829"/>
      <c r="BK31" s="829"/>
      <c r="BL31" s="829"/>
    </row>
    <row r="32" spans="1:64" s="829" customFormat="1" ht="40.15" customHeight="1">
      <c r="A32" s="826"/>
      <c r="B32" s="827">
        <v>2023</v>
      </c>
      <c r="C32" s="990">
        <v>5.0999999999999996</v>
      </c>
      <c r="D32" s="842">
        <v>1629.9</v>
      </c>
      <c r="E32" s="990">
        <v>75.599999999999994</v>
      </c>
      <c r="F32" s="990">
        <v>17.899999999999999</v>
      </c>
      <c r="G32" s="990">
        <v>11.799999999999999</v>
      </c>
      <c r="H32" s="990">
        <v>9.3000000000000007</v>
      </c>
      <c r="I32" s="990">
        <v>1.0999999999999999</v>
      </c>
      <c r="J32" s="842">
        <v>963.5</v>
      </c>
      <c r="K32" s="842">
        <v>659.4</v>
      </c>
      <c r="L32" s="990">
        <v>142.5</v>
      </c>
      <c r="M32" s="992"/>
      <c r="S32" s="497"/>
      <c r="Y32" s="497"/>
      <c r="AE32" s="497"/>
      <c r="AK32" s="497"/>
      <c r="AQ32" s="497"/>
      <c r="AW32" s="497"/>
      <c r="BC32" s="497"/>
      <c r="BI32" s="497"/>
    </row>
    <row r="33" spans="1:64" s="832" customFormat="1" ht="40.15" customHeight="1">
      <c r="A33" s="826"/>
      <c r="B33" s="830">
        <v>2024</v>
      </c>
      <c r="C33" s="991">
        <v>5.6</v>
      </c>
      <c r="D33" s="843">
        <v>1867</v>
      </c>
      <c r="E33" s="991">
        <v>74.5</v>
      </c>
      <c r="F33" s="991">
        <v>18</v>
      </c>
      <c r="G33" s="991">
        <v>11.7</v>
      </c>
      <c r="H33" s="991">
        <v>9.1</v>
      </c>
      <c r="I33" s="991">
        <v>1.1000000000000001</v>
      </c>
      <c r="J33" s="843">
        <v>1008</v>
      </c>
      <c r="K33" s="843">
        <v>689</v>
      </c>
      <c r="L33" s="991">
        <v>144.69999999999999</v>
      </c>
      <c r="M33" s="992"/>
      <c r="N33" s="829"/>
      <c r="O33" s="829"/>
      <c r="P33" s="829"/>
      <c r="Q33" s="829"/>
      <c r="R33" s="829"/>
      <c r="S33" s="497"/>
      <c r="T33" s="829"/>
      <c r="U33" s="829"/>
      <c r="V33" s="829"/>
      <c r="W33" s="829"/>
      <c r="X33" s="829"/>
      <c r="Y33" s="497"/>
      <c r="Z33" s="829"/>
      <c r="AA33" s="829"/>
      <c r="AB33" s="829"/>
      <c r="AC33" s="829"/>
      <c r="AD33" s="829"/>
      <c r="AE33" s="497"/>
      <c r="AF33" s="829"/>
      <c r="AG33" s="829"/>
      <c r="AH33" s="829"/>
      <c r="AI33" s="829"/>
      <c r="AJ33" s="829"/>
      <c r="AK33" s="497"/>
      <c r="AL33" s="829"/>
      <c r="AM33" s="829"/>
      <c r="AN33" s="829"/>
      <c r="AO33" s="829"/>
      <c r="AP33" s="829"/>
      <c r="AQ33" s="497"/>
      <c r="AR33" s="829"/>
      <c r="AS33" s="829"/>
      <c r="AT33" s="829"/>
      <c r="AU33" s="829"/>
      <c r="AV33" s="829"/>
      <c r="AW33" s="497"/>
      <c r="AX33" s="829"/>
      <c r="AY33" s="829"/>
      <c r="AZ33" s="829"/>
      <c r="BA33" s="829"/>
      <c r="BB33" s="829"/>
      <c r="BC33" s="497"/>
      <c r="BD33" s="829"/>
      <c r="BE33" s="829"/>
      <c r="BF33" s="829"/>
      <c r="BG33" s="829"/>
      <c r="BH33" s="829"/>
      <c r="BI33" s="497"/>
      <c r="BJ33" s="829"/>
      <c r="BK33" s="829"/>
      <c r="BL33" s="829"/>
    </row>
    <row r="34" spans="1:64" s="829" customFormat="1" ht="40.15" customHeight="1">
      <c r="A34" s="826"/>
      <c r="B34" s="827" t="s">
        <v>1090</v>
      </c>
      <c r="C34" s="990">
        <v>5.5</v>
      </c>
      <c r="D34" s="842">
        <v>1916</v>
      </c>
      <c r="E34" s="990">
        <v>75.7</v>
      </c>
      <c r="F34" s="990">
        <v>17.8</v>
      </c>
      <c r="G34" s="990">
        <v>11.7</v>
      </c>
      <c r="H34" s="990">
        <v>8.6</v>
      </c>
      <c r="I34" s="990">
        <v>1</v>
      </c>
      <c r="J34" s="842">
        <v>942</v>
      </c>
      <c r="K34" s="842">
        <v>683</v>
      </c>
      <c r="L34" s="990">
        <v>148.4</v>
      </c>
      <c r="M34" s="992"/>
      <c r="S34" s="497"/>
      <c r="Y34" s="497"/>
      <c r="AE34" s="497"/>
      <c r="AK34" s="497"/>
      <c r="AQ34" s="497"/>
      <c r="AW34" s="497"/>
      <c r="BC34" s="497"/>
      <c r="BI34" s="497"/>
    </row>
    <row r="35" spans="1:64" s="832" customFormat="1" ht="40.15" customHeight="1">
      <c r="A35" s="826"/>
      <c r="B35" s="1362" t="s">
        <v>1177</v>
      </c>
      <c r="C35" s="1363">
        <v>5.6</v>
      </c>
      <c r="D35" s="1364">
        <v>1988</v>
      </c>
      <c r="E35" s="1363">
        <v>77.3</v>
      </c>
      <c r="F35" s="1363">
        <v>18.2</v>
      </c>
      <c r="G35" s="1363">
        <v>11.2</v>
      </c>
      <c r="H35" s="1363">
        <v>11.4</v>
      </c>
      <c r="I35" s="1363">
        <v>1.3</v>
      </c>
      <c r="J35" s="1364">
        <v>626</v>
      </c>
      <c r="K35" s="1364">
        <v>471</v>
      </c>
      <c r="L35" s="1363">
        <v>146.6</v>
      </c>
      <c r="M35" s="992"/>
      <c r="N35" s="829"/>
      <c r="O35" s="829"/>
      <c r="P35" s="829"/>
      <c r="Q35" s="829"/>
      <c r="R35" s="829"/>
      <c r="S35" s="497"/>
      <c r="T35" s="829"/>
      <c r="U35" s="829"/>
      <c r="V35" s="829"/>
      <c r="W35" s="829"/>
      <c r="X35" s="829"/>
      <c r="Y35" s="497"/>
      <c r="Z35" s="829"/>
      <c r="AA35" s="829"/>
      <c r="AB35" s="829"/>
      <c r="AC35" s="829"/>
      <c r="AD35" s="829"/>
      <c r="AE35" s="497"/>
      <c r="AF35" s="829"/>
      <c r="AG35" s="829"/>
      <c r="AH35" s="829"/>
      <c r="AI35" s="829"/>
      <c r="AJ35" s="829"/>
      <c r="AK35" s="497"/>
      <c r="AL35" s="829"/>
      <c r="AM35" s="829"/>
      <c r="AN35" s="829"/>
      <c r="AO35" s="829"/>
      <c r="AP35" s="829"/>
      <c r="AQ35" s="497"/>
      <c r="AR35" s="829"/>
      <c r="AS35" s="829"/>
      <c r="AT35" s="829"/>
      <c r="AU35" s="829"/>
      <c r="AV35" s="829"/>
      <c r="AW35" s="497"/>
      <c r="AX35" s="829"/>
      <c r="AY35" s="829"/>
      <c r="AZ35" s="829"/>
      <c r="BA35" s="829"/>
      <c r="BB35" s="829"/>
      <c r="BC35" s="497"/>
      <c r="BD35" s="829"/>
      <c r="BE35" s="829"/>
      <c r="BF35" s="829"/>
      <c r="BG35" s="829"/>
      <c r="BH35" s="829"/>
      <c r="BI35" s="497"/>
      <c r="BJ35" s="829"/>
      <c r="BK35" s="829"/>
      <c r="BL35" s="829"/>
    </row>
    <row r="36" spans="1:64" s="829" customFormat="1" ht="10.15" customHeight="1">
      <c r="A36" s="826"/>
      <c r="B36" s="833"/>
      <c r="C36" s="834"/>
      <c r="D36" s="835"/>
      <c r="E36" s="834"/>
      <c r="F36" s="834"/>
      <c r="G36" s="834"/>
      <c r="H36" s="834"/>
      <c r="I36" s="834"/>
      <c r="J36" s="835"/>
      <c r="K36" s="835"/>
      <c r="L36" s="834"/>
      <c r="M36" s="497"/>
      <c r="S36" s="497"/>
      <c r="Y36" s="497"/>
      <c r="AE36" s="497"/>
      <c r="AK36" s="497"/>
      <c r="AQ36" s="497"/>
      <c r="AW36" s="497"/>
      <c r="BC36" s="497"/>
      <c r="BI36" s="497"/>
    </row>
    <row r="37" spans="1:64" s="838" customFormat="1" ht="30" customHeight="1">
      <c r="B37" s="839" t="s">
        <v>1050</v>
      </c>
      <c r="C37" s="840"/>
      <c r="D37" s="840"/>
      <c r="E37" s="840"/>
      <c r="F37" s="840"/>
      <c r="G37" s="840"/>
      <c r="H37" s="840"/>
      <c r="I37" s="840"/>
      <c r="J37" s="840"/>
      <c r="K37" s="840"/>
      <c r="L37" s="840" t="s">
        <v>1053</v>
      </c>
      <c r="M37" s="538"/>
    </row>
    <row r="38" spans="1:64" s="838" customFormat="1" ht="30" customHeight="1">
      <c r="B38" s="839" t="s">
        <v>1051</v>
      </c>
      <c r="C38" s="840"/>
      <c r="D38" s="840"/>
      <c r="E38" s="840"/>
      <c r="F38" s="840"/>
      <c r="G38" s="840"/>
      <c r="H38" s="840"/>
      <c r="I38" s="840"/>
      <c r="J38" s="840"/>
      <c r="K38" s="840"/>
      <c r="L38" s="840" t="s">
        <v>1052</v>
      </c>
      <c r="M38" s="538"/>
    </row>
    <row r="39" spans="1:64">
      <c r="C39" s="37"/>
      <c r="D39" s="37"/>
      <c r="E39" s="37"/>
      <c r="F39" s="37"/>
      <c r="G39" s="37"/>
      <c r="H39" s="37"/>
      <c r="I39" s="37"/>
      <c r="J39" s="37"/>
      <c r="K39" s="37"/>
      <c r="L39" s="37"/>
    </row>
    <row r="40" spans="1:64">
      <c r="C40" s="37"/>
      <c r="D40" s="37"/>
      <c r="E40" s="37"/>
      <c r="F40" s="37"/>
      <c r="G40" s="37"/>
      <c r="H40" s="37"/>
      <c r="I40" s="37"/>
      <c r="J40" s="37"/>
      <c r="K40" s="37"/>
      <c r="L40" s="37"/>
    </row>
    <row r="41" spans="1:64">
      <c r="C41" s="37"/>
      <c r="D41" s="37"/>
      <c r="E41" s="37"/>
      <c r="F41" s="37"/>
      <c r="G41" s="37"/>
      <c r="H41" s="37"/>
      <c r="I41" s="37"/>
      <c r="J41" s="37"/>
      <c r="K41" s="37"/>
      <c r="L41" s="37"/>
    </row>
    <row r="42" spans="1:64">
      <c r="C42" s="37"/>
      <c r="D42" s="37"/>
      <c r="E42" s="37"/>
      <c r="F42" s="37"/>
      <c r="G42" s="37"/>
      <c r="H42" s="37"/>
      <c r="I42" s="37"/>
      <c r="J42" s="37"/>
      <c r="K42" s="37"/>
      <c r="L42" s="37"/>
    </row>
    <row r="43" spans="1:64">
      <c r="C43" s="37"/>
      <c r="D43" s="37"/>
      <c r="E43" s="37"/>
      <c r="F43" s="37"/>
      <c r="G43" s="37"/>
      <c r="H43" s="37"/>
      <c r="I43" s="37"/>
      <c r="J43" s="37"/>
      <c r="K43" s="37"/>
      <c r="L43" s="37"/>
    </row>
    <row r="44" spans="1:64">
      <c r="C44" s="37"/>
      <c r="D44" s="37"/>
      <c r="E44" s="37"/>
      <c r="F44" s="37"/>
      <c r="G44" s="37"/>
      <c r="H44" s="37"/>
      <c r="I44" s="37"/>
      <c r="J44" s="37"/>
      <c r="K44" s="37"/>
      <c r="L44" s="37"/>
    </row>
    <row r="45" spans="1:64">
      <c r="C45" s="37"/>
      <c r="D45" s="37"/>
      <c r="E45" s="37"/>
      <c r="F45" s="37"/>
      <c r="G45" s="37"/>
      <c r="H45" s="37"/>
      <c r="I45" s="37"/>
      <c r="J45" s="37"/>
      <c r="K45" s="37"/>
      <c r="L45" s="37"/>
    </row>
    <row r="46" spans="1:64">
      <c r="C46" s="37"/>
      <c r="D46" s="37"/>
      <c r="E46" s="37"/>
      <c r="F46" s="37"/>
      <c r="G46" s="37"/>
      <c r="H46" s="37"/>
      <c r="I46" s="37"/>
      <c r="J46" s="37"/>
      <c r="K46" s="37"/>
      <c r="L46" s="37"/>
    </row>
    <row r="47" spans="1:64">
      <c r="C47" s="37"/>
      <c r="D47" s="37"/>
      <c r="E47" s="37"/>
      <c r="F47" s="37"/>
      <c r="G47" s="37"/>
      <c r="H47" s="37"/>
      <c r="I47" s="37"/>
      <c r="J47" s="37"/>
      <c r="K47" s="37"/>
      <c r="L47" s="37"/>
    </row>
    <row r="48" spans="1:64">
      <c r="C48" s="37"/>
      <c r="D48" s="37"/>
      <c r="E48" s="37"/>
      <c r="F48" s="37"/>
      <c r="G48" s="37"/>
      <c r="H48" s="37"/>
      <c r="I48" s="37"/>
      <c r="J48" s="37"/>
      <c r="K48" s="37"/>
      <c r="L48" s="37"/>
    </row>
    <row r="49" spans="3:12">
      <c r="C49" s="37"/>
      <c r="D49" s="37"/>
      <c r="E49" s="37"/>
      <c r="F49" s="37"/>
      <c r="G49" s="37"/>
      <c r="H49" s="37"/>
      <c r="I49" s="37"/>
      <c r="J49" s="37"/>
      <c r="K49" s="37"/>
      <c r="L49" s="37"/>
    </row>
    <row r="50" spans="3:12">
      <c r="C50" s="37"/>
      <c r="D50" s="37"/>
      <c r="E50" s="37"/>
      <c r="F50" s="37"/>
      <c r="G50" s="37"/>
      <c r="H50" s="37"/>
      <c r="I50" s="37"/>
      <c r="J50" s="37"/>
      <c r="K50" s="37"/>
      <c r="L50" s="37"/>
    </row>
    <row r="51" spans="3:12">
      <c r="C51" s="37"/>
      <c r="D51" s="37"/>
      <c r="E51" s="37"/>
      <c r="F51" s="37"/>
      <c r="G51" s="37"/>
      <c r="H51" s="37"/>
      <c r="I51" s="37"/>
      <c r="J51" s="37"/>
      <c r="K51" s="37"/>
      <c r="L51" s="37"/>
    </row>
    <row r="52" spans="3:12">
      <c r="C52" s="37"/>
      <c r="D52" s="37"/>
      <c r="E52" s="37"/>
      <c r="F52" s="37"/>
      <c r="G52" s="37"/>
      <c r="H52" s="37"/>
      <c r="I52" s="37"/>
      <c r="J52" s="37"/>
      <c r="K52" s="37"/>
      <c r="L52" s="37"/>
    </row>
    <row r="53" spans="3:12">
      <c r="C53" s="37"/>
      <c r="D53" s="37"/>
      <c r="E53" s="37"/>
      <c r="F53" s="37"/>
      <c r="G53" s="37"/>
      <c r="H53" s="37"/>
      <c r="I53" s="37"/>
      <c r="J53" s="37"/>
      <c r="K53" s="37"/>
      <c r="L53" s="37"/>
    </row>
    <row r="54" spans="3:12">
      <c r="C54" s="37"/>
      <c r="D54" s="37"/>
      <c r="E54" s="37"/>
      <c r="F54" s="37"/>
      <c r="G54" s="37"/>
      <c r="H54" s="37"/>
      <c r="I54" s="37"/>
      <c r="J54" s="37"/>
      <c r="K54" s="37"/>
      <c r="L54" s="37"/>
    </row>
    <row r="55" spans="3:12">
      <c r="C55" s="37"/>
      <c r="D55" s="37"/>
      <c r="E55" s="37"/>
      <c r="F55" s="37"/>
      <c r="G55" s="37"/>
      <c r="H55" s="37"/>
      <c r="I55" s="37"/>
      <c r="J55" s="37"/>
      <c r="K55" s="37"/>
      <c r="L55" s="37"/>
    </row>
    <row r="56" spans="3:12">
      <c r="C56" s="37"/>
      <c r="D56" s="37"/>
      <c r="E56" s="37"/>
      <c r="F56" s="37"/>
      <c r="G56" s="37"/>
      <c r="H56" s="37"/>
      <c r="I56" s="37"/>
      <c r="J56" s="37"/>
      <c r="K56" s="37"/>
      <c r="L56" s="37"/>
    </row>
  </sheetData>
  <mergeCells count="7">
    <mergeCell ref="B2:C2"/>
    <mergeCell ref="D2:J2"/>
    <mergeCell ref="K2:L2"/>
    <mergeCell ref="O2:P2"/>
    <mergeCell ref="B3:B4"/>
    <mergeCell ref="C3:K3"/>
    <mergeCell ref="C4:K4"/>
  </mergeCells>
  <printOptions horizontalCentered="1" verticalCentered="1"/>
  <pageMargins left="0.196850393700787" right="0.196850393700787" top="0.196850393700787" bottom="0.196850393700787" header="0.511811023622047" footer="0.511811023622047"/>
  <pageSetup paperSize="9" scale="43"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M342"/>
  <sheetViews>
    <sheetView rightToLeft="1" zoomScale="50" zoomScaleNormal="50" workbookViewId="0">
      <selection activeCell="E2" sqref="E2:L2"/>
    </sheetView>
  </sheetViews>
  <sheetFormatPr defaultColWidth="9.140625" defaultRowHeight="15.75"/>
  <cols>
    <col min="1" max="1" width="10.7109375" customWidth="1"/>
    <col min="2" max="2" width="33.7109375" style="1" customWidth="1"/>
    <col min="3" max="3" width="35.7109375" style="1" customWidth="1"/>
    <col min="4" max="4" width="35.7109375" style="17" customWidth="1"/>
    <col min="5" max="6" width="35.7109375" style="1" customWidth="1"/>
    <col min="7" max="9" width="35.7109375" style="17" customWidth="1"/>
    <col min="10" max="10" width="13.7109375" customWidth="1"/>
    <col min="11" max="16384" width="9.140625" style="1"/>
  </cols>
  <sheetData>
    <row r="1" spans="1:13" customFormat="1" ht="18" customHeight="1">
      <c r="D1" s="17"/>
      <c r="G1" s="16"/>
      <c r="H1" s="16"/>
      <c r="I1" s="16"/>
    </row>
    <row r="2" spans="1:13" s="92" customFormat="1" ht="40.15" customHeight="1">
      <c r="B2" s="1621" t="s">
        <v>854</v>
      </c>
      <c r="C2" s="1621"/>
      <c r="D2" s="1405" t="s">
        <v>759</v>
      </c>
      <c r="E2" s="1405"/>
      <c r="F2" s="1405"/>
      <c r="G2" s="1405"/>
      <c r="H2" s="428"/>
      <c r="I2" s="1261" t="s">
        <v>688</v>
      </c>
      <c r="J2" s="145"/>
      <c r="K2" s="1860"/>
      <c r="L2" s="1860"/>
    </row>
    <row r="3" spans="1:13" s="92" customFormat="1" ht="40.15" customHeight="1">
      <c r="B3" s="410"/>
      <c r="C3" s="1405" t="s">
        <v>760</v>
      </c>
      <c r="D3" s="1405"/>
      <c r="E3" s="1405"/>
      <c r="F3" s="1405"/>
      <c r="G3" s="1405"/>
      <c r="H3" s="1405"/>
      <c r="I3" s="145"/>
      <c r="J3" s="145"/>
      <c r="K3" s="1321"/>
      <c r="L3" s="1321"/>
    </row>
    <row r="4" spans="1:13" s="565" customFormat="1" ht="40.15" customHeight="1">
      <c r="A4" s="92"/>
      <c r="B4" s="1280"/>
      <c r="C4" s="1662" t="s">
        <v>761</v>
      </c>
      <c r="D4" s="1662"/>
      <c r="E4" s="1662"/>
      <c r="F4" s="1662"/>
      <c r="G4" s="1662"/>
      <c r="H4" s="1662"/>
      <c r="I4" s="1294" t="s">
        <v>88</v>
      </c>
      <c r="J4" s="92"/>
    </row>
    <row r="5" spans="1:13" s="565" customFormat="1" ht="10.15" customHeight="1">
      <c r="A5" s="92"/>
      <c r="B5" s="1280"/>
      <c r="C5" s="527"/>
      <c r="D5" s="527"/>
      <c r="E5" s="527"/>
      <c r="F5" s="527"/>
      <c r="G5" s="527"/>
      <c r="H5" s="527"/>
      <c r="I5" s="1294"/>
      <c r="J5" s="92"/>
    </row>
    <row r="6" spans="1:13" ht="75" customHeight="1">
      <c r="B6" s="424"/>
      <c r="C6" s="448" t="s">
        <v>1073</v>
      </c>
      <c r="D6" s="449" t="s">
        <v>98</v>
      </c>
      <c r="E6" s="448" t="s">
        <v>97</v>
      </c>
      <c r="F6" s="449" t="s">
        <v>96</v>
      </c>
      <c r="G6" s="448" t="s">
        <v>99</v>
      </c>
      <c r="H6" s="449" t="s">
        <v>100</v>
      </c>
      <c r="I6" s="450" t="s">
        <v>101</v>
      </c>
      <c r="J6" s="1"/>
    </row>
    <row r="7" spans="1:13" ht="26.45" customHeight="1">
      <c r="B7" s="422"/>
      <c r="C7" s="419"/>
      <c r="D7" s="420"/>
      <c r="E7" s="419"/>
      <c r="F7" s="420"/>
      <c r="G7" s="419"/>
      <c r="H7" s="420"/>
      <c r="I7" s="425"/>
      <c r="J7" s="1"/>
    </row>
    <row r="8" spans="1:13" ht="75" customHeight="1">
      <c r="B8" s="423"/>
      <c r="C8" s="426" t="s">
        <v>89</v>
      </c>
      <c r="D8" s="421" t="s">
        <v>90</v>
      </c>
      <c r="E8" s="426" t="s">
        <v>91</v>
      </c>
      <c r="F8" s="421" t="s">
        <v>92</v>
      </c>
      <c r="G8" s="426" t="s">
        <v>93</v>
      </c>
      <c r="H8" s="421" t="s">
        <v>94</v>
      </c>
      <c r="I8" s="427" t="s">
        <v>95</v>
      </c>
      <c r="J8" s="1"/>
    </row>
    <row r="9" spans="1:13" s="57" customFormat="1" ht="40.15" customHeight="1">
      <c r="A9" s="821"/>
      <c r="B9" s="29" t="s">
        <v>2</v>
      </c>
      <c r="C9" s="29"/>
      <c r="D9" s="29"/>
      <c r="E9" s="29"/>
      <c r="F9" s="29"/>
      <c r="G9" s="29"/>
      <c r="H9" s="29"/>
      <c r="I9" s="29"/>
      <c r="M9" s="844"/>
    </row>
    <row r="10" spans="1:13" s="704" customFormat="1" ht="34.9" hidden="1" customHeight="1">
      <c r="A10" s="612"/>
      <c r="B10" s="778">
        <v>2018</v>
      </c>
      <c r="C10" s="845">
        <v>4.75</v>
      </c>
      <c r="D10" s="845">
        <v>5.75</v>
      </c>
      <c r="E10" s="845">
        <v>4.75</v>
      </c>
      <c r="F10" s="845">
        <v>4.75</v>
      </c>
      <c r="G10" s="845">
        <v>5.5</v>
      </c>
      <c r="H10" s="845">
        <v>4</v>
      </c>
      <c r="I10" s="845">
        <v>4.12</v>
      </c>
    </row>
    <row r="11" spans="1:13" s="704" customFormat="1" ht="34.5" hidden="1" customHeight="1">
      <c r="A11" s="612"/>
      <c r="B11" s="632">
        <v>2019</v>
      </c>
      <c r="C11" s="502">
        <v>4</v>
      </c>
      <c r="D11" s="502">
        <v>5</v>
      </c>
      <c r="E11" s="502">
        <v>4</v>
      </c>
      <c r="F11" s="502">
        <v>4</v>
      </c>
      <c r="G11" s="502">
        <v>4.75</v>
      </c>
      <c r="H11" s="502">
        <v>3.25</v>
      </c>
      <c r="I11" s="502">
        <v>3.4000000000000004</v>
      </c>
    </row>
    <row r="12" spans="1:13" s="704" customFormat="1" ht="34.9" hidden="1" customHeight="1">
      <c r="A12" s="612"/>
      <c r="B12" s="633">
        <v>2020</v>
      </c>
      <c r="C12" s="500">
        <v>2.5</v>
      </c>
      <c r="D12" s="500">
        <v>3.5000000000000004</v>
      </c>
      <c r="E12" s="500">
        <v>2.5</v>
      </c>
      <c r="F12" s="500">
        <v>2.5</v>
      </c>
      <c r="G12" s="500">
        <v>3.25</v>
      </c>
      <c r="H12" s="500">
        <v>2</v>
      </c>
      <c r="I12" s="500">
        <v>2.15</v>
      </c>
    </row>
    <row r="13" spans="1:13" s="704" customFormat="1" ht="34.9" customHeight="1">
      <c r="A13" s="612"/>
      <c r="B13" s="632">
        <v>2021</v>
      </c>
      <c r="C13" s="502">
        <v>2.5</v>
      </c>
      <c r="D13" s="502">
        <v>3.5000000000000004</v>
      </c>
      <c r="E13" s="502">
        <v>2.5</v>
      </c>
      <c r="F13" s="502">
        <v>2.5</v>
      </c>
      <c r="G13" s="502">
        <v>3.25</v>
      </c>
      <c r="H13" s="502">
        <v>2</v>
      </c>
      <c r="I13" s="502">
        <v>2.11</v>
      </c>
    </row>
    <row r="14" spans="1:13" s="704" customFormat="1" ht="34.9" customHeight="1">
      <c r="A14" s="612"/>
      <c r="B14" s="633">
        <v>2022</v>
      </c>
      <c r="C14" s="500">
        <v>6.5</v>
      </c>
      <c r="D14" s="500">
        <v>7.5</v>
      </c>
      <c r="E14" s="500">
        <v>6.5</v>
      </c>
      <c r="F14" s="500">
        <v>6.5</v>
      </c>
      <c r="G14" s="500">
        <v>7.2499999999999991</v>
      </c>
      <c r="H14" s="500">
        <v>6.25</v>
      </c>
      <c r="I14" s="500">
        <v>6.35</v>
      </c>
    </row>
    <row r="15" spans="1:13" s="704" customFormat="1" ht="34.9" customHeight="1">
      <c r="A15" s="612"/>
      <c r="B15" s="632">
        <v>2023</v>
      </c>
      <c r="C15" s="502">
        <v>7.5</v>
      </c>
      <c r="D15" s="502">
        <v>8.5</v>
      </c>
      <c r="E15" s="502">
        <v>7.5</v>
      </c>
      <c r="F15" s="502">
        <v>7.5</v>
      </c>
      <c r="G15" s="502">
        <v>8.25</v>
      </c>
      <c r="H15" s="502">
        <v>7.2499999999999991</v>
      </c>
      <c r="I15" s="502">
        <v>7.35</v>
      </c>
    </row>
    <row r="16" spans="1:13" s="704" customFormat="1" ht="34.9" customHeight="1">
      <c r="A16" s="612"/>
      <c r="B16" s="633">
        <v>2024</v>
      </c>
      <c r="C16" s="500">
        <v>6.5</v>
      </c>
      <c r="D16" s="500">
        <v>7.5</v>
      </c>
      <c r="E16" s="500">
        <v>6.5</v>
      </c>
      <c r="F16" s="500">
        <v>6.5</v>
      </c>
      <c r="G16" s="500">
        <v>7.25</v>
      </c>
      <c r="H16" s="500">
        <v>6.25</v>
      </c>
      <c r="I16" s="500">
        <v>6.35</v>
      </c>
    </row>
    <row r="17" spans="1:9" s="704" customFormat="1" ht="34.9" customHeight="1">
      <c r="A17" s="612"/>
      <c r="B17" s="632">
        <v>2025</v>
      </c>
      <c r="C17" s="502">
        <v>5.75</v>
      </c>
      <c r="D17" s="502">
        <v>6.75</v>
      </c>
      <c r="E17" s="502">
        <v>5.75</v>
      </c>
      <c r="F17" s="502">
        <v>5.75</v>
      </c>
      <c r="G17" s="502">
        <v>6.5</v>
      </c>
      <c r="H17" s="502">
        <v>5.5</v>
      </c>
      <c r="I17" s="502">
        <v>5.6</v>
      </c>
    </row>
    <row r="18" spans="1:9" s="704" customFormat="1" ht="34.9" hidden="1" customHeight="1">
      <c r="A18" s="612"/>
      <c r="B18" s="215">
        <v>2018</v>
      </c>
      <c r="C18" s="901"/>
      <c r="D18" s="901"/>
      <c r="E18" s="901"/>
      <c r="F18" s="901"/>
      <c r="G18" s="901"/>
      <c r="H18" s="901"/>
      <c r="I18" s="901"/>
    </row>
    <row r="19" spans="1:9" s="704" customFormat="1" ht="34.9" hidden="1" customHeight="1">
      <c r="A19" s="612"/>
      <c r="B19" s="216">
        <v>43101</v>
      </c>
      <c r="C19" s="500">
        <v>4</v>
      </c>
      <c r="D19" s="500">
        <v>5</v>
      </c>
      <c r="E19" s="500">
        <v>4</v>
      </c>
      <c r="F19" s="500">
        <v>4</v>
      </c>
      <c r="G19" s="500">
        <v>4.75</v>
      </c>
      <c r="H19" s="500">
        <v>3</v>
      </c>
      <c r="I19" s="500">
        <v>3.2</v>
      </c>
    </row>
    <row r="20" spans="1:9" s="704" customFormat="1" ht="34.9" hidden="1" customHeight="1">
      <c r="A20" s="612"/>
      <c r="B20" s="217">
        <v>43132</v>
      </c>
      <c r="C20" s="502">
        <v>4</v>
      </c>
      <c r="D20" s="502">
        <v>5</v>
      </c>
      <c r="E20" s="502">
        <v>4</v>
      </c>
      <c r="F20" s="502">
        <v>4</v>
      </c>
      <c r="G20" s="502">
        <v>4.75</v>
      </c>
      <c r="H20" s="502">
        <v>3</v>
      </c>
      <c r="I20" s="502">
        <v>3.2</v>
      </c>
    </row>
    <row r="21" spans="1:9" s="704" customFormat="1" ht="34.9" hidden="1" customHeight="1">
      <c r="A21" s="612"/>
      <c r="B21" s="216">
        <v>43160</v>
      </c>
      <c r="C21" s="500">
        <v>4.25</v>
      </c>
      <c r="D21" s="500">
        <v>5.25</v>
      </c>
      <c r="E21" s="500">
        <v>4.25</v>
      </c>
      <c r="F21" s="500">
        <v>4.25</v>
      </c>
      <c r="G21" s="500">
        <v>5</v>
      </c>
      <c r="H21" s="500">
        <v>3.25</v>
      </c>
      <c r="I21" s="500">
        <v>3.4000000000000004</v>
      </c>
    </row>
    <row r="22" spans="1:9" s="704" customFormat="1" ht="34.9" hidden="1" customHeight="1">
      <c r="A22" s="612"/>
      <c r="B22" s="217">
        <v>43191</v>
      </c>
      <c r="C22" s="502">
        <v>4.25</v>
      </c>
      <c r="D22" s="502">
        <v>5.25</v>
      </c>
      <c r="E22" s="502">
        <v>4.25</v>
      </c>
      <c r="F22" s="502">
        <v>4.25</v>
      </c>
      <c r="G22" s="502">
        <v>5</v>
      </c>
      <c r="H22" s="502">
        <v>3.25</v>
      </c>
      <c r="I22" s="502">
        <v>3.35</v>
      </c>
    </row>
    <row r="23" spans="1:9" s="704" customFormat="1" ht="34.9" hidden="1" customHeight="1">
      <c r="A23" s="612"/>
      <c r="B23" s="216">
        <v>43221</v>
      </c>
      <c r="C23" s="500">
        <v>4.25</v>
      </c>
      <c r="D23" s="500">
        <v>5.25</v>
      </c>
      <c r="E23" s="500">
        <v>4.25</v>
      </c>
      <c r="F23" s="500">
        <v>4.25</v>
      </c>
      <c r="G23" s="500">
        <v>5</v>
      </c>
      <c r="H23" s="500">
        <v>3.25</v>
      </c>
      <c r="I23" s="500">
        <v>3.35</v>
      </c>
    </row>
    <row r="24" spans="1:9" s="704" customFormat="1" ht="34.9" hidden="1" customHeight="1">
      <c r="A24" s="612"/>
      <c r="B24" s="217">
        <v>43252</v>
      </c>
      <c r="C24" s="502">
        <v>4.25</v>
      </c>
      <c r="D24" s="502">
        <v>5.25</v>
      </c>
      <c r="E24" s="502">
        <v>4.25</v>
      </c>
      <c r="F24" s="502">
        <v>4.25</v>
      </c>
      <c r="G24" s="502">
        <v>5</v>
      </c>
      <c r="H24" s="502">
        <v>3.5000000000000004</v>
      </c>
      <c r="I24" s="502">
        <v>3.61</v>
      </c>
    </row>
    <row r="25" spans="1:9" s="704" customFormat="1" ht="34.9" hidden="1" customHeight="1">
      <c r="A25" s="612"/>
      <c r="B25" s="216">
        <v>43282</v>
      </c>
      <c r="C25" s="500">
        <v>4.25</v>
      </c>
      <c r="D25" s="500">
        <v>5.25</v>
      </c>
      <c r="E25" s="500">
        <v>4.25</v>
      </c>
      <c r="F25" s="500">
        <v>4.25</v>
      </c>
      <c r="G25" s="500">
        <v>5</v>
      </c>
      <c r="H25" s="500">
        <v>3.5000000000000004</v>
      </c>
      <c r="I25" s="500">
        <v>3.62</v>
      </c>
    </row>
    <row r="26" spans="1:9" s="704" customFormat="1" ht="34.9" hidden="1" customHeight="1">
      <c r="A26" s="612"/>
      <c r="B26" s="217">
        <v>43313</v>
      </c>
      <c r="C26" s="502">
        <v>4.25</v>
      </c>
      <c r="D26" s="502">
        <v>5.25</v>
      </c>
      <c r="E26" s="502">
        <v>4.25</v>
      </c>
      <c r="F26" s="502">
        <v>4.25</v>
      </c>
      <c r="G26" s="502">
        <v>5</v>
      </c>
      <c r="H26" s="502">
        <v>3.5000000000000004</v>
      </c>
      <c r="I26" s="502">
        <v>3.61</v>
      </c>
    </row>
    <row r="27" spans="1:9" s="704" customFormat="1" ht="34.9" hidden="1" customHeight="1">
      <c r="A27" s="612"/>
      <c r="B27" s="216">
        <v>43344</v>
      </c>
      <c r="C27" s="500">
        <v>4.25</v>
      </c>
      <c r="D27" s="500">
        <v>5.25</v>
      </c>
      <c r="E27" s="500">
        <v>4.25</v>
      </c>
      <c r="F27" s="500">
        <v>4.25</v>
      </c>
      <c r="G27" s="500">
        <v>5</v>
      </c>
      <c r="H27" s="500">
        <v>3.5000000000000004</v>
      </c>
      <c r="I27" s="500">
        <v>3.65</v>
      </c>
    </row>
    <row r="28" spans="1:9" s="704" customFormat="1" ht="34.9" hidden="1" customHeight="1">
      <c r="A28" s="612"/>
      <c r="B28" s="217">
        <v>43374</v>
      </c>
      <c r="C28" s="502">
        <v>4.5</v>
      </c>
      <c r="D28" s="502">
        <v>5.5</v>
      </c>
      <c r="E28" s="502">
        <v>4.5</v>
      </c>
      <c r="F28" s="502">
        <v>4.5</v>
      </c>
      <c r="G28" s="502">
        <v>5.25</v>
      </c>
      <c r="H28" s="502">
        <v>3.75</v>
      </c>
      <c r="I28" s="502">
        <v>3.85</v>
      </c>
    </row>
    <row r="29" spans="1:9" s="704" customFormat="1" ht="34.9" hidden="1" customHeight="1">
      <c r="A29" s="612"/>
      <c r="B29" s="216">
        <v>43405</v>
      </c>
      <c r="C29" s="500">
        <v>4.5</v>
      </c>
      <c r="D29" s="500">
        <v>5.5</v>
      </c>
      <c r="E29" s="500">
        <v>4.5</v>
      </c>
      <c r="F29" s="500">
        <v>4.5</v>
      </c>
      <c r="G29" s="500">
        <v>5.25</v>
      </c>
      <c r="H29" s="500">
        <v>3.75</v>
      </c>
      <c r="I29" s="500">
        <v>3.8600000000000003</v>
      </c>
    </row>
    <row r="30" spans="1:9" s="704" customFormat="1" ht="34.9" hidden="1" customHeight="1">
      <c r="A30" s="612"/>
      <c r="B30" s="217">
        <v>43435</v>
      </c>
      <c r="C30" s="502">
        <v>4.75</v>
      </c>
      <c r="D30" s="502">
        <v>5.75</v>
      </c>
      <c r="E30" s="502">
        <v>4.75</v>
      </c>
      <c r="F30" s="502">
        <v>4.75</v>
      </c>
      <c r="G30" s="502">
        <v>5.5</v>
      </c>
      <c r="H30" s="502">
        <v>4</v>
      </c>
      <c r="I30" s="502">
        <v>4.12</v>
      </c>
    </row>
    <row r="31" spans="1:9" s="704" customFormat="1" ht="34.9" hidden="1" customHeight="1">
      <c r="A31" s="612"/>
      <c r="B31" s="215">
        <v>2019</v>
      </c>
      <c r="C31" s="901"/>
      <c r="D31" s="901"/>
      <c r="E31" s="901"/>
      <c r="F31" s="901"/>
      <c r="G31" s="901"/>
      <c r="H31" s="901"/>
      <c r="I31" s="901"/>
    </row>
    <row r="32" spans="1:9" s="704" customFormat="1" ht="34.9" hidden="1" customHeight="1">
      <c r="A32" s="612"/>
      <c r="B32" s="216">
        <v>43466</v>
      </c>
      <c r="C32" s="500">
        <v>4.75</v>
      </c>
      <c r="D32" s="500">
        <v>5.75</v>
      </c>
      <c r="E32" s="500">
        <v>4.75</v>
      </c>
      <c r="F32" s="500">
        <v>4.75</v>
      </c>
      <c r="G32" s="500">
        <v>5.5</v>
      </c>
      <c r="H32" s="500">
        <v>4</v>
      </c>
      <c r="I32" s="500">
        <v>4.1000000000000005</v>
      </c>
    </row>
    <row r="33" spans="1:9" s="704" customFormat="1" ht="34.9" hidden="1" customHeight="1">
      <c r="A33" s="612"/>
      <c r="B33" s="217">
        <v>43497</v>
      </c>
      <c r="C33" s="502">
        <v>4.75</v>
      </c>
      <c r="D33" s="502">
        <v>5.75</v>
      </c>
      <c r="E33" s="502">
        <v>4.75</v>
      </c>
      <c r="F33" s="502">
        <v>4.75</v>
      </c>
      <c r="G33" s="502">
        <v>5.5</v>
      </c>
      <c r="H33" s="502">
        <v>4</v>
      </c>
      <c r="I33" s="502">
        <v>4.1099999999999994</v>
      </c>
    </row>
    <row r="34" spans="1:9" s="704" customFormat="1" ht="34.9" hidden="1" customHeight="1">
      <c r="A34" s="612"/>
      <c r="B34" s="216">
        <v>43525</v>
      </c>
      <c r="C34" s="500">
        <v>4.75</v>
      </c>
      <c r="D34" s="500">
        <v>5.75</v>
      </c>
      <c r="E34" s="500">
        <v>4.75</v>
      </c>
      <c r="F34" s="500">
        <v>4.75</v>
      </c>
      <c r="G34" s="500">
        <v>5.5</v>
      </c>
      <c r="H34" s="500">
        <v>4</v>
      </c>
      <c r="I34" s="500">
        <v>4.17</v>
      </c>
    </row>
    <row r="35" spans="1:9" s="704" customFormat="1" ht="34.9" hidden="1" customHeight="1">
      <c r="A35" s="612"/>
      <c r="B35" s="217">
        <v>43556</v>
      </c>
      <c r="C35" s="502">
        <v>4.75</v>
      </c>
      <c r="D35" s="502">
        <v>5.75</v>
      </c>
      <c r="E35" s="502">
        <v>4.75</v>
      </c>
      <c r="F35" s="502">
        <v>4.75</v>
      </c>
      <c r="G35" s="502">
        <v>5.5</v>
      </c>
      <c r="H35" s="502">
        <v>4</v>
      </c>
      <c r="I35" s="502">
        <v>4.22</v>
      </c>
    </row>
    <row r="36" spans="1:9" s="704" customFormat="1" ht="34.9" hidden="1" customHeight="1">
      <c r="A36" s="612"/>
      <c r="B36" s="216">
        <v>43586</v>
      </c>
      <c r="C36" s="500">
        <v>4.75</v>
      </c>
      <c r="D36" s="500">
        <v>5.75</v>
      </c>
      <c r="E36" s="500">
        <v>4.75</v>
      </c>
      <c r="F36" s="500">
        <v>4.75</v>
      </c>
      <c r="G36" s="500">
        <v>5.5</v>
      </c>
      <c r="H36" s="500">
        <v>4</v>
      </c>
      <c r="I36" s="500">
        <v>4.2700000000000005</v>
      </c>
    </row>
    <row r="37" spans="1:9" s="704" customFormat="1" ht="34.9" hidden="1" customHeight="1">
      <c r="A37" s="612"/>
      <c r="B37" s="217">
        <v>43617</v>
      </c>
      <c r="C37" s="502">
        <v>4.75</v>
      </c>
      <c r="D37" s="502">
        <v>5.75</v>
      </c>
      <c r="E37" s="502">
        <v>4.75</v>
      </c>
      <c r="F37" s="502">
        <v>4.75</v>
      </c>
      <c r="G37" s="502">
        <v>5.5</v>
      </c>
      <c r="H37" s="502">
        <v>4</v>
      </c>
      <c r="I37" s="502">
        <v>4.26</v>
      </c>
    </row>
    <row r="38" spans="1:9" s="704" customFormat="1" ht="34.9" hidden="1" customHeight="1">
      <c r="A38" s="612"/>
      <c r="B38" s="216">
        <v>43647</v>
      </c>
      <c r="C38" s="500">
        <v>4.75</v>
      </c>
      <c r="D38" s="500">
        <v>5.75</v>
      </c>
      <c r="E38" s="500">
        <v>4.75</v>
      </c>
      <c r="F38" s="500">
        <v>4.75</v>
      </c>
      <c r="G38" s="500">
        <v>5.5</v>
      </c>
      <c r="H38" s="500">
        <v>4</v>
      </c>
      <c r="I38" s="500">
        <v>4.25</v>
      </c>
    </row>
    <row r="39" spans="1:9" s="704" customFormat="1" ht="34.9" hidden="1" customHeight="1">
      <c r="A39" s="612"/>
      <c r="B39" s="217">
        <v>43678</v>
      </c>
      <c r="C39" s="502">
        <v>4.5</v>
      </c>
      <c r="D39" s="502">
        <v>5.5</v>
      </c>
      <c r="E39" s="502">
        <v>4.5</v>
      </c>
      <c r="F39" s="502">
        <v>4.5</v>
      </c>
      <c r="G39" s="502">
        <v>5.25</v>
      </c>
      <c r="H39" s="502">
        <v>3.75</v>
      </c>
      <c r="I39" s="502">
        <v>3.94</v>
      </c>
    </row>
    <row r="40" spans="1:9" s="704" customFormat="1" ht="34.9" hidden="1" customHeight="1">
      <c r="A40" s="612"/>
      <c r="B40" s="216">
        <v>43709</v>
      </c>
      <c r="C40" s="500">
        <v>4.25</v>
      </c>
      <c r="D40" s="500">
        <v>5.25</v>
      </c>
      <c r="E40" s="500">
        <v>4.25</v>
      </c>
      <c r="F40" s="500">
        <v>4.25</v>
      </c>
      <c r="G40" s="500">
        <v>5</v>
      </c>
      <c r="H40" s="500">
        <v>3.5000000000000004</v>
      </c>
      <c r="I40" s="500">
        <v>3.66</v>
      </c>
    </row>
    <row r="41" spans="1:9" s="704" customFormat="1" ht="34.9" hidden="1" customHeight="1">
      <c r="A41" s="612"/>
      <c r="B41" s="217">
        <v>43739</v>
      </c>
      <c r="C41" s="502">
        <v>4</v>
      </c>
      <c r="D41" s="502">
        <v>5</v>
      </c>
      <c r="E41" s="502">
        <v>4</v>
      </c>
      <c r="F41" s="502">
        <v>4</v>
      </c>
      <c r="G41" s="502">
        <v>4.75</v>
      </c>
      <c r="H41" s="502">
        <v>3.25</v>
      </c>
      <c r="I41" s="502">
        <v>3.4000000000000004</v>
      </c>
    </row>
    <row r="42" spans="1:9" s="704" customFormat="1" ht="34.9" hidden="1" customHeight="1">
      <c r="A42" s="612"/>
      <c r="B42" s="216">
        <v>43770</v>
      </c>
      <c r="C42" s="500">
        <v>4</v>
      </c>
      <c r="D42" s="500">
        <v>5</v>
      </c>
      <c r="E42" s="500">
        <v>4</v>
      </c>
      <c r="F42" s="500">
        <v>4</v>
      </c>
      <c r="G42" s="500">
        <v>4.75</v>
      </c>
      <c r="H42" s="500">
        <v>3.25</v>
      </c>
      <c r="I42" s="500">
        <v>3.4000000000000004</v>
      </c>
    </row>
    <row r="43" spans="1:9" s="704" customFormat="1" ht="34.9" hidden="1" customHeight="1">
      <c r="A43" s="612"/>
      <c r="B43" s="217">
        <v>43800</v>
      </c>
      <c r="C43" s="502">
        <v>4</v>
      </c>
      <c r="D43" s="502">
        <v>5</v>
      </c>
      <c r="E43" s="502">
        <v>4</v>
      </c>
      <c r="F43" s="502">
        <v>4</v>
      </c>
      <c r="G43" s="502">
        <v>4.75</v>
      </c>
      <c r="H43" s="502">
        <v>3.25</v>
      </c>
      <c r="I43" s="502">
        <v>3.4000000000000004</v>
      </c>
    </row>
    <row r="44" spans="1:9" s="704" customFormat="1" ht="34.9" hidden="1" customHeight="1">
      <c r="A44" s="612"/>
      <c r="B44" s="215">
        <v>2020</v>
      </c>
      <c r="C44" s="901"/>
      <c r="D44" s="901"/>
      <c r="E44" s="901"/>
      <c r="F44" s="901"/>
      <c r="G44" s="901"/>
      <c r="H44" s="901"/>
      <c r="I44" s="901"/>
    </row>
    <row r="45" spans="1:9" s="704" customFormat="1" ht="34.9" hidden="1" customHeight="1">
      <c r="A45" s="612"/>
      <c r="B45" s="216">
        <v>43831</v>
      </c>
      <c r="C45" s="500">
        <v>4</v>
      </c>
      <c r="D45" s="500">
        <v>5</v>
      </c>
      <c r="E45" s="500">
        <v>4</v>
      </c>
      <c r="F45" s="500">
        <v>4</v>
      </c>
      <c r="G45" s="500">
        <v>4.75</v>
      </c>
      <c r="H45" s="500">
        <v>3.25</v>
      </c>
      <c r="I45" s="500">
        <v>3.4000000000000004</v>
      </c>
    </row>
    <row r="46" spans="1:9" s="704" customFormat="1" ht="34.9" hidden="1" customHeight="1">
      <c r="A46" s="612"/>
      <c r="B46" s="217">
        <v>43862</v>
      </c>
      <c r="C46" s="502">
        <v>4</v>
      </c>
      <c r="D46" s="502">
        <v>5</v>
      </c>
      <c r="E46" s="502">
        <v>4</v>
      </c>
      <c r="F46" s="502">
        <v>4</v>
      </c>
      <c r="G46" s="502">
        <v>4.75</v>
      </c>
      <c r="H46" s="502">
        <v>3.25</v>
      </c>
      <c r="I46" s="502">
        <v>3.4000000000000004</v>
      </c>
    </row>
    <row r="47" spans="1:9" s="704" customFormat="1" ht="34.9" hidden="1" customHeight="1">
      <c r="A47" s="612"/>
      <c r="B47" s="216">
        <v>43891</v>
      </c>
      <c r="C47" s="500">
        <v>2.5</v>
      </c>
      <c r="D47" s="500">
        <v>3.5000000000000004</v>
      </c>
      <c r="E47" s="500">
        <v>2.5</v>
      </c>
      <c r="F47" s="500">
        <v>2.5</v>
      </c>
      <c r="G47" s="500">
        <v>3.25</v>
      </c>
      <c r="H47" s="500">
        <v>2</v>
      </c>
      <c r="I47" s="500">
        <v>2.15</v>
      </c>
    </row>
    <row r="48" spans="1:9" s="704" customFormat="1" ht="34.9" hidden="1" customHeight="1">
      <c r="A48" s="612"/>
      <c r="B48" s="217">
        <v>43922</v>
      </c>
      <c r="C48" s="502">
        <v>2.5</v>
      </c>
      <c r="D48" s="502">
        <v>3.5000000000000004</v>
      </c>
      <c r="E48" s="502">
        <v>2.5</v>
      </c>
      <c r="F48" s="502">
        <v>2.5</v>
      </c>
      <c r="G48" s="502">
        <v>3.25</v>
      </c>
      <c r="H48" s="502">
        <v>2</v>
      </c>
      <c r="I48" s="502">
        <v>2.15</v>
      </c>
    </row>
    <row r="49" spans="1:9" s="704" customFormat="1" ht="34.9" hidden="1" customHeight="1">
      <c r="A49" s="612"/>
      <c r="B49" s="216">
        <v>43952</v>
      </c>
      <c r="C49" s="500">
        <v>2.5</v>
      </c>
      <c r="D49" s="500">
        <v>3.5000000000000004</v>
      </c>
      <c r="E49" s="500">
        <v>2.5</v>
      </c>
      <c r="F49" s="500">
        <v>2.5</v>
      </c>
      <c r="G49" s="500">
        <v>3.25</v>
      </c>
      <c r="H49" s="500">
        <v>2</v>
      </c>
      <c r="I49" s="500">
        <v>2.15</v>
      </c>
    </row>
    <row r="50" spans="1:9" s="704" customFormat="1" ht="34.9" hidden="1" customHeight="1">
      <c r="A50" s="612"/>
      <c r="B50" s="217">
        <v>43983</v>
      </c>
      <c r="C50" s="502">
        <v>2.5</v>
      </c>
      <c r="D50" s="502">
        <v>3.5000000000000004</v>
      </c>
      <c r="E50" s="502">
        <v>2.5</v>
      </c>
      <c r="F50" s="502">
        <v>2.5</v>
      </c>
      <c r="G50" s="502">
        <v>3.25</v>
      </c>
      <c r="H50" s="502">
        <v>2</v>
      </c>
      <c r="I50" s="502">
        <v>2.15</v>
      </c>
    </row>
    <row r="51" spans="1:9" s="704" customFormat="1" ht="34.9" hidden="1" customHeight="1">
      <c r="A51" s="612"/>
      <c r="B51" s="216">
        <v>44013</v>
      </c>
      <c r="C51" s="500">
        <v>2.5</v>
      </c>
      <c r="D51" s="500">
        <v>3.5000000000000004</v>
      </c>
      <c r="E51" s="500">
        <v>2.5</v>
      </c>
      <c r="F51" s="500">
        <v>2.5</v>
      </c>
      <c r="G51" s="500">
        <v>3.25</v>
      </c>
      <c r="H51" s="500">
        <v>2</v>
      </c>
      <c r="I51" s="500">
        <v>2.15</v>
      </c>
    </row>
    <row r="52" spans="1:9" s="704" customFormat="1" ht="34.9" hidden="1" customHeight="1">
      <c r="A52" s="612"/>
      <c r="B52" s="217">
        <v>44044</v>
      </c>
      <c r="C52" s="502">
        <v>2.5</v>
      </c>
      <c r="D52" s="502">
        <v>3.5000000000000004</v>
      </c>
      <c r="E52" s="502">
        <v>2.5</v>
      </c>
      <c r="F52" s="502">
        <v>2.5</v>
      </c>
      <c r="G52" s="502">
        <v>3.25</v>
      </c>
      <c r="H52" s="502">
        <v>2</v>
      </c>
      <c r="I52" s="502">
        <v>2.15</v>
      </c>
    </row>
    <row r="53" spans="1:9" s="704" customFormat="1" ht="34.9" hidden="1" customHeight="1">
      <c r="A53" s="612"/>
      <c r="B53" s="216">
        <v>44075</v>
      </c>
      <c r="C53" s="500">
        <v>2.5</v>
      </c>
      <c r="D53" s="500">
        <v>3.5000000000000004</v>
      </c>
      <c r="E53" s="500">
        <v>2.5</v>
      </c>
      <c r="F53" s="500">
        <v>2.5</v>
      </c>
      <c r="G53" s="500">
        <v>3.25</v>
      </c>
      <c r="H53" s="500">
        <v>2</v>
      </c>
      <c r="I53" s="500">
        <v>2.15</v>
      </c>
    </row>
    <row r="54" spans="1:9" s="704" customFormat="1" ht="34.9" hidden="1" customHeight="1">
      <c r="A54" s="612"/>
      <c r="B54" s="217">
        <v>44105</v>
      </c>
      <c r="C54" s="502">
        <v>2.5</v>
      </c>
      <c r="D54" s="502">
        <v>3.5000000000000004</v>
      </c>
      <c r="E54" s="502">
        <v>2.5</v>
      </c>
      <c r="F54" s="502">
        <v>2.5</v>
      </c>
      <c r="G54" s="502">
        <v>3.25</v>
      </c>
      <c r="H54" s="502">
        <v>2</v>
      </c>
      <c r="I54" s="502">
        <v>2.15</v>
      </c>
    </row>
    <row r="55" spans="1:9" s="704" customFormat="1" ht="34.9" hidden="1" customHeight="1">
      <c r="A55" s="612"/>
      <c r="B55" s="216">
        <v>44136</v>
      </c>
      <c r="C55" s="500">
        <v>2.5</v>
      </c>
      <c r="D55" s="500">
        <v>3.5000000000000004</v>
      </c>
      <c r="E55" s="500">
        <v>2.5</v>
      </c>
      <c r="F55" s="500">
        <v>2.5</v>
      </c>
      <c r="G55" s="500">
        <v>3.25</v>
      </c>
      <c r="H55" s="500">
        <v>2</v>
      </c>
      <c r="I55" s="500">
        <v>2.15</v>
      </c>
    </row>
    <row r="56" spans="1:9" s="704" customFormat="1" ht="34.9" hidden="1" customHeight="1">
      <c r="A56" s="612"/>
      <c r="B56" s="217">
        <v>44166</v>
      </c>
      <c r="C56" s="502">
        <v>2.5</v>
      </c>
      <c r="D56" s="502">
        <v>3.5000000000000004</v>
      </c>
      <c r="E56" s="502">
        <v>2.5</v>
      </c>
      <c r="F56" s="502">
        <v>2.5</v>
      </c>
      <c r="G56" s="502">
        <v>3.25</v>
      </c>
      <c r="H56" s="502">
        <v>2</v>
      </c>
      <c r="I56" s="502">
        <v>2.15</v>
      </c>
    </row>
    <row r="57" spans="1:9" s="704" customFormat="1" ht="34.9" hidden="1" customHeight="1">
      <c r="A57" s="612"/>
      <c r="B57" s="215">
        <v>2021</v>
      </c>
      <c r="C57" s="901"/>
      <c r="D57" s="901"/>
      <c r="E57" s="901"/>
      <c r="F57" s="901"/>
      <c r="G57" s="901"/>
      <c r="H57" s="901"/>
      <c r="I57" s="901"/>
    </row>
    <row r="58" spans="1:9" s="704" customFormat="1" ht="34.9" hidden="1" customHeight="1">
      <c r="A58" s="612"/>
      <c r="B58" s="216">
        <v>44197</v>
      </c>
      <c r="C58" s="500">
        <v>2.5</v>
      </c>
      <c r="D58" s="500">
        <v>3.5000000000000004</v>
      </c>
      <c r="E58" s="500">
        <v>2.5</v>
      </c>
      <c r="F58" s="500">
        <v>2.5</v>
      </c>
      <c r="G58" s="500">
        <v>3.25</v>
      </c>
      <c r="H58" s="500">
        <v>2</v>
      </c>
      <c r="I58" s="500">
        <v>2.12</v>
      </c>
    </row>
    <row r="59" spans="1:9" s="704" customFormat="1" ht="34.9" hidden="1" customHeight="1">
      <c r="A59" s="612"/>
      <c r="B59" s="217">
        <v>44228</v>
      </c>
      <c r="C59" s="502">
        <v>2.5</v>
      </c>
      <c r="D59" s="502">
        <v>3.5000000000000004</v>
      </c>
      <c r="E59" s="502">
        <v>2.5</v>
      </c>
      <c r="F59" s="502">
        <v>2.5</v>
      </c>
      <c r="G59" s="502">
        <v>3.25</v>
      </c>
      <c r="H59" s="502">
        <v>2</v>
      </c>
      <c r="I59" s="502">
        <v>2.1</v>
      </c>
    </row>
    <row r="60" spans="1:9" s="704" customFormat="1" ht="34.9" hidden="1" customHeight="1">
      <c r="A60" s="612"/>
      <c r="B60" s="216">
        <v>44256</v>
      </c>
      <c r="C60" s="500">
        <v>2.5</v>
      </c>
      <c r="D60" s="500">
        <v>3.5000000000000004</v>
      </c>
      <c r="E60" s="500">
        <v>2.5</v>
      </c>
      <c r="F60" s="500">
        <v>2.5</v>
      </c>
      <c r="G60" s="500">
        <v>3.25</v>
      </c>
      <c r="H60" s="500">
        <v>2</v>
      </c>
      <c r="I60" s="500">
        <v>2.1</v>
      </c>
    </row>
    <row r="61" spans="1:9" s="704" customFormat="1" ht="34.9" hidden="1" customHeight="1">
      <c r="A61" s="612"/>
      <c r="B61" s="217">
        <v>44287</v>
      </c>
      <c r="C61" s="502">
        <v>2.5</v>
      </c>
      <c r="D61" s="502">
        <v>3.5000000000000004</v>
      </c>
      <c r="E61" s="502">
        <v>2.5</v>
      </c>
      <c r="F61" s="502">
        <v>2.5</v>
      </c>
      <c r="G61" s="502">
        <v>3.25</v>
      </c>
      <c r="H61" s="502">
        <v>2</v>
      </c>
      <c r="I61" s="502">
        <v>2.1</v>
      </c>
    </row>
    <row r="62" spans="1:9" s="704" customFormat="1" ht="34.9" hidden="1" customHeight="1">
      <c r="A62" s="612"/>
      <c r="B62" s="216">
        <v>44317</v>
      </c>
      <c r="C62" s="500">
        <v>2.5</v>
      </c>
      <c r="D62" s="500">
        <v>3.5000000000000004</v>
      </c>
      <c r="E62" s="500">
        <v>2.5</v>
      </c>
      <c r="F62" s="500">
        <v>2.5</v>
      </c>
      <c r="G62" s="500">
        <v>3.25</v>
      </c>
      <c r="H62" s="500">
        <v>2</v>
      </c>
      <c r="I62" s="500">
        <v>2.1</v>
      </c>
    </row>
    <row r="63" spans="1:9" s="704" customFormat="1" ht="34.9" hidden="1" customHeight="1">
      <c r="A63" s="612"/>
      <c r="B63" s="217">
        <v>44348</v>
      </c>
      <c r="C63" s="502">
        <v>2.5</v>
      </c>
      <c r="D63" s="502">
        <v>3.5000000000000004</v>
      </c>
      <c r="E63" s="502">
        <v>2.5</v>
      </c>
      <c r="F63" s="502">
        <v>2.5</v>
      </c>
      <c r="G63" s="502">
        <v>3.25</v>
      </c>
      <c r="H63" s="502">
        <v>2</v>
      </c>
      <c r="I63" s="502">
        <v>2.11</v>
      </c>
    </row>
    <row r="64" spans="1:9" s="704" customFormat="1" ht="34.9" hidden="1" customHeight="1">
      <c r="A64" s="612"/>
      <c r="B64" s="216">
        <v>44378</v>
      </c>
      <c r="C64" s="500">
        <v>2.5</v>
      </c>
      <c r="D64" s="500">
        <v>3.5000000000000004</v>
      </c>
      <c r="E64" s="500">
        <v>2.5</v>
      </c>
      <c r="F64" s="500">
        <v>2.5</v>
      </c>
      <c r="G64" s="500">
        <v>3.25</v>
      </c>
      <c r="H64" s="500">
        <v>2</v>
      </c>
      <c r="I64" s="500">
        <v>2.1</v>
      </c>
    </row>
    <row r="65" spans="1:9" s="704" customFormat="1" ht="34.9" hidden="1" customHeight="1">
      <c r="A65" s="612"/>
      <c r="B65" s="217">
        <v>44409</v>
      </c>
      <c r="C65" s="502">
        <v>2.5</v>
      </c>
      <c r="D65" s="502">
        <v>3.5000000000000004</v>
      </c>
      <c r="E65" s="502">
        <v>2.5</v>
      </c>
      <c r="F65" s="502">
        <v>2.5</v>
      </c>
      <c r="G65" s="502">
        <v>3.25</v>
      </c>
      <c r="H65" s="502">
        <v>2</v>
      </c>
      <c r="I65" s="502">
        <v>2.11</v>
      </c>
    </row>
    <row r="66" spans="1:9" s="704" customFormat="1" ht="34.9" hidden="1" customHeight="1">
      <c r="A66" s="612"/>
      <c r="B66" s="216">
        <v>44440</v>
      </c>
      <c r="C66" s="500">
        <v>2.5</v>
      </c>
      <c r="D66" s="500">
        <v>3.5000000000000004</v>
      </c>
      <c r="E66" s="500">
        <v>2.5</v>
      </c>
      <c r="F66" s="500">
        <v>2.5</v>
      </c>
      <c r="G66" s="500">
        <v>3.25</v>
      </c>
      <c r="H66" s="500">
        <v>2</v>
      </c>
      <c r="I66" s="500">
        <v>2.11</v>
      </c>
    </row>
    <row r="67" spans="1:9" s="704" customFormat="1" ht="34.9" hidden="1" customHeight="1">
      <c r="A67" s="612"/>
      <c r="B67" s="217">
        <v>44470</v>
      </c>
      <c r="C67" s="502">
        <v>2.5</v>
      </c>
      <c r="D67" s="502">
        <v>3.5000000000000004</v>
      </c>
      <c r="E67" s="502">
        <v>2.5</v>
      </c>
      <c r="F67" s="502">
        <v>2.5</v>
      </c>
      <c r="G67" s="502">
        <v>3.25</v>
      </c>
      <c r="H67" s="502">
        <v>2</v>
      </c>
      <c r="I67" s="502">
        <v>2.1</v>
      </c>
    </row>
    <row r="68" spans="1:9" s="704" customFormat="1" ht="34.9" hidden="1" customHeight="1">
      <c r="A68" s="612"/>
      <c r="B68" s="216">
        <v>44501</v>
      </c>
      <c r="C68" s="500">
        <v>2.5</v>
      </c>
      <c r="D68" s="500">
        <v>3.5000000000000004</v>
      </c>
      <c r="E68" s="500">
        <v>2.5</v>
      </c>
      <c r="F68" s="500">
        <v>2.5</v>
      </c>
      <c r="G68" s="500">
        <v>3.25</v>
      </c>
      <c r="H68" s="500">
        <v>2</v>
      </c>
      <c r="I68" s="500">
        <v>2.1</v>
      </c>
    </row>
    <row r="69" spans="1:9" s="704" customFormat="1" ht="34.9" hidden="1" customHeight="1">
      <c r="A69" s="612"/>
      <c r="B69" s="217">
        <v>44531</v>
      </c>
      <c r="C69" s="502">
        <v>2.5</v>
      </c>
      <c r="D69" s="502">
        <v>3.5000000000000004</v>
      </c>
      <c r="E69" s="502">
        <v>2.5</v>
      </c>
      <c r="F69" s="502">
        <v>2.5</v>
      </c>
      <c r="G69" s="502">
        <v>3.25</v>
      </c>
      <c r="H69" s="502">
        <v>2</v>
      </c>
      <c r="I69" s="502">
        <v>2.11</v>
      </c>
    </row>
    <row r="70" spans="1:9" s="704" customFormat="1" ht="34.9" hidden="1" customHeight="1">
      <c r="A70" s="612"/>
      <c r="B70" s="215">
        <v>2022</v>
      </c>
      <c r="C70" s="901"/>
      <c r="D70" s="901"/>
      <c r="E70" s="901"/>
      <c r="F70" s="901"/>
      <c r="G70" s="901"/>
      <c r="H70" s="901"/>
      <c r="I70" s="901"/>
    </row>
    <row r="71" spans="1:9" s="704" customFormat="1" ht="34.9" hidden="1" customHeight="1">
      <c r="A71" s="612"/>
      <c r="B71" s="216">
        <v>44562</v>
      </c>
      <c r="C71" s="500">
        <v>2.5</v>
      </c>
      <c r="D71" s="500">
        <v>3.5000000000000004</v>
      </c>
      <c r="E71" s="500">
        <v>2.5</v>
      </c>
      <c r="F71" s="500">
        <v>2.5</v>
      </c>
      <c r="G71" s="500">
        <v>3.25</v>
      </c>
      <c r="H71" s="500">
        <v>2</v>
      </c>
      <c r="I71" s="500">
        <v>2.1</v>
      </c>
    </row>
    <row r="72" spans="1:9" s="704" customFormat="1" ht="34.9" hidden="1" customHeight="1">
      <c r="A72" s="612"/>
      <c r="B72" s="217">
        <v>44593</v>
      </c>
      <c r="C72" s="502">
        <v>2.5</v>
      </c>
      <c r="D72" s="502">
        <v>3.5000000000000004</v>
      </c>
      <c r="E72" s="502">
        <v>2.5</v>
      </c>
      <c r="F72" s="502">
        <v>2.5</v>
      </c>
      <c r="G72" s="502">
        <v>3.25</v>
      </c>
      <c r="H72" s="502">
        <v>2</v>
      </c>
      <c r="I72" s="502">
        <v>2.1</v>
      </c>
    </row>
    <row r="73" spans="1:9" s="704" customFormat="1" ht="34.9" hidden="1" customHeight="1">
      <c r="A73" s="612"/>
      <c r="B73" s="216">
        <v>44621</v>
      </c>
      <c r="C73" s="500">
        <v>2.75</v>
      </c>
      <c r="D73" s="500">
        <v>3.75</v>
      </c>
      <c r="E73" s="500">
        <v>2.75</v>
      </c>
      <c r="F73" s="500">
        <v>2.75</v>
      </c>
      <c r="G73" s="500">
        <v>3.5000000000000004</v>
      </c>
      <c r="H73" s="500">
        <v>2.25</v>
      </c>
      <c r="I73" s="500">
        <v>2.35</v>
      </c>
    </row>
    <row r="74" spans="1:9" s="704" customFormat="1" ht="34.9" hidden="1" customHeight="1">
      <c r="A74" s="612"/>
      <c r="B74" s="217">
        <v>44652</v>
      </c>
      <c r="C74" s="502">
        <v>2.75</v>
      </c>
      <c r="D74" s="502">
        <v>3.75</v>
      </c>
      <c r="E74" s="502">
        <v>2.75</v>
      </c>
      <c r="F74" s="502">
        <v>2.75</v>
      </c>
      <c r="G74" s="502">
        <v>3.5000000000000004</v>
      </c>
      <c r="H74" s="502">
        <v>2.25</v>
      </c>
      <c r="I74" s="502">
        <v>2.35</v>
      </c>
    </row>
    <row r="75" spans="1:9" s="704" customFormat="1" ht="34.9" hidden="1" customHeight="1">
      <c r="A75" s="612"/>
      <c r="B75" s="216">
        <v>44682</v>
      </c>
      <c r="C75" s="500">
        <v>3.25</v>
      </c>
      <c r="D75" s="500">
        <v>4.25</v>
      </c>
      <c r="E75" s="500">
        <v>3.25</v>
      </c>
      <c r="F75" s="500">
        <v>3.25</v>
      </c>
      <c r="G75" s="500">
        <v>4</v>
      </c>
      <c r="H75" s="500">
        <v>2.75</v>
      </c>
      <c r="I75" s="500">
        <v>2.85</v>
      </c>
    </row>
    <row r="76" spans="1:9" s="704" customFormat="1" ht="34.9" hidden="1" customHeight="1">
      <c r="A76" s="612"/>
      <c r="B76" s="217">
        <v>44713</v>
      </c>
      <c r="C76" s="502">
        <v>3.75</v>
      </c>
      <c r="D76" s="502">
        <v>4.75</v>
      </c>
      <c r="E76" s="502">
        <v>3.75</v>
      </c>
      <c r="F76" s="502">
        <v>3.75</v>
      </c>
      <c r="G76" s="502">
        <v>4.5</v>
      </c>
      <c r="H76" s="502">
        <v>3.5000000000000004</v>
      </c>
      <c r="I76" s="502">
        <v>3.5999999999999996</v>
      </c>
    </row>
    <row r="77" spans="1:9" s="704" customFormat="1" ht="34.9" hidden="1" customHeight="1">
      <c r="A77" s="612"/>
      <c r="B77" s="216">
        <v>44743</v>
      </c>
      <c r="C77" s="500">
        <v>4.5</v>
      </c>
      <c r="D77" s="500">
        <v>5.5</v>
      </c>
      <c r="E77" s="500">
        <v>4.5</v>
      </c>
      <c r="F77" s="500">
        <v>4.5</v>
      </c>
      <c r="G77" s="500">
        <v>5.25</v>
      </c>
      <c r="H77" s="500">
        <v>4.25</v>
      </c>
      <c r="I77" s="500">
        <v>4.3499999999999996</v>
      </c>
    </row>
    <row r="78" spans="1:9" s="704" customFormat="1" ht="34.9" hidden="1" customHeight="1">
      <c r="A78" s="612"/>
      <c r="B78" s="217">
        <v>44774</v>
      </c>
      <c r="C78" s="502">
        <v>4.5</v>
      </c>
      <c r="D78" s="502">
        <v>5.5</v>
      </c>
      <c r="E78" s="502">
        <v>4.5</v>
      </c>
      <c r="F78" s="502">
        <v>4.5</v>
      </c>
      <c r="G78" s="502">
        <v>5.25</v>
      </c>
      <c r="H78" s="502">
        <v>4.25</v>
      </c>
      <c r="I78" s="502">
        <v>4.3499999999999996</v>
      </c>
    </row>
    <row r="79" spans="1:9" s="704" customFormat="1" ht="34.9" hidden="1" customHeight="1">
      <c r="A79" s="612"/>
      <c r="B79" s="216">
        <v>44805</v>
      </c>
      <c r="C79" s="500">
        <v>5.25</v>
      </c>
      <c r="D79" s="500">
        <v>6.25</v>
      </c>
      <c r="E79" s="500">
        <v>5.25</v>
      </c>
      <c r="F79" s="500">
        <v>5.25</v>
      </c>
      <c r="G79" s="500">
        <v>6</v>
      </c>
      <c r="H79" s="500">
        <v>5</v>
      </c>
      <c r="I79" s="500">
        <v>5.0999999999999996</v>
      </c>
    </row>
    <row r="80" spans="1:9" s="704" customFormat="1" ht="34.9" hidden="1" customHeight="1">
      <c r="A80" s="612"/>
      <c r="B80" s="217">
        <v>44835</v>
      </c>
      <c r="C80" s="502">
        <v>5.25</v>
      </c>
      <c r="D80" s="502">
        <v>6.25</v>
      </c>
      <c r="E80" s="502">
        <v>5.25</v>
      </c>
      <c r="F80" s="502">
        <v>5.25</v>
      </c>
      <c r="G80" s="502">
        <v>6</v>
      </c>
      <c r="H80" s="502">
        <v>5</v>
      </c>
      <c r="I80" s="502">
        <v>5.0999999999999996</v>
      </c>
    </row>
    <row r="81" spans="1:9" s="704" customFormat="1" ht="34.9" hidden="1" customHeight="1">
      <c r="A81" s="612"/>
      <c r="B81" s="216">
        <v>44866</v>
      </c>
      <c r="C81" s="500">
        <v>6</v>
      </c>
      <c r="D81" s="500">
        <v>7.0000000000000009</v>
      </c>
      <c r="E81" s="500">
        <v>6</v>
      </c>
      <c r="F81" s="500">
        <v>6</v>
      </c>
      <c r="G81" s="500">
        <v>6.75</v>
      </c>
      <c r="H81" s="500">
        <v>5.75</v>
      </c>
      <c r="I81" s="500">
        <v>5.8500000000000005</v>
      </c>
    </row>
    <row r="82" spans="1:9" s="704" customFormat="1" ht="34.9" hidden="1" customHeight="1">
      <c r="A82" s="612"/>
      <c r="B82" s="217">
        <v>44896</v>
      </c>
      <c r="C82" s="502">
        <v>6.5</v>
      </c>
      <c r="D82" s="502">
        <v>7.5</v>
      </c>
      <c r="E82" s="502">
        <v>6.5</v>
      </c>
      <c r="F82" s="502">
        <v>6.5</v>
      </c>
      <c r="G82" s="502">
        <v>7.2499999999999991</v>
      </c>
      <c r="H82" s="502">
        <v>6.25</v>
      </c>
      <c r="I82" s="502">
        <v>6.35</v>
      </c>
    </row>
    <row r="83" spans="1:9" s="704" customFormat="1" ht="34.9" hidden="1" customHeight="1">
      <c r="A83" s="612"/>
      <c r="B83" s="215">
        <v>2023</v>
      </c>
      <c r="C83" s="901"/>
      <c r="D83" s="901"/>
      <c r="E83" s="901"/>
      <c r="F83" s="901"/>
      <c r="G83" s="901"/>
      <c r="H83" s="901"/>
      <c r="I83" s="901"/>
    </row>
    <row r="84" spans="1:9" s="704" customFormat="1" ht="34.9" hidden="1" customHeight="1">
      <c r="A84" s="612"/>
      <c r="B84" s="216">
        <v>44927</v>
      </c>
      <c r="C84" s="500">
        <v>6.5</v>
      </c>
      <c r="D84" s="500">
        <v>7.5</v>
      </c>
      <c r="E84" s="500">
        <v>6.5</v>
      </c>
      <c r="F84" s="500">
        <v>6.5</v>
      </c>
      <c r="G84" s="500">
        <v>7.2499999999999991</v>
      </c>
      <c r="H84" s="500">
        <v>6.25</v>
      </c>
      <c r="I84" s="500">
        <v>6.35</v>
      </c>
    </row>
    <row r="85" spans="1:9" s="704" customFormat="1" ht="34.9" hidden="1" customHeight="1">
      <c r="A85" s="612"/>
      <c r="B85" s="217">
        <v>44958</v>
      </c>
      <c r="C85" s="502">
        <v>6.75</v>
      </c>
      <c r="D85" s="502">
        <v>7.75</v>
      </c>
      <c r="E85" s="502">
        <v>6.75</v>
      </c>
      <c r="F85" s="502">
        <v>6.75</v>
      </c>
      <c r="G85" s="502">
        <v>7.5</v>
      </c>
      <c r="H85" s="502">
        <v>6.5</v>
      </c>
      <c r="I85" s="502">
        <v>6.6000000000000005</v>
      </c>
    </row>
    <row r="86" spans="1:9" s="704" customFormat="1" ht="34.9" hidden="1" customHeight="1">
      <c r="A86" s="612"/>
      <c r="B86" s="216">
        <v>44986</v>
      </c>
      <c r="C86" s="500">
        <v>7.0000000000000009</v>
      </c>
      <c r="D86" s="500">
        <v>8</v>
      </c>
      <c r="E86" s="500">
        <v>7.0000000000000009</v>
      </c>
      <c r="F86" s="500">
        <v>7.0000000000000009</v>
      </c>
      <c r="G86" s="500">
        <v>7.75</v>
      </c>
      <c r="H86" s="500">
        <v>6.75</v>
      </c>
      <c r="I86" s="500">
        <v>6.8500000000000005</v>
      </c>
    </row>
    <row r="87" spans="1:9" s="704" customFormat="1" ht="34.9" hidden="1" customHeight="1">
      <c r="A87" s="612"/>
      <c r="B87" s="217">
        <v>45017</v>
      </c>
      <c r="C87" s="502">
        <v>7.0000000000000009</v>
      </c>
      <c r="D87" s="502">
        <v>8</v>
      </c>
      <c r="E87" s="502">
        <v>7.0000000000000009</v>
      </c>
      <c r="F87" s="502">
        <v>7.0000000000000009</v>
      </c>
      <c r="G87" s="502">
        <v>7.75</v>
      </c>
      <c r="H87" s="502">
        <v>6.75</v>
      </c>
      <c r="I87" s="502">
        <v>6.8500000000000005</v>
      </c>
    </row>
    <row r="88" spans="1:9" s="704" customFormat="1" ht="34.9" hidden="1" customHeight="1">
      <c r="A88" s="612"/>
      <c r="B88" s="216">
        <v>45047</v>
      </c>
      <c r="C88" s="500">
        <v>7.2499999999999991</v>
      </c>
      <c r="D88" s="500">
        <v>8.25</v>
      </c>
      <c r="E88" s="500">
        <v>7.2499999999999991</v>
      </c>
      <c r="F88" s="500">
        <v>7.2499999999999991</v>
      </c>
      <c r="G88" s="500">
        <v>8</v>
      </c>
      <c r="H88" s="500">
        <v>7.0000000000000009</v>
      </c>
      <c r="I88" s="500">
        <v>7.1</v>
      </c>
    </row>
    <row r="89" spans="1:9" s="704" customFormat="1" ht="34.9" hidden="1" customHeight="1">
      <c r="A89" s="612"/>
      <c r="B89" s="217">
        <v>45078</v>
      </c>
      <c r="C89" s="502">
        <v>7.2499999999999991</v>
      </c>
      <c r="D89" s="502">
        <v>8.25</v>
      </c>
      <c r="E89" s="502">
        <v>7.2499999999999991</v>
      </c>
      <c r="F89" s="502">
        <v>7.2499999999999991</v>
      </c>
      <c r="G89" s="502">
        <v>8</v>
      </c>
      <c r="H89" s="502">
        <v>7.0000000000000009</v>
      </c>
      <c r="I89" s="502">
        <v>7.1</v>
      </c>
    </row>
    <row r="90" spans="1:9" s="704" customFormat="1" ht="34.9" hidden="1" customHeight="1">
      <c r="A90" s="612"/>
      <c r="B90" s="216">
        <v>45108</v>
      </c>
      <c r="C90" s="500">
        <v>7.5</v>
      </c>
      <c r="D90" s="500">
        <v>8.5</v>
      </c>
      <c r="E90" s="500">
        <v>7.5</v>
      </c>
      <c r="F90" s="500">
        <v>7.5</v>
      </c>
      <c r="G90" s="500">
        <v>8.25</v>
      </c>
      <c r="H90" s="500">
        <v>7.2499999999999991</v>
      </c>
      <c r="I90" s="500">
        <v>7.35</v>
      </c>
    </row>
    <row r="91" spans="1:9" s="704" customFormat="1" ht="34.9" hidden="1" customHeight="1">
      <c r="A91" s="612"/>
      <c r="B91" s="217">
        <v>45140</v>
      </c>
      <c r="C91" s="502">
        <v>7.5</v>
      </c>
      <c r="D91" s="502">
        <v>8.5</v>
      </c>
      <c r="E91" s="502">
        <v>7.5</v>
      </c>
      <c r="F91" s="502">
        <v>7.5</v>
      </c>
      <c r="G91" s="502">
        <v>8.25</v>
      </c>
      <c r="H91" s="502">
        <v>7.2499999999999991</v>
      </c>
      <c r="I91" s="502">
        <v>7.35</v>
      </c>
    </row>
    <row r="92" spans="1:9" s="704" customFormat="1" ht="34.9" hidden="1" customHeight="1">
      <c r="A92" s="612"/>
      <c r="B92" s="216">
        <v>45172</v>
      </c>
      <c r="C92" s="500">
        <v>7.5</v>
      </c>
      <c r="D92" s="500">
        <v>8.5</v>
      </c>
      <c r="E92" s="500">
        <v>7.5</v>
      </c>
      <c r="F92" s="500">
        <v>7.5</v>
      </c>
      <c r="G92" s="500">
        <v>8.25</v>
      </c>
      <c r="H92" s="500">
        <v>7.2499999999999991</v>
      </c>
      <c r="I92" s="500">
        <v>7.35</v>
      </c>
    </row>
    <row r="93" spans="1:9" s="704" customFormat="1" ht="34.9" hidden="1" customHeight="1">
      <c r="A93" s="612"/>
      <c r="B93" s="217">
        <v>45203</v>
      </c>
      <c r="C93" s="502">
        <v>7.5</v>
      </c>
      <c r="D93" s="502">
        <v>8.5</v>
      </c>
      <c r="E93" s="502">
        <v>7.5</v>
      </c>
      <c r="F93" s="502">
        <v>7.5</v>
      </c>
      <c r="G93" s="502">
        <v>8.25</v>
      </c>
      <c r="H93" s="502">
        <v>7.2499999999999991</v>
      </c>
      <c r="I93" s="502">
        <v>7.35</v>
      </c>
    </row>
    <row r="94" spans="1:9" s="704" customFormat="1" ht="34.9" hidden="1" customHeight="1">
      <c r="A94" s="612"/>
      <c r="B94" s="216">
        <v>45231</v>
      </c>
      <c r="C94" s="500">
        <v>7.5</v>
      </c>
      <c r="D94" s="500">
        <v>8.5</v>
      </c>
      <c r="E94" s="500">
        <v>7.5</v>
      </c>
      <c r="F94" s="500">
        <v>7.5</v>
      </c>
      <c r="G94" s="500">
        <v>8.25</v>
      </c>
      <c r="H94" s="500">
        <v>7.2499999999999991</v>
      </c>
      <c r="I94" s="500">
        <v>7.35</v>
      </c>
    </row>
    <row r="95" spans="1:9" s="704" customFormat="1" ht="34.9" hidden="1" customHeight="1">
      <c r="A95" s="612"/>
      <c r="B95" s="553">
        <v>45262</v>
      </c>
      <c r="C95" s="498">
        <v>7.5</v>
      </c>
      <c r="D95" s="498">
        <v>8.5</v>
      </c>
      <c r="E95" s="498">
        <v>7.5</v>
      </c>
      <c r="F95" s="498">
        <v>7.5</v>
      </c>
      <c r="G95" s="498">
        <v>8.25</v>
      </c>
      <c r="H95" s="498">
        <v>7.2499999999999991</v>
      </c>
      <c r="I95" s="498">
        <v>7.35</v>
      </c>
    </row>
    <row r="96" spans="1:9" s="704" customFormat="1" ht="34.9" hidden="1" customHeight="1">
      <c r="A96" s="612"/>
      <c r="B96" s="1009">
        <v>2024</v>
      </c>
      <c r="C96" s="1043"/>
      <c r="D96" s="1043"/>
      <c r="E96" s="1043"/>
      <c r="F96" s="1043"/>
      <c r="G96" s="1043"/>
      <c r="H96" s="1043"/>
      <c r="I96" s="1043"/>
    </row>
    <row r="97" spans="1:9" s="704" customFormat="1" ht="34.9" hidden="1" customHeight="1">
      <c r="A97" s="612"/>
      <c r="B97" s="216">
        <v>45292</v>
      </c>
      <c r="C97" s="500">
        <v>7.5</v>
      </c>
      <c r="D97" s="500">
        <v>8.5</v>
      </c>
      <c r="E97" s="500">
        <v>7.5</v>
      </c>
      <c r="F97" s="500">
        <v>7.5</v>
      </c>
      <c r="G97" s="500">
        <v>8.25</v>
      </c>
      <c r="H97" s="500">
        <v>7.2499999999999991</v>
      </c>
      <c r="I97" s="500">
        <v>7.35</v>
      </c>
    </row>
    <row r="98" spans="1:9" s="704" customFormat="1" ht="34.9" hidden="1" customHeight="1">
      <c r="A98" s="612"/>
      <c r="B98" s="217">
        <v>45323</v>
      </c>
      <c r="C98" s="502">
        <v>7.5</v>
      </c>
      <c r="D98" s="502">
        <v>8.5</v>
      </c>
      <c r="E98" s="502">
        <v>7.5</v>
      </c>
      <c r="F98" s="502">
        <v>7.5</v>
      </c>
      <c r="G98" s="502">
        <v>8.25</v>
      </c>
      <c r="H98" s="502">
        <v>7.25</v>
      </c>
      <c r="I98" s="502">
        <v>7.35</v>
      </c>
    </row>
    <row r="99" spans="1:9" s="704" customFormat="1" ht="34.9" hidden="1" customHeight="1">
      <c r="A99" s="612"/>
      <c r="B99" s="216">
        <v>45352</v>
      </c>
      <c r="C99" s="500">
        <v>7.5</v>
      </c>
      <c r="D99" s="500">
        <v>8.5</v>
      </c>
      <c r="E99" s="500">
        <v>7.5</v>
      </c>
      <c r="F99" s="500">
        <v>7.5</v>
      </c>
      <c r="G99" s="500">
        <v>8.25</v>
      </c>
      <c r="H99" s="500">
        <v>7.25</v>
      </c>
      <c r="I99" s="500">
        <v>7.35</v>
      </c>
    </row>
    <row r="100" spans="1:9" s="704" customFormat="1" ht="34.9" hidden="1" customHeight="1">
      <c r="A100" s="612"/>
      <c r="B100" s="217">
        <v>45383</v>
      </c>
      <c r="C100" s="502">
        <v>7.5</v>
      </c>
      <c r="D100" s="502">
        <v>8.5</v>
      </c>
      <c r="E100" s="502">
        <v>7.5</v>
      </c>
      <c r="F100" s="502">
        <v>7.5</v>
      </c>
      <c r="G100" s="502">
        <v>8.25</v>
      </c>
      <c r="H100" s="502">
        <v>7.25</v>
      </c>
      <c r="I100" s="502">
        <v>7.35</v>
      </c>
    </row>
    <row r="101" spans="1:9" s="704" customFormat="1" ht="34.9" hidden="1" customHeight="1">
      <c r="A101" s="612"/>
      <c r="B101" s="216">
        <v>45413</v>
      </c>
      <c r="C101" s="500">
        <v>7.5</v>
      </c>
      <c r="D101" s="500">
        <v>8.5</v>
      </c>
      <c r="E101" s="500">
        <v>7.5</v>
      </c>
      <c r="F101" s="500">
        <v>7.5</v>
      </c>
      <c r="G101" s="500">
        <v>8.25</v>
      </c>
      <c r="H101" s="500">
        <v>7.25</v>
      </c>
      <c r="I101" s="500">
        <v>7.35</v>
      </c>
    </row>
    <row r="102" spans="1:9" s="704" customFormat="1" ht="34.9" hidden="1" customHeight="1">
      <c r="A102" s="612"/>
      <c r="B102" s="217">
        <v>45444</v>
      </c>
      <c r="C102" s="502">
        <v>7.5</v>
      </c>
      <c r="D102" s="502">
        <v>8.5</v>
      </c>
      <c r="E102" s="502">
        <v>7.5</v>
      </c>
      <c r="F102" s="502">
        <v>7.5</v>
      </c>
      <c r="G102" s="502">
        <v>8.25</v>
      </c>
      <c r="H102" s="502">
        <v>7.25</v>
      </c>
      <c r="I102" s="502">
        <v>7.35</v>
      </c>
    </row>
    <row r="103" spans="1:9" s="704" customFormat="1" ht="34.9" hidden="1" customHeight="1">
      <c r="A103" s="612"/>
      <c r="B103" s="216">
        <v>45474</v>
      </c>
      <c r="C103" s="500">
        <v>7.5</v>
      </c>
      <c r="D103" s="500">
        <v>8.5</v>
      </c>
      <c r="E103" s="500">
        <v>7.5</v>
      </c>
      <c r="F103" s="500">
        <v>7.5</v>
      </c>
      <c r="G103" s="500">
        <v>8.25</v>
      </c>
      <c r="H103" s="500">
        <v>7.25</v>
      </c>
      <c r="I103" s="500">
        <v>7.35</v>
      </c>
    </row>
    <row r="104" spans="1:9" s="704" customFormat="1" ht="34.9" hidden="1" customHeight="1">
      <c r="A104" s="612"/>
      <c r="B104" s="217">
        <v>45505</v>
      </c>
      <c r="C104" s="502">
        <v>7.5</v>
      </c>
      <c r="D104" s="502">
        <v>8.5</v>
      </c>
      <c r="E104" s="502">
        <v>7.5</v>
      </c>
      <c r="F104" s="502">
        <v>7.5</v>
      </c>
      <c r="G104" s="502">
        <v>8.25</v>
      </c>
      <c r="H104" s="502">
        <v>7.25</v>
      </c>
      <c r="I104" s="502">
        <v>7.35</v>
      </c>
    </row>
    <row r="105" spans="1:9" s="704" customFormat="1" ht="34.9" hidden="1" customHeight="1">
      <c r="A105" s="612"/>
      <c r="B105" s="216">
        <v>45536</v>
      </c>
      <c r="C105" s="500">
        <v>7</v>
      </c>
      <c r="D105" s="500">
        <v>8</v>
      </c>
      <c r="E105" s="500">
        <v>7</v>
      </c>
      <c r="F105" s="500">
        <v>7</v>
      </c>
      <c r="G105" s="500">
        <v>7.75</v>
      </c>
      <c r="H105" s="500">
        <v>6.75</v>
      </c>
      <c r="I105" s="500">
        <v>6.85</v>
      </c>
    </row>
    <row r="106" spans="1:9" s="704" customFormat="1" ht="34.9" hidden="1" customHeight="1">
      <c r="A106" s="612"/>
      <c r="B106" s="217">
        <v>45566</v>
      </c>
      <c r="C106" s="502">
        <v>7</v>
      </c>
      <c r="D106" s="502">
        <v>8</v>
      </c>
      <c r="E106" s="502">
        <v>7</v>
      </c>
      <c r="F106" s="502">
        <v>7</v>
      </c>
      <c r="G106" s="502">
        <v>7.75</v>
      </c>
      <c r="H106" s="502">
        <v>6.75</v>
      </c>
      <c r="I106" s="502">
        <v>6.85</v>
      </c>
    </row>
    <row r="107" spans="1:9" s="704" customFormat="1" ht="34.9" hidden="1" customHeight="1">
      <c r="A107" s="612"/>
      <c r="B107" s="216">
        <v>45597</v>
      </c>
      <c r="C107" s="500">
        <v>6.75</v>
      </c>
      <c r="D107" s="500">
        <v>7.75</v>
      </c>
      <c r="E107" s="500">
        <v>6.75</v>
      </c>
      <c r="F107" s="500">
        <v>6.75</v>
      </c>
      <c r="G107" s="500">
        <v>7.5</v>
      </c>
      <c r="H107" s="500">
        <v>6.5</v>
      </c>
      <c r="I107" s="500">
        <v>6.6</v>
      </c>
    </row>
    <row r="108" spans="1:9" s="704" customFormat="1" ht="34.9" hidden="1" customHeight="1">
      <c r="A108" s="612"/>
      <c r="B108" s="553">
        <v>45628</v>
      </c>
      <c r="C108" s="498">
        <v>6.5</v>
      </c>
      <c r="D108" s="498">
        <v>7.5</v>
      </c>
      <c r="E108" s="498">
        <v>6.5</v>
      </c>
      <c r="F108" s="498">
        <v>6.5</v>
      </c>
      <c r="G108" s="498">
        <v>7.25</v>
      </c>
      <c r="H108" s="498">
        <v>6.25</v>
      </c>
      <c r="I108" s="498">
        <v>6.35</v>
      </c>
    </row>
    <row r="109" spans="1:9" s="704" customFormat="1" ht="34.9" customHeight="1">
      <c r="A109" s="612"/>
      <c r="B109" s="1009">
        <v>2025</v>
      </c>
      <c r="C109" s="1043"/>
      <c r="D109" s="1043"/>
      <c r="E109" s="1043"/>
      <c r="F109" s="1043"/>
      <c r="G109" s="1043"/>
      <c r="H109" s="1043"/>
      <c r="I109" s="1043"/>
    </row>
    <row r="110" spans="1:9" s="704" customFormat="1" ht="35.1" hidden="1" customHeight="1">
      <c r="A110" s="612"/>
      <c r="B110" s="216">
        <v>45658</v>
      </c>
      <c r="C110" s="500">
        <v>6.5</v>
      </c>
      <c r="D110" s="500">
        <v>7.5</v>
      </c>
      <c r="E110" s="500">
        <v>6.5</v>
      </c>
      <c r="F110" s="500">
        <v>6.5</v>
      </c>
      <c r="G110" s="500">
        <v>7.25</v>
      </c>
      <c r="H110" s="500">
        <v>6.25</v>
      </c>
      <c r="I110" s="500">
        <v>6.35</v>
      </c>
    </row>
    <row r="111" spans="1:9" s="704" customFormat="1" ht="35.1" hidden="1" customHeight="1">
      <c r="A111" s="612"/>
      <c r="B111" s="217">
        <v>45690</v>
      </c>
      <c r="C111" s="502">
        <v>6.5</v>
      </c>
      <c r="D111" s="502">
        <v>7.5</v>
      </c>
      <c r="E111" s="502">
        <v>6.5</v>
      </c>
      <c r="F111" s="502">
        <v>6.5</v>
      </c>
      <c r="G111" s="502">
        <v>7.25</v>
      </c>
      <c r="H111" s="502">
        <v>6.25</v>
      </c>
      <c r="I111" s="502">
        <v>6.35</v>
      </c>
    </row>
    <row r="112" spans="1:9" s="704" customFormat="1" ht="35.1" hidden="1" customHeight="1">
      <c r="A112" s="612"/>
      <c r="B112" s="216">
        <v>45717</v>
      </c>
      <c r="C112" s="500">
        <v>6.5</v>
      </c>
      <c r="D112" s="500">
        <v>7.5</v>
      </c>
      <c r="E112" s="500">
        <v>6.5</v>
      </c>
      <c r="F112" s="500">
        <v>6.5</v>
      </c>
      <c r="G112" s="500">
        <v>7.25</v>
      </c>
      <c r="H112" s="500">
        <v>6.25</v>
      </c>
      <c r="I112" s="500">
        <v>6.35</v>
      </c>
    </row>
    <row r="113" spans="1:9" s="704" customFormat="1" ht="35.1" hidden="1" customHeight="1">
      <c r="A113" s="612"/>
      <c r="B113" s="217">
        <v>45748</v>
      </c>
      <c r="C113" s="502">
        <v>6.5</v>
      </c>
      <c r="D113" s="502">
        <v>7.5</v>
      </c>
      <c r="E113" s="502">
        <v>6.5</v>
      </c>
      <c r="F113" s="502">
        <v>6.5</v>
      </c>
      <c r="G113" s="502">
        <v>7.25</v>
      </c>
      <c r="H113" s="502">
        <v>6.25</v>
      </c>
      <c r="I113" s="502">
        <v>6.35</v>
      </c>
    </row>
    <row r="114" spans="1:9" s="704" customFormat="1" ht="35.1" hidden="1" customHeight="1">
      <c r="A114" s="612"/>
      <c r="B114" s="216">
        <v>45778</v>
      </c>
      <c r="C114" s="500">
        <v>6.5</v>
      </c>
      <c r="D114" s="500">
        <v>7.5</v>
      </c>
      <c r="E114" s="500">
        <v>6.5</v>
      </c>
      <c r="F114" s="500">
        <v>6.5</v>
      </c>
      <c r="G114" s="500">
        <v>7.25</v>
      </c>
      <c r="H114" s="500">
        <v>6.25</v>
      </c>
      <c r="I114" s="500">
        <v>6.35</v>
      </c>
    </row>
    <row r="115" spans="1:9" s="704" customFormat="1" ht="35.1" hidden="1" customHeight="1">
      <c r="A115" s="612"/>
      <c r="B115" s="217">
        <v>45809</v>
      </c>
      <c r="C115" s="502">
        <v>6.5</v>
      </c>
      <c r="D115" s="502">
        <v>7.5</v>
      </c>
      <c r="E115" s="502">
        <v>6.5</v>
      </c>
      <c r="F115" s="502">
        <v>6.5</v>
      </c>
      <c r="G115" s="502">
        <v>7.25</v>
      </c>
      <c r="H115" s="502">
        <v>6.25</v>
      </c>
      <c r="I115" s="502">
        <v>6.35</v>
      </c>
    </row>
    <row r="116" spans="1:9" s="704" customFormat="1" ht="35.1" hidden="1" customHeight="1">
      <c r="A116" s="612"/>
      <c r="B116" s="216">
        <v>45839</v>
      </c>
      <c r="C116" s="500">
        <v>6.5</v>
      </c>
      <c r="D116" s="500">
        <v>7.5</v>
      </c>
      <c r="E116" s="500">
        <v>6.5</v>
      </c>
      <c r="F116" s="500">
        <v>6.5</v>
      </c>
      <c r="G116" s="500">
        <v>7.25</v>
      </c>
      <c r="H116" s="500">
        <v>6.25</v>
      </c>
      <c r="I116" s="500">
        <v>6.35</v>
      </c>
    </row>
    <row r="117" spans="1:9" s="704" customFormat="1" ht="35.1" customHeight="1">
      <c r="A117" s="612"/>
      <c r="B117" s="217">
        <v>45871</v>
      </c>
      <c r="C117" s="502">
        <v>6.5</v>
      </c>
      <c r="D117" s="502">
        <v>7.5</v>
      </c>
      <c r="E117" s="502">
        <v>6.5</v>
      </c>
      <c r="F117" s="502">
        <v>6.5</v>
      </c>
      <c r="G117" s="502">
        <v>7.25</v>
      </c>
      <c r="H117" s="502">
        <v>6.25</v>
      </c>
      <c r="I117" s="502">
        <v>6.35</v>
      </c>
    </row>
    <row r="118" spans="1:9" s="704" customFormat="1" ht="34.9" customHeight="1">
      <c r="A118" s="612"/>
      <c r="B118" s="216">
        <v>45901</v>
      </c>
      <c r="C118" s="500">
        <v>6.25</v>
      </c>
      <c r="D118" s="500">
        <v>7.25</v>
      </c>
      <c r="E118" s="500">
        <v>6.25</v>
      </c>
      <c r="F118" s="500">
        <v>6.25</v>
      </c>
      <c r="G118" s="500">
        <v>7</v>
      </c>
      <c r="H118" s="500">
        <v>6</v>
      </c>
      <c r="I118" s="500">
        <v>6.1</v>
      </c>
    </row>
    <row r="119" spans="1:9" s="704" customFormat="1" ht="34.9" customHeight="1">
      <c r="A119" s="612"/>
      <c r="B119" s="217">
        <v>45931</v>
      </c>
      <c r="C119" s="502">
        <v>6.25</v>
      </c>
      <c r="D119" s="502">
        <v>7.25</v>
      </c>
      <c r="E119" s="502">
        <v>6.25</v>
      </c>
      <c r="F119" s="502">
        <v>6.25</v>
      </c>
      <c r="G119" s="502">
        <v>7</v>
      </c>
      <c r="H119" s="502">
        <v>6</v>
      </c>
      <c r="I119" s="502">
        <v>6.1</v>
      </c>
    </row>
    <row r="120" spans="1:9" s="704" customFormat="1" ht="34.9" customHeight="1">
      <c r="A120" s="612"/>
      <c r="B120" s="216">
        <v>45962</v>
      </c>
      <c r="C120" s="500">
        <v>6</v>
      </c>
      <c r="D120" s="500">
        <v>7</v>
      </c>
      <c r="E120" s="500">
        <v>6</v>
      </c>
      <c r="F120" s="500">
        <v>6</v>
      </c>
      <c r="G120" s="500">
        <v>6.75</v>
      </c>
      <c r="H120" s="500">
        <v>5.75</v>
      </c>
      <c r="I120" s="500">
        <v>5.85</v>
      </c>
    </row>
    <row r="121" spans="1:9" s="704" customFormat="1" ht="34.9" customHeight="1">
      <c r="A121" s="612"/>
      <c r="B121" s="553">
        <v>45993</v>
      </c>
      <c r="C121" s="498">
        <v>5.75</v>
      </c>
      <c r="D121" s="498">
        <v>6.75</v>
      </c>
      <c r="E121" s="498">
        <v>5.75</v>
      </c>
      <c r="F121" s="498">
        <v>5.75</v>
      </c>
      <c r="G121" s="498">
        <v>6.5</v>
      </c>
      <c r="H121" s="498">
        <v>5.5</v>
      </c>
      <c r="I121" s="498">
        <v>5.6</v>
      </c>
    </row>
    <row r="122" spans="1:9" s="704" customFormat="1" ht="34.9" customHeight="1">
      <c r="A122" s="612"/>
      <c r="B122" s="1009">
        <v>2026</v>
      </c>
      <c r="C122" s="1043"/>
      <c r="D122" s="1043"/>
      <c r="E122" s="1043"/>
      <c r="F122" s="1043"/>
      <c r="G122" s="1043"/>
      <c r="H122" s="1043"/>
      <c r="I122" s="1043"/>
    </row>
    <row r="123" spans="1:9" s="704" customFormat="1" ht="35.1" customHeight="1">
      <c r="A123" s="612"/>
      <c r="B123" s="216">
        <v>46023</v>
      </c>
      <c r="C123" s="500">
        <v>5.75</v>
      </c>
      <c r="D123" s="500">
        <v>6.75</v>
      </c>
      <c r="E123" s="500">
        <v>5.75</v>
      </c>
      <c r="F123" s="500">
        <v>5.75</v>
      </c>
      <c r="G123" s="500">
        <v>6.5</v>
      </c>
      <c r="H123" s="500">
        <v>5.5</v>
      </c>
      <c r="I123" s="500">
        <v>5.6</v>
      </c>
    </row>
    <row r="124" spans="1:9" s="704" customFormat="1" ht="35.1" customHeight="1">
      <c r="A124" s="612"/>
      <c r="B124" s="217">
        <v>46055</v>
      </c>
      <c r="C124" s="502">
        <v>5.75</v>
      </c>
      <c r="D124" s="502">
        <v>6.75</v>
      </c>
      <c r="E124" s="502">
        <v>5.75</v>
      </c>
      <c r="F124" s="502">
        <v>5.75</v>
      </c>
      <c r="G124" s="502">
        <v>6.5</v>
      </c>
      <c r="H124" s="502">
        <v>5.5</v>
      </c>
      <c r="I124" s="502">
        <v>5.6</v>
      </c>
    </row>
    <row r="125" spans="1:9" s="704" customFormat="1" ht="35.1" customHeight="1">
      <c r="A125" s="612"/>
      <c r="B125" s="216">
        <v>46082</v>
      </c>
      <c r="C125" s="500">
        <v>5.75</v>
      </c>
      <c r="D125" s="500">
        <v>6.75</v>
      </c>
      <c r="E125" s="500">
        <v>5.75</v>
      </c>
      <c r="F125" s="500">
        <v>5.75</v>
      </c>
      <c r="G125" s="500">
        <v>6.5</v>
      </c>
      <c r="H125" s="500">
        <v>5.5</v>
      </c>
      <c r="I125" s="500">
        <v>5.6</v>
      </c>
    </row>
    <row r="126" spans="1:9" s="704" customFormat="1" ht="35.1" customHeight="1">
      <c r="A126" s="612"/>
      <c r="B126" s="217">
        <v>46140</v>
      </c>
      <c r="C126" s="502">
        <v>5.75</v>
      </c>
      <c r="D126" s="502">
        <v>6.75</v>
      </c>
      <c r="E126" s="502">
        <v>5.75</v>
      </c>
      <c r="F126" s="502">
        <v>5.75</v>
      </c>
      <c r="G126" s="502">
        <v>6.5</v>
      </c>
      <c r="H126" s="502">
        <v>5.5</v>
      </c>
      <c r="I126" s="502">
        <v>5.6</v>
      </c>
    </row>
    <row r="127" spans="1:9" s="704" customFormat="1" ht="35.1" customHeight="1">
      <c r="A127" s="612"/>
      <c r="B127" s="216">
        <v>46143</v>
      </c>
      <c r="C127" s="500">
        <v>5.75</v>
      </c>
      <c r="D127" s="500">
        <v>6.75</v>
      </c>
      <c r="E127" s="500">
        <v>5.75</v>
      </c>
      <c r="F127" s="500">
        <v>5.75</v>
      </c>
      <c r="G127" s="500">
        <v>6.5</v>
      </c>
      <c r="H127" s="500">
        <v>5.5</v>
      </c>
      <c r="I127" s="500">
        <v>5.6</v>
      </c>
    </row>
    <row r="128" spans="1:9" s="704" customFormat="1" ht="35.1" customHeight="1">
      <c r="A128" s="612"/>
      <c r="B128" s="217">
        <v>46177</v>
      </c>
      <c r="C128" s="502">
        <v>5.75</v>
      </c>
      <c r="D128" s="502">
        <v>6.75</v>
      </c>
      <c r="E128" s="502">
        <v>5.75</v>
      </c>
      <c r="F128" s="502">
        <v>5.75</v>
      </c>
      <c r="G128" s="502">
        <v>6.5</v>
      </c>
      <c r="H128" s="502">
        <v>5.5</v>
      </c>
      <c r="I128" s="502">
        <v>5.6</v>
      </c>
    </row>
    <row r="129" spans="1:10" s="704" customFormat="1" ht="35.1" customHeight="1">
      <c r="A129" s="612"/>
      <c r="B129" s="216">
        <v>46211</v>
      </c>
      <c r="C129" s="500">
        <v>5.75</v>
      </c>
      <c r="D129" s="500">
        <v>6.75</v>
      </c>
      <c r="E129" s="500">
        <v>5.75</v>
      </c>
      <c r="F129" s="500">
        <v>5.75</v>
      </c>
      <c r="G129" s="500">
        <v>6.5</v>
      </c>
      <c r="H129" s="500">
        <v>5.5</v>
      </c>
      <c r="I129" s="500">
        <v>5.6</v>
      </c>
    </row>
    <row r="130" spans="1:10" s="704" customFormat="1" ht="35.1" customHeight="1">
      <c r="A130" s="612"/>
      <c r="B130" s="553">
        <v>46236</v>
      </c>
      <c r="C130" s="498">
        <v>5.75</v>
      </c>
      <c r="D130" s="498">
        <v>6.75</v>
      </c>
      <c r="E130" s="498">
        <v>5.75</v>
      </c>
      <c r="F130" s="498">
        <v>5.75</v>
      </c>
      <c r="G130" s="498">
        <v>6.5</v>
      </c>
      <c r="H130" s="498">
        <v>5.5</v>
      </c>
      <c r="I130" s="498">
        <v>5.6</v>
      </c>
    </row>
    <row r="131" spans="1:10">
      <c r="C131" s="925"/>
      <c r="D131" s="926"/>
      <c r="E131" s="925"/>
      <c r="F131" s="925"/>
      <c r="G131" s="926"/>
      <c r="H131" s="926"/>
      <c r="I131" s="926"/>
      <c r="J131" s="1"/>
    </row>
    <row r="132" spans="1:10">
      <c r="A132" s="1"/>
      <c r="C132" s="925"/>
      <c r="D132" s="926"/>
      <c r="E132" s="925"/>
      <c r="F132" s="925"/>
      <c r="G132" s="926"/>
      <c r="H132" s="926"/>
      <c r="I132" s="926"/>
      <c r="J132" s="1"/>
    </row>
    <row r="133" spans="1:10">
      <c r="A133" s="1"/>
      <c r="C133" s="925"/>
      <c r="D133" s="926"/>
      <c r="E133" s="925"/>
      <c r="F133" s="925"/>
      <c r="G133" s="926"/>
      <c r="H133" s="926"/>
      <c r="I133" s="926"/>
      <c r="J133" s="1"/>
    </row>
    <row r="134" spans="1:10">
      <c r="A134" s="1"/>
      <c r="C134" s="925"/>
      <c r="D134" s="926"/>
      <c r="E134" s="925"/>
      <c r="F134" s="925"/>
      <c r="G134" s="926"/>
      <c r="H134" s="926"/>
      <c r="I134" s="926"/>
      <c r="J134" s="1"/>
    </row>
    <row r="135" spans="1:10">
      <c r="A135" s="1"/>
      <c r="C135" s="925"/>
      <c r="D135" s="926"/>
      <c r="E135" s="925"/>
      <c r="F135" s="925"/>
      <c r="G135" s="926"/>
      <c r="H135" s="926"/>
      <c r="I135" s="926"/>
      <c r="J135" s="1"/>
    </row>
    <row r="136" spans="1:10">
      <c r="A136" s="1"/>
      <c r="C136" s="31"/>
      <c r="D136" s="41"/>
      <c r="J136" s="1"/>
    </row>
    <row r="137" spans="1:10">
      <c r="A137" s="1"/>
      <c r="C137" s="31"/>
      <c r="D137" s="41"/>
      <c r="J137" s="1"/>
    </row>
    <row r="138" spans="1:10">
      <c r="A138" s="1"/>
      <c r="C138" s="31"/>
      <c r="D138" s="31"/>
      <c r="E138" s="31"/>
      <c r="F138" s="31"/>
      <c r="G138" s="31"/>
      <c r="H138" s="31"/>
      <c r="I138" s="31"/>
      <c r="J138" s="1"/>
    </row>
    <row r="139" spans="1:10">
      <c r="A139" s="1"/>
      <c r="C139" s="31"/>
      <c r="D139" s="31"/>
      <c r="E139" s="31"/>
      <c r="F139" s="31"/>
      <c r="G139" s="31"/>
      <c r="H139" s="31"/>
      <c r="I139" s="31"/>
      <c r="J139" s="1"/>
    </row>
    <row r="140" spans="1:10">
      <c r="A140" s="1"/>
      <c r="C140" s="31"/>
      <c r="D140" s="31"/>
      <c r="E140" s="31"/>
      <c r="F140" s="31"/>
      <c r="G140" s="31"/>
      <c r="H140" s="31"/>
      <c r="I140" s="31"/>
      <c r="J140" s="1"/>
    </row>
    <row r="141" spans="1:10">
      <c r="A141" s="1"/>
      <c r="C141" s="31"/>
      <c r="D141" s="31"/>
      <c r="E141" s="31"/>
      <c r="F141" s="31"/>
      <c r="G141" s="31"/>
      <c r="H141" s="31"/>
      <c r="I141" s="31"/>
      <c r="J141" s="1"/>
    </row>
    <row r="142" spans="1:10">
      <c r="A142" s="1"/>
      <c r="C142" s="31"/>
      <c r="D142" s="31"/>
      <c r="E142" s="31"/>
      <c r="F142" s="31"/>
      <c r="G142" s="31"/>
      <c r="H142" s="31"/>
      <c r="I142" s="31"/>
      <c r="J142" s="1"/>
    </row>
    <row r="143" spans="1:10">
      <c r="A143" s="1"/>
      <c r="C143" s="31"/>
      <c r="D143" s="31"/>
      <c r="E143" s="31"/>
      <c r="F143" s="31"/>
      <c r="G143" s="31"/>
      <c r="H143" s="31"/>
      <c r="I143" s="31"/>
      <c r="J143" s="1"/>
    </row>
    <row r="144" spans="1:10">
      <c r="A144" s="1"/>
      <c r="C144" s="31"/>
      <c r="D144" s="31"/>
      <c r="E144" s="31"/>
      <c r="F144" s="31"/>
      <c r="G144" s="31"/>
      <c r="H144" s="31"/>
      <c r="I144" s="31"/>
      <c r="J144" s="1"/>
    </row>
    <row r="145" spans="1:10">
      <c r="A145" s="1"/>
      <c r="C145" s="31"/>
      <c r="D145" s="31"/>
      <c r="E145" s="31"/>
      <c r="F145" s="31"/>
      <c r="G145" s="31"/>
      <c r="H145" s="31"/>
      <c r="I145" s="31"/>
      <c r="J145" s="1"/>
    </row>
    <row r="146" spans="1:10">
      <c r="A146" s="1"/>
      <c r="C146" s="31"/>
      <c r="D146" s="31"/>
      <c r="E146" s="31"/>
      <c r="F146" s="31"/>
      <c r="G146" s="31"/>
      <c r="H146" s="31"/>
      <c r="I146" s="31"/>
      <c r="J146" s="1"/>
    </row>
    <row r="147" spans="1:10">
      <c r="A147" s="1"/>
      <c r="C147" s="31"/>
      <c r="D147" s="31"/>
      <c r="E147" s="31"/>
      <c r="F147" s="31"/>
      <c r="G147" s="31"/>
      <c r="H147" s="31"/>
      <c r="I147" s="31"/>
      <c r="J147" s="1"/>
    </row>
    <row r="148" spans="1:10">
      <c r="A148" s="1"/>
      <c r="C148" s="31"/>
      <c r="D148" s="31"/>
      <c r="E148" s="31"/>
      <c r="F148" s="31"/>
      <c r="G148" s="31"/>
      <c r="H148" s="31"/>
      <c r="I148" s="31"/>
      <c r="J148" s="1"/>
    </row>
    <row r="149" spans="1:10">
      <c r="A149" s="1"/>
      <c r="C149" s="31"/>
      <c r="D149" s="31"/>
      <c r="E149" s="31"/>
      <c r="F149" s="31"/>
      <c r="G149" s="31"/>
      <c r="H149" s="31"/>
      <c r="I149" s="31"/>
      <c r="J149" s="1"/>
    </row>
    <row r="150" spans="1:10">
      <c r="A150" s="1"/>
      <c r="C150" s="31"/>
      <c r="D150" s="31"/>
      <c r="E150" s="31"/>
      <c r="F150" s="31"/>
      <c r="G150" s="31"/>
      <c r="H150" s="31"/>
      <c r="I150" s="31"/>
      <c r="J150" s="1"/>
    </row>
    <row r="151" spans="1:10">
      <c r="A151" s="1"/>
      <c r="C151" s="31"/>
      <c r="D151" s="31"/>
      <c r="E151" s="31"/>
      <c r="F151" s="31"/>
      <c r="G151" s="31"/>
      <c r="H151" s="31"/>
      <c r="I151" s="31"/>
      <c r="J151" s="1"/>
    </row>
    <row r="152" spans="1:10">
      <c r="A152" s="1"/>
      <c r="C152" s="31"/>
      <c r="D152" s="31"/>
      <c r="E152" s="31"/>
      <c r="F152" s="31"/>
      <c r="G152" s="31"/>
      <c r="H152" s="31"/>
      <c r="I152" s="31"/>
      <c r="J152" s="1"/>
    </row>
    <row r="153" spans="1:10">
      <c r="A153" s="1"/>
      <c r="C153" s="31"/>
      <c r="D153" s="31"/>
      <c r="E153" s="31"/>
      <c r="F153" s="31"/>
      <c r="G153" s="31"/>
      <c r="H153" s="31"/>
      <c r="I153" s="31"/>
      <c r="J153" s="1"/>
    </row>
    <row r="154" spans="1:10">
      <c r="A154" s="1"/>
      <c r="C154" s="31"/>
      <c r="D154" s="41"/>
      <c r="J154" s="1"/>
    </row>
    <row r="155" spans="1:10">
      <c r="A155" s="1"/>
      <c r="C155" s="31"/>
      <c r="D155" s="41"/>
      <c r="J155" s="1"/>
    </row>
    <row r="156" spans="1:10">
      <c r="A156" s="1"/>
      <c r="C156" s="31"/>
      <c r="D156" s="41"/>
      <c r="J156" s="1"/>
    </row>
    <row r="157" spans="1:10">
      <c r="A157" s="1"/>
      <c r="C157" s="31"/>
      <c r="D157" s="41"/>
      <c r="J157" s="1"/>
    </row>
    <row r="158" spans="1:10">
      <c r="A158" s="1"/>
      <c r="C158" s="31"/>
      <c r="D158" s="41"/>
      <c r="J158" s="1"/>
    </row>
    <row r="159" spans="1:10">
      <c r="A159" s="1"/>
      <c r="C159" s="31"/>
      <c r="D159" s="41"/>
      <c r="J159" s="1"/>
    </row>
    <row r="160" spans="1:10">
      <c r="A160" s="1"/>
      <c r="C160" s="31"/>
      <c r="D160" s="41"/>
      <c r="J160" s="1"/>
    </row>
    <row r="161" spans="1:10">
      <c r="A161" s="1"/>
      <c r="C161" s="31"/>
      <c r="D161" s="41"/>
      <c r="J161" s="1"/>
    </row>
    <row r="162" spans="1:10">
      <c r="A162" s="1"/>
      <c r="C162" s="31"/>
      <c r="D162" s="41"/>
      <c r="J162" s="1"/>
    </row>
    <row r="163" spans="1:10">
      <c r="A163" s="1"/>
      <c r="C163" s="31"/>
      <c r="D163" s="41"/>
      <c r="J163" s="1"/>
    </row>
    <row r="164" spans="1:10" s="1" customFormat="1">
      <c r="C164" s="31"/>
      <c r="D164" s="41"/>
    </row>
    <row r="165" spans="1:10" s="1" customFormat="1">
      <c r="C165" s="31"/>
      <c r="D165" s="41"/>
    </row>
    <row r="166" spans="1:10" s="1" customFormat="1">
      <c r="C166" s="31"/>
      <c r="D166" s="41"/>
    </row>
    <row r="167" spans="1:10" s="1" customFormat="1">
      <c r="C167" s="31"/>
      <c r="D167" s="41"/>
    </row>
    <row r="168" spans="1:10" s="1" customFormat="1">
      <c r="C168" s="31"/>
      <c r="D168" s="41"/>
    </row>
    <row r="169" spans="1:10" s="1" customFormat="1">
      <c r="C169" s="31"/>
      <c r="D169" s="41"/>
    </row>
    <row r="170" spans="1:10" s="1" customFormat="1">
      <c r="C170" s="31"/>
      <c r="D170" s="41"/>
    </row>
    <row r="171" spans="1:10" s="1" customFormat="1">
      <c r="C171" s="31"/>
      <c r="D171" s="41"/>
    </row>
    <row r="172" spans="1:10" s="1" customFormat="1">
      <c r="C172" s="31"/>
      <c r="D172" s="41"/>
    </row>
    <row r="173" spans="1:10" s="1" customFormat="1">
      <c r="C173" s="31"/>
      <c r="D173" s="41"/>
    </row>
    <row r="174" spans="1:10" s="1" customFormat="1">
      <c r="C174" s="31"/>
      <c r="D174" s="41"/>
    </row>
    <row r="175" spans="1:10" s="1" customFormat="1">
      <c r="C175" s="31"/>
      <c r="D175" s="41"/>
    </row>
    <row r="176" spans="1:10" s="1" customFormat="1">
      <c r="C176" s="31"/>
      <c r="D176" s="41"/>
    </row>
    <row r="177" spans="1:10" s="1" customFormat="1">
      <c r="C177" s="31"/>
      <c r="D177" s="41"/>
    </row>
    <row r="178" spans="1:10" s="1" customFormat="1">
      <c r="C178" s="31"/>
      <c r="D178" s="41"/>
    </row>
    <row r="179" spans="1:10" s="1" customFormat="1">
      <c r="C179" s="31"/>
      <c r="D179" s="41"/>
    </row>
    <row r="180" spans="1:10">
      <c r="A180" s="1"/>
      <c r="C180" s="31"/>
      <c r="D180" s="41"/>
      <c r="J180" s="1"/>
    </row>
    <row r="181" spans="1:10">
      <c r="A181" s="1"/>
      <c r="C181" s="31"/>
      <c r="D181" s="41"/>
      <c r="J181" s="1"/>
    </row>
    <row r="182" spans="1:10">
      <c r="A182" s="1"/>
      <c r="C182" s="31"/>
      <c r="D182" s="41"/>
      <c r="J182" s="1"/>
    </row>
    <row r="183" spans="1:10">
      <c r="A183" s="1"/>
      <c r="C183" s="31"/>
      <c r="D183" s="41"/>
      <c r="J183" s="1"/>
    </row>
    <row r="184" spans="1:10">
      <c r="A184" s="1"/>
      <c r="C184" s="31"/>
      <c r="D184" s="41"/>
      <c r="J184" s="1"/>
    </row>
    <row r="185" spans="1:10">
      <c r="A185" s="1"/>
      <c r="C185" s="31"/>
      <c r="D185" s="41"/>
      <c r="J185" s="1"/>
    </row>
    <row r="186" spans="1:10">
      <c r="A186" s="1"/>
      <c r="C186" s="31"/>
      <c r="D186" s="41"/>
      <c r="J186" s="1"/>
    </row>
    <row r="187" spans="1:10">
      <c r="A187" s="1"/>
      <c r="C187" s="31"/>
      <c r="D187" s="41"/>
      <c r="J187" s="1"/>
    </row>
    <row r="188" spans="1:10">
      <c r="A188" s="1"/>
      <c r="C188" s="31"/>
      <c r="D188" s="41"/>
      <c r="J188" s="1"/>
    </row>
    <row r="189" spans="1:10">
      <c r="A189" s="1"/>
      <c r="C189" s="31"/>
      <c r="D189" s="41"/>
      <c r="J189" s="1"/>
    </row>
    <row r="190" spans="1:10">
      <c r="A190" s="1"/>
      <c r="C190" s="31"/>
      <c r="D190" s="41"/>
      <c r="J190" s="1"/>
    </row>
    <row r="191" spans="1:10">
      <c r="A191" s="1"/>
      <c r="C191" s="31"/>
      <c r="D191" s="41"/>
      <c r="J191" s="1"/>
    </row>
    <row r="192" spans="1:10">
      <c r="A192" s="1"/>
      <c r="C192" s="31"/>
      <c r="D192" s="41"/>
      <c r="G192" s="41"/>
      <c r="H192" s="41"/>
      <c r="I192" s="41"/>
      <c r="J192" s="1"/>
    </row>
    <row r="193" spans="1:10">
      <c r="A193" s="1"/>
      <c r="C193" s="31"/>
      <c r="D193" s="41"/>
      <c r="G193" s="41"/>
      <c r="H193" s="41"/>
      <c r="I193" s="41"/>
      <c r="J193" s="1"/>
    </row>
    <row r="194" spans="1:10">
      <c r="A194" s="1"/>
      <c r="C194" s="31"/>
      <c r="D194" s="41"/>
      <c r="G194" s="41"/>
      <c r="H194" s="41"/>
      <c r="I194" s="41"/>
      <c r="J194" s="1"/>
    </row>
    <row r="195" spans="1:10">
      <c r="A195" s="1"/>
      <c r="C195" s="31"/>
      <c r="D195" s="41"/>
      <c r="G195" s="41"/>
      <c r="H195" s="41"/>
      <c r="I195" s="41"/>
      <c r="J195" s="1"/>
    </row>
    <row r="196" spans="1:10">
      <c r="A196" s="1"/>
      <c r="G196" s="41"/>
      <c r="H196" s="41"/>
      <c r="I196" s="41"/>
      <c r="J196" s="1"/>
    </row>
    <row r="197" spans="1:10">
      <c r="A197" s="1"/>
      <c r="G197" s="41"/>
      <c r="H197" s="41"/>
      <c r="I197" s="41"/>
      <c r="J197" s="1"/>
    </row>
    <row r="198" spans="1:10">
      <c r="A198" s="1"/>
      <c r="G198" s="41"/>
      <c r="H198" s="41"/>
      <c r="I198" s="41"/>
      <c r="J198" s="1"/>
    </row>
    <row r="199" spans="1:10">
      <c r="A199" s="1"/>
      <c r="C199" s="31"/>
      <c r="D199" s="31"/>
      <c r="G199" s="41"/>
      <c r="H199" s="41"/>
      <c r="I199" s="41"/>
      <c r="J199" s="1"/>
    </row>
    <row r="200" spans="1:10">
      <c r="A200" s="1"/>
      <c r="C200" s="31"/>
      <c r="D200" s="31"/>
      <c r="G200" s="41"/>
      <c r="H200" s="41"/>
      <c r="I200" s="41"/>
      <c r="J200" s="1"/>
    </row>
    <row r="201" spans="1:10">
      <c r="A201" s="1"/>
      <c r="C201" s="31"/>
      <c r="D201" s="31"/>
      <c r="G201" s="41"/>
      <c r="H201" s="41"/>
      <c r="I201" s="41"/>
      <c r="J201" s="1"/>
    </row>
    <row r="202" spans="1:10">
      <c r="A202" s="1"/>
      <c r="C202" s="31"/>
      <c r="D202" s="31"/>
      <c r="G202" s="41"/>
      <c r="H202" s="41"/>
      <c r="I202" s="41"/>
      <c r="J202" s="1"/>
    </row>
    <row r="203" spans="1:10">
      <c r="A203" s="1"/>
      <c r="C203" s="31"/>
      <c r="D203" s="31"/>
      <c r="G203" s="41"/>
      <c r="H203" s="41"/>
      <c r="I203" s="41"/>
      <c r="J203" s="1"/>
    </row>
    <row r="204" spans="1:10">
      <c r="A204" s="1"/>
      <c r="C204" s="31"/>
      <c r="D204" s="31"/>
      <c r="G204" s="41"/>
      <c r="H204" s="41"/>
      <c r="I204" s="41"/>
      <c r="J204" s="1"/>
    </row>
    <row r="205" spans="1:10">
      <c r="A205" s="1"/>
      <c r="C205" s="31"/>
      <c r="D205" s="31"/>
      <c r="G205" s="41"/>
      <c r="H205" s="41"/>
      <c r="I205" s="41"/>
      <c r="J205" s="1"/>
    </row>
    <row r="206" spans="1:10">
      <c r="A206" s="1"/>
      <c r="C206" s="31"/>
      <c r="D206" s="31"/>
      <c r="G206" s="41"/>
      <c r="H206" s="41"/>
      <c r="I206" s="41"/>
      <c r="J206" s="1"/>
    </row>
    <row r="207" spans="1:10">
      <c r="A207" s="1"/>
      <c r="C207" s="31"/>
      <c r="D207" s="31"/>
      <c r="G207" s="41"/>
      <c r="H207" s="41"/>
      <c r="I207" s="41"/>
      <c r="J207" s="1"/>
    </row>
    <row r="208" spans="1:10">
      <c r="A208" s="1"/>
      <c r="C208" s="31"/>
      <c r="D208" s="31"/>
      <c r="G208" s="41"/>
      <c r="H208" s="41"/>
      <c r="I208" s="41"/>
      <c r="J208" s="1"/>
    </row>
    <row r="209" spans="1:10">
      <c r="A209" s="1"/>
      <c r="C209" s="31"/>
      <c r="D209" s="31"/>
      <c r="G209" s="41"/>
      <c r="H209" s="41"/>
      <c r="I209" s="41"/>
      <c r="J209" s="1"/>
    </row>
    <row r="210" spans="1:10">
      <c r="A210" s="1"/>
      <c r="C210" s="31"/>
      <c r="D210" s="31"/>
      <c r="G210" s="41"/>
      <c r="H210" s="41"/>
      <c r="I210" s="41"/>
      <c r="J210" s="1"/>
    </row>
    <row r="211" spans="1:10">
      <c r="A211" s="1"/>
      <c r="C211" s="31"/>
      <c r="D211" s="31"/>
      <c r="G211" s="41"/>
      <c r="H211" s="41"/>
      <c r="I211" s="41"/>
      <c r="J211" s="1"/>
    </row>
    <row r="212" spans="1:10">
      <c r="A212" s="1"/>
      <c r="C212" s="31"/>
      <c r="D212" s="31"/>
      <c r="G212" s="41"/>
      <c r="H212" s="41"/>
      <c r="I212" s="41"/>
      <c r="J212" s="1"/>
    </row>
    <row r="213" spans="1:10">
      <c r="A213" s="1"/>
      <c r="C213" s="31"/>
      <c r="D213" s="31"/>
      <c r="G213" s="41"/>
      <c r="H213" s="41"/>
      <c r="I213" s="41"/>
      <c r="J213" s="1"/>
    </row>
    <row r="214" spans="1:10">
      <c r="A214" s="1"/>
      <c r="C214" s="31"/>
      <c r="D214" s="31"/>
      <c r="G214" s="41"/>
      <c r="H214" s="41"/>
      <c r="I214" s="41"/>
      <c r="J214" s="1"/>
    </row>
    <row r="215" spans="1:10">
      <c r="A215" s="1"/>
      <c r="C215" s="31"/>
      <c r="D215" s="31"/>
      <c r="G215" s="41"/>
      <c r="H215" s="41"/>
      <c r="I215" s="41"/>
      <c r="J215" s="1"/>
    </row>
    <row r="216" spans="1:10">
      <c r="A216" s="1"/>
      <c r="C216" s="31"/>
      <c r="D216" s="31"/>
      <c r="G216" s="41"/>
      <c r="H216" s="41"/>
      <c r="I216" s="41"/>
      <c r="J216" s="1"/>
    </row>
    <row r="217" spans="1:10">
      <c r="A217" s="1"/>
      <c r="C217" s="31"/>
      <c r="D217" s="31"/>
      <c r="G217" s="41"/>
      <c r="H217" s="41"/>
      <c r="I217" s="41"/>
      <c r="J217" s="1"/>
    </row>
    <row r="218" spans="1:10">
      <c r="A218" s="1"/>
      <c r="C218" s="31"/>
      <c r="D218" s="31"/>
      <c r="G218" s="41"/>
      <c r="H218" s="41"/>
      <c r="I218" s="41"/>
      <c r="J218" s="1"/>
    </row>
    <row r="219" spans="1:10">
      <c r="A219" s="1"/>
      <c r="C219" s="31"/>
      <c r="D219" s="31"/>
      <c r="G219" s="41"/>
      <c r="H219" s="41"/>
      <c r="I219" s="41"/>
      <c r="J219" s="1"/>
    </row>
    <row r="220" spans="1:10">
      <c r="A220" s="1"/>
      <c r="C220" s="31"/>
      <c r="D220" s="31"/>
      <c r="G220" s="41"/>
      <c r="H220" s="41"/>
      <c r="I220" s="41"/>
      <c r="J220" s="1"/>
    </row>
    <row r="221" spans="1:10">
      <c r="A221" s="1"/>
      <c r="C221" s="31"/>
      <c r="D221" s="31"/>
      <c r="G221" s="41"/>
      <c r="H221" s="41"/>
      <c r="I221" s="41"/>
      <c r="J221" s="1"/>
    </row>
    <row r="222" spans="1:10">
      <c r="A222" s="1"/>
      <c r="C222" s="31"/>
      <c r="D222" s="31"/>
      <c r="G222" s="41"/>
      <c r="H222" s="41"/>
      <c r="I222" s="41"/>
      <c r="J222" s="1"/>
    </row>
    <row r="223" spans="1:10">
      <c r="A223" s="1"/>
      <c r="C223" s="31"/>
      <c r="D223" s="31"/>
      <c r="G223" s="41"/>
      <c r="H223" s="41"/>
      <c r="I223" s="41"/>
      <c r="J223" s="1"/>
    </row>
    <row r="224" spans="1:10">
      <c r="A224" s="1"/>
      <c r="C224" s="31"/>
      <c r="D224" s="31"/>
      <c r="G224" s="41"/>
      <c r="H224" s="41"/>
      <c r="I224" s="41"/>
      <c r="J224" s="1"/>
    </row>
    <row r="225" spans="1:10">
      <c r="A225" s="1"/>
      <c r="C225" s="31"/>
      <c r="D225" s="31"/>
      <c r="G225" s="41"/>
      <c r="H225" s="41"/>
      <c r="I225" s="41"/>
      <c r="J225" s="1"/>
    </row>
    <row r="226" spans="1:10">
      <c r="A226" s="1"/>
      <c r="C226" s="31"/>
      <c r="D226" s="31"/>
      <c r="G226" s="41"/>
      <c r="H226" s="41"/>
      <c r="I226" s="41"/>
      <c r="J226" s="1"/>
    </row>
    <row r="227" spans="1:10">
      <c r="A227" s="1"/>
      <c r="C227" s="31"/>
      <c r="D227" s="31"/>
      <c r="G227" s="41"/>
      <c r="H227" s="41"/>
      <c r="I227" s="41"/>
      <c r="J227" s="1"/>
    </row>
    <row r="228" spans="1:10">
      <c r="A228" s="1"/>
      <c r="C228" s="31"/>
      <c r="D228" s="31"/>
      <c r="G228" s="41"/>
      <c r="H228" s="41"/>
      <c r="I228" s="41"/>
      <c r="J228" s="1"/>
    </row>
    <row r="229" spans="1:10">
      <c r="A229" s="1"/>
      <c r="C229" s="31"/>
      <c r="D229" s="31"/>
      <c r="G229" s="41"/>
      <c r="H229" s="41"/>
      <c r="I229" s="41"/>
      <c r="J229" s="1"/>
    </row>
    <row r="230" spans="1:10">
      <c r="A230" s="1"/>
      <c r="C230" s="31"/>
      <c r="D230" s="31"/>
      <c r="G230" s="41"/>
      <c r="H230" s="41"/>
      <c r="I230" s="41"/>
      <c r="J230" s="1"/>
    </row>
    <row r="231" spans="1:10">
      <c r="A231" s="1"/>
      <c r="C231" s="31"/>
      <c r="D231" s="31"/>
      <c r="G231" s="41"/>
      <c r="H231" s="41"/>
      <c r="I231" s="41"/>
      <c r="J231" s="1"/>
    </row>
    <row r="232" spans="1:10">
      <c r="A232" s="1"/>
      <c r="C232" s="31"/>
      <c r="D232" s="31"/>
      <c r="G232" s="41"/>
      <c r="H232" s="41"/>
      <c r="I232" s="41"/>
      <c r="J232" s="1"/>
    </row>
    <row r="233" spans="1:10">
      <c r="A233" s="1"/>
      <c r="C233" s="31"/>
      <c r="D233" s="31"/>
      <c r="G233" s="41"/>
      <c r="H233" s="41"/>
      <c r="I233" s="41"/>
      <c r="J233" s="1"/>
    </row>
    <row r="234" spans="1:10">
      <c r="A234" s="1"/>
      <c r="C234" s="31"/>
      <c r="D234" s="31"/>
      <c r="G234" s="41"/>
      <c r="H234" s="41"/>
      <c r="I234" s="41"/>
      <c r="J234" s="1"/>
    </row>
    <row r="235" spans="1:10">
      <c r="A235" s="1"/>
      <c r="C235" s="31"/>
      <c r="D235" s="31"/>
      <c r="G235" s="41"/>
      <c r="H235" s="41"/>
      <c r="I235" s="41"/>
      <c r="J235" s="1"/>
    </row>
    <row r="236" spans="1:10">
      <c r="A236" s="1"/>
      <c r="C236" s="31"/>
      <c r="D236" s="31"/>
      <c r="G236" s="41"/>
      <c r="H236" s="41"/>
      <c r="I236" s="41"/>
      <c r="J236" s="1"/>
    </row>
    <row r="237" spans="1:10">
      <c r="A237" s="1"/>
      <c r="C237" s="31"/>
      <c r="D237" s="31"/>
      <c r="G237" s="41"/>
      <c r="H237" s="41"/>
      <c r="I237" s="41"/>
      <c r="J237" s="1"/>
    </row>
    <row r="238" spans="1:10">
      <c r="A238" s="1"/>
      <c r="C238" s="31"/>
      <c r="D238" s="31"/>
      <c r="G238" s="41"/>
      <c r="H238" s="41"/>
      <c r="I238" s="41"/>
      <c r="J238" s="1"/>
    </row>
    <row r="239" spans="1:10">
      <c r="A239" s="1"/>
      <c r="C239" s="31"/>
      <c r="D239" s="31"/>
      <c r="G239" s="41"/>
      <c r="H239" s="41"/>
      <c r="I239" s="41"/>
      <c r="J239" s="1"/>
    </row>
    <row r="240" spans="1:10">
      <c r="A240" s="1"/>
      <c r="C240" s="31"/>
      <c r="D240" s="31"/>
      <c r="G240" s="41"/>
      <c r="H240" s="41"/>
      <c r="I240" s="41"/>
      <c r="J240" s="1"/>
    </row>
    <row r="241" spans="1:10">
      <c r="A241" s="1"/>
      <c r="C241" s="31"/>
      <c r="D241" s="31"/>
      <c r="G241" s="41"/>
      <c r="H241" s="41"/>
      <c r="I241" s="41"/>
      <c r="J241" s="1"/>
    </row>
    <row r="242" spans="1:10">
      <c r="A242" s="1"/>
      <c r="C242" s="31"/>
      <c r="D242" s="31"/>
      <c r="G242" s="41"/>
      <c r="H242" s="41"/>
      <c r="I242" s="41"/>
      <c r="J242" s="1"/>
    </row>
    <row r="243" spans="1:10">
      <c r="A243" s="1"/>
      <c r="C243" s="31"/>
      <c r="D243" s="31"/>
      <c r="G243" s="41"/>
      <c r="H243" s="41"/>
      <c r="I243" s="41"/>
      <c r="J243" s="1"/>
    </row>
    <row r="244" spans="1:10">
      <c r="A244" s="1"/>
      <c r="C244" s="31"/>
      <c r="D244" s="31"/>
      <c r="G244" s="41"/>
      <c r="H244" s="41"/>
      <c r="I244" s="41"/>
      <c r="J244" s="1"/>
    </row>
    <row r="245" spans="1:10">
      <c r="A245" s="1"/>
      <c r="C245" s="31"/>
      <c r="D245" s="31"/>
      <c r="G245" s="41"/>
      <c r="H245" s="41"/>
      <c r="I245" s="41"/>
      <c r="J245" s="1"/>
    </row>
    <row r="246" spans="1:10">
      <c r="A246" s="1"/>
      <c r="C246" s="31"/>
      <c r="D246" s="31"/>
      <c r="G246" s="41"/>
      <c r="H246" s="41"/>
      <c r="I246" s="41"/>
      <c r="J246" s="1"/>
    </row>
    <row r="247" spans="1:10">
      <c r="A247" s="1"/>
      <c r="C247" s="31"/>
      <c r="D247" s="31"/>
      <c r="G247" s="41"/>
      <c r="H247" s="41"/>
      <c r="I247" s="41"/>
      <c r="J247" s="1"/>
    </row>
    <row r="248" spans="1:10">
      <c r="A248" s="1"/>
      <c r="C248" s="31"/>
      <c r="D248" s="31"/>
      <c r="G248" s="41"/>
      <c r="H248" s="41"/>
      <c r="I248" s="41"/>
      <c r="J248" s="1"/>
    </row>
    <row r="249" spans="1:10">
      <c r="A249" s="1"/>
      <c r="C249" s="31"/>
      <c r="D249" s="31"/>
      <c r="G249" s="41"/>
      <c r="H249" s="41"/>
      <c r="I249" s="41"/>
      <c r="J249" s="1"/>
    </row>
    <row r="250" spans="1:10">
      <c r="A250" s="1"/>
      <c r="C250" s="31"/>
      <c r="D250" s="31"/>
      <c r="G250" s="41"/>
      <c r="H250" s="41"/>
      <c r="I250" s="41"/>
      <c r="J250" s="1"/>
    </row>
    <row r="251" spans="1:10">
      <c r="A251" s="1"/>
      <c r="C251" s="31"/>
      <c r="D251" s="31"/>
      <c r="G251" s="41"/>
      <c r="H251" s="41"/>
      <c r="I251" s="41"/>
      <c r="J251" s="1"/>
    </row>
    <row r="252" spans="1:10">
      <c r="A252" s="1"/>
      <c r="C252" s="31"/>
      <c r="D252" s="31"/>
      <c r="G252" s="41"/>
      <c r="H252" s="41"/>
      <c r="I252" s="41"/>
      <c r="J252" s="1"/>
    </row>
    <row r="253" spans="1:10">
      <c r="A253" s="1"/>
      <c r="C253" s="31"/>
      <c r="D253" s="31"/>
      <c r="G253" s="41"/>
      <c r="H253" s="41"/>
      <c r="I253" s="41"/>
      <c r="J253" s="1"/>
    </row>
    <row r="254" spans="1:10">
      <c r="A254" s="1"/>
      <c r="C254" s="31"/>
      <c r="D254" s="31"/>
      <c r="G254" s="41"/>
      <c r="H254" s="41"/>
      <c r="I254" s="41"/>
      <c r="J254" s="1"/>
    </row>
    <row r="255" spans="1:10">
      <c r="A255" s="1"/>
      <c r="C255" s="31"/>
      <c r="D255" s="31"/>
      <c r="G255" s="41"/>
      <c r="H255" s="41"/>
      <c r="I255" s="41"/>
      <c r="J255" s="1"/>
    </row>
    <row r="256" spans="1:10">
      <c r="A256" s="1"/>
      <c r="C256" s="31"/>
      <c r="D256" s="31"/>
      <c r="G256" s="41"/>
      <c r="H256" s="41"/>
      <c r="I256" s="41"/>
      <c r="J256" s="1"/>
    </row>
    <row r="257" spans="1:10">
      <c r="A257" s="1"/>
      <c r="C257" s="31"/>
      <c r="D257" s="31"/>
      <c r="G257" s="41"/>
      <c r="H257" s="41"/>
      <c r="I257" s="41"/>
      <c r="J257" s="1"/>
    </row>
    <row r="258" spans="1:10">
      <c r="A258" s="1"/>
      <c r="C258" s="31"/>
      <c r="D258" s="31"/>
      <c r="G258" s="41"/>
      <c r="H258" s="41"/>
      <c r="I258" s="41"/>
      <c r="J258" s="1"/>
    </row>
    <row r="259" spans="1:10">
      <c r="A259" s="1"/>
      <c r="C259" s="31"/>
      <c r="D259" s="31"/>
      <c r="G259" s="41"/>
      <c r="H259" s="41"/>
      <c r="I259" s="41"/>
      <c r="J259" s="1"/>
    </row>
    <row r="260" spans="1:10">
      <c r="A260" s="1"/>
      <c r="C260" s="31"/>
      <c r="D260" s="31"/>
      <c r="G260" s="41"/>
      <c r="H260" s="41"/>
      <c r="I260" s="41"/>
      <c r="J260" s="1"/>
    </row>
    <row r="261" spans="1:10">
      <c r="A261" s="1"/>
      <c r="C261" s="31"/>
      <c r="D261" s="31"/>
      <c r="G261" s="41"/>
      <c r="H261" s="41"/>
      <c r="I261" s="41"/>
      <c r="J261" s="1"/>
    </row>
    <row r="262" spans="1:10">
      <c r="A262" s="1"/>
      <c r="C262" s="31"/>
      <c r="D262" s="31"/>
      <c r="G262" s="41"/>
      <c r="H262" s="41"/>
      <c r="I262" s="41"/>
      <c r="J262" s="1"/>
    </row>
    <row r="263" spans="1:10">
      <c r="A263" s="1"/>
      <c r="C263" s="31"/>
      <c r="D263" s="31"/>
      <c r="G263" s="41"/>
      <c r="H263" s="41"/>
      <c r="I263" s="41"/>
      <c r="J263" s="1"/>
    </row>
    <row r="264" spans="1:10">
      <c r="A264" s="1"/>
      <c r="C264" s="31"/>
      <c r="D264" s="31"/>
      <c r="G264" s="41"/>
      <c r="H264" s="41"/>
      <c r="I264" s="41"/>
      <c r="J264" s="1"/>
    </row>
    <row r="265" spans="1:10">
      <c r="A265" s="1"/>
      <c r="C265" s="31"/>
      <c r="D265" s="31"/>
      <c r="G265" s="41"/>
      <c r="H265" s="41"/>
      <c r="I265" s="41"/>
      <c r="J265" s="1"/>
    </row>
    <row r="266" spans="1:10">
      <c r="A266" s="1"/>
      <c r="C266" s="31"/>
      <c r="D266" s="31"/>
      <c r="G266" s="41"/>
      <c r="H266" s="41"/>
      <c r="I266" s="41"/>
      <c r="J266" s="1"/>
    </row>
    <row r="267" spans="1:10">
      <c r="A267" s="1"/>
      <c r="C267" s="31"/>
      <c r="D267" s="31"/>
      <c r="G267" s="41"/>
      <c r="H267" s="41"/>
      <c r="I267" s="41"/>
      <c r="J267" s="1"/>
    </row>
    <row r="268" spans="1:10">
      <c r="A268" s="1"/>
      <c r="C268" s="31"/>
      <c r="D268" s="31"/>
      <c r="G268" s="41"/>
      <c r="H268" s="41"/>
      <c r="I268" s="41"/>
      <c r="J268" s="1"/>
    </row>
    <row r="269" spans="1:10">
      <c r="A269" s="1"/>
      <c r="C269" s="31"/>
      <c r="D269" s="31"/>
      <c r="G269" s="41"/>
      <c r="H269" s="41"/>
      <c r="I269" s="41"/>
      <c r="J269" s="1"/>
    </row>
    <row r="270" spans="1:10">
      <c r="A270" s="1"/>
      <c r="C270" s="31"/>
      <c r="D270" s="31"/>
      <c r="G270" s="41"/>
      <c r="H270" s="41"/>
      <c r="I270" s="41"/>
      <c r="J270" s="1"/>
    </row>
    <row r="271" spans="1:10">
      <c r="A271" s="1"/>
      <c r="C271" s="31"/>
      <c r="D271" s="31"/>
      <c r="G271" s="41"/>
      <c r="H271" s="41"/>
      <c r="I271" s="41"/>
      <c r="J271" s="1"/>
    </row>
    <row r="272" spans="1:10">
      <c r="A272" s="1"/>
      <c r="C272" s="31"/>
      <c r="D272" s="31"/>
      <c r="G272" s="41"/>
      <c r="H272" s="41"/>
      <c r="I272" s="41"/>
      <c r="J272" s="1"/>
    </row>
    <row r="273" spans="1:10">
      <c r="A273" s="1"/>
      <c r="C273" s="31"/>
      <c r="D273" s="31"/>
      <c r="G273" s="41"/>
      <c r="H273" s="41"/>
      <c r="I273" s="41"/>
      <c r="J273" s="1"/>
    </row>
    <row r="274" spans="1:10">
      <c r="A274" s="1"/>
      <c r="C274" s="31"/>
      <c r="D274" s="31"/>
      <c r="G274" s="41"/>
      <c r="H274" s="41"/>
      <c r="I274" s="41"/>
      <c r="J274" s="1"/>
    </row>
    <row r="275" spans="1:10">
      <c r="A275" s="1"/>
      <c r="C275" s="31"/>
      <c r="D275" s="31"/>
      <c r="G275" s="41"/>
      <c r="H275" s="41"/>
      <c r="I275" s="41"/>
      <c r="J275" s="1"/>
    </row>
    <row r="276" spans="1:10">
      <c r="A276" s="1"/>
      <c r="C276" s="31"/>
      <c r="D276" s="31"/>
      <c r="G276" s="41"/>
      <c r="H276" s="41"/>
      <c r="I276" s="41"/>
      <c r="J276" s="1"/>
    </row>
    <row r="277" spans="1:10">
      <c r="A277" s="1"/>
      <c r="C277" s="31"/>
      <c r="D277" s="31"/>
      <c r="G277" s="41"/>
      <c r="H277" s="41"/>
      <c r="I277" s="41"/>
      <c r="J277" s="1"/>
    </row>
    <row r="278" spans="1:10">
      <c r="A278" s="1"/>
      <c r="C278" s="31"/>
      <c r="D278" s="31"/>
      <c r="G278" s="41"/>
      <c r="H278" s="41"/>
      <c r="I278" s="41"/>
      <c r="J278" s="1"/>
    </row>
    <row r="279" spans="1:10">
      <c r="A279" s="1"/>
      <c r="C279" s="31"/>
      <c r="D279" s="31"/>
      <c r="G279" s="41"/>
      <c r="H279" s="41"/>
      <c r="I279" s="41"/>
      <c r="J279" s="1"/>
    </row>
    <row r="280" spans="1:10">
      <c r="A280" s="1"/>
      <c r="C280" s="31"/>
      <c r="D280" s="31"/>
      <c r="G280" s="41"/>
      <c r="H280" s="41"/>
      <c r="I280" s="41"/>
      <c r="J280" s="1"/>
    </row>
    <row r="281" spans="1:10">
      <c r="A281" s="1"/>
      <c r="C281" s="31"/>
      <c r="D281" s="31"/>
      <c r="G281" s="41"/>
      <c r="H281" s="41"/>
      <c r="I281" s="41"/>
      <c r="J281" s="1"/>
    </row>
    <row r="282" spans="1:10">
      <c r="A282" s="1"/>
      <c r="C282" s="31"/>
      <c r="D282" s="31"/>
      <c r="G282" s="41"/>
      <c r="H282" s="41"/>
      <c r="I282" s="41"/>
      <c r="J282" s="1"/>
    </row>
    <row r="283" spans="1:10">
      <c r="A283" s="1"/>
      <c r="C283" s="31"/>
      <c r="D283" s="31"/>
      <c r="G283" s="41"/>
      <c r="H283" s="41"/>
      <c r="I283" s="41"/>
      <c r="J283" s="1"/>
    </row>
    <row r="284" spans="1:10">
      <c r="A284" s="1"/>
      <c r="C284" s="31"/>
      <c r="D284" s="31"/>
      <c r="G284" s="41"/>
      <c r="H284" s="41"/>
      <c r="I284" s="41"/>
      <c r="J284" s="1"/>
    </row>
    <row r="285" spans="1:10">
      <c r="A285" s="1"/>
      <c r="C285" s="31"/>
      <c r="D285" s="31"/>
      <c r="G285" s="41"/>
      <c r="H285" s="41"/>
      <c r="I285" s="41"/>
      <c r="J285" s="1"/>
    </row>
    <row r="286" spans="1:10">
      <c r="A286" s="1"/>
      <c r="C286" s="31"/>
      <c r="D286" s="31"/>
      <c r="G286" s="41"/>
      <c r="H286" s="41"/>
      <c r="I286" s="41"/>
      <c r="J286" s="1"/>
    </row>
    <row r="287" spans="1:10">
      <c r="A287" s="1"/>
      <c r="C287" s="31"/>
      <c r="D287" s="31"/>
      <c r="G287" s="41"/>
      <c r="H287" s="41"/>
      <c r="I287" s="41"/>
      <c r="J287" s="1"/>
    </row>
    <row r="288" spans="1:10">
      <c r="A288" s="1"/>
      <c r="C288" s="31"/>
      <c r="D288" s="31"/>
      <c r="G288" s="41"/>
      <c r="H288" s="41"/>
      <c r="I288" s="41"/>
      <c r="J288" s="1"/>
    </row>
    <row r="289" spans="1:10">
      <c r="A289" s="1"/>
      <c r="C289" s="31"/>
      <c r="D289" s="31"/>
      <c r="G289" s="41"/>
      <c r="H289" s="41"/>
      <c r="I289" s="41"/>
      <c r="J289" s="1"/>
    </row>
    <row r="290" spans="1:10">
      <c r="A290" s="1"/>
      <c r="C290" s="31"/>
      <c r="D290" s="31"/>
      <c r="G290" s="41"/>
      <c r="H290" s="41"/>
      <c r="I290" s="41"/>
      <c r="J290" s="1"/>
    </row>
    <row r="291" spans="1:10">
      <c r="A291" s="1"/>
      <c r="C291" s="31"/>
      <c r="D291" s="31"/>
      <c r="G291" s="41"/>
      <c r="H291" s="41"/>
      <c r="I291" s="41"/>
      <c r="J291" s="1"/>
    </row>
    <row r="292" spans="1:10">
      <c r="A292" s="1"/>
      <c r="C292" s="31"/>
      <c r="D292" s="31"/>
      <c r="G292" s="41"/>
      <c r="H292" s="41"/>
      <c r="I292" s="41"/>
      <c r="J292" s="1"/>
    </row>
    <row r="293" spans="1:10">
      <c r="A293" s="1"/>
      <c r="C293" s="31"/>
      <c r="D293" s="31"/>
      <c r="G293" s="41"/>
      <c r="H293" s="41"/>
      <c r="I293" s="41"/>
      <c r="J293" s="1"/>
    </row>
    <row r="294" spans="1:10">
      <c r="A294" s="1"/>
      <c r="C294" s="31"/>
      <c r="D294" s="31"/>
      <c r="G294" s="41"/>
      <c r="H294" s="41"/>
      <c r="I294" s="41"/>
      <c r="J294" s="1"/>
    </row>
    <row r="295" spans="1:10">
      <c r="A295" s="1"/>
      <c r="C295" s="31"/>
      <c r="D295" s="31"/>
      <c r="G295" s="41"/>
      <c r="H295" s="41"/>
      <c r="I295" s="41"/>
      <c r="J295" s="1"/>
    </row>
    <row r="296" spans="1:10">
      <c r="A296" s="1"/>
      <c r="C296" s="31"/>
      <c r="D296" s="31"/>
      <c r="G296" s="41"/>
      <c r="H296" s="41"/>
      <c r="I296" s="41"/>
      <c r="J296" s="1"/>
    </row>
    <row r="297" spans="1:10">
      <c r="A297" s="1"/>
      <c r="C297" s="31"/>
      <c r="D297" s="31"/>
      <c r="G297" s="41"/>
      <c r="H297" s="41"/>
      <c r="I297" s="41"/>
      <c r="J297" s="1"/>
    </row>
    <row r="298" spans="1:10">
      <c r="A298" s="1"/>
      <c r="C298" s="31"/>
      <c r="D298" s="31"/>
      <c r="G298" s="41"/>
      <c r="H298" s="41"/>
      <c r="I298" s="41"/>
      <c r="J298" s="1"/>
    </row>
    <row r="299" spans="1:10">
      <c r="A299" s="1"/>
      <c r="C299" s="31"/>
      <c r="D299" s="31"/>
      <c r="G299" s="41"/>
      <c r="H299" s="41"/>
      <c r="I299" s="41"/>
      <c r="J299" s="1"/>
    </row>
    <row r="300" spans="1:10">
      <c r="A300" s="1"/>
      <c r="C300" s="31"/>
      <c r="D300" s="31"/>
      <c r="G300" s="41"/>
      <c r="H300" s="41"/>
      <c r="I300" s="41"/>
      <c r="J300" s="1"/>
    </row>
    <row r="301" spans="1:10">
      <c r="A301" s="1"/>
      <c r="C301" s="31"/>
      <c r="D301" s="31"/>
      <c r="G301" s="41"/>
      <c r="H301" s="41"/>
      <c r="I301" s="41"/>
      <c r="J301" s="1"/>
    </row>
    <row r="302" spans="1:10">
      <c r="A302" s="1"/>
      <c r="C302" s="31"/>
      <c r="D302" s="31"/>
      <c r="J302" s="1"/>
    </row>
    <row r="303" spans="1:10">
      <c r="A303" s="1"/>
      <c r="C303" s="31"/>
      <c r="D303" s="31"/>
      <c r="J303" s="1"/>
    </row>
    <row r="304" spans="1:10">
      <c r="A304" s="1"/>
      <c r="C304" s="31"/>
      <c r="D304" s="31"/>
      <c r="J304" s="1"/>
    </row>
    <row r="305" spans="1:10">
      <c r="A305" s="1"/>
      <c r="C305" s="31"/>
      <c r="D305" s="31"/>
      <c r="J305" s="1"/>
    </row>
    <row r="306" spans="1:10">
      <c r="A306" s="1"/>
      <c r="C306" s="31"/>
      <c r="D306" s="31"/>
      <c r="J306" s="1"/>
    </row>
    <row r="307" spans="1:10">
      <c r="A307" s="1"/>
      <c r="C307" s="31"/>
      <c r="D307" s="31"/>
      <c r="J307" s="1"/>
    </row>
    <row r="308" spans="1:10" s="1" customFormat="1">
      <c r="C308" s="31"/>
      <c r="D308" s="31"/>
    </row>
    <row r="309" spans="1:10" s="1" customFormat="1">
      <c r="C309" s="31"/>
      <c r="D309" s="31"/>
    </row>
    <row r="310" spans="1:10" s="1" customFormat="1">
      <c r="C310" s="31"/>
      <c r="D310" s="31"/>
    </row>
    <row r="311" spans="1:10" s="1" customFormat="1">
      <c r="C311" s="31"/>
      <c r="D311" s="31"/>
    </row>
    <row r="312" spans="1:10" s="1" customFormat="1">
      <c r="C312" s="31"/>
      <c r="D312" s="31"/>
    </row>
    <row r="313" spans="1:10" s="1" customFormat="1">
      <c r="C313" s="31"/>
      <c r="D313" s="31"/>
    </row>
    <row r="314" spans="1:10" s="1" customFormat="1">
      <c r="C314" s="31"/>
      <c r="D314" s="31"/>
    </row>
    <row r="315" spans="1:10" s="1" customFormat="1">
      <c r="C315" s="31"/>
      <c r="D315" s="31"/>
    </row>
    <row r="316" spans="1:10" s="1" customFormat="1">
      <c r="C316" s="31"/>
      <c r="D316" s="31"/>
    </row>
    <row r="317" spans="1:10" s="1" customFormat="1">
      <c r="C317" s="31"/>
      <c r="D317" s="31"/>
    </row>
    <row r="318" spans="1:10" s="1" customFormat="1">
      <c r="C318" s="31"/>
      <c r="D318" s="31"/>
    </row>
    <row r="319" spans="1:10" s="1" customFormat="1">
      <c r="C319" s="31"/>
      <c r="D319" s="31"/>
    </row>
    <row r="320" spans="1:10" s="1" customFormat="1">
      <c r="C320" s="31"/>
      <c r="D320" s="31"/>
    </row>
    <row r="321" spans="3:4" s="1" customFormat="1">
      <c r="C321" s="31"/>
      <c r="D321" s="31"/>
    </row>
    <row r="322" spans="3:4" s="1" customFormat="1">
      <c r="C322" s="31"/>
      <c r="D322" s="31"/>
    </row>
    <row r="323" spans="3:4" s="1" customFormat="1">
      <c r="C323" s="31"/>
      <c r="D323" s="31"/>
    </row>
    <row r="324" spans="3:4" s="1" customFormat="1">
      <c r="C324" s="31"/>
      <c r="D324" s="31"/>
    </row>
    <row r="325" spans="3:4" s="1" customFormat="1">
      <c r="C325" s="31"/>
      <c r="D325" s="31"/>
    </row>
    <row r="326" spans="3:4" s="1" customFormat="1">
      <c r="C326" s="31"/>
      <c r="D326" s="31"/>
    </row>
    <row r="327" spans="3:4" s="1" customFormat="1">
      <c r="C327" s="31"/>
      <c r="D327" s="31"/>
    </row>
    <row r="328" spans="3:4" s="1" customFormat="1">
      <c r="C328" s="31"/>
      <c r="D328" s="31"/>
    </row>
    <row r="329" spans="3:4" s="1" customFormat="1">
      <c r="C329" s="31"/>
      <c r="D329" s="31"/>
    </row>
    <row r="330" spans="3:4" s="1" customFormat="1">
      <c r="C330" s="31"/>
      <c r="D330" s="31"/>
    </row>
    <row r="331" spans="3:4" s="1" customFormat="1">
      <c r="C331" s="31"/>
      <c r="D331" s="31"/>
    </row>
    <row r="332" spans="3:4" s="1" customFormat="1">
      <c r="C332" s="31"/>
      <c r="D332" s="31"/>
    </row>
    <row r="333" spans="3:4" s="1" customFormat="1">
      <c r="C333" s="31"/>
      <c r="D333" s="31"/>
    </row>
    <row r="334" spans="3:4" s="1" customFormat="1">
      <c r="C334" s="31"/>
      <c r="D334" s="31"/>
    </row>
    <row r="335" spans="3:4" s="1" customFormat="1">
      <c r="C335" s="31"/>
      <c r="D335" s="31"/>
    </row>
    <row r="336" spans="3:4" s="1" customFormat="1">
      <c r="C336" s="31"/>
      <c r="D336" s="31"/>
    </row>
    <row r="337" spans="3:4" s="1" customFormat="1">
      <c r="C337" s="31"/>
      <c r="D337" s="31"/>
    </row>
    <row r="338" spans="3:4" s="1" customFormat="1">
      <c r="C338" s="31"/>
      <c r="D338" s="31"/>
    </row>
    <row r="339" spans="3:4" s="1" customFormat="1">
      <c r="C339" s="31"/>
      <c r="D339" s="31"/>
    </row>
    <row r="340" spans="3:4" s="1" customFormat="1">
      <c r="C340" s="31"/>
      <c r="D340" s="31"/>
    </row>
    <row r="341" spans="3:4" s="1" customFormat="1">
      <c r="C341" s="31"/>
      <c r="D341" s="31"/>
    </row>
    <row r="342" spans="3:4" s="1" customFormat="1">
      <c r="C342" s="31"/>
      <c r="D342" s="31"/>
    </row>
  </sheetData>
  <mergeCells count="5">
    <mergeCell ref="B2:C2"/>
    <mergeCell ref="D2:G2"/>
    <mergeCell ref="K2:L2"/>
    <mergeCell ref="C3:H3"/>
    <mergeCell ref="C4:H4"/>
  </mergeCells>
  <printOptions horizontalCentered="1" verticalCentered="1"/>
  <pageMargins left="0.196850393700787" right="0.196850393700787" top="0.196850393700787" bottom="0.196850393700787" header="0.511811023622047" footer="0.511811023622047"/>
  <pageSetup paperSize="9" scale="50"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S135"/>
  <sheetViews>
    <sheetView rightToLeft="1" topLeftCell="A9" zoomScale="40" zoomScaleNormal="40" workbookViewId="0">
      <selection activeCell="O9" sqref="O9"/>
    </sheetView>
  </sheetViews>
  <sheetFormatPr defaultColWidth="9.140625" defaultRowHeight="18.75"/>
  <cols>
    <col min="1" max="1" width="10.7109375" style="57" customWidth="1"/>
    <col min="2" max="2" width="23.5703125" style="57" customWidth="1"/>
    <col min="3" max="3" width="26.85546875" style="49" customWidth="1"/>
    <col min="4" max="5" width="25.7109375" style="48" customWidth="1"/>
    <col min="6" max="7" width="25.7109375" style="61" customWidth="1"/>
    <col min="8" max="8" width="23.5703125" style="61" customWidth="1"/>
    <col min="9" max="9" width="25.7109375" style="62" customWidth="1"/>
    <col min="10" max="11" width="25.7109375" style="61" customWidth="1"/>
    <col min="12" max="15" width="25.7109375" style="48" customWidth="1"/>
    <col min="16" max="17" width="13.7109375" style="56" customWidth="1"/>
    <col min="18" max="18" width="9.140625" style="57"/>
    <col min="20" max="16384" width="9.140625" style="57"/>
  </cols>
  <sheetData>
    <row r="1" spans="1:19" s="56" customFormat="1" ht="18" customHeight="1">
      <c r="C1" s="1115"/>
      <c r="D1" s="58"/>
      <c r="E1" s="58"/>
      <c r="F1" s="59"/>
      <c r="G1" s="59"/>
      <c r="H1" s="59"/>
      <c r="I1" s="60"/>
      <c r="J1" s="59"/>
      <c r="K1" s="59"/>
      <c r="L1" s="58"/>
      <c r="M1" s="58"/>
      <c r="N1" s="58"/>
      <c r="O1" s="58"/>
      <c r="S1"/>
    </row>
    <row r="2" spans="1:19" s="56" customFormat="1" ht="40.15" customHeight="1">
      <c r="B2" s="1621" t="s">
        <v>878</v>
      </c>
      <c r="C2" s="1621"/>
      <c r="D2" s="1621"/>
      <c r="E2" s="1405" t="s">
        <v>762</v>
      </c>
      <c r="F2" s="1405"/>
      <c r="G2" s="1405"/>
      <c r="H2" s="1405"/>
      <c r="I2" s="1405"/>
      <c r="J2" s="1405"/>
      <c r="K2" s="1405"/>
      <c r="L2" s="428"/>
      <c r="M2" s="1432" t="s">
        <v>688</v>
      </c>
      <c r="N2" s="1432"/>
      <c r="O2" s="1432"/>
      <c r="S2"/>
    </row>
    <row r="3" spans="1:19" s="56" customFormat="1" ht="40.15" customHeight="1">
      <c r="B3" s="410"/>
      <c r="C3" s="1405" t="s">
        <v>881</v>
      </c>
      <c r="D3" s="1405"/>
      <c r="E3" s="1405"/>
      <c r="F3" s="1405"/>
      <c r="G3" s="1405"/>
      <c r="H3" s="1405"/>
      <c r="I3" s="1405"/>
      <c r="J3" s="1405"/>
      <c r="K3" s="1405"/>
      <c r="L3" s="1405"/>
      <c r="M3" s="1405"/>
      <c r="N3" s="1321"/>
      <c r="O3" s="1366"/>
      <c r="S3"/>
    </row>
    <row r="4" spans="1:19" ht="40.15" customHeight="1">
      <c r="B4" s="1300"/>
      <c r="C4" s="1662" t="s">
        <v>879</v>
      </c>
      <c r="D4" s="1662"/>
      <c r="E4" s="1662"/>
      <c r="F4" s="1662"/>
      <c r="G4" s="1662"/>
      <c r="H4" s="1662"/>
      <c r="I4" s="1662"/>
      <c r="J4" s="1662"/>
      <c r="K4" s="1662"/>
      <c r="L4" s="1662"/>
      <c r="M4" s="1662"/>
      <c r="N4" s="1663" t="s">
        <v>88</v>
      </c>
      <c r="O4" s="1663"/>
    </row>
    <row r="5" spans="1:19" ht="10.15" customHeight="1">
      <c r="B5" s="1300"/>
      <c r="C5" s="1293"/>
      <c r="D5" s="1293"/>
      <c r="E5" s="1293"/>
      <c r="F5" s="1293"/>
      <c r="G5" s="1293"/>
      <c r="H5" s="1293"/>
      <c r="I5" s="1293"/>
      <c r="J5" s="1293"/>
      <c r="K5" s="1293"/>
      <c r="L5" s="1293"/>
      <c r="M5" s="1293"/>
      <c r="N5" s="1294"/>
      <c r="O5" s="1365"/>
    </row>
    <row r="6" spans="1:19" ht="75" customHeight="1">
      <c r="B6" s="1863"/>
      <c r="C6" s="1866" t="s">
        <v>117</v>
      </c>
      <c r="D6" s="1866"/>
      <c r="E6" s="1867"/>
      <c r="F6" s="1868" t="s">
        <v>116</v>
      </c>
      <c r="G6" s="1866"/>
      <c r="H6" s="1866"/>
      <c r="I6" s="1866"/>
      <c r="J6" s="1866"/>
      <c r="K6" s="1867"/>
      <c r="L6" s="1869" t="s">
        <v>118</v>
      </c>
      <c r="M6" s="1870"/>
      <c r="N6" s="1870"/>
      <c r="O6" s="1870"/>
      <c r="P6" s="57"/>
      <c r="Q6" s="57"/>
    </row>
    <row r="7" spans="1:19" ht="75" customHeight="1">
      <c r="B7" s="1864"/>
      <c r="C7" s="1326" t="s">
        <v>496</v>
      </c>
      <c r="D7" s="1324" t="s">
        <v>497</v>
      </c>
      <c r="E7" s="1326" t="s">
        <v>498</v>
      </c>
      <c r="F7" s="1324" t="s">
        <v>115</v>
      </c>
      <c r="G7" s="1324" t="s">
        <v>111</v>
      </c>
      <c r="H7" s="1324" t="s">
        <v>109</v>
      </c>
      <c r="I7" s="1324" t="s">
        <v>114</v>
      </c>
      <c r="J7" s="1326" t="s">
        <v>113</v>
      </c>
      <c r="K7" s="1324" t="s">
        <v>112</v>
      </c>
      <c r="L7" s="1368" t="s">
        <v>111</v>
      </c>
      <c r="M7" s="1368" t="s">
        <v>110</v>
      </c>
      <c r="N7" s="1368" t="s">
        <v>109</v>
      </c>
      <c r="O7" s="509" t="s">
        <v>114</v>
      </c>
      <c r="P7" s="57"/>
      <c r="Q7" s="57"/>
    </row>
    <row r="8" spans="1:19" ht="76.150000000000006" customHeight="1">
      <c r="B8" s="1865"/>
      <c r="C8" s="1327" t="s">
        <v>493</v>
      </c>
      <c r="D8" s="1325" t="s">
        <v>494</v>
      </c>
      <c r="E8" s="1327" t="s">
        <v>495</v>
      </c>
      <c r="F8" s="1325" t="s">
        <v>108</v>
      </c>
      <c r="G8" s="1325" t="s">
        <v>104</v>
      </c>
      <c r="H8" s="1325" t="s">
        <v>102</v>
      </c>
      <c r="I8" s="1325" t="s">
        <v>107</v>
      </c>
      <c r="J8" s="1327" t="s">
        <v>106</v>
      </c>
      <c r="K8" s="1325" t="s">
        <v>105</v>
      </c>
      <c r="L8" s="1369" t="s">
        <v>104</v>
      </c>
      <c r="M8" s="1369" t="s">
        <v>103</v>
      </c>
      <c r="N8" s="1369" t="s">
        <v>102</v>
      </c>
      <c r="O8" s="1375" t="s">
        <v>107</v>
      </c>
      <c r="P8" s="57"/>
      <c r="Q8" s="57"/>
    </row>
    <row r="9" spans="1:19" s="804" customFormat="1" ht="40.15" customHeight="1">
      <c r="B9" s="78" t="s">
        <v>2</v>
      </c>
      <c r="C9" s="78"/>
      <c r="D9" s="78"/>
      <c r="E9" s="78"/>
      <c r="F9" s="430"/>
      <c r="G9" s="430"/>
      <c r="H9" s="430"/>
      <c r="I9" s="429"/>
      <c r="J9" s="430"/>
      <c r="K9" s="430"/>
      <c r="L9" s="78"/>
      <c r="M9" s="78"/>
      <c r="N9" s="78"/>
      <c r="O9" s="29"/>
      <c r="Q9" s="846"/>
      <c r="S9"/>
    </row>
    <row r="10" spans="1:19" s="508" customFormat="1" ht="34.9" hidden="1" customHeight="1">
      <c r="A10" s="847"/>
      <c r="B10" s="505">
        <v>2018</v>
      </c>
      <c r="C10" s="859">
        <v>4.1079999999999997</v>
      </c>
      <c r="D10" s="505">
        <v>4.2889999999999997</v>
      </c>
      <c r="E10" s="848">
        <v>4.45</v>
      </c>
      <c r="F10" s="505">
        <v>4.6079999999999997</v>
      </c>
      <c r="G10" s="505">
        <v>4.8899999999999997</v>
      </c>
      <c r="H10" s="505">
        <v>5.69</v>
      </c>
      <c r="I10" s="505">
        <v>6.2889999999999997</v>
      </c>
      <c r="J10" s="505">
        <v>6.7889999999999997</v>
      </c>
      <c r="K10" s="505">
        <v>7.9320000000000004</v>
      </c>
      <c r="L10" s="505" t="s">
        <v>123</v>
      </c>
      <c r="M10" s="505" t="s">
        <v>123</v>
      </c>
      <c r="N10" s="505" t="s">
        <v>356</v>
      </c>
      <c r="O10" s="1376"/>
      <c r="Q10" s="847"/>
      <c r="S10"/>
    </row>
    <row r="11" spans="1:19" s="508" customFormat="1" ht="34.9" hidden="1" customHeight="1">
      <c r="A11" s="847"/>
      <c r="B11" s="504">
        <v>2019</v>
      </c>
      <c r="C11" s="1116">
        <v>3.6629999999999998</v>
      </c>
      <c r="D11" s="504">
        <v>3.5710000000000002</v>
      </c>
      <c r="E11" s="849">
        <v>3.65</v>
      </c>
      <c r="F11" s="504">
        <v>3.9809999999999999</v>
      </c>
      <c r="G11" s="504">
        <v>4.0640000000000001</v>
      </c>
      <c r="H11" s="504">
        <v>4.4770000000000003</v>
      </c>
      <c r="I11" s="849">
        <v>4.79</v>
      </c>
      <c r="J11" s="849">
        <v>5.55</v>
      </c>
      <c r="K11" s="504">
        <v>6.1589999999999998</v>
      </c>
      <c r="L11" s="504" t="s">
        <v>123</v>
      </c>
      <c r="M11" s="504" t="s">
        <v>123</v>
      </c>
      <c r="N11" s="504" t="s">
        <v>123</v>
      </c>
      <c r="O11" s="1377"/>
      <c r="Q11" s="847"/>
      <c r="S11"/>
    </row>
    <row r="12" spans="1:19" s="508" customFormat="1" ht="34.9" hidden="1" customHeight="1">
      <c r="A12" s="847"/>
      <c r="B12" s="505">
        <v>2020</v>
      </c>
      <c r="C12" s="859">
        <v>3.403</v>
      </c>
      <c r="D12" s="505">
        <v>2.2120000000000002</v>
      </c>
      <c r="E12" s="848">
        <v>2.41</v>
      </c>
      <c r="F12" s="505">
        <v>2.8279999999999998</v>
      </c>
      <c r="G12" s="505">
        <v>3.0339999999999998</v>
      </c>
      <c r="H12" s="505">
        <v>3.5649999999999999</v>
      </c>
      <c r="I12" s="848">
        <v>3.71</v>
      </c>
      <c r="J12" s="848">
        <v>4.5869999999999997</v>
      </c>
      <c r="K12" s="505">
        <v>5.5940000000000003</v>
      </c>
      <c r="L12" s="505" t="s">
        <v>123</v>
      </c>
      <c r="M12" s="505" t="s">
        <v>123</v>
      </c>
      <c r="N12" s="505" t="s">
        <v>123</v>
      </c>
      <c r="O12" s="1376"/>
      <c r="Q12" s="847"/>
      <c r="S12"/>
    </row>
    <row r="13" spans="1:19" s="508" customFormat="1" ht="34.9" customHeight="1">
      <c r="A13" s="847"/>
      <c r="B13" s="504">
        <v>2021</v>
      </c>
      <c r="C13" s="1116">
        <v>2.298</v>
      </c>
      <c r="D13" s="504">
        <v>2.3849999999999998</v>
      </c>
      <c r="E13" s="849" t="s">
        <v>442</v>
      </c>
      <c r="F13" s="849">
        <v>3.25</v>
      </c>
      <c r="G13" s="504">
        <v>3.3660000000000001</v>
      </c>
      <c r="H13" s="850" t="s">
        <v>443</v>
      </c>
      <c r="I13" s="849" t="s">
        <v>123</v>
      </c>
      <c r="J13" s="849">
        <v>4.82</v>
      </c>
      <c r="K13" s="504">
        <v>5.9989999999999997</v>
      </c>
      <c r="L13" s="504" t="s">
        <v>123</v>
      </c>
      <c r="M13" s="504" t="s">
        <v>123</v>
      </c>
      <c r="N13" s="504" t="s">
        <v>357</v>
      </c>
      <c r="O13" s="1377" t="s">
        <v>123</v>
      </c>
      <c r="Q13" s="847"/>
      <c r="S13"/>
    </row>
    <row r="14" spans="1:19" s="508" customFormat="1" ht="34.9" customHeight="1">
      <c r="A14" s="847"/>
      <c r="B14" s="505">
        <v>2022</v>
      </c>
      <c r="C14" s="859" t="s">
        <v>123</v>
      </c>
      <c r="D14" s="505">
        <v>4.8010000000000002</v>
      </c>
      <c r="E14" s="848">
        <v>5.9</v>
      </c>
      <c r="F14" s="848">
        <v>5.25</v>
      </c>
      <c r="G14" s="505" t="s">
        <v>444</v>
      </c>
      <c r="H14" s="505">
        <v>6.9039999999999999</v>
      </c>
      <c r="I14" s="848" t="s">
        <v>123</v>
      </c>
      <c r="J14" s="848">
        <v>7.6760000000000002</v>
      </c>
      <c r="K14" s="505" t="s">
        <v>123</v>
      </c>
      <c r="L14" s="505" t="s">
        <v>358</v>
      </c>
      <c r="M14" s="505" t="s">
        <v>359</v>
      </c>
      <c r="N14" s="505" t="s">
        <v>123</v>
      </c>
      <c r="O14" s="1376" t="s">
        <v>123</v>
      </c>
      <c r="Q14" s="847"/>
      <c r="S14"/>
    </row>
    <row r="15" spans="1:19" s="508" customFormat="1" ht="48" customHeight="1">
      <c r="A15" s="847"/>
      <c r="B15" s="504">
        <v>2023</v>
      </c>
      <c r="C15" s="947" t="s">
        <v>993</v>
      </c>
      <c r="D15" s="515" t="s">
        <v>456</v>
      </c>
      <c r="E15" s="948" t="s">
        <v>681</v>
      </c>
      <c r="F15" s="948" t="s">
        <v>796</v>
      </c>
      <c r="G15" s="515">
        <v>6.899</v>
      </c>
      <c r="H15" s="949">
        <v>6.88</v>
      </c>
      <c r="I15" s="948">
        <v>6.6840000000000002</v>
      </c>
      <c r="J15" s="948">
        <v>6.87</v>
      </c>
      <c r="K15" s="515" t="s">
        <v>123</v>
      </c>
      <c r="L15" s="515" t="s">
        <v>362</v>
      </c>
      <c r="M15" s="515" t="s">
        <v>123</v>
      </c>
      <c r="N15" s="515" t="s">
        <v>123</v>
      </c>
      <c r="O15" s="1378" t="s">
        <v>123</v>
      </c>
      <c r="Q15" s="847"/>
      <c r="S15"/>
    </row>
    <row r="16" spans="1:19" s="508" customFormat="1" ht="48" customHeight="1">
      <c r="A16" s="847"/>
      <c r="B16" s="505">
        <v>2024</v>
      </c>
      <c r="C16" s="859">
        <v>6.5019999999999998</v>
      </c>
      <c r="D16" s="505" t="s">
        <v>1043</v>
      </c>
      <c r="E16" s="848" t="s">
        <v>1041</v>
      </c>
      <c r="F16" s="848">
        <v>6.9</v>
      </c>
      <c r="G16" s="505">
        <v>6.2350000000000003</v>
      </c>
      <c r="H16" s="505">
        <v>6.1619999999999999</v>
      </c>
      <c r="I16" s="848">
        <v>6.37</v>
      </c>
      <c r="J16" s="848" t="s">
        <v>123</v>
      </c>
      <c r="K16" s="505" t="s">
        <v>123</v>
      </c>
      <c r="L16" s="505" t="s">
        <v>123</v>
      </c>
      <c r="M16" s="505" t="s">
        <v>123</v>
      </c>
      <c r="N16" s="505" t="s">
        <v>362</v>
      </c>
      <c r="O16" s="505" t="s">
        <v>123</v>
      </c>
      <c r="Q16" s="847"/>
      <c r="S16"/>
    </row>
    <row r="17" spans="2:19" s="704" customFormat="1" ht="48" customHeight="1">
      <c r="B17" s="504">
        <v>2025</v>
      </c>
      <c r="C17" s="947" t="s">
        <v>1086</v>
      </c>
      <c r="D17" s="515" t="s">
        <v>1068</v>
      </c>
      <c r="E17" s="948">
        <v>5.9</v>
      </c>
      <c r="F17" s="948">
        <v>5.6</v>
      </c>
      <c r="G17" s="947" t="s">
        <v>1087</v>
      </c>
      <c r="H17" s="949" t="s">
        <v>1041</v>
      </c>
      <c r="I17" s="948" t="s">
        <v>1089</v>
      </c>
      <c r="J17" s="948">
        <v>6.1959999999999997</v>
      </c>
      <c r="K17" s="515" t="s">
        <v>123</v>
      </c>
      <c r="L17" s="515" t="s">
        <v>123</v>
      </c>
      <c r="M17" s="515" t="s">
        <v>123</v>
      </c>
      <c r="N17" s="515" t="s">
        <v>1064</v>
      </c>
      <c r="O17" s="1378" t="s">
        <v>123</v>
      </c>
      <c r="S17"/>
    </row>
    <row r="18" spans="2:19" s="704" customFormat="1" ht="34.9" hidden="1" customHeight="1">
      <c r="B18" s="215">
        <v>2018</v>
      </c>
      <c r="C18" s="1117"/>
      <c r="D18" s="215"/>
      <c r="E18" s="215"/>
      <c r="F18" s="902"/>
      <c r="G18" s="902"/>
      <c r="H18" s="902"/>
      <c r="I18" s="903"/>
      <c r="J18" s="902"/>
      <c r="K18" s="902"/>
      <c r="L18" s="215"/>
      <c r="M18" s="215"/>
      <c r="N18" s="215"/>
      <c r="O18" s="1372"/>
      <c r="S18"/>
    </row>
    <row r="19" spans="2:19" s="704" customFormat="1" ht="34.9" hidden="1" customHeight="1">
      <c r="B19" s="216">
        <v>43101</v>
      </c>
      <c r="C19" s="1118">
        <v>3.18</v>
      </c>
      <c r="D19" s="848">
        <v>3.3330000000000002</v>
      </c>
      <c r="E19" s="848"/>
      <c r="F19" s="848">
        <v>4.1500000000000004</v>
      </c>
      <c r="G19" s="848">
        <v>4.4480000000000004</v>
      </c>
      <c r="H19" s="851"/>
      <c r="I19" s="852"/>
      <c r="J19" s="851"/>
      <c r="K19" s="853"/>
      <c r="L19" s="505"/>
      <c r="M19" s="505"/>
      <c r="N19" s="505"/>
      <c r="O19" s="1370"/>
      <c r="S19"/>
    </row>
    <row r="20" spans="2:19" s="704" customFormat="1" ht="34.9" hidden="1" customHeight="1">
      <c r="B20" s="217">
        <v>43132</v>
      </c>
      <c r="C20" s="1119">
        <v>3.2570000000000001</v>
      </c>
      <c r="D20" s="849">
        <v>3.35</v>
      </c>
      <c r="E20" s="849"/>
      <c r="F20" s="849" t="s">
        <v>360</v>
      </c>
      <c r="G20" s="849"/>
      <c r="H20" s="849">
        <v>5.45</v>
      </c>
      <c r="I20" s="850">
        <v>6.2839999999999998</v>
      </c>
      <c r="J20" s="854"/>
      <c r="K20" s="855"/>
      <c r="L20" s="504"/>
      <c r="M20" s="504"/>
      <c r="N20" s="504"/>
      <c r="O20" s="1371"/>
      <c r="S20"/>
    </row>
    <row r="21" spans="2:19" s="704" customFormat="1" ht="34.9" hidden="1" customHeight="1">
      <c r="B21" s="216">
        <v>43160</v>
      </c>
      <c r="C21" s="1118">
        <v>3.3039999999999998</v>
      </c>
      <c r="D21" s="848">
        <v>3.351</v>
      </c>
      <c r="E21" s="848"/>
      <c r="F21" s="848">
        <v>4.1390000000000002</v>
      </c>
      <c r="G21" s="848">
        <v>4.4000000000000004</v>
      </c>
      <c r="H21" s="848">
        <v>5.4710000000000001</v>
      </c>
      <c r="I21" s="856"/>
      <c r="J21" s="851"/>
      <c r="K21" s="853"/>
      <c r="L21" s="505"/>
      <c r="M21" s="505"/>
      <c r="N21" s="505"/>
      <c r="O21" s="1370"/>
      <c r="S21"/>
    </row>
    <row r="22" spans="2:19" s="704" customFormat="1" ht="34.9" hidden="1" customHeight="1">
      <c r="B22" s="217">
        <v>43191</v>
      </c>
      <c r="C22" s="1119">
        <v>3.4590000000000001</v>
      </c>
      <c r="D22" s="849">
        <v>3.5859999999999999</v>
      </c>
      <c r="E22" s="849"/>
      <c r="F22" s="854"/>
      <c r="G22" s="849"/>
      <c r="H22" s="849" t="s">
        <v>445</v>
      </c>
      <c r="I22" s="850">
        <v>6.1280000000000001</v>
      </c>
      <c r="J22" s="854"/>
      <c r="K22" s="855"/>
      <c r="L22" s="504"/>
      <c r="M22" s="504"/>
      <c r="N22" s="504"/>
      <c r="O22" s="1371"/>
      <c r="S22"/>
    </row>
    <row r="23" spans="2:19" s="704" customFormat="1" ht="34.9" hidden="1" customHeight="1">
      <c r="B23" s="216">
        <v>43221</v>
      </c>
      <c r="C23" s="1118">
        <v>3.5670000000000002</v>
      </c>
      <c r="D23" s="848">
        <v>3.69</v>
      </c>
      <c r="E23" s="848"/>
      <c r="F23" s="851"/>
      <c r="G23" s="848">
        <v>4.4589999999999996</v>
      </c>
      <c r="H23" s="848">
        <v>5.5049999999999999</v>
      </c>
      <c r="I23" s="856"/>
      <c r="J23" s="848" t="s">
        <v>361</v>
      </c>
      <c r="K23" s="853"/>
      <c r="L23" s="505"/>
      <c r="M23" s="505"/>
      <c r="N23" s="505"/>
      <c r="O23" s="1370"/>
      <c r="S23"/>
    </row>
    <row r="24" spans="2:19" s="704" customFormat="1" ht="34.9" hidden="1" customHeight="1">
      <c r="B24" s="217">
        <v>43252</v>
      </c>
      <c r="C24" s="1119">
        <v>3.6190000000000002</v>
      </c>
      <c r="D24" s="849">
        <v>3.7490000000000001</v>
      </c>
      <c r="E24" s="849"/>
      <c r="F24" s="854"/>
      <c r="G24" s="849" t="s">
        <v>446</v>
      </c>
      <c r="H24" s="849" t="s">
        <v>447</v>
      </c>
      <c r="I24" s="850">
        <v>6.2249999999999996</v>
      </c>
      <c r="J24" s="849" t="s">
        <v>448</v>
      </c>
      <c r="K24" s="855"/>
      <c r="L24" s="504"/>
      <c r="M24" s="504"/>
      <c r="N24" s="504"/>
      <c r="O24" s="1371"/>
      <c r="S24"/>
    </row>
    <row r="25" spans="2:19" s="704" customFormat="1" ht="34.9" hidden="1" customHeight="1">
      <c r="B25" s="216">
        <v>43282</v>
      </c>
      <c r="C25" s="1118">
        <v>3.6520000000000001</v>
      </c>
      <c r="D25" s="848">
        <v>3.7879999999999998</v>
      </c>
      <c r="E25" s="848"/>
      <c r="F25" s="851"/>
      <c r="G25" s="848">
        <v>4.7190000000000003</v>
      </c>
      <c r="H25" s="848">
        <v>5.6740000000000004</v>
      </c>
      <c r="I25" s="856"/>
      <c r="J25" s="851"/>
      <c r="K25" s="853"/>
      <c r="L25" s="505"/>
      <c r="M25" s="505"/>
      <c r="N25" s="505"/>
      <c r="O25" s="1370"/>
      <c r="S25"/>
    </row>
    <row r="26" spans="2:19" s="704" customFormat="1" ht="34.9" hidden="1" customHeight="1">
      <c r="B26" s="217">
        <v>43313</v>
      </c>
      <c r="C26" s="1119"/>
      <c r="D26" s="849">
        <v>3.8580000000000001</v>
      </c>
      <c r="E26" s="849">
        <v>4.1210000000000004</v>
      </c>
      <c r="F26" s="854"/>
      <c r="G26" s="854"/>
      <c r="H26" s="854"/>
      <c r="I26" s="850">
        <v>6.2709999999999999</v>
      </c>
      <c r="J26" s="849">
        <v>6.7370000000000001</v>
      </c>
      <c r="K26" s="855"/>
      <c r="L26" s="504"/>
      <c r="M26" s="504"/>
      <c r="N26" s="504" t="s">
        <v>356</v>
      </c>
      <c r="O26" s="1371"/>
      <c r="S26"/>
    </row>
    <row r="27" spans="2:19" s="704" customFormat="1" ht="34.9" hidden="1" customHeight="1">
      <c r="B27" s="216">
        <v>43344</v>
      </c>
      <c r="C27" s="1118">
        <v>3.8719999999999999</v>
      </c>
      <c r="D27" s="848">
        <v>4.0090000000000003</v>
      </c>
      <c r="E27" s="848">
        <v>4.2190000000000003</v>
      </c>
      <c r="F27" s="848">
        <v>4.6079999999999997</v>
      </c>
      <c r="G27" s="848" t="s">
        <v>449</v>
      </c>
      <c r="H27" s="848" t="s">
        <v>450</v>
      </c>
      <c r="I27" s="856">
        <v>6.3369999999999997</v>
      </c>
      <c r="J27" s="848" t="s">
        <v>451</v>
      </c>
      <c r="K27" s="853"/>
      <c r="L27" s="505"/>
      <c r="M27" s="505"/>
      <c r="N27" s="505"/>
      <c r="O27" s="1370"/>
      <c r="S27"/>
    </row>
    <row r="28" spans="2:19" s="704" customFormat="1" ht="34.9" hidden="1" customHeight="1">
      <c r="B28" s="217">
        <v>43374</v>
      </c>
      <c r="C28" s="1119"/>
      <c r="D28" s="849">
        <v>4.08</v>
      </c>
      <c r="E28" s="849"/>
      <c r="F28" s="854"/>
      <c r="G28" s="854"/>
      <c r="H28" s="854"/>
      <c r="I28" s="850"/>
      <c r="J28" s="854"/>
      <c r="K28" s="855"/>
      <c r="L28" s="504"/>
      <c r="M28" s="504"/>
      <c r="N28" s="504"/>
      <c r="O28" s="1371"/>
      <c r="S28"/>
    </row>
    <row r="29" spans="2:19" s="704" customFormat="1" ht="34.9" hidden="1" customHeight="1">
      <c r="B29" s="216">
        <v>43405</v>
      </c>
      <c r="C29" s="1118">
        <v>4.0720000000000001</v>
      </c>
      <c r="D29" s="848">
        <v>4.17</v>
      </c>
      <c r="E29" s="848">
        <v>4.3499999999999996</v>
      </c>
      <c r="F29" s="851"/>
      <c r="G29" s="851"/>
      <c r="H29" s="851"/>
      <c r="I29" s="856">
        <v>6.2859999999999996</v>
      </c>
      <c r="J29" s="851"/>
      <c r="K29" s="505">
        <v>7.9320000000000004</v>
      </c>
      <c r="L29" s="505"/>
      <c r="M29" s="505"/>
      <c r="N29" s="505"/>
      <c r="O29" s="1370"/>
      <c r="S29"/>
    </row>
    <row r="30" spans="2:19" s="704" customFormat="1" ht="34.9" hidden="1" customHeight="1">
      <c r="B30" s="217">
        <v>43435</v>
      </c>
      <c r="C30" s="1119">
        <v>4.1079999999999997</v>
      </c>
      <c r="D30" s="849">
        <v>4.2889999999999997</v>
      </c>
      <c r="E30" s="849">
        <v>4.45</v>
      </c>
      <c r="F30" s="854"/>
      <c r="G30" s="854"/>
      <c r="H30" s="854"/>
      <c r="I30" s="850">
        <v>6.2889999999999997</v>
      </c>
      <c r="J30" s="849">
        <v>6.7889999999999997</v>
      </c>
      <c r="K30" s="855"/>
      <c r="L30" s="504"/>
      <c r="M30" s="504"/>
      <c r="N30" s="504"/>
      <c r="O30" s="1371"/>
      <c r="S30"/>
    </row>
    <row r="31" spans="2:19" s="704" customFormat="1" ht="34.9" hidden="1" customHeight="1">
      <c r="B31" s="215">
        <v>2019</v>
      </c>
      <c r="C31" s="1117"/>
      <c r="D31" s="215"/>
      <c r="E31" s="215"/>
      <c r="F31" s="902"/>
      <c r="G31" s="902"/>
      <c r="H31" s="902"/>
      <c r="I31" s="903"/>
      <c r="J31" s="902"/>
      <c r="K31" s="902"/>
      <c r="L31" s="215"/>
      <c r="M31" s="215"/>
      <c r="N31" s="215"/>
      <c r="O31" s="1372"/>
      <c r="S31"/>
    </row>
    <row r="32" spans="2:19" s="704" customFormat="1" ht="34.9" hidden="1" customHeight="1">
      <c r="B32" s="216">
        <v>43466</v>
      </c>
      <c r="C32" s="1118">
        <v>4.1379999999999999</v>
      </c>
      <c r="D32" s="848">
        <v>4.29</v>
      </c>
      <c r="E32" s="505"/>
      <c r="F32" s="853"/>
      <c r="G32" s="853"/>
      <c r="H32" s="505">
        <v>5.6479999999999997</v>
      </c>
      <c r="I32" s="212">
        <v>6.1829999999999998</v>
      </c>
      <c r="J32" s="505">
        <v>6.6989999999999998</v>
      </c>
      <c r="K32" s="853"/>
      <c r="L32" s="505"/>
      <c r="M32" s="505"/>
      <c r="N32" s="505"/>
      <c r="O32" s="1370"/>
      <c r="S32"/>
    </row>
    <row r="33" spans="2:19" s="704" customFormat="1" ht="34.9" hidden="1" customHeight="1">
      <c r="B33" s="217">
        <v>43497</v>
      </c>
      <c r="C33" s="1116"/>
      <c r="D33" s="504">
        <v>4.2789999999999999</v>
      </c>
      <c r="E33" s="504">
        <v>4.399</v>
      </c>
      <c r="F33" s="504">
        <v>4.7910000000000004</v>
      </c>
      <c r="G33" s="504">
        <v>4.7990000000000004</v>
      </c>
      <c r="H33" s="849">
        <v>5.47</v>
      </c>
      <c r="I33" s="214">
        <v>6.016</v>
      </c>
      <c r="J33" s="855"/>
      <c r="K33" s="855"/>
      <c r="L33" s="504"/>
      <c r="M33" s="504"/>
      <c r="N33" s="504"/>
      <c r="O33" s="1371"/>
      <c r="S33"/>
    </row>
    <row r="34" spans="2:19" s="704" customFormat="1" ht="34.9" hidden="1" customHeight="1">
      <c r="B34" s="216">
        <v>43525</v>
      </c>
      <c r="C34" s="859"/>
      <c r="D34" s="505">
        <v>4.266</v>
      </c>
      <c r="E34" s="505">
        <v>4.4409999999999998</v>
      </c>
      <c r="F34" s="505">
        <v>4.7759999999999998</v>
      </c>
      <c r="G34" s="853"/>
      <c r="H34" s="505">
        <v>5.3070000000000004</v>
      </c>
      <c r="I34" s="212">
        <v>5.8949999999999996</v>
      </c>
      <c r="J34" s="505">
        <v>6.3689999999999998</v>
      </c>
      <c r="K34" s="505">
        <v>7.1829999999999998</v>
      </c>
      <c r="L34" s="505"/>
      <c r="M34" s="505"/>
      <c r="N34" s="505"/>
      <c r="O34" s="1370"/>
      <c r="S34"/>
    </row>
    <row r="35" spans="2:19" s="704" customFormat="1" ht="34.9" hidden="1" customHeight="1">
      <c r="B35" s="217">
        <v>43556</v>
      </c>
      <c r="C35" s="1116"/>
      <c r="D35" s="504">
        <v>4.3220000000000001</v>
      </c>
      <c r="E35" s="504">
        <v>4.4409999999999998</v>
      </c>
      <c r="F35" s="849">
        <v>4.75</v>
      </c>
      <c r="G35" s="849">
        <v>4.79</v>
      </c>
      <c r="H35" s="504">
        <v>5.2350000000000003</v>
      </c>
      <c r="I35" s="850">
        <v>5.75</v>
      </c>
      <c r="J35" s="849">
        <v>6.3</v>
      </c>
      <c r="K35" s="504">
        <v>7.0979999999999999</v>
      </c>
      <c r="L35" s="504"/>
      <c r="M35" s="504"/>
      <c r="N35" s="504"/>
      <c r="O35" s="1371"/>
      <c r="S35"/>
    </row>
    <row r="36" spans="2:19" s="704" customFormat="1" ht="34.9" hidden="1" customHeight="1">
      <c r="B36" s="216">
        <v>43586</v>
      </c>
      <c r="C36" s="859">
        <v>4.141</v>
      </c>
      <c r="D36" s="505">
        <v>4.3209999999999997</v>
      </c>
      <c r="E36" s="505"/>
      <c r="F36" s="505">
        <v>4.7619999999999996</v>
      </c>
      <c r="G36" s="505" t="s">
        <v>452</v>
      </c>
      <c r="H36" s="505">
        <v>5.1890000000000001</v>
      </c>
      <c r="I36" s="212">
        <v>5.6769999999999996</v>
      </c>
      <c r="J36" s="848">
        <v>6.23</v>
      </c>
      <c r="K36" s="853"/>
      <c r="L36" s="505"/>
      <c r="M36" s="505"/>
      <c r="N36" s="505"/>
      <c r="O36" s="1370"/>
      <c r="S36"/>
    </row>
    <row r="37" spans="2:19" s="704" customFormat="1" ht="34.9" hidden="1" customHeight="1">
      <c r="B37" s="217">
        <v>43617</v>
      </c>
      <c r="C37" s="1116">
        <v>4.141</v>
      </c>
      <c r="D37" s="504">
        <v>4.2649999999999997</v>
      </c>
      <c r="E37" s="849">
        <v>4.34</v>
      </c>
      <c r="F37" s="855"/>
      <c r="G37" s="504">
        <v>4.7809999999999997</v>
      </c>
      <c r="H37" s="504">
        <v>5.274</v>
      </c>
      <c r="I37" s="504" t="s">
        <v>453</v>
      </c>
      <c r="J37" s="849" t="s">
        <v>454</v>
      </c>
      <c r="K37" s="855"/>
      <c r="L37" s="504"/>
      <c r="M37" s="504"/>
      <c r="N37" s="504"/>
      <c r="O37" s="1371"/>
      <c r="S37"/>
    </row>
    <row r="38" spans="2:19" s="704" customFormat="1" ht="34.9" hidden="1" customHeight="1">
      <c r="B38" s="216">
        <v>43647</v>
      </c>
      <c r="C38" s="859"/>
      <c r="D38" s="848">
        <v>4.1500000000000004</v>
      </c>
      <c r="E38" s="505"/>
      <c r="F38" s="505">
        <v>4.7089999999999996</v>
      </c>
      <c r="G38" s="505">
        <v>4.7389999999999999</v>
      </c>
      <c r="H38" s="848">
        <v>5.17</v>
      </c>
      <c r="I38" s="848"/>
      <c r="J38" s="505">
        <v>6.359</v>
      </c>
      <c r="K38" s="505">
        <v>7.0990000000000002</v>
      </c>
      <c r="L38" s="505"/>
      <c r="M38" s="505"/>
      <c r="N38" s="505"/>
      <c r="O38" s="1370"/>
      <c r="S38"/>
    </row>
    <row r="39" spans="2:19" s="704" customFormat="1" ht="34.9" hidden="1" customHeight="1">
      <c r="B39" s="217">
        <v>43678</v>
      </c>
      <c r="C39" s="1116">
        <v>3.9020000000000001</v>
      </c>
      <c r="D39" s="849">
        <v>3.839958862272824</v>
      </c>
      <c r="E39" s="504"/>
      <c r="F39" s="504">
        <v>4.3390000000000004</v>
      </c>
      <c r="G39" s="504">
        <v>4.5720000000000001</v>
      </c>
      <c r="H39" s="855"/>
      <c r="I39" s="214">
        <v>5.492</v>
      </c>
      <c r="J39" s="504">
        <v>6.093</v>
      </c>
      <c r="K39" s="849">
        <v>6.73</v>
      </c>
      <c r="L39" s="504"/>
      <c r="M39" s="504"/>
      <c r="N39" s="504"/>
      <c r="O39" s="1371"/>
      <c r="S39"/>
    </row>
    <row r="40" spans="2:19" s="704" customFormat="1" ht="34.9" hidden="1" customHeight="1">
      <c r="B40" s="216">
        <v>43709</v>
      </c>
      <c r="C40" s="859">
        <v>3.6629999999999998</v>
      </c>
      <c r="D40" s="505">
        <v>3.7429999999999999</v>
      </c>
      <c r="E40" s="505"/>
      <c r="F40" s="853"/>
      <c r="G40" s="505">
        <v>4.4610000000000003</v>
      </c>
      <c r="H40" s="853"/>
      <c r="I40" s="212">
        <v>5.101</v>
      </c>
      <c r="J40" s="853"/>
      <c r="K40" s="853"/>
      <c r="L40" s="505"/>
      <c r="M40" s="505"/>
      <c r="N40" s="505"/>
      <c r="O40" s="1370"/>
      <c r="S40"/>
    </row>
    <row r="41" spans="2:19" s="704" customFormat="1" ht="34.9" hidden="1" customHeight="1">
      <c r="B41" s="217">
        <v>43739</v>
      </c>
      <c r="C41" s="1116"/>
      <c r="D41" s="504">
        <v>3.718</v>
      </c>
      <c r="E41" s="504"/>
      <c r="F41" s="855"/>
      <c r="G41" s="855"/>
      <c r="H41" s="855"/>
      <c r="I41" s="214"/>
      <c r="J41" s="855"/>
      <c r="K41" s="855"/>
      <c r="L41" s="504"/>
      <c r="M41" s="504"/>
      <c r="N41" s="504"/>
      <c r="O41" s="1371"/>
      <c r="S41"/>
    </row>
    <row r="42" spans="2:19" s="704" customFormat="1" ht="34.9" hidden="1" customHeight="1">
      <c r="B42" s="216">
        <v>43770</v>
      </c>
      <c r="C42" s="859"/>
      <c r="D42" s="505">
        <v>3.5720000000000001</v>
      </c>
      <c r="E42" s="505"/>
      <c r="F42" s="505">
        <v>3.9809999999999999</v>
      </c>
      <c r="G42" s="505">
        <v>4.0640000000000001</v>
      </c>
      <c r="H42" s="505">
        <v>4.4770000000000003</v>
      </c>
      <c r="I42" s="856">
        <v>4.79</v>
      </c>
      <c r="J42" s="853"/>
      <c r="K42" s="853"/>
      <c r="L42" s="505"/>
      <c r="M42" s="505"/>
      <c r="N42" s="505"/>
      <c r="O42" s="1370"/>
      <c r="S42"/>
    </row>
    <row r="43" spans="2:19" s="704" customFormat="1" ht="34.9" hidden="1" customHeight="1">
      <c r="B43" s="217">
        <v>43800</v>
      </c>
      <c r="C43" s="1116"/>
      <c r="D43" s="504">
        <v>3.5710000000000002</v>
      </c>
      <c r="E43" s="849">
        <v>3.65</v>
      </c>
      <c r="F43" s="855"/>
      <c r="G43" s="855"/>
      <c r="H43" s="855"/>
      <c r="I43" s="214"/>
      <c r="J43" s="849">
        <v>5.55</v>
      </c>
      <c r="K43" s="504">
        <v>6.1589999999999998</v>
      </c>
      <c r="L43" s="504"/>
      <c r="M43" s="504"/>
      <c r="N43" s="504"/>
      <c r="O43" s="1371"/>
      <c r="S43"/>
    </row>
    <row r="44" spans="2:19" s="704" customFormat="1" ht="34.9" hidden="1" customHeight="1">
      <c r="B44" s="215">
        <v>2020</v>
      </c>
      <c r="C44" s="1117"/>
      <c r="D44" s="215"/>
      <c r="E44" s="215"/>
      <c r="F44" s="902"/>
      <c r="G44" s="902"/>
      <c r="H44" s="902"/>
      <c r="I44" s="903"/>
      <c r="J44" s="902"/>
      <c r="K44" s="902"/>
      <c r="L44" s="215"/>
      <c r="M44" s="215"/>
      <c r="N44" s="215"/>
      <c r="O44" s="1372"/>
      <c r="S44"/>
    </row>
    <row r="45" spans="2:19" s="704" customFormat="1" ht="34.9" hidden="1" customHeight="1">
      <c r="B45" s="216">
        <v>43831</v>
      </c>
      <c r="C45" s="859"/>
      <c r="D45" s="505">
        <v>3.5510000000000002</v>
      </c>
      <c r="E45" s="505"/>
      <c r="F45" s="505">
        <v>3.9630000000000001</v>
      </c>
      <c r="G45" s="505">
        <v>4.0019999999999998</v>
      </c>
      <c r="H45" s="505">
        <v>4.4530000000000003</v>
      </c>
      <c r="I45" s="857"/>
      <c r="J45" s="505">
        <v>5.4790000000000001</v>
      </c>
      <c r="K45" s="505">
        <v>6.1890000000000001</v>
      </c>
      <c r="L45" s="505"/>
      <c r="M45" s="505"/>
      <c r="N45" s="505"/>
      <c r="O45" s="1370"/>
      <c r="S45"/>
    </row>
    <row r="46" spans="2:19" s="704" customFormat="1" ht="34.9" hidden="1" customHeight="1">
      <c r="B46" s="217">
        <v>43862</v>
      </c>
      <c r="C46" s="1116">
        <v>3.403</v>
      </c>
      <c r="D46" s="849">
        <v>3.56</v>
      </c>
      <c r="E46" s="504"/>
      <c r="F46" s="504">
        <v>3.9740000000000002</v>
      </c>
      <c r="G46" s="849">
        <v>4.0599999999999996</v>
      </c>
      <c r="H46" s="855"/>
      <c r="I46" s="858"/>
      <c r="J46" s="855"/>
      <c r="K46" s="855"/>
      <c r="L46" s="504"/>
      <c r="M46" s="504"/>
      <c r="N46" s="504"/>
      <c r="O46" s="1371"/>
      <c r="S46"/>
    </row>
    <row r="47" spans="2:19" s="704" customFormat="1" ht="34.9" hidden="1" customHeight="1">
      <c r="B47" s="216">
        <v>43891</v>
      </c>
      <c r="C47" s="859"/>
      <c r="D47" s="505">
        <v>2.5009999999999999</v>
      </c>
      <c r="E47" s="505"/>
      <c r="F47" s="848">
        <v>3.32</v>
      </c>
      <c r="G47" s="848">
        <v>3.4</v>
      </c>
      <c r="H47" s="853"/>
      <c r="I47" s="857"/>
      <c r="J47" s="505">
        <v>5.0579999999999998</v>
      </c>
      <c r="K47" s="505">
        <v>5.4980000000000002</v>
      </c>
      <c r="L47" s="505"/>
      <c r="M47" s="505"/>
      <c r="N47" s="505"/>
      <c r="O47" s="1370"/>
      <c r="S47"/>
    </row>
    <row r="48" spans="2:19" s="704" customFormat="1" ht="34.9" hidden="1" customHeight="1">
      <c r="B48" s="217">
        <v>43922</v>
      </c>
      <c r="C48" s="1116"/>
      <c r="D48" s="504"/>
      <c r="E48" s="504"/>
      <c r="F48" s="504">
        <v>3.0459999999999998</v>
      </c>
      <c r="G48" s="855"/>
      <c r="H48" s="855"/>
      <c r="I48" s="858"/>
      <c r="J48" s="855"/>
      <c r="K48" s="504">
        <v>5.4980000000000002</v>
      </c>
      <c r="L48" s="504"/>
      <c r="M48" s="504"/>
      <c r="N48" s="504"/>
      <c r="O48" s="1371"/>
      <c r="S48"/>
    </row>
    <row r="49" spans="2:19" s="704" customFormat="1" ht="34.9" hidden="1" customHeight="1">
      <c r="B49" s="216">
        <v>43952</v>
      </c>
      <c r="C49" s="859"/>
      <c r="D49" s="505"/>
      <c r="E49" s="505"/>
      <c r="F49" s="505">
        <v>3.044</v>
      </c>
      <c r="G49" s="853"/>
      <c r="H49" s="853"/>
      <c r="I49" s="857"/>
      <c r="J49" s="848">
        <v>4.5999999999999996</v>
      </c>
      <c r="K49" s="848">
        <v>5.5</v>
      </c>
      <c r="L49" s="505"/>
      <c r="M49" s="505"/>
      <c r="N49" s="505"/>
      <c r="O49" s="1370"/>
      <c r="S49"/>
    </row>
    <row r="50" spans="2:19" s="704" customFormat="1" ht="34.9" hidden="1" customHeight="1">
      <c r="B50" s="217">
        <v>43983</v>
      </c>
      <c r="C50" s="1116"/>
      <c r="D50" s="504"/>
      <c r="E50" s="504"/>
      <c r="F50" s="855"/>
      <c r="G50" s="855"/>
      <c r="H50" s="855"/>
      <c r="I50" s="858"/>
      <c r="J50" s="855"/>
      <c r="K50" s="855"/>
      <c r="L50" s="504"/>
      <c r="M50" s="504"/>
      <c r="N50" s="504"/>
      <c r="O50" s="1371"/>
      <c r="S50"/>
    </row>
    <row r="51" spans="2:19" s="704" customFormat="1" ht="34.9" hidden="1" customHeight="1">
      <c r="B51" s="216">
        <v>44013</v>
      </c>
      <c r="C51" s="859"/>
      <c r="D51" s="505"/>
      <c r="E51" s="505"/>
      <c r="F51" s="853"/>
      <c r="G51" s="853"/>
      <c r="H51" s="853"/>
      <c r="I51" s="857"/>
      <c r="J51" s="853"/>
      <c r="K51" s="853"/>
      <c r="L51" s="505"/>
      <c r="M51" s="505"/>
      <c r="N51" s="505"/>
      <c r="O51" s="1370"/>
      <c r="S51"/>
    </row>
    <row r="52" spans="2:19" s="704" customFormat="1" ht="34.9" hidden="1" customHeight="1">
      <c r="B52" s="217">
        <v>44044</v>
      </c>
      <c r="C52" s="1116"/>
      <c r="D52" s="504"/>
      <c r="E52" s="504"/>
      <c r="F52" s="855"/>
      <c r="G52" s="855"/>
      <c r="H52" s="855"/>
      <c r="I52" s="858"/>
      <c r="J52" s="855"/>
      <c r="K52" s="855"/>
      <c r="L52" s="504"/>
      <c r="M52" s="504"/>
      <c r="N52" s="504"/>
      <c r="O52" s="1371"/>
      <c r="S52"/>
    </row>
    <row r="53" spans="2:19" s="704" customFormat="1" ht="34.9" hidden="1" customHeight="1">
      <c r="B53" s="216">
        <v>44075</v>
      </c>
      <c r="C53" s="859"/>
      <c r="D53" s="505">
        <v>2.2450000000000001</v>
      </c>
      <c r="E53" s="505"/>
      <c r="F53" s="505">
        <v>2.8359999999999999</v>
      </c>
      <c r="G53" s="505">
        <v>3.0830000000000002</v>
      </c>
      <c r="H53" s="505">
        <v>3.5329999999999999</v>
      </c>
      <c r="I53" s="857"/>
      <c r="J53" s="853"/>
      <c r="K53" s="853"/>
      <c r="L53" s="505"/>
      <c r="M53" s="505"/>
      <c r="N53" s="505"/>
      <c r="O53" s="1370"/>
      <c r="S53"/>
    </row>
    <row r="54" spans="2:19" s="704" customFormat="1" ht="34.9" hidden="1" customHeight="1">
      <c r="B54" s="217">
        <v>44105</v>
      </c>
      <c r="C54" s="1116"/>
      <c r="D54" s="504"/>
      <c r="E54" s="504"/>
      <c r="F54" s="504">
        <v>2.8279999999999998</v>
      </c>
      <c r="G54" s="855"/>
      <c r="H54" s="855"/>
      <c r="I54" s="850">
        <v>3.71</v>
      </c>
      <c r="J54" s="855"/>
      <c r="K54" s="855"/>
      <c r="L54" s="504"/>
      <c r="M54" s="504"/>
      <c r="N54" s="504"/>
      <c r="O54" s="1371"/>
      <c r="S54"/>
    </row>
    <row r="55" spans="2:19" s="704" customFormat="1" ht="34.9" hidden="1" customHeight="1">
      <c r="B55" s="216">
        <v>44136</v>
      </c>
      <c r="C55" s="859"/>
      <c r="D55" s="505"/>
      <c r="E55" s="505"/>
      <c r="F55" s="853"/>
      <c r="G55" s="505">
        <v>3.0339999999999998</v>
      </c>
      <c r="H55" s="853"/>
      <c r="I55" s="857"/>
      <c r="J55" s="505">
        <v>4.5590000000000002</v>
      </c>
      <c r="K55" s="505">
        <v>5.5940000000000003</v>
      </c>
      <c r="L55" s="505"/>
      <c r="M55" s="505"/>
      <c r="N55" s="505"/>
      <c r="O55" s="1370"/>
      <c r="S55"/>
    </row>
    <row r="56" spans="2:19" s="704" customFormat="1" ht="34.9" hidden="1" customHeight="1">
      <c r="B56" s="217">
        <v>44166</v>
      </c>
      <c r="C56" s="1116"/>
      <c r="D56" s="504">
        <v>2.2120000000000002</v>
      </c>
      <c r="E56" s="849">
        <v>2.41</v>
      </c>
      <c r="F56" s="855"/>
      <c r="G56" s="855"/>
      <c r="H56" s="504">
        <v>3.5649999999999999</v>
      </c>
      <c r="I56" s="858"/>
      <c r="J56" s="504">
        <v>4.5869999999999997</v>
      </c>
      <c r="K56" s="855"/>
      <c r="L56" s="504"/>
      <c r="M56" s="504"/>
      <c r="N56" s="504"/>
      <c r="O56" s="1371"/>
      <c r="S56"/>
    </row>
    <row r="57" spans="2:19" s="704" customFormat="1" ht="34.9" hidden="1" customHeight="1">
      <c r="B57" s="215">
        <v>2021</v>
      </c>
      <c r="C57" s="1117"/>
      <c r="D57" s="215"/>
      <c r="E57" s="215"/>
      <c r="F57" s="902"/>
      <c r="G57" s="902"/>
      <c r="H57" s="902"/>
      <c r="I57" s="903"/>
      <c r="J57" s="902"/>
      <c r="K57" s="902"/>
      <c r="L57" s="215"/>
      <c r="M57" s="215"/>
      <c r="N57" s="215"/>
      <c r="O57" s="1372"/>
      <c r="S57"/>
    </row>
    <row r="58" spans="2:19" s="704" customFormat="1" ht="34.9" hidden="1" customHeight="1">
      <c r="B58" s="216">
        <v>44197</v>
      </c>
      <c r="C58" s="859"/>
      <c r="D58" s="505"/>
      <c r="E58" s="505"/>
      <c r="F58" s="505">
        <v>2.847</v>
      </c>
      <c r="G58" s="505">
        <v>3.0249999999999999</v>
      </c>
      <c r="H58" s="505">
        <v>3.573</v>
      </c>
      <c r="I58" s="857"/>
      <c r="J58" s="848">
        <v>4.4800000000000004</v>
      </c>
      <c r="K58" s="505">
        <v>5.5380000000000003</v>
      </c>
      <c r="L58" s="505"/>
      <c r="M58" s="505"/>
      <c r="N58" s="505"/>
      <c r="O58" s="1370"/>
      <c r="S58"/>
    </row>
    <row r="59" spans="2:19" s="704" customFormat="1" ht="34.9" hidden="1" customHeight="1">
      <c r="B59" s="217">
        <v>44228</v>
      </c>
      <c r="C59" s="1116"/>
      <c r="D59" s="504">
        <v>2.2130000000000001</v>
      </c>
      <c r="E59" s="504"/>
      <c r="F59" s="855"/>
      <c r="G59" s="504">
        <v>3.016</v>
      </c>
      <c r="H59" s="504">
        <v>3.5859999999999999</v>
      </c>
      <c r="I59" s="858"/>
      <c r="J59" s="855"/>
      <c r="K59" s="504">
        <v>5.5369999999999999</v>
      </c>
      <c r="L59" s="504"/>
      <c r="M59" s="504"/>
      <c r="N59" s="504"/>
      <c r="O59" s="1371"/>
      <c r="S59"/>
    </row>
    <row r="60" spans="2:19" s="704" customFormat="1" ht="34.9" hidden="1" customHeight="1">
      <c r="B60" s="216">
        <v>44256</v>
      </c>
      <c r="C60" s="859"/>
      <c r="D60" s="505"/>
      <c r="E60" s="505"/>
      <c r="F60" s="505">
        <v>2.9329999999999998</v>
      </c>
      <c r="G60" s="848">
        <v>3.1</v>
      </c>
      <c r="H60" s="848">
        <v>3.6</v>
      </c>
      <c r="I60" s="857"/>
      <c r="J60" s="853"/>
      <c r="K60" s="505">
        <v>5.6849999999999996</v>
      </c>
      <c r="L60" s="505"/>
      <c r="M60" s="505"/>
      <c r="N60" s="505"/>
      <c r="O60" s="1370"/>
      <c r="S60"/>
    </row>
    <row r="61" spans="2:19" s="704" customFormat="1" ht="34.9" hidden="1" customHeight="1">
      <c r="B61" s="217">
        <v>44287</v>
      </c>
      <c r="C61" s="1116"/>
      <c r="D61" s="214"/>
      <c r="E61" s="214"/>
      <c r="F61" s="214"/>
      <c r="G61" s="214">
        <v>3.1589999999999998</v>
      </c>
      <c r="H61" s="214"/>
      <c r="I61" s="214"/>
      <c r="J61" s="849">
        <v>4.55</v>
      </c>
      <c r="K61" s="849">
        <v>5.75</v>
      </c>
      <c r="L61" s="504"/>
      <c r="M61" s="504"/>
      <c r="N61" s="504"/>
      <c r="O61" s="1371"/>
      <c r="S61"/>
    </row>
    <row r="62" spans="2:19" s="704" customFormat="1" ht="34.9" hidden="1" customHeight="1">
      <c r="B62" s="216">
        <v>44317</v>
      </c>
      <c r="C62" s="859"/>
      <c r="D62" s="856">
        <v>2.2999999999999998</v>
      </c>
      <c r="E62" s="212" t="s">
        <v>455</v>
      </c>
      <c r="F62" s="212">
        <v>2.9990000000000001</v>
      </c>
      <c r="G62" s="856">
        <v>3.19</v>
      </c>
      <c r="H62" s="212"/>
      <c r="I62" s="212"/>
      <c r="J62" s="848">
        <v>4.5999999999999996</v>
      </c>
      <c r="K62" s="505">
        <v>5.8479999999999999</v>
      </c>
      <c r="L62" s="505"/>
      <c r="M62" s="505"/>
      <c r="N62" s="505"/>
      <c r="O62" s="1370"/>
      <c r="S62"/>
    </row>
    <row r="63" spans="2:19" s="704" customFormat="1" ht="34.9" hidden="1" customHeight="1">
      <c r="B63" s="217">
        <v>44348</v>
      </c>
      <c r="C63" s="1116"/>
      <c r="D63" s="850">
        <v>2.2999999999999998</v>
      </c>
      <c r="E63" s="214" t="s">
        <v>442</v>
      </c>
      <c r="F63" s="214">
        <v>2.9990000000000001</v>
      </c>
      <c r="G63" s="214">
        <v>3.198</v>
      </c>
      <c r="H63" s="850"/>
      <c r="I63" s="214"/>
      <c r="J63" s="849">
        <v>4.6500000000000004</v>
      </c>
      <c r="K63" s="849">
        <v>5.9</v>
      </c>
      <c r="L63" s="504"/>
      <c r="M63" s="504"/>
      <c r="N63" s="504"/>
      <c r="O63" s="1371"/>
      <c r="S63"/>
    </row>
    <row r="64" spans="2:19" s="704" customFormat="1" ht="34.9" hidden="1" customHeight="1">
      <c r="B64" s="216">
        <v>44378</v>
      </c>
      <c r="C64" s="859"/>
      <c r="D64" s="212"/>
      <c r="E64" s="212"/>
      <c r="F64" s="212"/>
      <c r="G64" s="212">
        <v>3.2450000000000001</v>
      </c>
      <c r="H64" s="856"/>
      <c r="I64" s="212"/>
      <c r="J64" s="848">
        <v>4.7</v>
      </c>
      <c r="K64" s="853"/>
      <c r="L64" s="505"/>
      <c r="M64" s="505"/>
      <c r="N64" s="505"/>
      <c r="O64" s="1370"/>
      <c r="S64"/>
    </row>
    <row r="65" spans="2:19" s="704" customFormat="1" ht="34.9" hidden="1" customHeight="1">
      <c r="B65" s="217">
        <v>44409</v>
      </c>
      <c r="C65" s="1116"/>
      <c r="D65" s="214"/>
      <c r="E65" s="214"/>
      <c r="F65" s="214">
        <v>2.9180000000000001</v>
      </c>
      <c r="G65" s="214">
        <v>3.1989999999999998</v>
      </c>
      <c r="H65" s="850" t="s">
        <v>443</v>
      </c>
      <c r="I65" s="214"/>
      <c r="J65" s="854"/>
      <c r="K65" s="855"/>
      <c r="L65" s="504"/>
      <c r="M65" s="504"/>
      <c r="N65" s="504"/>
      <c r="O65" s="1371"/>
      <c r="S65"/>
    </row>
    <row r="66" spans="2:19" s="704" customFormat="1" ht="34.9" hidden="1" customHeight="1">
      <c r="B66" s="216">
        <v>44440</v>
      </c>
      <c r="C66" s="859"/>
      <c r="D66" s="212"/>
      <c r="E66" s="212"/>
      <c r="F66" s="212">
        <v>2.9319999999999999</v>
      </c>
      <c r="G66" s="212">
        <v>3.1720000000000002</v>
      </c>
      <c r="H66" s="856"/>
      <c r="I66" s="212"/>
      <c r="J66" s="848">
        <v>4.72</v>
      </c>
      <c r="K66" s="853"/>
      <c r="L66" s="505"/>
      <c r="M66" s="505"/>
      <c r="N66" s="505"/>
      <c r="O66" s="1370"/>
      <c r="S66"/>
    </row>
    <row r="67" spans="2:19" s="704" customFormat="1" ht="34.9" hidden="1" customHeight="1">
      <c r="B67" s="217">
        <v>44470</v>
      </c>
      <c r="C67" s="1116">
        <v>2.298</v>
      </c>
      <c r="D67" s="214"/>
      <c r="E67" s="214"/>
      <c r="F67" s="214">
        <v>3.0739999999999998</v>
      </c>
      <c r="G67" s="850">
        <v>3.24</v>
      </c>
      <c r="H67" s="214"/>
      <c r="I67" s="214"/>
      <c r="J67" s="849">
        <v>4.82</v>
      </c>
      <c r="K67" s="855"/>
      <c r="L67" s="504"/>
      <c r="M67" s="504"/>
      <c r="N67" s="504"/>
      <c r="O67" s="1371"/>
      <c r="S67"/>
    </row>
    <row r="68" spans="2:19" s="704" customFormat="1" ht="34.9" hidden="1" customHeight="1">
      <c r="B68" s="216">
        <v>44501</v>
      </c>
      <c r="C68" s="859"/>
      <c r="D68" s="856">
        <v>2.4</v>
      </c>
      <c r="E68" s="212"/>
      <c r="F68" s="856">
        <v>3.1320000000000001</v>
      </c>
      <c r="G68" s="212">
        <v>3.3660000000000001</v>
      </c>
      <c r="H68" s="212"/>
      <c r="I68" s="212"/>
      <c r="J68" s="853"/>
      <c r="K68" s="505">
        <v>5.9989999999999997</v>
      </c>
      <c r="L68" s="505"/>
      <c r="M68" s="505"/>
      <c r="N68" s="505" t="s">
        <v>357</v>
      </c>
      <c r="O68" s="1370"/>
      <c r="S68"/>
    </row>
    <row r="69" spans="2:19" s="704" customFormat="1" ht="34.9" hidden="1" customHeight="1">
      <c r="B69" s="217">
        <v>44531</v>
      </c>
      <c r="C69" s="1116"/>
      <c r="D69" s="214">
        <v>2.3849999999999998</v>
      </c>
      <c r="E69" s="214"/>
      <c r="F69" s="850">
        <v>3.25</v>
      </c>
      <c r="G69" s="214"/>
      <c r="H69" s="214"/>
      <c r="I69" s="214"/>
      <c r="J69" s="855"/>
      <c r="K69" s="855"/>
      <c r="L69" s="504"/>
      <c r="M69" s="504"/>
      <c r="N69" s="504"/>
      <c r="O69" s="1371"/>
      <c r="S69"/>
    </row>
    <row r="70" spans="2:19" s="704" customFormat="1" ht="34.9" hidden="1" customHeight="1">
      <c r="B70" s="215">
        <v>2022</v>
      </c>
      <c r="C70" s="1117"/>
      <c r="D70" s="215"/>
      <c r="E70" s="215"/>
      <c r="F70" s="902"/>
      <c r="G70" s="902"/>
      <c r="H70" s="902"/>
      <c r="I70" s="903"/>
      <c r="J70" s="902"/>
      <c r="K70" s="902"/>
      <c r="L70" s="215"/>
      <c r="M70" s="215"/>
      <c r="N70" s="215"/>
      <c r="O70" s="1372"/>
      <c r="S70"/>
    </row>
    <row r="71" spans="2:19" s="704" customFormat="1" ht="34.9" hidden="1" customHeight="1">
      <c r="B71" s="216">
        <v>44562</v>
      </c>
      <c r="C71" s="859"/>
      <c r="D71" s="505"/>
      <c r="E71" s="505"/>
      <c r="F71" s="505">
        <v>3.2989999999999999</v>
      </c>
      <c r="G71" s="853"/>
      <c r="H71" s="853"/>
      <c r="I71" s="857"/>
      <c r="J71" s="848">
        <v>4.95</v>
      </c>
      <c r="K71" s="853"/>
      <c r="L71" s="505"/>
      <c r="M71" s="505"/>
      <c r="N71" s="505"/>
      <c r="O71" s="1370"/>
      <c r="S71"/>
    </row>
    <row r="72" spans="2:19" s="704" customFormat="1" ht="34.9" hidden="1" customHeight="1">
      <c r="B72" s="217">
        <v>44593</v>
      </c>
      <c r="C72" s="1116"/>
      <c r="D72" s="504">
        <v>2.589</v>
      </c>
      <c r="E72" s="504"/>
      <c r="F72" s="504">
        <v>3.4870000000000001</v>
      </c>
      <c r="G72" s="849">
        <v>3.7</v>
      </c>
      <c r="H72" s="855"/>
      <c r="I72" s="858"/>
      <c r="J72" s="849">
        <v>5.0270000000000001</v>
      </c>
      <c r="K72" s="855"/>
      <c r="L72" s="504"/>
      <c r="M72" s="504"/>
      <c r="N72" s="504"/>
      <c r="O72" s="1371"/>
      <c r="S72"/>
    </row>
    <row r="73" spans="2:19" s="704" customFormat="1" ht="34.9" hidden="1" customHeight="1">
      <c r="B73" s="216">
        <v>44621</v>
      </c>
      <c r="C73" s="859"/>
      <c r="D73" s="505"/>
      <c r="E73" s="505">
        <v>3.5449999999999999</v>
      </c>
      <c r="F73" s="505">
        <v>3.6680000000000001</v>
      </c>
      <c r="G73" s="505">
        <v>4.0979999999999999</v>
      </c>
      <c r="H73" s="853"/>
      <c r="I73" s="857"/>
      <c r="J73" s="851"/>
      <c r="K73" s="853"/>
      <c r="L73" s="505"/>
      <c r="M73" s="505"/>
      <c r="N73" s="505"/>
      <c r="O73" s="1370"/>
      <c r="S73"/>
    </row>
    <row r="74" spans="2:19" s="704" customFormat="1" ht="34.9" hidden="1" customHeight="1">
      <c r="B74" s="217">
        <v>44652</v>
      </c>
      <c r="C74" s="1116"/>
      <c r="D74" s="504">
        <v>3.1779999999999999</v>
      </c>
      <c r="E74" s="849">
        <v>3.85</v>
      </c>
      <c r="F74" s="855"/>
      <c r="G74" s="504">
        <v>4.4420000000000002</v>
      </c>
      <c r="H74" s="504"/>
      <c r="I74" s="858"/>
      <c r="J74" s="854"/>
      <c r="K74" s="855"/>
      <c r="L74" s="504"/>
      <c r="M74" s="504"/>
      <c r="N74" s="504"/>
      <c r="O74" s="1371"/>
      <c r="S74"/>
    </row>
    <row r="75" spans="2:19" s="704" customFormat="1" ht="34.9" hidden="1" customHeight="1">
      <c r="B75" s="216">
        <v>44682</v>
      </c>
      <c r="C75" s="859"/>
      <c r="D75" s="505">
        <v>3.0489999999999999</v>
      </c>
      <c r="E75" s="848">
        <v>3.87</v>
      </c>
      <c r="F75" s="853"/>
      <c r="G75" s="853"/>
      <c r="H75" s="505">
        <v>5.1180000000000003</v>
      </c>
      <c r="I75" s="857"/>
      <c r="J75" s="851"/>
      <c r="K75" s="853"/>
      <c r="L75" s="505"/>
      <c r="M75" s="505"/>
      <c r="N75" s="505"/>
      <c r="O75" s="1370"/>
      <c r="S75"/>
    </row>
    <row r="76" spans="2:19" s="704" customFormat="1" ht="34.9" hidden="1" customHeight="1">
      <c r="B76" s="217">
        <v>44713</v>
      </c>
      <c r="C76" s="1116"/>
      <c r="D76" s="504">
        <v>4.226</v>
      </c>
      <c r="E76" s="504">
        <v>4.5030000000000001</v>
      </c>
      <c r="F76" s="855"/>
      <c r="G76" s="855"/>
      <c r="H76" s="849">
        <v>5.18</v>
      </c>
      <c r="I76" s="858"/>
      <c r="J76" s="849">
        <v>6.5</v>
      </c>
      <c r="K76" s="855"/>
      <c r="L76" s="504"/>
      <c r="M76" s="504" t="s">
        <v>359</v>
      </c>
      <c r="N76" s="504"/>
      <c r="O76" s="1371"/>
      <c r="S76"/>
    </row>
    <row r="77" spans="2:19" s="704" customFormat="1" ht="34.9" hidden="1" customHeight="1">
      <c r="B77" s="216">
        <v>44743</v>
      </c>
      <c r="C77" s="859"/>
      <c r="D77" s="505">
        <v>4.8010000000000002</v>
      </c>
      <c r="E77" s="505"/>
      <c r="F77" s="853"/>
      <c r="G77" s="853"/>
      <c r="H77" s="848">
        <v>5.18</v>
      </c>
      <c r="I77" s="857"/>
      <c r="J77" s="851"/>
      <c r="K77" s="853"/>
      <c r="L77" s="505"/>
      <c r="M77" s="505" t="s">
        <v>359</v>
      </c>
      <c r="N77" s="505"/>
      <c r="O77" s="1370"/>
      <c r="S77"/>
    </row>
    <row r="78" spans="2:19" s="704" customFormat="1" ht="34.9" hidden="1" customHeight="1">
      <c r="B78" s="217">
        <v>44774</v>
      </c>
      <c r="C78" s="1116"/>
      <c r="D78" s="504">
        <v>4.8010000000000002</v>
      </c>
      <c r="E78" s="504"/>
      <c r="F78" s="849">
        <v>5.25</v>
      </c>
      <c r="G78" s="855"/>
      <c r="H78" s="849">
        <v>5.39</v>
      </c>
      <c r="I78" s="858"/>
      <c r="J78" s="849">
        <v>6.976</v>
      </c>
      <c r="K78" s="855"/>
      <c r="L78" s="504"/>
      <c r="M78" s="504"/>
      <c r="N78" s="504"/>
      <c r="O78" s="1371"/>
      <c r="S78"/>
    </row>
    <row r="79" spans="2:19" s="704" customFormat="1" ht="34.9" hidden="1" customHeight="1">
      <c r="B79" s="216">
        <v>44805</v>
      </c>
      <c r="C79" s="859" t="s">
        <v>123</v>
      </c>
      <c r="D79" s="505" t="s">
        <v>123</v>
      </c>
      <c r="E79" s="505" t="s">
        <v>123</v>
      </c>
      <c r="F79" s="853" t="s">
        <v>123</v>
      </c>
      <c r="G79" s="853" t="s">
        <v>123</v>
      </c>
      <c r="H79" s="505">
        <v>6.1879999999999997</v>
      </c>
      <c r="I79" s="505" t="s">
        <v>123</v>
      </c>
      <c r="J79" s="848">
        <v>7.141</v>
      </c>
      <c r="K79" s="505" t="s">
        <v>123</v>
      </c>
      <c r="L79" s="505" t="s">
        <v>123</v>
      </c>
      <c r="M79" s="505" t="s">
        <v>359</v>
      </c>
      <c r="N79" s="505" t="s">
        <v>123</v>
      </c>
      <c r="O79" s="1370"/>
      <c r="S79"/>
    </row>
    <row r="80" spans="2:19" s="704" customFormat="1" ht="34.9" hidden="1" customHeight="1">
      <c r="B80" s="217">
        <v>44835</v>
      </c>
      <c r="C80" s="1116" t="s">
        <v>123</v>
      </c>
      <c r="D80" s="504" t="s">
        <v>123</v>
      </c>
      <c r="E80" s="849">
        <v>5.9</v>
      </c>
      <c r="F80" s="855" t="s">
        <v>123</v>
      </c>
      <c r="G80" s="855" t="s">
        <v>123</v>
      </c>
      <c r="H80" s="504" t="s">
        <v>123</v>
      </c>
      <c r="I80" s="504" t="s">
        <v>123</v>
      </c>
      <c r="J80" s="849">
        <v>7.5659999999999998</v>
      </c>
      <c r="K80" s="504" t="s">
        <v>123</v>
      </c>
      <c r="L80" s="504" t="s">
        <v>358</v>
      </c>
      <c r="M80" s="504" t="s">
        <v>123</v>
      </c>
      <c r="N80" s="504" t="s">
        <v>123</v>
      </c>
      <c r="O80" s="1371"/>
      <c r="S80"/>
    </row>
    <row r="81" spans="2:19" s="704" customFormat="1" ht="34.9" hidden="1" customHeight="1">
      <c r="B81" s="216">
        <v>44866</v>
      </c>
      <c r="C81" s="859" t="s">
        <v>123</v>
      </c>
      <c r="D81" s="505" t="s">
        <v>123</v>
      </c>
      <c r="E81" s="212" t="s">
        <v>123</v>
      </c>
      <c r="F81" s="212" t="s">
        <v>123</v>
      </c>
      <c r="G81" s="212" t="s">
        <v>123</v>
      </c>
      <c r="H81" s="212">
        <v>6.9039999999999999</v>
      </c>
      <c r="I81" s="505" t="s">
        <v>123</v>
      </c>
      <c r="J81" s="848">
        <v>7.6760000000000002</v>
      </c>
      <c r="K81" s="505" t="s">
        <v>123</v>
      </c>
      <c r="L81" s="505" t="s">
        <v>123</v>
      </c>
      <c r="M81" s="505" t="s">
        <v>123</v>
      </c>
      <c r="N81" s="505" t="s">
        <v>123</v>
      </c>
      <c r="O81" s="1370"/>
      <c r="S81"/>
    </row>
    <row r="82" spans="2:19" s="704" customFormat="1" ht="34.9" hidden="1" customHeight="1">
      <c r="B82" s="217">
        <v>44896</v>
      </c>
      <c r="C82" s="1116" t="s">
        <v>123</v>
      </c>
      <c r="D82" s="504" t="s">
        <v>123</v>
      </c>
      <c r="E82" s="214" t="s">
        <v>123</v>
      </c>
      <c r="F82" s="214" t="s">
        <v>123</v>
      </c>
      <c r="G82" s="214" t="s">
        <v>444</v>
      </c>
      <c r="H82" s="214" t="s">
        <v>123</v>
      </c>
      <c r="I82" s="504" t="s">
        <v>123</v>
      </c>
      <c r="J82" s="855"/>
      <c r="K82" s="504" t="s">
        <v>123</v>
      </c>
      <c r="L82" s="504" t="s">
        <v>123</v>
      </c>
      <c r="M82" s="504" t="s">
        <v>123</v>
      </c>
      <c r="N82" s="504" t="s">
        <v>123</v>
      </c>
      <c r="O82" s="1371"/>
      <c r="S82"/>
    </row>
    <row r="83" spans="2:19" s="704" customFormat="1" ht="34.9" hidden="1" customHeight="1">
      <c r="B83" s="215">
        <v>2023</v>
      </c>
      <c r="C83" s="1117"/>
      <c r="D83" s="215"/>
      <c r="E83" s="215"/>
      <c r="F83" s="902"/>
      <c r="G83" s="902"/>
      <c r="H83" s="902"/>
      <c r="I83" s="903"/>
      <c r="J83" s="902"/>
      <c r="K83" s="902"/>
      <c r="L83" s="215"/>
      <c r="M83" s="215"/>
      <c r="N83" s="215"/>
      <c r="O83" s="1372"/>
      <c r="S83"/>
    </row>
    <row r="84" spans="2:19" s="704" customFormat="1" ht="45" hidden="1" customHeight="1">
      <c r="B84" s="216">
        <v>44927</v>
      </c>
      <c r="C84" s="859" t="s">
        <v>123</v>
      </c>
      <c r="D84" s="212" t="s">
        <v>123</v>
      </c>
      <c r="E84" s="856">
        <v>6.3</v>
      </c>
      <c r="F84" s="212" t="s">
        <v>123</v>
      </c>
      <c r="G84" s="505" t="s">
        <v>123</v>
      </c>
      <c r="H84" s="505" t="s">
        <v>123</v>
      </c>
      <c r="I84" s="505" t="s">
        <v>123</v>
      </c>
      <c r="J84" s="505" t="s">
        <v>123</v>
      </c>
      <c r="K84" s="505" t="s">
        <v>123</v>
      </c>
      <c r="L84" s="505" t="s">
        <v>123</v>
      </c>
      <c r="M84" s="505" t="s">
        <v>123</v>
      </c>
      <c r="N84" s="505" t="s">
        <v>123</v>
      </c>
      <c r="O84" s="1370"/>
      <c r="S84"/>
    </row>
    <row r="85" spans="2:19" s="704" customFormat="1" ht="45" hidden="1" customHeight="1">
      <c r="B85" s="217">
        <v>44958</v>
      </c>
      <c r="C85" s="1116" t="s">
        <v>123</v>
      </c>
      <c r="D85" s="214" t="s">
        <v>123</v>
      </c>
      <c r="E85" s="214" t="s">
        <v>123</v>
      </c>
      <c r="F85" s="214" t="s">
        <v>123</v>
      </c>
      <c r="G85" s="504" t="s">
        <v>123</v>
      </c>
      <c r="H85" s="504" t="s">
        <v>123</v>
      </c>
      <c r="I85" s="504" t="s">
        <v>123</v>
      </c>
      <c r="J85" s="504">
        <v>7.468</v>
      </c>
      <c r="K85" s="504" t="s">
        <v>123</v>
      </c>
      <c r="L85" s="504" t="s">
        <v>123</v>
      </c>
      <c r="M85" s="504" t="s">
        <v>123</v>
      </c>
      <c r="N85" s="504" t="s">
        <v>123</v>
      </c>
      <c r="O85" s="1371"/>
      <c r="S85"/>
    </row>
    <row r="86" spans="2:19" s="704" customFormat="1" ht="45" hidden="1" customHeight="1">
      <c r="B86" s="216">
        <v>44986</v>
      </c>
      <c r="C86" s="859" t="s">
        <v>123</v>
      </c>
      <c r="D86" s="212" t="s">
        <v>456</v>
      </c>
      <c r="E86" s="212" t="s">
        <v>123</v>
      </c>
      <c r="F86" s="212">
        <v>7.0129999999999999</v>
      </c>
      <c r="G86" s="505" t="s">
        <v>123</v>
      </c>
      <c r="H86" s="505">
        <v>6.9480000000000004</v>
      </c>
      <c r="I86" s="505">
        <v>7.2380000000000004</v>
      </c>
      <c r="J86" s="505" t="s">
        <v>123</v>
      </c>
      <c r="K86" s="505" t="s">
        <v>123</v>
      </c>
      <c r="L86" s="505" t="s">
        <v>123</v>
      </c>
      <c r="M86" s="505" t="s">
        <v>123</v>
      </c>
      <c r="N86" s="505" t="s">
        <v>123</v>
      </c>
      <c r="O86" s="1370"/>
      <c r="S86"/>
    </row>
    <row r="87" spans="2:19" s="704" customFormat="1" ht="45" hidden="1" customHeight="1">
      <c r="B87" s="217">
        <v>45017</v>
      </c>
      <c r="C87" s="1116" t="s">
        <v>123</v>
      </c>
      <c r="D87" s="214" t="s">
        <v>123</v>
      </c>
      <c r="E87" s="214" t="s">
        <v>123</v>
      </c>
      <c r="F87" s="214" t="s">
        <v>123</v>
      </c>
      <c r="G87" s="504">
        <v>6.9160000000000004</v>
      </c>
      <c r="H87" s="504" t="s">
        <v>123</v>
      </c>
      <c r="I87" s="504" t="s">
        <v>123</v>
      </c>
      <c r="J87" s="504" t="s">
        <v>123</v>
      </c>
      <c r="K87" s="504" t="s">
        <v>123</v>
      </c>
      <c r="L87" s="504" t="s">
        <v>123</v>
      </c>
      <c r="M87" s="504" t="s">
        <v>123</v>
      </c>
      <c r="N87" s="504" t="s">
        <v>123</v>
      </c>
      <c r="O87" s="1371"/>
      <c r="S87"/>
    </row>
    <row r="88" spans="2:19" s="704" customFormat="1" ht="45" hidden="1" customHeight="1">
      <c r="B88" s="216">
        <v>45047</v>
      </c>
      <c r="C88" s="859" t="s">
        <v>123</v>
      </c>
      <c r="D88" s="212" t="s">
        <v>123</v>
      </c>
      <c r="E88" s="212" t="s">
        <v>457</v>
      </c>
      <c r="F88" s="212" t="s">
        <v>123</v>
      </c>
      <c r="G88" s="505">
        <v>6.6260000000000003</v>
      </c>
      <c r="H88" s="505" t="s">
        <v>123</v>
      </c>
      <c r="I88" s="505" t="s">
        <v>123</v>
      </c>
      <c r="J88" s="505" t="s">
        <v>123</v>
      </c>
      <c r="K88" s="505" t="s">
        <v>123</v>
      </c>
      <c r="L88" s="505" t="s">
        <v>123</v>
      </c>
      <c r="M88" s="505" t="s">
        <v>123</v>
      </c>
      <c r="N88" s="505" t="s">
        <v>123</v>
      </c>
      <c r="O88" s="1370"/>
      <c r="S88"/>
    </row>
    <row r="89" spans="2:19" s="704" customFormat="1" ht="45" hidden="1" customHeight="1">
      <c r="B89" s="217">
        <v>45078</v>
      </c>
      <c r="C89" s="1116" t="s">
        <v>123</v>
      </c>
      <c r="D89" s="214" t="s">
        <v>123</v>
      </c>
      <c r="E89" s="214" t="s">
        <v>123</v>
      </c>
      <c r="F89" s="214" t="s">
        <v>123</v>
      </c>
      <c r="G89" s="504" t="s">
        <v>123</v>
      </c>
      <c r="H89" s="504" t="s">
        <v>123</v>
      </c>
      <c r="I89" s="504">
        <v>6.6840000000000002</v>
      </c>
      <c r="J89" s="849">
        <v>6.87</v>
      </c>
      <c r="K89" s="504" t="s">
        <v>123</v>
      </c>
      <c r="L89" s="504" t="s">
        <v>123</v>
      </c>
      <c r="M89" s="504" t="s">
        <v>123</v>
      </c>
      <c r="N89" s="504" t="s">
        <v>123</v>
      </c>
      <c r="O89" s="1371"/>
      <c r="S89"/>
    </row>
    <row r="90" spans="2:19" s="704" customFormat="1" ht="45" hidden="1" customHeight="1">
      <c r="B90" s="216">
        <v>45108</v>
      </c>
      <c r="C90" s="859" t="s">
        <v>123</v>
      </c>
      <c r="D90" s="212" t="s">
        <v>123</v>
      </c>
      <c r="E90" s="212" t="s">
        <v>123</v>
      </c>
      <c r="F90" s="212">
        <v>6.8360000000000003</v>
      </c>
      <c r="G90" s="505" t="s">
        <v>123</v>
      </c>
      <c r="H90" s="505">
        <v>6.5730000000000004</v>
      </c>
      <c r="I90" s="505" t="s">
        <v>123</v>
      </c>
      <c r="J90" s="505" t="s">
        <v>123</v>
      </c>
      <c r="K90" s="505" t="s">
        <v>123</v>
      </c>
      <c r="L90" s="505" t="s">
        <v>362</v>
      </c>
      <c r="M90" s="505" t="s">
        <v>123</v>
      </c>
      <c r="N90" s="505" t="s">
        <v>123</v>
      </c>
      <c r="O90" s="1370"/>
      <c r="S90"/>
    </row>
    <row r="91" spans="2:19" s="704" customFormat="1" ht="45" hidden="1" customHeight="1">
      <c r="B91" s="217">
        <v>45139</v>
      </c>
      <c r="C91" s="1116" t="s">
        <v>123</v>
      </c>
      <c r="D91" s="214" t="s">
        <v>123</v>
      </c>
      <c r="E91" s="214" t="s">
        <v>123</v>
      </c>
      <c r="F91" s="214" t="s">
        <v>123</v>
      </c>
      <c r="G91" s="504" t="s">
        <v>123</v>
      </c>
      <c r="H91" s="504">
        <v>6.5650000000000004</v>
      </c>
      <c r="I91" s="504" t="s">
        <v>123</v>
      </c>
      <c r="J91" s="504" t="s">
        <v>123</v>
      </c>
      <c r="K91" s="504" t="s">
        <v>123</v>
      </c>
      <c r="L91" s="504" t="s">
        <v>362</v>
      </c>
      <c r="M91" s="504" t="s">
        <v>123</v>
      </c>
      <c r="N91" s="504" t="s">
        <v>123</v>
      </c>
      <c r="O91" s="1371"/>
      <c r="S91"/>
    </row>
    <row r="92" spans="2:19" s="704" customFormat="1" ht="45" hidden="1" customHeight="1">
      <c r="B92" s="216">
        <v>45170</v>
      </c>
      <c r="C92" s="859" t="s">
        <v>123</v>
      </c>
      <c r="D92" s="212" t="s">
        <v>123</v>
      </c>
      <c r="E92" s="212" t="s">
        <v>681</v>
      </c>
      <c r="F92" s="212" t="s">
        <v>682</v>
      </c>
      <c r="G92" s="505">
        <v>6.8280000000000003</v>
      </c>
      <c r="H92" s="505">
        <v>6.734</v>
      </c>
      <c r="I92" s="505" t="s">
        <v>123</v>
      </c>
      <c r="J92" s="505" t="s">
        <v>123</v>
      </c>
      <c r="K92" s="505" t="s">
        <v>123</v>
      </c>
      <c r="L92" s="505" t="s">
        <v>362</v>
      </c>
      <c r="M92" s="505" t="s">
        <v>123</v>
      </c>
      <c r="N92" s="505" t="s">
        <v>123</v>
      </c>
      <c r="O92" s="1370"/>
      <c r="S92"/>
    </row>
    <row r="93" spans="2:19" s="704" customFormat="1" ht="45" hidden="1" customHeight="1">
      <c r="B93" s="217">
        <v>45201</v>
      </c>
      <c r="C93" s="1116" t="s">
        <v>123</v>
      </c>
      <c r="D93" s="214" t="s">
        <v>123</v>
      </c>
      <c r="E93" s="214" t="s">
        <v>123</v>
      </c>
      <c r="F93" s="214" t="s">
        <v>682</v>
      </c>
      <c r="G93" s="849">
        <v>6.97</v>
      </c>
      <c r="H93" s="504">
        <v>6.9989999999999997</v>
      </c>
      <c r="I93" s="504" t="s">
        <v>123</v>
      </c>
      <c r="J93" s="504" t="s">
        <v>123</v>
      </c>
      <c r="K93" s="504" t="s">
        <v>123</v>
      </c>
      <c r="L93" s="504" t="s">
        <v>362</v>
      </c>
      <c r="M93" s="504" t="s">
        <v>123</v>
      </c>
      <c r="N93" s="504" t="s">
        <v>123</v>
      </c>
      <c r="O93" s="1371"/>
      <c r="S93"/>
    </row>
    <row r="94" spans="2:19" s="704" customFormat="1" ht="49.9" hidden="1" customHeight="1">
      <c r="B94" s="216">
        <v>45231</v>
      </c>
      <c r="C94" s="859" t="s">
        <v>880</v>
      </c>
      <c r="D94" s="212" t="s">
        <v>123</v>
      </c>
      <c r="E94" s="212" t="s">
        <v>123</v>
      </c>
      <c r="F94" s="212" t="s">
        <v>796</v>
      </c>
      <c r="G94" s="505">
        <v>6.899</v>
      </c>
      <c r="H94" s="848">
        <v>6.88</v>
      </c>
      <c r="I94" s="505" t="s">
        <v>123</v>
      </c>
      <c r="J94" s="505" t="s">
        <v>123</v>
      </c>
      <c r="K94" s="505" t="s">
        <v>123</v>
      </c>
      <c r="L94" s="505" t="s">
        <v>123</v>
      </c>
      <c r="M94" s="505" t="s">
        <v>123</v>
      </c>
      <c r="N94" s="505" t="s">
        <v>123</v>
      </c>
      <c r="O94" s="1370"/>
      <c r="S94"/>
    </row>
    <row r="95" spans="2:19" s="704" customFormat="1" ht="34.9" hidden="1" customHeight="1">
      <c r="B95" s="553">
        <v>45261</v>
      </c>
      <c r="C95" s="1120" t="s">
        <v>123</v>
      </c>
      <c r="D95" s="861" t="s">
        <v>123</v>
      </c>
      <c r="E95" s="861" t="s">
        <v>123</v>
      </c>
      <c r="F95" s="861" t="s">
        <v>123</v>
      </c>
      <c r="G95" s="862" t="s">
        <v>123</v>
      </c>
      <c r="H95" s="860" t="s">
        <v>123</v>
      </c>
      <c r="I95" s="860" t="s">
        <v>123</v>
      </c>
      <c r="J95" s="860" t="s">
        <v>123</v>
      </c>
      <c r="K95" s="860" t="s">
        <v>123</v>
      </c>
      <c r="L95" s="863" t="s">
        <v>123</v>
      </c>
      <c r="M95" s="860" t="s">
        <v>123</v>
      </c>
      <c r="N95" s="860" t="s">
        <v>123</v>
      </c>
      <c r="O95" s="1371"/>
      <c r="S95"/>
    </row>
    <row r="96" spans="2:19" s="704" customFormat="1" ht="34.9" hidden="1" customHeight="1">
      <c r="B96" s="1009">
        <v>2024</v>
      </c>
      <c r="C96" s="1121"/>
      <c r="D96" s="1009"/>
      <c r="E96" s="1009"/>
      <c r="F96" s="1044"/>
      <c r="G96" s="1044"/>
      <c r="H96" s="1044"/>
      <c r="I96" s="1045"/>
      <c r="J96" s="1044"/>
      <c r="K96" s="1044"/>
      <c r="L96" s="1009"/>
      <c r="M96" s="1009"/>
      <c r="N96" s="1009"/>
      <c r="O96" s="1372"/>
      <c r="S96"/>
    </row>
    <row r="97" spans="2:19" s="704" customFormat="1" ht="45" hidden="1" customHeight="1">
      <c r="B97" s="216">
        <v>45292</v>
      </c>
      <c r="C97" s="859" t="s">
        <v>123</v>
      </c>
      <c r="D97" s="212" t="s">
        <v>123</v>
      </c>
      <c r="E97" s="212" t="s">
        <v>995</v>
      </c>
      <c r="F97" s="212" t="s">
        <v>123</v>
      </c>
      <c r="G97" s="505">
        <v>6.2949999999999999</v>
      </c>
      <c r="H97" s="505">
        <v>6.3860000000000001</v>
      </c>
      <c r="I97" s="848">
        <v>6.37</v>
      </c>
      <c r="J97" s="505" t="s">
        <v>123</v>
      </c>
      <c r="K97" s="505" t="s">
        <v>123</v>
      </c>
      <c r="L97" s="505" t="s">
        <v>123</v>
      </c>
      <c r="M97" s="505" t="s">
        <v>123</v>
      </c>
      <c r="N97" s="505" t="s">
        <v>123</v>
      </c>
      <c r="O97" s="1370"/>
      <c r="S97"/>
    </row>
    <row r="98" spans="2:19" s="704" customFormat="1" ht="45" hidden="1" customHeight="1">
      <c r="B98" s="217">
        <v>45323</v>
      </c>
      <c r="C98" s="1116" t="s">
        <v>123</v>
      </c>
      <c r="D98" s="214" t="s">
        <v>123</v>
      </c>
      <c r="E98" s="850">
        <v>6.85</v>
      </c>
      <c r="F98" s="214">
        <v>6.8479999999999999</v>
      </c>
      <c r="G98" s="849">
        <v>6.5549999999999997</v>
      </c>
      <c r="H98" s="504">
        <v>6.4130000000000003</v>
      </c>
      <c r="I98" s="504" t="s">
        <v>123</v>
      </c>
      <c r="J98" s="504" t="s">
        <v>123</v>
      </c>
      <c r="K98" s="504" t="s">
        <v>123</v>
      </c>
      <c r="L98" s="504" t="s">
        <v>123</v>
      </c>
      <c r="M98" s="504" t="s">
        <v>123</v>
      </c>
      <c r="N98" s="504" t="s">
        <v>123</v>
      </c>
      <c r="O98" s="1371"/>
      <c r="S98"/>
    </row>
    <row r="99" spans="2:19" s="704" customFormat="1" ht="45" hidden="1" customHeight="1">
      <c r="B99" s="216">
        <v>45352</v>
      </c>
      <c r="C99" s="859" t="s">
        <v>123</v>
      </c>
      <c r="D99" s="212" t="s">
        <v>123</v>
      </c>
      <c r="E99" s="212">
        <v>6.8680000000000003</v>
      </c>
      <c r="F99" s="212" t="s">
        <v>123</v>
      </c>
      <c r="G99" s="848">
        <v>6.7</v>
      </c>
      <c r="H99" s="505" t="s">
        <v>123</v>
      </c>
      <c r="I99" s="505" t="s">
        <v>123</v>
      </c>
      <c r="J99" s="505" t="s">
        <v>123</v>
      </c>
      <c r="K99" s="505" t="s">
        <v>123</v>
      </c>
      <c r="L99" s="505" t="s">
        <v>123</v>
      </c>
      <c r="M99" s="505" t="s">
        <v>123</v>
      </c>
      <c r="N99" s="505" t="s">
        <v>123</v>
      </c>
      <c r="O99" s="1370"/>
      <c r="S99"/>
    </row>
    <row r="100" spans="2:19" s="704" customFormat="1" ht="45" hidden="1" customHeight="1">
      <c r="B100" s="217">
        <v>45383</v>
      </c>
      <c r="C100" s="1116" t="s">
        <v>123</v>
      </c>
      <c r="D100" s="214" t="s">
        <v>123</v>
      </c>
      <c r="E100" s="850">
        <v>6.85</v>
      </c>
      <c r="F100" s="850">
        <v>6.9</v>
      </c>
      <c r="G100" s="849">
        <v>6.8470000000000004</v>
      </c>
      <c r="H100" s="849">
        <v>6.55</v>
      </c>
      <c r="I100" s="504" t="s">
        <v>123</v>
      </c>
      <c r="J100" s="504" t="s">
        <v>123</v>
      </c>
      <c r="K100" s="504" t="s">
        <v>123</v>
      </c>
      <c r="L100" s="504" t="s">
        <v>123</v>
      </c>
      <c r="M100" s="504" t="s">
        <v>123</v>
      </c>
      <c r="N100" s="504" t="s">
        <v>123</v>
      </c>
      <c r="O100" s="1371"/>
      <c r="S100"/>
    </row>
    <row r="101" spans="2:19" s="704" customFormat="1" ht="45" hidden="1" customHeight="1">
      <c r="B101" s="216">
        <v>45413</v>
      </c>
      <c r="C101" s="859" t="s">
        <v>123</v>
      </c>
      <c r="D101" s="212" t="s">
        <v>123</v>
      </c>
      <c r="E101" s="212" t="s">
        <v>1028</v>
      </c>
      <c r="F101" s="212" t="s">
        <v>123</v>
      </c>
      <c r="G101" s="848">
        <v>6.8</v>
      </c>
      <c r="H101" s="848">
        <v>6.6950000000000003</v>
      </c>
      <c r="I101" s="505" t="s">
        <v>123</v>
      </c>
      <c r="J101" s="505" t="s">
        <v>123</v>
      </c>
      <c r="K101" s="505" t="s">
        <v>123</v>
      </c>
      <c r="L101" s="505" t="s">
        <v>123</v>
      </c>
      <c r="M101" s="505" t="s">
        <v>123</v>
      </c>
      <c r="N101" s="848" t="s">
        <v>362</v>
      </c>
      <c r="O101" s="1373"/>
      <c r="S101"/>
    </row>
    <row r="102" spans="2:19" s="704" customFormat="1" ht="45" hidden="1" customHeight="1">
      <c r="B102" s="217">
        <v>45445</v>
      </c>
      <c r="C102" s="1116" t="s">
        <v>123</v>
      </c>
      <c r="D102" s="214" t="s">
        <v>123</v>
      </c>
      <c r="E102" s="850" t="s">
        <v>1028</v>
      </c>
      <c r="F102" s="214" t="s">
        <v>123</v>
      </c>
      <c r="G102" s="849" t="s">
        <v>123</v>
      </c>
      <c r="H102" s="849">
        <v>6.7489999999999997</v>
      </c>
      <c r="I102" s="504" t="s">
        <v>123</v>
      </c>
      <c r="J102" s="504" t="s">
        <v>123</v>
      </c>
      <c r="K102" s="504" t="s">
        <v>123</v>
      </c>
      <c r="L102" s="504" t="s">
        <v>123</v>
      </c>
      <c r="M102" s="504" t="s">
        <v>123</v>
      </c>
      <c r="N102" s="849" t="s">
        <v>123</v>
      </c>
      <c r="O102" s="1374"/>
      <c r="S102"/>
    </row>
    <row r="103" spans="2:19" s="704" customFormat="1" ht="45" hidden="1" customHeight="1">
      <c r="B103" s="216">
        <v>45474</v>
      </c>
      <c r="C103" s="859" t="s">
        <v>123</v>
      </c>
      <c r="D103" s="212" t="s">
        <v>123</v>
      </c>
      <c r="E103" s="212" t="s">
        <v>1028</v>
      </c>
      <c r="F103" s="212" t="s">
        <v>123</v>
      </c>
      <c r="G103" s="848" t="s">
        <v>123</v>
      </c>
      <c r="H103" s="848">
        <v>6.75</v>
      </c>
      <c r="I103" s="505" t="s">
        <v>123</v>
      </c>
      <c r="J103" s="505" t="s">
        <v>123</v>
      </c>
      <c r="K103" s="505" t="s">
        <v>123</v>
      </c>
      <c r="L103" s="505" t="s">
        <v>123</v>
      </c>
      <c r="M103" s="505" t="s">
        <v>123</v>
      </c>
      <c r="N103" s="848" t="s">
        <v>362</v>
      </c>
      <c r="O103" s="1373"/>
      <c r="S103"/>
    </row>
    <row r="104" spans="2:19" s="704" customFormat="1" ht="45" hidden="1" customHeight="1">
      <c r="B104" s="217">
        <v>45506</v>
      </c>
      <c r="C104" s="1116" t="s">
        <v>1038</v>
      </c>
      <c r="D104" s="214" t="s">
        <v>123</v>
      </c>
      <c r="E104" s="850" t="s">
        <v>123</v>
      </c>
      <c r="F104" s="214" t="s">
        <v>123</v>
      </c>
      <c r="G104" s="849" t="s">
        <v>123</v>
      </c>
      <c r="H104" s="849">
        <v>6.4720000000000004</v>
      </c>
      <c r="I104" s="504" t="s">
        <v>123</v>
      </c>
      <c r="J104" s="504" t="s">
        <v>123</v>
      </c>
      <c r="K104" s="504" t="s">
        <v>123</v>
      </c>
      <c r="L104" s="504" t="s">
        <v>123</v>
      </c>
      <c r="M104" s="504" t="s">
        <v>123</v>
      </c>
      <c r="N104" s="849" t="s">
        <v>123</v>
      </c>
      <c r="O104" s="1374"/>
      <c r="S104"/>
    </row>
    <row r="105" spans="2:19" s="704" customFormat="1" ht="45" hidden="1" customHeight="1">
      <c r="B105" s="216">
        <v>45536</v>
      </c>
      <c r="C105" s="859">
        <v>7.0010000000000003</v>
      </c>
      <c r="D105" s="212" t="s">
        <v>123</v>
      </c>
      <c r="E105" s="212" t="s">
        <v>1041</v>
      </c>
      <c r="F105" s="212" t="s">
        <v>123</v>
      </c>
      <c r="G105" s="848">
        <v>6.35</v>
      </c>
      <c r="H105" s="848"/>
      <c r="I105" s="505" t="s">
        <v>123</v>
      </c>
      <c r="J105" s="505" t="s">
        <v>123</v>
      </c>
      <c r="K105" s="505" t="s">
        <v>123</v>
      </c>
      <c r="L105" s="505" t="s">
        <v>123</v>
      </c>
      <c r="M105" s="505" t="s">
        <v>123</v>
      </c>
      <c r="N105" s="848" t="s">
        <v>123</v>
      </c>
      <c r="O105" s="1373"/>
      <c r="S105"/>
    </row>
    <row r="106" spans="2:19" s="704" customFormat="1" ht="45" hidden="1" customHeight="1">
      <c r="B106" s="217">
        <v>45566</v>
      </c>
      <c r="C106" s="1116">
        <v>6.5019999999999998</v>
      </c>
      <c r="D106" s="214" t="s">
        <v>123</v>
      </c>
      <c r="E106" s="850" t="s">
        <v>123</v>
      </c>
      <c r="F106" s="214" t="s">
        <v>123</v>
      </c>
      <c r="G106" s="849">
        <v>6.0739999999999998</v>
      </c>
      <c r="H106" s="849">
        <v>6.19</v>
      </c>
      <c r="I106" s="504" t="s">
        <v>123</v>
      </c>
      <c r="J106" s="504" t="s">
        <v>123</v>
      </c>
      <c r="K106" s="504" t="s">
        <v>123</v>
      </c>
      <c r="L106" s="504" t="s">
        <v>123</v>
      </c>
      <c r="M106" s="504" t="s">
        <v>123</v>
      </c>
      <c r="N106" s="849" t="s">
        <v>362</v>
      </c>
      <c r="O106" s="1374"/>
      <c r="S106"/>
    </row>
    <row r="107" spans="2:19" s="704" customFormat="1" ht="45" hidden="1" customHeight="1">
      <c r="B107" s="216">
        <v>45597</v>
      </c>
      <c r="C107" s="859" t="s">
        <v>123</v>
      </c>
      <c r="D107" s="212" t="s">
        <v>1043</v>
      </c>
      <c r="E107" s="212" t="s">
        <v>123</v>
      </c>
      <c r="F107" s="212" t="s">
        <v>123</v>
      </c>
      <c r="G107" s="848">
        <v>6.2350000000000003</v>
      </c>
      <c r="H107" s="848">
        <v>6.1619999999999999</v>
      </c>
      <c r="I107" s="505" t="s">
        <v>123</v>
      </c>
      <c r="J107" s="505" t="s">
        <v>123</v>
      </c>
      <c r="K107" s="505" t="s">
        <v>123</v>
      </c>
      <c r="L107" s="505" t="s">
        <v>123</v>
      </c>
      <c r="M107" s="505" t="s">
        <v>123</v>
      </c>
      <c r="N107" s="848" t="s">
        <v>123</v>
      </c>
      <c r="O107" s="1373"/>
      <c r="S107"/>
    </row>
    <row r="108" spans="2:19" s="704" customFormat="1" ht="45" hidden="1" customHeight="1">
      <c r="B108" s="553">
        <v>45628</v>
      </c>
      <c r="C108" s="1120" t="s">
        <v>123</v>
      </c>
      <c r="D108" s="861" t="s">
        <v>123</v>
      </c>
      <c r="E108" s="1141" t="s">
        <v>123</v>
      </c>
      <c r="F108" s="861" t="s">
        <v>123</v>
      </c>
      <c r="G108" s="862" t="s">
        <v>123</v>
      </c>
      <c r="H108" s="862" t="s">
        <v>123</v>
      </c>
      <c r="I108" s="860" t="s">
        <v>123</v>
      </c>
      <c r="J108" s="860" t="s">
        <v>123</v>
      </c>
      <c r="K108" s="860" t="s">
        <v>123</v>
      </c>
      <c r="L108" s="860" t="s">
        <v>123</v>
      </c>
      <c r="M108" s="860" t="s">
        <v>123</v>
      </c>
      <c r="N108" s="862" t="s">
        <v>123</v>
      </c>
      <c r="O108" s="1374"/>
      <c r="S108"/>
    </row>
    <row r="109" spans="2:19" s="704" customFormat="1" ht="34.9" customHeight="1">
      <c r="B109" s="1009">
        <v>2025</v>
      </c>
      <c r="C109" s="1121"/>
      <c r="D109" s="1009"/>
      <c r="E109" s="1009"/>
      <c r="F109" s="1044"/>
      <c r="G109" s="1044"/>
      <c r="H109" s="1044"/>
      <c r="I109" s="1045"/>
      <c r="J109" s="1044"/>
      <c r="K109" s="1044"/>
      <c r="L109" s="1009"/>
      <c r="M109" s="1009"/>
      <c r="N109" s="1009"/>
      <c r="O109" s="215"/>
      <c r="S109"/>
    </row>
    <row r="110" spans="2:19" s="704" customFormat="1" ht="45" hidden="1" customHeight="1">
      <c r="B110" s="216">
        <v>45658</v>
      </c>
      <c r="C110" s="859" t="s">
        <v>123</v>
      </c>
      <c r="D110" s="212" t="s">
        <v>123</v>
      </c>
      <c r="E110" s="212" t="s">
        <v>1047</v>
      </c>
      <c r="F110" s="212" t="s">
        <v>123</v>
      </c>
      <c r="G110" s="848">
        <v>6.09</v>
      </c>
      <c r="H110" s="848">
        <v>6.0730000000000004</v>
      </c>
      <c r="I110" s="505" t="s">
        <v>123</v>
      </c>
      <c r="J110" s="505" t="s">
        <v>123</v>
      </c>
      <c r="K110" s="505" t="s">
        <v>123</v>
      </c>
      <c r="L110" s="505" t="s">
        <v>123</v>
      </c>
      <c r="M110" s="505" t="s">
        <v>123</v>
      </c>
      <c r="N110" s="848" t="s">
        <v>123</v>
      </c>
      <c r="O110" s="848"/>
      <c r="S110"/>
    </row>
    <row r="111" spans="2:19" s="704" customFormat="1" ht="45" hidden="1" customHeight="1">
      <c r="B111" s="217">
        <v>45690</v>
      </c>
      <c r="C111" s="1116" t="s">
        <v>123</v>
      </c>
      <c r="D111" s="214" t="s">
        <v>123</v>
      </c>
      <c r="E111" s="850">
        <v>5.9</v>
      </c>
      <c r="F111" s="214" t="s">
        <v>123</v>
      </c>
      <c r="G111" s="849">
        <v>6.234</v>
      </c>
      <c r="H111" s="849">
        <v>6.2809999999999997</v>
      </c>
      <c r="I111" s="504" t="s">
        <v>123</v>
      </c>
      <c r="J111" s="504" t="s">
        <v>123</v>
      </c>
      <c r="K111" s="504" t="s">
        <v>123</v>
      </c>
      <c r="L111" s="504" t="s">
        <v>123</v>
      </c>
      <c r="M111" s="504" t="s">
        <v>123</v>
      </c>
      <c r="N111" s="849" t="s">
        <v>123</v>
      </c>
      <c r="O111" s="849"/>
      <c r="S111"/>
    </row>
    <row r="112" spans="2:19" s="704" customFormat="1" ht="45" hidden="1" customHeight="1">
      <c r="B112" s="216">
        <v>45717</v>
      </c>
      <c r="C112" s="859" t="s">
        <v>123</v>
      </c>
      <c r="D112" s="212" t="s">
        <v>123</v>
      </c>
      <c r="E112" s="856" t="s">
        <v>123</v>
      </c>
      <c r="F112" s="212" t="s">
        <v>123</v>
      </c>
      <c r="G112" s="848">
        <v>6.2</v>
      </c>
      <c r="H112" s="848">
        <v>6.25</v>
      </c>
      <c r="I112" s="505" t="s">
        <v>123</v>
      </c>
      <c r="J112" s="505" t="s">
        <v>123</v>
      </c>
      <c r="K112" s="505" t="s">
        <v>123</v>
      </c>
      <c r="L112" s="505" t="s">
        <v>123</v>
      </c>
      <c r="M112" s="505" t="s">
        <v>123</v>
      </c>
      <c r="N112" s="848" t="s">
        <v>1064</v>
      </c>
      <c r="O112" s="848"/>
      <c r="S112"/>
    </row>
    <row r="113" spans="2:19" s="704" customFormat="1" ht="45" hidden="1" customHeight="1">
      <c r="B113" s="217">
        <v>45748</v>
      </c>
      <c r="C113" s="1116" t="s">
        <v>123</v>
      </c>
      <c r="D113" s="214" t="s">
        <v>123</v>
      </c>
      <c r="E113" s="850" t="s">
        <v>123</v>
      </c>
      <c r="F113" s="214" t="s">
        <v>123</v>
      </c>
      <c r="G113" s="849">
        <v>6</v>
      </c>
      <c r="H113" s="849">
        <v>6.4889999999999999</v>
      </c>
      <c r="I113" s="504" t="s">
        <v>123</v>
      </c>
      <c r="J113" s="504" t="s">
        <v>123</v>
      </c>
      <c r="K113" s="504" t="s">
        <v>123</v>
      </c>
      <c r="L113" s="504" t="s">
        <v>123</v>
      </c>
      <c r="M113" s="504" t="s">
        <v>123</v>
      </c>
      <c r="N113" s="849" t="s">
        <v>123</v>
      </c>
      <c r="O113" s="849"/>
      <c r="S113"/>
    </row>
    <row r="114" spans="2:19" s="704" customFormat="1" ht="45" hidden="1" customHeight="1">
      <c r="B114" s="216">
        <v>45778</v>
      </c>
      <c r="C114" s="859" t="s">
        <v>123</v>
      </c>
      <c r="D114" s="212" t="s">
        <v>1068</v>
      </c>
      <c r="E114" s="212" t="s">
        <v>123</v>
      </c>
      <c r="F114" s="212" t="s">
        <v>123</v>
      </c>
      <c r="G114" s="848" t="s">
        <v>1069</v>
      </c>
      <c r="H114" s="848" t="s">
        <v>123</v>
      </c>
      <c r="I114" s="505" t="s">
        <v>123</v>
      </c>
      <c r="J114" s="505" t="s">
        <v>123</v>
      </c>
      <c r="K114" s="505" t="s">
        <v>123</v>
      </c>
      <c r="L114" s="505" t="s">
        <v>123</v>
      </c>
      <c r="M114" s="505" t="s">
        <v>123</v>
      </c>
      <c r="N114" s="848" t="s">
        <v>123</v>
      </c>
      <c r="O114" s="848"/>
      <c r="S114"/>
    </row>
    <row r="115" spans="2:19" s="704" customFormat="1" ht="45" hidden="1" customHeight="1">
      <c r="B115" s="217">
        <v>45809</v>
      </c>
      <c r="C115" s="1116" t="s">
        <v>123</v>
      </c>
      <c r="D115" s="214" t="s">
        <v>123</v>
      </c>
      <c r="E115" s="850" t="s">
        <v>123</v>
      </c>
      <c r="F115" s="214" t="s">
        <v>1068</v>
      </c>
      <c r="G115" s="849" t="s">
        <v>123</v>
      </c>
      <c r="H115" s="849" t="s">
        <v>1072</v>
      </c>
      <c r="I115" s="504" t="s">
        <v>123</v>
      </c>
      <c r="J115" s="849">
        <v>6.45</v>
      </c>
      <c r="K115" s="504" t="s">
        <v>123</v>
      </c>
      <c r="L115" s="504" t="s">
        <v>123</v>
      </c>
      <c r="M115" s="504" t="s">
        <v>123</v>
      </c>
      <c r="N115" s="849" t="s">
        <v>123</v>
      </c>
      <c r="O115" s="849"/>
      <c r="S115"/>
    </row>
    <row r="116" spans="2:19" s="704" customFormat="1" ht="45" hidden="1" customHeight="1">
      <c r="B116" s="216">
        <v>45839</v>
      </c>
      <c r="C116" s="859" t="s">
        <v>123</v>
      </c>
      <c r="D116" s="212" t="s">
        <v>123</v>
      </c>
      <c r="E116" s="212" t="s">
        <v>123</v>
      </c>
      <c r="F116" s="212" t="s">
        <v>1076</v>
      </c>
      <c r="G116" s="848">
        <v>6</v>
      </c>
      <c r="H116" s="848">
        <v>6.194</v>
      </c>
      <c r="I116" s="848" t="s">
        <v>1089</v>
      </c>
      <c r="J116" s="505" t="s">
        <v>123</v>
      </c>
      <c r="K116" s="505" t="s">
        <v>123</v>
      </c>
      <c r="L116" s="505" t="s">
        <v>123</v>
      </c>
      <c r="M116" s="505" t="s">
        <v>123</v>
      </c>
      <c r="N116" s="848" t="s">
        <v>123</v>
      </c>
      <c r="O116" s="848"/>
      <c r="S116"/>
    </row>
    <row r="117" spans="2:19" s="704" customFormat="1" ht="45" customHeight="1">
      <c r="B117" s="217">
        <v>45870</v>
      </c>
      <c r="C117" s="1116" t="s">
        <v>123</v>
      </c>
      <c r="D117" s="214" t="s">
        <v>123</v>
      </c>
      <c r="E117" s="850" t="s">
        <v>123</v>
      </c>
      <c r="F117" s="850" t="s">
        <v>123</v>
      </c>
      <c r="G117" s="849">
        <v>5.86</v>
      </c>
      <c r="H117" s="849" t="s">
        <v>123</v>
      </c>
      <c r="I117" s="849" t="s">
        <v>123</v>
      </c>
      <c r="J117" s="849">
        <v>6.33</v>
      </c>
      <c r="K117" s="504" t="s">
        <v>123</v>
      </c>
      <c r="L117" s="504" t="s">
        <v>123</v>
      </c>
      <c r="M117" s="504" t="s">
        <v>123</v>
      </c>
      <c r="N117" s="849" t="s">
        <v>123</v>
      </c>
      <c r="O117" s="849" t="s">
        <v>123</v>
      </c>
      <c r="S117"/>
    </row>
    <row r="118" spans="2:19" s="704" customFormat="1" ht="45" customHeight="1">
      <c r="B118" s="216">
        <v>45901</v>
      </c>
      <c r="C118" s="859" t="s">
        <v>123</v>
      </c>
      <c r="D118" s="212" t="s">
        <v>123</v>
      </c>
      <c r="E118" s="212" t="s">
        <v>123</v>
      </c>
      <c r="F118" s="212" t="s">
        <v>123</v>
      </c>
      <c r="G118" s="848" t="s">
        <v>123</v>
      </c>
      <c r="H118" s="848" t="s">
        <v>1041</v>
      </c>
      <c r="I118" s="505" t="s">
        <v>123</v>
      </c>
      <c r="J118" s="505">
        <v>6.298</v>
      </c>
      <c r="K118" s="505" t="s">
        <v>123</v>
      </c>
      <c r="L118" s="505" t="s">
        <v>123</v>
      </c>
      <c r="M118" s="505" t="s">
        <v>123</v>
      </c>
      <c r="N118" s="848" t="s">
        <v>123</v>
      </c>
      <c r="O118" s="848" t="s">
        <v>123</v>
      </c>
      <c r="S118"/>
    </row>
    <row r="119" spans="2:19" s="704" customFormat="1" ht="69" customHeight="1">
      <c r="B119" s="217">
        <v>45931</v>
      </c>
      <c r="C119" s="1116" t="s">
        <v>1081</v>
      </c>
      <c r="D119" s="214" t="s">
        <v>123</v>
      </c>
      <c r="E119" s="850" t="s">
        <v>123</v>
      </c>
      <c r="F119" s="850">
        <v>5.6</v>
      </c>
      <c r="G119" s="849" t="s">
        <v>1088</v>
      </c>
      <c r="H119" s="849" t="s">
        <v>1041</v>
      </c>
      <c r="I119" s="504" t="s">
        <v>123</v>
      </c>
      <c r="J119" s="504" t="s">
        <v>123</v>
      </c>
      <c r="K119" s="504" t="s">
        <v>123</v>
      </c>
      <c r="L119" s="504" t="s">
        <v>123</v>
      </c>
      <c r="M119" s="504" t="s">
        <v>123</v>
      </c>
      <c r="N119" s="849" t="s">
        <v>123</v>
      </c>
      <c r="O119" s="849" t="s">
        <v>123</v>
      </c>
      <c r="S119"/>
    </row>
    <row r="120" spans="2:19" s="704" customFormat="1" ht="45" customHeight="1">
      <c r="B120" s="216">
        <v>45962</v>
      </c>
      <c r="C120" s="859" t="s">
        <v>1086</v>
      </c>
      <c r="D120" s="212" t="s">
        <v>123</v>
      </c>
      <c r="E120" s="212" t="s">
        <v>123</v>
      </c>
      <c r="F120" s="212" t="s">
        <v>123</v>
      </c>
      <c r="G120" s="1118" t="s">
        <v>1087</v>
      </c>
      <c r="H120" s="848" t="s">
        <v>123</v>
      </c>
      <c r="I120" s="505" t="s">
        <v>123</v>
      </c>
      <c r="J120" s="505">
        <v>6.1959999999999997</v>
      </c>
      <c r="K120" s="505" t="s">
        <v>123</v>
      </c>
      <c r="L120" s="505" t="s">
        <v>123</v>
      </c>
      <c r="M120" s="505" t="s">
        <v>123</v>
      </c>
      <c r="N120" s="848" t="s">
        <v>123</v>
      </c>
      <c r="O120" s="848" t="s">
        <v>123</v>
      </c>
      <c r="S120"/>
    </row>
    <row r="121" spans="2:19" s="704" customFormat="1" ht="45" customHeight="1">
      <c r="B121" s="553">
        <v>45993</v>
      </c>
      <c r="C121" s="1120" t="s">
        <v>123</v>
      </c>
      <c r="D121" s="861" t="s">
        <v>123</v>
      </c>
      <c r="E121" s="1141" t="s">
        <v>123</v>
      </c>
      <c r="F121" s="861" t="s">
        <v>123</v>
      </c>
      <c r="G121" s="862" t="s">
        <v>123</v>
      </c>
      <c r="H121" s="862" t="s">
        <v>123</v>
      </c>
      <c r="I121" s="860" t="s">
        <v>123</v>
      </c>
      <c r="J121" s="860" t="s">
        <v>123</v>
      </c>
      <c r="K121" s="860" t="s">
        <v>123</v>
      </c>
      <c r="L121" s="860" t="s">
        <v>123</v>
      </c>
      <c r="M121" s="860" t="s">
        <v>123</v>
      </c>
      <c r="N121" s="862" t="s">
        <v>123</v>
      </c>
      <c r="O121" s="849" t="s">
        <v>123</v>
      </c>
      <c r="S121"/>
    </row>
    <row r="122" spans="2:19" s="704" customFormat="1" ht="34.9" customHeight="1">
      <c r="B122" s="1009">
        <v>2026</v>
      </c>
      <c r="C122" s="1121"/>
      <c r="D122" s="1009"/>
      <c r="E122" s="1009"/>
      <c r="F122" s="1044"/>
      <c r="G122" s="1044"/>
      <c r="H122" s="1044"/>
      <c r="I122" s="1045"/>
      <c r="J122" s="1044"/>
      <c r="K122" s="1044"/>
      <c r="L122" s="1009"/>
      <c r="M122" s="1009"/>
      <c r="N122" s="1009"/>
      <c r="O122" s="215"/>
      <c r="S122"/>
    </row>
    <row r="123" spans="2:19" s="704" customFormat="1" ht="45" customHeight="1">
      <c r="B123" s="216">
        <v>46023</v>
      </c>
      <c r="C123" s="859" t="s">
        <v>123</v>
      </c>
      <c r="D123" s="212" t="s">
        <v>123</v>
      </c>
      <c r="E123" s="212" t="s">
        <v>1142</v>
      </c>
      <c r="F123" s="848">
        <v>5.43</v>
      </c>
      <c r="G123" s="848">
        <v>5.53</v>
      </c>
      <c r="H123" s="848">
        <v>5.6459999999999999</v>
      </c>
      <c r="I123" s="505"/>
      <c r="J123" s="505" t="s">
        <v>1143</v>
      </c>
      <c r="K123" s="505" t="s">
        <v>123</v>
      </c>
      <c r="L123" s="505" t="s">
        <v>123</v>
      </c>
      <c r="M123" s="505" t="s">
        <v>123</v>
      </c>
      <c r="N123" s="848" t="s">
        <v>123</v>
      </c>
      <c r="O123" s="848" t="s">
        <v>123</v>
      </c>
      <c r="S123"/>
    </row>
    <row r="124" spans="2:19" s="704" customFormat="1" ht="69" customHeight="1">
      <c r="B124" s="217">
        <v>46055</v>
      </c>
      <c r="C124" s="1116" t="s">
        <v>123</v>
      </c>
      <c r="D124" s="214" t="s">
        <v>123</v>
      </c>
      <c r="E124" s="850">
        <v>5.35</v>
      </c>
      <c r="F124" s="214" t="s">
        <v>123</v>
      </c>
      <c r="G124" s="849">
        <v>5.5250000000000004</v>
      </c>
      <c r="H124" s="1119" t="s">
        <v>1158</v>
      </c>
      <c r="I124" s="504">
        <v>5.8840000000000003</v>
      </c>
      <c r="J124" s="504">
        <v>5.9989999999999997</v>
      </c>
      <c r="K124" s="504" t="s">
        <v>123</v>
      </c>
      <c r="L124" s="504" t="s">
        <v>123</v>
      </c>
      <c r="M124" s="504" t="s">
        <v>123</v>
      </c>
      <c r="N124" s="849" t="s">
        <v>123</v>
      </c>
      <c r="O124" s="849" t="s">
        <v>123</v>
      </c>
      <c r="S124"/>
    </row>
    <row r="125" spans="2:19" s="704" customFormat="1" ht="45" customHeight="1">
      <c r="B125" s="216">
        <v>46082</v>
      </c>
      <c r="C125" s="859" t="s">
        <v>123</v>
      </c>
      <c r="D125" s="212" t="s">
        <v>123</v>
      </c>
      <c r="E125" s="212">
        <v>5.35</v>
      </c>
      <c r="F125" s="212" t="s">
        <v>123</v>
      </c>
      <c r="G125" s="848">
        <v>5.5780000000000003</v>
      </c>
      <c r="H125" s="848">
        <v>5.6989999999999998</v>
      </c>
      <c r="I125" s="848">
        <v>5.8209999999999997</v>
      </c>
      <c r="J125" s="505" t="s">
        <v>123</v>
      </c>
      <c r="K125" s="505" t="s">
        <v>123</v>
      </c>
      <c r="L125" s="505" t="s">
        <v>123</v>
      </c>
      <c r="M125" s="505" t="s">
        <v>123</v>
      </c>
      <c r="N125" s="848" t="s">
        <v>123</v>
      </c>
      <c r="O125" s="848" t="s">
        <v>123</v>
      </c>
      <c r="S125"/>
    </row>
    <row r="126" spans="2:19" s="704" customFormat="1" ht="45" customHeight="1">
      <c r="B126" s="217">
        <v>46140</v>
      </c>
      <c r="C126" s="1116" t="s">
        <v>123</v>
      </c>
      <c r="D126" s="214" t="s">
        <v>123</v>
      </c>
      <c r="E126" s="850">
        <v>5.3959999999999999</v>
      </c>
      <c r="F126" s="214" t="s">
        <v>123</v>
      </c>
      <c r="G126" s="849" t="s">
        <v>123</v>
      </c>
      <c r="H126" s="849">
        <v>5.952</v>
      </c>
      <c r="I126" s="504" t="s">
        <v>123</v>
      </c>
      <c r="J126" s="849">
        <v>6.2489999999999997</v>
      </c>
      <c r="K126" s="504" t="s">
        <v>123</v>
      </c>
      <c r="L126" s="504" t="s">
        <v>123</v>
      </c>
      <c r="M126" s="504" t="s">
        <v>123</v>
      </c>
      <c r="N126" s="849" t="s">
        <v>123</v>
      </c>
      <c r="O126" s="849" t="s">
        <v>123</v>
      </c>
      <c r="S126"/>
    </row>
    <row r="127" spans="2:19" s="704" customFormat="1" ht="45" customHeight="1">
      <c r="B127" s="216">
        <v>46143</v>
      </c>
      <c r="C127" s="859" t="s">
        <v>123</v>
      </c>
      <c r="D127" s="212" t="s">
        <v>123</v>
      </c>
      <c r="E127" s="212" t="s">
        <v>123</v>
      </c>
      <c r="F127" s="212" t="s">
        <v>123</v>
      </c>
      <c r="G127" s="848" t="s">
        <v>123</v>
      </c>
      <c r="H127" s="848">
        <v>6.0419999999999998</v>
      </c>
      <c r="I127" s="848" t="s">
        <v>123</v>
      </c>
      <c r="J127" s="505">
        <v>6.4</v>
      </c>
      <c r="K127" s="505" t="s">
        <v>123</v>
      </c>
      <c r="L127" s="505" t="s">
        <v>123</v>
      </c>
      <c r="M127" s="505" t="s">
        <v>123</v>
      </c>
      <c r="N127" s="848" t="s">
        <v>1159</v>
      </c>
      <c r="O127" s="848" t="s">
        <v>123</v>
      </c>
      <c r="S127"/>
    </row>
    <row r="128" spans="2:19" s="704" customFormat="1" ht="45" customHeight="1">
      <c r="B128" s="217">
        <v>46177</v>
      </c>
      <c r="C128" s="1116" t="s">
        <v>123</v>
      </c>
      <c r="D128" s="214" t="s">
        <v>123</v>
      </c>
      <c r="E128" s="850" t="s">
        <v>123</v>
      </c>
      <c r="F128" s="214" t="s">
        <v>123</v>
      </c>
      <c r="G128" s="849">
        <v>6.05</v>
      </c>
      <c r="H128" s="849">
        <v>6.1619999999999999</v>
      </c>
      <c r="I128" s="504" t="s">
        <v>123</v>
      </c>
      <c r="J128" s="849">
        <v>6.4450000000000003</v>
      </c>
      <c r="K128" s="504">
        <v>6.7489999999999997</v>
      </c>
      <c r="L128" s="504" t="s">
        <v>123</v>
      </c>
      <c r="M128" s="504" t="s">
        <v>123</v>
      </c>
      <c r="N128" s="849" t="s">
        <v>123</v>
      </c>
      <c r="O128" s="849" t="s">
        <v>123</v>
      </c>
      <c r="S128"/>
    </row>
    <row r="129" spans="2:19" s="704" customFormat="1" ht="45" customHeight="1">
      <c r="B129" s="216">
        <v>46211</v>
      </c>
      <c r="C129" s="859" t="s">
        <v>123</v>
      </c>
      <c r="D129" s="212" t="s">
        <v>123</v>
      </c>
      <c r="E129" s="212" t="s">
        <v>123</v>
      </c>
      <c r="F129" s="212" t="s">
        <v>123</v>
      </c>
      <c r="G129" s="848">
        <v>6.1379999999999999</v>
      </c>
      <c r="H129" s="848">
        <v>6.26</v>
      </c>
      <c r="I129" s="848" t="s">
        <v>123</v>
      </c>
      <c r="J129" s="505" t="s">
        <v>123</v>
      </c>
      <c r="K129" s="505" t="s">
        <v>123</v>
      </c>
      <c r="L129" s="505" t="s">
        <v>123</v>
      </c>
      <c r="M129" s="505" t="s">
        <v>123</v>
      </c>
      <c r="N129" s="848" t="s">
        <v>1178</v>
      </c>
      <c r="O129" s="848" t="s">
        <v>123</v>
      </c>
      <c r="S129"/>
    </row>
    <row r="130" spans="2:19" s="704" customFormat="1" ht="45" customHeight="1">
      <c r="B130" s="553">
        <v>46235</v>
      </c>
      <c r="C130" s="1120" t="s">
        <v>123</v>
      </c>
      <c r="D130" s="861" t="s">
        <v>123</v>
      </c>
      <c r="E130" s="1141" t="s">
        <v>123</v>
      </c>
      <c r="F130" s="1141" t="s">
        <v>123</v>
      </c>
      <c r="G130" s="1141" t="s">
        <v>123</v>
      </c>
      <c r="H130" s="862" t="s">
        <v>1076</v>
      </c>
      <c r="I130" s="862" t="s">
        <v>123</v>
      </c>
      <c r="J130" s="862">
        <v>6.5</v>
      </c>
      <c r="K130" s="860" t="s">
        <v>123</v>
      </c>
      <c r="L130" s="860" t="s">
        <v>123</v>
      </c>
      <c r="M130" s="860" t="s">
        <v>123</v>
      </c>
      <c r="N130" s="860" t="s">
        <v>123</v>
      </c>
      <c r="O130" s="862" t="s">
        <v>1178</v>
      </c>
      <c r="S130"/>
    </row>
    <row r="131" spans="2:19" ht="15.75" customHeight="1"/>
    <row r="132" spans="2:19" s="539" customFormat="1" ht="30" customHeight="1">
      <c r="B132" s="1862" t="s">
        <v>1054</v>
      </c>
      <c r="C132" s="1862"/>
      <c r="D132" s="129"/>
      <c r="E132" s="129"/>
      <c r="F132" s="864"/>
      <c r="G132" s="864"/>
      <c r="H132" s="864"/>
      <c r="I132" s="865"/>
      <c r="J132" s="864"/>
      <c r="K132" s="866"/>
      <c r="L132" s="1322"/>
      <c r="O132" s="1367" t="s">
        <v>1058</v>
      </c>
      <c r="P132" s="538"/>
      <c r="Q132" s="538"/>
      <c r="S132"/>
    </row>
    <row r="133" spans="2:19" s="539" customFormat="1" ht="30" customHeight="1">
      <c r="B133" s="1323" t="s">
        <v>1055</v>
      </c>
      <c r="C133" s="1122"/>
      <c r="D133" s="129"/>
      <c r="E133" s="129"/>
      <c r="F133" s="864"/>
      <c r="G133" s="864"/>
      <c r="H133" s="864"/>
      <c r="I133" s="867"/>
      <c r="J133" s="1861" t="s">
        <v>1059</v>
      </c>
      <c r="K133" s="1861"/>
      <c r="L133" s="1861"/>
      <c r="M133" s="1861"/>
      <c r="N133" s="1861"/>
      <c r="O133" s="1861"/>
      <c r="P133" s="538"/>
      <c r="Q133" s="538"/>
      <c r="S133"/>
    </row>
    <row r="134" spans="2:19" s="539" customFormat="1" ht="30" customHeight="1">
      <c r="B134" s="1323" t="s">
        <v>1056</v>
      </c>
      <c r="C134" s="1122"/>
      <c r="D134" s="129"/>
      <c r="E134" s="129"/>
      <c r="F134" s="864"/>
      <c r="G134" s="864"/>
      <c r="H134" s="864"/>
      <c r="I134" s="865"/>
      <c r="J134" s="864"/>
      <c r="K134" s="864"/>
      <c r="L134" s="129"/>
      <c r="M134" s="129"/>
      <c r="O134" s="1322" t="s">
        <v>1060</v>
      </c>
      <c r="P134" s="538"/>
      <c r="Q134" s="538"/>
      <c r="S134"/>
    </row>
    <row r="135" spans="2:19" s="868" customFormat="1" ht="30" customHeight="1">
      <c r="B135" s="1323" t="s">
        <v>1057</v>
      </c>
      <c r="C135" s="1122"/>
      <c r="D135" s="129"/>
      <c r="E135" s="129"/>
      <c r="F135" s="864"/>
      <c r="G135" s="864"/>
      <c r="H135" s="864"/>
      <c r="I135" s="865"/>
      <c r="J135" s="864"/>
      <c r="K135" s="864"/>
      <c r="L135" s="129"/>
      <c r="M135" s="129"/>
      <c r="O135" s="1322" t="s">
        <v>1061</v>
      </c>
      <c r="P135" s="538"/>
      <c r="Q135" s="538"/>
      <c r="S135"/>
    </row>
  </sheetData>
  <mergeCells count="12">
    <mergeCell ref="J133:O133"/>
    <mergeCell ref="B132:C132"/>
    <mergeCell ref="B2:D2"/>
    <mergeCell ref="E2:K2"/>
    <mergeCell ref="C3:M3"/>
    <mergeCell ref="C4:M4"/>
    <mergeCell ref="B6:B8"/>
    <mergeCell ref="C6:E6"/>
    <mergeCell ref="F6:K6"/>
    <mergeCell ref="M2:O2"/>
    <mergeCell ref="N4:O4"/>
    <mergeCell ref="L6:O6"/>
  </mergeCells>
  <printOptions horizontalCentered="1" verticalCentered="1"/>
  <pageMargins left="0.196850393700787" right="0.196850393700787" top="0.196850393700787" bottom="0.196850393700787" header="0.511811023622047" footer="0.511811023622047"/>
  <pageSetup paperSize="9" scale="40"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L154"/>
  <sheetViews>
    <sheetView rightToLeft="1" zoomScale="50" zoomScaleNormal="50" workbookViewId="0">
      <selection activeCell="E2" sqref="E2:L2"/>
    </sheetView>
  </sheetViews>
  <sheetFormatPr defaultColWidth="9.140625" defaultRowHeight="15.75"/>
  <cols>
    <col min="1" max="1" width="10.7109375" customWidth="1"/>
    <col min="2" max="2" width="21.85546875" style="1" customWidth="1"/>
    <col min="3" max="8" width="40.7109375" style="1" customWidth="1"/>
    <col min="9" max="9" width="13.7109375" style="10" customWidth="1"/>
    <col min="10" max="16384" width="9.140625" style="1"/>
  </cols>
  <sheetData>
    <row r="1" spans="1:12" s="10" customFormat="1" ht="15">
      <c r="A1"/>
      <c r="B1" s="641"/>
      <c r="C1" s="641"/>
      <c r="D1" s="641"/>
      <c r="E1" s="641"/>
      <c r="F1" s="641"/>
      <c r="G1" s="641"/>
      <c r="H1" s="641"/>
    </row>
    <row r="2" spans="1:12" s="641" customFormat="1" ht="40.15" customHeight="1">
      <c r="A2" s="92"/>
      <c r="B2" s="1621" t="s">
        <v>854</v>
      </c>
      <c r="C2" s="1621"/>
      <c r="D2" s="1405" t="s">
        <v>763</v>
      </c>
      <c r="E2" s="1405"/>
      <c r="F2" s="1405"/>
      <c r="G2" s="352"/>
      <c r="H2" s="1261" t="s">
        <v>688</v>
      </c>
      <c r="I2" s="428"/>
      <c r="J2" s="428"/>
      <c r="K2" s="428"/>
      <c r="L2" s="428"/>
    </row>
    <row r="3" spans="1:12" s="641" customFormat="1" ht="40.15" customHeight="1">
      <c r="A3" s="92"/>
      <c r="B3" s="710"/>
      <c r="C3" s="1405" t="s">
        <v>990</v>
      </c>
      <c r="D3" s="1405"/>
      <c r="E3" s="1405"/>
      <c r="F3" s="1405"/>
      <c r="G3" s="1405"/>
      <c r="H3" s="710"/>
      <c r="I3" s="145"/>
    </row>
    <row r="4" spans="1:12" s="565" customFormat="1" ht="40.15" customHeight="1">
      <c r="A4" s="92"/>
      <c r="B4" s="1299"/>
      <c r="C4" s="1662" t="s">
        <v>991</v>
      </c>
      <c r="D4" s="1662"/>
      <c r="E4" s="1662"/>
      <c r="F4" s="1662"/>
      <c r="G4" s="1662"/>
      <c r="H4" s="1294" t="s">
        <v>88</v>
      </c>
      <c r="I4" s="641"/>
    </row>
    <row r="5" spans="1:12" ht="10.15" customHeight="1">
      <c r="B5" s="1299"/>
      <c r="C5" s="530"/>
      <c r="D5" s="530"/>
      <c r="E5" s="530"/>
      <c r="F5" s="530"/>
      <c r="G5" s="530"/>
      <c r="H5" s="368"/>
    </row>
    <row r="6" spans="1:12" ht="75" customHeight="1">
      <c r="B6" s="433"/>
      <c r="C6" s="1873" t="s">
        <v>87</v>
      </c>
      <c r="D6" s="1874"/>
      <c r="E6" s="1875"/>
      <c r="F6" s="1873" t="s">
        <v>86</v>
      </c>
      <c r="G6" s="1874"/>
      <c r="H6" s="1876"/>
      <c r="I6" s="1"/>
    </row>
    <row r="7" spans="1:12" ht="75" customHeight="1">
      <c r="B7" s="431"/>
      <c r="C7" s="1877" t="s">
        <v>85</v>
      </c>
      <c r="D7" s="1879" t="s">
        <v>84</v>
      </c>
      <c r="E7" s="1881" t="s">
        <v>83</v>
      </c>
      <c r="F7" s="1883" t="s">
        <v>82</v>
      </c>
      <c r="G7" s="1879" t="s">
        <v>81</v>
      </c>
      <c r="H7" s="1871" t="s">
        <v>80</v>
      </c>
      <c r="I7" s="1"/>
    </row>
    <row r="8" spans="1:12" ht="75" customHeight="1">
      <c r="B8" s="432"/>
      <c r="C8" s="1878"/>
      <c r="D8" s="1880"/>
      <c r="E8" s="1882"/>
      <c r="F8" s="1884"/>
      <c r="G8" s="1880"/>
      <c r="H8" s="1872"/>
      <c r="I8" s="1"/>
    </row>
    <row r="9" spans="1:12" s="57" customFormat="1" ht="40.15" customHeight="1">
      <c r="A9" s="821"/>
      <c r="B9" s="29" t="s">
        <v>2</v>
      </c>
      <c r="C9" s="29"/>
      <c r="D9" s="29"/>
      <c r="E9" s="29"/>
      <c r="F9" s="29"/>
      <c r="G9" s="29"/>
      <c r="H9" s="29"/>
    </row>
    <row r="10" spans="1:12" s="67" customFormat="1" ht="34.9" hidden="1" customHeight="1">
      <c r="A10" s="66"/>
      <c r="B10" s="81">
        <v>2018</v>
      </c>
      <c r="C10" s="86">
        <v>0.38</v>
      </c>
      <c r="D10" s="86">
        <v>0.71000000000000008</v>
      </c>
      <c r="E10" s="86">
        <v>4.7300000000000004</v>
      </c>
      <c r="F10" s="86">
        <v>8.41</v>
      </c>
      <c r="G10" s="86">
        <v>8.6900000000000013</v>
      </c>
      <c r="H10" s="86">
        <v>9.64</v>
      </c>
    </row>
    <row r="11" spans="1:12" s="67" customFormat="1" ht="34.9" hidden="1" customHeight="1">
      <c r="A11" s="66"/>
      <c r="B11" s="632">
        <v>2019</v>
      </c>
      <c r="C11" s="869">
        <v>0.44</v>
      </c>
      <c r="D11" s="869">
        <v>0.66</v>
      </c>
      <c r="E11" s="869">
        <v>4.7699999999999996</v>
      </c>
      <c r="F11" s="869">
        <v>8.49</v>
      </c>
      <c r="G11" s="869">
        <v>8.49</v>
      </c>
      <c r="H11" s="869">
        <v>9.5500000000000007</v>
      </c>
    </row>
    <row r="12" spans="1:12" s="67" customFormat="1" ht="34.9" hidden="1" customHeight="1">
      <c r="A12" s="66"/>
      <c r="B12" s="633">
        <v>2020</v>
      </c>
      <c r="C12" s="870">
        <v>0.27</v>
      </c>
      <c r="D12" s="870">
        <v>0.33999999999999997</v>
      </c>
      <c r="E12" s="870">
        <v>3.65</v>
      </c>
      <c r="F12" s="870">
        <v>7.3</v>
      </c>
      <c r="G12" s="870">
        <v>7.17</v>
      </c>
      <c r="H12" s="870">
        <v>8.51</v>
      </c>
    </row>
    <row r="13" spans="1:12" s="67" customFormat="1" ht="34.9" customHeight="1">
      <c r="A13" s="66"/>
      <c r="B13" s="632">
        <v>2021</v>
      </c>
      <c r="C13" s="869">
        <v>0.26</v>
      </c>
      <c r="D13" s="869">
        <v>0.27</v>
      </c>
      <c r="E13" s="869">
        <v>3.45</v>
      </c>
      <c r="F13" s="869">
        <v>7.19</v>
      </c>
      <c r="G13" s="869">
        <v>6.83</v>
      </c>
      <c r="H13" s="869">
        <v>8.01</v>
      </c>
    </row>
    <row r="14" spans="1:12" s="67" customFormat="1" ht="34.9" customHeight="1">
      <c r="A14" s="66"/>
      <c r="B14" s="633">
        <v>2022</v>
      </c>
      <c r="C14" s="870">
        <v>0.37</v>
      </c>
      <c r="D14" s="870">
        <v>0.41000000000000003</v>
      </c>
      <c r="E14" s="870">
        <v>4.6100000000000003</v>
      </c>
      <c r="F14" s="870">
        <v>8.3000000000000007</v>
      </c>
      <c r="G14" s="870">
        <v>8.34</v>
      </c>
      <c r="H14" s="870">
        <v>8.36</v>
      </c>
    </row>
    <row r="15" spans="1:12" s="67" customFormat="1" ht="34.9" customHeight="1">
      <c r="A15" s="66"/>
      <c r="B15" s="632">
        <v>2023</v>
      </c>
      <c r="C15" s="950">
        <v>0.53</v>
      </c>
      <c r="D15" s="869">
        <v>0.31</v>
      </c>
      <c r="E15" s="869">
        <v>5.94</v>
      </c>
      <c r="F15" s="869">
        <v>9.07</v>
      </c>
      <c r="G15" s="869">
        <v>8.82</v>
      </c>
      <c r="H15" s="869">
        <v>8.69</v>
      </c>
    </row>
    <row r="16" spans="1:12" s="67" customFormat="1" ht="34.9" customHeight="1">
      <c r="A16" s="66"/>
      <c r="B16" s="633">
        <v>2024</v>
      </c>
      <c r="C16" s="870">
        <v>0.69</v>
      </c>
      <c r="D16" s="870">
        <v>0.32</v>
      </c>
      <c r="E16" s="870">
        <v>5.88</v>
      </c>
      <c r="F16" s="870">
        <v>8.7200000000000006</v>
      </c>
      <c r="G16" s="870">
        <v>8.3000000000000007</v>
      </c>
      <c r="H16" s="870">
        <v>10.25</v>
      </c>
    </row>
    <row r="17" spans="1:8" s="67" customFormat="1" ht="34.9" customHeight="1">
      <c r="A17" s="66"/>
      <c r="B17" s="632">
        <v>2025</v>
      </c>
      <c r="C17" s="950">
        <v>0.69</v>
      </c>
      <c r="D17" s="869">
        <v>0.33</v>
      </c>
      <c r="E17" s="869">
        <v>5.22</v>
      </c>
      <c r="F17" s="869">
        <v>8.14</v>
      </c>
      <c r="G17" s="869">
        <v>7.94</v>
      </c>
      <c r="H17" s="869">
        <v>9.6199999999999992</v>
      </c>
    </row>
    <row r="18" spans="1:8" s="67" customFormat="1" ht="34.9" hidden="1" customHeight="1">
      <c r="A18" s="66"/>
      <c r="B18" s="215">
        <v>2018</v>
      </c>
      <c r="C18" s="904"/>
      <c r="D18" s="904"/>
      <c r="E18" s="904"/>
      <c r="F18" s="904"/>
      <c r="G18" s="904"/>
      <c r="H18" s="904"/>
    </row>
    <row r="19" spans="1:8" s="67" customFormat="1" ht="34.9" hidden="1" customHeight="1">
      <c r="A19" s="66"/>
      <c r="B19" s="216">
        <v>43101</v>
      </c>
      <c r="C19" s="870">
        <v>0.25</v>
      </c>
      <c r="D19" s="870">
        <v>0.54999999999999993</v>
      </c>
      <c r="E19" s="870">
        <v>3.92</v>
      </c>
      <c r="F19" s="870">
        <v>8.5599999999999987</v>
      </c>
      <c r="G19" s="870">
        <v>8.6900000000000013</v>
      </c>
      <c r="H19" s="870">
        <v>10.34</v>
      </c>
    </row>
    <row r="20" spans="1:8" s="67" customFormat="1" ht="34.9" hidden="1" customHeight="1">
      <c r="A20" s="66"/>
      <c r="B20" s="217">
        <v>43132</v>
      </c>
      <c r="C20" s="869">
        <v>0.24</v>
      </c>
      <c r="D20" s="869">
        <v>0.61</v>
      </c>
      <c r="E20" s="869">
        <v>3.95</v>
      </c>
      <c r="F20" s="869">
        <v>8.2900000000000009</v>
      </c>
      <c r="G20" s="869">
        <v>8.7800000000000011</v>
      </c>
      <c r="H20" s="869">
        <v>10.190000000000001</v>
      </c>
    </row>
    <row r="21" spans="1:8" s="67" customFormat="1" ht="34.9" hidden="1" customHeight="1">
      <c r="A21" s="66"/>
      <c r="B21" s="216">
        <v>43160</v>
      </c>
      <c r="C21" s="870">
        <v>0.22999999999999998</v>
      </c>
      <c r="D21" s="870">
        <v>0.59</v>
      </c>
      <c r="E21" s="870">
        <v>3.9899999999999998</v>
      </c>
      <c r="F21" s="870">
        <v>8.33</v>
      </c>
      <c r="G21" s="870">
        <v>8.75</v>
      </c>
      <c r="H21" s="870">
        <v>9.9699999999999989</v>
      </c>
    </row>
    <row r="22" spans="1:8" s="67" customFormat="1" ht="34.9" hidden="1" customHeight="1">
      <c r="A22" s="66"/>
      <c r="B22" s="217">
        <v>43191</v>
      </c>
      <c r="C22" s="869">
        <v>0.24</v>
      </c>
      <c r="D22" s="869">
        <v>0.57000000000000006</v>
      </c>
      <c r="E22" s="869">
        <v>4.1000000000000005</v>
      </c>
      <c r="F22" s="869">
        <v>8.4699999999999989</v>
      </c>
      <c r="G22" s="869">
        <v>8.7999999999999989</v>
      </c>
      <c r="H22" s="869">
        <v>10.620000000000001</v>
      </c>
    </row>
    <row r="23" spans="1:8" s="67" customFormat="1" ht="34.9" hidden="1" customHeight="1">
      <c r="A23" s="66"/>
      <c r="B23" s="216">
        <v>43221</v>
      </c>
      <c r="C23" s="870">
        <v>0.4</v>
      </c>
      <c r="D23" s="870">
        <v>0.54</v>
      </c>
      <c r="E23" s="870">
        <v>4.38</v>
      </c>
      <c r="F23" s="870">
        <v>8.42</v>
      </c>
      <c r="G23" s="870">
        <v>8.66</v>
      </c>
      <c r="H23" s="870">
        <v>10.050000000000001</v>
      </c>
    </row>
    <row r="24" spans="1:8" s="67" customFormat="1" ht="34.9" hidden="1" customHeight="1">
      <c r="A24" s="66"/>
      <c r="B24" s="217">
        <v>43252</v>
      </c>
      <c r="C24" s="869">
        <v>0.42</v>
      </c>
      <c r="D24" s="869">
        <v>0.82000000000000006</v>
      </c>
      <c r="E24" s="869">
        <v>4.4799999999999995</v>
      </c>
      <c r="F24" s="869">
        <v>8.3699999999999992</v>
      </c>
      <c r="G24" s="869">
        <v>8.52</v>
      </c>
      <c r="H24" s="869">
        <v>9.66</v>
      </c>
    </row>
    <row r="25" spans="1:8" s="67" customFormat="1" ht="34.9" hidden="1" customHeight="1">
      <c r="A25" s="66"/>
      <c r="B25" s="216">
        <v>43282</v>
      </c>
      <c r="C25" s="870">
        <v>0.44</v>
      </c>
      <c r="D25" s="870">
        <v>0.79</v>
      </c>
      <c r="E25" s="870">
        <v>4.54</v>
      </c>
      <c r="F25" s="870">
        <v>8.52</v>
      </c>
      <c r="G25" s="870">
        <v>8.6499999999999986</v>
      </c>
      <c r="H25" s="870">
        <v>10.050000000000001</v>
      </c>
    </row>
    <row r="26" spans="1:8" s="67" customFormat="1" ht="34.9" hidden="1" customHeight="1">
      <c r="A26" s="66"/>
      <c r="B26" s="217">
        <v>43313</v>
      </c>
      <c r="C26" s="869">
        <v>0.41000000000000003</v>
      </c>
      <c r="D26" s="869">
        <v>0.8</v>
      </c>
      <c r="E26" s="869">
        <v>4.58</v>
      </c>
      <c r="F26" s="869">
        <v>8.44</v>
      </c>
      <c r="G26" s="869">
        <v>8.61</v>
      </c>
      <c r="H26" s="869">
        <v>10.02</v>
      </c>
    </row>
    <row r="27" spans="1:8" s="67" customFormat="1" ht="34.9" hidden="1" customHeight="1">
      <c r="A27" s="66"/>
      <c r="B27" s="216">
        <v>43344</v>
      </c>
      <c r="C27" s="870">
        <v>0.38999999999999996</v>
      </c>
      <c r="D27" s="870">
        <v>0.72</v>
      </c>
      <c r="E27" s="870">
        <v>4.5699999999999994</v>
      </c>
      <c r="F27" s="870">
        <v>8.27</v>
      </c>
      <c r="G27" s="870">
        <v>8.57</v>
      </c>
      <c r="H27" s="870">
        <v>9.67</v>
      </c>
    </row>
    <row r="28" spans="1:8" s="67" customFormat="1" ht="34.9" hidden="1" customHeight="1">
      <c r="A28" s="66"/>
      <c r="B28" s="217">
        <v>43374</v>
      </c>
      <c r="C28" s="869">
        <v>0.33999999999999997</v>
      </c>
      <c r="D28" s="869">
        <v>0.72</v>
      </c>
      <c r="E28" s="869">
        <v>4.63</v>
      </c>
      <c r="F28" s="869">
        <v>8.2900000000000009</v>
      </c>
      <c r="G28" s="869">
        <v>8.59</v>
      </c>
      <c r="H28" s="869">
        <v>9.629999999999999</v>
      </c>
    </row>
    <row r="29" spans="1:8" s="67" customFormat="1" ht="34.9" hidden="1" customHeight="1">
      <c r="A29" s="66"/>
      <c r="B29" s="216">
        <v>43405</v>
      </c>
      <c r="C29" s="870">
        <v>0.33999999999999997</v>
      </c>
      <c r="D29" s="870">
        <v>0.70000000000000007</v>
      </c>
      <c r="E29" s="870">
        <v>4.67</v>
      </c>
      <c r="F29" s="870">
        <v>8.33</v>
      </c>
      <c r="G29" s="870">
        <v>8.6300000000000008</v>
      </c>
      <c r="H29" s="870">
        <v>9.98</v>
      </c>
    </row>
    <row r="30" spans="1:8" s="67" customFormat="1" ht="34.9" hidden="1" customHeight="1">
      <c r="A30" s="66"/>
      <c r="B30" s="217">
        <v>43435</v>
      </c>
      <c r="C30" s="869">
        <v>0.38</v>
      </c>
      <c r="D30" s="869">
        <v>0.71000000000000008</v>
      </c>
      <c r="E30" s="869">
        <v>4.7300000000000004</v>
      </c>
      <c r="F30" s="869">
        <v>8.41</v>
      </c>
      <c r="G30" s="869">
        <v>8.6900000000000013</v>
      </c>
      <c r="H30" s="869">
        <v>9.64</v>
      </c>
    </row>
    <row r="31" spans="1:8" s="67" customFormat="1" ht="34.9" hidden="1" customHeight="1">
      <c r="A31" s="66"/>
      <c r="B31" s="215">
        <v>2019</v>
      </c>
      <c r="C31" s="904"/>
      <c r="D31" s="904"/>
      <c r="E31" s="904"/>
      <c r="F31" s="904"/>
      <c r="G31" s="904"/>
      <c r="H31" s="904"/>
    </row>
    <row r="32" spans="1:8" s="67" customFormat="1" ht="34.9" hidden="1" customHeight="1">
      <c r="A32" s="66"/>
      <c r="B32" s="216">
        <v>43466</v>
      </c>
      <c r="C32" s="870">
        <v>0.36</v>
      </c>
      <c r="D32" s="870">
        <v>0.69</v>
      </c>
      <c r="E32" s="870">
        <v>4.82</v>
      </c>
      <c r="F32" s="870">
        <v>8.39</v>
      </c>
      <c r="G32" s="870">
        <v>8.7200000000000006</v>
      </c>
      <c r="H32" s="870">
        <v>9.120000000000001</v>
      </c>
    </row>
    <row r="33" spans="1:8" s="67" customFormat="1" ht="34.9" hidden="1" customHeight="1">
      <c r="A33" s="66"/>
      <c r="B33" s="217">
        <v>43497</v>
      </c>
      <c r="C33" s="869">
        <v>0.36</v>
      </c>
      <c r="D33" s="869">
        <v>0.73</v>
      </c>
      <c r="E33" s="869">
        <v>4.8599999999999994</v>
      </c>
      <c r="F33" s="869">
        <v>8.41</v>
      </c>
      <c r="G33" s="869">
        <v>8.82</v>
      </c>
      <c r="H33" s="869">
        <v>8.870000000000001</v>
      </c>
    </row>
    <row r="34" spans="1:8" s="67" customFormat="1" ht="34.9" hidden="1" customHeight="1">
      <c r="A34" s="66"/>
      <c r="B34" s="216">
        <v>43525</v>
      </c>
      <c r="C34" s="870">
        <v>0.37</v>
      </c>
      <c r="D34" s="870">
        <v>0.70000000000000007</v>
      </c>
      <c r="E34" s="870">
        <v>4.88</v>
      </c>
      <c r="F34" s="870">
        <v>8.4500000000000011</v>
      </c>
      <c r="G34" s="870">
        <v>8.6900000000000013</v>
      </c>
      <c r="H34" s="870">
        <v>8.8800000000000008</v>
      </c>
    </row>
    <row r="35" spans="1:8" s="67" customFormat="1" ht="34.9" hidden="1" customHeight="1">
      <c r="A35" s="66"/>
      <c r="B35" s="217">
        <v>43556</v>
      </c>
      <c r="C35" s="869">
        <v>0.38999999999999996</v>
      </c>
      <c r="D35" s="869">
        <v>0.72</v>
      </c>
      <c r="E35" s="869">
        <v>4.92</v>
      </c>
      <c r="F35" s="869">
        <v>8.3699999999999992</v>
      </c>
      <c r="G35" s="869">
        <v>8.75</v>
      </c>
      <c r="H35" s="869">
        <v>8.76</v>
      </c>
    </row>
    <row r="36" spans="1:8" s="67" customFormat="1" ht="34.9" hidden="1" customHeight="1">
      <c r="A36" s="66"/>
      <c r="B36" s="216">
        <v>43586</v>
      </c>
      <c r="C36" s="870">
        <v>0.42</v>
      </c>
      <c r="D36" s="870">
        <v>0.71000000000000008</v>
      </c>
      <c r="E36" s="870">
        <v>4.93</v>
      </c>
      <c r="F36" s="870">
        <v>8.5599999999999987</v>
      </c>
      <c r="G36" s="870">
        <v>8.74</v>
      </c>
      <c r="H36" s="870">
        <v>8.2100000000000009</v>
      </c>
    </row>
    <row r="37" spans="1:8" s="67" customFormat="1" ht="34.9" hidden="1" customHeight="1">
      <c r="A37" s="66"/>
      <c r="B37" s="217">
        <v>43617</v>
      </c>
      <c r="C37" s="869">
        <v>0.41000000000000003</v>
      </c>
      <c r="D37" s="869">
        <v>0.69</v>
      </c>
      <c r="E37" s="869">
        <v>4.97</v>
      </c>
      <c r="F37" s="869">
        <v>8.7099999999999991</v>
      </c>
      <c r="G37" s="869">
        <v>8.81</v>
      </c>
      <c r="H37" s="869">
        <v>8.34</v>
      </c>
    </row>
    <row r="38" spans="1:8" s="67" customFormat="1" ht="34.9" hidden="1" customHeight="1">
      <c r="A38" s="66"/>
      <c r="B38" s="216">
        <v>43647</v>
      </c>
      <c r="C38" s="870">
        <v>0.48</v>
      </c>
      <c r="D38" s="870">
        <v>0.69</v>
      </c>
      <c r="E38" s="870">
        <v>5.01</v>
      </c>
      <c r="F38" s="870">
        <v>9.01</v>
      </c>
      <c r="G38" s="870">
        <v>8.6900000000000013</v>
      </c>
      <c r="H38" s="870">
        <v>8.129999999999999</v>
      </c>
    </row>
    <row r="39" spans="1:8" s="67" customFormat="1" ht="34.9" hidden="1" customHeight="1">
      <c r="A39" s="66"/>
      <c r="B39" s="217">
        <v>43678</v>
      </c>
      <c r="C39" s="869">
        <v>0.45999999999999996</v>
      </c>
      <c r="D39" s="869">
        <v>0.69</v>
      </c>
      <c r="E39" s="869">
        <v>5.07</v>
      </c>
      <c r="F39" s="869">
        <v>8.82</v>
      </c>
      <c r="G39" s="869">
        <v>8.6900000000000013</v>
      </c>
      <c r="H39" s="869">
        <v>8.7800000000000011</v>
      </c>
    </row>
    <row r="40" spans="1:8" s="67" customFormat="1" ht="34.9" hidden="1" customHeight="1">
      <c r="A40" s="66"/>
      <c r="B40" s="216">
        <v>43709</v>
      </c>
      <c r="C40" s="870">
        <v>0.47000000000000003</v>
      </c>
      <c r="D40" s="870">
        <v>0.69</v>
      </c>
      <c r="E40" s="870">
        <v>4.9799999999999995</v>
      </c>
      <c r="F40" s="870">
        <v>8.6199999999999992</v>
      </c>
      <c r="G40" s="870">
        <v>8.76</v>
      </c>
      <c r="H40" s="870">
        <v>8.77</v>
      </c>
    </row>
    <row r="41" spans="1:8" s="67" customFormat="1" ht="34.9" hidden="1" customHeight="1">
      <c r="A41" s="66"/>
      <c r="B41" s="217">
        <v>43739</v>
      </c>
      <c r="C41" s="869">
        <v>0.42</v>
      </c>
      <c r="D41" s="869">
        <v>0.69</v>
      </c>
      <c r="E41" s="869">
        <v>4.9000000000000004</v>
      </c>
      <c r="F41" s="869">
        <v>8.58</v>
      </c>
      <c r="G41" s="869">
        <v>8.6499999999999986</v>
      </c>
      <c r="H41" s="869">
        <v>8.68</v>
      </c>
    </row>
    <row r="42" spans="1:8" s="67" customFormat="1" ht="34.9" hidden="1" customHeight="1">
      <c r="A42" s="66"/>
      <c r="B42" s="216">
        <v>43770</v>
      </c>
      <c r="C42" s="870">
        <v>0.43</v>
      </c>
      <c r="D42" s="870">
        <v>0.67999999999999994</v>
      </c>
      <c r="E42" s="870">
        <v>4.92</v>
      </c>
      <c r="F42" s="870">
        <v>8.6300000000000008</v>
      </c>
      <c r="G42" s="870">
        <v>8.2000000000000011</v>
      </c>
      <c r="H42" s="870">
        <v>8.86</v>
      </c>
    </row>
    <row r="43" spans="1:8" s="67" customFormat="1" ht="34.9" hidden="1" customHeight="1">
      <c r="A43" s="66"/>
      <c r="B43" s="217">
        <v>43800</v>
      </c>
      <c r="C43" s="869">
        <v>0.44</v>
      </c>
      <c r="D43" s="869">
        <v>0.66</v>
      </c>
      <c r="E43" s="869">
        <v>4.7699999999999996</v>
      </c>
      <c r="F43" s="869">
        <v>8.49</v>
      </c>
      <c r="G43" s="869">
        <v>8.49</v>
      </c>
      <c r="H43" s="869">
        <v>9.5500000000000007</v>
      </c>
    </row>
    <row r="44" spans="1:8" s="67" customFormat="1" ht="34.9" hidden="1" customHeight="1">
      <c r="A44" s="66"/>
      <c r="B44" s="215">
        <v>2020</v>
      </c>
      <c r="C44" s="904"/>
      <c r="D44" s="904"/>
      <c r="E44" s="904"/>
      <c r="F44" s="904"/>
      <c r="G44" s="904"/>
      <c r="H44" s="904"/>
    </row>
    <row r="45" spans="1:8" s="67" customFormat="1" ht="34.9" hidden="1" customHeight="1">
      <c r="A45" s="66"/>
      <c r="B45" s="216">
        <v>43831</v>
      </c>
      <c r="C45" s="870">
        <v>0.45999999999999996</v>
      </c>
      <c r="D45" s="870">
        <v>0.36</v>
      </c>
      <c r="E45" s="870">
        <v>4.74</v>
      </c>
      <c r="F45" s="870">
        <v>8.35</v>
      </c>
      <c r="G45" s="870">
        <v>8.06</v>
      </c>
      <c r="H45" s="870">
        <v>8.66</v>
      </c>
    </row>
    <row r="46" spans="1:8" s="67" customFormat="1" ht="34.9" hidden="1" customHeight="1">
      <c r="A46" s="66"/>
      <c r="B46" s="217">
        <v>43862</v>
      </c>
      <c r="C46" s="869">
        <v>0.42</v>
      </c>
      <c r="D46" s="869">
        <v>0.32</v>
      </c>
      <c r="E46" s="869">
        <v>4.54</v>
      </c>
      <c r="F46" s="869">
        <v>8.43</v>
      </c>
      <c r="G46" s="869">
        <v>8.06</v>
      </c>
      <c r="H46" s="869">
        <v>8.51</v>
      </c>
    </row>
    <row r="47" spans="1:8" s="67" customFormat="1" ht="34.9" hidden="1" customHeight="1">
      <c r="A47" s="66"/>
      <c r="B47" s="216">
        <v>43891</v>
      </c>
      <c r="C47" s="870">
        <v>0.44</v>
      </c>
      <c r="D47" s="870">
        <v>0.3</v>
      </c>
      <c r="E47" s="870">
        <v>4.29</v>
      </c>
      <c r="F47" s="870">
        <v>8.23</v>
      </c>
      <c r="G47" s="870">
        <v>8.23</v>
      </c>
      <c r="H47" s="870">
        <v>8.9</v>
      </c>
    </row>
    <row r="48" spans="1:8" s="67" customFormat="1" ht="34.9" hidden="1" customHeight="1">
      <c r="A48" s="66"/>
      <c r="B48" s="217">
        <v>43922</v>
      </c>
      <c r="C48" s="869">
        <v>0.4</v>
      </c>
      <c r="D48" s="869">
        <v>0.35000000000000003</v>
      </c>
      <c r="E48" s="869">
        <v>4.08</v>
      </c>
      <c r="F48" s="869">
        <v>7.93</v>
      </c>
      <c r="G48" s="869">
        <v>8.08</v>
      </c>
      <c r="H48" s="869">
        <v>8.75</v>
      </c>
    </row>
    <row r="49" spans="1:8" s="67" customFormat="1" ht="34.9" hidden="1" customHeight="1">
      <c r="A49" s="66"/>
      <c r="B49" s="216">
        <v>43952</v>
      </c>
      <c r="C49" s="870">
        <v>0.38</v>
      </c>
      <c r="D49" s="870">
        <v>0.33999999999999997</v>
      </c>
      <c r="E49" s="870">
        <v>4.0199999999999996</v>
      </c>
      <c r="F49" s="870">
        <v>7.7299999999999995</v>
      </c>
      <c r="G49" s="870">
        <v>7.39</v>
      </c>
      <c r="H49" s="870">
        <v>8.6900000000000013</v>
      </c>
    </row>
    <row r="50" spans="1:8" s="67" customFormat="1" ht="34.9" hidden="1" customHeight="1">
      <c r="A50" s="66"/>
      <c r="B50" s="217">
        <v>43983</v>
      </c>
      <c r="C50" s="869">
        <v>0.27</v>
      </c>
      <c r="D50" s="869">
        <v>0.33999999999999997</v>
      </c>
      <c r="E50" s="869">
        <v>3.94</v>
      </c>
      <c r="F50" s="869">
        <v>7.31</v>
      </c>
      <c r="G50" s="869">
        <v>7.2900000000000009</v>
      </c>
      <c r="H50" s="869">
        <v>9.2299999999999986</v>
      </c>
    </row>
    <row r="51" spans="1:8" s="67" customFormat="1" ht="34.9" hidden="1" customHeight="1">
      <c r="A51" s="66"/>
      <c r="B51" s="216">
        <v>44013</v>
      </c>
      <c r="C51" s="870">
        <v>0.22</v>
      </c>
      <c r="D51" s="870">
        <v>0.37</v>
      </c>
      <c r="E51" s="870">
        <v>3.9</v>
      </c>
      <c r="F51" s="870">
        <v>7.31</v>
      </c>
      <c r="G51" s="870">
        <v>7.08</v>
      </c>
      <c r="H51" s="870">
        <v>8.67</v>
      </c>
    </row>
    <row r="52" spans="1:8" s="67" customFormat="1" ht="34.9" hidden="1" customHeight="1">
      <c r="A52" s="66"/>
      <c r="B52" s="217">
        <v>44044</v>
      </c>
      <c r="C52" s="869">
        <v>0.22</v>
      </c>
      <c r="D52" s="869">
        <v>0.33</v>
      </c>
      <c r="E52" s="869">
        <v>3.81</v>
      </c>
      <c r="F52" s="869">
        <v>7.33</v>
      </c>
      <c r="G52" s="869">
        <v>7.08</v>
      </c>
      <c r="H52" s="869">
        <v>8.3699999999999992</v>
      </c>
    </row>
    <row r="53" spans="1:8" s="67" customFormat="1" ht="34.9" hidden="1" customHeight="1">
      <c r="A53" s="66"/>
      <c r="B53" s="216">
        <v>44075</v>
      </c>
      <c r="C53" s="870">
        <v>0.22999999999999998</v>
      </c>
      <c r="D53" s="870">
        <v>0.35000000000000003</v>
      </c>
      <c r="E53" s="870">
        <v>3.6999999999999997</v>
      </c>
      <c r="F53" s="870">
        <v>7.2900000000000009</v>
      </c>
      <c r="G53" s="870">
        <v>7.13</v>
      </c>
      <c r="H53" s="870">
        <v>8.6</v>
      </c>
    </row>
    <row r="54" spans="1:8" s="67" customFormat="1" ht="34.9" hidden="1" customHeight="1">
      <c r="A54" s="66"/>
      <c r="B54" s="217">
        <v>44105</v>
      </c>
      <c r="C54" s="869">
        <v>0.25</v>
      </c>
      <c r="D54" s="869">
        <v>0.33</v>
      </c>
      <c r="E54" s="869">
        <v>3.6900000000000004</v>
      </c>
      <c r="F54" s="869">
        <v>7.1999999999999993</v>
      </c>
      <c r="G54" s="869">
        <v>7.0499999999999989</v>
      </c>
      <c r="H54" s="869">
        <v>8.52</v>
      </c>
    </row>
    <row r="55" spans="1:8" s="67" customFormat="1" ht="34.9" hidden="1" customHeight="1">
      <c r="A55" s="66"/>
      <c r="B55" s="216">
        <v>44136</v>
      </c>
      <c r="C55" s="870">
        <v>0.27</v>
      </c>
      <c r="D55" s="870">
        <v>0.33</v>
      </c>
      <c r="E55" s="870">
        <v>3.71</v>
      </c>
      <c r="F55" s="870">
        <v>7.25</v>
      </c>
      <c r="G55" s="870">
        <v>7.15</v>
      </c>
      <c r="H55" s="870">
        <v>8.44</v>
      </c>
    </row>
    <row r="56" spans="1:8" s="67" customFormat="1" ht="34.9" hidden="1" customHeight="1">
      <c r="A56" s="66"/>
      <c r="B56" s="217">
        <v>44166</v>
      </c>
      <c r="C56" s="869">
        <v>0.27</v>
      </c>
      <c r="D56" s="869">
        <v>0.33999999999999997</v>
      </c>
      <c r="E56" s="869">
        <v>3.65</v>
      </c>
      <c r="F56" s="869">
        <v>7.3</v>
      </c>
      <c r="G56" s="869">
        <v>7.17</v>
      </c>
      <c r="H56" s="869">
        <v>8.51</v>
      </c>
    </row>
    <row r="57" spans="1:8" s="67" customFormat="1" ht="34.9" hidden="1" customHeight="1">
      <c r="A57" s="66"/>
      <c r="B57" s="215">
        <v>2021</v>
      </c>
      <c r="C57" s="904"/>
      <c r="D57" s="904"/>
      <c r="E57" s="904"/>
      <c r="F57" s="904"/>
      <c r="G57" s="904"/>
      <c r="H57" s="904"/>
    </row>
    <row r="58" spans="1:8" s="67" customFormat="1" ht="34.9" hidden="1" customHeight="1">
      <c r="A58" s="66"/>
      <c r="B58" s="216">
        <v>44197</v>
      </c>
      <c r="C58" s="870">
        <v>0.3</v>
      </c>
      <c r="D58" s="870">
        <v>0.31</v>
      </c>
      <c r="E58" s="870">
        <v>3.54</v>
      </c>
      <c r="F58" s="870">
        <v>7.04</v>
      </c>
      <c r="G58" s="870">
        <v>7.13</v>
      </c>
      <c r="H58" s="870">
        <v>8.3800000000000008</v>
      </c>
    </row>
    <row r="59" spans="1:8" s="67" customFormat="1" ht="34.9" hidden="1" customHeight="1">
      <c r="A59" s="66"/>
      <c r="B59" s="217">
        <v>44228</v>
      </c>
      <c r="C59" s="869">
        <v>0.25</v>
      </c>
      <c r="D59" s="869">
        <v>0.33</v>
      </c>
      <c r="E59" s="869">
        <v>3.5000000000000004</v>
      </c>
      <c r="F59" s="869">
        <v>7.06</v>
      </c>
      <c r="G59" s="869">
        <v>7.1499999999999995</v>
      </c>
      <c r="H59" s="869">
        <v>8.61</v>
      </c>
    </row>
    <row r="60" spans="1:8" s="67" customFormat="1" ht="34.9" hidden="1" customHeight="1">
      <c r="A60" s="66"/>
      <c r="B60" s="216">
        <v>44256</v>
      </c>
      <c r="C60" s="870">
        <v>0.27</v>
      </c>
      <c r="D60" s="870">
        <v>0.35000000000000003</v>
      </c>
      <c r="E60" s="870">
        <v>3.4299999999999997</v>
      </c>
      <c r="F60" s="870">
        <v>7.0499999999999989</v>
      </c>
      <c r="G60" s="870">
        <v>7.1099999999999994</v>
      </c>
      <c r="H60" s="870">
        <v>8.4</v>
      </c>
    </row>
    <row r="61" spans="1:8" s="67" customFormat="1" ht="34.9" hidden="1" customHeight="1">
      <c r="A61" s="66"/>
      <c r="B61" s="217">
        <v>44287</v>
      </c>
      <c r="C61" s="869">
        <v>0.26</v>
      </c>
      <c r="D61" s="869">
        <v>0.35000000000000003</v>
      </c>
      <c r="E61" s="869">
        <v>3.37</v>
      </c>
      <c r="F61" s="869">
        <v>6.97</v>
      </c>
      <c r="G61" s="869">
        <v>7.1</v>
      </c>
      <c r="H61" s="869">
        <v>8.15</v>
      </c>
    </row>
    <row r="62" spans="1:8" s="67" customFormat="1" ht="34.9" hidden="1" customHeight="1">
      <c r="A62" s="66"/>
      <c r="B62" s="216">
        <v>44317</v>
      </c>
      <c r="C62" s="870">
        <v>0.25</v>
      </c>
      <c r="D62" s="870">
        <v>0.33</v>
      </c>
      <c r="E62" s="870">
        <v>3.42</v>
      </c>
      <c r="F62" s="870">
        <v>6.9099999999999993</v>
      </c>
      <c r="G62" s="870">
        <v>7.0499999999999989</v>
      </c>
      <c r="H62" s="870">
        <v>8.32</v>
      </c>
    </row>
    <row r="63" spans="1:8" s="67" customFormat="1" ht="34.9" hidden="1" customHeight="1">
      <c r="A63" s="66"/>
      <c r="B63" s="217">
        <v>44348</v>
      </c>
      <c r="C63" s="869">
        <v>0.27999999999999997</v>
      </c>
      <c r="D63" s="869">
        <v>0.33</v>
      </c>
      <c r="E63" s="869">
        <v>3.39</v>
      </c>
      <c r="F63" s="869">
        <v>7.03</v>
      </c>
      <c r="G63" s="869">
        <v>7.07</v>
      </c>
      <c r="H63" s="869">
        <v>8.129999999999999</v>
      </c>
    </row>
    <row r="64" spans="1:8" s="67" customFormat="1" ht="34.9" hidden="1" customHeight="1">
      <c r="A64" s="66"/>
      <c r="B64" s="216">
        <v>44378</v>
      </c>
      <c r="C64" s="870">
        <v>0.3</v>
      </c>
      <c r="D64" s="870">
        <v>0.33999999999999997</v>
      </c>
      <c r="E64" s="870">
        <v>3.42</v>
      </c>
      <c r="F64" s="870">
        <v>7.13</v>
      </c>
      <c r="G64" s="870">
        <v>6.8000000000000007</v>
      </c>
      <c r="H64" s="870">
        <v>8.08</v>
      </c>
    </row>
    <row r="65" spans="1:8" s="67" customFormat="1" ht="34.9" hidden="1" customHeight="1">
      <c r="A65" s="66"/>
      <c r="B65" s="217">
        <v>44409</v>
      </c>
      <c r="C65" s="869">
        <v>0.27</v>
      </c>
      <c r="D65" s="869">
        <v>0.33</v>
      </c>
      <c r="E65" s="869">
        <v>3.4299999999999997</v>
      </c>
      <c r="F65" s="869">
        <v>7.01</v>
      </c>
      <c r="G65" s="869">
        <v>6.98</v>
      </c>
      <c r="H65" s="869">
        <v>9.4600000000000009</v>
      </c>
    </row>
    <row r="66" spans="1:8" s="67" customFormat="1" ht="34.9" hidden="1" customHeight="1">
      <c r="A66" s="66"/>
      <c r="B66" s="216">
        <v>44440</v>
      </c>
      <c r="C66" s="870">
        <v>0.25</v>
      </c>
      <c r="D66" s="870">
        <v>0.35000000000000003</v>
      </c>
      <c r="E66" s="870">
        <v>3.4000000000000004</v>
      </c>
      <c r="F66" s="870">
        <v>7.1999999999999993</v>
      </c>
      <c r="G66" s="870">
        <v>6.98</v>
      </c>
      <c r="H66" s="870">
        <v>8.3800000000000008</v>
      </c>
    </row>
    <row r="67" spans="1:8" s="67" customFormat="1" ht="34.9" hidden="1" customHeight="1">
      <c r="A67" s="66"/>
      <c r="B67" s="217">
        <v>44470</v>
      </c>
      <c r="C67" s="869">
        <v>0.25</v>
      </c>
      <c r="D67" s="869">
        <v>0.33</v>
      </c>
      <c r="E67" s="869">
        <v>3.44</v>
      </c>
      <c r="F67" s="869">
        <v>6.8199999999999994</v>
      </c>
      <c r="G67" s="869">
        <v>6.99</v>
      </c>
      <c r="H67" s="869">
        <v>8</v>
      </c>
    </row>
    <row r="68" spans="1:8" s="67" customFormat="1" ht="34.9" hidden="1" customHeight="1">
      <c r="A68" s="66"/>
      <c r="B68" s="216">
        <v>44501</v>
      </c>
      <c r="C68" s="870">
        <v>0.25</v>
      </c>
      <c r="D68" s="870">
        <v>0.35000000000000003</v>
      </c>
      <c r="E68" s="870">
        <v>3.45</v>
      </c>
      <c r="F68" s="870">
        <v>6.7299999999999995</v>
      </c>
      <c r="G68" s="870">
        <v>7.0000000000000009</v>
      </c>
      <c r="H68" s="870">
        <v>8.02</v>
      </c>
    </row>
    <row r="69" spans="1:8" s="67" customFormat="1" ht="34.9" hidden="1" customHeight="1">
      <c r="A69" s="66"/>
      <c r="B69" s="217">
        <v>44531</v>
      </c>
      <c r="C69" s="869">
        <v>0.26</v>
      </c>
      <c r="D69" s="869">
        <v>0.27</v>
      </c>
      <c r="E69" s="869">
        <v>3.45</v>
      </c>
      <c r="F69" s="869">
        <v>7.19</v>
      </c>
      <c r="G69" s="869">
        <v>6.83</v>
      </c>
      <c r="H69" s="869">
        <v>8.01</v>
      </c>
    </row>
    <row r="70" spans="1:8" s="67" customFormat="1" ht="34.9" hidden="1" customHeight="1">
      <c r="A70" s="66"/>
      <c r="B70" s="215">
        <v>2022</v>
      </c>
      <c r="C70" s="904"/>
      <c r="D70" s="904"/>
      <c r="E70" s="904"/>
      <c r="F70" s="904"/>
      <c r="G70" s="904"/>
      <c r="H70" s="904"/>
    </row>
    <row r="71" spans="1:8" s="67" customFormat="1" ht="34.9" hidden="1" customHeight="1">
      <c r="A71" s="66"/>
      <c r="B71" s="216">
        <v>44562</v>
      </c>
      <c r="C71" s="870">
        <v>0.22999999999999998</v>
      </c>
      <c r="D71" s="870">
        <v>0.27999999999999997</v>
      </c>
      <c r="E71" s="870">
        <v>3.51</v>
      </c>
      <c r="F71" s="870">
        <v>6.93</v>
      </c>
      <c r="G71" s="870">
        <v>6.9099999999999993</v>
      </c>
      <c r="H71" s="870">
        <v>7.32</v>
      </c>
    </row>
    <row r="72" spans="1:8" s="67" customFormat="1" ht="34.9" hidden="1" customHeight="1">
      <c r="A72" s="66"/>
      <c r="B72" s="217">
        <v>44593</v>
      </c>
      <c r="C72" s="869">
        <v>0.24</v>
      </c>
      <c r="D72" s="869">
        <v>0.37</v>
      </c>
      <c r="E72" s="869">
        <v>3.55</v>
      </c>
      <c r="F72" s="869">
        <v>6.92</v>
      </c>
      <c r="G72" s="869">
        <v>6.93</v>
      </c>
      <c r="H72" s="869">
        <v>7.4499999999999993</v>
      </c>
    </row>
    <row r="73" spans="1:8" s="67" customFormat="1" ht="34.9" hidden="1" customHeight="1">
      <c r="A73" s="66"/>
      <c r="B73" s="216">
        <v>44621</v>
      </c>
      <c r="C73" s="870">
        <v>0.26</v>
      </c>
      <c r="D73" s="870">
        <v>0.33999999999999997</v>
      </c>
      <c r="E73" s="870">
        <v>3.53</v>
      </c>
      <c r="F73" s="870">
        <v>6.97</v>
      </c>
      <c r="G73" s="870">
        <v>6.93</v>
      </c>
      <c r="H73" s="870">
        <v>7.2900000000000009</v>
      </c>
    </row>
    <row r="74" spans="1:8" s="67" customFormat="1" ht="34.9" hidden="1" customHeight="1">
      <c r="A74" s="66"/>
      <c r="B74" s="217">
        <v>44652</v>
      </c>
      <c r="C74" s="869">
        <v>0.25</v>
      </c>
      <c r="D74" s="869">
        <v>0.38</v>
      </c>
      <c r="E74" s="869">
        <v>3.58</v>
      </c>
      <c r="F74" s="869">
        <v>6.94</v>
      </c>
      <c r="G74" s="869">
        <v>6.9</v>
      </c>
      <c r="H74" s="869">
        <v>7.4399999999999995</v>
      </c>
    </row>
    <row r="75" spans="1:8" s="67" customFormat="1" ht="34.9" hidden="1" customHeight="1">
      <c r="A75" s="66"/>
      <c r="B75" s="216">
        <v>44682</v>
      </c>
      <c r="C75" s="870">
        <v>0.26</v>
      </c>
      <c r="D75" s="870">
        <v>0.32</v>
      </c>
      <c r="E75" s="870">
        <v>3.5700000000000003</v>
      </c>
      <c r="F75" s="870">
        <v>7.2900000000000009</v>
      </c>
      <c r="G75" s="870">
        <v>7.0000000000000009</v>
      </c>
      <c r="H75" s="870">
        <v>7.3599999999999994</v>
      </c>
    </row>
    <row r="76" spans="1:8" s="67" customFormat="1" ht="34.9" hidden="1" customHeight="1">
      <c r="A76" s="66"/>
      <c r="B76" s="217">
        <v>44713</v>
      </c>
      <c r="C76" s="869">
        <v>0.32</v>
      </c>
      <c r="D76" s="869">
        <v>0.35000000000000003</v>
      </c>
      <c r="E76" s="869">
        <v>3.62</v>
      </c>
      <c r="F76" s="869">
        <v>7.2900000000000009</v>
      </c>
      <c r="G76" s="869">
        <v>7.1</v>
      </c>
      <c r="H76" s="869">
        <v>7.6</v>
      </c>
    </row>
    <row r="77" spans="1:8" s="67" customFormat="1" ht="34.9" hidden="1" customHeight="1">
      <c r="A77" s="66"/>
      <c r="B77" s="216">
        <v>44743</v>
      </c>
      <c r="C77" s="870">
        <v>0.33999999999999997</v>
      </c>
      <c r="D77" s="870">
        <v>0.3</v>
      </c>
      <c r="E77" s="870">
        <v>3.74</v>
      </c>
      <c r="F77" s="870">
        <v>7.4399999999999995</v>
      </c>
      <c r="G77" s="870">
        <v>7.2700000000000005</v>
      </c>
      <c r="H77" s="870">
        <v>7.4300000000000006</v>
      </c>
    </row>
    <row r="78" spans="1:8" s="67" customFormat="1" ht="34.9" hidden="1" customHeight="1">
      <c r="A78" s="66"/>
      <c r="B78" s="217">
        <v>44774</v>
      </c>
      <c r="C78" s="869">
        <v>0.36</v>
      </c>
      <c r="D78" s="869">
        <v>0.36</v>
      </c>
      <c r="E78" s="869">
        <v>3.8699999999999997</v>
      </c>
      <c r="F78" s="869">
        <v>7.6300000000000008</v>
      </c>
      <c r="G78" s="869">
        <v>7.48</v>
      </c>
      <c r="H78" s="869">
        <v>7.3400000000000007</v>
      </c>
    </row>
    <row r="79" spans="1:8" s="67" customFormat="1" ht="34.9" hidden="1" customHeight="1">
      <c r="A79" s="66"/>
      <c r="B79" s="216">
        <v>44805</v>
      </c>
      <c r="C79" s="870">
        <v>0.33</v>
      </c>
      <c r="D79" s="870">
        <v>0.31</v>
      </c>
      <c r="E79" s="870">
        <v>3.88</v>
      </c>
      <c r="F79" s="870">
        <v>7.9799999999999995</v>
      </c>
      <c r="G79" s="870">
        <v>7.57</v>
      </c>
      <c r="H79" s="870">
        <v>7.6499999999999995</v>
      </c>
    </row>
    <row r="80" spans="1:8" s="67" customFormat="1" ht="34.9" hidden="1" customHeight="1">
      <c r="A80" s="66"/>
      <c r="B80" s="217">
        <v>44835</v>
      </c>
      <c r="C80" s="869">
        <v>0.37</v>
      </c>
      <c r="D80" s="869">
        <v>0.38</v>
      </c>
      <c r="E80" s="869">
        <v>4.09</v>
      </c>
      <c r="F80" s="869">
        <v>8.2799999999999994</v>
      </c>
      <c r="G80" s="869">
        <v>7.870000000000001</v>
      </c>
      <c r="H80" s="869">
        <v>7.84</v>
      </c>
    </row>
    <row r="81" spans="1:8" s="67" customFormat="1" ht="34.9" hidden="1" customHeight="1">
      <c r="A81" s="66"/>
      <c r="B81" s="216">
        <v>44866</v>
      </c>
      <c r="C81" s="870">
        <v>0.33999999999999997</v>
      </c>
      <c r="D81" s="870">
        <v>0.35000000000000003</v>
      </c>
      <c r="E81" s="870">
        <v>4.3999999999999995</v>
      </c>
      <c r="F81" s="870">
        <v>8.3099999999999987</v>
      </c>
      <c r="G81" s="870">
        <v>8.1199999999999992</v>
      </c>
      <c r="H81" s="870">
        <v>7.9600000000000009</v>
      </c>
    </row>
    <row r="82" spans="1:8" s="67" customFormat="1" ht="34.9" hidden="1" customHeight="1">
      <c r="A82" s="66"/>
      <c r="B82" s="217">
        <v>44896</v>
      </c>
      <c r="C82" s="869">
        <v>0.37</v>
      </c>
      <c r="D82" s="869">
        <v>0.41000000000000003</v>
      </c>
      <c r="E82" s="869">
        <v>4.6100000000000003</v>
      </c>
      <c r="F82" s="869">
        <v>8.3000000000000007</v>
      </c>
      <c r="G82" s="869">
        <v>8.34</v>
      </c>
      <c r="H82" s="869">
        <v>8.36</v>
      </c>
    </row>
    <row r="83" spans="1:8" s="67" customFormat="1" ht="34.9" hidden="1" customHeight="1">
      <c r="A83" s="66"/>
      <c r="B83" s="215">
        <v>2023</v>
      </c>
      <c r="C83" s="904"/>
      <c r="D83" s="904"/>
      <c r="E83" s="904"/>
      <c r="F83" s="904"/>
      <c r="G83" s="904"/>
      <c r="H83" s="904"/>
    </row>
    <row r="84" spans="1:8" s="67" customFormat="1" ht="34.9" hidden="1" customHeight="1">
      <c r="A84" s="66"/>
      <c r="B84" s="216">
        <v>44927</v>
      </c>
      <c r="C84" s="870">
        <v>0.55999999999999994</v>
      </c>
      <c r="D84" s="870">
        <v>0.33</v>
      </c>
      <c r="E84" s="870">
        <v>4.84</v>
      </c>
      <c r="F84" s="870">
        <v>8.5</v>
      </c>
      <c r="G84" s="870">
        <v>8.68</v>
      </c>
      <c r="H84" s="870">
        <v>7.8100000000000005</v>
      </c>
    </row>
    <row r="85" spans="1:8" s="67" customFormat="1" ht="34.9" hidden="1" customHeight="1">
      <c r="A85" s="66"/>
      <c r="B85" s="217">
        <v>44958</v>
      </c>
      <c r="C85" s="869">
        <v>0.44999999999999996</v>
      </c>
      <c r="D85" s="869">
        <v>0.36</v>
      </c>
      <c r="E85" s="869">
        <v>5.04</v>
      </c>
      <c r="F85" s="869">
        <v>8.5</v>
      </c>
      <c r="G85" s="869">
        <v>8.85</v>
      </c>
      <c r="H85" s="869">
        <v>8.83</v>
      </c>
    </row>
    <row r="86" spans="1:8" s="67" customFormat="1" ht="34.9" hidden="1" customHeight="1">
      <c r="A86" s="66"/>
      <c r="B86" s="216">
        <v>44986</v>
      </c>
      <c r="C86" s="870">
        <v>0.52</v>
      </c>
      <c r="D86" s="870">
        <v>0.37</v>
      </c>
      <c r="E86" s="870">
        <v>5.19</v>
      </c>
      <c r="F86" s="870">
        <v>8.61</v>
      </c>
      <c r="G86" s="870">
        <v>8.9700000000000006</v>
      </c>
      <c r="H86" s="870">
        <v>8.93</v>
      </c>
    </row>
    <row r="87" spans="1:8" s="67" customFormat="1" ht="34.9" hidden="1" customHeight="1">
      <c r="A87" s="66"/>
      <c r="B87" s="217">
        <v>45017</v>
      </c>
      <c r="C87" s="869">
        <v>0.49</v>
      </c>
      <c r="D87" s="869">
        <v>0.38</v>
      </c>
      <c r="E87" s="869">
        <v>5.32</v>
      </c>
      <c r="F87" s="869">
        <v>8.9499999999999993</v>
      </c>
      <c r="G87" s="869">
        <v>8.9600000000000009</v>
      </c>
      <c r="H87" s="869">
        <v>8.1</v>
      </c>
    </row>
    <row r="88" spans="1:8" s="67" customFormat="1" ht="34.9" hidden="1" customHeight="1">
      <c r="A88" s="66"/>
      <c r="B88" s="216">
        <v>45047</v>
      </c>
      <c r="C88" s="870">
        <v>0.54999999999999993</v>
      </c>
      <c r="D88" s="870">
        <v>0.4</v>
      </c>
      <c r="E88" s="870">
        <v>5.48</v>
      </c>
      <c r="F88" s="870">
        <v>9.2899999999999991</v>
      </c>
      <c r="G88" s="870">
        <v>9.1199999999999992</v>
      </c>
      <c r="H88" s="870">
        <v>8.2600000000000016</v>
      </c>
    </row>
    <row r="89" spans="1:8" s="67" customFormat="1" ht="34.9" hidden="1" customHeight="1">
      <c r="A89" s="66"/>
      <c r="B89" s="217">
        <v>45078</v>
      </c>
      <c r="C89" s="869">
        <v>0.53</v>
      </c>
      <c r="D89" s="869">
        <v>0.4</v>
      </c>
      <c r="E89" s="869">
        <v>5.54</v>
      </c>
      <c r="F89" s="869">
        <v>9.0499999999999989</v>
      </c>
      <c r="G89" s="869">
        <v>9.16</v>
      </c>
      <c r="H89" s="869">
        <v>9.0499999999999989</v>
      </c>
    </row>
    <row r="90" spans="1:8" s="67" customFormat="1" ht="34.5" hidden="1" customHeight="1">
      <c r="A90" s="66"/>
      <c r="B90" s="216">
        <v>45108</v>
      </c>
      <c r="C90" s="870">
        <v>0.63</v>
      </c>
      <c r="D90" s="870">
        <v>0.38999999999999996</v>
      </c>
      <c r="E90" s="870">
        <v>5.7</v>
      </c>
      <c r="F90" s="870">
        <v>8.9</v>
      </c>
      <c r="G90" s="870">
        <v>9.08</v>
      </c>
      <c r="H90" s="870">
        <v>8.17</v>
      </c>
    </row>
    <row r="91" spans="1:8" s="67" customFormat="1" ht="34.9" hidden="1" customHeight="1">
      <c r="A91" s="66"/>
      <c r="B91" s="217">
        <v>45140</v>
      </c>
      <c r="C91" s="869">
        <v>0.65</v>
      </c>
      <c r="D91" s="869">
        <v>0.38999999999999996</v>
      </c>
      <c r="E91" s="869">
        <v>5.81</v>
      </c>
      <c r="F91" s="869">
        <v>8.9499999999999993</v>
      </c>
      <c r="G91" s="869">
        <v>9.2100000000000009</v>
      </c>
      <c r="H91" s="869">
        <v>8.25</v>
      </c>
    </row>
    <row r="92" spans="1:8" s="67" customFormat="1" ht="34.9" hidden="1" customHeight="1">
      <c r="A92" s="66"/>
      <c r="B92" s="216">
        <v>45172</v>
      </c>
      <c r="C92" s="870">
        <v>0.63</v>
      </c>
      <c r="D92" s="870">
        <v>0.39</v>
      </c>
      <c r="E92" s="870">
        <v>5.87</v>
      </c>
      <c r="F92" s="870">
        <v>8.99</v>
      </c>
      <c r="G92" s="870">
        <v>8.99</v>
      </c>
      <c r="H92" s="870">
        <v>7.96</v>
      </c>
    </row>
    <row r="93" spans="1:8" s="67" customFormat="1" ht="34.9" hidden="1" customHeight="1">
      <c r="A93" s="66"/>
      <c r="B93" s="217">
        <v>45202</v>
      </c>
      <c r="C93" s="869">
        <v>0.83</v>
      </c>
      <c r="D93" s="869">
        <v>0.35</v>
      </c>
      <c r="E93" s="869">
        <v>5.91</v>
      </c>
      <c r="F93" s="869">
        <v>8.99</v>
      </c>
      <c r="G93" s="869">
        <v>9</v>
      </c>
      <c r="H93" s="869">
        <v>8.41</v>
      </c>
    </row>
    <row r="94" spans="1:8" s="67" customFormat="1" ht="34.9" hidden="1" customHeight="1">
      <c r="A94" s="66"/>
      <c r="B94" s="216">
        <v>45233</v>
      </c>
      <c r="C94" s="870">
        <v>0.72</v>
      </c>
      <c r="D94" s="870">
        <v>0.36</v>
      </c>
      <c r="E94" s="870">
        <v>5.93</v>
      </c>
      <c r="F94" s="870">
        <v>8.9600000000000009</v>
      </c>
      <c r="G94" s="870">
        <v>8.99</v>
      </c>
      <c r="H94" s="870">
        <v>8.01</v>
      </c>
    </row>
    <row r="95" spans="1:8" s="67" customFormat="1" ht="34.9" hidden="1" customHeight="1">
      <c r="A95" s="66"/>
      <c r="B95" s="553">
        <v>45263</v>
      </c>
      <c r="C95" s="871">
        <v>0.53</v>
      </c>
      <c r="D95" s="871">
        <v>0.31</v>
      </c>
      <c r="E95" s="871">
        <v>5.94</v>
      </c>
      <c r="F95" s="871">
        <v>9.07</v>
      </c>
      <c r="G95" s="871">
        <v>8.82</v>
      </c>
      <c r="H95" s="871">
        <v>8.69</v>
      </c>
    </row>
    <row r="96" spans="1:8" s="67" customFormat="1" ht="34.9" hidden="1" customHeight="1">
      <c r="A96" s="66"/>
      <c r="B96" s="1009">
        <v>2024</v>
      </c>
      <c r="C96" s="1046"/>
      <c r="D96" s="1046"/>
      <c r="E96" s="1046"/>
      <c r="F96" s="1046"/>
      <c r="G96" s="1046"/>
      <c r="H96" s="1046"/>
    </row>
    <row r="97" spans="1:8" s="67" customFormat="1" ht="34.9" hidden="1" customHeight="1">
      <c r="A97" s="66"/>
      <c r="B97" s="216">
        <v>45292</v>
      </c>
      <c r="C97" s="870">
        <v>0.57999999999999996</v>
      </c>
      <c r="D97" s="870">
        <v>0.37</v>
      </c>
      <c r="E97" s="870">
        <v>5.91</v>
      </c>
      <c r="F97" s="870">
        <v>8.9</v>
      </c>
      <c r="G97" s="870">
        <v>8.7799999999999994</v>
      </c>
      <c r="H97" s="870">
        <v>8.11</v>
      </c>
    </row>
    <row r="98" spans="1:8" s="67" customFormat="1" ht="34.9" hidden="1" customHeight="1">
      <c r="A98" s="66"/>
      <c r="B98" s="217">
        <v>45323</v>
      </c>
      <c r="C98" s="869">
        <v>0.69</v>
      </c>
      <c r="D98" s="869">
        <v>0.4</v>
      </c>
      <c r="E98" s="869">
        <v>5.97</v>
      </c>
      <c r="F98" s="869">
        <v>8.9</v>
      </c>
      <c r="G98" s="869">
        <v>8.7200000000000006</v>
      </c>
      <c r="H98" s="869">
        <v>8.94</v>
      </c>
    </row>
    <row r="99" spans="1:8" s="67" customFormat="1" ht="34.9" hidden="1" customHeight="1">
      <c r="A99" s="66"/>
      <c r="B99" s="216">
        <v>45352</v>
      </c>
      <c r="C99" s="870">
        <v>0.74</v>
      </c>
      <c r="D99" s="870">
        <v>0.31</v>
      </c>
      <c r="E99" s="870">
        <v>6.08</v>
      </c>
      <c r="F99" s="870">
        <v>9.4600000000000009</v>
      </c>
      <c r="G99" s="870">
        <v>8.68</v>
      </c>
      <c r="H99" s="870">
        <v>9.1</v>
      </c>
    </row>
    <row r="100" spans="1:8" s="67" customFormat="1" ht="34.9" hidden="1" customHeight="1">
      <c r="A100" s="66"/>
      <c r="B100" s="217">
        <v>45383</v>
      </c>
      <c r="C100" s="869">
        <v>0.74</v>
      </c>
      <c r="D100" s="869">
        <v>0.33</v>
      </c>
      <c r="E100" s="869">
        <v>6.1</v>
      </c>
      <c r="F100" s="869">
        <v>8.85</v>
      </c>
      <c r="G100" s="869">
        <v>8.5399999999999991</v>
      </c>
      <c r="H100" s="869">
        <v>9.09</v>
      </c>
    </row>
    <row r="101" spans="1:8" s="67" customFormat="1" ht="34.9" hidden="1" customHeight="1">
      <c r="A101" s="66"/>
      <c r="B101" s="216">
        <v>45413</v>
      </c>
      <c r="C101" s="870">
        <v>0.75</v>
      </c>
      <c r="D101" s="870">
        <v>0.42</v>
      </c>
      <c r="E101" s="870">
        <v>6.06</v>
      </c>
      <c r="F101" s="870">
        <v>8.7799999999999994</v>
      </c>
      <c r="G101" s="870">
        <v>8.41</v>
      </c>
      <c r="H101" s="870">
        <v>9.34</v>
      </c>
    </row>
    <row r="102" spans="1:8" s="67" customFormat="1" ht="34.5" hidden="1" customHeight="1">
      <c r="A102" s="66"/>
      <c r="B102" s="217">
        <v>45444</v>
      </c>
      <c r="C102" s="869">
        <v>0.74</v>
      </c>
      <c r="D102" s="869">
        <v>0.43</v>
      </c>
      <c r="E102" s="869">
        <v>6.12</v>
      </c>
      <c r="F102" s="869">
        <v>8.84</v>
      </c>
      <c r="G102" s="869">
        <v>8.4600000000000009</v>
      </c>
      <c r="H102" s="869">
        <v>9.2799999999999994</v>
      </c>
    </row>
    <row r="103" spans="1:8" s="67" customFormat="1" ht="34.9" hidden="1" customHeight="1">
      <c r="A103" s="66"/>
      <c r="B103" s="216">
        <v>45474</v>
      </c>
      <c r="C103" s="870">
        <v>0.73</v>
      </c>
      <c r="D103" s="870">
        <v>0.37</v>
      </c>
      <c r="E103" s="870">
        <v>6.16</v>
      </c>
      <c r="F103" s="870">
        <v>8.8800000000000008</v>
      </c>
      <c r="G103" s="870">
        <v>8.4</v>
      </c>
      <c r="H103" s="870">
        <v>9.16</v>
      </c>
    </row>
    <row r="104" spans="1:8" s="67" customFormat="1" ht="34.5" hidden="1" customHeight="1">
      <c r="A104" s="66"/>
      <c r="B104" s="217">
        <v>45505</v>
      </c>
      <c r="C104" s="869">
        <v>0.72</v>
      </c>
      <c r="D104" s="869">
        <v>0.34</v>
      </c>
      <c r="E104" s="869">
        <v>6.11</v>
      </c>
      <c r="F104" s="869">
        <v>8.83</v>
      </c>
      <c r="G104" s="869">
        <v>8.43</v>
      </c>
      <c r="H104" s="869">
        <v>8.91</v>
      </c>
    </row>
    <row r="105" spans="1:8" s="67" customFormat="1" ht="34.9" hidden="1" customHeight="1">
      <c r="A105" s="66"/>
      <c r="B105" s="216">
        <v>45536</v>
      </c>
      <c r="C105" s="870">
        <v>0.71</v>
      </c>
      <c r="D105" s="870">
        <v>0.35</v>
      </c>
      <c r="E105" s="870">
        <v>6.12</v>
      </c>
      <c r="F105" s="870">
        <v>9.02</v>
      </c>
      <c r="G105" s="870">
        <v>8.39</v>
      </c>
      <c r="H105" s="870">
        <v>8.89</v>
      </c>
    </row>
    <row r="106" spans="1:8" s="67" customFormat="1" ht="34.5" hidden="1" customHeight="1">
      <c r="A106" s="66"/>
      <c r="B106" s="217">
        <v>45566</v>
      </c>
      <c r="C106" s="869">
        <v>0.69</v>
      </c>
      <c r="D106" s="869">
        <v>0.39</v>
      </c>
      <c r="E106" s="869">
        <v>6.02</v>
      </c>
      <c r="F106" s="869">
        <v>8.85</v>
      </c>
      <c r="G106" s="869">
        <v>8.3699999999999992</v>
      </c>
      <c r="H106" s="869">
        <v>9.02</v>
      </c>
    </row>
    <row r="107" spans="1:8" s="67" customFormat="1" ht="34.9" hidden="1" customHeight="1">
      <c r="A107" s="66"/>
      <c r="B107" s="216">
        <v>45597</v>
      </c>
      <c r="C107" s="870">
        <v>0.66</v>
      </c>
      <c r="D107" s="870">
        <v>0.34</v>
      </c>
      <c r="E107" s="870">
        <v>5.9</v>
      </c>
      <c r="F107" s="870">
        <v>8.86</v>
      </c>
      <c r="G107" s="870">
        <v>8.2799999999999994</v>
      </c>
      <c r="H107" s="870">
        <v>9.69</v>
      </c>
    </row>
    <row r="108" spans="1:8" s="67" customFormat="1" ht="34.9" hidden="1" customHeight="1">
      <c r="A108" s="66"/>
      <c r="B108" s="553">
        <v>45628</v>
      </c>
      <c r="C108" s="871">
        <v>0.69</v>
      </c>
      <c r="D108" s="871">
        <v>0.32</v>
      </c>
      <c r="E108" s="871">
        <v>5.88</v>
      </c>
      <c r="F108" s="871">
        <v>8.7200000000000006</v>
      </c>
      <c r="G108" s="871">
        <v>8.3000000000000007</v>
      </c>
      <c r="H108" s="871">
        <v>10.25</v>
      </c>
    </row>
    <row r="109" spans="1:8" s="67" customFormat="1" ht="34.9" customHeight="1">
      <c r="A109" s="66"/>
      <c r="B109" s="1009">
        <v>2025</v>
      </c>
      <c r="C109" s="1046"/>
      <c r="D109" s="1046"/>
      <c r="E109" s="1046"/>
      <c r="F109" s="1046"/>
      <c r="G109" s="1046"/>
      <c r="H109" s="1046"/>
    </row>
    <row r="110" spans="1:8" s="67" customFormat="1" ht="34.9" hidden="1" customHeight="1">
      <c r="A110" s="66"/>
      <c r="B110" s="216">
        <v>45658</v>
      </c>
      <c r="C110" s="870">
        <v>0.68</v>
      </c>
      <c r="D110" s="870">
        <v>0.32</v>
      </c>
      <c r="E110" s="870">
        <v>5.71</v>
      </c>
      <c r="F110" s="870">
        <v>8.52</v>
      </c>
      <c r="G110" s="870">
        <v>8.16</v>
      </c>
      <c r="H110" s="870">
        <v>9.36</v>
      </c>
    </row>
    <row r="111" spans="1:8" s="67" customFormat="1" ht="34.9" hidden="1" customHeight="1">
      <c r="A111" s="66"/>
      <c r="B111" s="217">
        <v>45690</v>
      </c>
      <c r="C111" s="869">
        <v>0.68</v>
      </c>
      <c r="D111" s="869">
        <v>0.42</v>
      </c>
      <c r="E111" s="869">
        <v>5.63</v>
      </c>
      <c r="F111" s="869">
        <v>8.4</v>
      </c>
      <c r="G111" s="869">
        <v>8.25</v>
      </c>
      <c r="H111" s="869">
        <v>9.07</v>
      </c>
    </row>
    <row r="112" spans="1:8" s="67" customFormat="1" ht="34.9" hidden="1" customHeight="1">
      <c r="A112" s="66"/>
      <c r="B112" s="216">
        <v>45717</v>
      </c>
      <c r="C112" s="870">
        <v>0.7</v>
      </c>
      <c r="D112" s="870">
        <v>0.34</v>
      </c>
      <c r="E112" s="870">
        <v>5.62</v>
      </c>
      <c r="F112" s="870">
        <v>8.4600000000000009</v>
      </c>
      <c r="G112" s="870">
        <v>8.4</v>
      </c>
      <c r="H112" s="870">
        <v>8.34</v>
      </c>
    </row>
    <row r="113" spans="1:8" s="67" customFormat="1" ht="34.9" hidden="1" customHeight="1">
      <c r="A113" s="66"/>
      <c r="B113" s="217">
        <v>45748</v>
      </c>
      <c r="C113" s="869">
        <v>0.71</v>
      </c>
      <c r="D113" s="869">
        <v>0.36</v>
      </c>
      <c r="E113" s="869">
        <v>5.6</v>
      </c>
      <c r="F113" s="869">
        <v>8.3699999999999992</v>
      </c>
      <c r="G113" s="869">
        <v>8.0399999999999991</v>
      </c>
      <c r="H113" s="869">
        <v>9.24</v>
      </c>
    </row>
    <row r="114" spans="1:8" s="67" customFormat="1" ht="34.9" hidden="1" customHeight="1">
      <c r="A114" s="66"/>
      <c r="B114" s="216">
        <v>45778</v>
      </c>
      <c r="C114" s="870">
        <v>0.69</v>
      </c>
      <c r="D114" s="870">
        <v>0.34</v>
      </c>
      <c r="E114" s="870">
        <v>5.53</v>
      </c>
      <c r="F114" s="870">
        <v>8.3800000000000008</v>
      </c>
      <c r="G114" s="870">
        <v>8.0500000000000007</v>
      </c>
      <c r="H114" s="870">
        <v>9.4600000000000009</v>
      </c>
    </row>
    <row r="115" spans="1:8" s="67" customFormat="1" ht="34.9" hidden="1" customHeight="1">
      <c r="A115" s="66"/>
      <c r="B115" s="217">
        <v>45809</v>
      </c>
      <c r="C115" s="869">
        <v>0.75</v>
      </c>
      <c r="D115" s="869">
        <v>0.35</v>
      </c>
      <c r="E115" s="869">
        <v>5.5</v>
      </c>
      <c r="F115" s="869">
        <v>8.3800000000000008</v>
      </c>
      <c r="G115" s="869">
        <v>8.1</v>
      </c>
      <c r="H115" s="869">
        <v>9.32</v>
      </c>
    </row>
    <row r="116" spans="1:8" s="67" customFormat="1" ht="34.9" hidden="1" customHeight="1">
      <c r="A116" s="66"/>
      <c r="B116" s="216">
        <v>45839</v>
      </c>
      <c r="C116" s="870">
        <v>0.69</v>
      </c>
      <c r="D116" s="870">
        <v>0.34</v>
      </c>
      <c r="E116" s="870">
        <v>5.45</v>
      </c>
      <c r="F116" s="870">
        <v>8.41</v>
      </c>
      <c r="G116" s="870">
        <v>8.14</v>
      </c>
      <c r="H116" s="870">
        <v>9.2899999999999991</v>
      </c>
    </row>
    <row r="117" spans="1:8" s="67" customFormat="1" ht="34.9" customHeight="1">
      <c r="A117" s="66"/>
      <c r="B117" s="217">
        <v>45870</v>
      </c>
      <c r="C117" s="869">
        <v>0.68</v>
      </c>
      <c r="D117" s="869">
        <v>0.34</v>
      </c>
      <c r="E117" s="869">
        <v>5.43</v>
      </c>
      <c r="F117" s="869">
        <v>8.26</v>
      </c>
      <c r="G117" s="869">
        <v>8</v>
      </c>
      <c r="H117" s="869">
        <v>8.58</v>
      </c>
    </row>
    <row r="118" spans="1:8" s="67" customFormat="1" ht="34.9" customHeight="1">
      <c r="A118" s="66"/>
      <c r="B118" s="216">
        <v>45901</v>
      </c>
      <c r="C118" s="870">
        <v>0.66</v>
      </c>
      <c r="D118" s="870">
        <v>0.35</v>
      </c>
      <c r="E118" s="870">
        <v>5.39</v>
      </c>
      <c r="F118" s="870">
        <v>8.2799999999999994</v>
      </c>
      <c r="G118" s="870">
        <v>8.09</v>
      </c>
      <c r="H118" s="870">
        <v>8.7100000000000009</v>
      </c>
    </row>
    <row r="119" spans="1:8" s="67" customFormat="1" ht="34.9" customHeight="1">
      <c r="A119" s="66"/>
      <c r="B119" s="217">
        <v>45931</v>
      </c>
      <c r="C119" s="869">
        <v>0.64</v>
      </c>
      <c r="D119" s="869">
        <v>0.35</v>
      </c>
      <c r="E119" s="869">
        <v>5.33</v>
      </c>
      <c r="F119" s="869">
        <v>8.1999999999999993</v>
      </c>
      <c r="G119" s="869">
        <v>7.97</v>
      </c>
      <c r="H119" s="869">
        <v>8.7100000000000009</v>
      </c>
    </row>
    <row r="120" spans="1:8" s="67" customFormat="1" ht="34.9" customHeight="1">
      <c r="A120" s="66"/>
      <c r="B120" s="216">
        <v>45962</v>
      </c>
      <c r="C120" s="870">
        <v>0.63</v>
      </c>
      <c r="D120" s="870">
        <v>0.33</v>
      </c>
      <c r="E120" s="870">
        <v>5.28</v>
      </c>
      <c r="F120" s="870">
        <v>8.1</v>
      </c>
      <c r="G120" s="870">
        <v>8.01</v>
      </c>
      <c r="H120" s="870">
        <v>9.07</v>
      </c>
    </row>
    <row r="121" spans="1:8" s="67" customFormat="1" ht="34.9" customHeight="1">
      <c r="A121" s="66"/>
      <c r="B121" s="553">
        <v>45993</v>
      </c>
      <c r="C121" s="871">
        <v>0.69</v>
      </c>
      <c r="D121" s="871">
        <v>0.33</v>
      </c>
      <c r="E121" s="871">
        <v>5.22</v>
      </c>
      <c r="F121" s="871">
        <v>8.14</v>
      </c>
      <c r="G121" s="871">
        <v>7.94</v>
      </c>
      <c r="H121" s="871">
        <v>9.6199999999999992</v>
      </c>
    </row>
    <row r="122" spans="1:8" s="67" customFormat="1" ht="34.9" customHeight="1">
      <c r="A122" s="66"/>
      <c r="B122" s="1009">
        <v>2026</v>
      </c>
      <c r="C122" s="1046"/>
      <c r="D122" s="1046"/>
      <c r="E122" s="1046"/>
      <c r="F122" s="1046"/>
      <c r="G122" s="1046"/>
      <c r="H122" s="1046"/>
    </row>
    <row r="123" spans="1:8" s="67" customFormat="1" ht="34.9" customHeight="1">
      <c r="A123" s="66"/>
      <c r="B123" s="216">
        <v>46023</v>
      </c>
      <c r="C123" s="870">
        <v>0.65</v>
      </c>
      <c r="D123" s="870">
        <v>0.31</v>
      </c>
      <c r="E123" s="870">
        <v>5.08</v>
      </c>
      <c r="F123" s="870">
        <v>8.15</v>
      </c>
      <c r="G123" s="870">
        <v>7.79</v>
      </c>
      <c r="H123" s="870">
        <v>8.9</v>
      </c>
    </row>
    <row r="124" spans="1:8" s="67" customFormat="1" ht="34.9" customHeight="1">
      <c r="A124" s="66"/>
      <c r="B124" s="217">
        <v>46055</v>
      </c>
      <c r="C124" s="869">
        <v>0.69</v>
      </c>
      <c r="D124" s="869">
        <v>0.35</v>
      </c>
      <c r="E124" s="869">
        <v>5.04</v>
      </c>
      <c r="F124" s="869">
        <v>8.0399999999999991</v>
      </c>
      <c r="G124" s="869">
        <v>7.7</v>
      </c>
      <c r="H124" s="869">
        <v>8.64</v>
      </c>
    </row>
    <row r="125" spans="1:8" s="67" customFormat="1" ht="34.9" customHeight="1">
      <c r="A125" s="66"/>
      <c r="B125" s="216">
        <v>46082</v>
      </c>
      <c r="C125" s="870">
        <v>0.73</v>
      </c>
      <c r="D125" s="870">
        <v>0.36</v>
      </c>
      <c r="E125" s="870">
        <v>5.01</v>
      </c>
      <c r="F125" s="870">
        <v>8.0299999999999994</v>
      </c>
      <c r="G125" s="870">
        <v>7.69</v>
      </c>
      <c r="H125" s="870">
        <v>8.56</v>
      </c>
    </row>
    <row r="126" spans="1:8" s="67" customFormat="1" ht="34.9" customHeight="1">
      <c r="A126" s="66"/>
      <c r="B126" s="217">
        <v>46140</v>
      </c>
      <c r="C126" s="869">
        <v>0.67</v>
      </c>
      <c r="D126" s="869">
        <v>0.37</v>
      </c>
      <c r="E126" s="869">
        <v>4.95</v>
      </c>
      <c r="F126" s="869">
        <v>8.09</v>
      </c>
      <c r="G126" s="869">
        <v>7.56</v>
      </c>
      <c r="H126" s="869">
        <v>8.49</v>
      </c>
    </row>
    <row r="127" spans="1:8" s="67" customFormat="1" ht="34.9" customHeight="1">
      <c r="A127" s="66"/>
      <c r="B127" s="216">
        <v>46143</v>
      </c>
      <c r="C127" s="870">
        <v>0.66</v>
      </c>
      <c r="D127" s="870">
        <v>0.37</v>
      </c>
      <c r="E127" s="870">
        <v>4.93</v>
      </c>
      <c r="F127" s="870">
        <v>8.1199999999999992</v>
      </c>
      <c r="G127" s="870">
        <v>7.54</v>
      </c>
      <c r="H127" s="870">
        <v>8.52</v>
      </c>
    </row>
    <row r="128" spans="1:8" s="67" customFormat="1" ht="34.9" customHeight="1">
      <c r="A128" s="66"/>
      <c r="B128" s="217">
        <v>46177</v>
      </c>
      <c r="C128" s="869">
        <v>0.67</v>
      </c>
      <c r="D128" s="869">
        <v>0.43</v>
      </c>
      <c r="E128" s="869">
        <v>4.9400000000000004</v>
      </c>
      <c r="F128" s="869">
        <v>8.16</v>
      </c>
      <c r="G128" s="869">
        <v>7.48</v>
      </c>
      <c r="H128" s="869">
        <v>8.4600000000000009</v>
      </c>
    </row>
    <row r="129" spans="1:8" s="67" customFormat="1" ht="34.9" customHeight="1">
      <c r="A129" s="66"/>
      <c r="B129" s="216">
        <v>46211</v>
      </c>
      <c r="C129" s="870">
        <v>0.7</v>
      </c>
      <c r="D129" s="870">
        <v>0.38</v>
      </c>
      <c r="E129" s="870">
        <v>4.91</v>
      </c>
      <c r="F129" s="870">
        <v>8.19</v>
      </c>
      <c r="G129" s="870">
        <v>7.43</v>
      </c>
      <c r="H129" s="870">
        <v>7.94</v>
      </c>
    </row>
    <row r="130" spans="1:8" s="67" customFormat="1" ht="34.9" customHeight="1">
      <c r="A130" s="66"/>
      <c r="B130" s="553">
        <v>46235</v>
      </c>
      <c r="C130" s="871">
        <v>0.75</v>
      </c>
      <c r="D130" s="871">
        <v>0.38</v>
      </c>
      <c r="E130" s="871">
        <v>4.9000000000000004</v>
      </c>
      <c r="F130" s="871">
        <v>8.2200000000000006</v>
      </c>
      <c r="G130" s="871">
        <v>7.43</v>
      </c>
      <c r="H130" s="871">
        <v>7.87</v>
      </c>
    </row>
    <row r="131" spans="1:8">
      <c r="C131" s="31"/>
      <c r="D131" s="31"/>
      <c r="E131" s="31"/>
      <c r="F131" s="31"/>
      <c r="G131" s="31"/>
      <c r="H131" s="31"/>
    </row>
    <row r="132" spans="1:8">
      <c r="C132" s="31"/>
      <c r="D132" s="31"/>
      <c r="E132" s="31"/>
      <c r="F132" s="31"/>
      <c r="G132" s="31"/>
      <c r="H132" s="31"/>
    </row>
    <row r="133" spans="1:8">
      <c r="C133" s="31"/>
      <c r="D133" s="31"/>
      <c r="E133" s="31"/>
      <c r="F133" s="31"/>
      <c r="G133" s="31"/>
      <c r="H133" s="31"/>
    </row>
    <row r="134" spans="1:8">
      <c r="C134" s="31"/>
      <c r="D134" s="31"/>
      <c r="E134" s="31"/>
      <c r="F134" s="31"/>
      <c r="G134" s="31"/>
      <c r="H134" s="31"/>
    </row>
    <row r="135" spans="1:8">
      <c r="C135" s="31"/>
      <c r="D135" s="31"/>
      <c r="E135" s="31"/>
      <c r="F135" s="31"/>
      <c r="G135" s="31"/>
      <c r="H135" s="31"/>
    </row>
    <row r="136" spans="1:8">
      <c r="C136" s="31"/>
      <c r="D136" s="31"/>
      <c r="E136" s="31"/>
      <c r="F136" s="31"/>
      <c r="G136" s="31"/>
      <c r="H136" s="31"/>
    </row>
    <row r="137" spans="1:8">
      <c r="C137" s="31"/>
      <c r="D137" s="31"/>
      <c r="E137" s="31"/>
      <c r="F137" s="31"/>
      <c r="G137" s="31"/>
      <c r="H137" s="31"/>
    </row>
    <row r="138" spans="1:8">
      <c r="C138" s="31"/>
      <c r="D138" s="31"/>
      <c r="E138" s="31"/>
      <c r="F138" s="31"/>
      <c r="G138" s="31"/>
      <c r="H138" s="31"/>
    </row>
    <row r="139" spans="1:8">
      <c r="C139" s="31"/>
      <c r="D139" s="31"/>
      <c r="E139" s="31"/>
      <c r="F139" s="31"/>
      <c r="G139" s="31"/>
      <c r="H139" s="31"/>
    </row>
    <row r="140" spans="1:8">
      <c r="C140" s="31"/>
      <c r="D140" s="31"/>
      <c r="E140" s="31"/>
      <c r="F140" s="31"/>
      <c r="G140" s="31"/>
      <c r="H140" s="31"/>
    </row>
    <row r="141" spans="1:8">
      <c r="C141" s="31"/>
      <c r="D141" s="31"/>
      <c r="E141" s="31"/>
      <c r="F141" s="31"/>
      <c r="G141" s="31"/>
      <c r="H141" s="31"/>
    </row>
    <row r="142" spans="1:8">
      <c r="C142" s="31"/>
      <c r="D142" s="31"/>
      <c r="E142" s="31"/>
      <c r="F142" s="31"/>
      <c r="G142" s="31"/>
      <c r="H142" s="31"/>
    </row>
    <row r="143" spans="1:8">
      <c r="C143" s="31"/>
      <c r="D143" s="31"/>
      <c r="E143" s="31"/>
      <c r="F143" s="31"/>
      <c r="G143" s="31"/>
      <c r="H143" s="31"/>
    </row>
    <row r="144" spans="1:8">
      <c r="C144" s="31"/>
      <c r="D144" s="31"/>
      <c r="E144" s="31"/>
      <c r="F144" s="31"/>
      <c r="G144" s="31"/>
      <c r="H144" s="31"/>
    </row>
    <row r="145" spans="3:8">
      <c r="C145" s="31"/>
      <c r="D145" s="31"/>
      <c r="E145" s="31"/>
      <c r="F145" s="31"/>
      <c r="G145" s="31"/>
      <c r="H145" s="31"/>
    </row>
    <row r="146" spans="3:8">
      <c r="C146" s="31"/>
      <c r="D146" s="31"/>
      <c r="E146" s="31"/>
      <c r="F146" s="31"/>
      <c r="G146" s="31"/>
      <c r="H146" s="31"/>
    </row>
    <row r="147" spans="3:8">
      <c r="C147" s="31"/>
      <c r="D147" s="31"/>
      <c r="E147" s="31"/>
      <c r="F147" s="31"/>
      <c r="G147" s="31"/>
      <c r="H147" s="31"/>
    </row>
    <row r="148" spans="3:8">
      <c r="C148" s="31"/>
      <c r="D148" s="31"/>
      <c r="E148" s="31"/>
      <c r="F148" s="31"/>
      <c r="G148" s="31"/>
      <c r="H148" s="31"/>
    </row>
    <row r="149" spans="3:8">
      <c r="C149" s="31"/>
      <c r="D149" s="31"/>
      <c r="E149" s="31"/>
      <c r="F149" s="31"/>
      <c r="G149" s="31"/>
      <c r="H149" s="31"/>
    </row>
    <row r="150" spans="3:8">
      <c r="C150" s="31"/>
      <c r="D150" s="31"/>
      <c r="E150" s="31"/>
      <c r="F150" s="31"/>
      <c r="G150" s="31"/>
      <c r="H150" s="31"/>
    </row>
    <row r="151" spans="3:8">
      <c r="C151" s="31"/>
      <c r="D151" s="31"/>
      <c r="E151" s="31"/>
      <c r="F151" s="31"/>
      <c r="G151" s="31"/>
      <c r="H151" s="31"/>
    </row>
    <row r="152" spans="3:8">
      <c r="C152" s="31"/>
      <c r="D152" s="31"/>
      <c r="E152" s="31"/>
      <c r="F152" s="31"/>
      <c r="G152" s="31"/>
      <c r="H152" s="31"/>
    </row>
    <row r="153" spans="3:8">
      <c r="C153" s="31"/>
      <c r="D153" s="31"/>
      <c r="E153" s="31"/>
      <c r="F153" s="31"/>
      <c r="G153" s="31"/>
      <c r="H153" s="31"/>
    </row>
    <row r="154" spans="3:8">
      <c r="C154" s="31"/>
      <c r="D154" s="31"/>
      <c r="E154" s="31"/>
      <c r="F154" s="31"/>
      <c r="G154" s="31"/>
      <c r="H154" s="31"/>
    </row>
  </sheetData>
  <mergeCells count="12">
    <mergeCell ref="H7:H8"/>
    <mergeCell ref="B2:C2"/>
    <mergeCell ref="D2:F2"/>
    <mergeCell ref="C3:G3"/>
    <mergeCell ref="C4:G4"/>
    <mergeCell ref="C6:E6"/>
    <mergeCell ref="F6:H6"/>
    <mergeCell ref="C7:C8"/>
    <mergeCell ref="D7:D8"/>
    <mergeCell ref="E7:E8"/>
    <mergeCell ref="F7:F8"/>
    <mergeCell ref="G7:G8"/>
  </mergeCells>
  <printOptions horizontalCentered="1" verticalCentered="1"/>
  <pageMargins left="0.196850393700787" right="0.196850393700787" top="0.196850393700787" bottom="0.196850393700787" header="0.511811023622047" footer="0.511811023622047"/>
  <pageSetup paperSize="9" scale="52"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B1:AP278"/>
  <sheetViews>
    <sheetView rightToLeft="1" zoomScale="50" zoomScaleNormal="50" workbookViewId="0">
      <selection activeCell="E3" sqref="E3:R3"/>
    </sheetView>
  </sheetViews>
  <sheetFormatPr defaultColWidth="9.140625" defaultRowHeight="15.75"/>
  <cols>
    <col min="1" max="1" width="10.7109375" customWidth="1"/>
    <col min="2" max="2" width="21.85546875" style="1" customWidth="1"/>
    <col min="3" max="3" width="19.85546875" style="1" bestFit="1" customWidth="1"/>
    <col min="4" max="21" width="18.7109375" style="1" customWidth="1"/>
    <col min="22" max="22" width="16" bestFit="1" customWidth="1"/>
    <col min="23" max="24" width="14.7109375" bestFit="1" customWidth="1"/>
    <col min="25" max="25" width="12.42578125" customWidth="1"/>
    <col min="26" max="26" width="15.85546875" customWidth="1"/>
    <col min="27" max="28" width="14.7109375" bestFit="1" customWidth="1"/>
    <col min="29" max="29" width="17.85546875" bestFit="1" customWidth="1"/>
    <col min="30" max="32" width="12.7109375" bestFit="1" customWidth="1"/>
    <col min="33" max="34" width="15.85546875" bestFit="1" customWidth="1"/>
    <col min="35" max="38" width="12.7109375" bestFit="1" customWidth="1"/>
    <col min="39" max="40" width="15.85546875" bestFit="1" customWidth="1"/>
    <col min="41" max="41" width="13.85546875" bestFit="1" customWidth="1"/>
  </cols>
  <sheetData>
    <row r="1" spans="2:26" ht="18" customHeight="1">
      <c r="B1" s="641"/>
      <c r="C1" s="641"/>
      <c r="D1" s="641"/>
      <c r="E1" s="641"/>
      <c r="F1" s="641"/>
      <c r="G1" s="641"/>
      <c r="H1" s="641"/>
      <c r="I1" s="641"/>
      <c r="J1" s="641"/>
      <c r="K1" s="641"/>
      <c r="L1" s="641"/>
      <c r="M1" s="641"/>
      <c r="N1" s="641"/>
      <c r="O1" s="641"/>
      <c r="P1" s="641"/>
      <c r="Q1" s="641"/>
      <c r="R1" s="641"/>
      <c r="S1" s="641"/>
      <c r="T1" s="641"/>
      <c r="U1" s="641"/>
    </row>
    <row r="2" spans="2:26" ht="15.75" customHeight="1">
      <c r="B2" s="641"/>
      <c r="C2" s="641"/>
      <c r="D2" s="641"/>
      <c r="E2" s="641"/>
      <c r="F2" s="641"/>
      <c r="G2" s="641"/>
      <c r="H2" s="641"/>
      <c r="I2" s="641"/>
      <c r="J2" s="641"/>
      <c r="K2" s="641"/>
      <c r="L2" s="641"/>
      <c r="M2" s="641"/>
      <c r="N2" s="641"/>
      <c r="O2" s="641"/>
      <c r="P2" s="641"/>
      <c r="Q2" s="641"/>
      <c r="R2" s="641"/>
      <c r="S2" s="641"/>
      <c r="T2" s="641"/>
      <c r="U2" s="641"/>
    </row>
    <row r="3" spans="2:26" s="92" customFormat="1" ht="40.15" customHeight="1">
      <c r="B3" s="1885" t="s">
        <v>883</v>
      </c>
      <c r="C3" s="1885"/>
      <c r="D3" s="1885"/>
      <c r="E3" s="1886" t="s">
        <v>825</v>
      </c>
      <c r="F3" s="1886"/>
      <c r="G3" s="1886"/>
      <c r="H3" s="1886"/>
      <c r="I3" s="1886"/>
      <c r="J3" s="1886"/>
      <c r="K3" s="1886"/>
      <c r="L3" s="1886"/>
      <c r="M3" s="1886"/>
      <c r="N3" s="1886"/>
      <c r="O3" s="1886"/>
      <c r="P3" s="1886"/>
      <c r="Q3" s="1886"/>
      <c r="R3" s="1886"/>
      <c r="S3" s="1887" t="s">
        <v>688</v>
      </c>
      <c r="T3" s="1887"/>
      <c r="U3" s="1887"/>
    </row>
    <row r="4" spans="2:26" s="92" customFormat="1" ht="40.15" customHeight="1">
      <c r="B4" s="1248"/>
      <c r="C4" s="1248"/>
      <c r="D4" s="1248"/>
      <c r="E4" s="1886" t="s">
        <v>1026</v>
      </c>
      <c r="F4" s="1886"/>
      <c r="G4" s="1886"/>
      <c r="H4" s="1886"/>
      <c r="I4" s="1886"/>
      <c r="J4" s="1886"/>
      <c r="K4" s="1886"/>
      <c r="L4" s="1886"/>
      <c r="M4" s="1886"/>
      <c r="N4" s="1886"/>
      <c r="O4" s="1886"/>
      <c r="P4" s="1886"/>
      <c r="Q4" s="1886"/>
      <c r="R4" s="1886"/>
      <c r="S4" s="1250"/>
      <c r="T4" s="1250"/>
      <c r="U4" s="1250"/>
    </row>
    <row r="5" spans="2:26" s="92" customFormat="1" ht="40.15" customHeight="1">
      <c r="B5" s="1248"/>
      <c r="C5" s="1248"/>
      <c r="D5" s="1248"/>
      <c r="E5" s="1886" t="s">
        <v>884</v>
      </c>
      <c r="F5" s="1886"/>
      <c r="G5" s="1886"/>
      <c r="H5" s="1886"/>
      <c r="I5" s="1886"/>
      <c r="J5" s="1886"/>
      <c r="K5" s="1886"/>
      <c r="L5" s="1886"/>
      <c r="M5" s="1886"/>
      <c r="N5" s="1886"/>
      <c r="O5" s="1886"/>
      <c r="P5" s="1886"/>
      <c r="Q5" s="1886"/>
      <c r="R5" s="1886"/>
      <c r="S5" s="1250"/>
      <c r="T5" s="1250"/>
      <c r="U5" s="1245" t="s">
        <v>882</v>
      </c>
    </row>
    <row r="6" spans="2:26" ht="10.15" customHeight="1">
      <c r="B6" s="1248"/>
      <c r="C6" s="1248"/>
      <c r="D6" s="1248"/>
      <c r="E6" s="1249"/>
      <c r="F6" s="1249"/>
      <c r="G6" s="1249"/>
      <c r="H6" s="1249"/>
      <c r="I6" s="1249"/>
      <c r="J6" s="1249"/>
      <c r="K6" s="1249"/>
      <c r="L6" s="1249"/>
      <c r="M6" s="1249"/>
      <c r="N6" s="1249"/>
      <c r="O6" s="1249"/>
      <c r="P6" s="1249"/>
      <c r="Q6" s="1249"/>
      <c r="R6" s="1249"/>
      <c r="S6" s="1250"/>
      <c r="T6" s="1250"/>
      <c r="U6" s="1245"/>
    </row>
    <row r="7" spans="2:26" ht="60" customHeight="1">
      <c r="B7" s="1892"/>
      <c r="C7" s="1895" t="s">
        <v>824</v>
      </c>
      <c r="D7" s="1897" t="s">
        <v>823</v>
      </c>
      <c r="E7" s="1897"/>
      <c r="F7" s="1897"/>
      <c r="G7" s="1897"/>
      <c r="H7" s="1897"/>
      <c r="I7" s="1897"/>
      <c r="J7" s="1897"/>
      <c r="K7" s="1897"/>
      <c r="L7" s="1897"/>
      <c r="M7" s="1897"/>
      <c r="N7" s="1897"/>
      <c r="O7" s="1897"/>
      <c r="P7" s="1897"/>
      <c r="Q7" s="1897"/>
      <c r="R7" s="1897"/>
      <c r="S7" s="1897"/>
      <c r="T7" s="1897"/>
      <c r="U7" s="1898"/>
    </row>
    <row r="8" spans="2:26" ht="45" customHeight="1">
      <c r="B8" s="1893"/>
      <c r="C8" s="1896"/>
      <c r="D8" s="1889" t="s">
        <v>822</v>
      </c>
      <c r="E8" s="1889"/>
      <c r="F8" s="1889" t="s">
        <v>821</v>
      </c>
      <c r="G8" s="1889"/>
      <c r="H8" s="1889" t="s">
        <v>820</v>
      </c>
      <c r="I8" s="1889"/>
      <c r="J8" s="1889" t="s">
        <v>819</v>
      </c>
      <c r="K8" s="1889"/>
      <c r="L8" s="1889" t="s">
        <v>818</v>
      </c>
      <c r="M8" s="1889"/>
      <c r="N8" s="1889" t="s">
        <v>817</v>
      </c>
      <c r="O8" s="1889"/>
      <c r="P8" s="1889" t="s">
        <v>816</v>
      </c>
      <c r="Q8" s="1889"/>
      <c r="R8" s="1889" t="s">
        <v>815</v>
      </c>
      <c r="S8" s="1889"/>
      <c r="T8" s="1889" t="s">
        <v>814</v>
      </c>
      <c r="U8" s="1901"/>
    </row>
    <row r="9" spans="2:26" ht="45" customHeight="1">
      <c r="B9" s="1893"/>
      <c r="C9" s="1896"/>
      <c r="D9" s="1888" t="s">
        <v>813</v>
      </c>
      <c r="E9" s="1888"/>
      <c r="F9" s="1888" t="s">
        <v>812</v>
      </c>
      <c r="G9" s="1888"/>
      <c r="H9" s="1888" t="s">
        <v>811</v>
      </c>
      <c r="I9" s="1888"/>
      <c r="J9" s="1888" t="s">
        <v>810</v>
      </c>
      <c r="K9" s="1888"/>
      <c r="L9" s="1888" t="s">
        <v>809</v>
      </c>
      <c r="M9" s="1888"/>
      <c r="N9" s="1891" t="s">
        <v>808</v>
      </c>
      <c r="O9" s="1891"/>
      <c r="P9" s="1888" t="s">
        <v>807</v>
      </c>
      <c r="Q9" s="1888"/>
      <c r="R9" s="1888" t="s">
        <v>806</v>
      </c>
      <c r="S9" s="1888"/>
      <c r="T9" s="1888" t="s">
        <v>805</v>
      </c>
      <c r="U9" s="1890"/>
    </row>
    <row r="10" spans="2:26" ht="60" customHeight="1">
      <c r="B10" s="1893"/>
      <c r="C10" s="1899" t="s">
        <v>804</v>
      </c>
      <c r="D10" s="1247" t="s">
        <v>803</v>
      </c>
      <c r="E10" s="1247" t="s">
        <v>802</v>
      </c>
      <c r="F10" s="1247" t="s">
        <v>803</v>
      </c>
      <c r="G10" s="1247" t="s">
        <v>802</v>
      </c>
      <c r="H10" s="1247" t="s">
        <v>803</v>
      </c>
      <c r="I10" s="1247" t="s">
        <v>802</v>
      </c>
      <c r="J10" s="1247" t="s">
        <v>803</v>
      </c>
      <c r="K10" s="1247" t="s">
        <v>802</v>
      </c>
      <c r="L10" s="1247" t="s">
        <v>803</v>
      </c>
      <c r="M10" s="1247" t="s">
        <v>802</v>
      </c>
      <c r="N10" s="1247" t="s">
        <v>803</v>
      </c>
      <c r="O10" s="1247" t="s">
        <v>802</v>
      </c>
      <c r="P10" s="1247" t="s">
        <v>803</v>
      </c>
      <c r="Q10" s="1247" t="s">
        <v>802</v>
      </c>
      <c r="R10" s="1247" t="s">
        <v>803</v>
      </c>
      <c r="S10" s="1247" t="s">
        <v>802</v>
      </c>
      <c r="T10" s="1247" t="s">
        <v>803</v>
      </c>
      <c r="U10" s="1251" t="s">
        <v>802</v>
      </c>
    </row>
    <row r="11" spans="2:26" ht="60" customHeight="1">
      <c r="B11" s="1894"/>
      <c r="C11" s="1900"/>
      <c r="D11" s="507" t="s">
        <v>801</v>
      </c>
      <c r="E11" s="507" t="s">
        <v>800</v>
      </c>
      <c r="F11" s="507" t="s">
        <v>801</v>
      </c>
      <c r="G11" s="507" t="s">
        <v>800</v>
      </c>
      <c r="H11" s="507" t="s">
        <v>801</v>
      </c>
      <c r="I11" s="507" t="s">
        <v>800</v>
      </c>
      <c r="J11" s="507" t="s">
        <v>801</v>
      </c>
      <c r="K11" s="507" t="s">
        <v>800</v>
      </c>
      <c r="L11" s="507" t="s">
        <v>801</v>
      </c>
      <c r="M11" s="507" t="s">
        <v>800</v>
      </c>
      <c r="N11" s="507" t="s">
        <v>801</v>
      </c>
      <c r="O11" s="507" t="s">
        <v>800</v>
      </c>
      <c r="P11" s="507" t="s">
        <v>801</v>
      </c>
      <c r="Q11" s="507" t="s">
        <v>800</v>
      </c>
      <c r="R11" s="507" t="s">
        <v>801</v>
      </c>
      <c r="S11" s="507" t="s">
        <v>800</v>
      </c>
      <c r="T11" s="507" t="s">
        <v>801</v>
      </c>
      <c r="U11" s="506" t="s">
        <v>800</v>
      </c>
    </row>
    <row r="12" spans="2:26" s="872" customFormat="1" ht="40.15" customHeight="1">
      <c r="B12" s="78" t="s">
        <v>2</v>
      </c>
      <c r="C12" s="78"/>
      <c r="D12" s="78"/>
      <c r="E12" s="78"/>
      <c r="F12" s="78"/>
      <c r="G12" s="78"/>
      <c r="H12" s="78"/>
      <c r="I12" s="78"/>
      <c r="J12" s="78"/>
      <c r="K12" s="78"/>
      <c r="L12" s="78"/>
      <c r="M12" s="78"/>
      <c r="N12" s="78"/>
      <c r="O12" s="78"/>
      <c r="P12" s="78"/>
      <c r="Q12" s="78"/>
      <c r="R12" s="78"/>
      <c r="S12" s="78"/>
      <c r="T12" s="78"/>
      <c r="U12" s="78"/>
      <c r="Y12" s="1114"/>
      <c r="Z12" s="1113"/>
    </row>
    <row r="13" spans="2:26" s="872" customFormat="1" ht="40.15" hidden="1" customHeight="1">
      <c r="B13" s="505">
        <v>2004</v>
      </c>
      <c r="C13" s="873">
        <v>1101.0840899999998</v>
      </c>
      <c r="D13" s="873">
        <v>708</v>
      </c>
      <c r="E13" s="873">
        <v>708</v>
      </c>
      <c r="F13" s="873">
        <v>963.77</v>
      </c>
      <c r="G13" s="873">
        <v>878.86</v>
      </c>
      <c r="H13" s="873">
        <v>1357.63</v>
      </c>
      <c r="I13" s="873">
        <v>1296.24</v>
      </c>
      <c r="J13" s="873"/>
      <c r="K13" s="873"/>
      <c r="L13" s="873">
        <v>681.7</v>
      </c>
      <c r="M13" s="873">
        <v>654.05999999999995</v>
      </c>
      <c r="N13" s="873"/>
      <c r="O13" s="873"/>
      <c r="P13" s="873"/>
      <c r="Q13" s="873"/>
      <c r="R13" s="873">
        <v>188.58</v>
      </c>
      <c r="S13" s="873">
        <v>188.58</v>
      </c>
      <c r="T13" s="873">
        <v>2399.8200000000002</v>
      </c>
      <c r="U13" s="873">
        <v>2399.48</v>
      </c>
      <c r="Y13" s="1114"/>
      <c r="Z13" s="1113"/>
    </row>
    <row r="14" spans="2:26" s="872" customFormat="1" ht="40.15" hidden="1" customHeight="1">
      <c r="B14" s="504">
        <v>2005</v>
      </c>
      <c r="C14" s="874">
        <v>1013.35243</v>
      </c>
      <c r="D14" s="874">
        <v>708</v>
      </c>
      <c r="E14" s="874">
        <v>708</v>
      </c>
      <c r="F14" s="874">
        <v>838.6</v>
      </c>
      <c r="G14" s="874">
        <v>880.54</v>
      </c>
      <c r="H14" s="874">
        <v>1218.94</v>
      </c>
      <c r="I14" s="874">
        <v>1287.42</v>
      </c>
      <c r="J14" s="874"/>
      <c r="K14" s="874"/>
      <c r="L14" s="874">
        <v>600.54</v>
      </c>
      <c r="M14" s="874">
        <v>643.48</v>
      </c>
      <c r="N14" s="874"/>
      <c r="O14" s="874"/>
      <c r="P14" s="874"/>
      <c r="Q14" s="874"/>
      <c r="R14" s="874">
        <v>188.56</v>
      </c>
      <c r="S14" s="874">
        <v>188.57</v>
      </c>
      <c r="T14" s="874">
        <v>2421.02</v>
      </c>
      <c r="U14" s="874">
        <v>2421.63</v>
      </c>
      <c r="Y14" s="1114"/>
      <c r="Z14" s="1113"/>
    </row>
    <row r="15" spans="2:26" s="872" customFormat="1" ht="40.15" hidden="1" customHeight="1">
      <c r="B15" s="505">
        <v>2006</v>
      </c>
      <c r="C15" s="873">
        <v>1066.6196</v>
      </c>
      <c r="D15" s="873">
        <v>708</v>
      </c>
      <c r="E15" s="873">
        <v>708</v>
      </c>
      <c r="F15" s="873">
        <v>928.34</v>
      </c>
      <c r="G15" s="873">
        <v>888.87</v>
      </c>
      <c r="H15" s="873">
        <v>1384.89</v>
      </c>
      <c r="I15" s="873">
        <v>1303.8</v>
      </c>
      <c r="J15" s="873"/>
      <c r="K15" s="873"/>
      <c r="L15" s="873">
        <v>595.69000000000005</v>
      </c>
      <c r="M15" s="873">
        <v>608.55999999999995</v>
      </c>
      <c r="N15" s="873"/>
      <c r="O15" s="873"/>
      <c r="P15" s="873"/>
      <c r="Q15" s="873"/>
      <c r="R15" s="873">
        <v>188.58</v>
      </c>
      <c r="S15" s="873">
        <v>188.57</v>
      </c>
      <c r="T15" s="873">
        <v>2445.9699999999998</v>
      </c>
      <c r="U15" s="873">
        <v>2437.16</v>
      </c>
      <c r="Y15" s="1114"/>
      <c r="Z15" s="1113"/>
    </row>
    <row r="16" spans="2:26" s="872" customFormat="1" ht="40.15" hidden="1" customHeight="1">
      <c r="B16" s="504">
        <v>2007</v>
      </c>
      <c r="C16" s="874">
        <v>1120.39725</v>
      </c>
      <c r="D16" s="874">
        <v>708</v>
      </c>
      <c r="E16" s="874">
        <v>708</v>
      </c>
      <c r="F16" s="874">
        <v>1024.81</v>
      </c>
      <c r="G16" s="874">
        <v>968.7</v>
      </c>
      <c r="H16" s="874">
        <v>1412.65</v>
      </c>
      <c r="I16" s="874">
        <v>1415.9</v>
      </c>
      <c r="J16" s="874"/>
      <c r="K16" s="874"/>
      <c r="L16" s="874">
        <v>631.65</v>
      </c>
      <c r="M16" s="874">
        <v>600.86</v>
      </c>
      <c r="N16" s="874"/>
      <c r="O16" s="874"/>
      <c r="P16" s="874"/>
      <c r="Q16" s="874"/>
      <c r="R16" s="874">
        <v>188.56</v>
      </c>
      <c r="S16" s="874">
        <v>188.73</v>
      </c>
      <c r="T16" s="874">
        <v>2589.5300000000002</v>
      </c>
      <c r="U16" s="874">
        <v>2487.19</v>
      </c>
      <c r="Y16" s="1114"/>
      <c r="Z16" s="1113"/>
    </row>
    <row r="17" spans="2:38" s="872" customFormat="1" ht="40.15" hidden="1" customHeight="1">
      <c r="B17" s="505">
        <v>2008</v>
      </c>
      <c r="C17" s="873">
        <v>1092.05143</v>
      </c>
      <c r="D17" s="873">
        <v>708</v>
      </c>
      <c r="E17" s="873">
        <v>708</v>
      </c>
      <c r="F17" s="873">
        <v>995.99</v>
      </c>
      <c r="G17" s="873">
        <v>1043.2</v>
      </c>
      <c r="H17" s="873">
        <v>1021.48</v>
      </c>
      <c r="I17" s="873">
        <v>1317.05</v>
      </c>
      <c r="J17" s="873"/>
      <c r="K17" s="873"/>
      <c r="L17" s="873">
        <v>783.54</v>
      </c>
      <c r="M17" s="873">
        <v>684.38</v>
      </c>
      <c r="N17" s="873"/>
      <c r="O17" s="873"/>
      <c r="P17" s="873"/>
      <c r="Q17" s="873"/>
      <c r="R17" s="873">
        <v>188.44</v>
      </c>
      <c r="S17" s="873">
        <v>188.54</v>
      </c>
      <c r="T17" s="873">
        <v>2560.1</v>
      </c>
      <c r="U17" s="873">
        <v>2631.64</v>
      </c>
      <c r="V17" s="1155"/>
      <c r="W17" s="1155"/>
      <c r="X17" s="1155"/>
      <c r="Y17" s="1155"/>
      <c r="Z17" s="1155"/>
      <c r="AA17" s="1155"/>
      <c r="AB17" s="1155"/>
      <c r="AC17" s="1155"/>
      <c r="AD17" s="1155"/>
      <c r="AE17" s="1155"/>
      <c r="AF17" s="1155"/>
      <c r="AG17" s="1155"/>
      <c r="AH17" s="1155"/>
      <c r="AI17" s="1155"/>
      <c r="AJ17" s="1155"/>
      <c r="AK17" s="1155"/>
    </row>
    <row r="18" spans="2:38" s="872" customFormat="1" ht="35.1" hidden="1" customHeight="1">
      <c r="B18" s="504">
        <v>2009</v>
      </c>
      <c r="C18" s="874">
        <v>1111.8</v>
      </c>
      <c r="D18" s="874">
        <v>708</v>
      </c>
      <c r="E18" s="874">
        <v>708</v>
      </c>
      <c r="F18" s="874">
        <v>1016.36</v>
      </c>
      <c r="G18" s="874">
        <v>985.02800000000002</v>
      </c>
      <c r="H18" s="874">
        <v>1137.3599999999999</v>
      </c>
      <c r="I18" s="874">
        <v>1106.646</v>
      </c>
      <c r="J18" s="874"/>
      <c r="K18" s="874"/>
      <c r="L18" s="874">
        <v>765.19</v>
      </c>
      <c r="M18" s="874">
        <v>756.88699999999994</v>
      </c>
      <c r="N18" s="874"/>
      <c r="O18" s="874"/>
      <c r="P18" s="874"/>
      <c r="Q18" s="874"/>
      <c r="R18" s="874">
        <v>188.56</v>
      </c>
      <c r="S18" s="874">
        <v>188.57400000000001</v>
      </c>
      <c r="T18" s="874">
        <v>2464.21</v>
      </c>
      <c r="U18" s="874">
        <v>2454.5990000000002</v>
      </c>
      <c r="V18" s="1155"/>
      <c r="W18" s="1155"/>
      <c r="X18" s="1155"/>
      <c r="Y18" s="1155"/>
      <c r="Z18" s="1155"/>
      <c r="AA18" s="1155"/>
      <c r="AB18" s="1155"/>
      <c r="AC18" s="1155"/>
      <c r="AD18" s="1155"/>
      <c r="AE18" s="1155"/>
      <c r="AF18" s="1155"/>
      <c r="AG18" s="1155"/>
      <c r="AH18" s="1155"/>
      <c r="AI18" s="1155"/>
      <c r="AJ18" s="1155"/>
      <c r="AK18" s="1155"/>
    </row>
    <row r="19" spans="2:38" s="872" customFormat="1" ht="35.1" hidden="1" customHeight="1">
      <c r="B19" s="505">
        <v>2010</v>
      </c>
      <c r="C19" s="873">
        <v>1092.22</v>
      </c>
      <c r="D19" s="873">
        <v>708</v>
      </c>
      <c r="E19" s="873">
        <v>708</v>
      </c>
      <c r="F19" s="873">
        <v>935.94</v>
      </c>
      <c r="G19" s="873">
        <v>939.37199999999996</v>
      </c>
      <c r="H19" s="873">
        <v>1097.3</v>
      </c>
      <c r="I19" s="873">
        <v>1093.588</v>
      </c>
      <c r="J19" s="873"/>
      <c r="K19" s="873"/>
      <c r="L19" s="873">
        <v>868.19</v>
      </c>
      <c r="M19" s="873">
        <v>806.99800000000005</v>
      </c>
      <c r="N19" s="873"/>
      <c r="O19" s="873"/>
      <c r="P19" s="873"/>
      <c r="Q19" s="873"/>
      <c r="R19" s="873">
        <v>188.59</v>
      </c>
      <c r="S19" s="873">
        <v>188.58099999999999</v>
      </c>
      <c r="T19" s="873">
        <v>2509.86</v>
      </c>
      <c r="U19" s="873">
        <v>2466.6680000000001</v>
      </c>
      <c r="V19" s="1155"/>
      <c r="W19" s="1155"/>
      <c r="X19" s="1155"/>
      <c r="Y19" s="1155"/>
      <c r="Z19" s="1155"/>
      <c r="AA19" s="1155"/>
      <c r="AB19" s="1155"/>
      <c r="AC19" s="1155"/>
      <c r="AD19" s="1155"/>
      <c r="AE19" s="1155"/>
      <c r="AF19" s="1155"/>
      <c r="AG19" s="1155"/>
      <c r="AH19" s="1155"/>
      <c r="AI19" s="1155"/>
      <c r="AJ19" s="1155"/>
      <c r="AK19" s="1155"/>
    </row>
    <row r="20" spans="2:38" s="872" customFormat="1" ht="35.1" hidden="1" customHeight="1">
      <c r="B20" s="504">
        <v>2011</v>
      </c>
      <c r="C20" s="874">
        <v>1088.8399999999999</v>
      </c>
      <c r="D20" s="874">
        <v>708</v>
      </c>
      <c r="E20" s="874">
        <v>708</v>
      </c>
      <c r="F20" s="874">
        <v>914.3</v>
      </c>
      <c r="G20" s="874">
        <v>984.23</v>
      </c>
      <c r="H20" s="874">
        <v>1093.3399999999999</v>
      </c>
      <c r="I20" s="874">
        <v>1133.9290000000001</v>
      </c>
      <c r="J20" s="874"/>
      <c r="K20" s="874"/>
      <c r="L20" s="874">
        <v>909.38</v>
      </c>
      <c r="M20" s="874">
        <v>888.16099999999994</v>
      </c>
      <c r="N20" s="874"/>
      <c r="O20" s="874"/>
      <c r="P20" s="874"/>
      <c r="Q20" s="874"/>
      <c r="R20" s="874">
        <v>188.59</v>
      </c>
      <c r="S20" s="874">
        <v>188.66</v>
      </c>
      <c r="T20" s="874">
        <v>2536.91</v>
      </c>
      <c r="U20" s="874">
        <v>2561.0010000000002</v>
      </c>
      <c r="V20" s="1155"/>
      <c r="W20" s="1155"/>
      <c r="X20" s="1155"/>
      <c r="Y20" s="1155"/>
      <c r="Z20" s="1155"/>
      <c r="AA20" s="1155"/>
      <c r="AB20" s="1155"/>
      <c r="AC20" s="1155"/>
      <c r="AD20" s="1155"/>
      <c r="AE20" s="1155"/>
      <c r="AF20" s="1155"/>
      <c r="AG20" s="1155"/>
      <c r="AH20" s="1155"/>
      <c r="AI20" s="1155"/>
      <c r="AJ20" s="1155"/>
      <c r="AK20" s="1155"/>
      <c r="AL20" s="1155"/>
    </row>
    <row r="21" spans="2:38" s="872" customFormat="1" ht="35.1" hidden="1" customHeight="1">
      <c r="B21" s="505">
        <v>2012</v>
      </c>
      <c r="C21" s="873">
        <v>1089.68</v>
      </c>
      <c r="D21" s="873">
        <v>708</v>
      </c>
      <c r="E21" s="873">
        <v>708</v>
      </c>
      <c r="F21" s="873">
        <v>933.26</v>
      </c>
      <c r="G21" s="873">
        <v>909.63599999999997</v>
      </c>
      <c r="H21" s="873">
        <v>1142.56</v>
      </c>
      <c r="I21" s="873">
        <v>1120.8040000000001</v>
      </c>
      <c r="J21" s="873"/>
      <c r="K21" s="873"/>
      <c r="L21" s="873">
        <v>820.93</v>
      </c>
      <c r="M21" s="873">
        <v>886.92899999999997</v>
      </c>
      <c r="N21" s="873"/>
      <c r="O21" s="873"/>
      <c r="P21" s="873"/>
      <c r="Q21" s="873"/>
      <c r="R21" s="873">
        <v>188.57</v>
      </c>
      <c r="S21" s="873">
        <v>188.58199999999999</v>
      </c>
      <c r="T21" s="873">
        <v>2514.77</v>
      </c>
      <c r="U21" s="873">
        <v>2525.2860000000001</v>
      </c>
      <c r="V21" s="1155"/>
      <c r="W21" s="1155"/>
      <c r="X21" s="1155"/>
      <c r="Y21" s="1155"/>
      <c r="Z21" s="1155"/>
      <c r="AA21" s="1155"/>
      <c r="AB21" s="1155"/>
      <c r="AC21" s="1155"/>
      <c r="AD21" s="1155"/>
      <c r="AE21" s="1155"/>
      <c r="AF21" s="1155"/>
      <c r="AG21" s="1155"/>
      <c r="AH21" s="1155"/>
      <c r="AI21" s="1155"/>
      <c r="AJ21" s="1155"/>
      <c r="AK21" s="1155"/>
    </row>
    <row r="22" spans="2:38" s="872" customFormat="1" ht="35.1" hidden="1" customHeight="1">
      <c r="B22" s="504">
        <v>2013</v>
      </c>
      <c r="C22" s="874">
        <v>1091.8599999999999</v>
      </c>
      <c r="D22" s="874">
        <v>708</v>
      </c>
      <c r="E22" s="874">
        <v>708</v>
      </c>
      <c r="F22" s="874">
        <v>975.51</v>
      </c>
      <c r="G22" s="874">
        <v>940.25400000000002</v>
      </c>
      <c r="H22" s="874">
        <v>1165.72</v>
      </c>
      <c r="I22" s="874">
        <v>1106.297</v>
      </c>
      <c r="J22" s="874"/>
      <c r="K22" s="874"/>
      <c r="L22" s="874">
        <v>673.33</v>
      </c>
      <c r="M22" s="874">
        <v>726.82799999999997</v>
      </c>
      <c r="N22" s="874"/>
      <c r="O22" s="874"/>
      <c r="P22" s="874"/>
      <c r="Q22" s="874"/>
      <c r="R22" s="874">
        <v>188.57</v>
      </c>
      <c r="S22" s="874">
        <v>188.577</v>
      </c>
      <c r="T22" s="874">
        <v>2504.35</v>
      </c>
      <c r="U22" s="874">
        <v>2493.0659999999998</v>
      </c>
      <c r="V22" s="1155"/>
      <c r="W22" s="1155"/>
      <c r="X22" s="1155"/>
      <c r="Y22" s="1155"/>
      <c r="Z22" s="1155"/>
      <c r="AA22" s="1155"/>
      <c r="AB22" s="1155"/>
      <c r="AC22" s="1155"/>
      <c r="AD22" s="1155"/>
      <c r="AE22" s="1155"/>
      <c r="AF22" s="1155"/>
      <c r="AG22" s="1155"/>
      <c r="AH22" s="1155"/>
      <c r="AI22" s="1155"/>
      <c r="AJ22" s="1155"/>
      <c r="AK22" s="1155"/>
      <c r="AL22" s="1155"/>
    </row>
    <row r="23" spans="2:38" s="872" customFormat="1" ht="35.1" hidden="1" customHeight="1">
      <c r="B23" s="505">
        <v>2014</v>
      </c>
      <c r="C23" s="873">
        <v>1027.21</v>
      </c>
      <c r="D23" s="873">
        <v>708</v>
      </c>
      <c r="E23" s="873">
        <v>708</v>
      </c>
      <c r="F23" s="873">
        <v>859.64</v>
      </c>
      <c r="G23" s="873">
        <v>940.34400000000005</v>
      </c>
      <c r="H23" s="873">
        <v>1100.52</v>
      </c>
      <c r="I23" s="873">
        <v>1165.568</v>
      </c>
      <c r="J23" s="873"/>
      <c r="K23" s="873"/>
      <c r="L23" s="873">
        <v>590.71</v>
      </c>
      <c r="M23" s="873">
        <v>670.327</v>
      </c>
      <c r="N23" s="873"/>
      <c r="O23" s="873"/>
      <c r="P23" s="873"/>
      <c r="Q23" s="873"/>
      <c r="R23" s="873">
        <v>188.47</v>
      </c>
      <c r="S23" s="873">
        <v>188.54900000000001</v>
      </c>
      <c r="T23" s="873">
        <v>2415.06</v>
      </c>
      <c r="U23" s="873">
        <v>2485.1660000000002</v>
      </c>
      <c r="V23" s="1155"/>
      <c r="W23" s="1155"/>
      <c r="X23" s="1155"/>
      <c r="Y23" s="1155"/>
      <c r="Z23" s="1155"/>
      <c r="AA23" s="1155"/>
      <c r="AB23" s="1155"/>
      <c r="AC23" s="1155"/>
      <c r="AD23" s="1155"/>
      <c r="AE23" s="1155"/>
      <c r="AF23" s="1155"/>
      <c r="AG23" s="1155"/>
      <c r="AH23" s="1155"/>
      <c r="AI23" s="1155"/>
      <c r="AJ23" s="1155"/>
      <c r="AK23" s="1155"/>
    </row>
    <row r="24" spans="2:38" s="872" customFormat="1" ht="35.1" hidden="1" customHeight="1">
      <c r="B24" s="504">
        <v>2015</v>
      </c>
      <c r="C24" s="874">
        <v>982.48299999999995</v>
      </c>
      <c r="D24" s="874">
        <v>708</v>
      </c>
      <c r="E24" s="874">
        <v>708</v>
      </c>
      <c r="F24" s="874">
        <v>772.65</v>
      </c>
      <c r="G24" s="874">
        <v>785.16200000000003</v>
      </c>
      <c r="H24" s="874">
        <v>1048.3900000000001</v>
      </c>
      <c r="I24" s="874">
        <v>1081.0029999999999</v>
      </c>
      <c r="J24" s="874"/>
      <c r="K24" s="874"/>
      <c r="L24" s="874">
        <v>587.37</v>
      </c>
      <c r="M24" s="874">
        <v>584.78700000000003</v>
      </c>
      <c r="N24" s="874"/>
      <c r="O24" s="874"/>
      <c r="P24" s="874"/>
      <c r="Q24" s="874"/>
      <c r="R24" s="874">
        <v>188.44</v>
      </c>
      <c r="S24" s="874">
        <v>188.53299999999999</v>
      </c>
      <c r="T24" s="874">
        <v>2330.16</v>
      </c>
      <c r="U24" s="874">
        <v>2350.3820000000001</v>
      </c>
      <c r="V24" s="1155"/>
      <c r="W24" s="1155"/>
      <c r="X24" s="1155"/>
      <c r="Y24" s="1155"/>
      <c r="Z24" s="1155"/>
      <c r="AA24" s="1155"/>
      <c r="AB24" s="1155"/>
      <c r="AC24" s="1155"/>
      <c r="AD24" s="1155"/>
      <c r="AE24" s="1155"/>
      <c r="AF24" s="1155"/>
      <c r="AG24" s="1155"/>
      <c r="AH24" s="1155"/>
      <c r="AI24" s="1155"/>
      <c r="AJ24" s="1155"/>
      <c r="AK24" s="1155"/>
    </row>
    <row r="25" spans="2:38" s="872" customFormat="1" ht="35.1" hidden="1" customHeight="1">
      <c r="B25" s="505">
        <v>2016</v>
      </c>
      <c r="C25" s="873">
        <v>953.13</v>
      </c>
      <c r="D25" s="873">
        <v>708</v>
      </c>
      <c r="E25" s="873">
        <v>708</v>
      </c>
      <c r="F25" s="873">
        <v>739.8</v>
      </c>
      <c r="G25" s="873">
        <v>782.87400000000002</v>
      </c>
      <c r="H25" s="873">
        <v>866</v>
      </c>
      <c r="I25" s="873">
        <v>958.47199999999998</v>
      </c>
      <c r="J25" s="873"/>
      <c r="K25" s="873"/>
      <c r="L25" s="873">
        <v>606.02</v>
      </c>
      <c r="M25" s="873">
        <v>652.07899999999995</v>
      </c>
      <c r="N25" s="873"/>
      <c r="O25" s="873"/>
      <c r="P25" s="873"/>
      <c r="Q25" s="873"/>
      <c r="R25" s="873">
        <v>188.49</v>
      </c>
      <c r="S25" s="873">
        <v>188.56299999999999</v>
      </c>
      <c r="T25" s="873">
        <v>2310.0700000000002</v>
      </c>
      <c r="U25" s="873">
        <v>2340.0909999999999</v>
      </c>
      <c r="V25" s="1155"/>
      <c r="W25" s="1155"/>
      <c r="X25" s="1155"/>
      <c r="Y25" s="1155"/>
      <c r="Z25" s="1155"/>
      <c r="AA25" s="1155"/>
      <c r="AB25" s="1155"/>
      <c r="AC25" s="1155"/>
      <c r="AD25" s="1155"/>
      <c r="AE25" s="1155"/>
      <c r="AF25" s="1155"/>
      <c r="AG25" s="1155"/>
      <c r="AH25" s="1155"/>
      <c r="AI25" s="1155"/>
      <c r="AJ25" s="1155"/>
      <c r="AK25" s="1155"/>
    </row>
    <row r="26" spans="2:38" s="872" customFormat="1" ht="35.1" hidden="1" customHeight="1">
      <c r="B26" s="504">
        <v>2017</v>
      </c>
      <c r="C26" s="874">
        <v>1009.708</v>
      </c>
      <c r="D26" s="874">
        <v>708</v>
      </c>
      <c r="E26" s="874">
        <v>708</v>
      </c>
      <c r="F26" s="874">
        <v>849.03</v>
      </c>
      <c r="G26" s="874">
        <v>798.73583333333329</v>
      </c>
      <c r="H26" s="874">
        <v>955.68</v>
      </c>
      <c r="I26" s="874">
        <v>911.2399999999999</v>
      </c>
      <c r="J26" s="874">
        <v>725.87</v>
      </c>
      <c r="K26" s="874">
        <v>718.55416666666667</v>
      </c>
      <c r="L26" s="874">
        <v>627.59</v>
      </c>
      <c r="M26" s="874">
        <v>631.06499999999994</v>
      </c>
      <c r="N26" s="874">
        <v>1086.93</v>
      </c>
      <c r="O26" s="874">
        <v>1046.7733333333333</v>
      </c>
      <c r="P26" s="874">
        <v>186.6</v>
      </c>
      <c r="Q26" s="874">
        <v>194.23749999999998</v>
      </c>
      <c r="R26" s="874">
        <v>188.59</v>
      </c>
      <c r="S26" s="874">
        <v>188.58083333333332</v>
      </c>
      <c r="T26" s="874">
        <v>2341.81</v>
      </c>
      <c r="U26" s="874">
        <v>2331.2483333333334</v>
      </c>
      <c r="V26" s="1155"/>
      <c r="W26" s="1155"/>
      <c r="X26" s="1155"/>
      <c r="Y26" s="1155"/>
      <c r="Z26" s="1155"/>
      <c r="AA26" s="1155"/>
      <c r="AB26" s="1155"/>
      <c r="AC26" s="1155"/>
      <c r="AD26" s="1155"/>
      <c r="AE26" s="1155"/>
      <c r="AF26" s="1155"/>
      <c r="AG26" s="1155"/>
      <c r="AH26" s="1155"/>
      <c r="AI26" s="1155"/>
      <c r="AJ26" s="1155"/>
      <c r="AK26" s="1155"/>
    </row>
    <row r="27" spans="2:38" s="634" customFormat="1" ht="35.1" hidden="1" customHeight="1">
      <c r="B27" s="505">
        <v>2018</v>
      </c>
      <c r="C27" s="873">
        <v>986.07</v>
      </c>
      <c r="D27" s="873">
        <v>708</v>
      </c>
      <c r="E27" s="873">
        <v>708</v>
      </c>
      <c r="F27" s="873">
        <v>808.33</v>
      </c>
      <c r="G27" s="873">
        <v>835.71749999999975</v>
      </c>
      <c r="H27" s="873">
        <v>897.37</v>
      </c>
      <c r="I27" s="873">
        <v>944.72333333333336</v>
      </c>
      <c r="J27" s="873">
        <v>717.71</v>
      </c>
      <c r="K27" s="873">
        <v>723.49499999999989</v>
      </c>
      <c r="L27" s="873">
        <v>640.69000000000005</v>
      </c>
      <c r="M27" s="873">
        <v>640.78166666666687</v>
      </c>
      <c r="N27" s="873">
        <v>1028.17</v>
      </c>
      <c r="O27" s="873">
        <v>1071.0375000000001</v>
      </c>
      <c r="P27" s="873">
        <v>133.63</v>
      </c>
      <c r="Q27" s="873">
        <v>150.98416666666665</v>
      </c>
      <c r="R27" s="873">
        <v>188.52</v>
      </c>
      <c r="S27" s="873">
        <v>188.56666666666669</v>
      </c>
      <c r="T27" s="873">
        <v>2328.9699999999998</v>
      </c>
      <c r="U27" s="873">
        <v>2341.4974999999999</v>
      </c>
      <c r="V27" s="1155"/>
      <c r="W27" s="1155"/>
      <c r="X27" s="1155"/>
      <c r="Y27" s="1155"/>
      <c r="Z27" s="1155"/>
      <c r="AA27" s="1155"/>
      <c r="AB27" s="1155"/>
      <c r="AC27" s="1155"/>
      <c r="AD27" s="1155"/>
      <c r="AE27" s="1155"/>
      <c r="AF27" s="1155"/>
      <c r="AG27" s="1155"/>
      <c r="AH27" s="1155"/>
      <c r="AI27" s="1155"/>
      <c r="AJ27" s="1155"/>
      <c r="AK27" s="1155"/>
    </row>
    <row r="28" spans="2:38" s="634" customFormat="1" ht="35.1" hidden="1" customHeight="1">
      <c r="B28" s="504">
        <v>2019</v>
      </c>
      <c r="C28" s="874">
        <v>980.42646999999999</v>
      </c>
      <c r="D28" s="874">
        <v>708</v>
      </c>
      <c r="E28" s="874">
        <v>708</v>
      </c>
      <c r="F28" s="874">
        <v>792.87</v>
      </c>
      <c r="G28" s="874">
        <v>791.88833333333343</v>
      </c>
      <c r="H28" s="874">
        <v>927.63</v>
      </c>
      <c r="I28" s="874">
        <v>903.2833333333333</v>
      </c>
      <c r="J28" s="874">
        <v>730.8</v>
      </c>
      <c r="K28" s="874">
        <v>711.72166666666669</v>
      </c>
      <c r="L28" s="874">
        <v>650.59</v>
      </c>
      <c r="M28" s="874">
        <v>648.88083333333338</v>
      </c>
      <c r="N28" s="874">
        <v>1013.47</v>
      </c>
      <c r="O28" s="874">
        <v>1024.1916666666666</v>
      </c>
      <c r="P28" s="874">
        <v>118.91</v>
      </c>
      <c r="Q28" s="874">
        <v>124.6425</v>
      </c>
      <c r="R28" s="874">
        <v>188.53</v>
      </c>
      <c r="S28" s="874">
        <v>188.56666666666669</v>
      </c>
      <c r="T28" s="874">
        <v>2332.9299999999998</v>
      </c>
      <c r="U28" s="874">
        <v>2327.5541666666663</v>
      </c>
      <c r="V28" s="1155"/>
      <c r="W28" s="1155"/>
      <c r="X28" s="1155"/>
      <c r="Y28" s="1155"/>
      <c r="Z28" s="1155"/>
      <c r="AA28" s="1155"/>
      <c r="AB28" s="1155"/>
      <c r="AC28" s="1155"/>
      <c r="AD28" s="1155"/>
      <c r="AE28" s="1155"/>
      <c r="AF28" s="1155"/>
      <c r="AG28" s="1155"/>
      <c r="AH28" s="1155"/>
      <c r="AI28" s="1155"/>
      <c r="AJ28" s="1155"/>
      <c r="AK28" s="1155"/>
    </row>
    <row r="29" spans="2:38" s="634" customFormat="1" ht="35.1" hidden="1" customHeight="1">
      <c r="B29" s="505">
        <v>2020</v>
      </c>
      <c r="C29" s="873">
        <v>1021.15143</v>
      </c>
      <c r="D29" s="873">
        <v>708</v>
      </c>
      <c r="E29" s="873">
        <v>708</v>
      </c>
      <c r="F29" s="873">
        <v>869.15</v>
      </c>
      <c r="G29" s="873">
        <v>807.22416666666686</v>
      </c>
      <c r="H29" s="873">
        <v>963.63</v>
      </c>
      <c r="I29" s="873">
        <v>908.1783333333334</v>
      </c>
      <c r="J29" s="873">
        <v>801.85</v>
      </c>
      <c r="K29" s="873">
        <v>753.94083333333322</v>
      </c>
      <c r="L29" s="873">
        <v>685.73</v>
      </c>
      <c r="M29" s="873">
        <v>662.80166666666662</v>
      </c>
      <c r="N29" s="873">
        <v>1081.75</v>
      </c>
      <c r="O29" s="873">
        <v>1025.5741666666665</v>
      </c>
      <c r="P29" s="873">
        <v>95.93</v>
      </c>
      <c r="Q29" s="873">
        <v>101.755</v>
      </c>
      <c r="R29" s="873">
        <v>188.56</v>
      </c>
      <c r="S29" s="873">
        <v>188.46583333333334</v>
      </c>
      <c r="T29" s="873">
        <v>2323.35</v>
      </c>
      <c r="U29" s="873">
        <v>2305.8975</v>
      </c>
      <c r="V29" s="1155"/>
      <c r="W29" s="1155"/>
      <c r="X29" s="1155"/>
      <c r="Y29" s="1155"/>
      <c r="Z29" s="1155"/>
      <c r="AA29" s="1155"/>
      <c r="AB29" s="1155"/>
      <c r="AC29" s="1155"/>
      <c r="AD29" s="1155"/>
      <c r="AE29" s="1155"/>
      <c r="AF29" s="1155"/>
      <c r="AG29" s="1155"/>
      <c r="AH29" s="1155"/>
      <c r="AI29" s="1155"/>
      <c r="AJ29" s="1155"/>
      <c r="AK29" s="1155"/>
    </row>
    <row r="30" spans="2:38" s="634" customFormat="1" ht="35.1" customHeight="1">
      <c r="B30" s="504">
        <v>2021</v>
      </c>
      <c r="C30" s="874">
        <v>992.30930999999987</v>
      </c>
      <c r="D30" s="874">
        <v>708</v>
      </c>
      <c r="E30" s="874">
        <v>708</v>
      </c>
      <c r="F30" s="874">
        <v>801.01</v>
      </c>
      <c r="G30" s="874">
        <v>837.01916666666659</v>
      </c>
      <c r="H30" s="874">
        <v>953.45</v>
      </c>
      <c r="I30" s="874">
        <v>973.11083333333329</v>
      </c>
      <c r="J30" s="874">
        <v>771.87</v>
      </c>
      <c r="K30" s="874">
        <v>774.88416666666672</v>
      </c>
      <c r="L30" s="874">
        <v>614.37</v>
      </c>
      <c r="M30" s="874">
        <v>644.76166666666677</v>
      </c>
      <c r="N30" s="874">
        <v>1110.43</v>
      </c>
      <c r="O30" s="874">
        <v>1097.1600000000003</v>
      </c>
      <c r="P30" s="874">
        <v>54.76</v>
      </c>
      <c r="Q30" s="874">
        <v>82.093333333333334</v>
      </c>
      <c r="R30" s="874">
        <v>188.39</v>
      </c>
      <c r="S30" s="874">
        <v>188.54916666666665</v>
      </c>
      <c r="T30" s="874">
        <v>2336.94</v>
      </c>
      <c r="U30" s="874">
        <v>2343.8724999999999</v>
      </c>
      <c r="V30" s="1155"/>
      <c r="W30" s="1155"/>
      <c r="X30" s="1155"/>
      <c r="Y30" s="1155"/>
      <c r="Z30" s="1155"/>
      <c r="AA30" s="1155"/>
      <c r="AB30" s="1155"/>
      <c r="AC30" s="1155"/>
      <c r="AD30" s="1155"/>
      <c r="AE30" s="1155"/>
      <c r="AF30" s="1155"/>
      <c r="AG30" s="1155"/>
      <c r="AH30" s="1155"/>
      <c r="AI30" s="1155"/>
      <c r="AJ30" s="1155"/>
      <c r="AK30" s="1155"/>
    </row>
    <row r="31" spans="2:38" s="634" customFormat="1" ht="35.1" customHeight="1">
      <c r="B31" s="505">
        <v>2022</v>
      </c>
      <c r="C31" s="873">
        <v>943.56555999999989</v>
      </c>
      <c r="D31" s="873">
        <v>708</v>
      </c>
      <c r="E31" s="873">
        <v>708</v>
      </c>
      <c r="F31" s="873">
        <v>751.43</v>
      </c>
      <c r="G31" s="873">
        <v>745.4799999999999</v>
      </c>
      <c r="H31" s="873">
        <v>851.61</v>
      </c>
      <c r="I31" s="873">
        <v>875.09333333333325</v>
      </c>
      <c r="J31" s="873">
        <v>762.88</v>
      </c>
      <c r="K31" s="873">
        <v>741.2733333333332</v>
      </c>
      <c r="L31" s="873">
        <v>529.12</v>
      </c>
      <c r="M31" s="873">
        <v>541.8125</v>
      </c>
      <c r="N31" s="873">
        <v>1014.34</v>
      </c>
      <c r="O31" s="873">
        <v>1052.8816666666667</v>
      </c>
      <c r="P31" s="873">
        <v>37.78</v>
      </c>
      <c r="Q31" s="873">
        <v>43.338333333333331</v>
      </c>
      <c r="R31" s="873">
        <v>188.12</v>
      </c>
      <c r="S31" s="873">
        <v>188.3475</v>
      </c>
      <c r="T31" s="873">
        <v>2308.64</v>
      </c>
      <c r="U31" s="873">
        <v>2308.9733333333338</v>
      </c>
      <c r="V31" s="1155"/>
      <c r="W31" s="1155"/>
      <c r="X31" s="1155"/>
      <c r="Y31" s="1155"/>
      <c r="Z31" s="1155"/>
      <c r="AA31" s="1155"/>
      <c r="AB31" s="1155"/>
      <c r="AC31" s="1155"/>
      <c r="AD31" s="1155"/>
      <c r="AE31" s="1155"/>
      <c r="AF31" s="1155"/>
      <c r="AG31" s="1155"/>
      <c r="AH31" s="1155"/>
      <c r="AI31" s="1155"/>
      <c r="AJ31" s="1155"/>
      <c r="AK31" s="1155"/>
    </row>
    <row r="32" spans="2:38" s="634" customFormat="1" ht="35.1" customHeight="1">
      <c r="B32" s="504">
        <v>2023</v>
      </c>
      <c r="C32" s="874">
        <v>951.24402999999995</v>
      </c>
      <c r="D32" s="874">
        <v>708</v>
      </c>
      <c r="E32" s="874">
        <v>708</v>
      </c>
      <c r="F32" s="874">
        <v>780.71</v>
      </c>
      <c r="G32" s="874">
        <v>764.80833333333328</v>
      </c>
      <c r="H32" s="874">
        <v>900.37</v>
      </c>
      <c r="I32" s="874">
        <v>879.63333333333333</v>
      </c>
      <c r="J32" s="874">
        <v>840.51</v>
      </c>
      <c r="K32" s="874">
        <v>788.10333333333313</v>
      </c>
      <c r="L32" s="874">
        <v>501.44</v>
      </c>
      <c r="M32" s="874">
        <v>504.74916666666667</v>
      </c>
      <c r="N32" s="874">
        <v>996.12</v>
      </c>
      <c r="O32" s="874">
        <v>998.63916666666682</v>
      </c>
      <c r="P32" s="874">
        <v>23.99</v>
      </c>
      <c r="Q32" s="874">
        <v>30.543333333333337</v>
      </c>
      <c r="R32" s="874">
        <v>188.58</v>
      </c>
      <c r="S32" s="874">
        <v>188.505</v>
      </c>
      <c r="T32" s="874">
        <v>2301.8000000000002</v>
      </c>
      <c r="U32" s="874">
        <v>2300.9858333333332</v>
      </c>
      <c r="V32" s="1155"/>
      <c r="W32" s="1155"/>
      <c r="X32" s="1155"/>
      <c r="Y32" s="1155"/>
      <c r="Z32" s="1155"/>
      <c r="AA32" s="1155"/>
      <c r="AB32" s="1155"/>
      <c r="AC32" s="1155"/>
      <c r="AD32" s="1155"/>
      <c r="AE32" s="1155"/>
      <c r="AF32" s="1155"/>
      <c r="AG32" s="1155"/>
      <c r="AH32" s="1155"/>
      <c r="AI32" s="1155"/>
      <c r="AJ32" s="1155"/>
      <c r="AK32" s="1155"/>
    </row>
    <row r="33" spans="2:37" s="634" customFormat="1" ht="35.1" customHeight="1">
      <c r="B33" s="505">
        <v>2024</v>
      </c>
      <c r="C33" s="873">
        <v>924.62816999999995</v>
      </c>
      <c r="D33" s="873">
        <v>708</v>
      </c>
      <c r="E33" s="873">
        <v>708</v>
      </c>
      <c r="F33" s="873">
        <v>735.83</v>
      </c>
      <c r="G33" s="873">
        <v>765.32666666666671</v>
      </c>
      <c r="H33" s="873">
        <v>887.25</v>
      </c>
      <c r="I33" s="873">
        <v>903.89666666666665</v>
      </c>
      <c r="J33" s="873">
        <v>783.15</v>
      </c>
      <c r="K33" s="873">
        <v>803.52166666666665</v>
      </c>
      <c r="L33" s="873">
        <v>452.67</v>
      </c>
      <c r="M33" s="873">
        <v>467.45499999999998</v>
      </c>
      <c r="N33" s="873">
        <v>969.05</v>
      </c>
      <c r="O33" s="873">
        <v>979.80583333333334</v>
      </c>
      <c r="P33" s="873">
        <v>20.02</v>
      </c>
      <c r="Q33" s="873">
        <v>21.559166666666666</v>
      </c>
      <c r="R33" s="873">
        <v>188.32</v>
      </c>
      <c r="S33" s="873">
        <v>188.47916666666666</v>
      </c>
      <c r="T33" s="873">
        <v>2295.52</v>
      </c>
      <c r="U33" s="873">
        <v>2304.4583333333335</v>
      </c>
      <c r="V33" s="1155"/>
      <c r="W33" s="1155"/>
      <c r="X33" s="1155"/>
      <c r="Y33" s="1155"/>
      <c r="Z33" s="1155"/>
      <c r="AA33" s="1155"/>
      <c r="AB33" s="1155"/>
      <c r="AC33" s="1155"/>
      <c r="AD33" s="1155"/>
      <c r="AE33" s="1155"/>
      <c r="AF33" s="1155"/>
      <c r="AG33" s="1155"/>
      <c r="AH33" s="1155"/>
      <c r="AI33" s="1155"/>
      <c r="AJ33" s="1155"/>
      <c r="AK33" s="1155"/>
    </row>
    <row r="34" spans="2:37" s="634" customFormat="1" ht="35.1" customHeight="1">
      <c r="B34" s="504">
        <v>2025</v>
      </c>
      <c r="C34" s="874">
        <v>970.9754999999999</v>
      </c>
      <c r="D34" s="874">
        <v>708</v>
      </c>
      <c r="E34" s="874">
        <v>708</v>
      </c>
      <c r="F34" s="874">
        <v>829.9</v>
      </c>
      <c r="G34" s="874">
        <v>799.0716666666666</v>
      </c>
      <c r="H34" s="874">
        <v>951.82</v>
      </c>
      <c r="I34" s="874">
        <v>932.17250000000013</v>
      </c>
      <c r="J34" s="874">
        <v>892.34</v>
      </c>
      <c r="K34" s="874">
        <v>853.18333333333339</v>
      </c>
      <c r="L34" s="874">
        <v>451.57</v>
      </c>
      <c r="M34" s="874">
        <v>473.18666666666667</v>
      </c>
      <c r="N34" s="874">
        <v>1011.94</v>
      </c>
      <c r="O34" s="874">
        <v>983.81416666666655</v>
      </c>
      <c r="P34" s="874">
        <v>16.46</v>
      </c>
      <c r="Q34" s="874">
        <v>17.959999999999997</v>
      </c>
      <c r="R34" s="874">
        <v>188.55</v>
      </c>
      <c r="S34" s="874">
        <v>188.52583333333328</v>
      </c>
      <c r="T34" s="874">
        <v>2296.42</v>
      </c>
      <c r="U34" s="874">
        <v>2305.0991666666669</v>
      </c>
      <c r="V34" s="1155"/>
      <c r="W34" s="1155"/>
      <c r="X34" s="1189"/>
      <c r="Y34" s="1155"/>
      <c r="Z34" s="1155"/>
      <c r="AA34" s="1155"/>
      <c r="AB34" s="1155"/>
      <c r="AC34" s="1155"/>
      <c r="AD34" s="1155"/>
      <c r="AE34" s="1155"/>
      <c r="AF34" s="1155"/>
      <c r="AG34" s="1155"/>
      <c r="AH34" s="1155"/>
      <c r="AI34" s="1155"/>
      <c r="AJ34" s="1155"/>
      <c r="AK34" s="1155"/>
    </row>
    <row r="35" spans="2:37" s="634" customFormat="1" ht="27" hidden="1" customHeight="1">
      <c r="B35" s="215">
        <v>2008</v>
      </c>
      <c r="C35" s="875"/>
      <c r="D35" s="875"/>
      <c r="E35" s="875"/>
      <c r="F35" s="875"/>
      <c r="G35" s="875"/>
      <c r="H35" s="875"/>
      <c r="I35" s="875"/>
      <c r="J35" s="875"/>
      <c r="K35" s="875"/>
      <c r="L35" s="875"/>
      <c r="M35" s="875"/>
      <c r="N35" s="875"/>
      <c r="O35" s="875"/>
      <c r="P35" s="875"/>
      <c r="Q35" s="875"/>
      <c r="R35" s="875"/>
      <c r="S35" s="875"/>
      <c r="T35" s="875"/>
      <c r="U35" s="875"/>
    </row>
    <row r="36" spans="2:37" s="634" customFormat="1" ht="27" hidden="1" customHeight="1">
      <c r="B36" s="501">
        <v>39783</v>
      </c>
      <c r="C36" s="876">
        <v>1092.4000000000001</v>
      </c>
      <c r="D36" s="873">
        <v>708</v>
      </c>
      <c r="E36" s="873">
        <v>708</v>
      </c>
      <c r="F36" s="873">
        <v>995.99</v>
      </c>
      <c r="G36" s="873">
        <v>963.3</v>
      </c>
      <c r="H36" s="873">
        <v>1021.48</v>
      </c>
      <c r="I36" s="873">
        <v>1058.23</v>
      </c>
      <c r="J36" s="873"/>
      <c r="K36" s="873"/>
      <c r="L36" s="873">
        <v>783.54</v>
      </c>
      <c r="M36" s="873">
        <v>778.28</v>
      </c>
      <c r="N36" s="873"/>
      <c r="O36" s="873"/>
      <c r="P36" s="873"/>
      <c r="Q36" s="873"/>
      <c r="R36" s="873">
        <v>188.44</v>
      </c>
      <c r="S36" s="873">
        <v>188.5</v>
      </c>
      <c r="T36" s="873">
        <v>2560.1</v>
      </c>
      <c r="U36" s="873">
        <v>2571.66</v>
      </c>
    </row>
    <row r="37" spans="2:37" s="634" customFormat="1" ht="27" hidden="1" customHeight="1">
      <c r="B37" s="215">
        <v>2009</v>
      </c>
      <c r="C37" s="875"/>
      <c r="D37" s="875"/>
      <c r="E37" s="875"/>
      <c r="F37" s="875"/>
      <c r="G37" s="875"/>
      <c r="H37" s="875"/>
      <c r="I37" s="875"/>
      <c r="J37" s="875"/>
      <c r="K37" s="875"/>
      <c r="L37" s="875"/>
      <c r="M37" s="875"/>
      <c r="N37" s="875"/>
      <c r="O37" s="875"/>
      <c r="P37" s="875"/>
      <c r="Q37" s="875"/>
      <c r="R37" s="875"/>
      <c r="S37" s="875"/>
      <c r="T37" s="875"/>
      <c r="U37" s="875"/>
    </row>
    <row r="38" spans="2:37" s="634" customFormat="1" ht="27" hidden="1" customHeight="1">
      <c r="B38" s="501">
        <v>39814</v>
      </c>
      <c r="C38" s="876">
        <v>1058.2</v>
      </c>
      <c r="D38" s="873">
        <v>708</v>
      </c>
      <c r="E38" s="873">
        <v>708</v>
      </c>
      <c r="F38" s="873">
        <v>926.61</v>
      </c>
      <c r="G38" s="873">
        <v>941.17</v>
      </c>
      <c r="H38" s="873">
        <v>998.29</v>
      </c>
      <c r="I38" s="873">
        <v>1023.39</v>
      </c>
      <c r="J38" s="873"/>
      <c r="K38" s="873"/>
      <c r="L38" s="873">
        <v>786.51</v>
      </c>
      <c r="M38" s="873">
        <v>781.83</v>
      </c>
      <c r="N38" s="873"/>
      <c r="O38" s="873"/>
      <c r="P38" s="873"/>
      <c r="Q38" s="873"/>
      <c r="R38" s="873">
        <v>188.57</v>
      </c>
      <c r="S38" s="873">
        <v>188.54</v>
      </c>
      <c r="T38" s="873">
        <v>2445.04</v>
      </c>
      <c r="U38" s="873">
        <v>2483.8200000000002</v>
      </c>
    </row>
    <row r="39" spans="2:37" s="634" customFormat="1" ht="27" hidden="1" customHeight="1">
      <c r="B39" s="503">
        <v>39845</v>
      </c>
      <c r="C39" s="877">
        <v>1040.5999999999999</v>
      </c>
      <c r="D39" s="874">
        <v>708</v>
      </c>
      <c r="E39" s="874">
        <v>708</v>
      </c>
      <c r="F39" s="874">
        <v>899.35</v>
      </c>
      <c r="G39" s="874">
        <v>906.13</v>
      </c>
      <c r="H39" s="874">
        <v>1006.63</v>
      </c>
      <c r="I39" s="874">
        <v>1021.14</v>
      </c>
      <c r="J39" s="874"/>
      <c r="K39" s="874"/>
      <c r="L39" s="874">
        <v>723.25</v>
      </c>
      <c r="M39" s="874">
        <v>768.69</v>
      </c>
      <c r="N39" s="874"/>
      <c r="O39" s="874"/>
      <c r="P39" s="874"/>
      <c r="Q39" s="874"/>
      <c r="R39" s="874">
        <v>188.57</v>
      </c>
      <c r="S39" s="874">
        <v>188.55</v>
      </c>
      <c r="T39" s="874">
        <v>2409.59</v>
      </c>
      <c r="U39" s="874">
        <v>2415.0300000000002</v>
      </c>
    </row>
    <row r="40" spans="2:37" s="634" customFormat="1" ht="27" hidden="1" customHeight="1">
      <c r="B40" s="501">
        <v>39873</v>
      </c>
      <c r="C40" s="876">
        <v>1060.4000000000001</v>
      </c>
      <c r="D40" s="873">
        <v>708</v>
      </c>
      <c r="E40" s="873">
        <v>708</v>
      </c>
      <c r="F40" s="873">
        <v>936.72</v>
      </c>
      <c r="G40" s="873">
        <v>922.2</v>
      </c>
      <c r="H40" s="873">
        <v>1011.41</v>
      </c>
      <c r="I40" s="873">
        <v>1004.63</v>
      </c>
      <c r="J40" s="873"/>
      <c r="K40" s="873"/>
      <c r="L40" s="873">
        <v>720.37</v>
      </c>
      <c r="M40" s="873">
        <v>723.91</v>
      </c>
      <c r="N40" s="873"/>
      <c r="O40" s="873"/>
      <c r="P40" s="873"/>
      <c r="Q40" s="873"/>
      <c r="R40" s="873">
        <v>188.58</v>
      </c>
      <c r="S40" s="873">
        <v>188.57</v>
      </c>
      <c r="T40" s="873">
        <v>2428.25</v>
      </c>
      <c r="U40" s="873">
        <v>2416.2600000000002</v>
      </c>
    </row>
    <row r="41" spans="2:37" s="634" customFormat="1" ht="27" hidden="1" customHeight="1">
      <c r="B41" s="503">
        <v>39904</v>
      </c>
      <c r="C41" s="877">
        <v>1062.7</v>
      </c>
      <c r="D41" s="874">
        <v>708</v>
      </c>
      <c r="E41" s="874">
        <v>708</v>
      </c>
      <c r="F41" s="874">
        <v>939.55</v>
      </c>
      <c r="G41" s="874">
        <v>933.17</v>
      </c>
      <c r="H41" s="874">
        <v>1047.3</v>
      </c>
      <c r="I41" s="874">
        <v>1039.3499999999999</v>
      </c>
      <c r="J41" s="874"/>
      <c r="K41" s="874"/>
      <c r="L41" s="874">
        <v>726.22</v>
      </c>
      <c r="M41" s="874">
        <v>715.88</v>
      </c>
      <c r="N41" s="874"/>
      <c r="O41" s="874"/>
      <c r="P41" s="874"/>
      <c r="Q41" s="874"/>
      <c r="R41" s="874">
        <v>188.57</v>
      </c>
      <c r="S41" s="874">
        <v>188.58</v>
      </c>
      <c r="T41" s="874">
        <v>2430.34</v>
      </c>
      <c r="U41" s="874">
        <v>2425.58</v>
      </c>
    </row>
    <row r="42" spans="2:37" s="634" customFormat="1" ht="27" hidden="1" customHeight="1">
      <c r="B42" s="501">
        <v>39934</v>
      </c>
      <c r="C42" s="876">
        <v>1097.7</v>
      </c>
      <c r="D42" s="873">
        <v>708</v>
      </c>
      <c r="E42" s="873">
        <v>708</v>
      </c>
      <c r="F42" s="873">
        <v>1000.37</v>
      </c>
      <c r="G42" s="873">
        <v>963.39</v>
      </c>
      <c r="H42" s="873">
        <v>1144.72</v>
      </c>
      <c r="I42" s="873">
        <v>1088.4000000000001</v>
      </c>
      <c r="J42" s="873"/>
      <c r="K42" s="873"/>
      <c r="L42" s="873">
        <v>742.69</v>
      </c>
      <c r="M42" s="873">
        <v>731.75</v>
      </c>
      <c r="N42" s="873"/>
      <c r="O42" s="873"/>
      <c r="P42" s="873"/>
      <c r="Q42" s="873"/>
      <c r="R42" s="873">
        <v>188.58</v>
      </c>
      <c r="S42" s="873">
        <v>188.59</v>
      </c>
      <c r="T42" s="873">
        <v>2456.85</v>
      </c>
      <c r="U42" s="873">
        <v>2441.65</v>
      </c>
    </row>
    <row r="43" spans="2:37" s="634" customFormat="1" ht="27" hidden="1" customHeight="1">
      <c r="B43" s="503">
        <v>39965</v>
      </c>
      <c r="C43" s="877">
        <v>1101.3</v>
      </c>
      <c r="D43" s="874">
        <v>708</v>
      </c>
      <c r="E43" s="874">
        <v>708</v>
      </c>
      <c r="F43" s="874">
        <v>997.54</v>
      </c>
      <c r="G43" s="874">
        <v>991.58</v>
      </c>
      <c r="H43" s="874">
        <v>1175.77</v>
      </c>
      <c r="I43" s="874">
        <v>1158.3</v>
      </c>
      <c r="J43" s="874"/>
      <c r="K43" s="874"/>
      <c r="L43" s="874">
        <v>738.73</v>
      </c>
      <c r="M43" s="874">
        <v>732.53</v>
      </c>
      <c r="N43" s="874"/>
      <c r="O43" s="874"/>
      <c r="P43" s="874"/>
      <c r="Q43" s="874"/>
      <c r="R43" s="874">
        <v>188.58</v>
      </c>
      <c r="S43" s="874">
        <v>188.59</v>
      </c>
      <c r="T43" s="874">
        <v>2464.21</v>
      </c>
      <c r="U43" s="874">
        <v>2458.04</v>
      </c>
    </row>
    <row r="44" spans="2:37" s="634" customFormat="1" ht="27" hidden="1" customHeight="1">
      <c r="B44" s="501">
        <v>39995</v>
      </c>
      <c r="C44" s="876">
        <v>1100.0999999999999</v>
      </c>
      <c r="D44" s="873">
        <v>708</v>
      </c>
      <c r="E44" s="873">
        <v>708</v>
      </c>
      <c r="F44" s="873">
        <v>993.58</v>
      </c>
      <c r="G44" s="873">
        <v>995.38</v>
      </c>
      <c r="H44" s="873">
        <v>1158.6199999999999</v>
      </c>
      <c r="I44" s="873">
        <v>1155.99</v>
      </c>
      <c r="J44" s="873"/>
      <c r="K44" s="873"/>
      <c r="L44" s="873">
        <v>744.88</v>
      </c>
      <c r="M44" s="873">
        <v>748.87</v>
      </c>
      <c r="N44" s="873"/>
      <c r="O44" s="873"/>
      <c r="P44" s="873"/>
      <c r="Q44" s="873"/>
      <c r="R44" s="873">
        <v>188.59</v>
      </c>
      <c r="S44" s="873">
        <v>188.58</v>
      </c>
      <c r="T44" s="873">
        <v>2459.4499999999998</v>
      </c>
      <c r="U44" s="873">
        <v>2461.1999999999998</v>
      </c>
    </row>
    <row r="45" spans="2:37" s="634" customFormat="1" ht="27" hidden="1" customHeight="1">
      <c r="B45" s="503">
        <v>40026</v>
      </c>
      <c r="C45" s="877">
        <v>1110.68</v>
      </c>
      <c r="D45" s="874">
        <v>708</v>
      </c>
      <c r="E45" s="874">
        <v>708</v>
      </c>
      <c r="F45" s="874">
        <v>1010.45</v>
      </c>
      <c r="G45" s="874">
        <v>1007.74</v>
      </c>
      <c r="H45" s="874">
        <v>1148.75</v>
      </c>
      <c r="I45" s="874">
        <v>1170.4100000000001</v>
      </c>
      <c r="J45" s="874"/>
      <c r="K45" s="874"/>
      <c r="L45" s="874">
        <v>763.17</v>
      </c>
      <c r="M45" s="874">
        <v>745.23</v>
      </c>
      <c r="N45" s="874"/>
      <c r="O45" s="874"/>
      <c r="P45" s="874"/>
      <c r="Q45" s="874"/>
      <c r="R45" s="874">
        <v>188.59</v>
      </c>
      <c r="S45" s="874">
        <v>188.58</v>
      </c>
      <c r="T45" s="874">
        <v>2463.61</v>
      </c>
      <c r="U45" s="874">
        <v>2463.42</v>
      </c>
    </row>
    <row r="46" spans="2:37" s="634" customFormat="1" ht="27" hidden="1" customHeight="1">
      <c r="B46" s="501">
        <v>40057</v>
      </c>
      <c r="C46" s="876">
        <v>1123.67</v>
      </c>
      <c r="D46" s="873">
        <v>708</v>
      </c>
      <c r="E46" s="873">
        <v>708</v>
      </c>
      <c r="F46" s="873">
        <v>1034.32</v>
      </c>
      <c r="G46" s="873">
        <v>1026.6099999999999</v>
      </c>
      <c r="H46" s="873">
        <v>1133.26</v>
      </c>
      <c r="I46" s="873">
        <v>1154.54</v>
      </c>
      <c r="J46" s="873"/>
      <c r="K46" s="873"/>
      <c r="L46" s="873">
        <v>788.57</v>
      </c>
      <c r="M46" s="873">
        <v>773.78</v>
      </c>
      <c r="N46" s="873"/>
      <c r="O46" s="873"/>
      <c r="P46" s="873"/>
      <c r="Q46" s="873"/>
      <c r="R46" s="873">
        <v>188.58</v>
      </c>
      <c r="S46" s="873">
        <v>188.58</v>
      </c>
      <c r="T46" s="873">
        <v>2467.2199999999998</v>
      </c>
      <c r="U46" s="873">
        <v>2466.08</v>
      </c>
    </row>
    <row r="47" spans="2:37" s="634" customFormat="1" ht="27" hidden="1" customHeight="1">
      <c r="B47" s="503">
        <v>40087</v>
      </c>
      <c r="C47" s="877">
        <v>1127.58</v>
      </c>
      <c r="D47" s="874">
        <v>708</v>
      </c>
      <c r="E47" s="874">
        <v>708</v>
      </c>
      <c r="F47" s="874">
        <v>1041.32</v>
      </c>
      <c r="G47" s="874">
        <v>1048.08</v>
      </c>
      <c r="H47" s="874">
        <v>1158.76</v>
      </c>
      <c r="I47" s="874">
        <v>1141.76</v>
      </c>
      <c r="J47" s="874"/>
      <c r="K47" s="874"/>
      <c r="L47" s="874">
        <v>783.11</v>
      </c>
      <c r="M47" s="874">
        <v>783.86</v>
      </c>
      <c r="N47" s="874"/>
      <c r="O47" s="874"/>
      <c r="P47" s="874"/>
      <c r="Q47" s="874"/>
      <c r="R47" s="874">
        <v>188.58</v>
      </c>
      <c r="S47" s="874">
        <v>188.59</v>
      </c>
      <c r="T47" s="874">
        <v>2471.0500000000002</v>
      </c>
      <c r="U47" s="874">
        <v>2472.9</v>
      </c>
    </row>
    <row r="48" spans="2:37" s="634" customFormat="1" ht="27" hidden="1" customHeight="1">
      <c r="B48" s="501">
        <v>40118</v>
      </c>
      <c r="C48" s="876">
        <v>1141.97</v>
      </c>
      <c r="D48" s="873">
        <v>708</v>
      </c>
      <c r="E48" s="873">
        <v>708</v>
      </c>
      <c r="F48" s="873">
        <v>1059.57</v>
      </c>
      <c r="G48" s="873">
        <v>1053.3</v>
      </c>
      <c r="H48" s="873">
        <v>1174.42</v>
      </c>
      <c r="I48" s="873">
        <v>1174.42</v>
      </c>
      <c r="J48" s="873"/>
      <c r="K48" s="873"/>
      <c r="L48" s="873">
        <v>800.35</v>
      </c>
      <c r="M48" s="873">
        <v>789.45</v>
      </c>
      <c r="N48" s="873"/>
      <c r="O48" s="873"/>
      <c r="P48" s="873"/>
      <c r="Q48" s="873"/>
      <c r="R48" s="873">
        <v>188.59</v>
      </c>
      <c r="S48" s="873">
        <v>188.58</v>
      </c>
      <c r="T48" s="873">
        <v>2481.5</v>
      </c>
      <c r="U48" s="873">
        <v>2477.35</v>
      </c>
    </row>
    <row r="49" spans="2:21" s="634" customFormat="1" ht="27" hidden="1" customHeight="1">
      <c r="B49" s="503">
        <v>40148</v>
      </c>
      <c r="C49" s="877">
        <v>1111.8</v>
      </c>
      <c r="D49" s="874">
        <v>708</v>
      </c>
      <c r="E49" s="874">
        <v>708</v>
      </c>
      <c r="F49" s="874">
        <v>1016.36</v>
      </c>
      <c r="G49" s="874">
        <v>1031.5899999999999</v>
      </c>
      <c r="H49" s="874">
        <v>1137.3599999999999</v>
      </c>
      <c r="I49" s="874">
        <v>1147.42</v>
      </c>
      <c r="J49" s="874"/>
      <c r="K49" s="874"/>
      <c r="L49" s="874">
        <v>765.19</v>
      </c>
      <c r="M49" s="874">
        <v>786.86</v>
      </c>
      <c r="N49" s="874"/>
      <c r="O49" s="874"/>
      <c r="P49" s="874"/>
      <c r="Q49" s="874"/>
      <c r="R49" s="874">
        <v>188.56</v>
      </c>
      <c r="S49" s="874">
        <v>188.56</v>
      </c>
      <c r="T49" s="874">
        <v>2464.21</v>
      </c>
      <c r="U49" s="874">
        <v>2473.86</v>
      </c>
    </row>
    <row r="50" spans="2:21" s="634" customFormat="1" ht="27" hidden="1" customHeight="1">
      <c r="B50" s="215">
        <v>2010</v>
      </c>
      <c r="C50" s="875"/>
      <c r="D50" s="875"/>
      <c r="E50" s="875"/>
      <c r="F50" s="875"/>
      <c r="G50" s="875"/>
      <c r="H50" s="875"/>
      <c r="I50" s="875"/>
      <c r="J50" s="875"/>
      <c r="K50" s="875"/>
      <c r="L50" s="875"/>
      <c r="M50" s="875"/>
      <c r="N50" s="875"/>
      <c r="O50" s="875"/>
      <c r="P50" s="875"/>
      <c r="Q50" s="875"/>
      <c r="R50" s="875"/>
      <c r="S50" s="875"/>
      <c r="T50" s="875"/>
      <c r="U50" s="875"/>
    </row>
    <row r="51" spans="2:21" s="634" customFormat="1" ht="27" hidden="1" customHeight="1">
      <c r="B51" s="501">
        <v>40179</v>
      </c>
      <c r="C51" s="876">
        <v>1102.26</v>
      </c>
      <c r="D51" s="873">
        <v>708</v>
      </c>
      <c r="E51" s="873">
        <v>708</v>
      </c>
      <c r="F51" s="873">
        <v>980.46</v>
      </c>
      <c r="G51" s="873">
        <v>1010.54</v>
      </c>
      <c r="H51" s="873">
        <v>1131.53</v>
      </c>
      <c r="I51" s="873">
        <v>1142.6500000000001</v>
      </c>
      <c r="J51" s="873"/>
      <c r="K51" s="873"/>
      <c r="L51" s="873">
        <v>783.37</v>
      </c>
      <c r="M51" s="873">
        <v>775.06</v>
      </c>
      <c r="N51" s="873"/>
      <c r="O51" s="873"/>
      <c r="P51" s="873"/>
      <c r="Q51" s="873"/>
      <c r="R51" s="873">
        <v>188.58</v>
      </c>
      <c r="S51" s="873">
        <v>188.58</v>
      </c>
      <c r="T51" s="873">
        <v>2458.98</v>
      </c>
      <c r="U51" s="873">
        <v>2466.37</v>
      </c>
    </row>
    <row r="52" spans="2:21" s="634" customFormat="1" ht="27" hidden="1" customHeight="1">
      <c r="B52" s="503">
        <v>40210</v>
      </c>
      <c r="C52" s="877">
        <v>1086.936170212766</v>
      </c>
      <c r="D52" s="874">
        <v>708</v>
      </c>
      <c r="E52" s="874">
        <v>708</v>
      </c>
      <c r="F52" s="874">
        <v>964.3</v>
      </c>
      <c r="G52" s="874">
        <v>968.61</v>
      </c>
      <c r="H52" s="874">
        <v>1078.24</v>
      </c>
      <c r="I52" s="874">
        <v>1106.6300000000001</v>
      </c>
      <c r="J52" s="874"/>
      <c r="K52" s="874"/>
      <c r="L52" s="874">
        <v>796.16</v>
      </c>
      <c r="M52" s="874">
        <v>783.97</v>
      </c>
      <c r="N52" s="874"/>
      <c r="O52" s="874"/>
      <c r="P52" s="874"/>
      <c r="Q52" s="874"/>
      <c r="R52" s="874">
        <v>188.59</v>
      </c>
      <c r="S52" s="874">
        <v>188.59</v>
      </c>
      <c r="T52" s="874">
        <v>2455.2199999999998</v>
      </c>
      <c r="U52" s="874">
        <v>2454.64</v>
      </c>
    </row>
    <row r="53" spans="2:21" s="634" customFormat="1" ht="27" hidden="1" customHeight="1">
      <c r="B53" s="501">
        <v>40238</v>
      </c>
      <c r="C53" s="876">
        <v>1076.76</v>
      </c>
      <c r="D53" s="873">
        <v>708</v>
      </c>
      <c r="E53" s="873">
        <v>708</v>
      </c>
      <c r="F53" s="873">
        <v>948.64</v>
      </c>
      <c r="G53" s="873">
        <v>960.35</v>
      </c>
      <c r="H53" s="873">
        <v>1066.96</v>
      </c>
      <c r="I53" s="873">
        <v>1064.32</v>
      </c>
      <c r="J53" s="873"/>
      <c r="K53" s="873"/>
      <c r="L53" s="873">
        <v>757.04</v>
      </c>
      <c r="M53" s="873">
        <v>780.78</v>
      </c>
      <c r="N53" s="873"/>
      <c r="O53" s="873"/>
      <c r="P53" s="873"/>
      <c r="Q53" s="873"/>
      <c r="R53" s="873">
        <v>188.59</v>
      </c>
      <c r="S53" s="873">
        <v>188.58</v>
      </c>
      <c r="T53" s="873">
        <v>2448.34</v>
      </c>
      <c r="U53" s="873">
        <v>2452.19</v>
      </c>
    </row>
    <row r="54" spans="2:21" s="634" customFormat="1" ht="27" hidden="1" customHeight="1">
      <c r="B54" s="503">
        <v>40269</v>
      </c>
      <c r="C54" s="877">
        <v>1071.71</v>
      </c>
      <c r="D54" s="874">
        <v>708</v>
      </c>
      <c r="E54" s="874">
        <v>708</v>
      </c>
      <c r="F54" s="874">
        <v>934.53</v>
      </c>
      <c r="G54" s="874">
        <v>951.3</v>
      </c>
      <c r="H54" s="874">
        <v>1072.51</v>
      </c>
      <c r="I54" s="874">
        <v>1084.26</v>
      </c>
      <c r="J54" s="874"/>
      <c r="K54" s="874"/>
      <c r="L54" s="874">
        <v>753.13</v>
      </c>
      <c r="M54" s="874">
        <v>757.28</v>
      </c>
      <c r="N54" s="874"/>
      <c r="O54" s="874"/>
      <c r="P54" s="874"/>
      <c r="Q54" s="874"/>
      <c r="R54" s="874">
        <v>188.58</v>
      </c>
      <c r="S54" s="874">
        <v>188.58</v>
      </c>
      <c r="T54" s="874">
        <v>2448.42</v>
      </c>
      <c r="U54" s="874">
        <v>2453.54</v>
      </c>
    </row>
    <row r="55" spans="2:21" s="634" customFormat="1" ht="27" hidden="1" customHeight="1">
      <c r="B55" s="501">
        <v>40299</v>
      </c>
      <c r="C55" s="876">
        <v>1045.6241134751799</v>
      </c>
      <c r="D55" s="873">
        <v>708</v>
      </c>
      <c r="E55" s="873">
        <v>708</v>
      </c>
      <c r="F55" s="873">
        <v>870.74</v>
      </c>
      <c r="G55" s="873">
        <v>892.25</v>
      </c>
      <c r="H55" s="873">
        <v>1023.5</v>
      </c>
      <c r="I55" s="873">
        <v>1040.7</v>
      </c>
      <c r="J55" s="873"/>
      <c r="K55" s="873"/>
      <c r="L55" s="873">
        <v>773.14</v>
      </c>
      <c r="M55" s="873">
        <v>766.7</v>
      </c>
      <c r="N55" s="873"/>
      <c r="O55" s="873"/>
      <c r="P55" s="873"/>
      <c r="Q55" s="873"/>
      <c r="R55" s="873">
        <v>188.59</v>
      </c>
      <c r="S55" s="873">
        <v>188.58</v>
      </c>
      <c r="T55" s="873">
        <v>2429.08</v>
      </c>
      <c r="U55" s="873">
        <v>2438.96</v>
      </c>
    </row>
    <row r="56" spans="2:21" s="634" customFormat="1" ht="27" hidden="1" customHeight="1">
      <c r="B56" s="503">
        <v>40330</v>
      </c>
      <c r="C56" s="877">
        <v>1048.57</v>
      </c>
      <c r="D56" s="874">
        <v>708</v>
      </c>
      <c r="E56" s="874">
        <v>708</v>
      </c>
      <c r="F56" s="874">
        <v>864.23</v>
      </c>
      <c r="G56" s="874">
        <v>863.65</v>
      </c>
      <c r="H56" s="874">
        <v>1065.51</v>
      </c>
      <c r="I56" s="874">
        <v>1042.29</v>
      </c>
      <c r="J56" s="874"/>
      <c r="K56" s="874"/>
      <c r="L56" s="874">
        <v>798.27</v>
      </c>
      <c r="M56" s="874">
        <v>778.41</v>
      </c>
      <c r="N56" s="874"/>
      <c r="O56" s="874"/>
      <c r="P56" s="874"/>
      <c r="Q56" s="874"/>
      <c r="R56" s="874">
        <v>188.58</v>
      </c>
      <c r="S56" s="874">
        <v>188.58</v>
      </c>
      <c r="T56" s="874">
        <v>2430.75</v>
      </c>
      <c r="U56" s="874">
        <v>2425.4899999999998</v>
      </c>
    </row>
    <row r="57" spans="2:21" s="634" customFormat="1" ht="27" hidden="1" customHeight="1">
      <c r="B57" s="501">
        <v>40360</v>
      </c>
      <c r="C57" s="876">
        <v>1076.96</v>
      </c>
      <c r="D57" s="873">
        <v>708</v>
      </c>
      <c r="E57" s="873">
        <v>708</v>
      </c>
      <c r="F57" s="873">
        <v>920.42</v>
      </c>
      <c r="G57" s="873">
        <v>901.53</v>
      </c>
      <c r="H57" s="873">
        <v>1105.04</v>
      </c>
      <c r="I57" s="873">
        <v>1078.72</v>
      </c>
      <c r="J57" s="873"/>
      <c r="K57" s="873"/>
      <c r="L57" s="873">
        <v>811.51</v>
      </c>
      <c r="M57" s="873">
        <v>806.5</v>
      </c>
      <c r="N57" s="873"/>
      <c r="O57" s="873"/>
      <c r="P57" s="873"/>
      <c r="Q57" s="873"/>
      <c r="R57" s="873">
        <v>188.59</v>
      </c>
      <c r="S57" s="873">
        <v>188.58</v>
      </c>
      <c r="T57" s="873">
        <v>2460.35</v>
      </c>
      <c r="U57" s="873">
        <v>2446.9499999999998</v>
      </c>
    </row>
    <row r="58" spans="2:21" s="634" customFormat="1" ht="27" hidden="1" customHeight="1">
      <c r="B58" s="503">
        <v>40391</v>
      </c>
      <c r="C58" s="877">
        <v>1070.1500000000001</v>
      </c>
      <c r="D58" s="874">
        <v>708</v>
      </c>
      <c r="E58" s="874">
        <v>708</v>
      </c>
      <c r="F58" s="874">
        <v>894.18</v>
      </c>
      <c r="G58" s="874">
        <v>913.09</v>
      </c>
      <c r="H58" s="874">
        <v>1091.1500000000001</v>
      </c>
      <c r="I58" s="874">
        <v>1107.68</v>
      </c>
      <c r="J58" s="874"/>
      <c r="K58" s="874"/>
      <c r="L58" s="874">
        <v>840.14</v>
      </c>
      <c r="M58" s="874">
        <v>827.12</v>
      </c>
      <c r="N58" s="874"/>
      <c r="O58" s="874"/>
      <c r="P58" s="874"/>
      <c r="Q58" s="874"/>
      <c r="R58" s="874">
        <v>188.58</v>
      </c>
      <c r="S58" s="874">
        <v>188.57</v>
      </c>
      <c r="T58" s="874">
        <v>2450.38</v>
      </c>
      <c r="U58" s="874">
        <v>2463.09</v>
      </c>
    </row>
    <row r="59" spans="2:21" s="634" customFormat="1" ht="27" hidden="1" customHeight="1">
      <c r="B59" s="501">
        <v>40422</v>
      </c>
      <c r="C59" s="876">
        <v>1103.68</v>
      </c>
      <c r="D59" s="873">
        <v>708</v>
      </c>
      <c r="E59" s="873">
        <v>708</v>
      </c>
      <c r="F59" s="873">
        <v>961.58</v>
      </c>
      <c r="G59" s="873">
        <v>926.35</v>
      </c>
      <c r="H59" s="873">
        <v>1120.5999999999999</v>
      </c>
      <c r="I59" s="873">
        <v>1102.46</v>
      </c>
      <c r="J59" s="873"/>
      <c r="K59" s="873"/>
      <c r="L59" s="873">
        <v>846.52</v>
      </c>
      <c r="M59" s="873">
        <v>837.42</v>
      </c>
      <c r="N59" s="873"/>
      <c r="O59" s="873"/>
      <c r="P59" s="873"/>
      <c r="Q59" s="873"/>
      <c r="R59" s="873">
        <v>188.58</v>
      </c>
      <c r="S59" s="873">
        <v>188.58</v>
      </c>
      <c r="T59" s="873">
        <v>2486.7399999999998</v>
      </c>
      <c r="U59" s="873">
        <v>2466.88</v>
      </c>
    </row>
    <row r="60" spans="2:21" s="634" customFormat="1" ht="27" hidden="1" customHeight="1">
      <c r="B60" s="503">
        <v>40452</v>
      </c>
      <c r="C60" s="877">
        <v>1114.74</v>
      </c>
      <c r="D60" s="874">
        <v>708</v>
      </c>
      <c r="E60" s="874">
        <v>708</v>
      </c>
      <c r="F60" s="874">
        <v>984.53</v>
      </c>
      <c r="G60" s="874">
        <v>982.65</v>
      </c>
      <c r="H60" s="874">
        <v>1133.4000000000001</v>
      </c>
      <c r="I60" s="874">
        <v>1121.48</v>
      </c>
      <c r="J60" s="874"/>
      <c r="K60" s="874"/>
      <c r="L60" s="874">
        <v>878.71</v>
      </c>
      <c r="M60" s="874">
        <v>863.88</v>
      </c>
      <c r="N60" s="874"/>
      <c r="O60" s="874"/>
      <c r="P60" s="874"/>
      <c r="Q60" s="874"/>
      <c r="R60" s="874">
        <v>188.58</v>
      </c>
      <c r="S60" s="874">
        <v>188.59</v>
      </c>
      <c r="T60" s="874">
        <v>2520.41</v>
      </c>
      <c r="U60" s="874">
        <v>2504.9299999999998</v>
      </c>
    </row>
    <row r="61" spans="2:21" s="634" customFormat="1" ht="27" hidden="1" customHeight="1">
      <c r="B61" s="501">
        <v>40483</v>
      </c>
      <c r="C61" s="876">
        <v>1082.0999999999999</v>
      </c>
      <c r="D61" s="873">
        <v>708</v>
      </c>
      <c r="E61" s="873">
        <v>708</v>
      </c>
      <c r="F61" s="873">
        <v>926.5</v>
      </c>
      <c r="G61" s="873">
        <v>967.78</v>
      </c>
      <c r="H61" s="873">
        <v>1099.7</v>
      </c>
      <c r="I61" s="873">
        <v>1128.01</v>
      </c>
      <c r="J61" s="873"/>
      <c r="K61" s="873"/>
      <c r="L61" s="873">
        <v>840.79</v>
      </c>
      <c r="M61" s="873">
        <v>858.47</v>
      </c>
      <c r="N61" s="873"/>
      <c r="O61" s="873"/>
      <c r="P61" s="873"/>
      <c r="Q61" s="873"/>
      <c r="R61" s="873">
        <v>188.58</v>
      </c>
      <c r="S61" s="873">
        <v>188.58</v>
      </c>
      <c r="T61" s="873">
        <v>2503.64</v>
      </c>
      <c r="U61" s="873">
        <v>2517.98</v>
      </c>
    </row>
    <row r="62" spans="2:21" s="634" customFormat="1" ht="27" hidden="1" customHeight="1">
      <c r="B62" s="503">
        <v>40513</v>
      </c>
      <c r="C62" s="877">
        <v>1092.22</v>
      </c>
      <c r="D62" s="874">
        <v>708</v>
      </c>
      <c r="E62" s="874">
        <v>708</v>
      </c>
      <c r="F62" s="874">
        <v>935.94</v>
      </c>
      <c r="G62" s="874">
        <v>934.36</v>
      </c>
      <c r="H62" s="874">
        <v>1097.3</v>
      </c>
      <c r="I62" s="874">
        <v>1103.8599999999999</v>
      </c>
      <c r="J62" s="874"/>
      <c r="K62" s="874"/>
      <c r="L62" s="874">
        <v>868.19</v>
      </c>
      <c r="M62" s="874">
        <v>848.38</v>
      </c>
      <c r="N62" s="874"/>
      <c r="O62" s="874"/>
      <c r="P62" s="874"/>
      <c r="Q62" s="874"/>
      <c r="R62" s="874">
        <v>188.59</v>
      </c>
      <c r="S62" s="874">
        <v>188.58</v>
      </c>
      <c r="T62" s="874">
        <v>2509.86</v>
      </c>
      <c r="U62" s="874">
        <v>2508.9899999999998</v>
      </c>
    </row>
    <row r="63" spans="2:21" s="634" customFormat="1" ht="27" hidden="1" customHeight="1">
      <c r="B63" s="215">
        <v>2011</v>
      </c>
      <c r="C63" s="875"/>
      <c r="D63" s="875"/>
      <c r="E63" s="875"/>
      <c r="F63" s="875"/>
      <c r="G63" s="875"/>
      <c r="H63" s="875"/>
      <c r="I63" s="875"/>
      <c r="J63" s="875"/>
      <c r="K63" s="875"/>
      <c r="L63" s="875"/>
      <c r="M63" s="875"/>
      <c r="N63" s="875"/>
      <c r="O63" s="875"/>
      <c r="P63" s="875"/>
      <c r="Q63" s="875"/>
      <c r="R63" s="875"/>
      <c r="S63" s="875"/>
      <c r="T63" s="875"/>
      <c r="U63" s="875"/>
    </row>
    <row r="64" spans="2:21" s="634" customFormat="1" ht="27" hidden="1" customHeight="1">
      <c r="B64" s="501">
        <v>40544</v>
      </c>
      <c r="C64" s="876">
        <v>1107.8</v>
      </c>
      <c r="D64" s="873">
        <v>708</v>
      </c>
      <c r="E64" s="873">
        <v>708</v>
      </c>
      <c r="F64" s="873">
        <v>962.64</v>
      </c>
      <c r="G64" s="873">
        <v>939.31</v>
      </c>
      <c r="H64" s="873">
        <v>1122.55</v>
      </c>
      <c r="I64" s="873">
        <v>1108.03</v>
      </c>
      <c r="J64" s="873"/>
      <c r="K64" s="873"/>
      <c r="L64" s="873">
        <v>862.95</v>
      </c>
      <c r="M64" s="873">
        <v>858.16</v>
      </c>
      <c r="N64" s="873"/>
      <c r="O64" s="873"/>
      <c r="P64" s="873"/>
      <c r="Q64" s="873"/>
      <c r="R64" s="873">
        <v>188.59</v>
      </c>
      <c r="S64" s="873">
        <v>188.59</v>
      </c>
      <c r="T64" s="873">
        <v>2527.44</v>
      </c>
      <c r="U64" s="873">
        <v>2515.64</v>
      </c>
    </row>
    <row r="65" spans="2:21" s="634" customFormat="1" ht="27" hidden="1" customHeight="1">
      <c r="B65" s="503">
        <v>40575</v>
      </c>
      <c r="C65" s="877">
        <v>1115.6400000000001</v>
      </c>
      <c r="D65" s="874">
        <v>708</v>
      </c>
      <c r="E65" s="874">
        <v>708</v>
      </c>
      <c r="F65" s="874">
        <v>973.39</v>
      </c>
      <c r="G65" s="874">
        <v>966.5</v>
      </c>
      <c r="H65" s="874">
        <v>1139.77</v>
      </c>
      <c r="I65" s="874">
        <v>1141.25</v>
      </c>
      <c r="J65" s="874"/>
      <c r="K65" s="874"/>
      <c r="L65" s="874">
        <v>866.33</v>
      </c>
      <c r="M65" s="874">
        <v>856.89</v>
      </c>
      <c r="N65" s="874"/>
      <c r="O65" s="874"/>
      <c r="P65" s="874"/>
      <c r="Q65" s="874"/>
      <c r="R65" s="874">
        <v>188.57</v>
      </c>
      <c r="S65" s="874">
        <v>188.58</v>
      </c>
      <c r="T65" s="874">
        <v>2536.59</v>
      </c>
      <c r="U65" s="874">
        <v>2529.96</v>
      </c>
    </row>
    <row r="66" spans="2:21" s="634" customFormat="1" ht="27" hidden="1" customHeight="1">
      <c r="B66" s="501">
        <v>40603</v>
      </c>
      <c r="C66" s="876">
        <v>1124.47</v>
      </c>
      <c r="D66" s="873">
        <v>708</v>
      </c>
      <c r="E66" s="873">
        <v>708</v>
      </c>
      <c r="F66" s="873">
        <v>1000.76</v>
      </c>
      <c r="G66" s="873">
        <v>990.59</v>
      </c>
      <c r="H66" s="873">
        <v>1139.0999999999999</v>
      </c>
      <c r="I66" s="873">
        <v>1143.1300000000001</v>
      </c>
      <c r="J66" s="873"/>
      <c r="K66" s="873"/>
      <c r="L66" s="873">
        <v>854.4</v>
      </c>
      <c r="M66" s="873">
        <v>865.7</v>
      </c>
      <c r="N66" s="873"/>
      <c r="O66" s="873"/>
      <c r="P66" s="873"/>
      <c r="Q66" s="873"/>
      <c r="R66" s="873">
        <v>188.58</v>
      </c>
      <c r="S66" s="873">
        <v>188.58</v>
      </c>
      <c r="T66" s="873">
        <v>2551.33</v>
      </c>
      <c r="U66" s="873">
        <v>2546.9</v>
      </c>
    </row>
    <row r="67" spans="2:21" s="634" customFormat="1" ht="27" hidden="1" customHeight="1">
      <c r="B67" s="503">
        <v>40634</v>
      </c>
      <c r="C67" s="877">
        <v>1149.6199999999999</v>
      </c>
      <c r="D67" s="874">
        <v>708</v>
      </c>
      <c r="E67" s="874">
        <v>708</v>
      </c>
      <c r="F67" s="874">
        <v>1051.1199999999999</v>
      </c>
      <c r="G67" s="874">
        <v>1020.85</v>
      </c>
      <c r="H67" s="874">
        <v>1182.56</v>
      </c>
      <c r="I67" s="874">
        <v>1156.24</v>
      </c>
      <c r="J67" s="874"/>
      <c r="K67" s="874"/>
      <c r="L67" s="874">
        <v>865.48</v>
      </c>
      <c r="M67" s="874">
        <v>848.71</v>
      </c>
      <c r="N67" s="874"/>
      <c r="O67" s="874"/>
      <c r="P67" s="874"/>
      <c r="Q67" s="874"/>
      <c r="R67" s="874">
        <v>188.58</v>
      </c>
      <c r="S67" s="874">
        <v>188.59</v>
      </c>
      <c r="T67" s="874">
        <v>2575.5300000000002</v>
      </c>
      <c r="U67" s="874">
        <v>2559.31</v>
      </c>
    </row>
    <row r="68" spans="2:21" s="634" customFormat="1" ht="27" hidden="1" customHeight="1">
      <c r="B68" s="501">
        <v>40664</v>
      </c>
      <c r="C68" s="876">
        <v>1135.3</v>
      </c>
      <c r="D68" s="873">
        <v>708</v>
      </c>
      <c r="E68" s="873">
        <v>708</v>
      </c>
      <c r="F68" s="873">
        <v>1017.24</v>
      </c>
      <c r="G68" s="873">
        <v>1014.67</v>
      </c>
      <c r="H68" s="873">
        <v>1169.93</v>
      </c>
      <c r="I68" s="873">
        <v>1157.1400000000001</v>
      </c>
      <c r="J68" s="873"/>
      <c r="K68" s="873"/>
      <c r="L68" s="873">
        <v>870.59</v>
      </c>
      <c r="M68" s="873">
        <v>872.1</v>
      </c>
      <c r="N68" s="873"/>
      <c r="O68" s="873"/>
      <c r="P68" s="873"/>
      <c r="Q68" s="873"/>
      <c r="R68" s="873">
        <v>188.58</v>
      </c>
      <c r="S68" s="873">
        <v>188.58</v>
      </c>
      <c r="T68" s="873">
        <v>2573.75</v>
      </c>
      <c r="U68" s="873">
        <v>2569.59</v>
      </c>
    </row>
    <row r="69" spans="2:21" s="634" customFormat="1" ht="27" hidden="1" customHeight="1">
      <c r="B69" s="503">
        <v>40695</v>
      </c>
      <c r="C69" s="877">
        <v>1135.07</v>
      </c>
      <c r="D69" s="874">
        <v>708</v>
      </c>
      <c r="E69" s="874">
        <v>708</v>
      </c>
      <c r="F69" s="874">
        <v>1026.4000000000001</v>
      </c>
      <c r="G69" s="874">
        <v>1018.01</v>
      </c>
      <c r="H69" s="874">
        <v>1139.24</v>
      </c>
      <c r="I69" s="874">
        <v>1147.73</v>
      </c>
      <c r="J69" s="874"/>
      <c r="K69" s="874"/>
      <c r="L69" s="874">
        <v>879.91</v>
      </c>
      <c r="M69" s="874">
        <v>878.88</v>
      </c>
      <c r="N69" s="874"/>
      <c r="O69" s="874"/>
      <c r="P69" s="874"/>
      <c r="Q69" s="874"/>
      <c r="R69" s="874">
        <v>188.58</v>
      </c>
      <c r="S69" s="874">
        <v>188.57</v>
      </c>
      <c r="T69" s="874">
        <v>2578.77</v>
      </c>
      <c r="U69" s="874">
        <v>2576.38</v>
      </c>
    </row>
    <row r="70" spans="2:21" s="634" customFormat="1" ht="27" hidden="1" customHeight="1">
      <c r="B70" s="501">
        <v>40725</v>
      </c>
      <c r="C70" s="876">
        <v>1134.04</v>
      </c>
      <c r="D70" s="873">
        <v>708</v>
      </c>
      <c r="E70" s="873">
        <v>708</v>
      </c>
      <c r="F70" s="873">
        <v>1022.49</v>
      </c>
      <c r="G70" s="873">
        <v>1016.26</v>
      </c>
      <c r="H70" s="873">
        <v>1166.8599999999999</v>
      </c>
      <c r="I70" s="873">
        <v>1146.79</v>
      </c>
      <c r="J70" s="873"/>
      <c r="K70" s="873"/>
      <c r="L70" s="873">
        <v>924.21</v>
      </c>
      <c r="M70" s="873">
        <v>896.06</v>
      </c>
      <c r="N70" s="873"/>
      <c r="O70" s="873"/>
      <c r="P70" s="873"/>
      <c r="Q70" s="873"/>
      <c r="R70" s="873">
        <v>189.54</v>
      </c>
      <c r="S70" s="873">
        <v>189.54</v>
      </c>
      <c r="T70" s="873">
        <v>2604.17</v>
      </c>
      <c r="U70" s="873">
        <v>2597.4</v>
      </c>
    </row>
    <row r="71" spans="2:21" s="634" customFormat="1" ht="27" hidden="1" customHeight="1">
      <c r="B71" s="503">
        <v>40756</v>
      </c>
      <c r="C71" s="877">
        <v>1141.3900000000001</v>
      </c>
      <c r="D71" s="874">
        <v>708</v>
      </c>
      <c r="E71" s="874">
        <v>708</v>
      </c>
      <c r="F71" s="874">
        <v>1028.1300000000001</v>
      </c>
      <c r="G71" s="874">
        <v>1014.99</v>
      </c>
      <c r="H71" s="874">
        <v>1158.44</v>
      </c>
      <c r="I71" s="874">
        <v>1158.32</v>
      </c>
      <c r="J71" s="874"/>
      <c r="K71" s="874"/>
      <c r="L71" s="874">
        <v>921.77</v>
      </c>
      <c r="M71" s="874">
        <v>917.15</v>
      </c>
      <c r="N71" s="874"/>
      <c r="O71" s="874"/>
      <c r="P71" s="874"/>
      <c r="Q71" s="874"/>
      <c r="R71" s="874">
        <v>188.57</v>
      </c>
      <c r="S71" s="874">
        <v>188.58</v>
      </c>
      <c r="T71" s="874">
        <v>2596.2800000000002</v>
      </c>
      <c r="U71" s="874">
        <v>2593.83</v>
      </c>
    </row>
    <row r="72" spans="2:21" s="634" customFormat="1" ht="27" hidden="1" customHeight="1">
      <c r="B72" s="501">
        <v>40787</v>
      </c>
      <c r="C72" s="876">
        <v>1107.53</v>
      </c>
      <c r="D72" s="873">
        <v>708</v>
      </c>
      <c r="E72" s="873">
        <v>708</v>
      </c>
      <c r="F72" s="873">
        <v>963.6</v>
      </c>
      <c r="G72" s="873">
        <v>971.37</v>
      </c>
      <c r="H72" s="873">
        <v>1105.79</v>
      </c>
      <c r="I72" s="873">
        <v>1116.01</v>
      </c>
      <c r="J72" s="873"/>
      <c r="K72" s="873"/>
      <c r="L72" s="873">
        <v>923.82</v>
      </c>
      <c r="M72" s="873">
        <v>920.66</v>
      </c>
      <c r="N72" s="873"/>
      <c r="O72" s="873"/>
      <c r="P72" s="873"/>
      <c r="Q72" s="873"/>
      <c r="R72" s="873">
        <v>188.57</v>
      </c>
      <c r="S72" s="873">
        <v>188.57</v>
      </c>
      <c r="T72" s="873">
        <v>2558.62</v>
      </c>
      <c r="U72" s="873">
        <v>2570.17</v>
      </c>
    </row>
    <row r="73" spans="2:21" s="634" customFormat="1" ht="27" hidden="1" customHeight="1">
      <c r="B73" s="503">
        <v>40817</v>
      </c>
      <c r="C73" s="877">
        <v>1124.75</v>
      </c>
      <c r="D73" s="874">
        <v>708</v>
      </c>
      <c r="E73" s="874">
        <v>708</v>
      </c>
      <c r="F73" s="874">
        <v>989.98</v>
      </c>
      <c r="G73" s="874">
        <v>968.42</v>
      </c>
      <c r="H73" s="874">
        <v>1129.94</v>
      </c>
      <c r="I73" s="874">
        <v>1113.81</v>
      </c>
      <c r="J73" s="874"/>
      <c r="K73" s="874"/>
      <c r="L73" s="874">
        <v>890.77</v>
      </c>
      <c r="M73" s="874">
        <v>921.37</v>
      </c>
      <c r="N73" s="874"/>
      <c r="O73" s="874"/>
      <c r="P73" s="874"/>
      <c r="Q73" s="874"/>
      <c r="R73" s="874">
        <v>188.59</v>
      </c>
      <c r="S73" s="874">
        <v>188.58</v>
      </c>
      <c r="T73" s="874">
        <v>2576.42</v>
      </c>
      <c r="U73" s="874">
        <v>2564.9899999999998</v>
      </c>
    </row>
    <row r="74" spans="2:21" s="634" customFormat="1" ht="27" hidden="1" customHeight="1">
      <c r="B74" s="501">
        <v>40848</v>
      </c>
      <c r="C74" s="876">
        <v>1100.4000000000001</v>
      </c>
      <c r="D74" s="873">
        <v>708</v>
      </c>
      <c r="E74" s="873">
        <v>708</v>
      </c>
      <c r="F74" s="873">
        <v>942.8</v>
      </c>
      <c r="G74" s="873">
        <v>957.3</v>
      </c>
      <c r="H74" s="873">
        <v>1102.6400000000001</v>
      </c>
      <c r="I74" s="873">
        <v>1115.77</v>
      </c>
      <c r="J74" s="873"/>
      <c r="K74" s="873"/>
      <c r="L74" s="873">
        <v>908.27</v>
      </c>
      <c r="M74" s="873">
        <v>913.84</v>
      </c>
      <c r="N74" s="873"/>
      <c r="O74" s="873"/>
      <c r="P74" s="873"/>
      <c r="Q74" s="873"/>
      <c r="R74" s="873">
        <v>188.58</v>
      </c>
      <c r="S74" s="873">
        <v>188.58</v>
      </c>
      <c r="T74" s="873">
        <v>2551.23</v>
      </c>
      <c r="U74" s="873">
        <v>2561.2399999999998</v>
      </c>
    </row>
    <row r="75" spans="2:21" s="634" customFormat="1" ht="27" hidden="1" customHeight="1">
      <c r="B75" s="503">
        <v>40878</v>
      </c>
      <c r="C75" s="877">
        <v>1088.8399999999999</v>
      </c>
      <c r="D75" s="874">
        <v>708</v>
      </c>
      <c r="E75" s="874">
        <v>708</v>
      </c>
      <c r="F75" s="874">
        <v>914.3</v>
      </c>
      <c r="G75" s="874">
        <v>932.49</v>
      </c>
      <c r="H75" s="874">
        <v>1093.3399999999999</v>
      </c>
      <c r="I75" s="874">
        <v>1102.93</v>
      </c>
      <c r="J75" s="874"/>
      <c r="K75" s="874"/>
      <c r="L75" s="874">
        <v>909.38</v>
      </c>
      <c r="M75" s="874">
        <v>908.41</v>
      </c>
      <c r="N75" s="874"/>
      <c r="O75" s="874"/>
      <c r="P75" s="874"/>
      <c r="Q75" s="874"/>
      <c r="R75" s="874">
        <v>188.59</v>
      </c>
      <c r="S75" s="874">
        <v>188.58</v>
      </c>
      <c r="T75" s="874">
        <v>2536.91</v>
      </c>
      <c r="U75" s="874">
        <v>2546.6</v>
      </c>
    </row>
    <row r="76" spans="2:21" s="634" customFormat="1" ht="27" hidden="1" customHeight="1">
      <c r="B76" s="215">
        <v>2012</v>
      </c>
      <c r="C76" s="875"/>
      <c r="D76" s="875"/>
      <c r="E76" s="875"/>
      <c r="F76" s="875"/>
      <c r="G76" s="875"/>
      <c r="H76" s="875"/>
      <c r="I76" s="875"/>
      <c r="J76" s="875"/>
      <c r="K76" s="875"/>
      <c r="L76" s="875"/>
      <c r="M76" s="875"/>
      <c r="N76" s="875"/>
      <c r="O76" s="875"/>
      <c r="P76" s="875"/>
      <c r="Q76" s="875"/>
      <c r="R76" s="875"/>
      <c r="S76" s="875"/>
      <c r="T76" s="875"/>
      <c r="U76" s="875"/>
    </row>
    <row r="77" spans="2:21" s="634" customFormat="1" ht="27" hidden="1" customHeight="1">
      <c r="B77" s="501">
        <v>40909</v>
      </c>
      <c r="C77" s="876">
        <v>1100.06</v>
      </c>
      <c r="D77" s="873">
        <v>708</v>
      </c>
      <c r="E77" s="873">
        <v>708</v>
      </c>
      <c r="F77" s="873">
        <v>933.08</v>
      </c>
      <c r="G77" s="873">
        <v>912.23</v>
      </c>
      <c r="H77" s="873">
        <v>1113.07</v>
      </c>
      <c r="I77" s="873">
        <v>1097.1500000000001</v>
      </c>
      <c r="J77" s="873"/>
      <c r="K77" s="873"/>
      <c r="L77" s="873">
        <v>928.12</v>
      </c>
      <c r="M77" s="873">
        <v>919.7</v>
      </c>
      <c r="N77" s="873"/>
      <c r="O77" s="873"/>
      <c r="P77" s="873"/>
      <c r="Q77" s="873"/>
      <c r="R77" s="873">
        <v>188.57</v>
      </c>
      <c r="S77" s="873">
        <v>188.58</v>
      </c>
      <c r="T77" s="873">
        <v>2549.44</v>
      </c>
      <c r="U77" s="873">
        <v>2537.89</v>
      </c>
    </row>
    <row r="78" spans="2:21" s="634" customFormat="1" ht="27" hidden="1" customHeight="1">
      <c r="B78" s="503">
        <v>40940</v>
      </c>
      <c r="C78" s="877">
        <v>1103.56</v>
      </c>
      <c r="D78" s="874">
        <v>708</v>
      </c>
      <c r="E78" s="874">
        <v>708</v>
      </c>
      <c r="F78" s="874">
        <v>952.53</v>
      </c>
      <c r="G78" s="874">
        <v>935.73</v>
      </c>
      <c r="H78" s="874">
        <v>1126.3</v>
      </c>
      <c r="I78" s="874">
        <v>1117.77</v>
      </c>
      <c r="J78" s="874"/>
      <c r="K78" s="874"/>
      <c r="L78" s="874">
        <v>880.79</v>
      </c>
      <c r="M78" s="874">
        <v>901.2</v>
      </c>
      <c r="N78" s="874"/>
      <c r="O78" s="874"/>
      <c r="P78" s="874"/>
      <c r="Q78" s="874"/>
      <c r="R78" s="874">
        <v>188.58</v>
      </c>
      <c r="S78" s="874">
        <v>188.58</v>
      </c>
      <c r="T78" s="874">
        <v>2550.87</v>
      </c>
      <c r="U78" s="874">
        <v>2547.63</v>
      </c>
    </row>
    <row r="79" spans="2:21" s="634" customFormat="1" ht="27" hidden="1" customHeight="1">
      <c r="B79" s="501">
        <v>40969</v>
      </c>
      <c r="C79" s="876">
        <v>1098.6500000000001</v>
      </c>
      <c r="D79" s="873">
        <v>708</v>
      </c>
      <c r="E79" s="873">
        <v>708</v>
      </c>
      <c r="F79" s="873">
        <v>941.85</v>
      </c>
      <c r="G79" s="873">
        <v>933.81</v>
      </c>
      <c r="H79" s="873">
        <v>1124.8800000000001</v>
      </c>
      <c r="I79" s="873">
        <v>1118.33</v>
      </c>
      <c r="J79" s="873"/>
      <c r="K79" s="873"/>
      <c r="L79" s="873">
        <v>855.43</v>
      </c>
      <c r="M79" s="873">
        <v>857.29</v>
      </c>
      <c r="N79" s="873"/>
      <c r="O79" s="873"/>
      <c r="P79" s="873"/>
      <c r="Q79" s="873"/>
      <c r="R79" s="873">
        <v>188.58</v>
      </c>
      <c r="S79" s="873">
        <v>188.58</v>
      </c>
      <c r="T79" s="873">
        <v>2545.17</v>
      </c>
      <c r="U79" s="873">
        <v>2541.02</v>
      </c>
    </row>
    <row r="80" spans="2:21" s="634" customFormat="1" ht="27" hidden="1" customHeight="1">
      <c r="B80" s="503">
        <v>41000</v>
      </c>
      <c r="C80" s="877">
        <v>1099.3378</v>
      </c>
      <c r="D80" s="874">
        <v>708</v>
      </c>
      <c r="E80" s="874">
        <v>708</v>
      </c>
      <c r="F80" s="874">
        <v>937.18</v>
      </c>
      <c r="G80" s="874">
        <v>931.49</v>
      </c>
      <c r="H80" s="874">
        <v>1151.6099999999999</v>
      </c>
      <c r="I80" s="874">
        <v>1130.82</v>
      </c>
      <c r="J80" s="874"/>
      <c r="K80" s="874"/>
      <c r="L80" s="874">
        <v>882.1</v>
      </c>
      <c r="M80" s="874">
        <v>868.48</v>
      </c>
      <c r="N80" s="874"/>
      <c r="O80" s="874"/>
      <c r="P80" s="874"/>
      <c r="Q80" s="874"/>
      <c r="R80" s="874">
        <v>188.58</v>
      </c>
      <c r="S80" s="874">
        <v>188.59</v>
      </c>
      <c r="T80" s="874">
        <v>2550.87</v>
      </c>
      <c r="U80" s="874">
        <v>2542.91</v>
      </c>
    </row>
    <row r="81" spans="2:21" s="634" customFormat="1" ht="27" hidden="1" customHeight="1">
      <c r="B81" s="501">
        <v>41030</v>
      </c>
      <c r="C81" s="876">
        <v>1070.77</v>
      </c>
      <c r="D81" s="873">
        <v>708</v>
      </c>
      <c r="E81" s="873">
        <v>708</v>
      </c>
      <c r="F81" s="873">
        <v>876.11</v>
      </c>
      <c r="G81" s="873">
        <v>906.55</v>
      </c>
      <c r="H81" s="873">
        <v>1094.68</v>
      </c>
      <c r="I81" s="873">
        <v>1127.01</v>
      </c>
      <c r="J81" s="873"/>
      <c r="K81" s="873"/>
      <c r="L81" s="873">
        <v>898.07</v>
      </c>
      <c r="M81" s="873">
        <v>887.22</v>
      </c>
      <c r="N81" s="873"/>
      <c r="O81" s="873"/>
      <c r="P81" s="873"/>
      <c r="Q81" s="873"/>
      <c r="R81" s="873">
        <v>188.58</v>
      </c>
      <c r="S81" s="873">
        <v>188.58</v>
      </c>
      <c r="T81" s="873">
        <v>2519.15</v>
      </c>
      <c r="U81" s="873">
        <v>2535.85</v>
      </c>
    </row>
    <row r="82" spans="2:21" s="634" customFormat="1" ht="27" hidden="1" customHeight="1">
      <c r="B82" s="503">
        <v>41061</v>
      </c>
      <c r="C82" s="877">
        <v>1075.94</v>
      </c>
      <c r="D82" s="874">
        <v>708</v>
      </c>
      <c r="E82" s="874">
        <v>708</v>
      </c>
      <c r="F82" s="874">
        <v>885.24</v>
      </c>
      <c r="G82" s="874">
        <v>887.8</v>
      </c>
      <c r="H82" s="874">
        <v>1102.57</v>
      </c>
      <c r="I82" s="874">
        <v>1099.98</v>
      </c>
      <c r="J82" s="874"/>
      <c r="K82" s="874"/>
      <c r="L82" s="874">
        <v>890.21</v>
      </c>
      <c r="M82" s="874">
        <v>892.36</v>
      </c>
      <c r="N82" s="874"/>
      <c r="O82" s="874"/>
      <c r="P82" s="874"/>
      <c r="Q82" s="874"/>
      <c r="R82" s="874">
        <v>188.58</v>
      </c>
      <c r="S82" s="874">
        <v>188.58</v>
      </c>
      <c r="T82" s="874">
        <v>2522.0700000000002</v>
      </c>
      <c r="U82" s="874">
        <v>2523.73</v>
      </c>
    </row>
    <row r="83" spans="2:21" s="634" customFormat="1" ht="27" hidden="1" customHeight="1">
      <c r="B83" s="501">
        <v>41091</v>
      </c>
      <c r="C83" s="876">
        <v>1069.4100000000001</v>
      </c>
      <c r="D83" s="873">
        <v>708</v>
      </c>
      <c r="E83" s="873">
        <v>708</v>
      </c>
      <c r="F83" s="873">
        <v>867.24</v>
      </c>
      <c r="G83" s="873">
        <v>870.63</v>
      </c>
      <c r="H83" s="873">
        <v>1111.0899999999999</v>
      </c>
      <c r="I83" s="873">
        <v>1103.1300000000001</v>
      </c>
      <c r="J83" s="873"/>
      <c r="K83" s="873"/>
      <c r="L83" s="873">
        <v>904.21</v>
      </c>
      <c r="M83" s="873">
        <v>895</v>
      </c>
      <c r="N83" s="873"/>
      <c r="O83" s="873"/>
      <c r="P83" s="873"/>
      <c r="Q83" s="873"/>
      <c r="R83" s="873">
        <v>188.58</v>
      </c>
      <c r="S83" s="873">
        <v>188.58</v>
      </c>
      <c r="T83" s="873">
        <v>2507.37</v>
      </c>
      <c r="U83" s="873">
        <v>2513.61</v>
      </c>
    </row>
    <row r="84" spans="2:21" s="634" customFormat="1" ht="27" hidden="1" customHeight="1">
      <c r="B84" s="503">
        <v>41122</v>
      </c>
      <c r="C84" s="877">
        <v>1079.1099999999999</v>
      </c>
      <c r="D84" s="874">
        <v>708</v>
      </c>
      <c r="E84" s="874">
        <v>708</v>
      </c>
      <c r="F84" s="874">
        <v>886.55</v>
      </c>
      <c r="G84" s="874">
        <v>877.01</v>
      </c>
      <c r="H84" s="874">
        <v>1119.01</v>
      </c>
      <c r="I84" s="874">
        <v>1110.67</v>
      </c>
      <c r="J84" s="874"/>
      <c r="K84" s="874"/>
      <c r="L84" s="874">
        <v>899.72</v>
      </c>
      <c r="M84" s="874">
        <v>900.05</v>
      </c>
      <c r="N84" s="874"/>
      <c r="O84" s="874"/>
      <c r="P84" s="874"/>
      <c r="Q84" s="874"/>
      <c r="R84" s="874">
        <v>188.58</v>
      </c>
      <c r="S84" s="874">
        <v>188.58</v>
      </c>
      <c r="T84" s="874">
        <v>2508.34</v>
      </c>
      <c r="U84" s="874">
        <v>2506.61</v>
      </c>
    </row>
    <row r="85" spans="2:21" s="634" customFormat="1" ht="27" hidden="1" customHeight="1">
      <c r="B85" s="501">
        <v>41153</v>
      </c>
      <c r="C85" s="876">
        <v>1093.75</v>
      </c>
      <c r="D85" s="873">
        <v>708</v>
      </c>
      <c r="E85" s="873">
        <v>708</v>
      </c>
      <c r="F85" s="873">
        <v>908.58</v>
      </c>
      <c r="G85" s="873">
        <v>909.21</v>
      </c>
      <c r="H85" s="873">
        <v>1141.92</v>
      </c>
      <c r="I85" s="873">
        <v>1138.06</v>
      </c>
      <c r="J85" s="873"/>
      <c r="K85" s="873"/>
      <c r="L85" s="873">
        <v>906.3</v>
      </c>
      <c r="M85" s="873">
        <v>904.42</v>
      </c>
      <c r="N85" s="873"/>
      <c r="O85" s="873"/>
      <c r="P85" s="873"/>
      <c r="Q85" s="873"/>
      <c r="R85" s="873">
        <v>188.58</v>
      </c>
      <c r="S85" s="873">
        <v>188.58</v>
      </c>
      <c r="T85" s="873">
        <v>2516.8200000000002</v>
      </c>
      <c r="U85" s="873">
        <v>2515.6799999999998</v>
      </c>
    </row>
    <row r="86" spans="2:21" s="634" customFormat="1" ht="27" hidden="1" customHeight="1">
      <c r="B86" s="503">
        <v>41183</v>
      </c>
      <c r="C86" s="877">
        <v>1092.5999999999999</v>
      </c>
      <c r="D86" s="874">
        <v>708</v>
      </c>
      <c r="E86" s="874">
        <v>708</v>
      </c>
      <c r="F86" s="874">
        <v>916.57</v>
      </c>
      <c r="G86" s="874">
        <v>916.82</v>
      </c>
      <c r="H86" s="874">
        <v>1137.47</v>
      </c>
      <c r="I86" s="874">
        <v>1136.33</v>
      </c>
      <c r="J86" s="874"/>
      <c r="K86" s="874"/>
      <c r="L86" s="874">
        <v>887.97</v>
      </c>
      <c r="M86" s="874">
        <v>897.32</v>
      </c>
      <c r="N86" s="874"/>
      <c r="O86" s="874"/>
      <c r="P86" s="874"/>
      <c r="Q86" s="874"/>
      <c r="R86" s="874">
        <v>188.58</v>
      </c>
      <c r="S86" s="874">
        <v>188.59</v>
      </c>
      <c r="T86" s="874">
        <v>2516.11</v>
      </c>
      <c r="U86" s="874">
        <v>2516.8000000000002</v>
      </c>
    </row>
    <row r="87" spans="2:21" s="634" customFormat="1" ht="27" hidden="1" customHeight="1">
      <c r="B87" s="501">
        <v>41214</v>
      </c>
      <c r="C87" s="876">
        <v>1088.52</v>
      </c>
      <c r="D87" s="873">
        <v>708</v>
      </c>
      <c r="E87" s="873">
        <v>708</v>
      </c>
      <c r="F87" s="873">
        <v>915.86</v>
      </c>
      <c r="G87" s="873">
        <v>907.23</v>
      </c>
      <c r="H87" s="873">
        <v>1132.6600000000001</v>
      </c>
      <c r="I87" s="873">
        <v>1129.58</v>
      </c>
      <c r="J87" s="873"/>
      <c r="K87" s="873"/>
      <c r="L87" s="873">
        <v>861.21</v>
      </c>
      <c r="M87" s="873">
        <v>874.66</v>
      </c>
      <c r="N87" s="873"/>
      <c r="O87" s="873"/>
      <c r="P87" s="873"/>
      <c r="Q87" s="873"/>
      <c r="R87" s="873">
        <v>188.59</v>
      </c>
      <c r="S87" s="873">
        <v>188.58</v>
      </c>
      <c r="T87" s="873">
        <v>2509.77</v>
      </c>
      <c r="U87" s="873">
        <v>2508.56</v>
      </c>
    </row>
    <row r="88" spans="2:21" s="634" customFormat="1" ht="27" hidden="1" customHeight="1">
      <c r="B88" s="503">
        <v>41244</v>
      </c>
      <c r="C88" s="877">
        <v>1089.68</v>
      </c>
      <c r="D88" s="874">
        <v>708</v>
      </c>
      <c r="E88" s="874">
        <v>708</v>
      </c>
      <c r="F88" s="874">
        <v>933.26</v>
      </c>
      <c r="G88" s="874">
        <v>927.12</v>
      </c>
      <c r="H88" s="874">
        <v>1142.56</v>
      </c>
      <c r="I88" s="874">
        <v>1140.82</v>
      </c>
      <c r="J88" s="874"/>
      <c r="K88" s="874"/>
      <c r="L88" s="874">
        <v>820.93</v>
      </c>
      <c r="M88" s="874">
        <v>845.45</v>
      </c>
      <c r="N88" s="874"/>
      <c r="O88" s="874"/>
      <c r="P88" s="874"/>
      <c r="Q88" s="874"/>
      <c r="R88" s="874">
        <v>188.57</v>
      </c>
      <c r="S88" s="874">
        <v>188.58</v>
      </c>
      <c r="T88" s="874">
        <v>2514.77</v>
      </c>
      <c r="U88" s="874">
        <v>2513.14</v>
      </c>
    </row>
    <row r="89" spans="2:21" s="634" customFormat="1" ht="27" hidden="1" customHeight="1">
      <c r="B89" s="215">
        <v>2013</v>
      </c>
      <c r="C89" s="875"/>
      <c r="D89" s="875"/>
      <c r="E89" s="875"/>
      <c r="F89" s="875"/>
      <c r="G89" s="875"/>
      <c r="H89" s="875"/>
      <c r="I89" s="875"/>
      <c r="J89" s="875"/>
      <c r="K89" s="875"/>
      <c r="L89" s="875"/>
      <c r="M89" s="875"/>
      <c r="N89" s="875"/>
      <c r="O89" s="875"/>
      <c r="P89" s="875"/>
      <c r="Q89" s="875"/>
      <c r="R89" s="875"/>
      <c r="S89" s="875"/>
      <c r="T89" s="875"/>
      <c r="U89" s="875"/>
    </row>
    <row r="90" spans="2:21" s="634" customFormat="1" ht="27" hidden="1" customHeight="1">
      <c r="B90" s="501">
        <v>41275</v>
      </c>
      <c r="C90" s="876">
        <v>1093.1500000000001</v>
      </c>
      <c r="D90" s="873">
        <v>708</v>
      </c>
      <c r="E90" s="873">
        <v>708</v>
      </c>
      <c r="F90" s="873">
        <v>959.6</v>
      </c>
      <c r="G90" s="873">
        <v>940.94</v>
      </c>
      <c r="H90" s="873">
        <v>1117.81</v>
      </c>
      <c r="I90" s="873">
        <v>1130.06</v>
      </c>
      <c r="J90" s="873"/>
      <c r="K90" s="873"/>
      <c r="L90" s="873">
        <v>778.8</v>
      </c>
      <c r="M90" s="873">
        <v>794.33</v>
      </c>
      <c r="N90" s="873"/>
      <c r="O90" s="873"/>
      <c r="P90" s="873"/>
      <c r="Q90" s="873"/>
      <c r="R90" s="873">
        <v>188.58</v>
      </c>
      <c r="S90" s="873">
        <v>188.58</v>
      </c>
      <c r="T90" s="873">
        <v>2517.27</v>
      </c>
      <c r="U90" s="873">
        <v>2511.48</v>
      </c>
    </row>
    <row r="91" spans="2:21" s="634" customFormat="1" ht="27" hidden="1" customHeight="1">
      <c r="B91" s="503">
        <v>41306</v>
      </c>
      <c r="C91" s="877">
        <v>1074.3499999999999</v>
      </c>
      <c r="D91" s="874">
        <v>708</v>
      </c>
      <c r="E91" s="874">
        <v>708</v>
      </c>
      <c r="F91" s="874">
        <v>929.47</v>
      </c>
      <c r="G91" s="874">
        <v>944.95</v>
      </c>
      <c r="H91" s="874">
        <v>1072.33</v>
      </c>
      <c r="I91" s="874">
        <v>1095.9000000000001</v>
      </c>
      <c r="J91" s="874"/>
      <c r="K91" s="874"/>
      <c r="L91" s="874">
        <v>769.19</v>
      </c>
      <c r="M91" s="874">
        <v>759.32</v>
      </c>
      <c r="N91" s="874"/>
      <c r="O91" s="874"/>
      <c r="P91" s="874"/>
      <c r="Q91" s="874"/>
      <c r="R91" s="874">
        <v>188.58</v>
      </c>
      <c r="S91" s="874">
        <v>188.58</v>
      </c>
      <c r="T91" s="874">
        <v>2497.36</v>
      </c>
      <c r="U91" s="874">
        <v>2506.1799999999998</v>
      </c>
    </row>
    <row r="92" spans="2:21" s="634" customFormat="1" ht="27" hidden="1" customHeight="1">
      <c r="B92" s="501">
        <v>41334</v>
      </c>
      <c r="C92" s="876">
        <v>1063.26</v>
      </c>
      <c r="D92" s="873">
        <v>708</v>
      </c>
      <c r="E92" s="873">
        <v>708</v>
      </c>
      <c r="F92" s="873">
        <v>906.7</v>
      </c>
      <c r="G92" s="873">
        <v>916.79</v>
      </c>
      <c r="H92" s="873">
        <v>1074.53</v>
      </c>
      <c r="I92" s="873">
        <v>1066.1600000000001</v>
      </c>
      <c r="J92" s="873"/>
      <c r="K92" s="873"/>
      <c r="L92" s="873">
        <v>750.93</v>
      </c>
      <c r="M92" s="873">
        <v>746.2</v>
      </c>
      <c r="N92" s="873"/>
      <c r="O92" s="873"/>
      <c r="P92" s="873"/>
      <c r="Q92" s="873"/>
      <c r="R92" s="873">
        <v>188.58</v>
      </c>
      <c r="S92" s="873">
        <v>188.58</v>
      </c>
      <c r="T92" s="873">
        <v>2478.37</v>
      </c>
      <c r="U92" s="873">
        <v>2486.87</v>
      </c>
    </row>
    <row r="93" spans="2:21" s="634" customFormat="1" ht="27" hidden="1" customHeight="1">
      <c r="B93" s="503">
        <v>41365</v>
      </c>
      <c r="C93" s="877">
        <v>1070.21</v>
      </c>
      <c r="D93" s="874">
        <v>708</v>
      </c>
      <c r="E93" s="874">
        <v>708</v>
      </c>
      <c r="F93" s="874">
        <v>926.08</v>
      </c>
      <c r="G93" s="874">
        <v>920.46</v>
      </c>
      <c r="H93" s="874">
        <v>1095.57</v>
      </c>
      <c r="I93" s="874">
        <v>1081.97</v>
      </c>
      <c r="J93" s="874"/>
      <c r="K93" s="874"/>
      <c r="L93" s="874">
        <v>722.14</v>
      </c>
      <c r="M93" s="874">
        <v>724.21</v>
      </c>
      <c r="N93" s="874"/>
      <c r="O93" s="874"/>
      <c r="P93" s="874"/>
      <c r="Q93" s="874"/>
      <c r="R93" s="874">
        <v>188.58</v>
      </c>
      <c r="S93" s="874">
        <v>188.58</v>
      </c>
      <c r="T93" s="874">
        <v>2485.6</v>
      </c>
      <c r="U93" s="874">
        <v>2480.6799999999998</v>
      </c>
    </row>
    <row r="94" spans="2:21" s="634" customFormat="1" ht="27" hidden="1" customHeight="1">
      <c r="B94" s="501">
        <v>41395</v>
      </c>
      <c r="C94" s="876">
        <v>1061.96</v>
      </c>
      <c r="D94" s="873">
        <v>708</v>
      </c>
      <c r="E94" s="873">
        <v>708</v>
      </c>
      <c r="F94" s="873">
        <v>916.96</v>
      </c>
      <c r="G94" s="873">
        <v>917.48</v>
      </c>
      <c r="H94" s="873">
        <v>1071.3399999999999</v>
      </c>
      <c r="I94" s="873">
        <v>1081.28</v>
      </c>
      <c r="J94" s="873"/>
      <c r="K94" s="873"/>
      <c r="L94" s="873">
        <v>700.4</v>
      </c>
      <c r="M94" s="873">
        <v>699.85</v>
      </c>
      <c r="N94" s="873"/>
      <c r="O94" s="873"/>
      <c r="P94" s="873"/>
      <c r="Q94" s="873"/>
      <c r="R94" s="873">
        <v>188.58</v>
      </c>
      <c r="S94" s="873">
        <v>188.58</v>
      </c>
      <c r="T94" s="873">
        <v>2474.12</v>
      </c>
      <c r="U94" s="873">
        <v>2476.2399999999998</v>
      </c>
    </row>
    <row r="95" spans="2:21" s="634" customFormat="1" ht="27" hidden="1" customHeight="1">
      <c r="B95" s="503">
        <v>41426</v>
      </c>
      <c r="C95" s="877">
        <v>1066.30764</v>
      </c>
      <c r="D95" s="874">
        <v>708</v>
      </c>
      <c r="E95" s="874">
        <v>708</v>
      </c>
      <c r="F95" s="874">
        <v>920.28</v>
      </c>
      <c r="G95" s="874">
        <v>931.94095238095201</v>
      </c>
      <c r="H95" s="874">
        <v>1075.3399999999999</v>
      </c>
      <c r="I95" s="874">
        <v>1093.9442857142801</v>
      </c>
      <c r="J95" s="874"/>
      <c r="K95" s="874"/>
      <c r="L95" s="874">
        <v>712.46</v>
      </c>
      <c r="M95" s="874">
        <v>725.03047619047595</v>
      </c>
      <c r="N95" s="874"/>
      <c r="O95" s="874"/>
      <c r="P95" s="874"/>
      <c r="Q95" s="874"/>
      <c r="R95" s="874">
        <v>188.57</v>
      </c>
      <c r="S95" s="874">
        <v>188.576666666666</v>
      </c>
      <c r="T95" s="874">
        <v>2478.2399999999998</v>
      </c>
      <c r="U95" s="874">
        <v>2485.59666666666</v>
      </c>
    </row>
    <row r="96" spans="2:21" s="634" customFormat="1" ht="27" hidden="1" customHeight="1">
      <c r="B96" s="501">
        <v>41456</v>
      </c>
      <c r="C96" s="876">
        <v>1072.9013399999999</v>
      </c>
      <c r="D96" s="873">
        <v>708</v>
      </c>
      <c r="E96" s="873">
        <v>708</v>
      </c>
      <c r="F96" s="873">
        <v>925.05</v>
      </c>
      <c r="G96" s="873">
        <v>936.86</v>
      </c>
      <c r="H96" s="873">
        <v>1073.53</v>
      </c>
      <c r="I96" s="873">
        <v>1075.94</v>
      </c>
      <c r="J96" s="873"/>
      <c r="K96" s="873"/>
      <c r="L96" s="873">
        <v>709.66</v>
      </c>
      <c r="M96" s="873">
        <v>722.47</v>
      </c>
      <c r="N96" s="873"/>
      <c r="O96" s="873"/>
      <c r="P96" s="873"/>
      <c r="Q96" s="873"/>
      <c r="R96" s="873">
        <v>188.58</v>
      </c>
      <c r="S96" s="873">
        <v>188.57</v>
      </c>
      <c r="T96" s="873">
        <v>2477.4699999999998</v>
      </c>
      <c r="U96" s="873">
        <v>2487.17</v>
      </c>
    </row>
    <row r="97" spans="2:21" s="634" customFormat="1" ht="27" hidden="1" customHeight="1">
      <c r="B97" s="503">
        <v>41487</v>
      </c>
      <c r="C97" s="877">
        <v>1074.9787100000001</v>
      </c>
      <c r="D97" s="874">
        <v>708</v>
      </c>
      <c r="E97" s="874">
        <v>708</v>
      </c>
      <c r="F97" s="874">
        <v>942.45</v>
      </c>
      <c r="G97" s="874">
        <v>942.18</v>
      </c>
      <c r="H97" s="874">
        <v>1098.47</v>
      </c>
      <c r="I97" s="874">
        <v>1094.8800000000001</v>
      </c>
      <c r="J97" s="874"/>
      <c r="K97" s="874"/>
      <c r="L97" s="874">
        <v>723.54</v>
      </c>
      <c r="M97" s="874">
        <v>722.64</v>
      </c>
      <c r="N97" s="874"/>
      <c r="O97" s="874"/>
      <c r="P97" s="874"/>
      <c r="Q97" s="874"/>
      <c r="R97" s="874">
        <v>188.58</v>
      </c>
      <c r="S97" s="874">
        <v>188.58</v>
      </c>
      <c r="T97" s="874">
        <v>2491.5500000000002</v>
      </c>
      <c r="U97" s="874">
        <v>2486.9699999999998</v>
      </c>
    </row>
    <row r="98" spans="2:21" s="634" customFormat="1" ht="27" hidden="1" customHeight="1">
      <c r="B98" s="501">
        <v>41518</v>
      </c>
      <c r="C98" s="876">
        <v>1088.1732</v>
      </c>
      <c r="D98" s="873">
        <v>708</v>
      </c>
      <c r="E98" s="873">
        <v>708</v>
      </c>
      <c r="F98" s="873">
        <v>954.76</v>
      </c>
      <c r="G98" s="873">
        <v>943.79</v>
      </c>
      <c r="H98" s="873">
        <v>1143.23</v>
      </c>
      <c r="I98" s="873">
        <v>1120.25</v>
      </c>
      <c r="J98" s="873"/>
      <c r="K98" s="873"/>
      <c r="L98" s="873">
        <v>722.07</v>
      </c>
      <c r="M98" s="873">
        <v>713.68</v>
      </c>
      <c r="N98" s="873"/>
      <c r="O98" s="873"/>
      <c r="P98" s="873"/>
      <c r="Q98" s="873"/>
      <c r="R98" s="873">
        <v>188.58</v>
      </c>
      <c r="S98" s="873">
        <v>188.57</v>
      </c>
      <c r="T98" s="873">
        <v>2500.8000000000002</v>
      </c>
      <c r="U98" s="873">
        <v>2488.14</v>
      </c>
    </row>
    <row r="99" spans="2:21" s="634" customFormat="1" ht="27" hidden="1" customHeight="1">
      <c r="B99" s="503">
        <v>41548</v>
      </c>
      <c r="C99" s="877">
        <v>1094.3698599999998</v>
      </c>
      <c r="D99" s="874">
        <v>708</v>
      </c>
      <c r="E99" s="874">
        <v>708</v>
      </c>
      <c r="F99" s="874">
        <v>969.5</v>
      </c>
      <c r="G99" s="874">
        <v>965.48</v>
      </c>
      <c r="H99" s="874">
        <v>1132.8399999999999</v>
      </c>
      <c r="I99" s="874">
        <v>1139.25</v>
      </c>
      <c r="J99" s="874"/>
      <c r="K99" s="874"/>
      <c r="L99" s="874">
        <v>718.69</v>
      </c>
      <c r="M99" s="874">
        <v>723.63</v>
      </c>
      <c r="N99" s="874"/>
      <c r="O99" s="874"/>
      <c r="P99" s="874"/>
      <c r="Q99" s="874"/>
      <c r="R99" s="874">
        <v>188.58</v>
      </c>
      <c r="S99" s="874">
        <v>188.58</v>
      </c>
      <c r="T99" s="874">
        <v>2507.7199999999998</v>
      </c>
      <c r="U99" s="874">
        <v>2505.4</v>
      </c>
    </row>
    <row r="100" spans="2:21" s="634" customFormat="1" ht="27" hidden="1" customHeight="1">
      <c r="B100" s="501">
        <v>41579</v>
      </c>
      <c r="C100" s="876">
        <v>1088.46389</v>
      </c>
      <c r="D100" s="873">
        <v>708</v>
      </c>
      <c r="E100" s="873">
        <v>708</v>
      </c>
      <c r="F100" s="873">
        <v>960.8</v>
      </c>
      <c r="G100" s="873">
        <v>953.97</v>
      </c>
      <c r="H100" s="873">
        <v>1154.55</v>
      </c>
      <c r="I100" s="873">
        <v>1137.29</v>
      </c>
      <c r="J100" s="873"/>
      <c r="K100" s="873"/>
      <c r="L100" s="873">
        <v>693.16</v>
      </c>
      <c r="M100" s="873">
        <v>707.26</v>
      </c>
      <c r="N100" s="873"/>
      <c r="O100" s="873"/>
      <c r="P100" s="873"/>
      <c r="Q100" s="873"/>
      <c r="R100" s="873">
        <v>188.58</v>
      </c>
      <c r="S100" s="873">
        <v>188.58</v>
      </c>
      <c r="T100" s="873">
        <v>2501.69</v>
      </c>
      <c r="U100" s="873">
        <v>2498.6</v>
      </c>
    </row>
    <row r="101" spans="2:21" s="634" customFormat="1" ht="27" hidden="1" customHeight="1">
      <c r="B101" s="503">
        <v>41609</v>
      </c>
      <c r="C101" s="877">
        <v>1091.8599999999999</v>
      </c>
      <c r="D101" s="874">
        <v>708</v>
      </c>
      <c r="E101" s="874">
        <v>708</v>
      </c>
      <c r="F101" s="874">
        <v>975.51</v>
      </c>
      <c r="G101" s="874">
        <v>968.21</v>
      </c>
      <c r="H101" s="874">
        <v>1165.72</v>
      </c>
      <c r="I101" s="874">
        <v>1158.6400000000001</v>
      </c>
      <c r="J101" s="874"/>
      <c r="K101" s="874"/>
      <c r="L101" s="874">
        <v>673.33</v>
      </c>
      <c r="M101" s="874">
        <v>683.32</v>
      </c>
      <c r="N101" s="874"/>
      <c r="O101" s="874"/>
      <c r="P101" s="874"/>
      <c r="Q101" s="874"/>
      <c r="R101" s="874">
        <v>188.57</v>
      </c>
      <c r="S101" s="874">
        <v>188.57</v>
      </c>
      <c r="T101" s="874">
        <v>2504.35</v>
      </c>
      <c r="U101" s="874">
        <v>2503.46</v>
      </c>
    </row>
    <row r="102" spans="2:21" s="634" customFormat="1" ht="27" hidden="1" customHeight="1">
      <c r="B102" s="215">
        <v>2014</v>
      </c>
      <c r="C102" s="875"/>
      <c r="D102" s="875"/>
      <c r="E102" s="875"/>
      <c r="F102" s="875"/>
      <c r="G102" s="875"/>
      <c r="H102" s="875"/>
      <c r="I102" s="875"/>
      <c r="J102" s="875"/>
      <c r="K102" s="875"/>
      <c r="L102" s="875"/>
      <c r="M102" s="875"/>
      <c r="N102" s="875"/>
      <c r="O102" s="875"/>
      <c r="P102" s="875"/>
      <c r="Q102" s="875"/>
      <c r="R102" s="875"/>
      <c r="S102" s="875"/>
      <c r="T102" s="875"/>
      <c r="U102" s="875"/>
    </row>
    <row r="103" spans="2:21" s="634" customFormat="1" ht="27" hidden="1" customHeight="1">
      <c r="B103" s="501">
        <v>41640</v>
      </c>
      <c r="C103" s="876">
        <v>1089.2</v>
      </c>
      <c r="D103" s="873">
        <v>708</v>
      </c>
      <c r="E103" s="873">
        <v>708</v>
      </c>
      <c r="F103" s="873">
        <v>965.01</v>
      </c>
      <c r="G103" s="873">
        <v>963.31</v>
      </c>
      <c r="H103" s="873">
        <v>1170.46</v>
      </c>
      <c r="I103" s="873">
        <v>1164.6400000000001</v>
      </c>
      <c r="J103" s="873"/>
      <c r="K103" s="873"/>
      <c r="L103" s="873">
        <v>690.15</v>
      </c>
      <c r="M103" s="873">
        <v>680.14</v>
      </c>
      <c r="N103" s="873"/>
      <c r="O103" s="873"/>
      <c r="P103" s="873"/>
      <c r="Q103" s="873"/>
      <c r="R103" s="873">
        <v>188.57</v>
      </c>
      <c r="S103" s="873">
        <v>188.57</v>
      </c>
      <c r="T103" s="873">
        <v>2504.66</v>
      </c>
      <c r="U103" s="873">
        <v>2501.8000000000002</v>
      </c>
    </row>
    <row r="104" spans="2:21" s="634" customFormat="1" ht="27" hidden="1" customHeight="1">
      <c r="B104" s="503">
        <v>41671</v>
      </c>
      <c r="C104" s="877">
        <v>1092.82</v>
      </c>
      <c r="D104" s="874">
        <v>708</v>
      </c>
      <c r="E104" s="874">
        <v>708</v>
      </c>
      <c r="F104" s="874">
        <v>967.98</v>
      </c>
      <c r="G104" s="874">
        <v>965.22</v>
      </c>
      <c r="H104" s="874">
        <v>1178.6300000000001</v>
      </c>
      <c r="I104" s="874">
        <v>1170.53</v>
      </c>
      <c r="J104" s="874"/>
      <c r="K104" s="874"/>
      <c r="L104" s="874">
        <v>690.92</v>
      </c>
      <c r="M104" s="874">
        <v>692.66</v>
      </c>
      <c r="N104" s="874"/>
      <c r="O104" s="874"/>
      <c r="P104" s="874"/>
      <c r="Q104" s="874"/>
      <c r="R104" s="874">
        <v>188.58</v>
      </c>
      <c r="S104" s="874">
        <v>188.58</v>
      </c>
      <c r="T104" s="874">
        <v>2509.86</v>
      </c>
      <c r="U104" s="874">
        <v>2506.21</v>
      </c>
    </row>
    <row r="105" spans="2:21" s="634" customFormat="1" ht="27" hidden="1" customHeight="1">
      <c r="B105" s="501">
        <v>41699</v>
      </c>
      <c r="C105" s="876">
        <v>1094.3</v>
      </c>
      <c r="D105" s="873">
        <v>708</v>
      </c>
      <c r="E105" s="873">
        <v>708</v>
      </c>
      <c r="F105" s="873">
        <v>972.44</v>
      </c>
      <c r="G105" s="873">
        <v>977.91</v>
      </c>
      <c r="H105" s="873">
        <v>1176.3699999999999</v>
      </c>
      <c r="I105" s="873">
        <v>1175.8399999999999</v>
      </c>
      <c r="J105" s="873"/>
      <c r="K105" s="873"/>
      <c r="L105" s="873">
        <v>687.73</v>
      </c>
      <c r="M105" s="873">
        <v>691.39</v>
      </c>
      <c r="N105" s="873"/>
      <c r="O105" s="873"/>
      <c r="P105" s="873"/>
      <c r="Q105" s="873"/>
      <c r="R105" s="873">
        <v>188.58</v>
      </c>
      <c r="S105" s="873">
        <v>188.58</v>
      </c>
      <c r="T105" s="873">
        <v>2509.7199999999998</v>
      </c>
      <c r="U105" s="873">
        <v>2513.0300000000002</v>
      </c>
    </row>
    <row r="106" spans="2:21" s="634" customFormat="1" ht="27" hidden="1" customHeight="1">
      <c r="B106" s="503">
        <v>41730</v>
      </c>
      <c r="C106" s="877">
        <v>1092.19</v>
      </c>
      <c r="D106" s="874">
        <v>708</v>
      </c>
      <c r="E106" s="874">
        <v>708</v>
      </c>
      <c r="F106" s="874">
        <v>976.47</v>
      </c>
      <c r="G106" s="874">
        <v>976.35</v>
      </c>
      <c r="H106" s="874">
        <v>1189.9100000000001</v>
      </c>
      <c r="I106" s="874">
        <v>1183.68</v>
      </c>
      <c r="J106" s="874"/>
      <c r="K106" s="874"/>
      <c r="L106" s="874">
        <v>690.52</v>
      </c>
      <c r="M106" s="874">
        <v>689.91</v>
      </c>
      <c r="N106" s="874"/>
      <c r="O106" s="874"/>
      <c r="P106" s="874"/>
      <c r="Q106" s="874"/>
      <c r="R106" s="874">
        <v>188.57</v>
      </c>
      <c r="S106" s="874">
        <v>188.58</v>
      </c>
      <c r="T106" s="874">
        <v>2514.14</v>
      </c>
      <c r="U106" s="874">
        <v>2513.09</v>
      </c>
    </row>
    <row r="107" spans="2:21" s="634" customFormat="1" ht="27" hidden="1" customHeight="1">
      <c r="B107" s="501">
        <v>41760</v>
      </c>
      <c r="C107" s="876">
        <v>1092.41302</v>
      </c>
      <c r="D107" s="873">
        <v>708</v>
      </c>
      <c r="E107" s="873">
        <v>708</v>
      </c>
      <c r="F107" s="873">
        <v>962.18</v>
      </c>
      <c r="G107" s="873">
        <v>972.18</v>
      </c>
      <c r="H107" s="873">
        <v>1182.9100000000001</v>
      </c>
      <c r="I107" s="873">
        <v>1191.8499999999999</v>
      </c>
      <c r="J107" s="873"/>
      <c r="K107" s="873"/>
      <c r="L107" s="873">
        <v>695.23</v>
      </c>
      <c r="M107" s="873">
        <v>694.59</v>
      </c>
      <c r="N107" s="873"/>
      <c r="O107" s="873"/>
      <c r="P107" s="873"/>
      <c r="Q107" s="873"/>
      <c r="R107" s="873">
        <v>188.57</v>
      </c>
      <c r="S107" s="873">
        <v>188.57</v>
      </c>
      <c r="T107" s="873">
        <v>2508.34</v>
      </c>
      <c r="U107" s="873">
        <v>2512.5100000000002</v>
      </c>
    </row>
    <row r="108" spans="2:21" s="634" customFormat="1" ht="27" hidden="1" customHeight="1">
      <c r="B108" s="503">
        <v>41791</v>
      </c>
      <c r="C108" s="877">
        <v>1096.03601</v>
      </c>
      <c r="D108" s="874">
        <v>708</v>
      </c>
      <c r="E108" s="874">
        <v>708</v>
      </c>
      <c r="F108" s="874">
        <v>964.8</v>
      </c>
      <c r="G108" s="874">
        <v>961.66</v>
      </c>
      <c r="H108" s="874">
        <v>1203.49</v>
      </c>
      <c r="I108" s="874">
        <v>1194.77</v>
      </c>
      <c r="J108" s="874"/>
      <c r="K108" s="874"/>
      <c r="L108" s="874">
        <v>697.22</v>
      </c>
      <c r="M108" s="874">
        <v>692.91</v>
      </c>
      <c r="N108" s="874"/>
      <c r="O108" s="874"/>
      <c r="P108" s="874"/>
      <c r="Q108" s="874"/>
      <c r="R108" s="874">
        <v>188.57</v>
      </c>
      <c r="S108" s="874">
        <v>188.56</v>
      </c>
      <c r="T108" s="874">
        <v>2509.0100000000002</v>
      </c>
      <c r="U108" s="874">
        <v>2507.4299999999998</v>
      </c>
    </row>
    <row r="109" spans="2:21" s="634" customFormat="1" ht="27" hidden="1" customHeight="1">
      <c r="B109" s="501">
        <v>41821</v>
      </c>
      <c r="C109" s="876">
        <v>1085.6987899999999</v>
      </c>
      <c r="D109" s="873">
        <v>708</v>
      </c>
      <c r="E109" s="873">
        <v>708</v>
      </c>
      <c r="F109" s="873">
        <v>949.84</v>
      </c>
      <c r="G109" s="873">
        <v>959.89473684210498</v>
      </c>
      <c r="H109" s="873">
        <v>1200.3800000000001</v>
      </c>
      <c r="I109" s="873">
        <v>1209.6642105263099</v>
      </c>
      <c r="J109" s="873"/>
      <c r="K109" s="873"/>
      <c r="L109" s="873">
        <v>694.48</v>
      </c>
      <c r="M109" s="873">
        <v>696.111578947368</v>
      </c>
      <c r="N109" s="873"/>
      <c r="O109" s="873"/>
      <c r="P109" s="873"/>
      <c r="Q109" s="873"/>
      <c r="R109" s="873">
        <v>188.57</v>
      </c>
      <c r="S109" s="873">
        <v>188.576315789473</v>
      </c>
      <c r="T109" s="873">
        <v>2502.5700000000002</v>
      </c>
      <c r="U109" s="873">
        <v>2506.2326315789401</v>
      </c>
    </row>
    <row r="110" spans="2:21" s="634" customFormat="1" ht="27" hidden="1" customHeight="1">
      <c r="B110" s="503">
        <v>41852</v>
      </c>
      <c r="C110" s="877">
        <v>1076.53142</v>
      </c>
      <c r="D110" s="874">
        <v>708</v>
      </c>
      <c r="E110" s="874">
        <v>708</v>
      </c>
      <c r="F110" s="874">
        <v>929.26</v>
      </c>
      <c r="G110" s="874">
        <v>942.32666666666603</v>
      </c>
      <c r="H110" s="874">
        <v>1174.32</v>
      </c>
      <c r="I110" s="874">
        <v>1181.6204761904701</v>
      </c>
      <c r="J110" s="874"/>
      <c r="K110" s="874"/>
      <c r="L110" s="874">
        <v>679.57</v>
      </c>
      <c r="M110" s="874">
        <v>686.98333333333301</v>
      </c>
      <c r="N110" s="874"/>
      <c r="O110" s="874"/>
      <c r="P110" s="874"/>
      <c r="Q110" s="874"/>
      <c r="R110" s="874">
        <v>188.57</v>
      </c>
      <c r="S110" s="874">
        <v>188.57095238095201</v>
      </c>
      <c r="T110" s="874">
        <v>2483.2399999999998</v>
      </c>
      <c r="U110" s="874">
        <v>2493.0580952380901</v>
      </c>
    </row>
    <row r="111" spans="2:21" s="634" customFormat="1" ht="27" hidden="1" customHeight="1">
      <c r="B111" s="501">
        <v>41883</v>
      </c>
      <c r="C111" s="876">
        <v>1051.1500000000001</v>
      </c>
      <c r="D111" s="873">
        <v>708</v>
      </c>
      <c r="E111" s="873">
        <v>708</v>
      </c>
      <c r="F111" s="873">
        <v>897.72</v>
      </c>
      <c r="G111" s="873">
        <v>912.92</v>
      </c>
      <c r="H111" s="873">
        <v>1150.1300000000001</v>
      </c>
      <c r="I111" s="873">
        <v>1153.33</v>
      </c>
      <c r="J111" s="873"/>
      <c r="K111" s="873"/>
      <c r="L111" s="873">
        <v>646.99</v>
      </c>
      <c r="M111" s="873">
        <v>659.75</v>
      </c>
      <c r="N111" s="873"/>
      <c r="O111" s="873"/>
      <c r="P111" s="873"/>
      <c r="Q111" s="873"/>
      <c r="R111" s="873">
        <v>188.55</v>
      </c>
      <c r="S111" s="873">
        <v>188.56</v>
      </c>
      <c r="T111" s="873">
        <v>2455.35</v>
      </c>
      <c r="U111" s="873">
        <v>2467.8000000000002</v>
      </c>
    </row>
    <row r="112" spans="2:21" s="634" customFormat="1" ht="27" hidden="1" customHeight="1">
      <c r="B112" s="503">
        <v>41913</v>
      </c>
      <c r="C112" s="877">
        <v>1048.1400000000001</v>
      </c>
      <c r="D112" s="874">
        <v>708</v>
      </c>
      <c r="E112" s="874">
        <v>708</v>
      </c>
      <c r="F112" s="874">
        <v>891.67</v>
      </c>
      <c r="G112" s="874">
        <v>898.08</v>
      </c>
      <c r="H112" s="874">
        <v>1130.1500000000001</v>
      </c>
      <c r="I112" s="874">
        <v>1138.3399999999999</v>
      </c>
      <c r="J112" s="874"/>
      <c r="K112" s="874"/>
      <c r="L112" s="874">
        <v>648.51</v>
      </c>
      <c r="M112" s="874">
        <v>656.71</v>
      </c>
      <c r="N112" s="874"/>
      <c r="O112" s="874"/>
      <c r="P112" s="874"/>
      <c r="Q112" s="874"/>
      <c r="R112" s="874">
        <v>188.52</v>
      </c>
      <c r="S112" s="874">
        <v>188.52</v>
      </c>
      <c r="T112" s="874">
        <v>2440.7800000000002</v>
      </c>
      <c r="U112" s="874">
        <v>2449.11</v>
      </c>
    </row>
    <row r="113" spans="2:21" s="634" customFormat="1" ht="27" hidden="1" customHeight="1">
      <c r="B113" s="501">
        <v>41944</v>
      </c>
      <c r="C113" s="876">
        <v>1038.1500000000001</v>
      </c>
      <c r="D113" s="873">
        <v>708</v>
      </c>
      <c r="E113" s="873">
        <v>708</v>
      </c>
      <c r="F113" s="873">
        <v>880.22</v>
      </c>
      <c r="G113" s="873">
        <v>882.87</v>
      </c>
      <c r="H113" s="873">
        <v>1106.17</v>
      </c>
      <c r="I113" s="873">
        <v>1117.2</v>
      </c>
      <c r="J113" s="873"/>
      <c r="K113" s="873"/>
      <c r="L113" s="873">
        <v>595.84</v>
      </c>
      <c r="M113" s="873">
        <v>610.42999999999995</v>
      </c>
      <c r="N113" s="873"/>
      <c r="O113" s="873"/>
      <c r="P113" s="873"/>
      <c r="Q113" s="873"/>
      <c r="R113" s="873">
        <v>188.44</v>
      </c>
      <c r="S113" s="873">
        <v>188.49</v>
      </c>
      <c r="T113" s="873">
        <v>2427.83</v>
      </c>
      <c r="U113" s="873">
        <v>2430.83</v>
      </c>
    </row>
    <row r="114" spans="2:21" s="634" customFormat="1" ht="27" hidden="1" customHeight="1">
      <c r="B114" s="503">
        <v>41974</v>
      </c>
      <c r="C114" s="877">
        <v>1027.21</v>
      </c>
      <c r="D114" s="874">
        <v>708</v>
      </c>
      <c r="E114" s="874">
        <v>708</v>
      </c>
      <c r="F114" s="874">
        <v>859.64</v>
      </c>
      <c r="G114" s="874">
        <v>871.41</v>
      </c>
      <c r="H114" s="874">
        <v>1100.52</v>
      </c>
      <c r="I114" s="874">
        <v>1105.3499999999999</v>
      </c>
      <c r="J114" s="874"/>
      <c r="K114" s="874"/>
      <c r="L114" s="874">
        <v>590.71</v>
      </c>
      <c r="M114" s="874">
        <v>592.34</v>
      </c>
      <c r="N114" s="874"/>
      <c r="O114" s="874"/>
      <c r="P114" s="874"/>
      <c r="Q114" s="874"/>
      <c r="R114" s="874">
        <v>188.47</v>
      </c>
      <c r="S114" s="874">
        <v>188.43</v>
      </c>
      <c r="T114" s="874">
        <v>2415.06</v>
      </c>
      <c r="U114" s="874">
        <v>2420.89</v>
      </c>
    </row>
    <row r="115" spans="2:21" s="634" customFormat="1" ht="27" hidden="1" customHeight="1">
      <c r="B115" s="215">
        <v>2015</v>
      </c>
      <c r="C115" s="875"/>
      <c r="D115" s="875"/>
      <c r="E115" s="875"/>
      <c r="F115" s="875"/>
      <c r="G115" s="875"/>
      <c r="H115" s="875"/>
      <c r="I115" s="875"/>
      <c r="J115" s="875"/>
      <c r="K115" s="875"/>
      <c r="L115" s="875"/>
      <c r="M115" s="875"/>
      <c r="N115" s="875"/>
      <c r="O115" s="875"/>
      <c r="P115" s="875"/>
      <c r="Q115" s="875"/>
      <c r="R115" s="875"/>
      <c r="S115" s="875"/>
      <c r="T115" s="875"/>
      <c r="U115" s="875"/>
    </row>
    <row r="116" spans="2:21" s="634" customFormat="1" ht="27" hidden="1" customHeight="1">
      <c r="B116" s="501">
        <v>42005</v>
      </c>
      <c r="C116" s="876">
        <v>999.55</v>
      </c>
      <c r="D116" s="873">
        <v>708</v>
      </c>
      <c r="E116" s="873">
        <v>708</v>
      </c>
      <c r="F116" s="873">
        <v>797.36</v>
      </c>
      <c r="G116" s="873">
        <v>818.86</v>
      </c>
      <c r="H116" s="873">
        <v>1071.24</v>
      </c>
      <c r="I116" s="873">
        <v>1071.05</v>
      </c>
      <c r="J116" s="873"/>
      <c r="K116" s="873"/>
      <c r="L116" s="873">
        <v>601.26</v>
      </c>
      <c r="M116" s="873">
        <v>598.82000000000005</v>
      </c>
      <c r="N116" s="873"/>
      <c r="O116" s="873"/>
      <c r="P116" s="873"/>
      <c r="Q116" s="873"/>
      <c r="R116" s="873">
        <v>188.14</v>
      </c>
      <c r="S116" s="873">
        <v>188.32</v>
      </c>
      <c r="T116" s="873">
        <v>2396.73</v>
      </c>
      <c r="U116" s="873">
        <v>2402.86</v>
      </c>
    </row>
    <row r="117" spans="2:21" s="634" customFormat="1" ht="27" hidden="1" customHeight="1">
      <c r="B117" s="503">
        <v>42036</v>
      </c>
      <c r="C117" s="877">
        <v>997.84</v>
      </c>
      <c r="D117" s="874">
        <v>708</v>
      </c>
      <c r="E117" s="874">
        <v>708</v>
      </c>
      <c r="F117" s="874">
        <v>803.66</v>
      </c>
      <c r="G117" s="874">
        <v>803.11</v>
      </c>
      <c r="H117" s="874">
        <v>1099.17</v>
      </c>
      <c r="I117" s="874">
        <v>1081.58</v>
      </c>
      <c r="J117" s="874"/>
      <c r="K117" s="874"/>
      <c r="L117" s="874">
        <v>594.53</v>
      </c>
      <c r="M117" s="874">
        <v>596.5</v>
      </c>
      <c r="N117" s="874"/>
      <c r="O117" s="874"/>
      <c r="P117" s="874"/>
      <c r="Q117" s="874"/>
      <c r="R117" s="874">
        <v>188.58</v>
      </c>
      <c r="S117" s="874">
        <v>188.46</v>
      </c>
      <c r="T117" s="874">
        <v>2390.94</v>
      </c>
      <c r="U117" s="874">
        <v>2393.9699999999998</v>
      </c>
    </row>
    <row r="118" spans="2:21" s="634" customFormat="1" ht="27" hidden="1" customHeight="1">
      <c r="B118" s="501">
        <v>42064</v>
      </c>
      <c r="C118" s="876">
        <v>978.06</v>
      </c>
      <c r="D118" s="873">
        <v>708</v>
      </c>
      <c r="E118" s="873">
        <v>708</v>
      </c>
      <c r="F118" s="873">
        <v>763.56</v>
      </c>
      <c r="G118" s="873">
        <v>767.03</v>
      </c>
      <c r="H118" s="873">
        <v>1045.32</v>
      </c>
      <c r="I118" s="873">
        <v>1061.23</v>
      </c>
      <c r="J118" s="873"/>
      <c r="K118" s="873"/>
      <c r="L118" s="873">
        <v>588.57000000000005</v>
      </c>
      <c r="M118" s="873">
        <v>587.83000000000004</v>
      </c>
      <c r="N118" s="873"/>
      <c r="O118" s="873"/>
      <c r="P118" s="873"/>
      <c r="Q118" s="873"/>
      <c r="R118" s="873">
        <v>188.54</v>
      </c>
      <c r="S118" s="873">
        <v>188.56</v>
      </c>
      <c r="T118" s="873">
        <v>2352.48</v>
      </c>
      <c r="U118" s="873">
        <v>2366.04</v>
      </c>
    </row>
    <row r="119" spans="2:21" s="634" customFormat="1" ht="27" hidden="1" customHeight="1">
      <c r="B119" s="503">
        <v>42095</v>
      </c>
      <c r="C119" s="877">
        <v>997.15</v>
      </c>
      <c r="D119" s="874">
        <v>708</v>
      </c>
      <c r="E119" s="874">
        <v>708</v>
      </c>
      <c r="F119" s="874">
        <v>775.4</v>
      </c>
      <c r="G119" s="874">
        <v>762.56</v>
      </c>
      <c r="H119" s="874">
        <v>1084.67</v>
      </c>
      <c r="I119" s="874">
        <v>1055.25</v>
      </c>
      <c r="J119" s="874"/>
      <c r="K119" s="874"/>
      <c r="L119" s="874">
        <v>595.01</v>
      </c>
      <c r="M119" s="874">
        <v>591.94000000000005</v>
      </c>
      <c r="N119" s="874"/>
      <c r="O119" s="874"/>
      <c r="P119" s="874"/>
      <c r="Q119" s="874"/>
      <c r="R119" s="874">
        <v>188.59</v>
      </c>
      <c r="S119" s="874">
        <v>188.56</v>
      </c>
      <c r="T119" s="874">
        <v>2343.75</v>
      </c>
      <c r="U119" s="874">
        <v>2345.48</v>
      </c>
    </row>
    <row r="120" spans="2:21" s="634" customFormat="1" ht="27" hidden="1" customHeight="1">
      <c r="B120" s="501">
        <v>42125</v>
      </c>
      <c r="C120" s="876">
        <v>985.86</v>
      </c>
      <c r="D120" s="873">
        <v>708</v>
      </c>
      <c r="E120" s="873">
        <v>708</v>
      </c>
      <c r="F120" s="873">
        <v>776.92</v>
      </c>
      <c r="G120" s="873">
        <v>790.1</v>
      </c>
      <c r="H120" s="873">
        <v>1081.21</v>
      </c>
      <c r="I120" s="873">
        <v>1092.42</v>
      </c>
      <c r="J120" s="873"/>
      <c r="K120" s="873"/>
      <c r="L120" s="873">
        <v>569.84</v>
      </c>
      <c r="M120" s="873">
        <v>585.99</v>
      </c>
      <c r="N120" s="873"/>
      <c r="O120" s="873"/>
      <c r="P120" s="873"/>
      <c r="Q120" s="873"/>
      <c r="R120" s="873">
        <v>188.51</v>
      </c>
      <c r="S120" s="873">
        <v>188.58</v>
      </c>
      <c r="T120" s="873">
        <v>2338.71</v>
      </c>
      <c r="U120" s="873">
        <v>2342.81</v>
      </c>
    </row>
    <row r="121" spans="2:21" s="634" customFormat="1" ht="27" hidden="1" customHeight="1">
      <c r="B121" s="503">
        <v>42156</v>
      </c>
      <c r="C121" s="877">
        <v>997.13</v>
      </c>
      <c r="D121" s="874">
        <v>708</v>
      </c>
      <c r="E121" s="874">
        <v>708</v>
      </c>
      <c r="F121" s="874">
        <v>790.43</v>
      </c>
      <c r="G121" s="874">
        <v>792.8</v>
      </c>
      <c r="H121" s="874">
        <v>1112.22</v>
      </c>
      <c r="I121" s="874">
        <v>1100.53</v>
      </c>
      <c r="J121" s="874"/>
      <c r="K121" s="874"/>
      <c r="L121" s="874">
        <v>578.04</v>
      </c>
      <c r="M121" s="874">
        <v>571.71</v>
      </c>
      <c r="N121" s="874"/>
      <c r="O121" s="874"/>
      <c r="P121" s="874"/>
      <c r="Q121" s="874"/>
      <c r="R121" s="874">
        <v>188.56</v>
      </c>
      <c r="S121" s="874">
        <v>188.57</v>
      </c>
      <c r="T121" s="874">
        <v>2340.19</v>
      </c>
      <c r="U121" s="874">
        <v>2340.34</v>
      </c>
    </row>
    <row r="122" spans="2:21" s="634" customFormat="1" ht="27" hidden="1" customHeight="1">
      <c r="B122" s="501">
        <v>42186</v>
      </c>
      <c r="C122" s="876">
        <v>988.84</v>
      </c>
      <c r="D122" s="873">
        <v>708</v>
      </c>
      <c r="E122" s="873">
        <v>708</v>
      </c>
      <c r="F122" s="873">
        <v>776.18</v>
      </c>
      <c r="G122" s="873">
        <v>779.77</v>
      </c>
      <c r="H122" s="873">
        <v>1103.49</v>
      </c>
      <c r="I122" s="873">
        <v>1100.76</v>
      </c>
      <c r="J122" s="873"/>
      <c r="K122" s="873"/>
      <c r="L122" s="873">
        <v>569.82000000000005</v>
      </c>
      <c r="M122" s="873">
        <v>574.08000000000004</v>
      </c>
      <c r="N122" s="873"/>
      <c r="O122" s="873"/>
      <c r="P122" s="873"/>
      <c r="Q122" s="873"/>
      <c r="R122" s="873">
        <v>188.59</v>
      </c>
      <c r="S122" s="873">
        <v>188.57</v>
      </c>
      <c r="T122" s="873">
        <v>2333.0100000000002</v>
      </c>
      <c r="U122" s="873">
        <v>2336.56</v>
      </c>
    </row>
    <row r="123" spans="2:21" s="634" customFormat="1" ht="27" hidden="1" customHeight="1">
      <c r="B123" s="503">
        <v>42217</v>
      </c>
      <c r="C123" s="877">
        <v>995.29419999999993</v>
      </c>
      <c r="D123" s="874">
        <v>708</v>
      </c>
      <c r="E123" s="874">
        <v>708</v>
      </c>
      <c r="F123" s="874">
        <v>795.77</v>
      </c>
      <c r="G123" s="874">
        <v>787.32</v>
      </c>
      <c r="H123" s="874">
        <v>1091.32</v>
      </c>
      <c r="I123" s="874">
        <v>1103.08</v>
      </c>
      <c r="J123" s="874"/>
      <c r="K123" s="874"/>
      <c r="L123" s="874">
        <v>584.15</v>
      </c>
      <c r="M123" s="874">
        <v>574.16999999999996</v>
      </c>
      <c r="N123" s="874"/>
      <c r="O123" s="874"/>
      <c r="P123" s="874"/>
      <c r="Q123" s="874"/>
      <c r="R123" s="874">
        <v>188.54</v>
      </c>
      <c r="S123" s="874">
        <v>188.54</v>
      </c>
      <c r="T123" s="874">
        <v>2342.4299999999998</v>
      </c>
      <c r="U123" s="874">
        <v>2338.41</v>
      </c>
    </row>
    <row r="124" spans="2:21" s="634" customFormat="1" ht="27" hidden="1" customHeight="1">
      <c r="B124" s="501">
        <v>42248</v>
      </c>
      <c r="C124" s="876">
        <v>995.25166000000002</v>
      </c>
      <c r="D124" s="873">
        <v>708</v>
      </c>
      <c r="E124" s="873">
        <v>708</v>
      </c>
      <c r="F124" s="873">
        <v>795.98</v>
      </c>
      <c r="G124" s="873">
        <v>795.62</v>
      </c>
      <c r="H124" s="873">
        <v>1072.72</v>
      </c>
      <c r="I124" s="873">
        <v>1085.73</v>
      </c>
      <c r="J124" s="873"/>
      <c r="K124" s="873"/>
      <c r="L124" s="873">
        <v>589.97</v>
      </c>
      <c r="M124" s="873">
        <v>588.94000000000005</v>
      </c>
      <c r="N124" s="873"/>
      <c r="O124" s="873"/>
      <c r="P124" s="873"/>
      <c r="Q124" s="873"/>
      <c r="R124" s="873">
        <v>188.58</v>
      </c>
      <c r="S124" s="873">
        <v>188.58</v>
      </c>
      <c r="T124" s="873">
        <v>2341.04</v>
      </c>
      <c r="U124" s="873">
        <v>2340.86</v>
      </c>
    </row>
    <row r="125" spans="2:21" s="634" customFormat="1" ht="27" hidden="1" customHeight="1">
      <c r="B125" s="503">
        <v>42278</v>
      </c>
      <c r="C125" s="877">
        <v>990.38082999999995</v>
      </c>
      <c r="D125" s="874">
        <v>708</v>
      </c>
      <c r="E125" s="874">
        <v>708</v>
      </c>
      <c r="F125" s="874">
        <v>772.72</v>
      </c>
      <c r="G125" s="874">
        <v>794.26</v>
      </c>
      <c r="H125" s="874">
        <v>1079.02</v>
      </c>
      <c r="I125" s="874">
        <v>1082.99</v>
      </c>
      <c r="J125" s="874"/>
      <c r="K125" s="874"/>
      <c r="L125" s="874">
        <v>585.82000000000005</v>
      </c>
      <c r="M125" s="874">
        <v>588.66999999999996</v>
      </c>
      <c r="N125" s="874"/>
      <c r="O125" s="874"/>
      <c r="P125" s="874"/>
      <c r="Q125" s="874"/>
      <c r="R125" s="874">
        <v>188.58</v>
      </c>
      <c r="S125" s="874">
        <v>188.6</v>
      </c>
      <c r="T125" s="874">
        <v>2332.9299999999998</v>
      </c>
      <c r="U125" s="874">
        <v>2340.21</v>
      </c>
    </row>
    <row r="126" spans="2:21" s="634" customFormat="1" ht="27" hidden="1" customHeight="1">
      <c r="B126" s="501">
        <v>42309</v>
      </c>
      <c r="C126" s="876">
        <v>972.86852999999985</v>
      </c>
      <c r="D126" s="873">
        <v>708</v>
      </c>
      <c r="E126" s="873">
        <v>708</v>
      </c>
      <c r="F126" s="873">
        <v>749.48</v>
      </c>
      <c r="G126" s="873">
        <v>760.8</v>
      </c>
      <c r="H126" s="873">
        <v>1063.6300000000001</v>
      </c>
      <c r="I126" s="873">
        <v>1076.24</v>
      </c>
      <c r="J126" s="873"/>
      <c r="K126" s="873"/>
      <c r="L126" s="873">
        <v>575.71</v>
      </c>
      <c r="M126" s="873">
        <v>577.62</v>
      </c>
      <c r="N126" s="873"/>
      <c r="O126" s="873"/>
      <c r="P126" s="873"/>
      <c r="Q126" s="873"/>
      <c r="R126" s="873">
        <v>188.41</v>
      </c>
      <c r="S126" s="873">
        <v>188.55</v>
      </c>
      <c r="T126" s="873">
        <v>2320.7600000000002</v>
      </c>
      <c r="U126" s="873">
        <v>2327.71</v>
      </c>
    </row>
    <row r="127" spans="2:21" s="634" customFormat="1" ht="27" hidden="1" customHeight="1">
      <c r="B127" s="503">
        <v>42339</v>
      </c>
      <c r="C127" s="877">
        <v>982.48256999999978</v>
      </c>
      <c r="D127" s="874">
        <v>708</v>
      </c>
      <c r="E127" s="874">
        <v>708</v>
      </c>
      <c r="F127" s="874">
        <v>772.65</v>
      </c>
      <c r="G127" s="874">
        <v>769.71</v>
      </c>
      <c r="H127" s="874">
        <v>1048.3900000000001</v>
      </c>
      <c r="I127" s="874">
        <v>1061.18</v>
      </c>
      <c r="J127" s="874"/>
      <c r="K127" s="874"/>
      <c r="L127" s="874">
        <v>587.37</v>
      </c>
      <c r="M127" s="874">
        <v>581.16999999999996</v>
      </c>
      <c r="N127" s="874"/>
      <c r="O127" s="874"/>
      <c r="P127" s="874"/>
      <c r="Q127" s="874"/>
      <c r="R127" s="874">
        <v>188.44</v>
      </c>
      <c r="S127" s="874">
        <v>188.51</v>
      </c>
      <c r="T127" s="874">
        <v>2330.16</v>
      </c>
      <c r="U127" s="874">
        <v>2329.34</v>
      </c>
    </row>
    <row r="128" spans="2:21" s="634" customFormat="1" ht="27" hidden="1" customHeight="1">
      <c r="B128" s="215">
        <v>2016</v>
      </c>
      <c r="C128" s="875"/>
      <c r="D128" s="875"/>
      <c r="E128" s="875"/>
      <c r="F128" s="875"/>
      <c r="G128" s="875"/>
      <c r="H128" s="875"/>
      <c r="I128" s="875"/>
      <c r="J128" s="875"/>
      <c r="K128" s="875"/>
      <c r="L128" s="875"/>
      <c r="M128" s="875"/>
      <c r="N128" s="875"/>
      <c r="O128" s="875"/>
      <c r="P128" s="875"/>
      <c r="Q128" s="875"/>
      <c r="R128" s="875"/>
      <c r="S128" s="875"/>
      <c r="T128" s="875"/>
      <c r="U128" s="875"/>
    </row>
    <row r="129" spans="2:42" s="634" customFormat="1" ht="27" hidden="1" customHeight="1">
      <c r="B129" s="501">
        <v>42370</v>
      </c>
      <c r="C129" s="876">
        <v>978.77449999999999</v>
      </c>
      <c r="D129" s="873">
        <v>708</v>
      </c>
      <c r="E129" s="873">
        <v>708</v>
      </c>
      <c r="F129" s="873">
        <v>766.32</v>
      </c>
      <c r="G129" s="873">
        <v>768.43</v>
      </c>
      <c r="H129" s="873">
        <v>1007.48</v>
      </c>
      <c r="I129" s="873">
        <v>1019.45</v>
      </c>
      <c r="J129" s="873"/>
      <c r="K129" s="873"/>
      <c r="L129" s="873">
        <v>584.1</v>
      </c>
      <c r="M129" s="873">
        <v>598.04</v>
      </c>
      <c r="N129" s="873"/>
      <c r="O129" s="873"/>
      <c r="P129" s="873"/>
      <c r="Q129" s="873"/>
      <c r="R129" s="873">
        <v>188.57</v>
      </c>
      <c r="S129" s="873">
        <v>188.5</v>
      </c>
      <c r="T129" s="873">
        <v>2331.7800000000002</v>
      </c>
      <c r="U129" s="873">
        <v>2327.08</v>
      </c>
    </row>
    <row r="130" spans="2:42" s="634" customFormat="1" ht="27" hidden="1" customHeight="1">
      <c r="B130" s="503">
        <v>42401</v>
      </c>
      <c r="C130" s="877">
        <v>979.34879000000001</v>
      </c>
      <c r="D130" s="874">
        <v>708</v>
      </c>
      <c r="E130" s="874">
        <v>708</v>
      </c>
      <c r="F130" s="874">
        <v>773.99</v>
      </c>
      <c r="G130" s="874">
        <v>784.67</v>
      </c>
      <c r="H130" s="874">
        <v>981.42</v>
      </c>
      <c r="I130" s="874">
        <v>1012.28</v>
      </c>
      <c r="J130" s="874"/>
      <c r="K130" s="874"/>
      <c r="L130" s="874">
        <v>626.47</v>
      </c>
      <c r="M130" s="874">
        <v>615.5</v>
      </c>
      <c r="N130" s="874"/>
      <c r="O130" s="874"/>
      <c r="P130" s="874"/>
      <c r="Q130" s="874"/>
      <c r="R130" s="874">
        <v>188.57</v>
      </c>
      <c r="S130" s="874">
        <v>188.57</v>
      </c>
      <c r="T130" s="874">
        <v>2353.0300000000002</v>
      </c>
      <c r="U130" s="874">
        <v>2357.13</v>
      </c>
    </row>
    <row r="131" spans="2:42" s="634" customFormat="1" ht="27" hidden="1" customHeight="1">
      <c r="B131" s="501">
        <v>42430</v>
      </c>
      <c r="C131" s="876">
        <v>998.8533799999999</v>
      </c>
      <c r="D131" s="873">
        <v>708</v>
      </c>
      <c r="E131" s="873">
        <v>708</v>
      </c>
      <c r="F131" s="873">
        <v>800.79</v>
      </c>
      <c r="G131" s="873">
        <v>786.05</v>
      </c>
      <c r="H131" s="873">
        <v>1014.41</v>
      </c>
      <c r="I131" s="873">
        <v>1006.34</v>
      </c>
      <c r="J131" s="873"/>
      <c r="K131" s="873"/>
      <c r="L131" s="873">
        <v>630.02</v>
      </c>
      <c r="M131" s="873">
        <v>625.79999999999995</v>
      </c>
      <c r="N131" s="873"/>
      <c r="O131" s="873"/>
      <c r="P131" s="873"/>
      <c r="Q131" s="873"/>
      <c r="R131" s="873">
        <v>188.58</v>
      </c>
      <c r="S131" s="873">
        <v>188.58</v>
      </c>
      <c r="T131" s="873">
        <v>2342.0100000000002</v>
      </c>
      <c r="U131" s="873">
        <v>2348.4699999999998</v>
      </c>
    </row>
    <row r="132" spans="2:42" s="634" customFormat="1" ht="27" hidden="1" customHeight="1">
      <c r="B132" s="503">
        <v>42461</v>
      </c>
      <c r="C132" s="877">
        <v>1004.8869699999998</v>
      </c>
      <c r="D132" s="874">
        <v>708</v>
      </c>
      <c r="E132" s="874">
        <v>708</v>
      </c>
      <c r="F132" s="874">
        <v>801.68</v>
      </c>
      <c r="G132" s="874">
        <v>801.66</v>
      </c>
      <c r="H132" s="874">
        <v>1029.05</v>
      </c>
      <c r="I132" s="874">
        <v>1010.47</v>
      </c>
      <c r="J132" s="874"/>
      <c r="K132" s="874"/>
      <c r="L132" s="874">
        <v>649.46</v>
      </c>
      <c r="M132" s="874">
        <v>644.66999999999996</v>
      </c>
      <c r="N132" s="874"/>
      <c r="O132" s="874"/>
      <c r="P132" s="874"/>
      <c r="Q132" s="874"/>
      <c r="R132" s="874">
        <v>188.59</v>
      </c>
      <c r="S132" s="874">
        <v>188.59</v>
      </c>
      <c r="T132" s="874">
        <v>2346.09</v>
      </c>
      <c r="U132" s="874">
        <v>2344.6</v>
      </c>
    </row>
    <row r="133" spans="2:42" s="634" customFormat="1" ht="27" hidden="1" customHeight="1">
      <c r="B133" s="501">
        <v>42491</v>
      </c>
      <c r="C133" s="876">
        <v>994.6419199999998</v>
      </c>
      <c r="D133" s="873">
        <v>708</v>
      </c>
      <c r="E133" s="873">
        <v>708</v>
      </c>
      <c r="F133" s="873">
        <v>785.38</v>
      </c>
      <c r="G133" s="873">
        <v>800.82</v>
      </c>
      <c r="H133" s="873">
        <v>1033.68</v>
      </c>
      <c r="I133" s="873">
        <v>1026.08</v>
      </c>
      <c r="J133" s="873"/>
      <c r="K133" s="873"/>
      <c r="L133" s="873">
        <v>636.42999999999995</v>
      </c>
      <c r="M133" s="873">
        <v>650.77</v>
      </c>
      <c r="N133" s="873"/>
      <c r="O133" s="873"/>
      <c r="P133" s="873"/>
      <c r="Q133" s="873"/>
      <c r="R133" s="873">
        <v>188.59</v>
      </c>
      <c r="S133" s="873">
        <v>188.58</v>
      </c>
      <c r="T133" s="873">
        <v>2339.4899999999998</v>
      </c>
      <c r="U133" s="873">
        <v>2345.9499999999998</v>
      </c>
    </row>
    <row r="134" spans="2:42" s="634" customFormat="1" ht="27" hidden="1" customHeight="1">
      <c r="B134" s="503">
        <v>42522</v>
      </c>
      <c r="C134" s="877">
        <v>991.77756000000011</v>
      </c>
      <c r="D134" s="874">
        <v>708</v>
      </c>
      <c r="E134" s="874">
        <v>708</v>
      </c>
      <c r="F134" s="874">
        <v>784.7</v>
      </c>
      <c r="G134" s="874">
        <v>795.38</v>
      </c>
      <c r="H134" s="874">
        <v>948</v>
      </c>
      <c r="I134" s="874">
        <v>1004.11</v>
      </c>
      <c r="J134" s="874"/>
      <c r="K134" s="874"/>
      <c r="L134" s="874">
        <v>689.31</v>
      </c>
      <c r="M134" s="874">
        <v>673</v>
      </c>
      <c r="N134" s="874"/>
      <c r="O134" s="874"/>
      <c r="P134" s="874"/>
      <c r="Q134" s="874"/>
      <c r="R134" s="874">
        <v>188.55</v>
      </c>
      <c r="S134" s="874">
        <v>188.58</v>
      </c>
      <c r="T134" s="874">
        <v>2343.36</v>
      </c>
      <c r="U134" s="874">
        <v>2346.5300000000002</v>
      </c>
    </row>
    <row r="135" spans="2:42" s="634" customFormat="1" ht="27" hidden="1" customHeight="1">
      <c r="B135" s="501">
        <v>42552</v>
      </c>
      <c r="C135" s="876">
        <v>987.90641999999991</v>
      </c>
      <c r="D135" s="873">
        <v>708</v>
      </c>
      <c r="E135" s="873">
        <v>708</v>
      </c>
      <c r="F135" s="873">
        <v>790.33</v>
      </c>
      <c r="G135" s="873">
        <v>782.12</v>
      </c>
      <c r="H135" s="873">
        <v>935.38</v>
      </c>
      <c r="I135" s="873">
        <v>930.96</v>
      </c>
      <c r="J135" s="873"/>
      <c r="K135" s="873"/>
      <c r="L135" s="873">
        <v>692.95</v>
      </c>
      <c r="M135" s="873">
        <v>678.44</v>
      </c>
      <c r="N135" s="873"/>
      <c r="O135" s="873"/>
      <c r="P135" s="873"/>
      <c r="Q135" s="873"/>
      <c r="R135" s="873">
        <v>188.53</v>
      </c>
      <c r="S135" s="873">
        <v>188.57</v>
      </c>
      <c r="T135" s="873">
        <v>2338.64</v>
      </c>
      <c r="U135" s="873">
        <v>2340.2399999999998</v>
      </c>
    </row>
    <row r="136" spans="2:42" s="634" customFormat="1" ht="27" hidden="1" customHeight="1">
      <c r="B136" s="503">
        <v>42583</v>
      </c>
      <c r="C136" s="877">
        <v>988.58705999999984</v>
      </c>
      <c r="D136" s="874">
        <v>708</v>
      </c>
      <c r="E136" s="874">
        <v>708</v>
      </c>
      <c r="F136" s="874">
        <v>789.05</v>
      </c>
      <c r="G136" s="874">
        <v>792.21</v>
      </c>
      <c r="H136" s="874">
        <v>926.96</v>
      </c>
      <c r="I136" s="874">
        <v>926.4</v>
      </c>
      <c r="J136" s="874"/>
      <c r="K136" s="874"/>
      <c r="L136" s="874">
        <v>686.73</v>
      </c>
      <c r="M136" s="874">
        <v>697.76</v>
      </c>
      <c r="N136" s="874"/>
      <c r="O136" s="874"/>
      <c r="P136" s="874"/>
      <c r="Q136" s="874"/>
      <c r="R136" s="874">
        <v>188.58</v>
      </c>
      <c r="S136" s="874">
        <v>188.58</v>
      </c>
      <c r="T136" s="874">
        <v>2343.36</v>
      </c>
      <c r="U136" s="874">
        <v>2345.59</v>
      </c>
    </row>
    <row r="137" spans="2:42" s="634" customFormat="1" ht="27" hidden="1" customHeight="1">
      <c r="B137" s="501">
        <v>42614</v>
      </c>
      <c r="C137" s="876">
        <v>989.62928999999997</v>
      </c>
      <c r="D137" s="873">
        <v>708</v>
      </c>
      <c r="E137" s="873">
        <v>708</v>
      </c>
      <c r="F137" s="873">
        <v>794.18</v>
      </c>
      <c r="G137" s="873">
        <v>791.76</v>
      </c>
      <c r="H137" s="873">
        <v>920.74</v>
      </c>
      <c r="I137" s="873">
        <v>928.12</v>
      </c>
      <c r="J137" s="873">
        <v>728.5</v>
      </c>
      <c r="K137" s="873">
        <v>725.3</v>
      </c>
      <c r="L137" s="873">
        <v>697.29</v>
      </c>
      <c r="M137" s="873">
        <v>693.61</v>
      </c>
      <c r="N137" s="873"/>
      <c r="O137" s="873"/>
      <c r="P137" s="873">
        <v>237.21</v>
      </c>
      <c r="Q137" s="873">
        <v>238.67</v>
      </c>
      <c r="R137" s="873">
        <v>188.27</v>
      </c>
      <c r="S137" s="873">
        <v>188.54</v>
      </c>
      <c r="T137" s="873">
        <v>2346.86</v>
      </c>
      <c r="U137" s="873">
        <v>2345.6999999999998</v>
      </c>
    </row>
    <row r="138" spans="2:42" s="634" customFormat="1" ht="27" hidden="1" customHeight="1">
      <c r="B138" s="503">
        <v>42644</v>
      </c>
      <c r="C138" s="877">
        <v>974.05964999999992</v>
      </c>
      <c r="D138" s="874">
        <v>708</v>
      </c>
      <c r="E138" s="874">
        <v>708</v>
      </c>
      <c r="F138" s="874">
        <v>775.79</v>
      </c>
      <c r="G138" s="874">
        <v>780.39</v>
      </c>
      <c r="H138" s="874">
        <v>862.11</v>
      </c>
      <c r="I138" s="874">
        <v>873.66</v>
      </c>
      <c r="J138" s="874">
        <v>715.93</v>
      </c>
      <c r="K138" s="874">
        <v>717.1</v>
      </c>
      <c r="L138" s="874">
        <v>675.06</v>
      </c>
      <c r="M138" s="874">
        <v>682.16</v>
      </c>
      <c r="N138" s="874">
        <v>1044.73</v>
      </c>
      <c r="O138" s="874">
        <v>1051.03</v>
      </c>
      <c r="P138" s="874">
        <v>227.59</v>
      </c>
      <c r="Q138" s="874">
        <v>230.1</v>
      </c>
      <c r="R138" s="874">
        <v>188.57</v>
      </c>
      <c r="S138" s="874">
        <v>188.55</v>
      </c>
      <c r="T138" s="874">
        <v>2334.08</v>
      </c>
      <c r="U138" s="874">
        <v>2337.7800000000002</v>
      </c>
    </row>
    <row r="139" spans="2:42" s="634" customFormat="1" ht="27" hidden="1" customHeight="1">
      <c r="B139" s="501">
        <v>42675</v>
      </c>
      <c r="C139" s="876">
        <v>959.81583999999998</v>
      </c>
      <c r="D139" s="873">
        <v>708</v>
      </c>
      <c r="E139" s="873">
        <v>708</v>
      </c>
      <c r="F139" s="873">
        <v>751.92</v>
      </c>
      <c r="G139" s="873">
        <v>764.92</v>
      </c>
      <c r="H139" s="873">
        <v>882.34</v>
      </c>
      <c r="I139" s="873">
        <v>879.28</v>
      </c>
      <c r="J139" s="873">
        <v>697.84</v>
      </c>
      <c r="K139" s="873">
        <v>711.23</v>
      </c>
      <c r="L139" s="873">
        <v>627.14</v>
      </c>
      <c r="M139" s="873">
        <v>655.1</v>
      </c>
      <c r="N139" s="873">
        <v>1027.08</v>
      </c>
      <c r="O139" s="873">
        <v>1033.94</v>
      </c>
      <c r="P139" s="873">
        <v>207.36</v>
      </c>
      <c r="Q139" s="873">
        <v>215.66</v>
      </c>
      <c r="R139" s="873">
        <v>188.53</v>
      </c>
      <c r="S139" s="873">
        <v>188.57</v>
      </c>
      <c r="T139" s="873">
        <v>2318.02</v>
      </c>
      <c r="U139" s="873">
        <v>2327.5</v>
      </c>
    </row>
    <row r="140" spans="2:42" s="634" customFormat="1" ht="27" hidden="1" customHeight="1">
      <c r="B140" s="503">
        <v>42705</v>
      </c>
      <c r="C140" s="877">
        <v>953.12996999999996</v>
      </c>
      <c r="D140" s="874">
        <v>708</v>
      </c>
      <c r="E140" s="874">
        <v>708</v>
      </c>
      <c r="F140" s="874">
        <v>739.8</v>
      </c>
      <c r="G140" s="874">
        <v>746.08</v>
      </c>
      <c r="H140" s="874">
        <v>866</v>
      </c>
      <c r="I140" s="874">
        <v>884.51</v>
      </c>
      <c r="J140" s="874">
        <v>689.41</v>
      </c>
      <c r="K140" s="874">
        <v>693.8</v>
      </c>
      <c r="L140" s="874">
        <v>606.02</v>
      </c>
      <c r="M140" s="874">
        <v>610.1</v>
      </c>
      <c r="N140" s="874">
        <v>1016.9</v>
      </c>
      <c r="O140" s="874">
        <v>1021.76</v>
      </c>
      <c r="P140" s="874">
        <v>199.95</v>
      </c>
      <c r="Q140" s="874">
        <v>202.19</v>
      </c>
      <c r="R140" s="874">
        <v>188.49</v>
      </c>
      <c r="S140" s="874">
        <v>188.55</v>
      </c>
      <c r="T140" s="874">
        <v>2310.0700000000002</v>
      </c>
      <c r="U140" s="874">
        <v>2314.52</v>
      </c>
    </row>
    <row r="141" spans="2:42" s="634" customFormat="1" ht="27" hidden="1" customHeight="1">
      <c r="B141" s="215">
        <v>2017</v>
      </c>
      <c r="C141" s="875"/>
      <c r="D141" s="875"/>
      <c r="E141" s="875"/>
      <c r="F141" s="875"/>
      <c r="G141" s="875"/>
      <c r="H141" s="875"/>
      <c r="I141" s="875"/>
      <c r="J141" s="875"/>
      <c r="K141" s="875"/>
      <c r="L141" s="875"/>
      <c r="M141" s="875"/>
      <c r="N141" s="875"/>
      <c r="O141" s="875"/>
      <c r="P141" s="875"/>
      <c r="Q141" s="875"/>
      <c r="R141" s="875"/>
      <c r="S141" s="875"/>
      <c r="T141" s="875"/>
      <c r="U141" s="875"/>
      <c r="V141" s="1154"/>
      <c r="W141" s="1154"/>
      <c r="X141" s="1154"/>
      <c r="Y141" s="1154"/>
      <c r="Z141" s="1154"/>
      <c r="AA141" s="1154"/>
      <c r="AB141" s="1154"/>
      <c r="AC141" s="1154"/>
      <c r="AE141" s="1154"/>
      <c r="AG141" s="1154"/>
      <c r="AI141" s="1154"/>
      <c r="AK141" s="1154"/>
      <c r="AM141" s="1154"/>
      <c r="AO141" s="1154"/>
      <c r="AP141" s="1154"/>
    </row>
    <row r="142" spans="2:42" s="634" customFormat="1" ht="27" hidden="1" customHeight="1">
      <c r="B142" s="501">
        <v>42736</v>
      </c>
      <c r="C142" s="876">
        <v>963.41046999999992</v>
      </c>
      <c r="D142" s="873">
        <v>708</v>
      </c>
      <c r="E142" s="873">
        <v>708</v>
      </c>
      <c r="F142" s="873">
        <v>756.73</v>
      </c>
      <c r="G142" s="873">
        <v>751.65</v>
      </c>
      <c r="H142" s="873">
        <v>884.95</v>
      </c>
      <c r="I142" s="873">
        <v>872.09</v>
      </c>
      <c r="J142" s="873">
        <v>710.75</v>
      </c>
      <c r="K142" s="873">
        <v>701.17</v>
      </c>
      <c r="L142" s="873">
        <v>623.25</v>
      </c>
      <c r="M142" s="873">
        <v>615.1</v>
      </c>
      <c r="N142" s="873">
        <v>1027.7</v>
      </c>
      <c r="O142" s="873">
        <v>1025.29</v>
      </c>
      <c r="P142" s="873">
        <v>186.73</v>
      </c>
      <c r="Q142" s="873">
        <v>189.31</v>
      </c>
      <c r="R142" s="873">
        <v>188.56</v>
      </c>
      <c r="S142" s="873">
        <v>188.57</v>
      </c>
      <c r="T142" s="873">
        <v>2318.7800000000002</v>
      </c>
      <c r="U142" s="873">
        <v>2315.04</v>
      </c>
      <c r="V142" s="1154"/>
      <c r="W142" s="1154"/>
      <c r="X142" s="1154"/>
      <c r="Y142" s="1154"/>
      <c r="Z142" s="1154"/>
      <c r="AA142" s="1154"/>
      <c r="AB142" s="1154"/>
      <c r="AC142" s="1154"/>
    </row>
    <row r="143" spans="2:42" s="634" customFormat="1" ht="27" hidden="1" customHeight="1">
      <c r="B143" s="503">
        <v>42767</v>
      </c>
      <c r="C143" s="877">
        <v>959.90800999999988</v>
      </c>
      <c r="D143" s="874">
        <v>708</v>
      </c>
      <c r="E143" s="874">
        <v>708</v>
      </c>
      <c r="F143" s="874">
        <v>749.24</v>
      </c>
      <c r="G143" s="874">
        <v>753.01</v>
      </c>
      <c r="H143" s="874">
        <v>879.86</v>
      </c>
      <c r="I143" s="874">
        <v>883.09</v>
      </c>
      <c r="J143" s="874">
        <v>702.14</v>
      </c>
      <c r="K143" s="874">
        <v>706.29</v>
      </c>
      <c r="L143" s="874">
        <v>628.73</v>
      </c>
      <c r="M143" s="874">
        <v>626.22</v>
      </c>
      <c r="N143" s="874">
        <v>1029.68</v>
      </c>
      <c r="O143" s="874">
        <v>1028.92</v>
      </c>
      <c r="P143" s="874">
        <v>196.19</v>
      </c>
      <c r="Q143" s="874">
        <v>192.89</v>
      </c>
      <c r="R143" s="874">
        <v>188.59</v>
      </c>
      <c r="S143" s="874">
        <v>188.58</v>
      </c>
      <c r="T143" s="874">
        <v>2316.5</v>
      </c>
      <c r="U143" s="874">
        <v>2317.5</v>
      </c>
      <c r="V143" s="685"/>
      <c r="W143" s="685"/>
      <c r="X143" s="685"/>
      <c r="Y143" s="685"/>
      <c r="Z143" s="685"/>
      <c r="AA143" s="685"/>
      <c r="AB143" s="685"/>
      <c r="AC143" s="685"/>
    </row>
    <row r="144" spans="2:42" s="634" customFormat="1" ht="27" hidden="1" customHeight="1">
      <c r="B144" s="501">
        <v>42795</v>
      </c>
      <c r="C144" s="876">
        <v>964.18327999999997</v>
      </c>
      <c r="D144" s="873">
        <v>708</v>
      </c>
      <c r="E144" s="873">
        <v>708</v>
      </c>
      <c r="F144" s="873">
        <v>760.62</v>
      </c>
      <c r="G144" s="873">
        <v>756.42</v>
      </c>
      <c r="H144" s="873">
        <v>879.58</v>
      </c>
      <c r="I144" s="873">
        <v>872.22</v>
      </c>
      <c r="J144" s="873">
        <v>709.14</v>
      </c>
      <c r="K144" s="873">
        <v>705.84</v>
      </c>
      <c r="L144" s="873">
        <v>636</v>
      </c>
      <c r="M144" s="873">
        <v>626.05999999999995</v>
      </c>
      <c r="N144" s="873">
        <v>1026.1099999999999</v>
      </c>
      <c r="O144" s="873">
        <v>1025.46</v>
      </c>
      <c r="P144" s="873">
        <v>193.89</v>
      </c>
      <c r="Q144" s="873">
        <v>192.72</v>
      </c>
      <c r="R144" s="873">
        <v>188.58</v>
      </c>
      <c r="S144" s="873">
        <v>188.58</v>
      </c>
      <c r="T144" s="873">
        <v>2320.6799999999998</v>
      </c>
      <c r="U144" s="873">
        <v>2317.73</v>
      </c>
      <c r="V144" s="685"/>
      <c r="W144" s="685"/>
      <c r="X144" s="685"/>
      <c r="Y144" s="685"/>
      <c r="Z144" s="685"/>
      <c r="AA144" s="685"/>
      <c r="AB144" s="685"/>
      <c r="AC144" s="685"/>
    </row>
    <row r="145" spans="2:39" s="634" customFormat="1" ht="27" hidden="1" customHeight="1">
      <c r="B145" s="503">
        <v>42826</v>
      </c>
      <c r="C145" s="877">
        <v>972.05317999999988</v>
      </c>
      <c r="D145" s="874">
        <v>708</v>
      </c>
      <c r="E145" s="874">
        <v>708</v>
      </c>
      <c r="F145" s="874">
        <v>771.27</v>
      </c>
      <c r="G145" s="874">
        <v>756.77</v>
      </c>
      <c r="H145" s="874">
        <v>910.06</v>
      </c>
      <c r="I145" s="874">
        <v>891.34</v>
      </c>
      <c r="J145" s="874">
        <v>711.96</v>
      </c>
      <c r="K145" s="874">
        <v>706.2</v>
      </c>
      <c r="L145" s="874">
        <v>635.62</v>
      </c>
      <c r="M145" s="874">
        <v>642.54</v>
      </c>
      <c r="N145" s="874">
        <v>1025.4000000000001</v>
      </c>
      <c r="O145" s="874">
        <v>1026.4000000000001</v>
      </c>
      <c r="P145" s="874">
        <v>198.07</v>
      </c>
      <c r="Q145" s="874">
        <v>193.24</v>
      </c>
      <c r="R145" s="874">
        <v>188.58</v>
      </c>
      <c r="S145" s="874">
        <v>188.58</v>
      </c>
      <c r="T145" s="874">
        <v>2324.11</v>
      </c>
      <c r="U145" s="874">
        <v>2319.94</v>
      </c>
      <c r="V145" s="685"/>
      <c r="W145" s="685"/>
      <c r="X145" s="685"/>
      <c r="Y145" s="685"/>
      <c r="Z145" s="685"/>
      <c r="AA145" s="685"/>
      <c r="AB145" s="685"/>
      <c r="AC145" s="685"/>
    </row>
    <row r="146" spans="2:39" s="634" customFormat="1" ht="27" hidden="1" customHeight="1">
      <c r="B146" s="501">
        <v>42856</v>
      </c>
      <c r="C146" s="876">
        <v>978.83830999999998</v>
      </c>
      <c r="D146" s="873">
        <v>708</v>
      </c>
      <c r="E146" s="873">
        <v>708</v>
      </c>
      <c r="F146" s="873">
        <v>790.01</v>
      </c>
      <c r="G146" s="873">
        <v>780.72</v>
      </c>
      <c r="H146" s="873">
        <v>904.9</v>
      </c>
      <c r="I146" s="873">
        <v>913.73</v>
      </c>
      <c r="J146" s="873">
        <v>724.95</v>
      </c>
      <c r="K146" s="873">
        <v>716.04</v>
      </c>
      <c r="L146" s="873">
        <v>637.29</v>
      </c>
      <c r="M146" s="873">
        <v>630.16</v>
      </c>
      <c r="N146" s="873">
        <v>1035.9000000000001</v>
      </c>
      <c r="O146" s="873">
        <v>1026.9100000000001</v>
      </c>
      <c r="P146" s="873">
        <v>199.28</v>
      </c>
      <c r="Q146" s="873">
        <v>198.32</v>
      </c>
      <c r="R146" s="873">
        <v>188.58</v>
      </c>
      <c r="S146" s="873">
        <v>188.58</v>
      </c>
      <c r="T146" s="873">
        <v>2328.6999999999998</v>
      </c>
      <c r="U146" s="873">
        <v>2325.59</v>
      </c>
      <c r="V146" s="685"/>
      <c r="W146" s="685"/>
      <c r="X146" s="685"/>
      <c r="Y146" s="685"/>
      <c r="Z146" s="685"/>
      <c r="AA146" s="685"/>
      <c r="AB146" s="685"/>
      <c r="AC146" s="685"/>
    </row>
    <row r="147" spans="2:39" s="634" customFormat="1" ht="27" hidden="1" customHeight="1">
      <c r="B147" s="503">
        <v>42887</v>
      </c>
      <c r="C147" s="877">
        <v>985.95667000000003</v>
      </c>
      <c r="D147" s="874">
        <v>708</v>
      </c>
      <c r="E147" s="874">
        <v>708</v>
      </c>
      <c r="F147" s="874">
        <v>806.35</v>
      </c>
      <c r="G147" s="874">
        <v>794.09</v>
      </c>
      <c r="H147" s="874">
        <v>916.21</v>
      </c>
      <c r="I147" s="874">
        <v>905.49</v>
      </c>
      <c r="J147" s="874">
        <v>737.96</v>
      </c>
      <c r="K147" s="874">
        <v>730.39</v>
      </c>
      <c r="L147" s="874">
        <v>630.04999999999995</v>
      </c>
      <c r="M147" s="874">
        <v>639.86</v>
      </c>
      <c r="N147" s="874">
        <v>1043.1099999999999</v>
      </c>
      <c r="O147" s="874">
        <v>1039.32</v>
      </c>
      <c r="P147" s="874">
        <v>201.67</v>
      </c>
      <c r="Q147" s="874">
        <v>200.99</v>
      </c>
      <c r="R147" s="874">
        <v>188.57</v>
      </c>
      <c r="S147" s="874">
        <v>188.58</v>
      </c>
      <c r="T147" s="874">
        <v>2334.08</v>
      </c>
      <c r="U147" s="874">
        <v>2330.9899999999998</v>
      </c>
      <c r="V147" s="685"/>
      <c r="W147" s="685"/>
      <c r="X147" s="685"/>
      <c r="Y147" s="685"/>
      <c r="Z147" s="685"/>
      <c r="AA147" s="685"/>
      <c r="AB147" s="685"/>
      <c r="AC147" s="685"/>
    </row>
    <row r="148" spans="2:39" s="634" customFormat="1" ht="27" hidden="1" customHeight="1">
      <c r="B148" s="501">
        <v>42917</v>
      </c>
      <c r="C148" s="876">
        <v>996.52785999999992</v>
      </c>
      <c r="D148" s="873">
        <v>708</v>
      </c>
      <c r="E148" s="873">
        <v>708</v>
      </c>
      <c r="F148" s="873">
        <v>830.04</v>
      </c>
      <c r="G148" s="873">
        <v>814.57</v>
      </c>
      <c r="H148" s="873">
        <v>928.31</v>
      </c>
      <c r="I148" s="873">
        <v>919.56</v>
      </c>
      <c r="J148" s="873">
        <v>730.31</v>
      </c>
      <c r="K148" s="873">
        <v>737.06</v>
      </c>
      <c r="L148" s="873">
        <v>639.94000000000005</v>
      </c>
      <c r="M148" s="873">
        <v>629.54</v>
      </c>
      <c r="N148" s="873">
        <v>1051.26</v>
      </c>
      <c r="O148" s="873">
        <v>1044.29</v>
      </c>
      <c r="P148" s="873">
        <v>200.19</v>
      </c>
      <c r="Q148" s="873">
        <v>198.96</v>
      </c>
      <c r="R148" s="873">
        <v>188.59</v>
      </c>
      <c r="S148" s="873">
        <v>188.59</v>
      </c>
      <c r="T148" s="873">
        <v>2345.31</v>
      </c>
      <c r="U148" s="873">
        <v>2336.25</v>
      </c>
      <c r="V148" s="685"/>
      <c r="W148" s="685"/>
      <c r="X148" s="685"/>
      <c r="Y148" s="685"/>
      <c r="Z148" s="685"/>
      <c r="AA148" s="685"/>
      <c r="AB148" s="685"/>
      <c r="AC148" s="685"/>
    </row>
    <row r="149" spans="2:39" s="634" customFormat="1" ht="27" hidden="1" customHeight="1">
      <c r="B149" s="503">
        <v>42948</v>
      </c>
      <c r="C149" s="877">
        <v>1005.53216</v>
      </c>
      <c r="D149" s="874">
        <v>708</v>
      </c>
      <c r="E149" s="874">
        <v>708</v>
      </c>
      <c r="F149" s="874">
        <v>846.87</v>
      </c>
      <c r="G149" s="874">
        <v>835.85</v>
      </c>
      <c r="H149" s="874">
        <v>914.45</v>
      </c>
      <c r="I149" s="874">
        <v>917.49</v>
      </c>
      <c r="J149" s="874">
        <v>739.97</v>
      </c>
      <c r="K149" s="874">
        <v>732.77</v>
      </c>
      <c r="L149" s="874">
        <v>644.37</v>
      </c>
      <c r="M149" s="874">
        <v>643.98</v>
      </c>
      <c r="N149" s="874">
        <v>1074.33</v>
      </c>
      <c r="O149" s="874">
        <v>1059.5</v>
      </c>
      <c r="P149" s="874">
        <v>205.05</v>
      </c>
      <c r="Q149" s="874">
        <v>201.6</v>
      </c>
      <c r="R149" s="874">
        <v>188.58</v>
      </c>
      <c r="S149" s="874">
        <v>188.58</v>
      </c>
      <c r="T149" s="874">
        <v>2346.86</v>
      </c>
      <c r="U149" s="874">
        <v>2343.79</v>
      </c>
    </row>
    <row r="150" spans="2:39" s="634" customFormat="1" ht="27" hidden="1" customHeight="1">
      <c r="B150" s="501">
        <v>42979</v>
      </c>
      <c r="C150" s="876">
        <v>1002.0297</v>
      </c>
      <c r="D150" s="873">
        <v>708</v>
      </c>
      <c r="E150" s="873">
        <v>708</v>
      </c>
      <c r="F150" s="873">
        <v>829.72</v>
      </c>
      <c r="G150" s="873">
        <v>843.33</v>
      </c>
      <c r="H150" s="873">
        <v>945.81</v>
      </c>
      <c r="I150" s="873">
        <v>942.77</v>
      </c>
      <c r="J150" s="873">
        <v>725.99</v>
      </c>
      <c r="K150" s="873">
        <v>735.99</v>
      </c>
      <c r="L150" s="873">
        <v>625.55999999999995</v>
      </c>
      <c r="M150" s="873">
        <v>639.76</v>
      </c>
      <c r="N150" s="873">
        <v>1062.25</v>
      </c>
      <c r="O150" s="873">
        <v>1077.73</v>
      </c>
      <c r="P150" s="873">
        <v>197.16</v>
      </c>
      <c r="Q150" s="873">
        <v>204.04</v>
      </c>
      <c r="R150" s="873">
        <v>188.58</v>
      </c>
      <c r="S150" s="873">
        <v>188.58</v>
      </c>
      <c r="T150" s="873">
        <v>2340.65</v>
      </c>
      <c r="U150" s="873">
        <v>2346.37</v>
      </c>
    </row>
    <row r="151" spans="2:39" s="634" customFormat="1" ht="27" hidden="1" customHeight="1">
      <c r="B151" s="503">
        <v>43009</v>
      </c>
      <c r="C151" s="877">
        <v>995.09568000000002</v>
      </c>
      <c r="D151" s="874">
        <v>708</v>
      </c>
      <c r="E151" s="874">
        <v>708</v>
      </c>
      <c r="F151" s="874">
        <v>822.93</v>
      </c>
      <c r="G151" s="874">
        <v>831.7</v>
      </c>
      <c r="H151" s="874">
        <v>934.14</v>
      </c>
      <c r="I151" s="874">
        <v>934.9</v>
      </c>
      <c r="J151" s="874">
        <v>710.14</v>
      </c>
      <c r="K151" s="874">
        <v>721.13</v>
      </c>
      <c r="L151" s="874">
        <v>625.04</v>
      </c>
      <c r="M151" s="874">
        <v>626.54999999999995</v>
      </c>
      <c r="N151" s="874">
        <v>1067.29</v>
      </c>
      <c r="O151" s="874">
        <v>1067.31</v>
      </c>
      <c r="P151" s="874">
        <v>187.4</v>
      </c>
      <c r="Q151" s="874">
        <v>192.85</v>
      </c>
      <c r="R151" s="874">
        <v>188.58</v>
      </c>
      <c r="S151" s="874">
        <v>188.59</v>
      </c>
      <c r="T151" s="874">
        <v>2337.17</v>
      </c>
      <c r="U151" s="874">
        <v>2340.38</v>
      </c>
      <c r="Y151" s="1154"/>
    </row>
    <row r="152" spans="2:39" s="634" customFormat="1" ht="27" hidden="1" customHeight="1">
      <c r="B152" s="501">
        <v>43040</v>
      </c>
      <c r="C152" s="876">
        <v>1003.5327799999998</v>
      </c>
      <c r="D152" s="873">
        <v>708</v>
      </c>
      <c r="E152" s="873">
        <v>708</v>
      </c>
      <c r="F152" s="873">
        <v>838.14</v>
      </c>
      <c r="G152" s="873">
        <v>829.57</v>
      </c>
      <c r="H152" s="873">
        <v>945.24</v>
      </c>
      <c r="I152" s="873">
        <v>934.64</v>
      </c>
      <c r="J152" s="873">
        <v>718.07</v>
      </c>
      <c r="K152" s="873">
        <v>712.91</v>
      </c>
      <c r="L152" s="873">
        <v>633.86</v>
      </c>
      <c r="M152" s="873">
        <v>626.59</v>
      </c>
      <c r="N152" s="873">
        <v>1071.24</v>
      </c>
      <c r="O152" s="873">
        <v>1067.6500000000001</v>
      </c>
      <c r="P152" s="873">
        <v>178.2</v>
      </c>
      <c r="Q152" s="873">
        <v>181.85</v>
      </c>
      <c r="R152" s="873">
        <v>188.58</v>
      </c>
      <c r="S152" s="873">
        <v>188.58</v>
      </c>
      <c r="T152" s="873">
        <v>2344.14</v>
      </c>
      <c r="U152" s="873">
        <v>2339.62</v>
      </c>
      <c r="Y152" s="1154"/>
    </row>
    <row r="153" spans="2:39" s="634" customFormat="1" ht="27" hidden="1" customHeight="1">
      <c r="B153" s="503">
        <v>43070</v>
      </c>
      <c r="C153" s="877">
        <v>1009.7081699999999</v>
      </c>
      <c r="D153" s="874">
        <v>708</v>
      </c>
      <c r="E153" s="874">
        <v>708</v>
      </c>
      <c r="F153" s="874">
        <v>849.03</v>
      </c>
      <c r="G153" s="874">
        <v>837.15</v>
      </c>
      <c r="H153" s="874">
        <v>955.68</v>
      </c>
      <c r="I153" s="874">
        <v>947.56</v>
      </c>
      <c r="J153" s="874">
        <v>725.87</v>
      </c>
      <c r="K153" s="874">
        <v>716.86</v>
      </c>
      <c r="L153" s="874">
        <v>627.59</v>
      </c>
      <c r="M153" s="874">
        <v>626.41999999999996</v>
      </c>
      <c r="N153" s="874">
        <v>1086.93</v>
      </c>
      <c r="O153" s="874">
        <v>1072.5</v>
      </c>
      <c r="P153" s="874">
        <v>186.6</v>
      </c>
      <c r="Q153" s="874">
        <v>184.08</v>
      </c>
      <c r="R153" s="874">
        <v>188.59</v>
      </c>
      <c r="S153" s="874">
        <v>188.58</v>
      </c>
      <c r="T153" s="874">
        <v>2341.81</v>
      </c>
      <c r="U153" s="874">
        <v>2341.7800000000002</v>
      </c>
      <c r="Y153" s="685"/>
    </row>
    <row r="154" spans="2:39" s="634" customFormat="1" ht="27" hidden="1" customHeight="1">
      <c r="B154" s="215">
        <v>2018</v>
      </c>
      <c r="C154" s="875"/>
      <c r="D154" s="875"/>
      <c r="E154" s="875"/>
      <c r="F154" s="875"/>
      <c r="G154" s="875"/>
      <c r="H154" s="875"/>
      <c r="I154" s="875"/>
      <c r="J154" s="875"/>
      <c r="K154" s="875"/>
      <c r="L154" s="875"/>
      <c r="M154" s="875"/>
      <c r="N154" s="875"/>
      <c r="O154" s="875"/>
      <c r="P154" s="875"/>
      <c r="Q154" s="875"/>
      <c r="R154" s="875"/>
      <c r="S154" s="875"/>
      <c r="T154" s="875"/>
      <c r="U154" s="875"/>
      <c r="Y154" s="685"/>
      <c r="AE154" s="1154"/>
      <c r="AG154" s="1154"/>
      <c r="AI154" s="1154"/>
      <c r="AK154" s="1154"/>
      <c r="AM154" s="1154"/>
    </row>
    <row r="155" spans="2:39" s="634" customFormat="1" ht="27" hidden="1" customHeight="1">
      <c r="B155" s="501">
        <v>43101</v>
      </c>
      <c r="C155" s="876">
        <v>1033.09808</v>
      </c>
      <c r="D155" s="873">
        <v>708</v>
      </c>
      <c r="E155" s="873">
        <v>708</v>
      </c>
      <c r="F155" s="873">
        <v>879.61</v>
      </c>
      <c r="G155" s="873">
        <v>862.36</v>
      </c>
      <c r="H155" s="873">
        <v>1003.49</v>
      </c>
      <c r="I155" s="873">
        <v>976.58</v>
      </c>
      <c r="J155" s="873">
        <v>758.1</v>
      </c>
      <c r="K155" s="873">
        <v>735.36</v>
      </c>
      <c r="L155" s="873">
        <v>650.65</v>
      </c>
      <c r="M155" s="873">
        <v>637.37</v>
      </c>
      <c r="N155" s="873">
        <v>1120.94</v>
      </c>
      <c r="O155" s="873">
        <v>1100.22</v>
      </c>
      <c r="P155" s="873">
        <v>187.38</v>
      </c>
      <c r="Q155" s="873">
        <v>187.35</v>
      </c>
      <c r="R155" s="873">
        <v>188.58</v>
      </c>
      <c r="S155" s="873">
        <v>188.58</v>
      </c>
      <c r="T155" s="873">
        <v>2360.4499999999998</v>
      </c>
      <c r="U155" s="873">
        <v>2351.85</v>
      </c>
      <c r="Y155" s="685"/>
    </row>
    <row r="156" spans="2:39" s="634" customFormat="1" ht="27" hidden="1" customHeight="1">
      <c r="B156" s="503">
        <v>43132</v>
      </c>
      <c r="C156" s="877">
        <v>1025.1360099999997</v>
      </c>
      <c r="D156" s="874">
        <v>708</v>
      </c>
      <c r="E156" s="874">
        <v>708</v>
      </c>
      <c r="F156" s="874">
        <v>864.76</v>
      </c>
      <c r="G156" s="874">
        <v>873.59</v>
      </c>
      <c r="H156" s="874">
        <v>983.22</v>
      </c>
      <c r="I156" s="874">
        <v>988.29</v>
      </c>
      <c r="J156" s="874">
        <v>752.57</v>
      </c>
      <c r="K156" s="874">
        <v>756.7</v>
      </c>
      <c r="L156" s="874">
        <v>660.5</v>
      </c>
      <c r="M156" s="874">
        <v>655.28</v>
      </c>
      <c r="N156" s="874">
        <v>1117.47</v>
      </c>
      <c r="O156" s="874">
        <v>1118.83</v>
      </c>
      <c r="P156" s="874">
        <v>185.72</v>
      </c>
      <c r="Q156" s="874">
        <v>186.83</v>
      </c>
      <c r="R156" s="874">
        <v>188.58</v>
      </c>
      <c r="S156" s="874">
        <v>188.58</v>
      </c>
      <c r="T156" s="874">
        <v>2356.13</v>
      </c>
      <c r="U156" s="874">
        <v>2358.5700000000002</v>
      </c>
      <c r="Y156" s="685"/>
    </row>
    <row r="157" spans="2:39" s="634" customFormat="1" ht="27" hidden="1" customHeight="1">
      <c r="B157" s="501">
        <v>43160</v>
      </c>
      <c r="C157" s="876">
        <v>1030.78674</v>
      </c>
      <c r="D157" s="873">
        <v>708</v>
      </c>
      <c r="E157" s="873">
        <v>708</v>
      </c>
      <c r="F157" s="873">
        <v>872.22</v>
      </c>
      <c r="G157" s="873">
        <v>872.7</v>
      </c>
      <c r="H157" s="873">
        <v>996.48</v>
      </c>
      <c r="I157" s="873">
        <v>987.98</v>
      </c>
      <c r="J157" s="873">
        <v>740.05</v>
      </c>
      <c r="K157" s="873">
        <v>747.01</v>
      </c>
      <c r="L157" s="873">
        <v>664.13</v>
      </c>
      <c r="M157" s="873">
        <v>667.06</v>
      </c>
      <c r="N157" s="873">
        <v>1124.01</v>
      </c>
      <c r="O157" s="873">
        <v>1118.78</v>
      </c>
      <c r="P157" s="873">
        <v>176.74</v>
      </c>
      <c r="Q157" s="873">
        <v>182.12</v>
      </c>
      <c r="R157" s="873">
        <v>188.59</v>
      </c>
      <c r="S157" s="873">
        <v>188.58</v>
      </c>
      <c r="T157" s="873">
        <v>2358.96</v>
      </c>
      <c r="U157" s="873">
        <v>2358.52</v>
      </c>
      <c r="Y157" s="685"/>
    </row>
    <row r="158" spans="2:39" s="634" customFormat="1" ht="27" hidden="1" customHeight="1">
      <c r="B158" s="503">
        <v>43191</v>
      </c>
      <c r="C158" s="877">
        <v>1019.5845399999998</v>
      </c>
      <c r="D158" s="874">
        <v>708</v>
      </c>
      <c r="E158" s="874">
        <v>708</v>
      </c>
      <c r="F158" s="874">
        <v>857.8</v>
      </c>
      <c r="G158" s="874">
        <v>868.95</v>
      </c>
      <c r="H158" s="874">
        <v>974.84</v>
      </c>
      <c r="I158" s="874">
        <v>995.69</v>
      </c>
      <c r="J158" s="874">
        <v>715.96</v>
      </c>
      <c r="K158" s="874">
        <v>731.73</v>
      </c>
      <c r="L158" s="874">
        <v>647.97</v>
      </c>
      <c r="M158" s="874">
        <v>658.09</v>
      </c>
      <c r="N158" s="874">
        <v>1116.69</v>
      </c>
      <c r="O158" s="874">
        <v>1123.43</v>
      </c>
      <c r="P158" s="874">
        <v>174.65</v>
      </c>
      <c r="Q158" s="874">
        <v>174.45</v>
      </c>
      <c r="R158" s="874">
        <v>188.58</v>
      </c>
      <c r="S158" s="874">
        <v>188.59</v>
      </c>
      <c r="T158" s="874">
        <v>2350.37</v>
      </c>
      <c r="U158" s="874">
        <v>2356.98</v>
      </c>
      <c r="Y158" s="685"/>
    </row>
    <row r="159" spans="2:39" s="634" customFormat="1" ht="27" hidden="1" customHeight="1">
      <c r="B159" s="501">
        <v>43221</v>
      </c>
      <c r="C159" s="876">
        <v>1004.4</v>
      </c>
      <c r="D159" s="873">
        <v>708</v>
      </c>
      <c r="E159" s="873">
        <v>708</v>
      </c>
      <c r="F159" s="873">
        <v>826.4</v>
      </c>
      <c r="G159" s="873">
        <v>835.74</v>
      </c>
      <c r="H159" s="873">
        <v>941.96</v>
      </c>
      <c r="I159" s="873">
        <v>952.26</v>
      </c>
      <c r="J159" s="873">
        <v>715.82</v>
      </c>
      <c r="K159" s="873">
        <v>709.02</v>
      </c>
      <c r="L159" s="873">
        <v>650.47</v>
      </c>
      <c r="M159" s="873">
        <v>644.65</v>
      </c>
      <c r="N159" s="873">
        <v>1104.83</v>
      </c>
      <c r="O159" s="873">
        <v>1109.49</v>
      </c>
      <c r="P159" s="873">
        <v>158.51</v>
      </c>
      <c r="Q159" s="873">
        <v>159.75</v>
      </c>
      <c r="R159" s="873">
        <v>188.59</v>
      </c>
      <c r="S159" s="873">
        <v>188.58</v>
      </c>
      <c r="T159" s="873">
        <v>2339.84</v>
      </c>
      <c r="U159" s="873">
        <v>2343.59</v>
      </c>
    </row>
    <row r="160" spans="2:39" s="634" customFormat="1" ht="27" hidden="1" customHeight="1">
      <c r="B160" s="503">
        <v>43252</v>
      </c>
      <c r="C160" s="877">
        <v>997.25812999999994</v>
      </c>
      <c r="D160" s="874">
        <v>708</v>
      </c>
      <c r="E160" s="874">
        <v>708</v>
      </c>
      <c r="F160" s="874">
        <v>817.84</v>
      </c>
      <c r="G160" s="874">
        <v>826.98</v>
      </c>
      <c r="H160" s="874">
        <v>927.25</v>
      </c>
      <c r="I160" s="874">
        <v>941.22</v>
      </c>
      <c r="J160" s="874">
        <v>709.14</v>
      </c>
      <c r="K160" s="874">
        <v>715.1</v>
      </c>
      <c r="L160" s="874">
        <v>641.16</v>
      </c>
      <c r="M160" s="874">
        <v>643.16</v>
      </c>
      <c r="N160" s="874">
        <v>1068.97</v>
      </c>
      <c r="O160" s="874">
        <v>1095.01</v>
      </c>
      <c r="P160" s="874">
        <v>152.77000000000001</v>
      </c>
      <c r="Q160" s="874">
        <v>152.76</v>
      </c>
      <c r="R160" s="874">
        <v>188.59</v>
      </c>
      <c r="S160" s="874">
        <v>188.58</v>
      </c>
      <c r="T160" s="874">
        <v>2335.4299999999998</v>
      </c>
      <c r="U160" s="874">
        <v>2338.9499999999998</v>
      </c>
    </row>
    <row r="161" spans="2:21" s="634" customFormat="1" ht="27" hidden="1" customHeight="1">
      <c r="B161" s="501">
        <v>43282</v>
      </c>
      <c r="C161" s="876">
        <v>996.05</v>
      </c>
      <c r="D161" s="873">
        <v>708</v>
      </c>
      <c r="E161" s="873">
        <v>708</v>
      </c>
      <c r="F161" s="873">
        <v>828.62</v>
      </c>
      <c r="G161" s="873">
        <v>826.87</v>
      </c>
      <c r="H161" s="873">
        <v>928.84</v>
      </c>
      <c r="I161" s="873">
        <v>932.22</v>
      </c>
      <c r="J161" s="873">
        <v>716.36</v>
      </c>
      <c r="K161" s="873">
        <v>711.48</v>
      </c>
      <c r="L161" s="873">
        <v>636.88</v>
      </c>
      <c r="M161" s="873">
        <v>635.35</v>
      </c>
      <c r="N161" s="873">
        <v>1036.76</v>
      </c>
      <c r="O161" s="873">
        <v>1053.95</v>
      </c>
      <c r="P161" s="873">
        <v>144.72999999999999</v>
      </c>
      <c r="Q161" s="873">
        <v>148.82</v>
      </c>
      <c r="R161" s="873">
        <v>188.57</v>
      </c>
      <c r="S161" s="873">
        <v>188.58</v>
      </c>
      <c r="T161" s="873">
        <v>2336.8200000000002</v>
      </c>
      <c r="U161" s="873">
        <v>2336.58</v>
      </c>
    </row>
    <row r="162" spans="2:21" s="634" customFormat="1" ht="27" hidden="1" customHeight="1">
      <c r="B162" s="503">
        <v>43313</v>
      </c>
      <c r="C162" s="877">
        <v>993.59</v>
      </c>
      <c r="D162" s="874">
        <v>708</v>
      </c>
      <c r="E162" s="874">
        <v>708</v>
      </c>
      <c r="F162" s="874">
        <v>827.31</v>
      </c>
      <c r="G162" s="874">
        <v>816.74</v>
      </c>
      <c r="H162" s="874">
        <v>921.34</v>
      </c>
      <c r="I162" s="874">
        <v>911.17</v>
      </c>
      <c r="J162" s="874">
        <v>728.39</v>
      </c>
      <c r="K162" s="874">
        <v>714.31</v>
      </c>
      <c r="L162" s="874">
        <v>633.42999999999995</v>
      </c>
      <c r="M162" s="874">
        <v>636.30999999999995</v>
      </c>
      <c r="N162" s="874">
        <v>1034.94</v>
      </c>
      <c r="O162" s="874">
        <v>1033.48</v>
      </c>
      <c r="P162" s="874">
        <v>108.55</v>
      </c>
      <c r="Q162" s="874">
        <v>122.08</v>
      </c>
      <c r="R162" s="874">
        <v>188.59</v>
      </c>
      <c r="S162" s="874">
        <v>188.58</v>
      </c>
      <c r="T162" s="874">
        <v>2336.36</v>
      </c>
      <c r="U162" s="874">
        <v>2333.6</v>
      </c>
    </row>
    <row r="163" spans="2:21" s="634" customFormat="1" ht="27" hidden="1" customHeight="1">
      <c r="B163" s="501">
        <v>43344</v>
      </c>
      <c r="C163" s="876">
        <v>989.23</v>
      </c>
      <c r="D163" s="873">
        <v>708</v>
      </c>
      <c r="E163" s="873">
        <v>708</v>
      </c>
      <c r="F163" s="873">
        <v>820.6</v>
      </c>
      <c r="G163" s="873">
        <v>823.99</v>
      </c>
      <c r="H163" s="873">
        <v>921.52</v>
      </c>
      <c r="I163" s="873">
        <v>921.68</v>
      </c>
      <c r="J163" s="873">
        <v>720.26</v>
      </c>
      <c r="K163" s="873">
        <v>730.58</v>
      </c>
      <c r="L163" s="873">
        <v>622.07000000000005</v>
      </c>
      <c r="M163" s="873">
        <v>631.85</v>
      </c>
      <c r="N163" s="873">
        <v>1029.6199999999999</v>
      </c>
      <c r="O163" s="873">
        <v>1031.8</v>
      </c>
      <c r="P163" s="873">
        <v>116.49</v>
      </c>
      <c r="Q163" s="873">
        <v>111.46</v>
      </c>
      <c r="R163" s="873">
        <v>188.59</v>
      </c>
      <c r="S163" s="873">
        <v>188.57</v>
      </c>
      <c r="T163" s="873">
        <v>2337.94</v>
      </c>
      <c r="U163" s="873">
        <v>2335.6999999999998</v>
      </c>
    </row>
    <row r="164" spans="2:21" s="634" customFormat="1" ht="27" hidden="1" customHeight="1">
      <c r="B164" s="503">
        <v>43374</v>
      </c>
      <c r="C164" s="877">
        <v>979.93</v>
      </c>
      <c r="D164" s="874">
        <v>708</v>
      </c>
      <c r="E164" s="874">
        <v>708</v>
      </c>
      <c r="F164" s="874">
        <v>802.14</v>
      </c>
      <c r="G164" s="874">
        <v>813.09</v>
      </c>
      <c r="H164" s="874">
        <v>898.99</v>
      </c>
      <c r="I164" s="874">
        <v>921</v>
      </c>
      <c r="J164" s="874">
        <v>703.67</v>
      </c>
      <c r="K164" s="874">
        <v>712.29</v>
      </c>
      <c r="L164" s="874">
        <v>624.35</v>
      </c>
      <c r="M164" s="874">
        <v>626.85</v>
      </c>
      <c r="N164" s="874">
        <v>1015.16</v>
      </c>
      <c r="O164" s="874">
        <v>1022.12</v>
      </c>
      <c r="P164" s="874">
        <v>128.82</v>
      </c>
      <c r="Q164" s="874">
        <v>121.48</v>
      </c>
      <c r="R164" s="874">
        <v>188.54</v>
      </c>
      <c r="S164" s="874">
        <v>188.55</v>
      </c>
      <c r="T164" s="874">
        <v>2326.67</v>
      </c>
      <c r="U164" s="874">
        <v>2330.7399999999998</v>
      </c>
    </row>
    <row r="165" spans="2:21" s="634" customFormat="1" ht="27" hidden="1" customHeight="1">
      <c r="B165" s="501">
        <v>43405</v>
      </c>
      <c r="C165" s="876">
        <v>980.71006999999986</v>
      </c>
      <c r="D165" s="873">
        <v>708</v>
      </c>
      <c r="E165" s="873">
        <v>708</v>
      </c>
      <c r="F165" s="873">
        <v>805.25</v>
      </c>
      <c r="G165" s="873">
        <v>803.46</v>
      </c>
      <c r="H165" s="873">
        <v>907.94</v>
      </c>
      <c r="I165" s="873">
        <v>912.77</v>
      </c>
      <c r="J165" s="873">
        <v>712.79</v>
      </c>
      <c r="K165" s="873">
        <v>706.18</v>
      </c>
      <c r="L165" s="873">
        <v>624.57000000000005</v>
      </c>
      <c r="M165" s="873">
        <v>623.94000000000005</v>
      </c>
      <c r="N165" s="873">
        <v>1019.33</v>
      </c>
      <c r="O165" s="873">
        <v>1019.01</v>
      </c>
      <c r="P165" s="873">
        <v>135.78</v>
      </c>
      <c r="Q165" s="873">
        <v>131.55000000000001</v>
      </c>
      <c r="R165" s="873">
        <v>188.5</v>
      </c>
      <c r="S165" s="873">
        <v>188.52</v>
      </c>
      <c r="T165" s="873">
        <v>2326.25</v>
      </c>
      <c r="U165" s="873">
        <v>2326.5500000000002</v>
      </c>
    </row>
    <row r="166" spans="2:21" s="634" customFormat="1" ht="27" hidden="1" customHeight="1">
      <c r="B166" s="503">
        <v>43435</v>
      </c>
      <c r="C166" s="877">
        <v>986.07</v>
      </c>
      <c r="D166" s="874">
        <v>708</v>
      </c>
      <c r="E166" s="874">
        <v>708</v>
      </c>
      <c r="F166" s="874">
        <v>808.33</v>
      </c>
      <c r="G166" s="874">
        <v>804.14</v>
      </c>
      <c r="H166" s="874">
        <v>897.37</v>
      </c>
      <c r="I166" s="874">
        <v>895.82</v>
      </c>
      <c r="J166" s="874">
        <v>717.71</v>
      </c>
      <c r="K166" s="874">
        <v>712.18</v>
      </c>
      <c r="L166" s="874">
        <v>640.69000000000005</v>
      </c>
      <c r="M166" s="874">
        <v>629.47</v>
      </c>
      <c r="N166" s="874">
        <v>1028.17</v>
      </c>
      <c r="O166" s="874">
        <v>1026.33</v>
      </c>
      <c r="P166" s="874">
        <v>133.63</v>
      </c>
      <c r="Q166" s="874">
        <v>133.16</v>
      </c>
      <c r="R166" s="874">
        <v>188.52</v>
      </c>
      <c r="S166" s="874">
        <v>188.51</v>
      </c>
      <c r="T166" s="874">
        <v>2328.9699999999998</v>
      </c>
      <c r="U166" s="874">
        <v>2326.34</v>
      </c>
    </row>
    <row r="167" spans="2:21" s="634" customFormat="1" ht="27" hidden="1" customHeight="1">
      <c r="B167" s="215">
        <v>2019</v>
      </c>
      <c r="C167" s="875"/>
      <c r="D167" s="875"/>
      <c r="E167" s="875"/>
      <c r="F167" s="875"/>
      <c r="G167" s="875"/>
      <c r="H167" s="875"/>
      <c r="I167" s="875"/>
      <c r="J167" s="875"/>
      <c r="K167" s="875"/>
      <c r="L167" s="875"/>
      <c r="M167" s="875"/>
      <c r="N167" s="875"/>
      <c r="O167" s="875"/>
      <c r="P167" s="875"/>
      <c r="Q167" s="875"/>
      <c r="R167" s="875"/>
      <c r="S167" s="875"/>
      <c r="T167" s="875"/>
      <c r="U167" s="875"/>
    </row>
    <row r="168" spans="2:21" s="634" customFormat="1" ht="27" hidden="1" customHeight="1">
      <c r="B168" s="501">
        <v>43466</v>
      </c>
      <c r="C168" s="876">
        <v>993.09630000000004</v>
      </c>
      <c r="D168" s="873">
        <v>708</v>
      </c>
      <c r="E168" s="873">
        <v>708</v>
      </c>
      <c r="F168" s="873">
        <v>813.59</v>
      </c>
      <c r="G168" s="873">
        <v>808.3</v>
      </c>
      <c r="H168" s="873">
        <v>928.41</v>
      </c>
      <c r="I168" s="873">
        <v>912.49</v>
      </c>
      <c r="J168" s="873">
        <v>712.46</v>
      </c>
      <c r="K168" s="873">
        <v>715.58</v>
      </c>
      <c r="L168" s="873">
        <v>650.47</v>
      </c>
      <c r="M168" s="873">
        <v>649.54</v>
      </c>
      <c r="N168" s="873">
        <v>1055.58</v>
      </c>
      <c r="O168" s="873">
        <v>1041.99</v>
      </c>
      <c r="P168" s="873">
        <v>135.41</v>
      </c>
      <c r="Q168" s="873">
        <v>131.91999999999999</v>
      </c>
      <c r="R168" s="873">
        <v>188.57</v>
      </c>
      <c r="S168" s="873">
        <v>188.55</v>
      </c>
      <c r="T168" s="873">
        <v>2334.5500000000002</v>
      </c>
      <c r="U168" s="873">
        <v>2332.84</v>
      </c>
    </row>
    <row r="169" spans="2:21" s="634" customFormat="1" ht="27" hidden="1" customHeight="1">
      <c r="B169" s="503">
        <v>43497</v>
      </c>
      <c r="C169" s="877">
        <v>991.16781999999989</v>
      </c>
      <c r="D169" s="874">
        <v>708</v>
      </c>
      <c r="E169" s="874">
        <v>708</v>
      </c>
      <c r="F169" s="874">
        <v>804.51</v>
      </c>
      <c r="G169" s="874">
        <v>802.68</v>
      </c>
      <c r="H169" s="874">
        <v>941</v>
      </c>
      <c r="I169" s="874">
        <v>920.09</v>
      </c>
      <c r="J169" s="874">
        <v>708.22</v>
      </c>
      <c r="K169" s="874">
        <v>706.29</v>
      </c>
      <c r="L169" s="874">
        <v>638.26</v>
      </c>
      <c r="M169" s="874">
        <v>640.77</v>
      </c>
      <c r="N169" s="874">
        <v>1058.71</v>
      </c>
      <c r="O169" s="874">
        <v>1049.6500000000001</v>
      </c>
      <c r="P169" s="874">
        <v>132.76</v>
      </c>
      <c r="Q169" s="874">
        <v>134.15</v>
      </c>
      <c r="R169" s="874">
        <v>188.58</v>
      </c>
      <c r="S169" s="874">
        <v>188.58</v>
      </c>
      <c r="T169" s="874">
        <v>2330.89</v>
      </c>
      <c r="U169" s="874">
        <v>2329.62</v>
      </c>
    </row>
    <row r="170" spans="2:21" s="634" customFormat="1" ht="27" hidden="1" customHeight="1">
      <c r="B170" s="501">
        <v>43525</v>
      </c>
      <c r="C170" s="876">
        <v>984.26924999999994</v>
      </c>
      <c r="D170" s="873">
        <v>708</v>
      </c>
      <c r="E170" s="873">
        <v>708</v>
      </c>
      <c r="F170" s="873">
        <v>793.37</v>
      </c>
      <c r="G170" s="873">
        <v>799.53</v>
      </c>
      <c r="H170" s="873">
        <v>921.87</v>
      </c>
      <c r="I170" s="873">
        <v>932.13</v>
      </c>
      <c r="J170" s="873">
        <v>710.65</v>
      </c>
      <c r="K170" s="873">
        <v>706.87</v>
      </c>
      <c r="L170" s="873">
        <v>637.95000000000005</v>
      </c>
      <c r="M170" s="873">
        <v>636.39</v>
      </c>
      <c r="N170" s="873">
        <v>1053.67</v>
      </c>
      <c r="O170" s="873">
        <v>1053.78</v>
      </c>
      <c r="P170" s="873">
        <v>127.3</v>
      </c>
      <c r="Q170" s="873">
        <v>129.43</v>
      </c>
      <c r="R170" s="873">
        <v>188.58</v>
      </c>
      <c r="S170" s="873">
        <v>188.58</v>
      </c>
      <c r="T170" s="873">
        <v>2324.88</v>
      </c>
      <c r="U170" s="873">
        <v>2328.48</v>
      </c>
    </row>
    <row r="171" spans="2:21" s="634" customFormat="1" ht="27" hidden="1" customHeight="1">
      <c r="B171" s="503">
        <v>43556</v>
      </c>
      <c r="C171" s="877">
        <v>982.50383999999997</v>
      </c>
      <c r="D171" s="874">
        <v>708</v>
      </c>
      <c r="E171" s="874">
        <v>708</v>
      </c>
      <c r="F171" s="874">
        <v>791.28</v>
      </c>
      <c r="G171" s="874">
        <v>794.83</v>
      </c>
      <c r="H171" s="874">
        <v>915.19</v>
      </c>
      <c r="I171" s="874">
        <v>921.75</v>
      </c>
      <c r="J171" s="874">
        <v>693.9</v>
      </c>
      <c r="K171" s="874">
        <v>702.16</v>
      </c>
      <c r="L171" s="874">
        <v>634.23</v>
      </c>
      <c r="M171" s="874">
        <v>633.54999999999995</v>
      </c>
      <c r="N171" s="874">
        <v>1049.7</v>
      </c>
      <c r="O171" s="874">
        <v>1053.1500000000001</v>
      </c>
      <c r="P171" s="874">
        <v>118.71</v>
      </c>
      <c r="Q171" s="874">
        <v>122.9</v>
      </c>
      <c r="R171" s="874">
        <v>188.58</v>
      </c>
      <c r="S171" s="874">
        <v>188.58</v>
      </c>
      <c r="T171" s="874">
        <v>2324.19</v>
      </c>
      <c r="U171" s="874">
        <v>2324.42</v>
      </c>
    </row>
    <row r="172" spans="2:21" s="634" customFormat="1" ht="27" hidden="1" customHeight="1">
      <c r="B172" s="501">
        <v>43586</v>
      </c>
      <c r="C172" s="876">
        <v>976.73257999999998</v>
      </c>
      <c r="D172" s="873">
        <v>708</v>
      </c>
      <c r="E172" s="873">
        <v>708</v>
      </c>
      <c r="F172" s="873">
        <v>787.57</v>
      </c>
      <c r="G172" s="873">
        <v>791.43</v>
      </c>
      <c r="H172" s="873">
        <v>893.41</v>
      </c>
      <c r="I172" s="873">
        <v>910.01</v>
      </c>
      <c r="J172" s="873">
        <v>702.03</v>
      </c>
      <c r="K172" s="873">
        <v>699.56</v>
      </c>
      <c r="L172" s="873">
        <v>644.78</v>
      </c>
      <c r="M172" s="873">
        <v>642.71</v>
      </c>
      <c r="N172" s="873">
        <v>1023.45</v>
      </c>
      <c r="O172" s="873">
        <v>1031.46</v>
      </c>
      <c r="P172" s="873">
        <v>117.51</v>
      </c>
      <c r="Q172" s="873">
        <v>116.82</v>
      </c>
      <c r="R172" s="873">
        <v>188.58</v>
      </c>
      <c r="S172" s="873">
        <v>188.58</v>
      </c>
      <c r="T172" s="873">
        <v>2323.16</v>
      </c>
      <c r="U172" s="873">
        <v>2324.56</v>
      </c>
    </row>
    <row r="173" spans="2:21" s="634" customFormat="1" ht="27" hidden="1" customHeight="1">
      <c r="B173" s="503">
        <v>43617</v>
      </c>
      <c r="C173" s="877">
        <v>985.65888999999993</v>
      </c>
      <c r="D173" s="874">
        <v>708</v>
      </c>
      <c r="E173" s="874">
        <v>708</v>
      </c>
      <c r="F173" s="874">
        <v>804.12</v>
      </c>
      <c r="G173" s="874">
        <v>798.55</v>
      </c>
      <c r="H173" s="874">
        <v>897.9</v>
      </c>
      <c r="I173" s="874">
        <v>895.85</v>
      </c>
      <c r="J173" s="874">
        <v>724.36</v>
      </c>
      <c r="K173" s="874">
        <v>715.32</v>
      </c>
      <c r="L173" s="874">
        <v>655.26</v>
      </c>
      <c r="M173" s="874">
        <v>654.45000000000005</v>
      </c>
      <c r="N173" s="874">
        <v>1029.92</v>
      </c>
      <c r="O173" s="874">
        <v>1024.8800000000001</v>
      </c>
      <c r="P173" s="874">
        <v>122.1</v>
      </c>
      <c r="Q173" s="874">
        <v>121.33</v>
      </c>
      <c r="R173" s="874">
        <v>188.58</v>
      </c>
      <c r="S173" s="874">
        <v>188.58</v>
      </c>
      <c r="T173" s="874">
        <v>2332.9299999999998</v>
      </c>
      <c r="U173" s="874">
        <v>2327.79</v>
      </c>
    </row>
    <row r="174" spans="2:21" s="634" customFormat="1" ht="27" hidden="1" customHeight="1">
      <c r="B174" s="501">
        <v>43647</v>
      </c>
      <c r="C174" s="876">
        <v>975.17277999999999</v>
      </c>
      <c r="D174" s="873">
        <v>708</v>
      </c>
      <c r="E174" s="873">
        <v>708</v>
      </c>
      <c r="F174" s="873">
        <v>788.91</v>
      </c>
      <c r="G174" s="873">
        <v>793.58</v>
      </c>
      <c r="H174" s="873">
        <v>859.88</v>
      </c>
      <c r="I174" s="873">
        <v>882.52</v>
      </c>
      <c r="J174" s="873">
        <v>713.51</v>
      </c>
      <c r="K174" s="873">
        <v>716.19</v>
      </c>
      <c r="L174" s="873">
        <v>651.58000000000004</v>
      </c>
      <c r="M174" s="873">
        <v>653.59</v>
      </c>
      <c r="N174" s="873">
        <v>1027.75</v>
      </c>
      <c r="O174" s="873">
        <v>1028.17</v>
      </c>
      <c r="P174" s="873">
        <v>127.16</v>
      </c>
      <c r="Q174" s="873">
        <v>124.47</v>
      </c>
      <c r="R174" s="873">
        <v>188.57</v>
      </c>
      <c r="S174" s="873">
        <v>188.57</v>
      </c>
      <c r="T174" s="873">
        <v>2322.7800000000002</v>
      </c>
      <c r="U174" s="873">
        <v>2324.91</v>
      </c>
    </row>
    <row r="175" spans="2:21" s="634" customFormat="1" ht="27" hidden="1" customHeight="1">
      <c r="B175" s="503">
        <v>43678</v>
      </c>
      <c r="C175" s="877">
        <v>970.15305999999987</v>
      </c>
      <c r="D175" s="874">
        <v>708</v>
      </c>
      <c r="E175" s="874">
        <v>708</v>
      </c>
      <c r="F175" s="874">
        <v>783.71</v>
      </c>
      <c r="G175" s="874">
        <v>786.51</v>
      </c>
      <c r="H175" s="874">
        <v>863.14</v>
      </c>
      <c r="I175" s="874">
        <v>860.98</v>
      </c>
      <c r="J175" s="874">
        <v>721.22</v>
      </c>
      <c r="K175" s="874">
        <v>722.14</v>
      </c>
      <c r="L175" s="874">
        <v>667.73</v>
      </c>
      <c r="M175" s="874">
        <v>665.37</v>
      </c>
      <c r="N175" s="874">
        <v>986.82</v>
      </c>
      <c r="O175" s="874">
        <v>1001.65</v>
      </c>
      <c r="P175" s="874">
        <v>121.38</v>
      </c>
      <c r="Q175" s="874">
        <v>125.04</v>
      </c>
      <c r="R175" s="874">
        <v>188.58</v>
      </c>
      <c r="S175" s="874">
        <v>188.56</v>
      </c>
      <c r="T175" s="874">
        <v>2327.67</v>
      </c>
      <c r="U175" s="874">
        <v>2325.27</v>
      </c>
    </row>
    <row r="176" spans="2:21" s="634" customFormat="1" ht="27" hidden="1" customHeight="1">
      <c r="B176" s="501">
        <v>43709</v>
      </c>
      <c r="C176" s="876">
        <v>966.58678999999995</v>
      </c>
      <c r="D176" s="873">
        <v>708</v>
      </c>
      <c r="E176" s="873">
        <v>708</v>
      </c>
      <c r="F176" s="873">
        <v>773.46</v>
      </c>
      <c r="G176" s="873">
        <v>778.64</v>
      </c>
      <c r="H176" s="873">
        <v>869.39</v>
      </c>
      <c r="I176" s="873">
        <v>872.64</v>
      </c>
      <c r="J176" s="873">
        <v>713.47</v>
      </c>
      <c r="K176" s="873">
        <v>713.97</v>
      </c>
      <c r="L176" s="873">
        <v>655.54</v>
      </c>
      <c r="M176" s="873">
        <v>658.64</v>
      </c>
      <c r="N176" s="873">
        <v>992.76</v>
      </c>
      <c r="O176" s="873">
        <v>993.59</v>
      </c>
      <c r="P176" s="873">
        <v>124.8</v>
      </c>
      <c r="Q176" s="873">
        <v>123.46</v>
      </c>
      <c r="R176" s="873">
        <v>188.51</v>
      </c>
      <c r="S176" s="873">
        <v>188.54</v>
      </c>
      <c r="T176" s="873">
        <v>2324.46</v>
      </c>
      <c r="U176" s="873">
        <v>2326.6999999999998</v>
      </c>
    </row>
    <row r="177" spans="2:21" s="634" customFormat="1" ht="27" hidden="1" customHeight="1">
      <c r="B177" s="503">
        <v>43739</v>
      </c>
      <c r="C177" s="877">
        <v>977.98750999999982</v>
      </c>
      <c r="D177" s="874">
        <v>708</v>
      </c>
      <c r="E177" s="874">
        <v>708</v>
      </c>
      <c r="F177" s="874">
        <v>789.37</v>
      </c>
      <c r="G177" s="874">
        <v>781.46</v>
      </c>
      <c r="H177" s="874">
        <v>913.84</v>
      </c>
      <c r="I177" s="874">
        <v>893.85</v>
      </c>
      <c r="J177" s="874">
        <v>716.18</v>
      </c>
      <c r="K177" s="874">
        <v>711.81</v>
      </c>
      <c r="L177" s="874">
        <v>650.71</v>
      </c>
      <c r="M177" s="874">
        <v>653.83000000000004</v>
      </c>
      <c r="N177" s="874">
        <v>1004.4</v>
      </c>
      <c r="O177" s="874">
        <v>996.7</v>
      </c>
      <c r="P177" s="874">
        <v>123.81</v>
      </c>
      <c r="Q177" s="874">
        <v>122.07</v>
      </c>
      <c r="R177" s="874">
        <v>188.58</v>
      </c>
      <c r="S177" s="874">
        <v>188.55</v>
      </c>
      <c r="T177" s="874">
        <v>2330.16</v>
      </c>
      <c r="U177" s="874">
        <v>2327.7800000000002</v>
      </c>
    </row>
    <row r="178" spans="2:21" s="634" customFormat="1" ht="27" hidden="1" customHeight="1">
      <c r="B178" s="501">
        <v>43770</v>
      </c>
      <c r="C178" s="876">
        <v>973.38609999999994</v>
      </c>
      <c r="D178" s="873">
        <v>708</v>
      </c>
      <c r="E178" s="873">
        <v>708</v>
      </c>
      <c r="F178" s="873">
        <v>778.41</v>
      </c>
      <c r="G178" s="873">
        <v>781.87</v>
      </c>
      <c r="H178" s="873">
        <v>914.83</v>
      </c>
      <c r="I178" s="873">
        <v>910.84</v>
      </c>
      <c r="J178" s="873">
        <v>708.04</v>
      </c>
      <c r="K178" s="873">
        <v>712.37</v>
      </c>
      <c r="L178" s="873">
        <v>646.30999999999995</v>
      </c>
      <c r="M178" s="873">
        <v>649.79999999999995</v>
      </c>
      <c r="N178" s="873">
        <v>1006.33</v>
      </c>
      <c r="O178" s="873">
        <v>1007.47</v>
      </c>
      <c r="P178" s="873">
        <v>122.37</v>
      </c>
      <c r="Q178" s="873">
        <v>123.14</v>
      </c>
      <c r="R178" s="873">
        <v>188.59</v>
      </c>
      <c r="S178" s="873">
        <v>188.58</v>
      </c>
      <c r="T178" s="873">
        <v>2325.79</v>
      </c>
      <c r="U178" s="873">
        <v>2328.5300000000002</v>
      </c>
    </row>
    <row r="179" spans="2:21" s="634" customFormat="1" ht="27" hidden="1" customHeight="1">
      <c r="B179" s="503">
        <v>43800</v>
      </c>
      <c r="C179" s="877">
        <v>980.42646999999999</v>
      </c>
      <c r="D179" s="874">
        <v>708</v>
      </c>
      <c r="E179" s="874">
        <v>708</v>
      </c>
      <c r="F179" s="874">
        <v>792.87</v>
      </c>
      <c r="G179" s="874">
        <v>785.28</v>
      </c>
      <c r="H179" s="874">
        <v>927.63</v>
      </c>
      <c r="I179" s="874">
        <v>926.25</v>
      </c>
      <c r="J179" s="874">
        <v>730.8</v>
      </c>
      <c r="K179" s="874">
        <v>718.4</v>
      </c>
      <c r="L179" s="874">
        <v>650.59</v>
      </c>
      <c r="M179" s="874">
        <v>647.92999999999995</v>
      </c>
      <c r="N179" s="874">
        <v>1013.47</v>
      </c>
      <c r="O179" s="874">
        <v>1007.81</v>
      </c>
      <c r="P179" s="874">
        <v>118.91</v>
      </c>
      <c r="Q179" s="874">
        <v>120.98</v>
      </c>
      <c r="R179" s="874">
        <v>188.53</v>
      </c>
      <c r="S179" s="874">
        <v>188.55</v>
      </c>
      <c r="T179" s="874">
        <v>2332.9299999999998</v>
      </c>
      <c r="U179" s="874">
        <v>2329.75</v>
      </c>
    </row>
    <row r="180" spans="2:21" s="634" customFormat="1" ht="27" hidden="1" customHeight="1">
      <c r="B180" s="215">
        <v>2020</v>
      </c>
      <c r="C180" s="875"/>
      <c r="D180" s="875"/>
      <c r="E180" s="875"/>
      <c r="F180" s="875"/>
      <c r="G180" s="875"/>
      <c r="H180" s="875"/>
      <c r="I180" s="875"/>
      <c r="J180" s="875"/>
      <c r="K180" s="875"/>
      <c r="L180" s="875"/>
      <c r="M180" s="875"/>
      <c r="N180" s="875"/>
      <c r="O180" s="875"/>
      <c r="P180" s="875"/>
      <c r="Q180" s="875"/>
      <c r="R180" s="875"/>
      <c r="S180" s="875"/>
      <c r="T180" s="875"/>
      <c r="U180" s="875"/>
    </row>
    <row r="181" spans="2:21" s="634" customFormat="1" ht="27" hidden="1" customHeight="1">
      <c r="B181" s="501">
        <v>43831</v>
      </c>
      <c r="C181" s="876">
        <v>976.25754999999992</v>
      </c>
      <c r="D181" s="873">
        <v>708</v>
      </c>
      <c r="E181" s="873">
        <v>708</v>
      </c>
      <c r="F181" s="873">
        <v>778.87</v>
      </c>
      <c r="G181" s="873">
        <v>785.39</v>
      </c>
      <c r="H181" s="873">
        <v>920.46</v>
      </c>
      <c r="I181" s="873">
        <v>924</v>
      </c>
      <c r="J181" s="873">
        <v>727.45</v>
      </c>
      <c r="K181" s="873">
        <v>728.84</v>
      </c>
      <c r="L181" s="873">
        <v>649.28</v>
      </c>
      <c r="M181" s="873">
        <v>647.1</v>
      </c>
      <c r="N181" s="873">
        <v>1019.55</v>
      </c>
      <c r="O181" s="873">
        <v>1021.95</v>
      </c>
      <c r="P181" s="873">
        <v>118.54</v>
      </c>
      <c r="Q181" s="873">
        <v>119.33</v>
      </c>
      <c r="R181" s="873">
        <v>188.5</v>
      </c>
      <c r="S181" s="873">
        <v>188.51</v>
      </c>
      <c r="T181" s="873">
        <v>2326.79</v>
      </c>
      <c r="U181" s="873">
        <v>2330.25</v>
      </c>
    </row>
    <row r="182" spans="2:21" s="634" customFormat="1" ht="27" hidden="1" customHeight="1">
      <c r="B182" s="503">
        <v>43862</v>
      </c>
      <c r="C182" s="877">
        <v>973.65552000000002</v>
      </c>
      <c r="D182" s="874">
        <v>708</v>
      </c>
      <c r="E182" s="874">
        <v>708</v>
      </c>
      <c r="F182" s="874">
        <v>771.41</v>
      </c>
      <c r="G182" s="874">
        <v>771.8</v>
      </c>
      <c r="H182" s="874">
        <v>914.41</v>
      </c>
      <c r="I182" s="874">
        <v>918.55</v>
      </c>
      <c r="J182" s="874">
        <v>726.55</v>
      </c>
      <c r="K182" s="874">
        <v>724.46</v>
      </c>
      <c r="L182" s="874">
        <v>642.61</v>
      </c>
      <c r="M182" s="874">
        <v>643.14</v>
      </c>
      <c r="N182" s="874">
        <v>1007.63</v>
      </c>
      <c r="O182" s="874">
        <v>1010.98</v>
      </c>
      <c r="P182" s="874">
        <v>114.78</v>
      </c>
      <c r="Q182" s="874">
        <v>116.93</v>
      </c>
      <c r="R182" s="874">
        <v>188.47</v>
      </c>
      <c r="S182" s="874">
        <v>188.53</v>
      </c>
      <c r="T182" s="874">
        <v>2309.16</v>
      </c>
      <c r="U182" s="874">
        <v>2317.5300000000002</v>
      </c>
    </row>
    <row r="183" spans="2:21" s="634" customFormat="1" ht="27" hidden="1" customHeight="1">
      <c r="B183" s="501">
        <v>43891</v>
      </c>
      <c r="C183" s="876">
        <v>967.64319999999998</v>
      </c>
      <c r="D183" s="873">
        <v>708</v>
      </c>
      <c r="E183" s="873">
        <v>708</v>
      </c>
      <c r="F183" s="873">
        <v>779.15</v>
      </c>
      <c r="G183" s="873">
        <v>785.36</v>
      </c>
      <c r="H183" s="873">
        <v>872.4</v>
      </c>
      <c r="I183" s="873">
        <v>882.29</v>
      </c>
      <c r="J183" s="873">
        <v>736.58</v>
      </c>
      <c r="K183" s="873">
        <v>740.8</v>
      </c>
      <c r="L183" s="873">
        <v>653.29999999999995</v>
      </c>
      <c r="M183" s="873">
        <v>660.03</v>
      </c>
      <c r="N183" s="873">
        <v>997.75</v>
      </c>
      <c r="O183" s="873">
        <v>1009.58</v>
      </c>
      <c r="P183" s="873">
        <v>107.45</v>
      </c>
      <c r="Q183" s="873">
        <v>112.17</v>
      </c>
      <c r="R183" s="873">
        <v>188.24</v>
      </c>
      <c r="S183" s="873">
        <v>188.42</v>
      </c>
      <c r="T183" s="873">
        <v>2245.59</v>
      </c>
      <c r="U183" s="873">
        <v>2292.86</v>
      </c>
    </row>
    <row r="184" spans="2:21" s="634" customFormat="1" ht="27" hidden="1" customHeight="1">
      <c r="B184" s="503">
        <v>43922</v>
      </c>
      <c r="C184" s="877">
        <v>968.77760000000001</v>
      </c>
      <c r="D184" s="874">
        <v>708</v>
      </c>
      <c r="E184" s="874">
        <v>708</v>
      </c>
      <c r="F184" s="874">
        <v>768.05</v>
      </c>
      <c r="G184" s="874">
        <v>769.09</v>
      </c>
      <c r="H184" s="874">
        <v>881.84</v>
      </c>
      <c r="I184" s="874">
        <v>877.53</v>
      </c>
      <c r="J184" s="874">
        <v>725.7</v>
      </c>
      <c r="K184" s="874">
        <v>728.93</v>
      </c>
      <c r="L184" s="874">
        <v>663.91</v>
      </c>
      <c r="M184" s="874">
        <v>656</v>
      </c>
      <c r="N184" s="874">
        <v>1002.41</v>
      </c>
      <c r="O184" s="874">
        <v>999.74</v>
      </c>
      <c r="P184" s="874">
        <v>101.66</v>
      </c>
      <c r="Q184" s="874">
        <v>103.27</v>
      </c>
      <c r="R184" s="874">
        <v>188.16</v>
      </c>
      <c r="S184" s="874">
        <v>188.09</v>
      </c>
      <c r="T184" s="874">
        <v>2285.06</v>
      </c>
      <c r="U184" s="874">
        <v>2272.83</v>
      </c>
    </row>
    <row r="185" spans="2:21" s="634" customFormat="1" ht="27" hidden="1" customHeight="1">
      <c r="B185" s="501">
        <v>43952</v>
      </c>
      <c r="C185" s="876">
        <v>972.76220000000001</v>
      </c>
      <c r="D185" s="873">
        <v>708</v>
      </c>
      <c r="E185" s="873">
        <v>708</v>
      </c>
      <c r="F185" s="873">
        <v>785.09</v>
      </c>
      <c r="G185" s="873">
        <v>770.7</v>
      </c>
      <c r="H185" s="873">
        <v>872.93</v>
      </c>
      <c r="I185" s="873">
        <v>870.34</v>
      </c>
      <c r="J185" s="873">
        <v>730.15</v>
      </c>
      <c r="K185" s="873">
        <v>729.35</v>
      </c>
      <c r="L185" s="873">
        <v>655.87</v>
      </c>
      <c r="M185" s="873">
        <v>660.04</v>
      </c>
      <c r="N185" s="873">
        <v>986.89</v>
      </c>
      <c r="O185" s="873">
        <v>996.13</v>
      </c>
      <c r="P185" s="873">
        <v>104.27</v>
      </c>
      <c r="Q185" s="873">
        <v>101.74</v>
      </c>
      <c r="R185" s="873">
        <v>188.19</v>
      </c>
      <c r="S185" s="873">
        <v>188.24</v>
      </c>
      <c r="T185" s="873">
        <v>2293.96</v>
      </c>
      <c r="U185" s="873">
        <v>2288.31</v>
      </c>
    </row>
    <row r="186" spans="2:21" s="634" customFormat="1" ht="27" hidden="1" customHeight="1">
      <c r="B186" s="503">
        <v>43983</v>
      </c>
      <c r="C186" s="877">
        <v>975.37129999999991</v>
      </c>
      <c r="D186" s="874">
        <v>708</v>
      </c>
      <c r="E186" s="874">
        <v>708</v>
      </c>
      <c r="F186" s="874">
        <v>794.85</v>
      </c>
      <c r="G186" s="874">
        <v>795.71</v>
      </c>
      <c r="H186" s="874">
        <v>870</v>
      </c>
      <c r="I186" s="874">
        <v>885.54</v>
      </c>
      <c r="J186" s="874">
        <v>743.28</v>
      </c>
      <c r="K186" s="874">
        <v>742.14</v>
      </c>
      <c r="L186" s="874">
        <v>656.57</v>
      </c>
      <c r="M186" s="874">
        <v>657.35</v>
      </c>
      <c r="N186" s="874">
        <v>1000.67</v>
      </c>
      <c r="O186" s="874">
        <v>998.17</v>
      </c>
      <c r="P186" s="874">
        <v>103.23</v>
      </c>
      <c r="Q186" s="874">
        <v>103.79</v>
      </c>
      <c r="R186" s="874">
        <v>188.54</v>
      </c>
      <c r="S186" s="874">
        <v>188.46</v>
      </c>
      <c r="T186" s="874">
        <v>2298.06</v>
      </c>
      <c r="U186" s="874">
        <v>2297.64</v>
      </c>
    </row>
    <row r="187" spans="2:21" s="634" customFormat="1" ht="27" hidden="1" customHeight="1">
      <c r="B187" s="501">
        <v>44013</v>
      </c>
      <c r="C187" s="876">
        <v>1001.8666300000001</v>
      </c>
      <c r="D187" s="873">
        <v>708</v>
      </c>
      <c r="E187" s="873">
        <v>708</v>
      </c>
      <c r="F187" s="873">
        <v>829.58</v>
      </c>
      <c r="G187" s="873">
        <v>808.22</v>
      </c>
      <c r="H187" s="873">
        <v>913.63</v>
      </c>
      <c r="I187" s="873">
        <v>892.84</v>
      </c>
      <c r="J187" s="873">
        <v>770.69</v>
      </c>
      <c r="K187" s="873">
        <v>755.25</v>
      </c>
      <c r="L187" s="873">
        <v>673.01</v>
      </c>
      <c r="M187" s="873">
        <v>661.39</v>
      </c>
      <c r="N187" s="873">
        <v>1009.81</v>
      </c>
      <c r="O187" s="873">
        <v>1008.59</v>
      </c>
      <c r="P187" s="873">
        <v>101.97</v>
      </c>
      <c r="Q187" s="873">
        <v>103.08</v>
      </c>
      <c r="R187" s="873">
        <v>188.55</v>
      </c>
      <c r="S187" s="873">
        <v>188.55</v>
      </c>
      <c r="T187" s="873">
        <v>2311.2800000000002</v>
      </c>
      <c r="U187" s="873">
        <v>2301.37</v>
      </c>
    </row>
    <row r="188" spans="2:21" s="634" customFormat="1" ht="27" hidden="1" customHeight="1">
      <c r="B188" s="503">
        <v>44044</v>
      </c>
      <c r="C188" s="877">
        <v>1006.0071899999998</v>
      </c>
      <c r="D188" s="874">
        <v>708</v>
      </c>
      <c r="E188" s="874">
        <v>708</v>
      </c>
      <c r="F188" s="874">
        <v>841.71</v>
      </c>
      <c r="G188" s="874">
        <v>836.35</v>
      </c>
      <c r="H188" s="874">
        <v>943.26</v>
      </c>
      <c r="I188" s="874">
        <v>928.55</v>
      </c>
      <c r="J188" s="874">
        <v>782.03</v>
      </c>
      <c r="K188" s="874">
        <v>776.84</v>
      </c>
      <c r="L188" s="874">
        <v>669.25</v>
      </c>
      <c r="M188" s="874">
        <v>667.23</v>
      </c>
      <c r="N188" s="874">
        <v>1032.3699999999999</v>
      </c>
      <c r="O188" s="874">
        <v>1020.66</v>
      </c>
      <c r="P188" s="874">
        <v>96.44</v>
      </c>
      <c r="Q188" s="874">
        <v>97.19</v>
      </c>
      <c r="R188" s="874">
        <v>188.57</v>
      </c>
      <c r="S188" s="874">
        <v>188.58</v>
      </c>
      <c r="T188" s="874">
        <v>2314.6</v>
      </c>
      <c r="U188" s="874">
        <v>2313.0300000000002</v>
      </c>
    </row>
    <row r="189" spans="2:21" s="634" customFormat="1" ht="27" hidden="1" customHeight="1">
      <c r="B189" s="501">
        <v>44075</v>
      </c>
      <c r="C189" s="876">
        <v>997.96712999999988</v>
      </c>
      <c r="D189" s="873">
        <v>708</v>
      </c>
      <c r="E189" s="873">
        <v>708</v>
      </c>
      <c r="F189" s="873">
        <v>829.86</v>
      </c>
      <c r="G189" s="873">
        <v>834.08</v>
      </c>
      <c r="H189" s="873">
        <v>908.12</v>
      </c>
      <c r="I189" s="873">
        <v>917.26</v>
      </c>
      <c r="J189" s="873">
        <v>767.93</v>
      </c>
      <c r="K189" s="873">
        <v>773.07</v>
      </c>
      <c r="L189" s="873">
        <v>670.33</v>
      </c>
      <c r="M189" s="873">
        <v>669.8</v>
      </c>
      <c r="N189" s="873">
        <v>1038.21</v>
      </c>
      <c r="O189" s="873">
        <v>1038</v>
      </c>
      <c r="P189" s="873">
        <v>90.6</v>
      </c>
      <c r="Q189" s="873">
        <v>93.84</v>
      </c>
      <c r="R189" s="873">
        <v>188.55</v>
      </c>
      <c r="S189" s="873">
        <v>188.56</v>
      </c>
      <c r="T189" s="873">
        <v>2307.81</v>
      </c>
      <c r="U189" s="873">
        <v>2311.73</v>
      </c>
    </row>
    <row r="190" spans="2:21" s="634" customFormat="1" ht="27" hidden="1" customHeight="1">
      <c r="B190" s="503">
        <v>44105</v>
      </c>
      <c r="C190" s="877">
        <v>1000.8527599999999</v>
      </c>
      <c r="D190" s="874">
        <v>708</v>
      </c>
      <c r="E190" s="874">
        <v>708</v>
      </c>
      <c r="F190" s="874">
        <v>833.11</v>
      </c>
      <c r="G190" s="874">
        <v>833.17</v>
      </c>
      <c r="H190" s="874">
        <v>922.33</v>
      </c>
      <c r="I190" s="874">
        <v>918.43</v>
      </c>
      <c r="J190" s="874">
        <v>777.99</v>
      </c>
      <c r="K190" s="874">
        <v>775.3</v>
      </c>
      <c r="L190" s="874">
        <v>678.43</v>
      </c>
      <c r="M190" s="874">
        <v>671.69</v>
      </c>
      <c r="N190" s="874">
        <v>1053.9100000000001</v>
      </c>
      <c r="O190" s="874">
        <v>1051.25</v>
      </c>
      <c r="P190" s="874">
        <v>86.33</v>
      </c>
      <c r="Q190" s="874">
        <v>89.66</v>
      </c>
      <c r="R190" s="874">
        <v>188.58</v>
      </c>
      <c r="S190" s="874">
        <v>188.55</v>
      </c>
      <c r="T190" s="874">
        <v>2313.6999999999998</v>
      </c>
      <c r="U190" s="874">
        <v>2311.66</v>
      </c>
    </row>
    <row r="191" spans="2:21" s="634" customFormat="1" ht="27" hidden="1" customHeight="1">
      <c r="B191" s="501">
        <v>44136</v>
      </c>
      <c r="C191" s="876">
        <v>1013.9338099999999</v>
      </c>
      <c r="D191" s="873">
        <v>708</v>
      </c>
      <c r="E191" s="873">
        <v>708</v>
      </c>
      <c r="F191" s="873">
        <v>846.73</v>
      </c>
      <c r="G191" s="873">
        <v>836.37</v>
      </c>
      <c r="H191" s="873">
        <v>943.55</v>
      </c>
      <c r="I191" s="873">
        <v>932.46</v>
      </c>
      <c r="J191" s="873">
        <v>783.15</v>
      </c>
      <c r="K191" s="873">
        <v>776.84</v>
      </c>
      <c r="L191" s="873">
        <v>680.94</v>
      </c>
      <c r="M191" s="873">
        <v>678.49</v>
      </c>
      <c r="N191" s="873">
        <v>1073.54</v>
      </c>
      <c r="O191" s="873">
        <v>1070.83</v>
      </c>
      <c r="P191" s="873">
        <v>90.06</v>
      </c>
      <c r="Q191" s="873">
        <v>88.34</v>
      </c>
      <c r="R191" s="873">
        <v>188.57</v>
      </c>
      <c r="S191" s="873">
        <v>188.57</v>
      </c>
      <c r="T191" s="873">
        <v>2314.23</v>
      </c>
      <c r="U191" s="873">
        <v>2313.1799999999998</v>
      </c>
    </row>
    <row r="192" spans="2:21" s="634" customFormat="1" ht="27" hidden="1" customHeight="1">
      <c r="B192" s="503">
        <v>44166</v>
      </c>
      <c r="C192" s="877">
        <v>1021.15143</v>
      </c>
      <c r="D192" s="874">
        <v>708</v>
      </c>
      <c r="E192" s="874">
        <v>708</v>
      </c>
      <c r="F192" s="874">
        <v>869.15</v>
      </c>
      <c r="G192" s="874">
        <v>860.45</v>
      </c>
      <c r="H192" s="874">
        <v>963.63</v>
      </c>
      <c r="I192" s="874">
        <v>950.35</v>
      </c>
      <c r="J192" s="874">
        <v>801.85</v>
      </c>
      <c r="K192" s="874">
        <v>795.47</v>
      </c>
      <c r="L192" s="874">
        <v>685.73</v>
      </c>
      <c r="M192" s="874">
        <v>681.36</v>
      </c>
      <c r="N192" s="874">
        <v>1081.75</v>
      </c>
      <c r="O192" s="874">
        <v>1081.01</v>
      </c>
      <c r="P192" s="874">
        <v>95.93</v>
      </c>
      <c r="Q192" s="874">
        <v>91.72</v>
      </c>
      <c r="R192" s="874">
        <v>188.56</v>
      </c>
      <c r="S192" s="874">
        <v>188.53</v>
      </c>
      <c r="T192" s="874">
        <v>2323.35</v>
      </c>
      <c r="U192" s="874">
        <v>2320.38</v>
      </c>
    </row>
    <row r="193" spans="2:21" s="634" customFormat="1" ht="27" hidden="1" customHeight="1">
      <c r="B193" s="215">
        <v>2021</v>
      </c>
      <c r="C193" s="875"/>
      <c r="D193" s="875"/>
      <c r="E193" s="875"/>
      <c r="F193" s="875"/>
      <c r="G193" s="875"/>
      <c r="H193" s="875"/>
      <c r="I193" s="875"/>
      <c r="J193" s="875"/>
      <c r="K193" s="875"/>
      <c r="L193" s="875"/>
      <c r="M193" s="875"/>
      <c r="N193" s="875"/>
      <c r="O193" s="875"/>
      <c r="P193" s="875"/>
      <c r="Q193" s="875"/>
      <c r="R193" s="875"/>
      <c r="S193" s="875"/>
      <c r="T193" s="875"/>
      <c r="U193" s="875"/>
    </row>
    <row r="194" spans="2:21" s="634" customFormat="1" ht="27" hidden="1" customHeight="1">
      <c r="B194" s="501">
        <v>44197</v>
      </c>
      <c r="C194" s="876">
        <v>1021.5272</v>
      </c>
      <c r="D194" s="873">
        <v>708</v>
      </c>
      <c r="E194" s="873">
        <v>708</v>
      </c>
      <c r="F194" s="873">
        <v>858.29</v>
      </c>
      <c r="G194" s="873">
        <v>861.11</v>
      </c>
      <c r="H194" s="873">
        <v>969.47</v>
      </c>
      <c r="I194" s="873">
        <v>964.49</v>
      </c>
      <c r="J194" s="873">
        <v>794.36</v>
      </c>
      <c r="K194" s="873">
        <v>797.63</v>
      </c>
      <c r="L194" s="873">
        <v>675.61</v>
      </c>
      <c r="M194" s="873">
        <v>682</v>
      </c>
      <c r="N194" s="873">
        <v>1100.27</v>
      </c>
      <c r="O194" s="873">
        <v>1092.96</v>
      </c>
      <c r="P194" s="873">
        <v>96.68</v>
      </c>
      <c r="Q194" s="873">
        <v>95.38</v>
      </c>
      <c r="R194" s="873">
        <v>188.55</v>
      </c>
      <c r="S194" s="873">
        <v>188.53</v>
      </c>
      <c r="T194" s="873">
        <v>2336.0100000000002</v>
      </c>
      <c r="U194" s="873">
        <v>2332.63</v>
      </c>
    </row>
    <row r="195" spans="2:21" s="634" customFormat="1" ht="27" hidden="1" customHeight="1">
      <c r="B195" s="503">
        <v>44228</v>
      </c>
      <c r="C195" s="877">
        <v>1020.4424299999999</v>
      </c>
      <c r="D195" s="874">
        <v>708</v>
      </c>
      <c r="E195" s="874">
        <v>708</v>
      </c>
      <c r="F195" s="874">
        <v>853.98</v>
      </c>
      <c r="G195" s="874">
        <v>856.04</v>
      </c>
      <c r="H195" s="874">
        <v>985.38</v>
      </c>
      <c r="I195" s="874">
        <v>981.04</v>
      </c>
      <c r="J195" s="874">
        <v>778.47</v>
      </c>
      <c r="K195" s="874">
        <v>788.65</v>
      </c>
      <c r="L195" s="874">
        <v>663.63</v>
      </c>
      <c r="M195" s="874">
        <v>671.8</v>
      </c>
      <c r="N195" s="874">
        <v>1092.22</v>
      </c>
      <c r="O195" s="874">
        <v>1095.05</v>
      </c>
      <c r="P195" s="874">
        <v>95.25</v>
      </c>
      <c r="Q195" s="874">
        <v>99.71</v>
      </c>
      <c r="R195" s="874">
        <v>188.55</v>
      </c>
      <c r="S195" s="874">
        <v>188.55</v>
      </c>
      <c r="T195" s="874">
        <v>2336.17</v>
      </c>
      <c r="U195" s="874">
        <v>2337.37</v>
      </c>
    </row>
    <row r="196" spans="2:21" s="634" customFormat="1" ht="27" hidden="1" customHeight="1">
      <c r="B196" s="501">
        <v>44256</v>
      </c>
      <c r="C196" s="876">
        <v>1004.80189</v>
      </c>
      <c r="D196" s="873">
        <v>708</v>
      </c>
      <c r="E196" s="873">
        <v>708</v>
      </c>
      <c r="F196" s="873">
        <v>828.02</v>
      </c>
      <c r="G196" s="873">
        <v>842.05</v>
      </c>
      <c r="H196" s="873">
        <v>970.81</v>
      </c>
      <c r="I196" s="873">
        <v>979.86</v>
      </c>
      <c r="J196" s="873">
        <v>749.14</v>
      </c>
      <c r="K196" s="873">
        <v>761.26</v>
      </c>
      <c r="L196" s="873">
        <v>637.91999999999996</v>
      </c>
      <c r="M196" s="873">
        <v>650.66</v>
      </c>
      <c r="N196" s="873">
        <v>1077.53</v>
      </c>
      <c r="O196" s="873">
        <v>1086.3800000000001</v>
      </c>
      <c r="P196" s="873">
        <v>84.93</v>
      </c>
      <c r="Q196" s="873">
        <v>92.2</v>
      </c>
      <c r="R196" s="873">
        <v>188.57</v>
      </c>
      <c r="S196" s="873">
        <v>188.55</v>
      </c>
      <c r="T196" s="873">
        <v>2338.33</v>
      </c>
      <c r="U196" s="873">
        <v>2339.1</v>
      </c>
    </row>
    <row r="197" spans="2:21" s="634" customFormat="1" ht="27" hidden="1" customHeight="1">
      <c r="B197" s="503">
        <v>44287</v>
      </c>
      <c r="C197" s="877">
        <v>1018.1169100000001</v>
      </c>
      <c r="D197" s="874">
        <v>708</v>
      </c>
      <c r="E197" s="874">
        <v>708</v>
      </c>
      <c r="F197" s="874">
        <v>858.11</v>
      </c>
      <c r="G197" s="874">
        <v>845.31</v>
      </c>
      <c r="H197" s="874">
        <v>986.87</v>
      </c>
      <c r="I197" s="874">
        <v>979.29</v>
      </c>
      <c r="J197" s="874">
        <v>765.54</v>
      </c>
      <c r="K197" s="874">
        <v>777.47</v>
      </c>
      <c r="L197" s="874">
        <v>651.19000000000005</v>
      </c>
      <c r="M197" s="874">
        <v>648.37</v>
      </c>
      <c r="N197" s="874">
        <v>1083.99</v>
      </c>
      <c r="O197" s="874">
        <v>1093.03</v>
      </c>
      <c r="P197" s="874">
        <v>86.39</v>
      </c>
      <c r="Q197" s="874">
        <v>86.19</v>
      </c>
      <c r="R197" s="874">
        <v>188.59</v>
      </c>
      <c r="S197" s="874">
        <v>188.57</v>
      </c>
      <c r="T197" s="874">
        <v>2349.75</v>
      </c>
      <c r="U197" s="874">
        <v>2345.13</v>
      </c>
    </row>
    <row r="198" spans="2:21" s="634" customFormat="1" ht="27" hidden="1" customHeight="1">
      <c r="B198" s="501">
        <v>44317</v>
      </c>
      <c r="C198" s="876">
        <v>1024.2710299999999</v>
      </c>
      <c r="D198" s="873">
        <v>708</v>
      </c>
      <c r="E198" s="873">
        <v>708</v>
      </c>
      <c r="F198" s="873">
        <v>862.71</v>
      </c>
      <c r="G198" s="873">
        <v>858.4</v>
      </c>
      <c r="H198" s="873">
        <v>1003.87</v>
      </c>
      <c r="I198" s="873">
        <v>993.89</v>
      </c>
      <c r="J198" s="873">
        <v>786.59</v>
      </c>
      <c r="K198" s="873">
        <v>782.73</v>
      </c>
      <c r="L198" s="873">
        <v>644.9</v>
      </c>
      <c r="M198" s="873">
        <v>647.63</v>
      </c>
      <c r="N198" s="873">
        <v>1111.78</v>
      </c>
      <c r="O198" s="873">
        <v>1099.52</v>
      </c>
      <c r="P198" s="873">
        <v>82.52</v>
      </c>
      <c r="Q198" s="873">
        <v>84.4</v>
      </c>
      <c r="R198" s="873">
        <v>188.55</v>
      </c>
      <c r="S198" s="873">
        <v>188.58</v>
      </c>
      <c r="T198" s="873">
        <v>2351.39</v>
      </c>
      <c r="U198" s="873">
        <v>2349.64</v>
      </c>
    </row>
    <row r="199" spans="2:21" s="634" customFormat="1" ht="27" hidden="1" customHeight="1">
      <c r="B199" s="503">
        <v>44348</v>
      </c>
      <c r="C199" s="877">
        <v>1011.3317799999999</v>
      </c>
      <c r="D199" s="874">
        <v>708</v>
      </c>
      <c r="E199" s="874">
        <v>708</v>
      </c>
      <c r="F199" s="874">
        <v>841.6</v>
      </c>
      <c r="G199" s="874">
        <v>852.25</v>
      </c>
      <c r="H199" s="874">
        <v>979.47</v>
      </c>
      <c r="I199" s="874">
        <v>992</v>
      </c>
      <c r="J199" s="874">
        <v>767.52</v>
      </c>
      <c r="K199" s="874">
        <v>779.3</v>
      </c>
      <c r="L199" s="874">
        <v>640</v>
      </c>
      <c r="M199" s="874">
        <v>642.61</v>
      </c>
      <c r="N199" s="874">
        <v>1095.29</v>
      </c>
      <c r="O199" s="874">
        <v>1101.01</v>
      </c>
      <c r="P199" s="874">
        <v>80.92</v>
      </c>
      <c r="Q199" s="874">
        <v>81.98</v>
      </c>
      <c r="R199" s="874">
        <v>188.57</v>
      </c>
      <c r="S199" s="874">
        <v>188.57</v>
      </c>
      <c r="T199" s="874">
        <v>2348.73</v>
      </c>
      <c r="U199" s="874">
        <v>2349.65</v>
      </c>
    </row>
    <row r="200" spans="2:21" s="634" customFormat="1" ht="27" hidden="1" customHeight="1">
      <c r="B200" s="501">
        <v>44378</v>
      </c>
      <c r="C200" s="876">
        <v>1012.99793</v>
      </c>
      <c r="D200" s="873">
        <v>708</v>
      </c>
      <c r="E200" s="873">
        <v>708</v>
      </c>
      <c r="F200" s="873">
        <v>838.52</v>
      </c>
      <c r="G200" s="873">
        <v>836.7</v>
      </c>
      <c r="H200" s="873">
        <v>985.06</v>
      </c>
      <c r="I200" s="873">
        <v>978.37</v>
      </c>
      <c r="J200" s="873">
        <v>778.03</v>
      </c>
      <c r="K200" s="873">
        <v>770.05</v>
      </c>
      <c r="L200" s="873">
        <v>644.19000000000005</v>
      </c>
      <c r="M200" s="873">
        <v>640.52</v>
      </c>
      <c r="N200" s="873">
        <v>1092.44</v>
      </c>
      <c r="O200" s="873">
        <v>1092.27</v>
      </c>
      <c r="P200" s="873">
        <v>82.67</v>
      </c>
      <c r="Q200" s="873">
        <v>82.02</v>
      </c>
      <c r="R200" s="873">
        <v>188.57</v>
      </c>
      <c r="S200" s="873">
        <v>188.56</v>
      </c>
      <c r="T200" s="873">
        <v>2353.58</v>
      </c>
      <c r="U200" s="873">
        <v>2350.44</v>
      </c>
    </row>
    <row r="201" spans="2:21" s="634" customFormat="1" ht="27" hidden="1" customHeight="1">
      <c r="B201" s="503">
        <v>44409</v>
      </c>
      <c r="C201" s="877">
        <v>1009.80034</v>
      </c>
      <c r="D201" s="874">
        <v>708</v>
      </c>
      <c r="E201" s="874">
        <v>708</v>
      </c>
      <c r="F201" s="874">
        <v>835.77</v>
      </c>
      <c r="G201" s="874">
        <v>833.07</v>
      </c>
      <c r="H201" s="874">
        <v>974.56</v>
      </c>
      <c r="I201" s="874">
        <v>976.46</v>
      </c>
      <c r="J201" s="874">
        <v>772.5</v>
      </c>
      <c r="K201" s="874">
        <v>774.32</v>
      </c>
      <c r="L201" s="874">
        <v>643.49</v>
      </c>
      <c r="M201" s="874">
        <v>644.07000000000005</v>
      </c>
      <c r="N201" s="874">
        <v>1093.43</v>
      </c>
      <c r="O201" s="874">
        <v>1091.95</v>
      </c>
      <c r="P201" s="874">
        <v>84.38</v>
      </c>
      <c r="Q201" s="874">
        <v>83.48</v>
      </c>
      <c r="R201" s="874">
        <v>188.56</v>
      </c>
      <c r="S201" s="874">
        <v>188.57</v>
      </c>
      <c r="T201" s="874">
        <v>2351.39</v>
      </c>
      <c r="U201" s="874">
        <v>2351.36</v>
      </c>
    </row>
    <row r="202" spans="2:21" s="634" customFormat="1" ht="27" hidden="1" customHeight="1">
      <c r="B202" s="501">
        <v>44440</v>
      </c>
      <c r="C202" s="876">
        <v>998.88882999999998</v>
      </c>
      <c r="D202" s="873">
        <v>708</v>
      </c>
      <c r="E202" s="873">
        <v>708</v>
      </c>
      <c r="F202" s="873">
        <v>820.99</v>
      </c>
      <c r="G202" s="873">
        <v>832.58</v>
      </c>
      <c r="H202" s="873">
        <v>951.11</v>
      </c>
      <c r="I202" s="873">
        <v>971.57</v>
      </c>
      <c r="J202" s="873">
        <v>757.73</v>
      </c>
      <c r="K202" s="873">
        <v>766.54</v>
      </c>
      <c r="L202" s="873">
        <v>631.82000000000005</v>
      </c>
      <c r="M202" s="873">
        <v>642.01</v>
      </c>
      <c r="N202" s="873">
        <v>1093.33</v>
      </c>
      <c r="O202" s="873">
        <v>1095.03</v>
      </c>
      <c r="P202" s="873">
        <v>79.319999999999993</v>
      </c>
      <c r="Q202" s="873">
        <v>82.7</v>
      </c>
      <c r="R202" s="873">
        <v>188.55</v>
      </c>
      <c r="S202" s="873">
        <v>188.56</v>
      </c>
      <c r="T202" s="873">
        <v>2344.5300000000002</v>
      </c>
      <c r="U202" s="873">
        <v>2350.4699999999998</v>
      </c>
    </row>
    <row r="203" spans="2:21" s="634" customFormat="1" ht="27" hidden="1" customHeight="1">
      <c r="B203" s="503">
        <v>44470</v>
      </c>
      <c r="C203" s="877">
        <v>1003.5044200000001</v>
      </c>
      <c r="D203" s="874">
        <v>708</v>
      </c>
      <c r="E203" s="874">
        <v>708</v>
      </c>
      <c r="F203" s="874">
        <v>817.41</v>
      </c>
      <c r="G203" s="874">
        <v>820.12</v>
      </c>
      <c r="H203" s="874">
        <v>967.63</v>
      </c>
      <c r="I203" s="874">
        <v>967.53</v>
      </c>
      <c r="J203" s="874">
        <v>771.98</v>
      </c>
      <c r="K203" s="874">
        <v>765.49</v>
      </c>
      <c r="L203" s="874">
        <v>620.65</v>
      </c>
      <c r="M203" s="874">
        <v>625.51</v>
      </c>
      <c r="N203" s="874">
        <v>1104.05</v>
      </c>
      <c r="O203" s="874">
        <v>1101.2</v>
      </c>
      <c r="P203" s="874">
        <v>73.61</v>
      </c>
      <c r="Q203" s="874">
        <v>76.89</v>
      </c>
      <c r="R203" s="874">
        <v>188.55</v>
      </c>
      <c r="S203" s="874">
        <v>188.56</v>
      </c>
      <c r="T203" s="874">
        <v>2344.37</v>
      </c>
      <c r="U203" s="874">
        <v>2344.84</v>
      </c>
    </row>
    <row r="204" spans="2:21" s="634" customFormat="1" ht="27" hidden="1" customHeight="1">
      <c r="B204" s="501">
        <v>44501</v>
      </c>
      <c r="C204" s="876">
        <v>993.16719999999998</v>
      </c>
      <c r="D204" s="873">
        <v>708</v>
      </c>
      <c r="E204" s="873">
        <v>708</v>
      </c>
      <c r="F204" s="873">
        <v>799.98</v>
      </c>
      <c r="G204" s="873">
        <v>807.49</v>
      </c>
      <c r="H204" s="873">
        <v>941.92</v>
      </c>
      <c r="I204" s="873">
        <v>952.65</v>
      </c>
      <c r="J204" s="873">
        <v>767.77</v>
      </c>
      <c r="K204" s="873">
        <v>767.46</v>
      </c>
      <c r="L204" s="873">
        <v>625.34</v>
      </c>
      <c r="M204" s="873">
        <v>620.69000000000005</v>
      </c>
      <c r="N204" s="873">
        <v>1109.71</v>
      </c>
      <c r="O204" s="873">
        <v>1106.92</v>
      </c>
      <c r="P204" s="873">
        <v>54.87</v>
      </c>
      <c r="Q204" s="873">
        <v>66.92</v>
      </c>
      <c r="R204" s="873">
        <v>188.51</v>
      </c>
      <c r="S204" s="873">
        <v>188.54</v>
      </c>
      <c r="T204" s="873">
        <v>2337.4</v>
      </c>
      <c r="U204" s="873">
        <v>2339.98</v>
      </c>
    </row>
    <row r="205" spans="2:21" s="634" customFormat="1" ht="27" hidden="1" customHeight="1">
      <c r="B205" s="503">
        <v>44531</v>
      </c>
      <c r="C205" s="877">
        <v>992.30930999999987</v>
      </c>
      <c r="D205" s="874">
        <v>708</v>
      </c>
      <c r="E205" s="874">
        <v>708</v>
      </c>
      <c r="F205" s="874">
        <v>801.01</v>
      </c>
      <c r="G205" s="874">
        <v>799.11</v>
      </c>
      <c r="H205" s="874">
        <v>953.45</v>
      </c>
      <c r="I205" s="874">
        <v>940.18</v>
      </c>
      <c r="J205" s="874">
        <v>771.87</v>
      </c>
      <c r="K205" s="874">
        <v>767.71</v>
      </c>
      <c r="L205" s="874">
        <v>614.37</v>
      </c>
      <c r="M205" s="874">
        <v>621.27</v>
      </c>
      <c r="N205" s="874">
        <v>1110.43</v>
      </c>
      <c r="O205" s="874">
        <v>1110.5999999999999</v>
      </c>
      <c r="P205" s="874">
        <v>54.76</v>
      </c>
      <c r="Q205" s="874">
        <v>53.25</v>
      </c>
      <c r="R205" s="874">
        <v>188.39</v>
      </c>
      <c r="S205" s="874">
        <v>188.45</v>
      </c>
      <c r="T205" s="874">
        <v>2336.94</v>
      </c>
      <c r="U205" s="874">
        <v>2335.86</v>
      </c>
    </row>
    <row r="206" spans="2:21" s="634" customFormat="1" ht="27" hidden="1" customHeight="1">
      <c r="B206" s="215">
        <v>2022</v>
      </c>
      <c r="C206" s="875"/>
      <c r="D206" s="875"/>
      <c r="E206" s="875"/>
      <c r="F206" s="875"/>
      <c r="G206" s="875"/>
      <c r="H206" s="875"/>
      <c r="I206" s="875"/>
      <c r="J206" s="875"/>
      <c r="K206" s="875"/>
      <c r="L206" s="875"/>
      <c r="M206" s="875"/>
      <c r="N206" s="875"/>
      <c r="O206" s="875"/>
      <c r="P206" s="875"/>
      <c r="Q206" s="875"/>
      <c r="R206" s="875"/>
      <c r="S206" s="875"/>
      <c r="T206" s="875"/>
      <c r="U206" s="875"/>
    </row>
    <row r="207" spans="2:21" s="634" customFormat="1" ht="27" hidden="1" customHeight="1">
      <c r="B207" s="501">
        <v>44562</v>
      </c>
      <c r="C207" s="876">
        <v>986.77202</v>
      </c>
      <c r="D207" s="873">
        <v>708</v>
      </c>
      <c r="E207" s="873">
        <v>708</v>
      </c>
      <c r="F207" s="873">
        <v>789.62</v>
      </c>
      <c r="G207" s="873">
        <v>801.45</v>
      </c>
      <c r="H207" s="873">
        <v>948.96</v>
      </c>
      <c r="I207" s="873">
        <v>959.22</v>
      </c>
      <c r="J207" s="873">
        <v>759.77</v>
      </c>
      <c r="K207" s="873">
        <v>770.48</v>
      </c>
      <c r="L207" s="873">
        <v>612.69000000000005</v>
      </c>
      <c r="M207" s="873">
        <v>615.63</v>
      </c>
      <c r="N207" s="873">
        <v>1111.82</v>
      </c>
      <c r="O207" s="873">
        <v>1112.8</v>
      </c>
      <c r="P207" s="873">
        <v>52.16</v>
      </c>
      <c r="Q207" s="873">
        <v>52.19</v>
      </c>
      <c r="R207" s="873">
        <v>188.5</v>
      </c>
      <c r="S207" s="873">
        <v>188.45</v>
      </c>
      <c r="T207" s="873">
        <v>2333.9299999999998</v>
      </c>
      <c r="U207" s="873">
        <v>2338.38</v>
      </c>
    </row>
    <row r="208" spans="2:21" s="634" customFormat="1" ht="27" hidden="1" customHeight="1">
      <c r="B208" s="503">
        <v>44593</v>
      </c>
      <c r="C208" s="877">
        <v>988.95573999999999</v>
      </c>
      <c r="D208" s="874">
        <v>708</v>
      </c>
      <c r="E208" s="874">
        <v>708</v>
      </c>
      <c r="F208" s="874">
        <v>788.49</v>
      </c>
      <c r="G208" s="874">
        <v>801.51</v>
      </c>
      <c r="H208" s="874">
        <v>943.94</v>
      </c>
      <c r="I208" s="874">
        <v>956.91</v>
      </c>
      <c r="J208" s="874">
        <v>763.25</v>
      </c>
      <c r="K208" s="874">
        <v>766.14</v>
      </c>
      <c r="L208" s="874">
        <v>612.03</v>
      </c>
      <c r="M208" s="874">
        <v>613.91999999999996</v>
      </c>
      <c r="N208" s="874">
        <v>1120.54</v>
      </c>
      <c r="O208" s="874">
        <v>1114.83</v>
      </c>
      <c r="P208" s="874">
        <v>50.23</v>
      </c>
      <c r="Q208" s="874">
        <v>51.92</v>
      </c>
      <c r="R208" s="874">
        <v>188.51</v>
      </c>
      <c r="S208" s="874">
        <v>188.5</v>
      </c>
      <c r="T208" s="874">
        <v>2332.7800000000002</v>
      </c>
      <c r="U208" s="874">
        <v>2337.81</v>
      </c>
    </row>
    <row r="209" spans="2:21" s="634" customFormat="1" ht="27" hidden="1" customHeight="1">
      <c r="B209" s="501">
        <v>44621</v>
      </c>
      <c r="C209" s="876">
        <v>980.12160000000006</v>
      </c>
      <c r="D209" s="873">
        <v>708</v>
      </c>
      <c r="E209" s="873">
        <v>708</v>
      </c>
      <c r="F209" s="873">
        <v>789.34</v>
      </c>
      <c r="G209" s="873">
        <v>778.55</v>
      </c>
      <c r="H209" s="873">
        <v>927.6</v>
      </c>
      <c r="I209" s="873">
        <v>931.46</v>
      </c>
      <c r="J209" s="873">
        <v>764.69</v>
      </c>
      <c r="K209" s="873">
        <v>760.92</v>
      </c>
      <c r="L209" s="873">
        <v>578.58000000000004</v>
      </c>
      <c r="M209" s="873">
        <v>597.22</v>
      </c>
      <c r="N209" s="873">
        <v>1113.8499999999999</v>
      </c>
      <c r="O209" s="873">
        <v>1114.6199999999999</v>
      </c>
      <c r="P209" s="873">
        <v>48.25</v>
      </c>
      <c r="Q209" s="873">
        <v>48.53</v>
      </c>
      <c r="R209" s="873">
        <v>188.51</v>
      </c>
      <c r="S209" s="873">
        <v>188.51</v>
      </c>
      <c r="T209" s="873">
        <v>2326.87</v>
      </c>
      <c r="U209" s="873">
        <v>2327.59</v>
      </c>
    </row>
    <row r="210" spans="2:21" s="634" customFormat="1" ht="27" hidden="1" customHeight="1">
      <c r="B210" s="503">
        <v>44652</v>
      </c>
      <c r="C210" s="877">
        <v>953.1087</v>
      </c>
      <c r="D210" s="874">
        <v>708</v>
      </c>
      <c r="E210" s="874">
        <v>708</v>
      </c>
      <c r="F210" s="874">
        <v>743.65</v>
      </c>
      <c r="G210" s="874">
        <v>766.08</v>
      </c>
      <c r="H210" s="874">
        <v>885.48</v>
      </c>
      <c r="I210" s="874">
        <v>916.81</v>
      </c>
      <c r="J210" s="874">
        <v>728.88</v>
      </c>
      <c r="K210" s="874">
        <v>750.19</v>
      </c>
      <c r="L210" s="874">
        <v>543.58000000000004</v>
      </c>
      <c r="M210" s="874">
        <v>560.72</v>
      </c>
      <c r="N210" s="874">
        <v>1071.23</v>
      </c>
      <c r="O210" s="874">
        <v>1101.92</v>
      </c>
      <c r="P210" s="874">
        <v>47.78</v>
      </c>
      <c r="Q210" s="874">
        <v>48.1</v>
      </c>
      <c r="R210" s="874">
        <v>188.55</v>
      </c>
      <c r="S210" s="874">
        <v>188.56</v>
      </c>
      <c r="T210" s="874">
        <v>2309.31</v>
      </c>
      <c r="U210" s="874">
        <v>2317.8000000000002</v>
      </c>
    </row>
    <row r="211" spans="2:21" s="634" customFormat="1" ht="27" hidden="1" customHeight="1">
      <c r="B211" s="501">
        <v>44682</v>
      </c>
      <c r="C211" s="876">
        <v>956.93729999999982</v>
      </c>
      <c r="D211" s="873">
        <v>708</v>
      </c>
      <c r="E211" s="873">
        <v>708</v>
      </c>
      <c r="F211" s="873">
        <v>759.92</v>
      </c>
      <c r="G211" s="873">
        <v>747.74</v>
      </c>
      <c r="H211" s="873">
        <v>891.99</v>
      </c>
      <c r="I211" s="873">
        <v>878.87</v>
      </c>
      <c r="J211" s="873">
        <v>736.62</v>
      </c>
      <c r="K211" s="873">
        <v>720.18</v>
      </c>
      <c r="L211" s="873">
        <v>552.5</v>
      </c>
      <c r="M211" s="873">
        <v>549.1</v>
      </c>
      <c r="N211" s="873">
        <v>1061.03</v>
      </c>
      <c r="O211" s="873">
        <v>1053.3499999999999</v>
      </c>
      <c r="P211" s="873">
        <v>43.15</v>
      </c>
      <c r="Q211" s="873">
        <v>45.05</v>
      </c>
      <c r="R211" s="873">
        <v>188.55</v>
      </c>
      <c r="S211" s="873">
        <v>188.53</v>
      </c>
      <c r="T211" s="873">
        <v>2311.35</v>
      </c>
      <c r="U211" s="873">
        <v>2307.34</v>
      </c>
    </row>
    <row r="212" spans="2:21" s="634" customFormat="1" ht="27" hidden="1" customHeight="1">
      <c r="B212" s="503">
        <v>44713</v>
      </c>
      <c r="C212" s="877">
        <v>941.39601999999991</v>
      </c>
      <c r="D212" s="874">
        <v>708</v>
      </c>
      <c r="E212" s="874">
        <v>708</v>
      </c>
      <c r="F212" s="874">
        <v>739.26</v>
      </c>
      <c r="G212" s="874">
        <v>747.3</v>
      </c>
      <c r="H212" s="874">
        <v>857.94</v>
      </c>
      <c r="I212" s="874">
        <v>870.98</v>
      </c>
      <c r="J212" s="874">
        <v>741.17</v>
      </c>
      <c r="K212" s="874">
        <v>728.63</v>
      </c>
      <c r="L212" s="874">
        <v>518</v>
      </c>
      <c r="M212" s="874">
        <v>527.66</v>
      </c>
      <c r="N212" s="874">
        <v>1056.1600000000001</v>
      </c>
      <c r="O212" s="874">
        <v>1056.1300000000001</v>
      </c>
      <c r="P212" s="874">
        <v>42.55</v>
      </c>
      <c r="Q212" s="874">
        <v>41.77</v>
      </c>
      <c r="R212" s="874">
        <v>188.49</v>
      </c>
      <c r="S212" s="874">
        <v>188.5</v>
      </c>
      <c r="T212" s="874">
        <v>2305.02</v>
      </c>
      <c r="U212" s="874">
        <v>2305.9899999999998</v>
      </c>
    </row>
    <row r="213" spans="2:21" s="634" customFormat="1" ht="27" hidden="1" customHeight="1">
      <c r="B213" s="501">
        <v>44743</v>
      </c>
      <c r="C213" s="876">
        <v>938.43240000000003</v>
      </c>
      <c r="D213" s="873">
        <v>708</v>
      </c>
      <c r="E213" s="873">
        <v>708</v>
      </c>
      <c r="F213" s="873">
        <v>722.79</v>
      </c>
      <c r="G213" s="873">
        <v>722.05</v>
      </c>
      <c r="H213" s="873">
        <v>860.77</v>
      </c>
      <c r="I213" s="873">
        <v>849.06</v>
      </c>
      <c r="J213" s="873">
        <v>742.54</v>
      </c>
      <c r="K213" s="873">
        <v>731.05</v>
      </c>
      <c r="L213" s="873">
        <v>530.66999999999996</v>
      </c>
      <c r="M213" s="873">
        <v>517.80999999999995</v>
      </c>
      <c r="N213" s="873">
        <v>1048.6500000000001</v>
      </c>
      <c r="O213" s="873">
        <v>1050.1500000000001</v>
      </c>
      <c r="P213" s="873">
        <v>39.479999999999997</v>
      </c>
      <c r="Q213" s="873">
        <v>40.590000000000003</v>
      </c>
      <c r="R213" s="873">
        <v>188.29</v>
      </c>
      <c r="S213" s="873">
        <v>188.34</v>
      </c>
      <c r="T213" s="873">
        <v>2303.37</v>
      </c>
      <c r="U213" s="873">
        <v>2301.0500000000002</v>
      </c>
    </row>
    <row r="214" spans="2:21" s="634" customFormat="1" ht="27" hidden="1" customHeight="1">
      <c r="B214" s="503">
        <v>44774</v>
      </c>
      <c r="C214" s="877">
        <v>922.65005999999994</v>
      </c>
      <c r="D214" s="874">
        <v>708</v>
      </c>
      <c r="E214" s="874">
        <v>708</v>
      </c>
      <c r="F214" s="874">
        <v>710.06</v>
      </c>
      <c r="G214" s="874">
        <v>715.87</v>
      </c>
      <c r="H214" s="874">
        <v>826.32</v>
      </c>
      <c r="I214" s="874">
        <v>847.48</v>
      </c>
      <c r="J214" s="874">
        <v>726.55</v>
      </c>
      <c r="K214" s="874">
        <v>739.06</v>
      </c>
      <c r="L214" s="874">
        <v>510.73</v>
      </c>
      <c r="M214" s="874">
        <v>523.08000000000004</v>
      </c>
      <c r="N214" s="874">
        <v>1026.1300000000001</v>
      </c>
      <c r="O214" s="874">
        <v>1039.72</v>
      </c>
      <c r="P214" s="874">
        <v>38.89</v>
      </c>
      <c r="Q214" s="874">
        <v>39.26</v>
      </c>
      <c r="R214" s="874">
        <v>188.27</v>
      </c>
      <c r="S214" s="874">
        <v>188.26</v>
      </c>
      <c r="T214" s="874">
        <v>2296.5700000000002</v>
      </c>
      <c r="U214" s="874">
        <v>2302.8200000000002</v>
      </c>
    </row>
    <row r="215" spans="2:21" s="634" customFormat="1" ht="27" hidden="1" customHeight="1">
      <c r="B215" s="501">
        <v>44805</v>
      </c>
      <c r="C215" s="876">
        <v>907.43491999999992</v>
      </c>
      <c r="D215" s="873">
        <v>708</v>
      </c>
      <c r="E215" s="873">
        <v>708</v>
      </c>
      <c r="F215" s="873">
        <v>685.02</v>
      </c>
      <c r="G215" s="873">
        <v>700.24</v>
      </c>
      <c r="H215" s="873">
        <v>764.3</v>
      </c>
      <c r="I215" s="873">
        <v>799.85</v>
      </c>
      <c r="J215" s="873">
        <v>722.18</v>
      </c>
      <c r="K215" s="873">
        <v>726.56</v>
      </c>
      <c r="L215" s="873">
        <v>489.45</v>
      </c>
      <c r="M215" s="873">
        <v>494.45</v>
      </c>
      <c r="N215" s="873">
        <v>984.1</v>
      </c>
      <c r="O215" s="873">
        <v>1008.3</v>
      </c>
      <c r="P215" s="873">
        <v>38.17</v>
      </c>
      <c r="Q215" s="873">
        <v>38.64</v>
      </c>
      <c r="R215" s="873">
        <v>187.77</v>
      </c>
      <c r="S215" s="873">
        <v>188.1</v>
      </c>
      <c r="T215" s="873">
        <v>2278.0700000000002</v>
      </c>
      <c r="U215" s="873">
        <v>2287.7399999999998</v>
      </c>
    </row>
    <row r="216" spans="2:21" s="634" customFormat="1" ht="27" hidden="1" customHeight="1">
      <c r="B216" s="503">
        <v>44835</v>
      </c>
      <c r="C216" s="877">
        <v>909.85260999999991</v>
      </c>
      <c r="D216" s="874">
        <v>708</v>
      </c>
      <c r="E216" s="874">
        <v>708</v>
      </c>
      <c r="F216" s="874">
        <v>703.97</v>
      </c>
      <c r="G216" s="874">
        <v>695.52</v>
      </c>
      <c r="H216" s="874">
        <v>820.21</v>
      </c>
      <c r="I216" s="874">
        <v>797.99</v>
      </c>
      <c r="J216" s="874">
        <v>709.21</v>
      </c>
      <c r="K216" s="874">
        <v>711.01</v>
      </c>
      <c r="L216" s="874">
        <v>478.33</v>
      </c>
      <c r="M216" s="874">
        <v>481.31</v>
      </c>
      <c r="N216" s="874">
        <v>973.16</v>
      </c>
      <c r="O216" s="874">
        <v>983.53</v>
      </c>
      <c r="P216" s="874">
        <v>38</v>
      </c>
      <c r="Q216" s="874">
        <v>38.07</v>
      </c>
      <c r="R216" s="874">
        <v>188.23</v>
      </c>
      <c r="S216" s="874">
        <v>188.17</v>
      </c>
      <c r="T216" s="874">
        <v>2283.7399999999998</v>
      </c>
      <c r="U216" s="874">
        <v>2281.27</v>
      </c>
    </row>
    <row r="217" spans="2:21" s="634" customFormat="1" ht="27" hidden="1" customHeight="1">
      <c r="B217" s="501">
        <v>44866</v>
      </c>
      <c r="C217" s="876">
        <v>932.22159999999997</v>
      </c>
      <c r="D217" s="873">
        <v>708</v>
      </c>
      <c r="E217" s="873">
        <v>708</v>
      </c>
      <c r="F217" s="873">
        <v>732.62</v>
      </c>
      <c r="G217" s="873">
        <v>721.65</v>
      </c>
      <c r="H217" s="873">
        <v>848</v>
      </c>
      <c r="I217" s="873">
        <v>830.79</v>
      </c>
      <c r="J217" s="873">
        <v>742.89</v>
      </c>
      <c r="K217" s="873">
        <v>733.53</v>
      </c>
      <c r="L217" s="873">
        <v>510.69</v>
      </c>
      <c r="M217" s="873">
        <v>497.27</v>
      </c>
      <c r="N217" s="873">
        <v>990.24</v>
      </c>
      <c r="O217" s="873">
        <v>985.89</v>
      </c>
      <c r="P217" s="873">
        <v>37.950000000000003</v>
      </c>
      <c r="Q217" s="873">
        <v>38.020000000000003</v>
      </c>
      <c r="R217" s="873">
        <v>188.14</v>
      </c>
      <c r="S217" s="873">
        <v>188.16</v>
      </c>
      <c r="T217" s="873">
        <v>2298.58</v>
      </c>
      <c r="U217" s="873">
        <v>2293.17</v>
      </c>
    </row>
    <row r="218" spans="2:21" s="634" customFormat="1" ht="27" hidden="1" customHeight="1">
      <c r="B218" s="503">
        <v>44896</v>
      </c>
      <c r="C218" s="877">
        <v>943.56555999999989</v>
      </c>
      <c r="D218" s="874">
        <v>708</v>
      </c>
      <c r="E218" s="874">
        <v>708</v>
      </c>
      <c r="F218" s="874">
        <v>751.43</v>
      </c>
      <c r="G218" s="874">
        <v>747.8</v>
      </c>
      <c r="H218" s="874">
        <v>851.61</v>
      </c>
      <c r="I218" s="874">
        <v>861.7</v>
      </c>
      <c r="J218" s="874">
        <v>762.88</v>
      </c>
      <c r="K218" s="874">
        <v>757.53</v>
      </c>
      <c r="L218" s="874">
        <v>529.12</v>
      </c>
      <c r="M218" s="874">
        <v>523.58000000000004</v>
      </c>
      <c r="N218" s="874">
        <v>1014.34</v>
      </c>
      <c r="O218" s="874">
        <v>1013.34</v>
      </c>
      <c r="P218" s="874">
        <v>37.78</v>
      </c>
      <c r="Q218" s="874">
        <v>37.92</v>
      </c>
      <c r="R218" s="874">
        <v>188.12</v>
      </c>
      <c r="S218" s="874">
        <v>188.09</v>
      </c>
      <c r="T218" s="874">
        <v>2308.64</v>
      </c>
      <c r="U218" s="874">
        <v>2306.7199999999998</v>
      </c>
    </row>
    <row r="219" spans="2:21" s="634" customFormat="1" ht="34.9" hidden="1" customHeight="1">
      <c r="B219" s="215">
        <v>2023</v>
      </c>
      <c r="C219" s="875"/>
      <c r="D219" s="875"/>
      <c r="E219" s="875"/>
      <c r="F219" s="875"/>
      <c r="G219" s="875"/>
      <c r="H219" s="875"/>
      <c r="I219" s="875"/>
      <c r="J219" s="875"/>
      <c r="K219" s="875"/>
      <c r="L219" s="875"/>
      <c r="M219" s="875"/>
      <c r="N219" s="875"/>
      <c r="O219" s="875"/>
      <c r="P219" s="875"/>
      <c r="Q219" s="875"/>
      <c r="R219" s="875"/>
      <c r="S219" s="875"/>
      <c r="T219" s="875"/>
      <c r="U219" s="875"/>
    </row>
    <row r="220" spans="2:21" s="634" customFormat="1" ht="27" hidden="1" customHeight="1">
      <c r="B220" s="501">
        <v>44927</v>
      </c>
      <c r="C220" s="876">
        <v>956.06523000000004</v>
      </c>
      <c r="D220" s="873">
        <v>708</v>
      </c>
      <c r="E220" s="873">
        <v>708</v>
      </c>
      <c r="F220" s="873">
        <v>766.92</v>
      </c>
      <c r="G220" s="873">
        <v>762.58</v>
      </c>
      <c r="H220" s="873">
        <v>873.07</v>
      </c>
      <c r="I220" s="873">
        <v>865.55</v>
      </c>
      <c r="J220" s="873">
        <v>764.53</v>
      </c>
      <c r="K220" s="873">
        <v>765.59</v>
      </c>
      <c r="L220" s="873">
        <v>542.77</v>
      </c>
      <c r="M220" s="873">
        <v>542.96</v>
      </c>
      <c r="N220" s="873">
        <v>1046.68</v>
      </c>
      <c r="O220" s="873">
        <v>1041.42</v>
      </c>
      <c r="P220" s="873">
        <v>37.6</v>
      </c>
      <c r="Q220" s="873">
        <v>37.659999999999997</v>
      </c>
      <c r="R220" s="873">
        <v>188.42</v>
      </c>
      <c r="S220" s="873">
        <v>188.28</v>
      </c>
      <c r="T220" s="873">
        <v>2316.1999999999998</v>
      </c>
      <c r="U220" s="873">
        <v>2314.35</v>
      </c>
    </row>
    <row r="221" spans="2:21" s="634" customFormat="1" ht="27" hidden="1" customHeight="1">
      <c r="B221" s="503">
        <v>44958</v>
      </c>
      <c r="C221" s="877">
        <v>942.11210999999992</v>
      </c>
      <c r="D221" s="874">
        <v>708</v>
      </c>
      <c r="E221" s="874">
        <v>708</v>
      </c>
      <c r="F221" s="874">
        <v>748.6</v>
      </c>
      <c r="G221" s="874">
        <v>757.34</v>
      </c>
      <c r="H221" s="874">
        <v>851.57</v>
      </c>
      <c r="I221" s="874">
        <v>854.44</v>
      </c>
      <c r="J221" s="874">
        <v>754.7</v>
      </c>
      <c r="K221" s="874">
        <v>764.36</v>
      </c>
      <c r="L221" s="874">
        <v>518.66999999999996</v>
      </c>
      <c r="M221" s="874">
        <v>531.77</v>
      </c>
      <c r="N221" s="874">
        <v>1018.87</v>
      </c>
      <c r="O221" s="874">
        <v>1034.26</v>
      </c>
      <c r="P221" s="874">
        <v>37.450000000000003</v>
      </c>
      <c r="Q221" s="874">
        <v>37.520000000000003</v>
      </c>
      <c r="R221" s="874">
        <v>188.45</v>
      </c>
      <c r="S221" s="874">
        <v>188.5</v>
      </c>
      <c r="T221" s="874">
        <v>2303.37</v>
      </c>
      <c r="U221" s="874">
        <v>2310.48</v>
      </c>
    </row>
    <row r="222" spans="2:21" s="634" customFormat="1" ht="27" hidden="1" customHeight="1">
      <c r="B222" s="501">
        <v>44986</v>
      </c>
      <c r="C222" s="876">
        <v>953.76806999999985</v>
      </c>
      <c r="D222" s="873">
        <v>708</v>
      </c>
      <c r="E222" s="873">
        <v>708</v>
      </c>
      <c r="F222" s="873">
        <v>766.56</v>
      </c>
      <c r="G222" s="873">
        <v>756.91</v>
      </c>
      <c r="H222" s="873">
        <v>871.3</v>
      </c>
      <c r="I222" s="873">
        <v>858.2</v>
      </c>
      <c r="J222" s="873">
        <v>770.48</v>
      </c>
      <c r="K222" s="873">
        <v>763.63</v>
      </c>
      <c r="L222" s="873">
        <v>533.66</v>
      </c>
      <c r="M222" s="873">
        <v>529.14</v>
      </c>
      <c r="N222" s="873">
        <v>1027.5</v>
      </c>
      <c r="O222" s="873">
        <v>1025.51</v>
      </c>
      <c r="P222" s="873">
        <v>36.880000000000003</v>
      </c>
      <c r="Q222" s="873">
        <v>37.24</v>
      </c>
      <c r="R222" s="873">
        <v>188.35</v>
      </c>
      <c r="S222" s="873">
        <v>188.35</v>
      </c>
      <c r="T222" s="873">
        <v>2306.98</v>
      </c>
      <c r="U222" s="873">
        <v>2305.98</v>
      </c>
    </row>
    <row r="223" spans="2:21" s="634" customFormat="1" ht="27" hidden="1" customHeight="1">
      <c r="B223" s="503">
        <v>45017</v>
      </c>
      <c r="C223" s="877">
        <v>955.03008999999997</v>
      </c>
      <c r="D223" s="874">
        <v>708</v>
      </c>
      <c r="E223" s="874">
        <v>708</v>
      </c>
      <c r="F223" s="874">
        <v>781.56</v>
      </c>
      <c r="G223" s="874">
        <v>773.71</v>
      </c>
      <c r="H223" s="874">
        <v>882.27</v>
      </c>
      <c r="I223" s="874">
        <v>878.49</v>
      </c>
      <c r="J223" s="874">
        <v>793.75</v>
      </c>
      <c r="K223" s="874">
        <v>784.59</v>
      </c>
      <c r="L223" s="874">
        <v>528.87</v>
      </c>
      <c r="M223" s="874">
        <v>530.4</v>
      </c>
      <c r="N223" s="874">
        <v>1027.0999999999999</v>
      </c>
      <c r="O223" s="874">
        <v>1021.36</v>
      </c>
      <c r="P223" s="874">
        <v>36.61</v>
      </c>
      <c r="Q223" s="874">
        <v>36.409999999999997</v>
      </c>
      <c r="R223" s="874">
        <v>188.54</v>
      </c>
      <c r="S223" s="874">
        <v>188.53</v>
      </c>
      <c r="T223" s="874">
        <v>2309.0500000000002</v>
      </c>
      <c r="U223" s="874">
        <v>2307.09</v>
      </c>
    </row>
    <row r="224" spans="2:21" s="634" customFormat="1" ht="27" hidden="1" customHeight="1">
      <c r="B224" s="501">
        <v>45047</v>
      </c>
      <c r="C224" s="876">
        <v>941.16913999999997</v>
      </c>
      <c r="D224" s="873">
        <v>708</v>
      </c>
      <c r="E224" s="873">
        <v>708</v>
      </c>
      <c r="F224" s="873">
        <v>756.63</v>
      </c>
      <c r="G224" s="873">
        <v>769.81</v>
      </c>
      <c r="H224" s="873">
        <v>876.47</v>
      </c>
      <c r="I224" s="873">
        <v>883.68</v>
      </c>
      <c r="J224" s="873">
        <v>778.67</v>
      </c>
      <c r="K224" s="873">
        <v>789.03</v>
      </c>
      <c r="L224" s="873">
        <v>505.87</v>
      </c>
      <c r="M224" s="873">
        <v>516.17999999999995</v>
      </c>
      <c r="N224" s="873">
        <v>1013.1</v>
      </c>
      <c r="O224" s="873">
        <v>995.56</v>
      </c>
      <c r="P224" s="873">
        <v>35.85</v>
      </c>
      <c r="Q224" s="873">
        <v>34.28</v>
      </c>
      <c r="R224" s="873">
        <v>188.59</v>
      </c>
      <c r="S224" s="873">
        <v>188.58</v>
      </c>
      <c r="T224" s="873">
        <v>2299.1799999999998</v>
      </c>
      <c r="U224" s="873">
        <v>2304.5300000000002</v>
      </c>
    </row>
    <row r="225" spans="2:21" s="634" customFormat="1" ht="27" hidden="1" customHeight="1">
      <c r="B225" s="503">
        <v>45078</v>
      </c>
      <c r="C225" s="877">
        <v>943.01963000000001</v>
      </c>
      <c r="D225" s="874">
        <v>708</v>
      </c>
      <c r="E225" s="874">
        <v>708</v>
      </c>
      <c r="F225" s="874">
        <v>771.09</v>
      </c>
      <c r="G225" s="874">
        <v>765.03</v>
      </c>
      <c r="H225" s="874">
        <v>900.48</v>
      </c>
      <c r="I225" s="874">
        <v>892.43</v>
      </c>
      <c r="J225" s="874">
        <v>789.36</v>
      </c>
      <c r="K225" s="874">
        <v>784.14</v>
      </c>
      <c r="L225" s="874">
        <v>493.24</v>
      </c>
      <c r="M225" s="874">
        <v>502.22</v>
      </c>
      <c r="N225" s="874">
        <v>979.7</v>
      </c>
      <c r="O225" s="874">
        <v>989.26</v>
      </c>
      <c r="P225" s="874">
        <v>27.9</v>
      </c>
      <c r="Q225" s="874">
        <v>30.47</v>
      </c>
      <c r="R225" s="874">
        <v>188.54</v>
      </c>
      <c r="S225" s="874">
        <v>188.56</v>
      </c>
      <c r="T225" s="874">
        <v>2300.6799999999998</v>
      </c>
      <c r="U225" s="874">
        <v>2300.98</v>
      </c>
    </row>
    <row r="226" spans="2:21" s="634" customFormat="1" ht="27" hidden="1" customHeight="1">
      <c r="B226" s="501">
        <v>45108</v>
      </c>
      <c r="C226" s="876">
        <v>952.14445999999998</v>
      </c>
      <c r="D226" s="873">
        <v>708</v>
      </c>
      <c r="E226" s="873">
        <v>708</v>
      </c>
      <c r="F226" s="873">
        <v>778.37</v>
      </c>
      <c r="G226" s="873">
        <v>781.23</v>
      </c>
      <c r="H226" s="873">
        <v>908.68</v>
      </c>
      <c r="I226" s="873">
        <v>910.38</v>
      </c>
      <c r="J226" s="873">
        <v>811.04</v>
      </c>
      <c r="K226" s="873">
        <v>807.49</v>
      </c>
      <c r="L226" s="873">
        <v>498.45</v>
      </c>
      <c r="M226" s="873">
        <v>500.19</v>
      </c>
      <c r="N226" s="873">
        <v>989.34</v>
      </c>
      <c r="O226" s="873">
        <v>983.55</v>
      </c>
      <c r="P226" s="873">
        <v>26.23</v>
      </c>
      <c r="Q226" s="873">
        <v>26.78</v>
      </c>
      <c r="R226" s="873">
        <v>188.56</v>
      </c>
      <c r="S226" s="873">
        <v>188.54</v>
      </c>
      <c r="T226" s="873">
        <v>2302.25</v>
      </c>
      <c r="U226" s="873">
        <v>2304.08</v>
      </c>
    </row>
    <row r="227" spans="2:21" s="634" customFormat="1" ht="34.9" hidden="1" customHeight="1">
      <c r="B227" s="503">
        <v>45139</v>
      </c>
      <c r="C227" s="877">
        <v>942.92745999999988</v>
      </c>
      <c r="D227" s="874">
        <v>708</v>
      </c>
      <c r="E227" s="874">
        <v>708</v>
      </c>
      <c r="F227" s="874">
        <v>772.22</v>
      </c>
      <c r="G227" s="874">
        <v>771.87</v>
      </c>
      <c r="H227" s="874">
        <v>899.88</v>
      </c>
      <c r="I227" s="874">
        <v>899.01</v>
      </c>
      <c r="J227" s="874">
        <v>804.95</v>
      </c>
      <c r="K227" s="874">
        <v>805.36</v>
      </c>
      <c r="L227" s="874">
        <v>484.78</v>
      </c>
      <c r="M227" s="874">
        <v>488.51</v>
      </c>
      <c r="N227" s="874">
        <v>970.22</v>
      </c>
      <c r="O227" s="874">
        <v>975.26</v>
      </c>
      <c r="P227" s="874">
        <v>26.47</v>
      </c>
      <c r="Q227" s="874">
        <v>26.24</v>
      </c>
      <c r="R227" s="874">
        <v>188.53</v>
      </c>
      <c r="S227" s="874">
        <v>188.53</v>
      </c>
      <c r="T227" s="874">
        <v>2296.5700000000002</v>
      </c>
      <c r="U227" s="874">
        <v>2297.36</v>
      </c>
    </row>
    <row r="228" spans="2:21" s="634" customFormat="1" ht="34.9" hidden="1" customHeight="1">
      <c r="B228" s="501">
        <v>45170</v>
      </c>
      <c r="C228" s="876">
        <v>932.32082000000003</v>
      </c>
      <c r="D228" s="873">
        <v>708</v>
      </c>
      <c r="E228" s="873">
        <v>708</v>
      </c>
      <c r="F228" s="873">
        <v>742.91</v>
      </c>
      <c r="G228" s="873">
        <v>756.4</v>
      </c>
      <c r="H228" s="873">
        <v>858.61</v>
      </c>
      <c r="I228" s="873">
        <v>878.77</v>
      </c>
      <c r="J228" s="873">
        <v>768.06</v>
      </c>
      <c r="K228" s="873">
        <v>789.07</v>
      </c>
      <c r="L228" s="873">
        <v>473.58</v>
      </c>
      <c r="M228" s="873">
        <v>479.28</v>
      </c>
      <c r="N228" s="873">
        <v>967.97</v>
      </c>
      <c r="O228" s="873">
        <v>969.64</v>
      </c>
      <c r="P228" s="873">
        <v>25.86</v>
      </c>
      <c r="Q228" s="873">
        <v>26.24</v>
      </c>
      <c r="R228" s="873">
        <v>188.54</v>
      </c>
      <c r="S228" s="873">
        <v>188.55</v>
      </c>
      <c r="T228" s="873">
        <v>2286.3200000000002</v>
      </c>
      <c r="U228" s="873">
        <v>2290.91</v>
      </c>
    </row>
    <row r="229" spans="2:21" s="634" customFormat="1" ht="34.9" hidden="1" customHeight="1">
      <c r="B229" s="503">
        <v>45200</v>
      </c>
      <c r="C229" s="877">
        <v>931.72526000000005</v>
      </c>
      <c r="D229" s="874">
        <v>708</v>
      </c>
      <c r="E229" s="874">
        <v>708</v>
      </c>
      <c r="F229" s="874">
        <v>749.24</v>
      </c>
      <c r="G229" s="874">
        <v>747.02</v>
      </c>
      <c r="H229" s="874">
        <v>858.61</v>
      </c>
      <c r="I229" s="874">
        <v>860.9</v>
      </c>
      <c r="J229" s="874">
        <v>810.25</v>
      </c>
      <c r="K229" s="874">
        <v>793.59</v>
      </c>
      <c r="L229" s="874">
        <v>471.03</v>
      </c>
      <c r="M229" s="874">
        <v>472.97</v>
      </c>
      <c r="N229" s="874">
        <v>992.36</v>
      </c>
      <c r="O229" s="874">
        <v>979.02</v>
      </c>
      <c r="P229" s="874">
        <v>24.43</v>
      </c>
      <c r="Q229" s="874">
        <v>24.68</v>
      </c>
      <c r="R229" s="874">
        <v>188.51</v>
      </c>
      <c r="S229" s="874">
        <v>188.54</v>
      </c>
      <c r="T229" s="874">
        <v>2286.1</v>
      </c>
      <c r="U229" s="874">
        <v>2287.06</v>
      </c>
    </row>
    <row r="230" spans="2:21" s="634" customFormat="1" ht="34.9" hidden="1" customHeight="1">
      <c r="B230" s="501">
        <v>45231</v>
      </c>
      <c r="C230" s="876">
        <v>945.30260999999996</v>
      </c>
      <c r="D230" s="873">
        <v>708</v>
      </c>
      <c r="E230" s="873">
        <v>708</v>
      </c>
      <c r="F230" s="873">
        <v>775.76</v>
      </c>
      <c r="G230" s="873">
        <v>764.9</v>
      </c>
      <c r="H230" s="873">
        <v>898.21</v>
      </c>
      <c r="I230" s="873">
        <v>878.72</v>
      </c>
      <c r="J230" s="873">
        <v>810.25</v>
      </c>
      <c r="K230" s="873">
        <v>793.59</v>
      </c>
      <c r="L230" s="873">
        <v>480.96</v>
      </c>
      <c r="M230" s="873">
        <v>472.45</v>
      </c>
      <c r="N230" s="873">
        <v>992.36</v>
      </c>
      <c r="O230" s="873">
        <v>979.02</v>
      </c>
      <c r="P230" s="873">
        <v>24.43</v>
      </c>
      <c r="Q230" s="873">
        <v>24.68</v>
      </c>
      <c r="R230" s="873">
        <v>188.53</v>
      </c>
      <c r="S230" s="873">
        <v>188.55</v>
      </c>
      <c r="T230" s="873">
        <v>2293.59</v>
      </c>
      <c r="U230" s="873">
        <v>2292.3200000000002</v>
      </c>
    </row>
    <row r="231" spans="2:21" s="634" customFormat="1" ht="34.9" hidden="1" customHeight="1">
      <c r="B231" s="499">
        <v>45261</v>
      </c>
      <c r="C231" s="878">
        <v>951.24402999999995</v>
      </c>
      <c r="D231" s="879">
        <v>708</v>
      </c>
      <c r="E231" s="879">
        <v>708</v>
      </c>
      <c r="F231" s="879">
        <v>780.71</v>
      </c>
      <c r="G231" s="879">
        <v>770.9</v>
      </c>
      <c r="H231" s="879">
        <v>900.37</v>
      </c>
      <c r="I231" s="879">
        <v>895.03</v>
      </c>
      <c r="J231" s="879">
        <v>840.51</v>
      </c>
      <c r="K231" s="879">
        <v>816.8</v>
      </c>
      <c r="L231" s="879">
        <v>501.44</v>
      </c>
      <c r="M231" s="879">
        <v>490.92</v>
      </c>
      <c r="N231" s="879">
        <v>996.12</v>
      </c>
      <c r="O231" s="879">
        <v>989.81</v>
      </c>
      <c r="P231" s="879">
        <v>23.99</v>
      </c>
      <c r="Q231" s="879">
        <v>24.32</v>
      </c>
      <c r="R231" s="879">
        <v>188.58</v>
      </c>
      <c r="S231" s="879">
        <v>188.55</v>
      </c>
      <c r="T231" s="879">
        <v>2301.8000000000002</v>
      </c>
      <c r="U231" s="879">
        <v>2296.69</v>
      </c>
    </row>
    <row r="232" spans="2:21" s="634" customFormat="1" ht="34.9" hidden="1" customHeight="1">
      <c r="B232" s="215">
        <v>2024</v>
      </c>
      <c r="C232" s="875"/>
      <c r="D232" s="875"/>
      <c r="E232" s="875"/>
      <c r="F232" s="875"/>
      <c r="G232" s="875"/>
      <c r="H232" s="875"/>
      <c r="I232" s="875"/>
      <c r="J232" s="875"/>
      <c r="K232" s="875"/>
      <c r="L232" s="875"/>
      <c r="M232" s="875"/>
      <c r="N232" s="875"/>
      <c r="O232" s="875"/>
      <c r="P232" s="875"/>
      <c r="Q232" s="875"/>
      <c r="R232" s="875"/>
      <c r="S232" s="875"/>
      <c r="T232" s="875"/>
      <c r="U232" s="875"/>
    </row>
    <row r="233" spans="2:21" s="634" customFormat="1" ht="34.9" hidden="1" customHeight="1">
      <c r="B233" s="501">
        <v>45292</v>
      </c>
      <c r="C233" s="876">
        <v>942.88491999999997</v>
      </c>
      <c r="D233" s="873">
        <v>708</v>
      </c>
      <c r="E233" s="873">
        <v>708</v>
      </c>
      <c r="F233" s="873">
        <v>765.29</v>
      </c>
      <c r="G233" s="873">
        <v>771.63</v>
      </c>
      <c r="H233" s="873">
        <v>896.84</v>
      </c>
      <c r="I233" s="873">
        <v>898.56</v>
      </c>
      <c r="J233" s="873">
        <v>819.5</v>
      </c>
      <c r="K233" s="873">
        <v>824.44</v>
      </c>
      <c r="L233" s="873">
        <v>479.1</v>
      </c>
      <c r="M233" s="873">
        <v>484.48</v>
      </c>
      <c r="N233" s="873">
        <v>984.8</v>
      </c>
      <c r="O233" s="873">
        <v>986.31</v>
      </c>
      <c r="P233" s="873">
        <v>23.29</v>
      </c>
      <c r="Q233" s="873">
        <v>23.51</v>
      </c>
      <c r="R233" s="873">
        <v>188.59</v>
      </c>
      <c r="S233" s="873">
        <v>188.58</v>
      </c>
      <c r="T233" s="873">
        <v>2298.21</v>
      </c>
      <c r="U233" s="873">
        <v>2299.4499999999998</v>
      </c>
    </row>
    <row r="234" spans="2:21" s="634" customFormat="1" ht="34.9" hidden="1" customHeight="1">
      <c r="B234" s="503">
        <v>45323</v>
      </c>
      <c r="C234" s="877">
        <v>941.24004000000002</v>
      </c>
      <c r="D234" s="874">
        <v>708</v>
      </c>
      <c r="E234" s="874">
        <v>708</v>
      </c>
      <c r="F234" s="874">
        <v>766.35</v>
      </c>
      <c r="G234" s="874">
        <v>763.05</v>
      </c>
      <c r="H234" s="874">
        <v>895.85</v>
      </c>
      <c r="I234" s="874">
        <v>893.05</v>
      </c>
      <c r="J234" s="874">
        <v>804.9</v>
      </c>
      <c r="K234" s="874">
        <v>806.66</v>
      </c>
      <c r="L234" s="874">
        <v>472.04</v>
      </c>
      <c r="M234" s="874">
        <v>473.01</v>
      </c>
      <c r="N234" s="874">
        <v>982.88</v>
      </c>
      <c r="O234" s="874">
        <v>983.16</v>
      </c>
      <c r="P234" s="874">
        <v>22.65</v>
      </c>
      <c r="Q234" s="874">
        <v>22.96</v>
      </c>
      <c r="R234" s="874">
        <v>188.58</v>
      </c>
      <c r="S234" s="874">
        <v>188.58</v>
      </c>
      <c r="T234" s="874">
        <v>2299.1</v>
      </c>
      <c r="U234" s="874">
        <v>2297.4</v>
      </c>
    </row>
    <row r="235" spans="2:21" s="634" customFormat="1" ht="34.9" hidden="1" customHeight="1">
      <c r="B235" s="501">
        <v>45352</v>
      </c>
      <c r="C235" s="876">
        <v>938.75149999999996</v>
      </c>
      <c r="D235" s="873">
        <v>708</v>
      </c>
      <c r="E235" s="873">
        <v>708</v>
      </c>
      <c r="F235" s="873">
        <v>763.1</v>
      </c>
      <c r="G235" s="873">
        <v>768.97</v>
      </c>
      <c r="H235" s="873">
        <v>892.73</v>
      </c>
      <c r="I235" s="873">
        <v>899.13</v>
      </c>
      <c r="J235" s="873">
        <v>784.62</v>
      </c>
      <c r="K235" s="873">
        <v>796.66</v>
      </c>
      <c r="L235" s="873">
        <v>467.28</v>
      </c>
      <c r="M235" s="873">
        <v>472.19</v>
      </c>
      <c r="N235" s="873">
        <v>979.37</v>
      </c>
      <c r="O235" s="873">
        <v>981.95</v>
      </c>
      <c r="P235" s="873">
        <v>21.81</v>
      </c>
      <c r="Q235" s="873">
        <v>22.08</v>
      </c>
      <c r="R235" s="873">
        <v>188.56</v>
      </c>
      <c r="S235" s="873">
        <v>188.57</v>
      </c>
      <c r="T235" s="873">
        <v>2298.73</v>
      </c>
      <c r="U235" s="873">
        <v>2299.96</v>
      </c>
    </row>
    <row r="236" spans="2:21" s="634" customFormat="1" ht="34.9" hidden="1" customHeight="1">
      <c r="B236" s="503">
        <v>45383</v>
      </c>
      <c r="C236" s="877">
        <v>934.41237000000001</v>
      </c>
      <c r="D236" s="874">
        <v>708</v>
      </c>
      <c r="E236" s="874">
        <v>708</v>
      </c>
      <c r="F236" s="874">
        <v>757.16</v>
      </c>
      <c r="G236" s="874">
        <v>757.61</v>
      </c>
      <c r="H236" s="874">
        <v>887.25</v>
      </c>
      <c r="I236" s="874">
        <v>884.12</v>
      </c>
      <c r="J236" s="874">
        <v>776.02</v>
      </c>
      <c r="K236" s="874">
        <v>777.33</v>
      </c>
      <c r="L236" s="874">
        <v>451.17</v>
      </c>
      <c r="M236" s="874">
        <v>459.29</v>
      </c>
      <c r="N236" s="874">
        <v>976.43</v>
      </c>
      <c r="O236" s="874">
        <v>976.94</v>
      </c>
      <c r="P236" s="874">
        <v>21.78</v>
      </c>
      <c r="Q236" s="874">
        <v>21.84</v>
      </c>
      <c r="R236" s="874">
        <v>188.56</v>
      </c>
      <c r="S236" s="874">
        <v>188.55</v>
      </c>
      <c r="T236" s="874">
        <v>2296.19</v>
      </c>
      <c r="U236" s="874">
        <v>2296.66</v>
      </c>
    </row>
    <row r="237" spans="2:21" s="634" customFormat="1" ht="34.9" hidden="1" customHeight="1">
      <c r="B237" s="501">
        <v>45413</v>
      </c>
      <c r="C237" s="876">
        <v>938.38986</v>
      </c>
      <c r="D237" s="873">
        <v>708</v>
      </c>
      <c r="E237" s="873">
        <v>708</v>
      </c>
      <c r="F237" s="873">
        <v>763.52</v>
      </c>
      <c r="G237" s="873">
        <v>764.37</v>
      </c>
      <c r="H237" s="873">
        <v>897.86</v>
      </c>
      <c r="I237" s="873">
        <v>893.27</v>
      </c>
      <c r="J237" s="873">
        <v>774.66</v>
      </c>
      <c r="K237" s="873">
        <v>777.25</v>
      </c>
      <c r="L237" s="873">
        <v>449.93</v>
      </c>
      <c r="M237" s="873">
        <v>453.63</v>
      </c>
      <c r="N237" s="873">
        <v>975.55</v>
      </c>
      <c r="O237" s="873">
        <v>977.71</v>
      </c>
      <c r="P237" s="873">
        <v>21.9</v>
      </c>
      <c r="Q237" s="873">
        <v>21.93</v>
      </c>
      <c r="R237" s="873">
        <v>188.56</v>
      </c>
      <c r="S237" s="873">
        <v>188.57</v>
      </c>
      <c r="T237" s="873">
        <v>2303.8200000000002</v>
      </c>
      <c r="U237" s="873">
        <v>2302.04</v>
      </c>
    </row>
    <row r="238" spans="2:21" s="634" customFormat="1" ht="34.9" hidden="1" customHeight="1">
      <c r="B238" s="503">
        <v>45444</v>
      </c>
      <c r="C238" s="877">
        <v>932.57605999999998</v>
      </c>
      <c r="D238" s="874">
        <v>708</v>
      </c>
      <c r="E238" s="874">
        <v>708</v>
      </c>
      <c r="F238" s="874">
        <v>757.65</v>
      </c>
      <c r="G238" s="874">
        <v>762.32</v>
      </c>
      <c r="H238" s="874">
        <v>894.29</v>
      </c>
      <c r="I238" s="874">
        <v>899.53</v>
      </c>
      <c r="J238" s="874">
        <v>786.88</v>
      </c>
      <c r="K238" s="874">
        <v>789.4</v>
      </c>
      <c r="L238" s="874">
        <v>439.6</v>
      </c>
      <c r="M238" s="874">
        <v>447.48</v>
      </c>
      <c r="N238" s="874">
        <v>973.17</v>
      </c>
      <c r="O238" s="874">
        <v>974.92</v>
      </c>
      <c r="P238" s="874">
        <v>21.61</v>
      </c>
      <c r="Q238" s="874">
        <v>21.73</v>
      </c>
      <c r="R238" s="874">
        <v>188.5</v>
      </c>
      <c r="S238" s="874">
        <v>188.54</v>
      </c>
      <c r="T238" s="874">
        <v>2305.63</v>
      </c>
      <c r="U238" s="874">
        <v>2305.83</v>
      </c>
    </row>
    <row r="239" spans="2:21" s="634" customFormat="1" ht="34.9" hidden="1" customHeight="1">
      <c r="B239" s="501">
        <v>45474</v>
      </c>
      <c r="C239" s="876">
        <v>941.8497799999999</v>
      </c>
      <c r="D239" s="873">
        <v>708</v>
      </c>
      <c r="E239" s="873">
        <v>708</v>
      </c>
      <c r="F239" s="873">
        <v>765.61</v>
      </c>
      <c r="G239" s="873">
        <v>766.92</v>
      </c>
      <c r="H239" s="873">
        <v>908.47</v>
      </c>
      <c r="I239" s="873">
        <v>909.35</v>
      </c>
      <c r="J239" s="873">
        <v>802.71</v>
      </c>
      <c r="K239" s="873">
        <v>792.34</v>
      </c>
      <c r="L239" s="873">
        <v>463.59</v>
      </c>
      <c r="M239" s="873">
        <v>448.27</v>
      </c>
      <c r="N239" s="873">
        <v>977.6</v>
      </c>
      <c r="O239" s="873">
        <v>937.51</v>
      </c>
      <c r="P239" s="873">
        <v>21.36</v>
      </c>
      <c r="Q239" s="873">
        <v>21.49</v>
      </c>
      <c r="R239" s="873">
        <v>188.51</v>
      </c>
      <c r="S239" s="873">
        <v>188.54</v>
      </c>
      <c r="T239" s="873">
        <v>2315.06</v>
      </c>
      <c r="U239" s="873">
        <v>2312.1999999999998</v>
      </c>
    </row>
    <row r="240" spans="2:21" s="634" customFormat="1" ht="34.5" hidden="1" customHeight="1">
      <c r="B240" s="503">
        <v>45505</v>
      </c>
      <c r="C240" s="877">
        <v>954.74648999999999</v>
      </c>
      <c r="D240" s="874">
        <v>708</v>
      </c>
      <c r="E240" s="874">
        <v>708</v>
      </c>
      <c r="F240" s="874">
        <v>787.53</v>
      </c>
      <c r="G240" s="874">
        <v>779.6</v>
      </c>
      <c r="H240" s="874">
        <v>934.42</v>
      </c>
      <c r="I240" s="874">
        <v>914.95</v>
      </c>
      <c r="J240" s="874">
        <v>841.29</v>
      </c>
      <c r="K240" s="874">
        <v>824.61</v>
      </c>
      <c r="L240" s="874">
        <v>488.84</v>
      </c>
      <c r="M240" s="874">
        <v>484.15</v>
      </c>
      <c r="N240" s="874">
        <v>994.18</v>
      </c>
      <c r="O240" s="874">
        <v>988.91</v>
      </c>
      <c r="P240" s="874">
        <v>20.71</v>
      </c>
      <c r="Q240" s="874">
        <v>21.01</v>
      </c>
      <c r="R240" s="874">
        <v>188.46</v>
      </c>
      <c r="S240" s="874">
        <v>188.45</v>
      </c>
      <c r="T240" s="874">
        <v>2317.0300000000002</v>
      </c>
      <c r="U240" s="874">
        <v>2314.21</v>
      </c>
    </row>
    <row r="241" spans="2:21" s="634" customFormat="1" ht="34.9" hidden="1" customHeight="1">
      <c r="B241" s="501">
        <v>45537</v>
      </c>
      <c r="C241" s="876">
        <v>961.66633000000002</v>
      </c>
      <c r="D241" s="873">
        <v>708</v>
      </c>
      <c r="E241" s="873">
        <v>708</v>
      </c>
      <c r="F241" s="873">
        <v>789.37</v>
      </c>
      <c r="G241" s="873">
        <v>785.19</v>
      </c>
      <c r="H241" s="873">
        <v>946.87</v>
      </c>
      <c r="I241" s="873">
        <v>934.44</v>
      </c>
      <c r="J241" s="873">
        <v>840.49</v>
      </c>
      <c r="K241" s="873">
        <v>834.88</v>
      </c>
      <c r="L241" s="873">
        <v>497.61</v>
      </c>
      <c r="M241" s="873">
        <v>493.44</v>
      </c>
      <c r="N241" s="873">
        <v>1008.52</v>
      </c>
      <c r="O241" s="873">
        <v>999.58</v>
      </c>
      <c r="P241" s="873">
        <v>20.69</v>
      </c>
      <c r="Q241" s="873">
        <v>20.76</v>
      </c>
      <c r="R241" s="873">
        <v>188.54</v>
      </c>
      <c r="S241" s="873">
        <v>188.46</v>
      </c>
      <c r="T241" s="873">
        <v>2319.0100000000002</v>
      </c>
      <c r="U241" s="873">
        <v>2317.52</v>
      </c>
    </row>
    <row r="242" spans="2:21" s="634" customFormat="1" ht="34.5" hidden="1" customHeight="1">
      <c r="B242" s="503">
        <v>45569</v>
      </c>
      <c r="C242" s="877">
        <v>944.12567000000001</v>
      </c>
      <c r="D242" s="874">
        <v>708</v>
      </c>
      <c r="E242" s="874">
        <v>708</v>
      </c>
      <c r="F242" s="874">
        <v>767.2</v>
      </c>
      <c r="G242" s="874">
        <v>771.07</v>
      </c>
      <c r="H242" s="874">
        <v>915.86</v>
      </c>
      <c r="I242" s="874">
        <v>923.84</v>
      </c>
      <c r="J242" s="874">
        <v>816.94</v>
      </c>
      <c r="K242" s="874">
        <v>821.54</v>
      </c>
      <c r="L242" s="874">
        <v>462.5</v>
      </c>
      <c r="M242" s="874">
        <v>472.46</v>
      </c>
      <c r="N242" s="874">
        <v>993.24</v>
      </c>
      <c r="O242" s="874">
        <v>997.96</v>
      </c>
      <c r="P242" s="874">
        <v>20.63</v>
      </c>
      <c r="Q242" s="874">
        <v>20.65</v>
      </c>
      <c r="R242" s="874">
        <v>188.31</v>
      </c>
      <c r="S242" s="874">
        <v>188.34</v>
      </c>
      <c r="T242" s="874">
        <v>2307.36</v>
      </c>
      <c r="U242" s="874">
        <v>2308.1999999999998</v>
      </c>
    </row>
    <row r="243" spans="2:21" s="634" customFormat="1" ht="34.9" hidden="1" customHeight="1">
      <c r="B243" s="501">
        <v>45600</v>
      </c>
      <c r="C243" s="876">
        <v>931.56</v>
      </c>
      <c r="D243" s="873">
        <v>708</v>
      </c>
      <c r="E243" s="873">
        <v>708</v>
      </c>
      <c r="F243" s="873">
        <v>746.48</v>
      </c>
      <c r="G243" s="873">
        <v>751.75</v>
      </c>
      <c r="H243" s="873">
        <v>895.85</v>
      </c>
      <c r="I243" s="873">
        <v>901.7</v>
      </c>
      <c r="J243" s="873">
        <v>800.48</v>
      </c>
      <c r="K243" s="873">
        <v>802.98</v>
      </c>
      <c r="L243" s="873">
        <v>466.43</v>
      </c>
      <c r="M243" s="873">
        <v>459.89</v>
      </c>
      <c r="N243" s="873">
        <v>975.8</v>
      </c>
      <c r="O243" s="873">
        <v>981.32</v>
      </c>
      <c r="P243" s="873">
        <v>20.41</v>
      </c>
      <c r="Q243" s="873">
        <v>20.53</v>
      </c>
      <c r="R243" s="873">
        <v>188.32</v>
      </c>
      <c r="S243" s="873">
        <v>188.32</v>
      </c>
      <c r="T243" s="873">
        <v>2300.38</v>
      </c>
      <c r="U243" s="873">
        <v>2301.71</v>
      </c>
    </row>
    <row r="244" spans="2:21" s="634" customFormat="1" ht="34.5" hidden="1" customHeight="1">
      <c r="B244" s="499">
        <v>45630</v>
      </c>
      <c r="C244" s="878">
        <v>924.62816999999995</v>
      </c>
      <c r="D244" s="879">
        <v>708</v>
      </c>
      <c r="E244" s="879">
        <v>708</v>
      </c>
      <c r="F244" s="879">
        <v>735.83</v>
      </c>
      <c r="G244" s="879">
        <v>741.44</v>
      </c>
      <c r="H244" s="879">
        <v>887.25</v>
      </c>
      <c r="I244" s="879">
        <v>894.82</v>
      </c>
      <c r="J244" s="879">
        <v>783.15</v>
      </c>
      <c r="K244" s="879">
        <v>794.17</v>
      </c>
      <c r="L244" s="879">
        <v>452.67</v>
      </c>
      <c r="M244" s="879">
        <v>461.17</v>
      </c>
      <c r="N244" s="879">
        <v>969.05</v>
      </c>
      <c r="O244" s="879">
        <v>971.4</v>
      </c>
      <c r="P244" s="879">
        <v>20.02</v>
      </c>
      <c r="Q244" s="879">
        <v>20.22</v>
      </c>
      <c r="R244" s="879">
        <v>188.32</v>
      </c>
      <c r="S244" s="879">
        <v>188.25</v>
      </c>
      <c r="T244" s="879">
        <v>2295.52</v>
      </c>
      <c r="U244" s="879">
        <v>2298.3200000000002</v>
      </c>
    </row>
    <row r="245" spans="2:21" s="634" customFormat="1" ht="34.9" customHeight="1">
      <c r="B245" s="215">
        <v>2025</v>
      </c>
      <c r="C245" s="875"/>
      <c r="D245" s="875"/>
      <c r="E245" s="875"/>
      <c r="F245" s="875"/>
      <c r="G245" s="875"/>
      <c r="H245" s="875"/>
      <c r="I245" s="875"/>
      <c r="J245" s="875"/>
      <c r="K245" s="875"/>
      <c r="L245" s="875"/>
      <c r="M245" s="875"/>
      <c r="N245" s="875"/>
      <c r="O245" s="875"/>
      <c r="P245" s="875"/>
      <c r="Q245" s="875"/>
      <c r="R245" s="875"/>
      <c r="S245" s="875"/>
      <c r="T245" s="875"/>
      <c r="U245" s="875"/>
    </row>
    <row r="246" spans="2:21" s="634" customFormat="1" ht="34.9" hidden="1" customHeight="1">
      <c r="B246" s="501">
        <v>45658</v>
      </c>
      <c r="C246" s="876">
        <v>924.41547000000003</v>
      </c>
      <c r="D246" s="873">
        <v>708</v>
      </c>
      <c r="E246" s="873">
        <v>708</v>
      </c>
      <c r="F246" s="873">
        <v>736.9</v>
      </c>
      <c r="G246" s="873">
        <v>732.11</v>
      </c>
      <c r="H246" s="873">
        <v>880.18</v>
      </c>
      <c r="I246" s="873">
        <v>873.4</v>
      </c>
      <c r="J246" s="873">
        <v>779.92</v>
      </c>
      <c r="K246" s="873">
        <v>777.67</v>
      </c>
      <c r="L246" s="873">
        <v>457.44</v>
      </c>
      <c r="M246" s="873">
        <v>451.44</v>
      </c>
      <c r="N246" s="873">
        <v>975.3</v>
      </c>
      <c r="O246" s="873">
        <v>968.65</v>
      </c>
      <c r="P246" s="873">
        <v>19.760000000000002</v>
      </c>
      <c r="Q246" s="873">
        <v>19.91</v>
      </c>
      <c r="R246" s="873">
        <v>188.56</v>
      </c>
      <c r="S246" s="873">
        <v>188.44</v>
      </c>
      <c r="T246" s="873">
        <v>2293.5100000000002</v>
      </c>
      <c r="U246" s="873">
        <v>2293.21</v>
      </c>
    </row>
    <row r="247" spans="2:21" s="634" customFormat="1" ht="34.9" hidden="1" customHeight="1">
      <c r="B247" s="503">
        <v>45689</v>
      </c>
      <c r="C247" s="877">
        <v>928.0809999999999</v>
      </c>
      <c r="D247" s="874">
        <v>708</v>
      </c>
      <c r="E247" s="874">
        <v>708</v>
      </c>
      <c r="F247" s="874">
        <v>739.97</v>
      </c>
      <c r="G247" s="874">
        <v>735.98</v>
      </c>
      <c r="H247" s="874">
        <v>894.96</v>
      </c>
      <c r="I247" s="874">
        <v>885.19</v>
      </c>
      <c r="J247" s="874">
        <v>788.57</v>
      </c>
      <c r="K247" s="874">
        <v>781.65</v>
      </c>
      <c r="L247" s="874">
        <v>474.32</v>
      </c>
      <c r="M247" s="874">
        <v>465.29</v>
      </c>
      <c r="N247" s="874">
        <v>972.94</v>
      </c>
      <c r="O247" s="874">
        <v>972.61</v>
      </c>
      <c r="P247" s="874">
        <v>19.399999999999999</v>
      </c>
      <c r="Q247" s="874">
        <v>19.559999999999999</v>
      </c>
      <c r="R247" s="874">
        <v>188.58</v>
      </c>
      <c r="S247" s="874">
        <v>188.57</v>
      </c>
      <c r="T247" s="874">
        <v>2292.69</v>
      </c>
      <c r="U247" s="874">
        <v>2291.8000000000002</v>
      </c>
    </row>
    <row r="248" spans="2:21" s="634" customFormat="1" ht="34.9" hidden="1" customHeight="1">
      <c r="B248" s="501">
        <v>45717</v>
      </c>
      <c r="C248" s="876">
        <v>942.04829999999993</v>
      </c>
      <c r="D248" s="873">
        <v>708</v>
      </c>
      <c r="E248" s="873">
        <v>708</v>
      </c>
      <c r="F248" s="873">
        <v>761.61</v>
      </c>
      <c r="G248" s="873">
        <v>762.07</v>
      </c>
      <c r="H248" s="873">
        <v>913.21</v>
      </c>
      <c r="I248" s="873">
        <v>910.94</v>
      </c>
      <c r="J248" s="873">
        <v>800.89</v>
      </c>
      <c r="K248" s="873">
        <v>798.94</v>
      </c>
      <c r="L248" s="873">
        <v>470.73</v>
      </c>
      <c r="M248" s="873">
        <v>474.14</v>
      </c>
      <c r="N248" s="873">
        <v>973.67</v>
      </c>
      <c r="O248" s="873">
        <v>975.12</v>
      </c>
      <c r="P248" s="873">
        <v>18.63</v>
      </c>
      <c r="Q248" s="873">
        <v>19.149999999999999</v>
      </c>
      <c r="R248" s="873">
        <v>188.53</v>
      </c>
      <c r="S248" s="873">
        <v>188.55</v>
      </c>
      <c r="T248" s="873">
        <v>2293.21</v>
      </c>
      <c r="U248" s="873">
        <v>2294.15</v>
      </c>
    </row>
    <row r="249" spans="2:21" s="634" customFormat="1" ht="35.1" hidden="1" customHeight="1">
      <c r="B249" s="503">
        <v>45748</v>
      </c>
      <c r="C249" s="877">
        <v>961.48199</v>
      </c>
      <c r="D249" s="874">
        <v>708</v>
      </c>
      <c r="E249" s="874">
        <v>708</v>
      </c>
      <c r="F249" s="874">
        <v>804.37</v>
      </c>
      <c r="G249" s="874">
        <v>796.77</v>
      </c>
      <c r="H249" s="874">
        <v>947.05</v>
      </c>
      <c r="I249" s="874">
        <v>931.07</v>
      </c>
      <c r="J249" s="874">
        <v>858.65</v>
      </c>
      <c r="K249" s="874">
        <v>852.03</v>
      </c>
      <c r="L249" s="874">
        <v>496.21</v>
      </c>
      <c r="M249" s="874">
        <v>492.17</v>
      </c>
      <c r="N249" s="874">
        <v>973.41</v>
      </c>
      <c r="O249" s="874">
        <v>968.34</v>
      </c>
      <c r="P249" s="874">
        <v>18.38</v>
      </c>
      <c r="Q249" s="874">
        <v>18.54</v>
      </c>
      <c r="R249" s="874">
        <v>188.55</v>
      </c>
      <c r="S249" s="874">
        <v>188.48</v>
      </c>
      <c r="T249" s="874">
        <v>2308.67</v>
      </c>
      <c r="U249" s="874">
        <v>2304.3000000000002</v>
      </c>
    </row>
    <row r="250" spans="2:21" s="634" customFormat="1" ht="35.1" hidden="1" customHeight="1">
      <c r="B250" s="501">
        <v>45802</v>
      </c>
      <c r="C250" s="876">
        <v>961.90739000000008</v>
      </c>
      <c r="D250" s="873">
        <v>708</v>
      </c>
      <c r="E250" s="873">
        <v>708</v>
      </c>
      <c r="F250" s="873">
        <v>795.49</v>
      </c>
      <c r="G250" s="873">
        <v>797.27</v>
      </c>
      <c r="H250" s="873">
        <v>950.55</v>
      </c>
      <c r="I250" s="873">
        <v>944.6</v>
      </c>
      <c r="J250" s="873">
        <v>849.78</v>
      </c>
      <c r="K250" s="873">
        <v>852.25</v>
      </c>
      <c r="L250" s="873">
        <v>485.25</v>
      </c>
      <c r="M250" s="873">
        <v>488.61</v>
      </c>
      <c r="N250" s="873">
        <v>982.38</v>
      </c>
      <c r="O250" s="873">
        <v>979.94</v>
      </c>
      <c r="P250" s="873">
        <v>18.09</v>
      </c>
      <c r="Q250" s="873">
        <v>18.23</v>
      </c>
      <c r="R250" s="873">
        <v>188.55</v>
      </c>
      <c r="S250" s="873">
        <v>188.56</v>
      </c>
      <c r="T250" s="873">
        <v>2305.5500000000002</v>
      </c>
      <c r="U250" s="873">
        <v>2304.59</v>
      </c>
    </row>
    <row r="251" spans="2:21" s="634" customFormat="1" ht="35.1" hidden="1" customHeight="1">
      <c r="B251" s="503">
        <v>45833</v>
      </c>
      <c r="C251" s="1186">
        <v>974.16599999999994</v>
      </c>
      <c r="D251" s="874">
        <v>708</v>
      </c>
      <c r="E251" s="874">
        <v>708</v>
      </c>
      <c r="F251" s="874">
        <v>829.61</v>
      </c>
      <c r="G251" s="874">
        <v>814.31</v>
      </c>
      <c r="H251" s="874">
        <v>971.02</v>
      </c>
      <c r="I251" s="874">
        <v>957.18</v>
      </c>
      <c r="J251" s="874">
        <v>885.86</v>
      </c>
      <c r="K251" s="874">
        <v>868.11</v>
      </c>
      <c r="L251" s="874">
        <v>491.32</v>
      </c>
      <c r="M251" s="874">
        <v>488.99</v>
      </c>
      <c r="N251" s="874">
        <v>987.16</v>
      </c>
      <c r="O251" s="874">
        <v>984.46</v>
      </c>
      <c r="P251" s="874">
        <v>17.73</v>
      </c>
      <c r="Q251" s="874">
        <v>17.920000000000002</v>
      </c>
      <c r="R251" s="874">
        <v>188.57</v>
      </c>
      <c r="S251" s="874">
        <v>188.51</v>
      </c>
      <c r="T251" s="874">
        <v>2313.81</v>
      </c>
      <c r="U251" s="874">
        <v>2309.9899999999998</v>
      </c>
    </row>
    <row r="252" spans="2:21" s="634" customFormat="1" ht="35.1" hidden="1" customHeight="1">
      <c r="B252" s="501">
        <v>45863</v>
      </c>
      <c r="C252" s="876">
        <v>960.63118999999995</v>
      </c>
      <c r="D252" s="873">
        <v>708</v>
      </c>
      <c r="E252" s="873">
        <v>708</v>
      </c>
      <c r="F252" s="873">
        <v>808.79</v>
      </c>
      <c r="G252" s="873">
        <v>826.87</v>
      </c>
      <c r="H252" s="873">
        <v>938.42</v>
      </c>
      <c r="I252" s="873">
        <v>955.25</v>
      </c>
      <c r="J252" s="873">
        <v>870.17</v>
      </c>
      <c r="K252" s="873">
        <v>886.63</v>
      </c>
      <c r="L252" s="873">
        <v>475.02</v>
      </c>
      <c r="M252" s="873">
        <v>481.54</v>
      </c>
      <c r="N252" s="873">
        <v>983.4</v>
      </c>
      <c r="O252" s="873">
        <v>986.09</v>
      </c>
      <c r="P252" s="873">
        <v>17.43</v>
      </c>
      <c r="Q252" s="873">
        <v>17.579999999999998</v>
      </c>
      <c r="R252" s="873">
        <v>188.53</v>
      </c>
      <c r="S252" s="873">
        <v>188.55</v>
      </c>
      <c r="T252" s="873">
        <v>2312.4899999999998</v>
      </c>
      <c r="U252" s="873">
        <v>2315.9699999999998</v>
      </c>
    </row>
    <row r="253" spans="2:21" s="634" customFormat="1" ht="35.1" hidden="1" customHeight="1">
      <c r="B253" s="503">
        <v>45894</v>
      </c>
      <c r="C253" s="877">
        <v>970.36575999999991</v>
      </c>
      <c r="D253" s="874">
        <v>708</v>
      </c>
      <c r="E253" s="874">
        <v>708</v>
      </c>
      <c r="F253" s="874">
        <v>826.47</v>
      </c>
      <c r="G253" s="874">
        <v>823.92</v>
      </c>
      <c r="H253" s="874">
        <v>955.04</v>
      </c>
      <c r="I253" s="874">
        <v>951.26</v>
      </c>
      <c r="J253" s="874">
        <v>883.48</v>
      </c>
      <c r="K253" s="874">
        <v>877.82</v>
      </c>
      <c r="L253" s="874">
        <v>480.94</v>
      </c>
      <c r="M253" s="874">
        <v>479.69</v>
      </c>
      <c r="N253" s="874">
        <v>991.79</v>
      </c>
      <c r="O253" s="874">
        <v>985.8</v>
      </c>
      <c r="P253" s="874">
        <v>17.21</v>
      </c>
      <c r="Q253" s="874">
        <v>17.32</v>
      </c>
      <c r="R253" s="874">
        <v>188.48</v>
      </c>
      <c r="S253" s="874">
        <v>188.48</v>
      </c>
      <c r="T253" s="874">
        <v>2316.88</v>
      </c>
      <c r="U253" s="874">
        <v>2314.9499999999998</v>
      </c>
    </row>
    <row r="254" spans="2:21" s="634" customFormat="1" ht="35.1" customHeight="1">
      <c r="B254" s="501">
        <v>45925</v>
      </c>
      <c r="C254" s="876">
        <v>972.01772999999991</v>
      </c>
      <c r="D254" s="873">
        <v>708</v>
      </c>
      <c r="E254" s="873">
        <v>708</v>
      </c>
      <c r="F254" s="873">
        <v>829.47</v>
      </c>
      <c r="G254" s="873">
        <v>830.27</v>
      </c>
      <c r="H254" s="873">
        <v>950.41</v>
      </c>
      <c r="I254" s="873">
        <v>955.57</v>
      </c>
      <c r="J254" s="873">
        <v>887.42</v>
      </c>
      <c r="K254" s="873">
        <v>888.47</v>
      </c>
      <c r="L254" s="873">
        <v>476.54</v>
      </c>
      <c r="M254" s="873">
        <v>478.48</v>
      </c>
      <c r="N254" s="873">
        <v>992.63</v>
      </c>
      <c r="O254" s="873">
        <v>992.79</v>
      </c>
      <c r="P254" s="873">
        <v>17.010000000000002</v>
      </c>
      <c r="Q254" s="873">
        <v>17.11</v>
      </c>
      <c r="R254" s="873">
        <v>188.57</v>
      </c>
      <c r="S254" s="873">
        <v>188.52</v>
      </c>
      <c r="T254" s="873">
        <v>2315.29</v>
      </c>
      <c r="U254" s="873">
        <v>2315.84</v>
      </c>
    </row>
    <row r="255" spans="2:21" s="634" customFormat="1" ht="35.1" customHeight="1">
      <c r="B255" s="503">
        <v>45955</v>
      </c>
      <c r="C255" s="877">
        <v>963.09850999999992</v>
      </c>
      <c r="D255" s="874">
        <v>708</v>
      </c>
      <c r="E255" s="874">
        <v>708</v>
      </c>
      <c r="F255" s="874">
        <v>822.65</v>
      </c>
      <c r="G255" s="874">
        <v>824.18</v>
      </c>
      <c r="H255" s="874">
        <v>934.71</v>
      </c>
      <c r="I255" s="874">
        <v>946.42</v>
      </c>
      <c r="J255" s="874">
        <v>886.47</v>
      </c>
      <c r="K255" s="874">
        <v>887.66</v>
      </c>
      <c r="L255" s="874">
        <v>462.94</v>
      </c>
      <c r="M255" s="874">
        <v>468.11</v>
      </c>
      <c r="N255" s="874">
        <v>996.48</v>
      </c>
      <c r="O255" s="874">
        <v>993.25</v>
      </c>
      <c r="P255" s="874">
        <v>16.84</v>
      </c>
      <c r="Q255" s="874">
        <v>16.899999999999999</v>
      </c>
      <c r="R255" s="874">
        <v>188.58</v>
      </c>
      <c r="S255" s="874">
        <v>188.57</v>
      </c>
      <c r="T255" s="874">
        <v>2306</v>
      </c>
      <c r="U255" s="874">
        <v>2309.59</v>
      </c>
    </row>
    <row r="256" spans="2:21" s="634" customFormat="1" ht="34.9" customHeight="1">
      <c r="B256" s="501">
        <v>45986</v>
      </c>
      <c r="C256" s="876">
        <v>963.22613000000001</v>
      </c>
      <c r="D256" s="873">
        <v>708</v>
      </c>
      <c r="E256" s="873">
        <v>708</v>
      </c>
      <c r="F256" s="873">
        <v>820.24</v>
      </c>
      <c r="G256" s="873">
        <v>817.3</v>
      </c>
      <c r="H256" s="873">
        <v>936.02</v>
      </c>
      <c r="I256" s="873">
        <v>929.17</v>
      </c>
      <c r="J256" s="873">
        <v>879.69</v>
      </c>
      <c r="K256" s="873">
        <v>879.77</v>
      </c>
      <c r="L256" s="873">
        <v>452.83</v>
      </c>
      <c r="M256" s="873">
        <v>456.21</v>
      </c>
      <c r="N256" s="873">
        <v>999.58</v>
      </c>
      <c r="O256" s="873">
        <v>994.84</v>
      </c>
      <c r="P256" s="873">
        <v>16.649999999999999</v>
      </c>
      <c r="Q256" s="873">
        <v>16.73</v>
      </c>
      <c r="R256" s="873">
        <v>188.52</v>
      </c>
      <c r="S256" s="873">
        <v>188.57</v>
      </c>
      <c r="T256" s="873">
        <v>2304.27</v>
      </c>
      <c r="U256" s="873">
        <v>2303.08</v>
      </c>
    </row>
    <row r="257" spans="2:21" s="634" customFormat="1" ht="34.9" customHeight="1">
      <c r="B257" s="499">
        <v>45995</v>
      </c>
      <c r="C257" s="878">
        <v>970.9754999999999</v>
      </c>
      <c r="D257" s="879">
        <v>708</v>
      </c>
      <c r="E257" s="879">
        <v>708</v>
      </c>
      <c r="F257" s="879">
        <v>829.9</v>
      </c>
      <c r="G257" s="879">
        <v>827.81</v>
      </c>
      <c r="H257" s="879">
        <v>951.82</v>
      </c>
      <c r="I257" s="879">
        <v>946.02</v>
      </c>
      <c r="J257" s="879">
        <v>892.34</v>
      </c>
      <c r="K257" s="879">
        <v>887.2</v>
      </c>
      <c r="L257" s="879">
        <v>451.57</v>
      </c>
      <c r="M257" s="879">
        <v>453.57</v>
      </c>
      <c r="N257" s="879">
        <v>1011.94</v>
      </c>
      <c r="O257" s="879">
        <v>1003.88</v>
      </c>
      <c r="P257" s="879">
        <v>16.46</v>
      </c>
      <c r="Q257" s="879">
        <v>16.57</v>
      </c>
      <c r="R257" s="879">
        <v>188.55</v>
      </c>
      <c r="S257" s="879">
        <v>188.51</v>
      </c>
      <c r="T257" s="879">
        <v>2296.42</v>
      </c>
      <c r="U257" s="879">
        <v>2303.7199999999998</v>
      </c>
    </row>
    <row r="258" spans="2:21" s="634" customFormat="1" ht="34.9" customHeight="1">
      <c r="B258" s="1009">
        <v>2026</v>
      </c>
      <c r="C258" s="1252"/>
      <c r="D258" s="1252"/>
      <c r="E258" s="1252"/>
      <c r="F258" s="1252"/>
      <c r="G258" s="1252"/>
      <c r="H258" s="1252"/>
      <c r="I258" s="1252"/>
      <c r="J258" s="1252"/>
      <c r="K258" s="1252"/>
      <c r="L258" s="1252"/>
      <c r="M258" s="1252"/>
      <c r="N258" s="1252"/>
      <c r="O258" s="1252"/>
      <c r="P258" s="1252"/>
      <c r="Q258" s="1252"/>
      <c r="R258" s="1252"/>
      <c r="S258" s="1252"/>
      <c r="T258" s="1252"/>
      <c r="U258" s="1252"/>
    </row>
    <row r="259" spans="2:21" s="634" customFormat="1" ht="34.9" customHeight="1">
      <c r="B259" s="501">
        <v>46023</v>
      </c>
      <c r="C259" s="876">
        <v>979.74582999999996</v>
      </c>
      <c r="D259" s="873">
        <v>708</v>
      </c>
      <c r="E259" s="873">
        <v>708</v>
      </c>
      <c r="F259" s="873">
        <v>847.97</v>
      </c>
      <c r="G259" s="873">
        <v>829.58</v>
      </c>
      <c r="H259" s="873">
        <v>978.77</v>
      </c>
      <c r="I259" s="873">
        <v>955.71</v>
      </c>
      <c r="J259" s="873">
        <v>924.24</v>
      </c>
      <c r="K259" s="873">
        <v>894.34</v>
      </c>
      <c r="L259" s="873">
        <v>462.32</v>
      </c>
      <c r="M259" s="873">
        <v>450.99</v>
      </c>
      <c r="N259" s="873">
        <v>1018</v>
      </c>
      <c r="O259" s="873">
        <v>1014.7</v>
      </c>
      <c r="P259" s="873">
        <v>16.29</v>
      </c>
      <c r="Q259" s="873">
        <v>16.37</v>
      </c>
      <c r="R259" s="873">
        <v>188.58</v>
      </c>
      <c r="S259" s="873">
        <v>188.59</v>
      </c>
      <c r="T259" s="873">
        <v>2320.6799999999998</v>
      </c>
      <c r="U259" s="873">
        <v>2311.96</v>
      </c>
    </row>
    <row r="260" spans="2:21" s="634" customFormat="1" ht="34.9" customHeight="1">
      <c r="B260" s="503">
        <v>46054</v>
      </c>
      <c r="C260" s="877">
        <v>974.71193000000005</v>
      </c>
      <c r="D260" s="874">
        <v>708</v>
      </c>
      <c r="E260" s="874">
        <v>708</v>
      </c>
      <c r="F260" s="874">
        <v>835.94</v>
      </c>
      <c r="G260" s="874">
        <v>836.86</v>
      </c>
      <c r="H260" s="874">
        <v>958.86</v>
      </c>
      <c r="I260" s="874">
        <v>962.1</v>
      </c>
      <c r="J260" s="874">
        <v>916.04</v>
      </c>
      <c r="K260" s="874">
        <v>915.36</v>
      </c>
      <c r="L260" s="874">
        <v>453.58</v>
      </c>
      <c r="M260" s="874">
        <v>456.64</v>
      </c>
      <c r="N260" s="874">
        <v>1034.6500000000001</v>
      </c>
      <c r="O260" s="874">
        <v>1022.84</v>
      </c>
      <c r="P260" s="874">
        <v>16.12</v>
      </c>
      <c r="Q260" s="874">
        <v>16.2</v>
      </c>
      <c r="R260" s="874">
        <v>188.54</v>
      </c>
      <c r="S260" s="874">
        <v>188.56</v>
      </c>
      <c r="T260" s="874">
        <v>2306.6799999999998</v>
      </c>
      <c r="U260" s="874">
        <v>2304.11</v>
      </c>
    </row>
    <row r="261" spans="2:21" s="634" customFormat="1" ht="34.9" customHeight="1">
      <c r="B261" s="501">
        <v>46082</v>
      </c>
      <c r="C261" s="876">
        <v>942.04830000000004</v>
      </c>
      <c r="D261" s="873">
        <v>708</v>
      </c>
      <c r="E261" s="873">
        <v>708</v>
      </c>
      <c r="F261" s="873">
        <v>811.12</v>
      </c>
      <c r="G261" s="873">
        <v>818.49</v>
      </c>
      <c r="H261" s="873">
        <v>933.33</v>
      </c>
      <c r="I261" s="873">
        <v>943.78</v>
      </c>
      <c r="J261" s="873">
        <v>885.42</v>
      </c>
      <c r="K261" s="873">
        <v>900.96</v>
      </c>
      <c r="L261" s="873">
        <v>443.06</v>
      </c>
      <c r="M261" s="873">
        <v>446.12</v>
      </c>
      <c r="N261" s="873">
        <v>1023.51</v>
      </c>
      <c r="O261" s="873">
        <v>1026.03</v>
      </c>
      <c r="P261" s="873">
        <v>15.9</v>
      </c>
      <c r="Q261" s="873">
        <v>16.010000000000002</v>
      </c>
      <c r="R261" s="873">
        <v>188.46</v>
      </c>
      <c r="S261" s="873">
        <v>188.44</v>
      </c>
      <c r="T261" s="873">
        <v>2291.9499999999998</v>
      </c>
      <c r="U261" s="873">
        <v>2301.4899999999998</v>
      </c>
    </row>
    <row r="262" spans="2:21" s="634" customFormat="1" ht="34.9" customHeight="1">
      <c r="B262" s="503">
        <v>46113</v>
      </c>
      <c r="C262" s="877">
        <v>972.76217999999994</v>
      </c>
      <c r="D262" s="874">
        <v>708</v>
      </c>
      <c r="E262" s="874">
        <v>708</v>
      </c>
      <c r="F262" s="874">
        <v>827.88</v>
      </c>
      <c r="G262" s="874">
        <v>826.48</v>
      </c>
      <c r="H262" s="874">
        <v>955.78</v>
      </c>
      <c r="I262" s="874">
        <v>950.12</v>
      </c>
      <c r="J262" s="874">
        <v>896.3</v>
      </c>
      <c r="K262" s="874">
        <v>897.02</v>
      </c>
      <c r="L262" s="874">
        <v>443.01</v>
      </c>
      <c r="M262" s="874">
        <v>444.31</v>
      </c>
      <c r="N262" s="874">
        <v>1034.5999999999999</v>
      </c>
      <c r="O262" s="874">
        <v>1034.06</v>
      </c>
      <c r="P262" s="874">
        <v>15.69</v>
      </c>
      <c r="Q262" s="874">
        <v>15.8</v>
      </c>
      <c r="R262" s="874">
        <v>188.56</v>
      </c>
      <c r="S262" s="874">
        <v>188.48</v>
      </c>
      <c r="T262" s="874">
        <v>2296.34</v>
      </c>
      <c r="U262" s="874">
        <v>2293.85</v>
      </c>
    </row>
    <row r="263" spans="2:21" s="634" customFormat="1" ht="34.9" customHeight="1">
      <c r="B263" s="501">
        <v>46167</v>
      </c>
      <c r="C263" s="876">
        <v>970.44374999999991</v>
      </c>
      <c r="D263" s="873">
        <v>708</v>
      </c>
      <c r="E263" s="873">
        <v>708</v>
      </c>
      <c r="F263" s="873">
        <v>824.56</v>
      </c>
      <c r="G263" s="873">
        <v>826.72</v>
      </c>
      <c r="H263" s="873">
        <v>951.65</v>
      </c>
      <c r="I263" s="873">
        <v>954.72</v>
      </c>
      <c r="J263" s="873">
        <v>905.56</v>
      </c>
      <c r="K263" s="873">
        <v>903.53</v>
      </c>
      <c r="L263" s="873">
        <v>444.04</v>
      </c>
      <c r="M263" s="873">
        <v>448.06</v>
      </c>
      <c r="N263" s="873">
        <v>1045.23</v>
      </c>
      <c r="O263" s="873">
        <v>1039.33</v>
      </c>
      <c r="P263" s="873">
        <v>15.42</v>
      </c>
      <c r="Q263" s="873">
        <v>15.57</v>
      </c>
      <c r="R263" s="873">
        <v>188.46</v>
      </c>
      <c r="S263" s="873">
        <v>188.5</v>
      </c>
      <c r="T263" s="873">
        <v>2285.21</v>
      </c>
      <c r="U263" s="873">
        <v>2292.85</v>
      </c>
    </row>
    <row r="264" spans="2:21" s="634" customFormat="1" ht="34.9" customHeight="1">
      <c r="B264" s="503">
        <v>46174</v>
      </c>
      <c r="C264" s="877">
        <v>961.47490000000005</v>
      </c>
      <c r="D264" s="874">
        <v>708</v>
      </c>
      <c r="E264" s="874">
        <v>708</v>
      </c>
      <c r="F264" s="874">
        <v>805.46</v>
      </c>
      <c r="G264" s="874">
        <v>814.2</v>
      </c>
      <c r="H264" s="874">
        <v>935.56</v>
      </c>
      <c r="I264" s="874">
        <v>942.57</v>
      </c>
      <c r="J264" s="874">
        <v>873.5</v>
      </c>
      <c r="K264" s="874">
        <v>884.55</v>
      </c>
      <c r="L264" s="874">
        <v>436.02</v>
      </c>
      <c r="M264" s="874">
        <v>440</v>
      </c>
      <c r="N264" s="874">
        <v>1041.3</v>
      </c>
      <c r="O264" s="874">
        <v>1043.5999999999999</v>
      </c>
      <c r="P264" s="874">
        <v>15.16</v>
      </c>
      <c r="Q264" s="874">
        <v>15.28</v>
      </c>
      <c r="R264" s="874">
        <v>188.33</v>
      </c>
      <c r="S264" s="874">
        <v>188.4</v>
      </c>
      <c r="T264" s="874">
        <v>2282.85</v>
      </c>
      <c r="U264" s="874">
        <v>2288.7800000000002</v>
      </c>
    </row>
    <row r="265" spans="2:21" s="634" customFormat="1" ht="34.9" customHeight="1">
      <c r="B265" s="501">
        <v>46229</v>
      </c>
      <c r="C265" s="876">
        <v>966.84911999999997</v>
      </c>
      <c r="D265" s="873">
        <v>708</v>
      </c>
      <c r="E265" s="873">
        <v>708</v>
      </c>
      <c r="F265" s="873">
        <v>809.85</v>
      </c>
      <c r="G265" s="873">
        <v>807.51</v>
      </c>
      <c r="H265" s="873">
        <v>943.76</v>
      </c>
      <c r="I265" s="873">
        <v>945.73</v>
      </c>
      <c r="J265" s="873">
        <v>867.18</v>
      </c>
      <c r="K265" s="873">
        <v>872.64</v>
      </c>
      <c r="L265" s="873">
        <v>432.57</v>
      </c>
      <c r="M265" s="873">
        <v>434.99</v>
      </c>
      <c r="N265" s="873">
        <v>1046.1199999999999</v>
      </c>
      <c r="O265" s="873">
        <v>1043.45</v>
      </c>
      <c r="P265" s="873">
        <v>14.92</v>
      </c>
      <c r="Q265" s="873">
        <v>15.03</v>
      </c>
      <c r="R265" s="873">
        <v>188.37</v>
      </c>
      <c r="S265" s="873">
        <v>188.36</v>
      </c>
      <c r="T265" s="873">
        <v>2276.9699999999998</v>
      </c>
      <c r="U265" s="873">
        <v>2281.4899999999998</v>
      </c>
    </row>
    <row r="266" spans="2:21" s="634" customFormat="1" ht="34.9" customHeight="1">
      <c r="B266" s="503">
        <v>46235</v>
      </c>
      <c r="C266" s="877">
        <v>970.53592000000003</v>
      </c>
      <c r="D266" s="874">
        <v>708</v>
      </c>
      <c r="E266" s="874">
        <v>708</v>
      </c>
      <c r="F266" s="874">
        <v>819.75</v>
      </c>
      <c r="G266" s="874">
        <v>819.08</v>
      </c>
      <c r="H266" s="874">
        <v>957.94</v>
      </c>
      <c r="I266" s="874">
        <v>956.97</v>
      </c>
      <c r="J266" s="874">
        <v>874.04</v>
      </c>
      <c r="K266" s="874">
        <v>875.11</v>
      </c>
      <c r="L266" s="874">
        <v>442.6</v>
      </c>
      <c r="M266" s="874">
        <v>445.63</v>
      </c>
      <c r="N266" s="874">
        <v>1052.24</v>
      </c>
      <c r="O266" s="874">
        <v>1049.5</v>
      </c>
      <c r="P266" s="874">
        <v>14.65</v>
      </c>
      <c r="Q266" s="874">
        <v>14.78</v>
      </c>
      <c r="R266" s="874">
        <v>188.36</v>
      </c>
      <c r="S266" s="874">
        <v>188.35</v>
      </c>
      <c r="T266" s="874">
        <v>2288.7600000000002</v>
      </c>
      <c r="U266" s="874">
        <v>2288.8200000000002</v>
      </c>
    </row>
    <row r="267" spans="2:21" s="634" customFormat="1" ht="34.9" customHeight="1">
      <c r="B267" s="1379">
        <v>46291</v>
      </c>
      <c r="C267" s="1380">
        <v>964.06299999999999</v>
      </c>
      <c r="D267" s="1381">
        <v>708</v>
      </c>
      <c r="E267" s="1381">
        <v>708</v>
      </c>
      <c r="F267" s="1381">
        <v>801.43</v>
      </c>
      <c r="G267" s="1381">
        <v>814.37</v>
      </c>
      <c r="H267" s="1381">
        <v>935.45</v>
      </c>
      <c r="I267" s="1381">
        <v>949.16</v>
      </c>
      <c r="J267" s="1381">
        <v>847.33</v>
      </c>
      <c r="K267" s="1381">
        <v>863.64</v>
      </c>
      <c r="L267" s="1381">
        <v>450.05</v>
      </c>
      <c r="M267" s="1381">
        <v>452.28</v>
      </c>
      <c r="N267" s="1381">
        <v>1054.9100000000001</v>
      </c>
      <c r="O267" s="1381">
        <v>1054.1400000000001</v>
      </c>
      <c r="P267" s="1381">
        <v>14.43</v>
      </c>
      <c r="Q267" s="1381">
        <v>14.54</v>
      </c>
      <c r="R267" s="1381">
        <v>188.35</v>
      </c>
      <c r="S267" s="1381">
        <v>188.33</v>
      </c>
      <c r="T267" s="1381">
        <v>2290.9899999999998</v>
      </c>
      <c r="U267" s="1381">
        <v>2290.23</v>
      </c>
    </row>
    <row r="268" spans="2:21">
      <c r="D268" s="1114"/>
      <c r="I268" s="1153"/>
    </row>
    <row r="269" spans="2:21" s="538" customFormat="1" ht="23.25">
      <c r="B269" s="1184" t="s">
        <v>1062</v>
      </c>
      <c r="C269" s="1151"/>
      <c r="D269" s="1152"/>
      <c r="E269" s="539"/>
      <c r="F269" s="539"/>
      <c r="G269" s="1157"/>
      <c r="H269" s="539"/>
      <c r="I269" s="539"/>
      <c r="J269" s="539"/>
      <c r="K269" s="539"/>
      <c r="L269" s="539"/>
      <c r="M269" s="539"/>
      <c r="N269" s="539"/>
      <c r="O269" s="539"/>
      <c r="P269" s="539"/>
      <c r="Q269" s="539"/>
      <c r="R269" s="539"/>
      <c r="S269" s="539"/>
      <c r="T269" s="539"/>
      <c r="U269" s="1185" t="s">
        <v>1063</v>
      </c>
    </row>
    <row r="270" spans="2:21">
      <c r="D270" s="1114"/>
      <c r="I270" s="1153"/>
    </row>
    <row r="271" spans="2:21" ht="27">
      <c r="D271" s="1216"/>
    </row>
    <row r="272" spans="2:21" ht="27">
      <c r="D272" s="1216"/>
    </row>
    <row r="274" spans="5:22" ht="45">
      <c r="E274" s="1158"/>
      <c r="J274" s="1382"/>
    </row>
    <row r="275" spans="5:22" ht="25.5">
      <c r="J275" s="508"/>
    </row>
    <row r="278" spans="5:22">
      <c r="V278" s="1"/>
    </row>
  </sheetData>
  <mergeCells count="27">
    <mergeCell ref="B7:B11"/>
    <mergeCell ref="C7:C9"/>
    <mergeCell ref="D7:U7"/>
    <mergeCell ref="D8:E8"/>
    <mergeCell ref="F8:G8"/>
    <mergeCell ref="C10:C11"/>
    <mergeCell ref="T8:U8"/>
    <mergeCell ref="D9:E9"/>
    <mergeCell ref="F9:G9"/>
    <mergeCell ref="H9:I9"/>
    <mergeCell ref="H8:I8"/>
    <mergeCell ref="J8:K8"/>
    <mergeCell ref="L8:M8"/>
    <mergeCell ref="J9:K9"/>
    <mergeCell ref="L9:M9"/>
    <mergeCell ref="P8:Q8"/>
    <mergeCell ref="R9:S9"/>
    <mergeCell ref="R8:S8"/>
    <mergeCell ref="T9:U9"/>
    <mergeCell ref="N9:O9"/>
    <mergeCell ref="P9:Q9"/>
    <mergeCell ref="N8:O8"/>
    <mergeCell ref="B3:D3"/>
    <mergeCell ref="E3:R3"/>
    <mergeCell ref="S3:U3"/>
    <mergeCell ref="E4:R4"/>
    <mergeCell ref="E5:R5"/>
  </mergeCells>
  <printOptions horizontalCentered="1" verticalCentered="1"/>
  <pageMargins left="0.196850393700787" right="0.196850393700787" top="0.196850393700787" bottom="0.196850393700787" header="0.511811023622047" footer="0.511811023622047"/>
  <pageSetup paperSize="9" scale="36"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AM281"/>
  <sheetViews>
    <sheetView rightToLeft="1" zoomScale="50" zoomScaleNormal="50" workbookViewId="0">
      <selection activeCell="K1" sqref="K1"/>
    </sheetView>
  </sheetViews>
  <sheetFormatPr defaultColWidth="9.140625" defaultRowHeight="15.75"/>
  <cols>
    <col min="1" max="1" width="10.7109375" style="1" customWidth="1"/>
    <col min="2" max="2" width="21.85546875" style="1" customWidth="1"/>
    <col min="3" max="20" width="18.7109375" style="1" customWidth="1"/>
    <col min="21" max="21" width="16.140625" style="1" bestFit="1" customWidth="1"/>
    <col min="22" max="22" width="12.7109375" style="1" bestFit="1" customWidth="1"/>
    <col min="23" max="23" width="15.85546875" style="1" bestFit="1" customWidth="1"/>
    <col min="24" max="24" width="15.140625" style="1" bestFit="1" customWidth="1"/>
    <col min="25" max="26" width="15.85546875" style="1" bestFit="1" customWidth="1"/>
    <col min="27" max="28" width="15.140625" style="1" bestFit="1" customWidth="1"/>
    <col min="29" max="30" width="12.7109375" style="1" bestFit="1" customWidth="1"/>
    <col min="31" max="34" width="15.140625" style="1" bestFit="1" customWidth="1"/>
    <col min="35" max="36" width="12.7109375" style="1" bestFit="1" customWidth="1"/>
    <col min="37" max="37" width="15.85546875" style="1" customWidth="1"/>
    <col min="38" max="38" width="15.85546875" style="1" bestFit="1" customWidth="1"/>
    <col min="39" max="39" width="15.140625" style="1" bestFit="1" customWidth="1"/>
    <col min="40" max="16384" width="9.140625" style="1"/>
  </cols>
  <sheetData>
    <row r="1" spans="2:38" customFormat="1" ht="18" customHeight="1"/>
    <row r="2" spans="2:38" customFormat="1" ht="40.15" customHeight="1">
      <c r="B2" s="1902" t="s">
        <v>883</v>
      </c>
      <c r="C2" s="1902"/>
      <c r="D2" s="1902"/>
      <c r="E2" s="1903" t="s">
        <v>827</v>
      </c>
      <c r="F2" s="1903"/>
      <c r="G2" s="1903"/>
      <c r="H2" s="1903"/>
      <c r="I2" s="1903"/>
      <c r="J2" s="1903"/>
      <c r="K2" s="1903"/>
      <c r="L2" s="1903"/>
      <c r="M2" s="1903"/>
      <c r="N2" s="1903"/>
      <c r="O2" s="1903"/>
      <c r="P2" s="1903"/>
      <c r="Q2" s="1903"/>
      <c r="R2" s="510"/>
      <c r="S2" s="1887" t="s">
        <v>688</v>
      </c>
      <c r="T2" s="1887"/>
      <c r="U2" s="1"/>
      <c r="V2" s="1"/>
      <c r="W2" s="1"/>
      <c r="X2" s="1"/>
      <c r="Y2" s="1"/>
      <c r="Z2" s="1"/>
      <c r="AA2" s="1"/>
      <c r="AB2" s="1"/>
      <c r="AC2" s="1"/>
      <c r="AD2" s="1"/>
      <c r="AE2" s="1"/>
      <c r="AF2" s="1"/>
      <c r="AG2" s="1"/>
      <c r="AH2" s="1"/>
      <c r="AI2" s="1"/>
      <c r="AJ2" s="1"/>
      <c r="AK2" s="1"/>
      <c r="AL2" s="1"/>
    </row>
    <row r="3" spans="2:38" customFormat="1" ht="40.15" customHeight="1">
      <c r="B3" s="1248"/>
      <c r="C3" s="1248"/>
      <c r="D3" s="1248"/>
      <c r="E3" s="1904" t="s">
        <v>1027</v>
      </c>
      <c r="F3" s="1904"/>
      <c r="G3" s="1904"/>
      <c r="H3" s="1904"/>
      <c r="I3" s="1904"/>
      <c r="J3" s="1904"/>
      <c r="K3" s="1904"/>
      <c r="L3" s="1904"/>
      <c r="M3" s="1904"/>
      <c r="N3" s="1904"/>
      <c r="O3" s="1904"/>
      <c r="P3" s="1904"/>
      <c r="Q3" s="1904"/>
      <c r="R3" s="510"/>
      <c r="S3" s="1250"/>
      <c r="T3" s="1250"/>
      <c r="U3" s="1"/>
      <c r="V3" s="1"/>
      <c r="W3" s="1"/>
      <c r="X3" s="1"/>
      <c r="Y3" s="1"/>
      <c r="Z3" s="1"/>
      <c r="AA3" s="1"/>
      <c r="AB3" s="1"/>
      <c r="AC3" s="1"/>
      <c r="AD3" s="1"/>
      <c r="AE3" s="1"/>
      <c r="AF3" s="1"/>
      <c r="AG3" s="1"/>
      <c r="AH3" s="1"/>
      <c r="AI3" s="1"/>
      <c r="AJ3" s="1"/>
      <c r="AK3" s="1"/>
      <c r="AL3" s="1"/>
    </row>
    <row r="4" spans="2:38" customFormat="1" ht="40.15" customHeight="1">
      <c r="B4" s="1248"/>
      <c r="C4" s="1248"/>
      <c r="D4" s="1248"/>
      <c r="E4" s="1905" t="s">
        <v>884</v>
      </c>
      <c r="F4" s="1905"/>
      <c r="G4" s="1905"/>
      <c r="H4" s="1905"/>
      <c r="I4" s="1905"/>
      <c r="J4" s="1905"/>
      <c r="K4" s="1905"/>
      <c r="L4" s="1905"/>
      <c r="M4" s="1905"/>
      <c r="N4" s="1905"/>
      <c r="O4" s="1905"/>
      <c r="P4" s="1905"/>
      <c r="Q4" s="1905"/>
      <c r="R4" s="510"/>
      <c r="S4" s="1250"/>
      <c r="T4" s="197" t="s">
        <v>882</v>
      </c>
      <c r="U4" s="1"/>
      <c r="V4" s="1"/>
      <c r="W4" s="1"/>
      <c r="X4" s="1"/>
      <c r="Y4" s="1"/>
      <c r="Z4" s="1"/>
      <c r="AA4" s="1"/>
      <c r="AB4" s="1"/>
      <c r="AC4" s="1"/>
      <c r="AD4" s="1"/>
      <c r="AE4" s="1"/>
      <c r="AF4" s="1"/>
      <c r="AG4" s="1"/>
      <c r="AH4" s="1"/>
      <c r="AI4" s="1"/>
      <c r="AJ4" s="1"/>
      <c r="AK4" s="1"/>
      <c r="AL4" s="1"/>
    </row>
    <row r="5" spans="2:38" ht="10.15" customHeight="1">
      <c r="B5" s="654"/>
      <c r="C5" s="880"/>
      <c r="D5" s="880"/>
      <c r="E5" s="880"/>
      <c r="F5" s="880"/>
      <c r="G5" s="880"/>
      <c r="H5" s="880"/>
      <c r="I5" s="880"/>
      <c r="J5" s="880"/>
      <c r="K5" s="880"/>
      <c r="L5" s="880"/>
      <c r="M5" s="880"/>
      <c r="N5" s="880"/>
      <c r="O5" s="880"/>
      <c r="P5" s="880"/>
      <c r="Q5" s="880"/>
      <c r="R5" s="880"/>
      <c r="S5" s="880"/>
      <c r="T5" s="881"/>
    </row>
    <row r="6" spans="2:38" ht="60" customHeight="1">
      <c r="B6" s="1892"/>
      <c r="C6" s="1897" t="s">
        <v>826</v>
      </c>
      <c r="D6" s="1897"/>
      <c r="E6" s="1897"/>
      <c r="F6" s="1897"/>
      <c r="G6" s="1897"/>
      <c r="H6" s="1897"/>
      <c r="I6" s="1897"/>
      <c r="J6" s="1897"/>
      <c r="K6" s="1897"/>
      <c r="L6" s="1897"/>
      <c r="M6" s="1897"/>
      <c r="N6" s="1897"/>
      <c r="O6" s="1897"/>
      <c r="P6" s="1897"/>
      <c r="Q6" s="1897"/>
      <c r="R6" s="1897"/>
      <c r="S6" s="1897"/>
      <c r="T6" s="1898"/>
    </row>
    <row r="7" spans="2:38" ht="45" customHeight="1">
      <c r="B7" s="1893"/>
      <c r="C7" s="1889" t="s">
        <v>822</v>
      </c>
      <c r="D7" s="1889"/>
      <c r="E7" s="1889" t="s">
        <v>821</v>
      </c>
      <c r="F7" s="1889"/>
      <c r="G7" s="1889" t="s">
        <v>820</v>
      </c>
      <c r="H7" s="1889"/>
      <c r="I7" s="1889" t="s">
        <v>819</v>
      </c>
      <c r="J7" s="1889"/>
      <c r="K7" s="1889" t="s">
        <v>818</v>
      </c>
      <c r="L7" s="1889"/>
      <c r="M7" s="1889" t="s">
        <v>817</v>
      </c>
      <c r="N7" s="1889"/>
      <c r="O7" s="1889" t="s">
        <v>816</v>
      </c>
      <c r="P7" s="1889"/>
      <c r="Q7" s="1889" t="s">
        <v>815</v>
      </c>
      <c r="R7" s="1889"/>
      <c r="S7" s="1889" t="s">
        <v>814</v>
      </c>
      <c r="T7" s="1901"/>
    </row>
    <row r="8" spans="2:38" ht="45" customHeight="1">
      <c r="B8" s="1893"/>
      <c r="C8" s="1888" t="s">
        <v>813</v>
      </c>
      <c r="D8" s="1888"/>
      <c r="E8" s="1888" t="s">
        <v>812</v>
      </c>
      <c r="F8" s="1888"/>
      <c r="G8" s="1888" t="s">
        <v>811</v>
      </c>
      <c r="H8" s="1888"/>
      <c r="I8" s="1888" t="s">
        <v>810</v>
      </c>
      <c r="J8" s="1888"/>
      <c r="K8" s="1888" t="s">
        <v>809</v>
      </c>
      <c r="L8" s="1888"/>
      <c r="M8" s="1891" t="s">
        <v>808</v>
      </c>
      <c r="N8" s="1891"/>
      <c r="O8" s="1888" t="s">
        <v>807</v>
      </c>
      <c r="P8" s="1888"/>
      <c r="Q8" s="1888" t="s">
        <v>806</v>
      </c>
      <c r="R8" s="1888"/>
      <c r="S8" s="1888" t="s">
        <v>805</v>
      </c>
      <c r="T8" s="1890"/>
    </row>
    <row r="9" spans="2:38" ht="60" customHeight="1">
      <c r="B9" s="1893"/>
      <c r="C9" s="1246" t="s">
        <v>803</v>
      </c>
      <c r="D9" s="1246" t="s">
        <v>802</v>
      </c>
      <c r="E9" s="1246" t="s">
        <v>803</v>
      </c>
      <c r="F9" s="1246" t="s">
        <v>802</v>
      </c>
      <c r="G9" s="1246" t="s">
        <v>803</v>
      </c>
      <c r="H9" s="1246" t="s">
        <v>802</v>
      </c>
      <c r="I9" s="1246" t="s">
        <v>803</v>
      </c>
      <c r="J9" s="1246" t="s">
        <v>802</v>
      </c>
      <c r="K9" s="1246" t="s">
        <v>803</v>
      </c>
      <c r="L9" s="1246" t="s">
        <v>802</v>
      </c>
      <c r="M9" s="1246" t="s">
        <v>803</v>
      </c>
      <c r="N9" s="1246" t="s">
        <v>802</v>
      </c>
      <c r="O9" s="1246" t="s">
        <v>803</v>
      </c>
      <c r="P9" s="1246" t="s">
        <v>802</v>
      </c>
      <c r="Q9" s="1246" t="s">
        <v>803</v>
      </c>
      <c r="R9" s="1246" t="s">
        <v>802</v>
      </c>
      <c r="S9" s="1246" t="s">
        <v>803</v>
      </c>
      <c r="T9" s="509" t="s">
        <v>802</v>
      </c>
    </row>
    <row r="10" spans="2:38" ht="60" customHeight="1">
      <c r="B10" s="1894"/>
      <c r="C10" s="507" t="s">
        <v>801</v>
      </c>
      <c r="D10" s="507" t="s">
        <v>800</v>
      </c>
      <c r="E10" s="507" t="s">
        <v>801</v>
      </c>
      <c r="F10" s="507" t="s">
        <v>800</v>
      </c>
      <c r="G10" s="507" t="s">
        <v>801</v>
      </c>
      <c r="H10" s="507" t="s">
        <v>800</v>
      </c>
      <c r="I10" s="507" t="s">
        <v>801</v>
      </c>
      <c r="J10" s="507" t="s">
        <v>800</v>
      </c>
      <c r="K10" s="507" t="s">
        <v>801</v>
      </c>
      <c r="L10" s="507" t="s">
        <v>800</v>
      </c>
      <c r="M10" s="507" t="s">
        <v>801</v>
      </c>
      <c r="N10" s="507" t="s">
        <v>800</v>
      </c>
      <c r="O10" s="507" t="s">
        <v>801</v>
      </c>
      <c r="P10" s="507" t="s">
        <v>800</v>
      </c>
      <c r="Q10" s="507" t="s">
        <v>801</v>
      </c>
      <c r="R10" s="507" t="s">
        <v>800</v>
      </c>
      <c r="S10" s="507" t="s">
        <v>801</v>
      </c>
      <c r="T10" s="506" t="s">
        <v>800</v>
      </c>
    </row>
    <row r="11" spans="2:38" s="57" customFormat="1" ht="39.75" customHeight="1">
      <c r="B11" s="78" t="s">
        <v>2</v>
      </c>
      <c r="C11" s="78"/>
      <c r="D11" s="78"/>
      <c r="E11" s="78"/>
      <c r="F11" s="78"/>
      <c r="G11" s="78"/>
      <c r="H11" s="78"/>
      <c r="I11" s="78"/>
      <c r="J11" s="78"/>
      <c r="K11" s="78"/>
      <c r="L11" s="78"/>
      <c r="M11" s="78"/>
      <c r="N11" s="78"/>
      <c r="O11" s="78"/>
      <c r="P11" s="78"/>
      <c r="Q11" s="78"/>
      <c r="R11" s="78"/>
      <c r="S11" s="78"/>
      <c r="T11" s="78"/>
    </row>
    <row r="12" spans="2:38" s="882" customFormat="1" ht="34.9" hidden="1" customHeight="1">
      <c r="B12" s="505">
        <v>2004</v>
      </c>
      <c r="C12" s="873">
        <v>710</v>
      </c>
      <c r="D12" s="873">
        <v>710</v>
      </c>
      <c r="E12" s="873">
        <v>968.61</v>
      </c>
      <c r="F12" s="873">
        <v>883.26</v>
      </c>
      <c r="G12" s="873">
        <v>1364.43</v>
      </c>
      <c r="H12" s="873">
        <v>1302.74</v>
      </c>
      <c r="I12" s="873"/>
      <c r="J12" s="873"/>
      <c r="K12" s="873">
        <v>685.11</v>
      </c>
      <c r="L12" s="873">
        <v>657.34</v>
      </c>
      <c r="M12" s="873"/>
      <c r="N12" s="873"/>
      <c r="O12" s="873"/>
      <c r="P12" s="873"/>
      <c r="Q12" s="873">
        <v>189.52</v>
      </c>
      <c r="R12" s="873">
        <v>189.53</v>
      </c>
      <c r="S12" s="873">
        <v>2411.85</v>
      </c>
      <c r="T12" s="873">
        <v>2411.5100000000002</v>
      </c>
      <c r="U12" s="1156"/>
      <c r="V12" s="1156"/>
      <c r="W12" s="1156"/>
      <c r="X12" s="1156"/>
      <c r="Y12" s="1156"/>
      <c r="Z12" s="1156"/>
      <c r="AA12" s="1156"/>
      <c r="AB12" s="1156"/>
      <c r="AC12" s="1156"/>
      <c r="AD12" s="1156"/>
      <c r="AE12" s="1156"/>
      <c r="AF12" s="1156"/>
      <c r="AG12" s="1156"/>
      <c r="AH12" s="1156"/>
      <c r="AI12" s="1156"/>
      <c r="AJ12" s="1156"/>
    </row>
    <row r="13" spans="2:38" s="882" customFormat="1" ht="34.9" hidden="1" customHeight="1">
      <c r="B13" s="504">
        <v>2005</v>
      </c>
      <c r="C13" s="874">
        <v>710</v>
      </c>
      <c r="D13" s="874">
        <v>710</v>
      </c>
      <c r="E13" s="874">
        <v>842.8</v>
      </c>
      <c r="F13" s="874">
        <v>884.95</v>
      </c>
      <c r="G13" s="874">
        <v>1225.05</v>
      </c>
      <c r="H13" s="874">
        <v>1293.8699999999999</v>
      </c>
      <c r="I13" s="874"/>
      <c r="J13" s="874"/>
      <c r="K13" s="874">
        <v>603.54999999999995</v>
      </c>
      <c r="L13" s="874">
        <v>646.71</v>
      </c>
      <c r="M13" s="874"/>
      <c r="N13" s="874"/>
      <c r="O13" s="874"/>
      <c r="P13" s="874"/>
      <c r="Q13" s="874">
        <v>189.51</v>
      </c>
      <c r="R13" s="874">
        <v>189.52</v>
      </c>
      <c r="S13" s="874">
        <v>2433.15</v>
      </c>
      <c r="T13" s="874">
        <v>2433.77</v>
      </c>
      <c r="U13" s="1156"/>
      <c r="V13" s="1156"/>
      <c r="W13" s="1156"/>
      <c r="X13" s="1156"/>
      <c r="Y13" s="1156"/>
      <c r="Z13" s="1156"/>
      <c r="AA13" s="1156"/>
      <c r="AB13" s="1156"/>
      <c r="AC13" s="1156"/>
      <c r="AD13" s="1156"/>
      <c r="AE13" s="1156"/>
      <c r="AF13" s="1156"/>
      <c r="AG13" s="1156"/>
      <c r="AH13" s="1156"/>
      <c r="AI13" s="1156"/>
      <c r="AJ13" s="1156"/>
    </row>
    <row r="14" spans="2:38" s="882" customFormat="1" ht="34.9" hidden="1" customHeight="1">
      <c r="B14" s="505">
        <v>2006</v>
      </c>
      <c r="C14" s="873">
        <v>710</v>
      </c>
      <c r="D14" s="873">
        <v>710</v>
      </c>
      <c r="E14" s="873">
        <v>933</v>
      </c>
      <c r="F14" s="873">
        <v>893.32</v>
      </c>
      <c r="G14" s="873">
        <v>1391.83</v>
      </c>
      <c r="H14" s="873">
        <v>1310.3399999999999</v>
      </c>
      <c r="I14" s="873"/>
      <c r="J14" s="873"/>
      <c r="K14" s="873">
        <v>598.66999999999996</v>
      </c>
      <c r="L14" s="873">
        <v>611.61</v>
      </c>
      <c r="M14" s="873"/>
      <c r="N14" s="873"/>
      <c r="O14" s="873"/>
      <c r="P14" s="873"/>
      <c r="Q14" s="873">
        <v>189.53</v>
      </c>
      <c r="R14" s="873">
        <v>189.52</v>
      </c>
      <c r="S14" s="873">
        <v>2458.23</v>
      </c>
      <c r="T14" s="873">
        <v>2449.38</v>
      </c>
      <c r="U14" s="1156"/>
      <c r="V14" s="1156"/>
      <c r="W14" s="1156"/>
      <c r="X14" s="1156"/>
      <c r="Y14" s="1156"/>
      <c r="Z14" s="1156"/>
      <c r="AA14" s="1156"/>
      <c r="AB14" s="1156"/>
      <c r="AC14" s="1156"/>
      <c r="AD14" s="1156"/>
      <c r="AE14" s="1156"/>
      <c r="AF14" s="1156"/>
      <c r="AG14" s="1156"/>
      <c r="AH14" s="1156"/>
      <c r="AI14" s="1156"/>
      <c r="AJ14" s="1156"/>
    </row>
    <row r="15" spans="2:38" s="882" customFormat="1" ht="34.9" hidden="1" customHeight="1">
      <c r="B15" s="504">
        <v>2007</v>
      </c>
      <c r="C15" s="874">
        <v>710</v>
      </c>
      <c r="D15" s="874">
        <v>710</v>
      </c>
      <c r="E15" s="874">
        <v>1048.03</v>
      </c>
      <c r="F15" s="874">
        <v>973.56</v>
      </c>
      <c r="G15" s="874">
        <v>1419.73</v>
      </c>
      <c r="H15" s="874">
        <v>1423</v>
      </c>
      <c r="I15" s="874"/>
      <c r="J15" s="874"/>
      <c r="K15" s="874">
        <v>634.82000000000005</v>
      </c>
      <c r="L15" s="874">
        <v>603.87</v>
      </c>
      <c r="M15" s="874"/>
      <c r="N15" s="874"/>
      <c r="O15" s="874"/>
      <c r="P15" s="874"/>
      <c r="Q15" s="874">
        <v>189.51</v>
      </c>
      <c r="R15" s="874">
        <v>189.68</v>
      </c>
      <c r="S15" s="874">
        <v>2602.5100000000002</v>
      </c>
      <c r="T15" s="874">
        <v>2499.66</v>
      </c>
    </row>
    <row r="16" spans="2:38" s="882" customFormat="1" ht="34.9" hidden="1" customHeight="1">
      <c r="B16" s="505">
        <v>2008</v>
      </c>
      <c r="C16" s="873">
        <v>710</v>
      </c>
      <c r="D16" s="873">
        <v>710</v>
      </c>
      <c r="E16" s="873">
        <v>1000.98</v>
      </c>
      <c r="F16" s="873">
        <v>1048.43</v>
      </c>
      <c r="G16" s="873">
        <v>1026.5999999999999</v>
      </c>
      <c r="H16" s="873">
        <v>1323.65</v>
      </c>
      <c r="I16" s="873"/>
      <c r="J16" s="873"/>
      <c r="K16" s="873">
        <v>787.47</v>
      </c>
      <c r="L16" s="873">
        <v>687.81</v>
      </c>
      <c r="M16" s="873"/>
      <c r="N16" s="873"/>
      <c r="O16" s="873"/>
      <c r="P16" s="873"/>
      <c r="Q16" s="873">
        <v>189.39</v>
      </c>
      <c r="R16" s="873">
        <v>189.48</v>
      </c>
      <c r="S16" s="873">
        <v>2572.9299999999998</v>
      </c>
      <c r="T16" s="873">
        <v>2644.83</v>
      </c>
      <c r="U16" s="1156"/>
      <c r="V16" s="1156"/>
      <c r="W16" s="1156"/>
      <c r="X16" s="1156"/>
      <c r="Y16" s="1156"/>
      <c r="Z16" s="1156"/>
      <c r="AA16" s="1156"/>
      <c r="AB16" s="1156"/>
      <c r="AC16" s="1156"/>
      <c r="AD16" s="1156"/>
      <c r="AE16" s="1156"/>
      <c r="AF16" s="1156"/>
      <c r="AG16" s="1156"/>
      <c r="AH16" s="1156"/>
      <c r="AI16" s="1156"/>
      <c r="AJ16" s="1156"/>
    </row>
    <row r="17" spans="2:38" s="882" customFormat="1" ht="34.9" hidden="1" customHeight="1">
      <c r="B17" s="504">
        <v>2009</v>
      </c>
      <c r="C17" s="874">
        <v>710</v>
      </c>
      <c r="D17" s="874">
        <v>710</v>
      </c>
      <c r="E17" s="874">
        <v>1021.45</v>
      </c>
      <c r="F17" s="874">
        <v>989.9666666666667</v>
      </c>
      <c r="G17" s="874">
        <v>1143.06</v>
      </c>
      <c r="H17" s="874">
        <v>1112.1933333333332</v>
      </c>
      <c r="I17" s="874"/>
      <c r="J17" s="874"/>
      <c r="K17" s="874">
        <v>769.03</v>
      </c>
      <c r="L17" s="874">
        <v>760.67916666666667</v>
      </c>
      <c r="M17" s="874"/>
      <c r="N17" s="874"/>
      <c r="O17" s="874"/>
      <c r="P17" s="874"/>
      <c r="Q17" s="874">
        <v>189.5</v>
      </c>
      <c r="R17" s="874">
        <v>189.51999999999998</v>
      </c>
      <c r="S17" s="874">
        <v>2476.56</v>
      </c>
      <c r="T17" s="874">
        <v>2466.9025000000001</v>
      </c>
      <c r="U17" s="1156"/>
      <c r="V17" s="1156"/>
      <c r="W17" s="1156"/>
      <c r="X17" s="1156"/>
      <c r="Y17" s="1156"/>
      <c r="Z17" s="1156"/>
      <c r="AA17" s="1156"/>
      <c r="AB17" s="1156"/>
      <c r="AC17" s="1156"/>
      <c r="AD17" s="1156"/>
      <c r="AE17" s="1156"/>
      <c r="AF17" s="1156"/>
      <c r="AG17" s="1156"/>
      <c r="AH17" s="1156"/>
      <c r="AI17" s="1156"/>
      <c r="AJ17" s="1156"/>
    </row>
    <row r="18" spans="2:38" s="882" customFormat="1" ht="34.9" hidden="1" customHeight="1">
      <c r="B18" s="505">
        <v>2010</v>
      </c>
      <c r="C18" s="873">
        <v>710</v>
      </c>
      <c r="D18" s="873">
        <v>710</v>
      </c>
      <c r="E18" s="873">
        <v>940.64</v>
      </c>
      <c r="F18" s="873">
        <v>944.07999999999993</v>
      </c>
      <c r="G18" s="873">
        <v>1102.8</v>
      </c>
      <c r="H18" s="873">
        <v>1099.0733333333335</v>
      </c>
      <c r="I18" s="873"/>
      <c r="J18" s="873"/>
      <c r="K18" s="873">
        <v>872.54</v>
      </c>
      <c r="L18" s="873">
        <v>811.04333333333341</v>
      </c>
      <c r="M18" s="873"/>
      <c r="N18" s="873"/>
      <c r="O18" s="873"/>
      <c r="P18" s="873"/>
      <c r="Q18" s="873">
        <v>189.53</v>
      </c>
      <c r="R18" s="873">
        <v>189.52666666666667</v>
      </c>
      <c r="S18" s="873">
        <v>2522.44</v>
      </c>
      <c r="T18" s="873">
        <v>2479.0316666666668</v>
      </c>
      <c r="U18" s="1156"/>
      <c r="V18" s="1156"/>
      <c r="W18" s="1156"/>
      <c r="X18" s="1156"/>
      <c r="Y18" s="1156"/>
      <c r="Z18" s="1156"/>
      <c r="AA18" s="1156"/>
      <c r="AB18" s="1156"/>
      <c r="AC18" s="1156"/>
      <c r="AD18" s="1156"/>
      <c r="AE18" s="1156"/>
      <c r="AF18" s="1156"/>
      <c r="AG18" s="1156"/>
      <c r="AH18" s="1156"/>
      <c r="AI18" s="1156"/>
      <c r="AJ18" s="1156"/>
    </row>
    <row r="19" spans="2:38" s="882" customFormat="1" ht="34.9" hidden="1" customHeight="1">
      <c r="B19" s="504">
        <v>2011</v>
      </c>
      <c r="C19" s="874">
        <v>710</v>
      </c>
      <c r="D19" s="874">
        <v>710</v>
      </c>
      <c r="E19" s="874">
        <v>918.89</v>
      </c>
      <c r="F19" s="874">
        <v>988.3125</v>
      </c>
      <c r="G19" s="874">
        <v>1098.82</v>
      </c>
      <c r="H19" s="874">
        <v>1138.6983333333333</v>
      </c>
      <c r="I19" s="874"/>
      <c r="J19" s="874"/>
      <c r="K19" s="874">
        <v>913.94</v>
      </c>
      <c r="L19" s="874">
        <v>891.83749999999998</v>
      </c>
      <c r="M19" s="874"/>
      <c r="N19" s="874"/>
      <c r="O19" s="874"/>
      <c r="P19" s="874"/>
      <c r="Q19" s="874">
        <v>189.53</v>
      </c>
      <c r="R19" s="874">
        <v>189.44416666666666</v>
      </c>
      <c r="S19" s="874">
        <v>2549.63</v>
      </c>
      <c r="T19" s="874">
        <v>2571.6325000000002</v>
      </c>
      <c r="U19" s="1156"/>
      <c r="V19" s="1156"/>
      <c r="W19" s="1156"/>
      <c r="X19" s="1156"/>
      <c r="Y19" s="1156"/>
      <c r="Z19" s="1156"/>
      <c r="AA19" s="1156"/>
      <c r="AB19" s="1156"/>
      <c r="AC19" s="1156"/>
      <c r="AD19" s="1156"/>
      <c r="AE19" s="1156"/>
      <c r="AF19" s="1156"/>
      <c r="AG19" s="1156"/>
      <c r="AH19" s="1156"/>
      <c r="AI19" s="1156"/>
      <c r="AJ19" s="1156"/>
    </row>
    <row r="20" spans="2:38" s="882" customFormat="1" ht="34.9" hidden="1" customHeight="1">
      <c r="B20" s="505">
        <v>2012</v>
      </c>
      <c r="C20" s="873">
        <v>710</v>
      </c>
      <c r="D20" s="873">
        <v>710</v>
      </c>
      <c r="E20" s="873">
        <v>937.94</v>
      </c>
      <c r="F20" s="873">
        <v>914.19333333333327</v>
      </c>
      <c r="G20" s="873">
        <v>1148.29</v>
      </c>
      <c r="H20" s="873">
        <v>1126.4191666666668</v>
      </c>
      <c r="I20" s="873"/>
      <c r="J20" s="873"/>
      <c r="K20" s="873">
        <v>825.04</v>
      </c>
      <c r="L20" s="873">
        <v>891.375</v>
      </c>
      <c r="M20" s="873"/>
      <c r="N20" s="873"/>
      <c r="O20" s="873"/>
      <c r="P20" s="873"/>
      <c r="Q20" s="873">
        <v>189.52</v>
      </c>
      <c r="R20" s="873">
        <v>189.52833333333334</v>
      </c>
      <c r="S20" s="873">
        <v>2527.37</v>
      </c>
      <c r="T20" s="873">
        <v>2537.7858333333334</v>
      </c>
      <c r="U20" s="1156"/>
      <c r="V20" s="1156"/>
      <c r="W20" s="1156"/>
      <c r="X20" s="1156"/>
      <c r="Y20" s="1156"/>
      <c r="Z20" s="1156"/>
      <c r="AA20" s="1156"/>
      <c r="AB20" s="1156"/>
      <c r="AC20" s="1156"/>
      <c r="AD20" s="1156"/>
      <c r="AE20" s="1156"/>
      <c r="AF20" s="1156"/>
      <c r="AG20" s="1156"/>
      <c r="AH20" s="1156"/>
      <c r="AI20" s="1156"/>
      <c r="AJ20" s="1156"/>
      <c r="AK20" s="1156"/>
      <c r="AL20" s="1156"/>
    </row>
    <row r="21" spans="2:38" s="882" customFormat="1" ht="34.9" hidden="1" customHeight="1">
      <c r="B21" s="504">
        <v>2013</v>
      </c>
      <c r="C21" s="874">
        <v>710</v>
      </c>
      <c r="D21" s="874">
        <v>710</v>
      </c>
      <c r="E21" s="874">
        <v>980.4</v>
      </c>
      <c r="F21" s="874">
        <v>944.96845238095227</v>
      </c>
      <c r="G21" s="874">
        <v>1171.57</v>
      </c>
      <c r="H21" s="874">
        <v>1111.8423015873007</v>
      </c>
      <c r="I21" s="874"/>
      <c r="J21" s="874"/>
      <c r="K21" s="874">
        <v>676.7</v>
      </c>
      <c r="L21" s="874">
        <v>729.63960317460317</v>
      </c>
      <c r="M21" s="874"/>
      <c r="N21" s="874"/>
      <c r="O21" s="874"/>
      <c r="P21" s="874"/>
      <c r="Q21" s="874">
        <v>189.52</v>
      </c>
      <c r="R21" s="874">
        <v>189.524365079365</v>
      </c>
      <c r="S21" s="874">
        <v>2516.9</v>
      </c>
      <c r="T21" s="874">
        <v>2505.5596825396824</v>
      </c>
      <c r="U21" s="1156"/>
      <c r="V21" s="1156"/>
      <c r="W21" s="1156"/>
      <c r="X21" s="1156"/>
      <c r="Y21" s="1156"/>
      <c r="Z21" s="1156"/>
      <c r="AA21" s="1156"/>
      <c r="AB21" s="1156"/>
      <c r="AC21" s="1156"/>
      <c r="AD21" s="1156"/>
      <c r="AE21" s="1156"/>
      <c r="AF21" s="1156"/>
      <c r="AG21" s="1156"/>
      <c r="AH21" s="1156"/>
      <c r="AI21" s="1156"/>
      <c r="AJ21" s="1156"/>
      <c r="AK21" s="1156"/>
      <c r="AL21" s="1156"/>
    </row>
    <row r="22" spans="2:38" s="882" customFormat="1" ht="34.9" hidden="1" customHeight="1">
      <c r="B22" s="505">
        <v>2014</v>
      </c>
      <c r="C22" s="873">
        <v>710</v>
      </c>
      <c r="D22" s="873">
        <v>710</v>
      </c>
      <c r="E22" s="873">
        <v>863.94</v>
      </c>
      <c r="F22" s="873">
        <v>945.05701336675008</v>
      </c>
      <c r="G22" s="873">
        <v>1106.03</v>
      </c>
      <c r="H22" s="873">
        <v>1171.411641604009</v>
      </c>
      <c r="I22" s="873"/>
      <c r="J22" s="873"/>
      <c r="K22" s="873">
        <v>593.66999999999996</v>
      </c>
      <c r="L22" s="873">
        <v>673.6882268170425</v>
      </c>
      <c r="M22" s="873"/>
      <c r="N22" s="873"/>
      <c r="O22" s="873"/>
      <c r="P22" s="873"/>
      <c r="Q22" s="873">
        <v>189.41</v>
      </c>
      <c r="R22" s="873">
        <v>189.49492898913942</v>
      </c>
      <c r="S22" s="873">
        <v>2427.17</v>
      </c>
      <c r="T22" s="873">
        <v>2497.6234273182949</v>
      </c>
      <c r="U22" s="1156"/>
      <c r="V22" s="1156"/>
      <c r="W22" s="1156"/>
      <c r="X22" s="1156"/>
      <c r="Y22" s="1156"/>
      <c r="Z22" s="1156"/>
      <c r="AA22" s="1156"/>
      <c r="AB22" s="1156"/>
      <c r="AC22" s="1156"/>
      <c r="AD22" s="1156"/>
      <c r="AE22" s="1156"/>
      <c r="AF22" s="1156"/>
      <c r="AG22" s="1156"/>
      <c r="AH22" s="1156"/>
      <c r="AI22" s="1156"/>
      <c r="AJ22" s="1156"/>
      <c r="AK22" s="1156"/>
      <c r="AL22" s="1156"/>
    </row>
    <row r="23" spans="2:38" s="882" customFormat="1" ht="34.9" hidden="1" customHeight="1">
      <c r="B23" s="504">
        <v>2015</v>
      </c>
      <c r="C23" s="874">
        <v>710</v>
      </c>
      <c r="D23" s="874">
        <v>710</v>
      </c>
      <c r="E23" s="874">
        <v>776.52</v>
      </c>
      <c r="F23" s="874">
        <v>789.09833333333336</v>
      </c>
      <c r="G23" s="874">
        <v>1053.6500000000001</v>
      </c>
      <c r="H23" s="874">
        <v>1086.4216666666669</v>
      </c>
      <c r="I23" s="874"/>
      <c r="J23" s="874"/>
      <c r="K23" s="874">
        <v>590.32000000000005</v>
      </c>
      <c r="L23" s="874">
        <v>587.71833333333336</v>
      </c>
      <c r="M23" s="874"/>
      <c r="N23" s="874"/>
      <c r="O23" s="874"/>
      <c r="P23" s="874"/>
      <c r="Q23" s="874">
        <v>189.39</v>
      </c>
      <c r="R23" s="874">
        <v>189.48</v>
      </c>
      <c r="S23" s="874">
        <v>2341.84</v>
      </c>
      <c r="T23" s="874">
        <v>2362.1633333333334</v>
      </c>
      <c r="U23" s="1156"/>
      <c r="V23" s="1156"/>
      <c r="W23" s="1156"/>
      <c r="X23" s="1156"/>
      <c r="Y23" s="1156"/>
      <c r="Z23" s="1156"/>
      <c r="AA23" s="1156"/>
      <c r="AB23" s="1156"/>
      <c r="AC23" s="1156"/>
      <c r="AD23" s="1156"/>
      <c r="AE23" s="1156"/>
      <c r="AF23" s="1156"/>
      <c r="AG23" s="1156"/>
      <c r="AH23" s="1156"/>
      <c r="AI23" s="1156"/>
      <c r="AJ23" s="1156"/>
    </row>
    <row r="24" spans="2:38" s="882" customFormat="1" ht="34.9" hidden="1" customHeight="1">
      <c r="B24" s="505">
        <v>2016</v>
      </c>
      <c r="C24" s="873">
        <v>710</v>
      </c>
      <c r="D24" s="873">
        <v>710</v>
      </c>
      <c r="E24" s="873">
        <v>743.5</v>
      </c>
      <c r="F24" s="873">
        <v>786.79916666666668</v>
      </c>
      <c r="G24" s="873">
        <v>870.34</v>
      </c>
      <c r="H24" s="873">
        <v>963.27500000000009</v>
      </c>
      <c r="I24" s="873">
        <v>692.86</v>
      </c>
      <c r="J24" s="873"/>
      <c r="K24" s="873">
        <v>609.05999999999995</v>
      </c>
      <c r="L24" s="873">
        <v>655.34749999999997</v>
      </c>
      <c r="M24" s="873">
        <v>1022</v>
      </c>
      <c r="N24" s="873"/>
      <c r="O24" s="873">
        <v>200.95</v>
      </c>
      <c r="P24" s="873"/>
      <c r="Q24" s="873">
        <v>189.44</v>
      </c>
      <c r="R24" s="873">
        <v>189.50916666666663</v>
      </c>
      <c r="S24" s="873">
        <v>2321.65</v>
      </c>
      <c r="T24" s="873">
        <v>2351.8200000000002</v>
      </c>
      <c r="U24" s="1156"/>
      <c r="V24" s="1156"/>
      <c r="W24" s="1156"/>
      <c r="X24" s="1156"/>
      <c r="Y24" s="1156"/>
      <c r="Z24" s="1156"/>
      <c r="AA24" s="1156"/>
      <c r="AB24" s="1156"/>
      <c r="AC24" s="1156"/>
      <c r="AD24" s="1156"/>
      <c r="AE24" s="1156"/>
      <c r="AF24" s="1156"/>
      <c r="AG24" s="1156"/>
      <c r="AH24" s="1156"/>
      <c r="AI24" s="1156"/>
      <c r="AJ24" s="1156"/>
    </row>
    <row r="25" spans="2:38" s="882" customFormat="1" ht="34.9" hidden="1" customHeight="1">
      <c r="B25" s="504">
        <v>2017</v>
      </c>
      <c r="C25" s="874">
        <v>710</v>
      </c>
      <c r="D25" s="874">
        <v>710</v>
      </c>
      <c r="E25" s="874">
        <v>853.28</v>
      </c>
      <c r="F25" s="874">
        <v>802.73833333333334</v>
      </c>
      <c r="G25" s="874">
        <v>960.47</v>
      </c>
      <c r="H25" s="874">
        <v>915.80583333333334</v>
      </c>
      <c r="I25" s="874">
        <v>729.51</v>
      </c>
      <c r="J25" s="874">
        <v>722.15750000000014</v>
      </c>
      <c r="K25" s="874">
        <v>630.73</v>
      </c>
      <c r="L25" s="874">
        <v>634.22749999999996</v>
      </c>
      <c r="M25" s="874">
        <v>1092.3800000000001</v>
      </c>
      <c r="N25" s="874">
        <v>1052.0199999999998</v>
      </c>
      <c r="O25" s="874">
        <v>187.54</v>
      </c>
      <c r="P25" s="874">
        <v>195.21416666666664</v>
      </c>
      <c r="Q25" s="874">
        <v>189.54</v>
      </c>
      <c r="R25" s="874">
        <v>189.52833333333334</v>
      </c>
      <c r="S25" s="874">
        <v>2353.5500000000002</v>
      </c>
      <c r="T25" s="874">
        <v>2342.9358333333334</v>
      </c>
      <c r="U25" s="1156"/>
      <c r="V25" s="1156"/>
      <c r="W25" s="1156"/>
      <c r="X25" s="1156"/>
      <c r="Y25" s="1156"/>
      <c r="Z25" s="1156"/>
      <c r="AA25" s="1156"/>
      <c r="AB25" s="1156"/>
      <c r="AC25" s="1156"/>
      <c r="AD25" s="1156"/>
      <c r="AE25" s="1156"/>
      <c r="AF25" s="1156"/>
      <c r="AG25" s="1156"/>
      <c r="AH25" s="1156"/>
      <c r="AI25" s="1156"/>
      <c r="AJ25" s="1156"/>
    </row>
    <row r="26" spans="2:38" s="882" customFormat="1" ht="34.9" hidden="1" customHeight="1">
      <c r="B26" s="505">
        <v>2018</v>
      </c>
      <c r="C26" s="873">
        <v>710</v>
      </c>
      <c r="D26" s="873">
        <v>710</v>
      </c>
      <c r="E26" s="873">
        <v>812.38</v>
      </c>
      <c r="F26" s="873">
        <v>839.90666666666664</v>
      </c>
      <c r="G26" s="873">
        <v>901.86</v>
      </c>
      <c r="H26" s="873">
        <v>949.45749999999998</v>
      </c>
      <c r="I26" s="873">
        <v>721.3</v>
      </c>
      <c r="J26" s="873">
        <v>727.12083333333339</v>
      </c>
      <c r="K26" s="873">
        <v>643.9</v>
      </c>
      <c r="L26" s="873">
        <v>643.99275</v>
      </c>
      <c r="M26" s="873">
        <v>1033.32</v>
      </c>
      <c r="N26" s="873">
        <v>1076.4058333333332</v>
      </c>
      <c r="O26" s="873">
        <v>134.30000000000001</v>
      </c>
      <c r="P26" s="873">
        <v>151.74249999999998</v>
      </c>
      <c r="Q26" s="873">
        <v>189.46</v>
      </c>
      <c r="R26" s="873">
        <v>189.51249999999996</v>
      </c>
      <c r="S26" s="873">
        <v>2340.65</v>
      </c>
      <c r="T26" s="873">
        <v>2353.2333333333336</v>
      </c>
      <c r="U26" s="1156"/>
      <c r="V26" s="1156"/>
      <c r="W26" s="1156"/>
      <c r="X26" s="1156"/>
      <c r="Y26" s="1156"/>
      <c r="Z26" s="1156"/>
      <c r="AA26" s="1156"/>
      <c r="AB26" s="1156"/>
      <c r="AC26" s="1156"/>
      <c r="AD26" s="1156"/>
      <c r="AE26" s="1156"/>
      <c r="AF26" s="1156"/>
      <c r="AG26" s="1156"/>
      <c r="AH26" s="1156"/>
      <c r="AI26" s="1156"/>
      <c r="AJ26" s="1156"/>
    </row>
    <row r="27" spans="2:38" s="882" customFormat="1" ht="34.9" hidden="1" customHeight="1">
      <c r="B27" s="504">
        <v>2019</v>
      </c>
      <c r="C27" s="874">
        <v>710</v>
      </c>
      <c r="D27" s="874">
        <v>710</v>
      </c>
      <c r="E27" s="874">
        <v>796.85</v>
      </c>
      <c r="F27" s="874">
        <v>795.85833333333323</v>
      </c>
      <c r="G27" s="874">
        <v>932.28</v>
      </c>
      <c r="H27" s="874">
        <v>907.81083333333311</v>
      </c>
      <c r="I27" s="874">
        <v>734.46</v>
      </c>
      <c r="J27" s="874">
        <v>715.29</v>
      </c>
      <c r="K27" s="874">
        <v>653.85</v>
      </c>
      <c r="L27" s="874">
        <v>652.13583333333338</v>
      </c>
      <c r="M27" s="874">
        <v>1018.55</v>
      </c>
      <c r="N27" s="874">
        <v>1029.325</v>
      </c>
      <c r="O27" s="874">
        <v>119.51</v>
      </c>
      <c r="P27" s="874">
        <v>125.26499999999999</v>
      </c>
      <c r="Q27" s="874">
        <v>189.47</v>
      </c>
      <c r="R27" s="874">
        <v>189.51083333333335</v>
      </c>
      <c r="S27" s="874">
        <v>2344.62</v>
      </c>
      <c r="T27" s="874">
        <v>2339.2199999999998</v>
      </c>
      <c r="U27" s="1156"/>
      <c r="V27" s="1156"/>
      <c r="W27" s="1156"/>
      <c r="X27" s="1156"/>
      <c r="Y27" s="1156"/>
      <c r="Z27" s="1156"/>
      <c r="AA27" s="1156"/>
      <c r="AB27" s="1156"/>
      <c r="AC27" s="1156"/>
      <c r="AD27" s="1156"/>
      <c r="AE27" s="1156"/>
      <c r="AF27" s="1156"/>
      <c r="AG27" s="1156"/>
      <c r="AH27" s="1156"/>
      <c r="AI27" s="1156"/>
      <c r="AJ27" s="1156"/>
    </row>
    <row r="28" spans="2:38" s="882" customFormat="1" ht="34.5" hidden="1" customHeight="1">
      <c r="B28" s="505">
        <v>2020</v>
      </c>
      <c r="C28" s="873">
        <v>710</v>
      </c>
      <c r="D28" s="873">
        <v>710</v>
      </c>
      <c r="E28" s="873">
        <v>873.5</v>
      </c>
      <c r="F28" s="873">
        <v>811.27083333333348</v>
      </c>
      <c r="G28" s="873">
        <v>968.46</v>
      </c>
      <c r="H28" s="873">
        <v>912.72916666666663</v>
      </c>
      <c r="I28" s="873">
        <v>805.86</v>
      </c>
      <c r="J28" s="873">
        <v>770.42583333333334</v>
      </c>
      <c r="K28" s="873">
        <v>689.17</v>
      </c>
      <c r="L28" s="873">
        <v>666.12749999999983</v>
      </c>
      <c r="M28" s="873">
        <v>1087.17</v>
      </c>
      <c r="N28" s="873">
        <v>1030.7133333333334</v>
      </c>
      <c r="O28" s="873">
        <v>96.42</v>
      </c>
      <c r="P28" s="873">
        <v>102.26249999999999</v>
      </c>
      <c r="Q28" s="873">
        <v>189.5</v>
      </c>
      <c r="R28" s="873">
        <v>189.41083333333333</v>
      </c>
      <c r="S28" s="873">
        <v>2335</v>
      </c>
      <c r="T28" s="873">
        <v>2317.4575</v>
      </c>
      <c r="U28" s="1156"/>
      <c r="V28" s="1156"/>
      <c r="W28" s="1156"/>
      <c r="X28" s="1156"/>
      <c r="Y28" s="1156"/>
      <c r="Z28" s="1156"/>
      <c r="AA28" s="1156"/>
      <c r="AB28" s="1156"/>
      <c r="AC28" s="1156"/>
      <c r="AD28" s="1156"/>
      <c r="AE28" s="1156"/>
      <c r="AF28" s="1156"/>
      <c r="AG28" s="1156"/>
      <c r="AH28" s="1156"/>
      <c r="AI28" s="1156"/>
      <c r="AJ28" s="1156"/>
    </row>
    <row r="29" spans="2:38" s="882" customFormat="1" ht="34.9" customHeight="1">
      <c r="B29" s="504">
        <v>2021</v>
      </c>
      <c r="C29" s="874">
        <v>710</v>
      </c>
      <c r="D29" s="874">
        <v>710</v>
      </c>
      <c r="E29" s="874">
        <v>805.02</v>
      </c>
      <c r="F29" s="874">
        <v>841.21333333333348</v>
      </c>
      <c r="G29" s="874">
        <v>958.23</v>
      </c>
      <c r="H29" s="874">
        <v>977.9899999999999</v>
      </c>
      <c r="I29" s="874">
        <v>775.74</v>
      </c>
      <c r="J29" s="874">
        <v>777.77</v>
      </c>
      <c r="K29" s="874">
        <v>617.45000000000005</v>
      </c>
      <c r="L29" s="874">
        <v>647.99333333333345</v>
      </c>
      <c r="M29" s="874">
        <v>1116</v>
      </c>
      <c r="N29" s="874">
        <v>1101.9016666666664</v>
      </c>
      <c r="O29" s="874">
        <v>55.04</v>
      </c>
      <c r="P29" s="874">
        <v>82.521666666666661</v>
      </c>
      <c r="Q29" s="874">
        <v>189.34</v>
      </c>
      <c r="R29" s="874">
        <v>189.49583333333331</v>
      </c>
      <c r="S29" s="874">
        <v>2348.65</v>
      </c>
      <c r="T29" s="874">
        <v>2355.6216666666664</v>
      </c>
      <c r="U29" s="1156"/>
      <c r="V29" s="1156"/>
      <c r="W29" s="1156"/>
      <c r="X29" s="1156"/>
      <c r="Y29" s="1156"/>
      <c r="Z29" s="1156"/>
      <c r="AA29" s="1156"/>
      <c r="AB29" s="1156"/>
      <c r="AC29" s="1156"/>
      <c r="AD29" s="1156"/>
      <c r="AE29" s="1156"/>
      <c r="AF29" s="1156"/>
      <c r="AG29" s="1156"/>
      <c r="AH29" s="1156"/>
      <c r="AI29" s="1156"/>
      <c r="AJ29" s="1156"/>
    </row>
    <row r="30" spans="2:38" s="882" customFormat="1" ht="34.9" customHeight="1">
      <c r="B30" s="505">
        <v>2022</v>
      </c>
      <c r="C30" s="873">
        <v>710</v>
      </c>
      <c r="D30" s="873">
        <v>710</v>
      </c>
      <c r="E30" s="873">
        <v>755.2</v>
      </c>
      <c r="F30" s="873">
        <v>749.21500000000003</v>
      </c>
      <c r="G30" s="873">
        <v>855.88</v>
      </c>
      <c r="H30" s="873">
        <v>879.48000000000013</v>
      </c>
      <c r="I30" s="873">
        <v>766.7</v>
      </c>
      <c r="J30" s="873">
        <v>744.99000000000012</v>
      </c>
      <c r="K30" s="873">
        <v>531.78</v>
      </c>
      <c r="L30" s="873">
        <v>544.5291666666667</v>
      </c>
      <c r="M30" s="873">
        <v>1019.42</v>
      </c>
      <c r="N30" s="873">
        <v>1058.1575</v>
      </c>
      <c r="O30" s="873">
        <v>37.97</v>
      </c>
      <c r="P30" s="873">
        <v>43.557499999999997</v>
      </c>
      <c r="Q30" s="873">
        <v>189.06</v>
      </c>
      <c r="R30" s="873">
        <v>189.29250000000002</v>
      </c>
      <c r="S30" s="873">
        <v>2320.21</v>
      </c>
      <c r="T30" s="873">
        <v>2320.5475000000001</v>
      </c>
      <c r="U30" s="1156"/>
      <c r="V30" s="1156"/>
      <c r="W30" s="1156"/>
      <c r="X30" s="1156"/>
      <c r="Y30" s="1156"/>
      <c r="Z30" s="1156"/>
      <c r="AA30" s="1156"/>
      <c r="AB30" s="1156"/>
      <c r="AC30" s="1156"/>
      <c r="AD30" s="1156"/>
      <c r="AE30" s="1156"/>
      <c r="AF30" s="1156"/>
      <c r="AG30" s="1156"/>
      <c r="AH30" s="1156"/>
      <c r="AI30" s="1156"/>
      <c r="AJ30" s="1156"/>
    </row>
    <row r="31" spans="2:38" s="882" customFormat="1" ht="34.9" customHeight="1">
      <c r="B31" s="504">
        <v>2023</v>
      </c>
      <c r="C31" s="874">
        <v>710</v>
      </c>
      <c r="D31" s="874">
        <v>710</v>
      </c>
      <c r="E31" s="874">
        <v>784.62</v>
      </c>
      <c r="F31" s="874">
        <v>768.64499999999998</v>
      </c>
      <c r="G31" s="874">
        <v>904.88</v>
      </c>
      <c r="H31" s="874">
        <v>884.04333333333318</v>
      </c>
      <c r="I31" s="874">
        <v>844.72</v>
      </c>
      <c r="J31" s="874">
        <v>791.09999999999991</v>
      </c>
      <c r="K31" s="874">
        <v>503.95</v>
      </c>
      <c r="L31" s="874">
        <v>507.27583333333337</v>
      </c>
      <c r="M31" s="874">
        <v>1001.11</v>
      </c>
      <c r="N31" s="874">
        <v>1003.1941666666668</v>
      </c>
      <c r="O31" s="874">
        <v>24.11</v>
      </c>
      <c r="P31" s="874">
        <v>30.77333333333333</v>
      </c>
      <c r="Q31" s="874">
        <v>189.52</v>
      </c>
      <c r="R31" s="874">
        <v>189.45083333333332</v>
      </c>
      <c r="S31" s="874">
        <v>2313.34</v>
      </c>
      <c r="T31" s="874">
        <v>2312.5183333333334</v>
      </c>
      <c r="U31" s="1156"/>
      <c r="V31" s="1156"/>
      <c r="W31" s="1156"/>
      <c r="X31" s="1156"/>
      <c r="Y31" s="1156"/>
      <c r="Z31" s="1156"/>
      <c r="AA31" s="1156"/>
      <c r="AB31" s="1156"/>
      <c r="AC31" s="1156"/>
      <c r="AD31" s="1156"/>
      <c r="AE31" s="1156"/>
      <c r="AF31" s="1156"/>
      <c r="AG31" s="1156"/>
      <c r="AH31" s="1156"/>
      <c r="AI31" s="1156"/>
      <c r="AJ31" s="1156"/>
    </row>
    <row r="32" spans="2:38" s="882" customFormat="1" ht="34.9" customHeight="1">
      <c r="B32" s="505">
        <v>2024</v>
      </c>
      <c r="C32" s="873">
        <v>710</v>
      </c>
      <c r="D32" s="873">
        <v>710</v>
      </c>
      <c r="E32" s="873">
        <v>739.52</v>
      </c>
      <c r="F32" s="873">
        <v>769.16250000000002</v>
      </c>
      <c r="G32" s="873">
        <v>891.7</v>
      </c>
      <c r="H32" s="873">
        <v>908.42583333333312</v>
      </c>
      <c r="I32" s="873">
        <v>787.08</v>
      </c>
      <c r="J32" s="873">
        <v>807.54999999999984</v>
      </c>
      <c r="K32" s="873">
        <v>454.94</v>
      </c>
      <c r="L32" s="873">
        <v>469.79916666666651</v>
      </c>
      <c r="M32" s="873">
        <v>973.91</v>
      </c>
      <c r="N32" s="873">
        <v>987.73</v>
      </c>
      <c r="O32" s="873">
        <v>20.12</v>
      </c>
      <c r="P32" s="873">
        <v>21.669166666666666</v>
      </c>
      <c r="Q32" s="873">
        <v>189.26</v>
      </c>
      <c r="R32" s="873">
        <v>189.42333333333337</v>
      </c>
      <c r="S32" s="873">
        <v>2307.0300000000002</v>
      </c>
      <c r="T32" s="873">
        <v>2316.0083333333337</v>
      </c>
      <c r="U32" s="1156"/>
      <c r="V32" s="1156"/>
      <c r="W32" s="1156"/>
      <c r="X32" s="1156"/>
      <c r="Y32" s="1156"/>
      <c r="Z32" s="1156"/>
      <c r="AA32" s="1156"/>
      <c r="AB32" s="1156"/>
      <c r="AC32" s="1156"/>
      <c r="AD32" s="1156"/>
      <c r="AE32" s="1156"/>
      <c r="AF32" s="1156"/>
      <c r="AG32" s="1156"/>
      <c r="AH32" s="1156"/>
      <c r="AI32" s="1156"/>
      <c r="AJ32" s="1156"/>
    </row>
    <row r="33" spans="2:39" s="882" customFormat="1" ht="34.9" customHeight="1">
      <c r="B33" s="504">
        <v>2025</v>
      </c>
      <c r="C33" s="874">
        <v>710</v>
      </c>
      <c r="D33" s="874">
        <v>710</v>
      </c>
      <c r="E33" s="874">
        <v>834.06</v>
      </c>
      <c r="F33" s="874">
        <v>803.07916666666677</v>
      </c>
      <c r="G33" s="874">
        <v>956.59</v>
      </c>
      <c r="H33" s="874">
        <v>936.84499999999991</v>
      </c>
      <c r="I33" s="874">
        <v>896.82</v>
      </c>
      <c r="J33" s="874">
        <v>857.46083333333343</v>
      </c>
      <c r="K33" s="874">
        <v>453.83</v>
      </c>
      <c r="L33" s="874">
        <v>475.55833333333334</v>
      </c>
      <c r="M33" s="874">
        <v>1017.01</v>
      </c>
      <c r="N33" s="874">
        <v>988.74499999999989</v>
      </c>
      <c r="O33" s="874">
        <v>16.54</v>
      </c>
      <c r="P33" s="874">
        <v>18.05</v>
      </c>
      <c r="Q33" s="874">
        <v>189.5</v>
      </c>
      <c r="R33" s="874">
        <v>189.4725</v>
      </c>
      <c r="S33" s="874">
        <v>2307.9299999999998</v>
      </c>
      <c r="T33" s="874">
        <v>2316.6533333333332</v>
      </c>
      <c r="U33" s="1156"/>
      <c r="V33" s="1156"/>
      <c r="W33" s="1156"/>
      <c r="X33" s="1156"/>
      <c r="Y33" s="1156"/>
      <c r="Z33" s="1156"/>
      <c r="AA33" s="1156"/>
      <c r="AB33" s="1156"/>
      <c r="AC33" s="1156"/>
      <c r="AD33" s="1156"/>
      <c r="AE33" s="1156"/>
      <c r="AF33" s="1156"/>
      <c r="AG33" s="1156"/>
      <c r="AH33" s="1156"/>
      <c r="AI33" s="1156"/>
      <c r="AJ33" s="1156"/>
    </row>
    <row r="34" spans="2:39" s="882" customFormat="1" ht="34.5" hidden="1" customHeight="1">
      <c r="B34" s="215">
        <v>2008</v>
      </c>
      <c r="C34" s="883"/>
      <c r="D34" s="883"/>
      <c r="E34" s="883"/>
      <c r="F34" s="883"/>
      <c r="G34" s="883"/>
      <c r="H34" s="883"/>
      <c r="I34" s="883"/>
      <c r="J34" s="883"/>
      <c r="K34" s="883"/>
      <c r="L34" s="883"/>
      <c r="M34" s="883"/>
      <c r="N34" s="883"/>
      <c r="O34" s="883"/>
      <c r="P34" s="883"/>
      <c r="Q34" s="883"/>
      <c r="R34" s="883"/>
      <c r="S34" s="883"/>
      <c r="T34" s="883"/>
    </row>
    <row r="35" spans="2:39" s="882" customFormat="1" ht="34.9" hidden="1" customHeight="1">
      <c r="B35" s="501">
        <v>39783</v>
      </c>
      <c r="C35" s="873">
        <v>710</v>
      </c>
      <c r="D35" s="873">
        <v>710</v>
      </c>
      <c r="E35" s="873">
        <v>1000.98</v>
      </c>
      <c r="F35" s="873">
        <v>968.13</v>
      </c>
      <c r="G35" s="873">
        <v>1026.5999999999999</v>
      </c>
      <c r="H35" s="873">
        <v>1063.54</v>
      </c>
      <c r="I35" s="873"/>
      <c r="J35" s="873"/>
      <c r="K35" s="873">
        <v>787.47</v>
      </c>
      <c r="L35" s="873">
        <v>782.18</v>
      </c>
      <c r="M35" s="873"/>
      <c r="N35" s="873"/>
      <c r="O35" s="873"/>
      <c r="P35" s="873"/>
      <c r="Q35" s="873">
        <v>189.39</v>
      </c>
      <c r="R35" s="873">
        <v>189.44</v>
      </c>
      <c r="S35" s="873">
        <v>2572.9299999999998</v>
      </c>
      <c r="T35" s="873">
        <v>2584.5500000000002</v>
      </c>
      <c r="Z35" s="1156"/>
    </row>
    <row r="36" spans="2:39" s="882" customFormat="1" ht="34.9" hidden="1" customHeight="1">
      <c r="B36" s="215">
        <v>2009</v>
      </c>
      <c r="C36" s="883"/>
      <c r="D36" s="883"/>
      <c r="E36" s="883"/>
      <c r="F36" s="883"/>
      <c r="G36" s="883"/>
      <c r="H36" s="883"/>
      <c r="I36" s="883"/>
      <c r="J36" s="883"/>
      <c r="K36" s="883"/>
      <c r="L36" s="883"/>
      <c r="M36" s="883"/>
      <c r="N36" s="883"/>
      <c r="O36" s="883"/>
      <c r="P36" s="883"/>
      <c r="Q36" s="883"/>
      <c r="R36" s="883"/>
      <c r="S36" s="883"/>
      <c r="T36" s="883"/>
      <c r="U36" s="1156"/>
      <c r="Z36" s="1156"/>
      <c r="AE36" s="1156"/>
      <c r="AG36" s="1156"/>
      <c r="AI36" s="1156"/>
      <c r="AM36" s="1156"/>
    </row>
    <row r="37" spans="2:39" s="882" customFormat="1" ht="34.9" hidden="1" customHeight="1">
      <c r="B37" s="501">
        <v>39814</v>
      </c>
      <c r="C37" s="873">
        <v>710</v>
      </c>
      <c r="D37" s="873">
        <v>710</v>
      </c>
      <c r="E37" s="873">
        <v>931.25</v>
      </c>
      <c r="F37" s="873">
        <v>945.89</v>
      </c>
      <c r="G37" s="873">
        <v>1003.29</v>
      </c>
      <c r="H37" s="873">
        <v>1028.52</v>
      </c>
      <c r="I37" s="873"/>
      <c r="J37" s="873"/>
      <c r="K37" s="873">
        <v>790.45</v>
      </c>
      <c r="L37" s="873">
        <v>785.74</v>
      </c>
      <c r="M37" s="873"/>
      <c r="N37" s="873"/>
      <c r="O37" s="873"/>
      <c r="P37" s="873"/>
      <c r="Q37" s="873">
        <v>189.51</v>
      </c>
      <c r="R37" s="873">
        <v>189.49</v>
      </c>
      <c r="S37" s="873">
        <v>2457.29</v>
      </c>
      <c r="T37" s="873">
        <v>2496.27</v>
      </c>
      <c r="U37" s="1156"/>
      <c r="AE37" s="1156"/>
      <c r="AG37" s="1156"/>
      <c r="AI37" s="1156"/>
    </row>
    <row r="38" spans="2:39" s="882" customFormat="1" ht="34.9" hidden="1" customHeight="1">
      <c r="B38" s="503">
        <v>39845</v>
      </c>
      <c r="C38" s="874">
        <v>710</v>
      </c>
      <c r="D38" s="874">
        <v>710</v>
      </c>
      <c r="E38" s="874">
        <v>903.85</v>
      </c>
      <c r="F38" s="874">
        <v>910.67</v>
      </c>
      <c r="G38" s="874">
        <v>1011.68</v>
      </c>
      <c r="H38" s="874">
        <v>1026.25</v>
      </c>
      <c r="I38" s="874"/>
      <c r="J38" s="874"/>
      <c r="K38" s="874">
        <v>726.87</v>
      </c>
      <c r="L38" s="874">
        <v>772.54</v>
      </c>
      <c r="M38" s="874"/>
      <c r="N38" s="874"/>
      <c r="O38" s="874"/>
      <c r="P38" s="874"/>
      <c r="Q38" s="874">
        <v>189.51</v>
      </c>
      <c r="R38" s="874">
        <v>189.49</v>
      </c>
      <c r="S38" s="874">
        <v>2421.67</v>
      </c>
      <c r="T38" s="874">
        <v>2427.14</v>
      </c>
    </row>
    <row r="39" spans="2:39" s="882" customFormat="1" ht="34.9" hidden="1" customHeight="1">
      <c r="B39" s="501">
        <v>39873</v>
      </c>
      <c r="C39" s="873">
        <v>710</v>
      </c>
      <c r="D39" s="873">
        <v>710</v>
      </c>
      <c r="E39" s="873">
        <v>941.42</v>
      </c>
      <c r="F39" s="873">
        <v>926.83</v>
      </c>
      <c r="G39" s="873">
        <v>1016.48</v>
      </c>
      <c r="H39" s="873">
        <v>1009.66</v>
      </c>
      <c r="I39" s="873"/>
      <c r="J39" s="873"/>
      <c r="K39" s="873">
        <v>723.99</v>
      </c>
      <c r="L39" s="873">
        <v>727.54</v>
      </c>
      <c r="M39" s="873"/>
      <c r="N39" s="873"/>
      <c r="O39" s="873"/>
      <c r="P39" s="873"/>
      <c r="Q39" s="873">
        <v>189.53</v>
      </c>
      <c r="R39" s="873">
        <v>189.52</v>
      </c>
      <c r="S39" s="873">
        <v>2440.42</v>
      </c>
      <c r="T39" s="873">
        <v>2428.37</v>
      </c>
    </row>
    <row r="40" spans="2:39" s="882" customFormat="1" ht="34.9" hidden="1" customHeight="1">
      <c r="B40" s="503">
        <v>39904</v>
      </c>
      <c r="C40" s="874">
        <v>710</v>
      </c>
      <c r="D40" s="874">
        <v>710</v>
      </c>
      <c r="E40" s="874">
        <v>944.26</v>
      </c>
      <c r="F40" s="874">
        <v>937.84</v>
      </c>
      <c r="G40" s="874">
        <v>1052.55</v>
      </c>
      <c r="H40" s="874">
        <v>1044.56</v>
      </c>
      <c r="I40" s="874"/>
      <c r="J40" s="874"/>
      <c r="K40" s="874">
        <v>729.86</v>
      </c>
      <c r="L40" s="874">
        <v>719.47</v>
      </c>
      <c r="M40" s="874"/>
      <c r="N40" s="874"/>
      <c r="O40" s="874"/>
      <c r="P40" s="874"/>
      <c r="Q40" s="874">
        <v>189.52</v>
      </c>
      <c r="R40" s="874">
        <v>189.53</v>
      </c>
      <c r="S40" s="874">
        <v>2442.52</v>
      </c>
      <c r="T40" s="874">
        <v>2437.73</v>
      </c>
    </row>
    <row r="41" spans="2:39" s="882" customFormat="1" ht="34.9" hidden="1" customHeight="1">
      <c r="B41" s="501">
        <v>39934</v>
      </c>
      <c r="C41" s="873">
        <v>710</v>
      </c>
      <c r="D41" s="873">
        <v>710</v>
      </c>
      <c r="E41" s="873">
        <v>1005.39</v>
      </c>
      <c r="F41" s="873">
        <v>968.22</v>
      </c>
      <c r="G41" s="873">
        <v>1150.46</v>
      </c>
      <c r="H41" s="873">
        <v>1093.8599999999999</v>
      </c>
      <c r="I41" s="873"/>
      <c r="J41" s="873"/>
      <c r="K41" s="873">
        <v>746.41</v>
      </c>
      <c r="L41" s="873">
        <v>735.42</v>
      </c>
      <c r="M41" s="873"/>
      <c r="N41" s="873"/>
      <c r="O41" s="873"/>
      <c r="P41" s="873"/>
      <c r="Q41" s="873">
        <v>189.53</v>
      </c>
      <c r="R41" s="873">
        <v>189.53</v>
      </c>
      <c r="S41" s="873">
        <v>2469.16</v>
      </c>
      <c r="T41" s="873">
        <v>2453.89</v>
      </c>
    </row>
    <row r="42" spans="2:39" s="882" customFormat="1" ht="34.9" hidden="1" customHeight="1">
      <c r="B42" s="503">
        <v>39965</v>
      </c>
      <c r="C42" s="874">
        <v>710</v>
      </c>
      <c r="D42" s="874">
        <v>710</v>
      </c>
      <c r="E42" s="874">
        <v>1002.54</v>
      </c>
      <c r="F42" s="874">
        <v>996.55</v>
      </c>
      <c r="G42" s="874">
        <v>1181.6600000000001</v>
      </c>
      <c r="H42" s="874">
        <v>1164.1099999999999</v>
      </c>
      <c r="I42" s="874"/>
      <c r="J42" s="874"/>
      <c r="K42" s="874">
        <v>742.44</v>
      </c>
      <c r="L42" s="874">
        <v>736.21</v>
      </c>
      <c r="M42" s="874"/>
      <c r="N42" s="874"/>
      <c r="O42" s="874"/>
      <c r="P42" s="874"/>
      <c r="Q42" s="874">
        <v>189.53</v>
      </c>
      <c r="R42" s="874">
        <v>189.54</v>
      </c>
      <c r="S42" s="874">
        <v>2476.56</v>
      </c>
      <c r="T42" s="874">
        <v>2470.36</v>
      </c>
    </row>
    <row r="43" spans="2:39" s="882" customFormat="1" ht="34.9" hidden="1" customHeight="1">
      <c r="B43" s="501">
        <v>39995</v>
      </c>
      <c r="C43" s="873">
        <v>710</v>
      </c>
      <c r="D43" s="873">
        <v>710</v>
      </c>
      <c r="E43" s="873">
        <v>998.56</v>
      </c>
      <c r="F43" s="873">
        <v>1000.37</v>
      </c>
      <c r="G43" s="873">
        <v>1164.42</v>
      </c>
      <c r="H43" s="873">
        <v>1161.78</v>
      </c>
      <c r="I43" s="873"/>
      <c r="J43" s="873"/>
      <c r="K43" s="873">
        <v>748.61</v>
      </c>
      <c r="L43" s="873">
        <v>752.62</v>
      </c>
      <c r="M43" s="873"/>
      <c r="N43" s="873"/>
      <c r="O43" s="873"/>
      <c r="P43" s="873"/>
      <c r="Q43" s="873">
        <v>189.53</v>
      </c>
      <c r="R43" s="873">
        <v>189.52</v>
      </c>
      <c r="S43" s="873">
        <v>2471.7800000000002</v>
      </c>
      <c r="T43" s="873">
        <v>2473.5300000000002</v>
      </c>
    </row>
    <row r="44" spans="2:39" s="882" customFormat="1" ht="34.9" hidden="1" customHeight="1">
      <c r="B44" s="503">
        <v>40026</v>
      </c>
      <c r="C44" s="874">
        <v>710</v>
      </c>
      <c r="D44" s="874">
        <v>710</v>
      </c>
      <c r="E44" s="874">
        <v>1015.52</v>
      </c>
      <c r="F44" s="874">
        <v>1012.79</v>
      </c>
      <c r="G44" s="874">
        <v>1154.51</v>
      </c>
      <c r="H44" s="874">
        <v>1176.28</v>
      </c>
      <c r="I44" s="874"/>
      <c r="J44" s="874"/>
      <c r="K44" s="874">
        <v>766.99</v>
      </c>
      <c r="L44" s="874">
        <v>748.96</v>
      </c>
      <c r="M44" s="874"/>
      <c r="N44" s="874"/>
      <c r="O44" s="874"/>
      <c r="P44" s="874"/>
      <c r="Q44" s="874">
        <v>189.53</v>
      </c>
      <c r="R44" s="874">
        <v>189.53</v>
      </c>
      <c r="S44" s="874">
        <v>2475.96</v>
      </c>
      <c r="T44" s="874">
        <v>2475.77</v>
      </c>
    </row>
    <row r="45" spans="2:39" s="882" customFormat="1" ht="34.9" hidden="1" customHeight="1">
      <c r="B45" s="501">
        <v>40057</v>
      </c>
      <c r="C45" s="873">
        <v>710</v>
      </c>
      <c r="D45" s="873">
        <v>710</v>
      </c>
      <c r="E45" s="873">
        <v>1039.5</v>
      </c>
      <c r="F45" s="873">
        <v>1031.76</v>
      </c>
      <c r="G45" s="873">
        <v>1138.94</v>
      </c>
      <c r="H45" s="873">
        <v>1160.33</v>
      </c>
      <c r="I45" s="873"/>
      <c r="J45" s="873"/>
      <c r="K45" s="873">
        <v>792.52</v>
      </c>
      <c r="L45" s="873">
        <v>777.66</v>
      </c>
      <c r="M45" s="873"/>
      <c r="N45" s="873"/>
      <c r="O45" s="873"/>
      <c r="P45" s="873"/>
      <c r="Q45" s="873">
        <v>189.53</v>
      </c>
      <c r="R45" s="873">
        <v>189.53</v>
      </c>
      <c r="S45" s="873">
        <v>2479.58</v>
      </c>
      <c r="T45" s="873">
        <v>2478.44</v>
      </c>
    </row>
    <row r="46" spans="2:39" s="882" customFormat="1" ht="34.9" hidden="1" customHeight="1">
      <c r="B46" s="503">
        <v>40087</v>
      </c>
      <c r="C46" s="874">
        <v>710</v>
      </c>
      <c r="D46" s="874">
        <v>710</v>
      </c>
      <c r="E46" s="874">
        <v>1046.54</v>
      </c>
      <c r="F46" s="874">
        <v>1053.3399999999999</v>
      </c>
      <c r="G46" s="874">
        <v>1164.57</v>
      </c>
      <c r="H46" s="874">
        <v>1147.49</v>
      </c>
      <c r="I46" s="874"/>
      <c r="J46" s="874"/>
      <c r="K46" s="874">
        <v>787.04</v>
      </c>
      <c r="L46" s="874">
        <v>787.78</v>
      </c>
      <c r="M46" s="874"/>
      <c r="N46" s="874"/>
      <c r="O46" s="874"/>
      <c r="P46" s="874"/>
      <c r="Q46" s="874">
        <v>189.53</v>
      </c>
      <c r="R46" s="874">
        <v>189.53</v>
      </c>
      <c r="S46" s="874">
        <v>2483.44</v>
      </c>
      <c r="T46" s="874">
        <v>2485.3000000000002</v>
      </c>
    </row>
    <row r="47" spans="2:39" s="882" customFormat="1" ht="34.9" hidden="1" customHeight="1">
      <c r="B47" s="501">
        <v>40118</v>
      </c>
      <c r="C47" s="873">
        <v>710</v>
      </c>
      <c r="D47" s="873">
        <v>710</v>
      </c>
      <c r="E47" s="873">
        <v>1064.8800000000001</v>
      </c>
      <c r="F47" s="873">
        <v>1058.58</v>
      </c>
      <c r="G47" s="873">
        <v>1180.31</v>
      </c>
      <c r="H47" s="873">
        <v>1180.3</v>
      </c>
      <c r="I47" s="873"/>
      <c r="J47" s="873"/>
      <c r="K47" s="873">
        <v>804.36</v>
      </c>
      <c r="L47" s="873">
        <v>793.4</v>
      </c>
      <c r="M47" s="873"/>
      <c r="N47" s="873"/>
      <c r="O47" s="873"/>
      <c r="P47" s="873"/>
      <c r="Q47" s="873">
        <v>189.53</v>
      </c>
      <c r="R47" s="873">
        <v>189.53</v>
      </c>
      <c r="S47" s="873">
        <v>2493.94</v>
      </c>
      <c r="T47" s="873">
        <v>2489.77</v>
      </c>
    </row>
    <row r="48" spans="2:39" s="882" customFormat="1" ht="34.9" hidden="1" customHeight="1">
      <c r="B48" s="503">
        <v>40148</v>
      </c>
      <c r="C48" s="874">
        <v>710</v>
      </c>
      <c r="D48" s="874">
        <v>710</v>
      </c>
      <c r="E48" s="874">
        <v>1021.45</v>
      </c>
      <c r="F48" s="874">
        <v>1036.76</v>
      </c>
      <c r="G48" s="874">
        <v>1143.06</v>
      </c>
      <c r="H48" s="874">
        <v>1153.18</v>
      </c>
      <c r="I48" s="874"/>
      <c r="J48" s="874"/>
      <c r="K48" s="874">
        <v>769.03</v>
      </c>
      <c r="L48" s="874">
        <v>790.81</v>
      </c>
      <c r="M48" s="874"/>
      <c r="N48" s="874"/>
      <c r="O48" s="874"/>
      <c r="P48" s="874"/>
      <c r="Q48" s="874">
        <v>189.5</v>
      </c>
      <c r="R48" s="874">
        <v>189.5</v>
      </c>
      <c r="S48" s="874">
        <v>2476.56</v>
      </c>
      <c r="T48" s="874">
        <v>2486.2600000000002</v>
      </c>
    </row>
    <row r="49" spans="2:35" s="882" customFormat="1" ht="34.9" hidden="1" customHeight="1">
      <c r="B49" s="215">
        <v>2010</v>
      </c>
      <c r="C49" s="883"/>
      <c r="D49" s="883"/>
      <c r="E49" s="883"/>
      <c r="F49" s="883"/>
      <c r="G49" s="883"/>
      <c r="H49" s="883"/>
      <c r="I49" s="883"/>
      <c r="J49" s="883"/>
      <c r="K49" s="883"/>
      <c r="L49" s="883"/>
      <c r="M49" s="883"/>
      <c r="N49" s="883"/>
      <c r="O49" s="883"/>
      <c r="P49" s="883"/>
      <c r="Q49" s="883"/>
      <c r="R49" s="883"/>
      <c r="S49" s="883"/>
      <c r="T49" s="883"/>
    </row>
    <row r="50" spans="2:35" s="882" customFormat="1" ht="34.9" hidden="1" customHeight="1">
      <c r="B50" s="501">
        <v>40179</v>
      </c>
      <c r="C50" s="873">
        <v>710</v>
      </c>
      <c r="D50" s="873">
        <v>710</v>
      </c>
      <c r="E50" s="873">
        <v>985.38</v>
      </c>
      <c r="F50" s="873">
        <v>1015.6</v>
      </c>
      <c r="G50" s="873">
        <v>1137.2</v>
      </c>
      <c r="H50" s="873">
        <v>1148.3800000000001</v>
      </c>
      <c r="I50" s="873"/>
      <c r="J50" s="873"/>
      <c r="K50" s="873">
        <v>787.3</v>
      </c>
      <c r="L50" s="873">
        <v>778.95</v>
      </c>
      <c r="M50" s="873"/>
      <c r="N50" s="873"/>
      <c r="O50" s="873"/>
      <c r="P50" s="873"/>
      <c r="Q50" s="873">
        <v>189.53</v>
      </c>
      <c r="R50" s="873">
        <v>189.53</v>
      </c>
      <c r="S50" s="873">
        <v>2471.31</v>
      </c>
      <c r="T50" s="873">
        <v>2478.73</v>
      </c>
    </row>
    <row r="51" spans="2:35" s="882" customFormat="1" ht="34.9" hidden="1" customHeight="1">
      <c r="B51" s="503">
        <v>40210</v>
      </c>
      <c r="C51" s="874">
        <v>710</v>
      </c>
      <c r="D51" s="874">
        <v>710</v>
      </c>
      <c r="E51" s="874">
        <v>969.14</v>
      </c>
      <c r="F51" s="874">
        <v>973.47</v>
      </c>
      <c r="G51" s="874">
        <v>1083.6400000000001</v>
      </c>
      <c r="H51" s="874">
        <v>1112.18</v>
      </c>
      <c r="I51" s="874"/>
      <c r="J51" s="874"/>
      <c r="K51" s="874">
        <v>800.15</v>
      </c>
      <c r="L51" s="874">
        <v>787.9</v>
      </c>
      <c r="M51" s="874"/>
      <c r="N51" s="874"/>
      <c r="O51" s="874"/>
      <c r="P51" s="874"/>
      <c r="Q51" s="874">
        <v>189.54</v>
      </c>
      <c r="R51" s="874">
        <v>189.53</v>
      </c>
      <c r="S51" s="874">
        <v>2467.5300000000002</v>
      </c>
      <c r="T51" s="874">
        <v>2466.9499999999998</v>
      </c>
      <c r="AI51" s="1156"/>
    </row>
    <row r="52" spans="2:35" s="882" customFormat="1" ht="34.9" hidden="1" customHeight="1">
      <c r="B52" s="501">
        <v>40238</v>
      </c>
      <c r="C52" s="873">
        <v>710</v>
      </c>
      <c r="D52" s="873">
        <v>710</v>
      </c>
      <c r="E52" s="873">
        <v>953.39</v>
      </c>
      <c r="F52" s="873">
        <v>965.16</v>
      </c>
      <c r="G52" s="873">
        <v>1072.31</v>
      </c>
      <c r="H52" s="873">
        <v>1069.6600000000001</v>
      </c>
      <c r="I52" s="873"/>
      <c r="J52" s="873"/>
      <c r="K52" s="873">
        <v>760.84</v>
      </c>
      <c r="L52" s="873">
        <v>784.7</v>
      </c>
      <c r="M52" s="873"/>
      <c r="N52" s="873"/>
      <c r="O52" s="873"/>
      <c r="P52" s="873"/>
      <c r="Q52" s="873">
        <v>189.53</v>
      </c>
      <c r="R52" s="873">
        <v>189.52</v>
      </c>
      <c r="S52" s="873">
        <v>2460.61</v>
      </c>
      <c r="T52" s="873">
        <v>2464.4899999999998</v>
      </c>
    </row>
    <row r="53" spans="2:35" s="882" customFormat="1" ht="34.9" hidden="1" customHeight="1">
      <c r="B53" s="503">
        <v>40269</v>
      </c>
      <c r="C53" s="874">
        <v>710</v>
      </c>
      <c r="D53" s="874">
        <v>710</v>
      </c>
      <c r="E53" s="874">
        <v>939.21</v>
      </c>
      <c r="F53" s="874">
        <v>956.07</v>
      </c>
      <c r="G53" s="874">
        <v>1077.8900000000001</v>
      </c>
      <c r="H53" s="874">
        <v>1089.69</v>
      </c>
      <c r="I53" s="874"/>
      <c r="J53" s="874"/>
      <c r="K53" s="874">
        <v>756.91</v>
      </c>
      <c r="L53" s="874">
        <v>761.07</v>
      </c>
      <c r="M53" s="874"/>
      <c r="N53" s="874"/>
      <c r="O53" s="874"/>
      <c r="P53" s="874"/>
      <c r="Q53" s="874">
        <v>189.53</v>
      </c>
      <c r="R53" s="874">
        <v>189.53</v>
      </c>
      <c r="S53" s="874">
        <v>2460.6999999999998</v>
      </c>
      <c r="T53" s="874">
        <v>2465.84</v>
      </c>
    </row>
    <row r="54" spans="2:35" s="882" customFormat="1" ht="34.9" hidden="1" customHeight="1">
      <c r="B54" s="501">
        <v>40299</v>
      </c>
      <c r="C54" s="873">
        <v>710</v>
      </c>
      <c r="D54" s="873">
        <v>710</v>
      </c>
      <c r="E54" s="873">
        <v>875.1</v>
      </c>
      <c r="F54" s="873">
        <v>896.73</v>
      </c>
      <c r="G54" s="873">
        <v>1028.6300000000001</v>
      </c>
      <c r="H54" s="873">
        <v>1045.92</v>
      </c>
      <c r="I54" s="873"/>
      <c r="J54" s="873"/>
      <c r="K54" s="873">
        <v>777.01</v>
      </c>
      <c r="L54" s="873">
        <v>770.54</v>
      </c>
      <c r="M54" s="873"/>
      <c r="N54" s="873"/>
      <c r="O54" s="873"/>
      <c r="P54" s="873"/>
      <c r="Q54" s="873">
        <v>189.53</v>
      </c>
      <c r="R54" s="873">
        <v>189.53</v>
      </c>
      <c r="S54" s="873">
        <v>2441.2600000000002</v>
      </c>
      <c r="T54" s="873">
        <v>2451.1799999999998</v>
      </c>
    </row>
    <row r="55" spans="2:35" s="882" customFormat="1" ht="34.9" hidden="1" customHeight="1">
      <c r="B55" s="503">
        <v>40330</v>
      </c>
      <c r="C55" s="874">
        <v>710</v>
      </c>
      <c r="D55" s="874">
        <v>710</v>
      </c>
      <c r="E55" s="874">
        <v>868.56</v>
      </c>
      <c r="F55" s="874">
        <v>867.98</v>
      </c>
      <c r="G55" s="874">
        <v>1070.8499999999999</v>
      </c>
      <c r="H55" s="874">
        <v>1047.52</v>
      </c>
      <c r="I55" s="874"/>
      <c r="J55" s="874"/>
      <c r="K55" s="874">
        <v>802.27</v>
      </c>
      <c r="L55" s="874">
        <v>782.31</v>
      </c>
      <c r="M55" s="874"/>
      <c r="N55" s="874"/>
      <c r="O55" s="874"/>
      <c r="P55" s="874"/>
      <c r="Q55" s="874">
        <v>189.52</v>
      </c>
      <c r="R55" s="874">
        <v>189.53</v>
      </c>
      <c r="S55" s="874">
        <v>2442.94</v>
      </c>
      <c r="T55" s="874">
        <v>2437.64</v>
      </c>
    </row>
    <row r="56" spans="2:35" s="882" customFormat="1" ht="34.9" hidden="1" customHeight="1">
      <c r="B56" s="501">
        <v>40360</v>
      </c>
      <c r="C56" s="873">
        <v>710</v>
      </c>
      <c r="D56" s="873">
        <v>710</v>
      </c>
      <c r="E56" s="873">
        <v>925.03</v>
      </c>
      <c r="F56" s="873">
        <v>906.05</v>
      </c>
      <c r="G56" s="873">
        <v>1110.58</v>
      </c>
      <c r="H56" s="873">
        <v>1084.1300000000001</v>
      </c>
      <c r="I56" s="873"/>
      <c r="J56" s="873"/>
      <c r="K56" s="873">
        <v>815.57</v>
      </c>
      <c r="L56" s="873">
        <v>810.55</v>
      </c>
      <c r="M56" s="873"/>
      <c r="N56" s="873"/>
      <c r="O56" s="873"/>
      <c r="P56" s="873"/>
      <c r="Q56" s="873">
        <v>189.53</v>
      </c>
      <c r="R56" s="873">
        <v>189.52</v>
      </c>
      <c r="S56" s="873">
        <v>2472.6799999999998</v>
      </c>
      <c r="T56" s="873">
        <v>2459.2199999999998</v>
      </c>
    </row>
    <row r="57" spans="2:35" s="882" customFormat="1" ht="34.9" hidden="1" customHeight="1">
      <c r="B57" s="503">
        <v>40391</v>
      </c>
      <c r="C57" s="874">
        <v>710</v>
      </c>
      <c r="D57" s="874">
        <v>710</v>
      </c>
      <c r="E57" s="874">
        <v>898.67</v>
      </c>
      <c r="F57" s="874">
        <v>917.67</v>
      </c>
      <c r="G57" s="874">
        <v>1096.6199999999999</v>
      </c>
      <c r="H57" s="874">
        <v>1113.23</v>
      </c>
      <c r="I57" s="874"/>
      <c r="J57" s="874"/>
      <c r="K57" s="874">
        <v>844.35</v>
      </c>
      <c r="L57" s="874">
        <v>831.27</v>
      </c>
      <c r="M57" s="874"/>
      <c r="N57" s="874"/>
      <c r="O57" s="874"/>
      <c r="P57" s="874"/>
      <c r="Q57" s="874">
        <v>189.53</v>
      </c>
      <c r="R57" s="874">
        <v>189.52</v>
      </c>
      <c r="S57" s="874">
        <v>2462.66</v>
      </c>
      <c r="T57" s="874">
        <v>2475.4299999999998</v>
      </c>
    </row>
    <row r="58" spans="2:35" s="882" customFormat="1" ht="34.9" hidden="1" customHeight="1">
      <c r="B58" s="501">
        <v>40422</v>
      </c>
      <c r="C58" s="873">
        <v>710</v>
      </c>
      <c r="D58" s="873">
        <v>710</v>
      </c>
      <c r="E58" s="873">
        <v>966.4</v>
      </c>
      <c r="F58" s="873">
        <v>930.99</v>
      </c>
      <c r="G58" s="873">
        <v>1126.22</v>
      </c>
      <c r="H58" s="873">
        <v>1107.99</v>
      </c>
      <c r="I58" s="873"/>
      <c r="J58" s="873"/>
      <c r="K58" s="873">
        <v>850.77</v>
      </c>
      <c r="L58" s="873">
        <v>841.62</v>
      </c>
      <c r="M58" s="873"/>
      <c r="N58" s="873"/>
      <c r="O58" s="873"/>
      <c r="P58" s="873"/>
      <c r="Q58" s="873">
        <v>189.52</v>
      </c>
      <c r="R58" s="873">
        <v>189.53</v>
      </c>
      <c r="S58" s="873">
        <v>2499.1999999999998</v>
      </c>
      <c r="T58" s="873">
        <v>2479.2399999999998</v>
      </c>
    </row>
    <row r="59" spans="2:35" s="882" customFormat="1" ht="34.9" hidden="1" customHeight="1">
      <c r="B59" s="503">
        <v>40452</v>
      </c>
      <c r="C59" s="874">
        <v>710</v>
      </c>
      <c r="D59" s="874">
        <v>710</v>
      </c>
      <c r="E59" s="874">
        <v>989.47</v>
      </c>
      <c r="F59" s="874">
        <v>987.57</v>
      </c>
      <c r="G59" s="874">
        <v>1139.08</v>
      </c>
      <c r="H59" s="874">
        <v>1127.1099999999999</v>
      </c>
      <c r="I59" s="874"/>
      <c r="J59" s="874"/>
      <c r="K59" s="874">
        <v>883.11</v>
      </c>
      <c r="L59" s="874">
        <v>868.21</v>
      </c>
      <c r="M59" s="874"/>
      <c r="N59" s="874"/>
      <c r="O59" s="874"/>
      <c r="P59" s="874"/>
      <c r="Q59" s="874">
        <v>189.53</v>
      </c>
      <c r="R59" s="874">
        <v>189.53</v>
      </c>
      <c r="S59" s="874">
        <v>2533.0500000000002</v>
      </c>
      <c r="T59" s="874">
        <v>2517.4899999999998</v>
      </c>
    </row>
    <row r="60" spans="2:35" s="882" customFormat="1" ht="34.9" hidden="1" customHeight="1">
      <c r="B60" s="501">
        <v>40483</v>
      </c>
      <c r="C60" s="873">
        <v>710</v>
      </c>
      <c r="D60" s="873">
        <v>710</v>
      </c>
      <c r="E60" s="873">
        <v>931.15</v>
      </c>
      <c r="F60" s="873">
        <v>972.63</v>
      </c>
      <c r="G60" s="873">
        <v>1105.22</v>
      </c>
      <c r="H60" s="873">
        <v>1133.67</v>
      </c>
      <c r="I60" s="873"/>
      <c r="J60" s="873"/>
      <c r="K60" s="873">
        <v>845</v>
      </c>
      <c r="L60" s="873">
        <v>862.77</v>
      </c>
      <c r="M60" s="873"/>
      <c r="N60" s="873"/>
      <c r="O60" s="873"/>
      <c r="P60" s="873"/>
      <c r="Q60" s="873">
        <v>189.53</v>
      </c>
      <c r="R60" s="873">
        <v>189.53</v>
      </c>
      <c r="S60" s="873">
        <v>2516.19</v>
      </c>
      <c r="T60" s="873">
        <v>2530.61</v>
      </c>
    </row>
    <row r="61" spans="2:35" s="882" customFormat="1" ht="34.9" hidden="1" customHeight="1">
      <c r="B61" s="503">
        <v>40513</v>
      </c>
      <c r="C61" s="874">
        <v>710</v>
      </c>
      <c r="D61" s="874">
        <v>710</v>
      </c>
      <c r="E61" s="874">
        <v>940.64</v>
      </c>
      <c r="F61" s="874">
        <v>939.04</v>
      </c>
      <c r="G61" s="874">
        <v>1102.8</v>
      </c>
      <c r="H61" s="874">
        <v>1109.4000000000001</v>
      </c>
      <c r="I61" s="874"/>
      <c r="J61" s="874"/>
      <c r="K61" s="874">
        <v>872.54</v>
      </c>
      <c r="L61" s="874">
        <v>852.63</v>
      </c>
      <c r="M61" s="874"/>
      <c r="N61" s="874"/>
      <c r="O61" s="874"/>
      <c r="P61" s="874"/>
      <c r="Q61" s="874">
        <v>189.53</v>
      </c>
      <c r="R61" s="874">
        <v>189.52</v>
      </c>
      <c r="S61" s="874">
        <v>2522.44</v>
      </c>
      <c r="T61" s="874">
        <v>2521.56</v>
      </c>
    </row>
    <row r="62" spans="2:35" s="882" customFormat="1" ht="34.9" hidden="1" customHeight="1">
      <c r="B62" s="215">
        <v>2011</v>
      </c>
      <c r="C62" s="883"/>
      <c r="D62" s="883"/>
      <c r="E62" s="883"/>
      <c r="F62" s="883"/>
      <c r="G62" s="883"/>
      <c r="H62" s="883"/>
      <c r="I62" s="883"/>
      <c r="J62" s="883"/>
      <c r="K62" s="883"/>
      <c r="L62" s="883"/>
      <c r="M62" s="883"/>
      <c r="N62" s="883"/>
      <c r="O62" s="883"/>
      <c r="P62" s="883"/>
      <c r="Q62" s="883"/>
      <c r="R62" s="883"/>
      <c r="S62" s="883"/>
      <c r="T62" s="883"/>
    </row>
    <row r="63" spans="2:35" s="882" customFormat="1" ht="34.9" hidden="1" customHeight="1">
      <c r="B63" s="501">
        <v>40544</v>
      </c>
      <c r="C63" s="873">
        <v>710</v>
      </c>
      <c r="D63" s="873">
        <v>710</v>
      </c>
      <c r="E63" s="873">
        <v>967.47</v>
      </c>
      <c r="F63" s="873">
        <v>944.02</v>
      </c>
      <c r="G63" s="873">
        <v>1128.17</v>
      </c>
      <c r="H63" s="873">
        <v>1113.58</v>
      </c>
      <c r="I63" s="873"/>
      <c r="J63" s="873"/>
      <c r="K63" s="873">
        <v>867.27</v>
      </c>
      <c r="L63" s="873">
        <v>862.46</v>
      </c>
      <c r="M63" s="873"/>
      <c r="N63" s="873"/>
      <c r="O63" s="873"/>
      <c r="P63" s="873"/>
      <c r="Q63" s="873">
        <v>189.53</v>
      </c>
      <c r="R63" s="873">
        <v>189.53</v>
      </c>
      <c r="S63" s="873">
        <v>2540.11</v>
      </c>
      <c r="T63" s="873">
        <v>2528.25</v>
      </c>
    </row>
    <row r="64" spans="2:35" s="882" customFormat="1" ht="34.9" hidden="1" customHeight="1">
      <c r="B64" s="503">
        <v>40575</v>
      </c>
      <c r="C64" s="874">
        <v>710</v>
      </c>
      <c r="D64" s="874">
        <v>710</v>
      </c>
      <c r="E64" s="874">
        <v>978.27</v>
      </c>
      <c r="F64" s="874">
        <v>971.35</v>
      </c>
      <c r="G64" s="874">
        <v>1145.48</v>
      </c>
      <c r="H64" s="874">
        <v>1146.97</v>
      </c>
      <c r="I64" s="874"/>
      <c r="J64" s="874"/>
      <c r="K64" s="874">
        <v>870.67</v>
      </c>
      <c r="L64" s="874">
        <v>861.19</v>
      </c>
      <c r="M64" s="874"/>
      <c r="N64" s="874"/>
      <c r="O64" s="874"/>
      <c r="P64" s="874"/>
      <c r="Q64" s="874">
        <v>189.51</v>
      </c>
      <c r="R64" s="874">
        <v>189.52</v>
      </c>
      <c r="S64" s="874">
        <v>2549.31</v>
      </c>
      <c r="T64" s="874">
        <v>2542.64</v>
      </c>
    </row>
    <row r="65" spans="2:20" s="882" customFormat="1" ht="34.9" hidden="1" customHeight="1">
      <c r="B65" s="501">
        <v>40603</v>
      </c>
      <c r="C65" s="873">
        <v>710</v>
      </c>
      <c r="D65" s="873">
        <v>710</v>
      </c>
      <c r="E65" s="873">
        <v>1005.78</v>
      </c>
      <c r="F65" s="873">
        <v>995.56</v>
      </c>
      <c r="G65" s="873">
        <v>1144.81</v>
      </c>
      <c r="H65" s="873">
        <v>1148.8599999999999</v>
      </c>
      <c r="I65" s="873"/>
      <c r="J65" s="873"/>
      <c r="K65" s="873">
        <v>858.68</v>
      </c>
      <c r="L65" s="873">
        <v>870.03</v>
      </c>
      <c r="M65" s="873"/>
      <c r="N65" s="873"/>
      <c r="O65" s="873"/>
      <c r="P65" s="873"/>
      <c r="Q65" s="873">
        <v>189.53</v>
      </c>
      <c r="R65" s="873">
        <v>189.53</v>
      </c>
      <c r="S65" s="873">
        <v>2564.11</v>
      </c>
      <c r="T65" s="873">
        <v>2559.66</v>
      </c>
    </row>
    <row r="66" spans="2:20" s="882" customFormat="1" ht="34.9" hidden="1" customHeight="1">
      <c r="B66" s="503">
        <v>40634</v>
      </c>
      <c r="C66" s="874">
        <v>710</v>
      </c>
      <c r="D66" s="874">
        <v>710</v>
      </c>
      <c r="E66" s="874">
        <v>1056.3900000000001</v>
      </c>
      <c r="F66" s="874">
        <v>1025.97</v>
      </c>
      <c r="G66" s="874">
        <v>1188.48</v>
      </c>
      <c r="H66" s="874">
        <v>1162.04</v>
      </c>
      <c r="I66" s="874"/>
      <c r="J66" s="874"/>
      <c r="K66" s="874">
        <v>869.82</v>
      </c>
      <c r="L66" s="874">
        <v>852.96</v>
      </c>
      <c r="M66" s="874"/>
      <c r="N66" s="874"/>
      <c r="O66" s="874"/>
      <c r="P66" s="874"/>
      <c r="Q66" s="874">
        <v>189.53</v>
      </c>
      <c r="R66" s="874">
        <v>189.53</v>
      </c>
      <c r="S66" s="874">
        <v>2588.44</v>
      </c>
      <c r="T66" s="874">
        <v>2572.13</v>
      </c>
    </row>
    <row r="67" spans="2:20" s="882" customFormat="1" ht="34.9" hidden="1" customHeight="1">
      <c r="B67" s="501">
        <v>40664</v>
      </c>
      <c r="C67" s="873">
        <v>710</v>
      </c>
      <c r="D67" s="873">
        <v>710</v>
      </c>
      <c r="E67" s="873">
        <v>1022.34</v>
      </c>
      <c r="F67" s="873">
        <v>1019.76</v>
      </c>
      <c r="G67" s="873">
        <v>1175.8</v>
      </c>
      <c r="H67" s="873">
        <v>1162.94</v>
      </c>
      <c r="I67" s="873"/>
      <c r="J67" s="873"/>
      <c r="K67" s="873">
        <v>874.96</v>
      </c>
      <c r="L67" s="873">
        <v>876.47</v>
      </c>
      <c r="M67" s="873"/>
      <c r="N67" s="873"/>
      <c r="O67" s="873"/>
      <c r="P67" s="873"/>
      <c r="Q67" s="873">
        <v>189.53</v>
      </c>
      <c r="R67" s="873">
        <v>189.53</v>
      </c>
      <c r="S67" s="873">
        <v>2586.65</v>
      </c>
      <c r="T67" s="873">
        <v>2582.4699999999998</v>
      </c>
    </row>
    <row r="68" spans="2:20" s="882" customFormat="1" ht="34.9" hidden="1" customHeight="1">
      <c r="B68" s="503">
        <v>40695</v>
      </c>
      <c r="C68" s="874">
        <v>710</v>
      </c>
      <c r="D68" s="874">
        <v>710</v>
      </c>
      <c r="E68" s="874">
        <v>1031.54</v>
      </c>
      <c r="F68" s="874">
        <v>1023.11</v>
      </c>
      <c r="G68" s="874">
        <v>1144.95</v>
      </c>
      <c r="H68" s="874">
        <v>1153.48</v>
      </c>
      <c r="I68" s="874"/>
      <c r="J68" s="874"/>
      <c r="K68" s="874">
        <v>884.32</v>
      </c>
      <c r="L68" s="874">
        <v>883.29</v>
      </c>
      <c r="M68" s="874"/>
      <c r="N68" s="874"/>
      <c r="O68" s="874"/>
      <c r="P68" s="874"/>
      <c r="Q68" s="874">
        <v>189.52</v>
      </c>
      <c r="R68" s="874">
        <v>189.52</v>
      </c>
      <c r="S68" s="874">
        <v>2591.6999999999998</v>
      </c>
      <c r="T68" s="874">
        <v>2589.29</v>
      </c>
    </row>
    <row r="69" spans="2:20" s="882" customFormat="1" ht="34.9" hidden="1" customHeight="1">
      <c r="B69" s="501">
        <v>40725</v>
      </c>
      <c r="C69" s="873">
        <v>710</v>
      </c>
      <c r="D69" s="873">
        <v>710</v>
      </c>
      <c r="E69" s="873">
        <v>1017.29</v>
      </c>
      <c r="F69" s="873">
        <v>1011.12</v>
      </c>
      <c r="G69" s="873">
        <v>1161.44</v>
      </c>
      <c r="H69" s="873">
        <v>1141.55</v>
      </c>
      <c r="I69" s="873"/>
      <c r="J69" s="873"/>
      <c r="K69" s="873">
        <v>919.96</v>
      </c>
      <c r="L69" s="873">
        <v>891.27</v>
      </c>
      <c r="M69" s="873"/>
      <c r="N69" s="873"/>
      <c r="O69" s="873"/>
      <c r="P69" s="873"/>
      <c r="Q69" s="873">
        <v>188.57</v>
      </c>
      <c r="R69" s="873">
        <v>188.57</v>
      </c>
      <c r="S69" s="873">
        <v>2590.67</v>
      </c>
      <c r="T69" s="873">
        <v>2583.98</v>
      </c>
    </row>
    <row r="70" spans="2:20" s="882" customFormat="1" ht="34.9" hidden="1" customHeight="1">
      <c r="B70" s="503">
        <v>40756</v>
      </c>
      <c r="C70" s="874">
        <v>710</v>
      </c>
      <c r="D70" s="874">
        <v>710</v>
      </c>
      <c r="E70" s="874">
        <v>1033.29</v>
      </c>
      <c r="F70" s="874">
        <v>1020.08</v>
      </c>
      <c r="G70" s="874">
        <v>1164.25</v>
      </c>
      <c r="H70" s="874">
        <v>1164.1300000000001</v>
      </c>
      <c r="I70" s="874"/>
      <c r="J70" s="874"/>
      <c r="K70" s="874">
        <v>926.39</v>
      </c>
      <c r="L70" s="874">
        <v>921.75</v>
      </c>
      <c r="M70" s="874"/>
      <c r="N70" s="874"/>
      <c r="O70" s="874"/>
      <c r="P70" s="874"/>
      <c r="Q70" s="874">
        <v>189.52</v>
      </c>
      <c r="R70" s="874">
        <v>189.53</v>
      </c>
      <c r="S70" s="874">
        <v>2609.3000000000002</v>
      </c>
      <c r="T70" s="874">
        <v>2606.83</v>
      </c>
    </row>
    <row r="71" spans="2:20" s="882" customFormat="1" ht="34.9" hidden="1" customHeight="1">
      <c r="B71" s="501">
        <v>40787</v>
      </c>
      <c r="C71" s="873">
        <v>710</v>
      </c>
      <c r="D71" s="873">
        <v>710</v>
      </c>
      <c r="E71" s="873">
        <v>968.43</v>
      </c>
      <c r="F71" s="873">
        <v>976.24</v>
      </c>
      <c r="G71" s="873">
        <v>1111.33</v>
      </c>
      <c r="H71" s="873">
        <v>1121.5999999999999</v>
      </c>
      <c r="I71" s="873"/>
      <c r="J71" s="873"/>
      <c r="K71" s="873">
        <v>928.45</v>
      </c>
      <c r="L71" s="873">
        <v>925.27</v>
      </c>
      <c r="M71" s="873"/>
      <c r="N71" s="873"/>
      <c r="O71" s="873"/>
      <c r="P71" s="873"/>
      <c r="Q71" s="873">
        <v>189.51</v>
      </c>
      <c r="R71" s="873">
        <v>189.51</v>
      </c>
      <c r="S71" s="873">
        <v>2571.44</v>
      </c>
      <c r="T71" s="873">
        <v>2583.06</v>
      </c>
    </row>
    <row r="72" spans="2:20" s="882" customFormat="1" ht="34.9" hidden="1" customHeight="1">
      <c r="B72" s="503">
        <v>40817</v>
      </c>
      <c r="C72" s="874">
        <v>710</v>
      </c>
      <c r="D72" s="874">
        <v>710</v>
      </c>
      <c r="E72" s="874">
        <v>994.94</v>
      </c>
      <c r="F72" s="874">
        <v>973.28</v>
      </c>
      <c r="G72" s="874">
        <v>1135.5999999999999</v>
      </c>
      <c r="H72" s="874">
        <v>1119.3900000000001</v>
      </c>
      <c r="I72" s="874"/>
      <c r="J72" s="874"/>
      <c r="K72" s="874">
        <v>895.24</v>
      </c>
      <c r="L72" s="874">
        <v>925.98</v>
      </c>
      <c r="M72" s="874"/>
      <c r="N72" s="874"/>
      <c r="O72" s="874"/>
      <c r="P72" s="874"/>
      <c r="Q72" s="874">
        <v>189.54</v>
      </c>
      <c r="R72" s="874">
        <v>189.52</v>
      </c>
      <c r="S72" s="874">
        <v>2589.34</v>
      </c>
      <c r="T72" s="874">
        <v>2577.84</v>
      </c>
    </row>
    <row r="73" spans="2:20" s="882" customFormat="1" ht="34.9" hidden="1" customHeight="1">
      <c r="B73" s="501">
        <v>40848</v>
      </c>
      <c r="C73" s="873">
        <v>710</v>
      </c>
      <c r="D73" s="873">
        <v>710</v>
      </c>
      <c r="E73" s="873">
        <v>947.53</v>
      </c>
      <c r="F73" s="873">
        <v>962.1</v>
      </c>
      <c r="G73" s="873">
        <v>1108.17</v>
      </c>
      <c r="H73" s="873">
        <v>1121.3699999999999</v>
      </c>
      <c r="I73" s="873"/>
      <c r="J73" s="873"/>
      <c r="K73" s="873">
        <v>912.83</v>
      </c>
      <c r="L73" s="873">
        <v>918.42</v>
      </c>
      <c r="M73" s="873"/>
      <c r="N73" s="873"/>
      <c r="O73" s="873"/>
      <c r="P73" s="873"/>
      <c r="Q73" s="873">
        <v>189.52</v>
      </c>
      <c r="R73" s="873">
        <v>189.52</v>
      </c>
      <c r="S73" s="873">
        <v>2564.02</v>
      </c>
      <c r="T73" s="873">
        <v>2574.0700000000002</v>
      </c>
    </row>
    <row r="74" spans="2:20" s="882" customFormat="1" ht="34.9" hidden="1" customHeight="1">
      <c r="B74" s="503">
        <v>40878</v>
      </c>
      <c r="C74" s="874">
        <v>710</v>
      </c>
      <c r="D74" s="874">
        <v>710</v>
      </c>
      <c r="E74" s="874">
        <v>918.89</v>
      </c>
      <c r="F74" s="874">
        <v>937.16</v>
      </c>
      <c r="G74" s="874">
        <v>1098.82</v>
      </c>
      <c r="H74" s="874">
        <v>1108.47</v>
      </c>
      <c r="I74" s="874"/>
      <c r="J74" s="874"/>
      <c r="K74" s="874">
        <v>913.94</v>
      </c>
      <c r="L74" s="874">
        <v>912.96</v>
      </c>
      <c r="M74" s="874"/>
      <c r="N74" s="874"/>
      <c r="O74" s="874"/>
      <c r="P74" s="874"/>
      <c r="Q74" s="874">
        <v>189.53</v>
      </c>
      <c r="R74" s="874">
        <v>189.52</v>
      </c>
      <c r="S74" s="874">
        <v>2549.63</v>
      </c>
      <c r="T74" s="874">
        <v>2559.37</v>
      </c>
    </row>
    <row r="75" spans="2:20" s="882" customFormat="1" ht="34.9" hidden="1" customHeight="1">
      <c r="B75" s="215">
        <v>2012</v>
      </c>
      <c r="C75" s="883"/>
      <c r="D75" s="883"/>
      <c r="E75" s="883"/>
      <c r="F75" s="883"/>
      <c r="G75" s="883"/>
      <c r="H75" s="883"/>
      <c r="I75" s="883"/>
      <c r="J75" s="883"/>
      <c r="K75" s="883"/>
      <c r="L75" s="883"/>
      <c r="M75" s="883"/>
      <c r="N75" s="883"/>
      <c r="O75" s="883"/>
      <c r="P75" s="883"/>
      <c r="Q75" s="883"/>
      <c r="R75" s="883"/>
      <c r="S75" s="883"/>
      <c r="T75" s="883"/>
    </row>
    <row r="76" spans="2:20" s="882" customFormat="1" ht="34.9" hidden="1" customHeight="1">
      <c r="B76" s="501">
        <v>40909</v>
      </c>
      <c r="C76" s="873">
        <v>710</v>
      </c>
      <c r="D76" s="873">
        <v>710</v>
      </c>
      <c r="E76" s="873">
        <v>937.76</v>
      </c>
      <c r="F76" s="873">
        <v>916.8</v>
      </c>
      <c r="G76" s="873">
        <v>1118.6500000000001</v>
      </c>
      <c r="H76" s="873">
        <v>1102.6500000000001</v>
      </c>
      <c r="I76" s="873"/>
      <c r="J76" s="873"/>
      <c r="K76" s="873">
        <v>932.77</v>
      </c>
      <c r="L76" s="873">
        <v>924.31</v>
      </c>
      <c r="M76" s="873"/>
      <c r="N76" s="873"/>
      <c r="O76" s="873"/>
      <c r="P76" s="873"/>
      <c r="Q76" s="873">
        <v>189.52</v>
      </c>
      <c r="R76" s="873">
        <v>189.53</v>
      </c>
      <c r="S76" s="873">
        <v>2562.2199999999998</v>
      </c>
      <c r="T76" s="873">
        <v>2550.61</v>
      </c>
    </row>
    <row r="77" spans="2:20" s="882" customFormat="1" ht="34.9" hidden="1" customHeight="1">
      <c r="B77" s="503">
        <v>40940</v>
      </c>
      <c r="C77" s="874">
        <v>710</v>
      </c>
      <c r="D77" s="874">
        <v>710</v>
      </c>
      <c r="E77" s="874">
        <v>957.3</v>
      </c>
      <c r="F77" s="874">
        <v>940.42</v>
      </c>
      <c r="G77" s="874">
        <v>1131.94</v>
      </c>
      <c r="H77" s="874">
        <v>1123.3699999999999</v>
      </c>
      <c r="I77" s="874"/>
      <c r="J77" s="874"/>
      <c r="K77" s="874">
        <v>885.2</v>
      </c>
      <c r="L77" s="874">
        <v>905.72</v>
      </c>
      <c r="M77" s="874"/>
      <c r="N77" s="874"/>
      <c r="O77" s="874"/>
      <c r="P77" s="874"/>
      <c r="Q77" s="874">
        <v>189.53</v>
      </c>
      <c r="R77" s="874">
        <v>189.53</v>
      </c>
      <c r="S77" s="874">
        <v>2550.87</v>
      </c>
      <c r="T77" s="874">
        <v>2560.4</v>
      </c>
    </row>
    <row r="78" spans="2:20" s="882" customFormat="1" ht="34.9" hidden="1" customHeight="1">
      <c r="B78" s="501">
        <v>40969</v>
      </c>
      <c r="C78" s="873">
        <v>710</v>
      </c>
      <c r="D78" s="873">
        <v>710</v>
      </c>
      <c r="E78" s="873">
        <v>946.57</v>
      </c>
      <c r="F78" s="873">
        <v>938.49</v>
      </c>
      <c r="G78" s="873">
        <v>1130.52</v>
      </c>
      <c r="H78" s="873">
        <v>1123.93</v>
      </c>
      <c r="I78" s="873"/>
      <c r="J78" s="873"/>
      <c r="K78" s="873">
        <v>859.72</v>
      </c>
      <c r="L78" s="873">
        <v>861.59</v>
      </c>
      <c r="M78" s="873"/>
      <c r="N78" s="873"/>
      <c r="O78" s="873"/>
      <c r="P78" s="873"/>
      <c r="Q78" s="873">
        <v>189.53</v>
      </c>
      <c r="R78" s="873">
        <v>189.53</v>
      </c>
      <c r="S78" s="873">
        <v>2557.9299999999998</v>
      </c>
      <c r="T78" s="873">
        <v>2553.7600000000002</v>
      </c>
    </row>
    <row r="79" spans="2:20" s="882" customFormat="1" ht="34.9" hidden="1" customHeight="1">
      <c r="B79" s="503">
        <v>41000</v>
      </c>
      <c r="C79" s="874">
        <v>710</v>
      </c>
      <c r="D79" s="874">
        <v>710</v>
      </c>
      <c r="E79" s="874">
        <v>941.88</v>
      </c>
      <c r="F79" s="874">
        <v>936.16</v>
      </c>
      <c r="G79" s="874">
        <v>1157.3900000000001</v>
      </c>
      <c r="H79" s="874">
        <v>1136.49</v>
      </c>
      <c r="I79" s="874"/>
      <c r="J79" s="874"/>
      <c r="K79" s="874">
        <v>886.53</v>
      </c>
      <c r="L79" s="874">
        <v>872.83</v>
      </c>
      <c r="M79" s="874"/>
      <c r="N79" s="874"/>
      <c r="O79" s="874"/>
      <c r="P79" s="874"/>
      <c r="Q79" s="874">
        <v>189.52</v>
      </c>
      <c r="R79" s="874">
        <v>189.53</v>
      </c>
      <c r="S79" s="874">
        <v>2557.9299999999998</v>
      </c>
      <c r="T79" s="874">
        <v>2553.7600000000002</v>
      </c>
    </row>
    <row r="80" spans="2:20" s="882" customFormat="1" ht="34.9" hidden="1" customHeight="1">
      <c r="B80" s="501">
        <v>41030</v>
      </c>
      <c r="C80" s="873">
        <v>710</v>
      </c>
      <c r="D80" s="873">
        <v>710</v>
      </c>
      <c r="E80" s="873">
        <v>880.5</v>
      </c>
      <c r="F80" s="873">
        <v>911.09</v>
      </c>
      <c r="G80" s="873">
        <v>1100.17</v>
      </c>
      <c r="H80" s="873">
        <v>1132.6500000000001</v>
      </c>
      <c r="I80" s="873"/>
      <c r="J80" s="873"/>
      <c r="K80" s="873">
        <v>902.57</v>
      </c>
      <c r="L80" s="873">
        <v>891.67</v>
      </c>
      <c r="M80" s="873"/>
      <c r="N80" s="873"/>
      <c r="O80" s="873"/>
      <c r="P80" s="873"/>
      <c r="Q80" s="873">
        <v>189.53</v>
      </c>
      <c r="R80" s="873">
        <v>189.52</v>
      </c>
      <c r="S80" s="873">
        <v>2531.7800000000002</v>
      </c>
      <c r="T80" s="873">
        <v>2548.56</v>
      </c>
    </row>
    <row r="81" spans="2:20" s="882" customFormat="1" ht="34.9" hidden="1" customHeight="1">
      <c r="B81" s="503">
        <v>41061</v>
      </c>
      <c r="C81" s="874">
        <v>710</v>
      </c>
      <c r="D81" s="874">
        <v>710</v>
      </c>
      <c r="E81" s="874">
        <v>889.67</v>
      </c>
      <c r="F81" s="874">
        <v>892.25</v>
      </c>
      <c r="G81" s="874">
        <v>1108.0899999999999</v>
      </c>
      <c r="H81" s="874">
        <v>1105.49</v>
      </c>
      <c r="I81" s="874"/>
      <c r="J81" s="874"/>
      <c r="K81" s="874">
        <v>894.67</v>
      </c>
      <c r="L81" s="874">
        <v>896.83</v>
      </c>
      <c r="M81" s="874"/>
      <c r="N81" s="874"/>
      <c r="O81" s="874"/>
      <c r="P81" s="874"/>
      <c r="Q81" s="874">
        <v>189.53</v>
      </c>
      <c r="R81" s="874">
        <v>189.52</v>
      </c>
      <c r="S81" s="874">
        <v>2534.7199999999998</v>
      </c>
      <c r="T81" s="874">
        <v>2536.38</v>
      </c>
    </row>
    <row r="82" spans="2:20" s="882" customFormat="1" ht="34.9" hidden="1" customHeight="1">
      <c r="B82" s="501">
        <v>41091</v>
      </c>
      <c r="C82" s="873">
        <v>710</v>
      </c>
      <c r="D82" s="873">
        <v>710</v>
      </c>
      <c r="E82" s="873">
        <v>871.58</v>
      </c>
      <c r="F82" s="873">
        <v>874.99</v>
      </c>
      <c r="G82" s="873">
        <v>1116.6600000000001</v>
      </c>
      <c r="H82" s="873">
        <v>1108.6600000000001</v>
      </c>
      <c r="I82" s="873"/>
      <c r="J82" s="873"/>
      <c r="K82" s="873">
        <v>908.74</v>
      </c>
      <c r="L82" s="873">
        <v>899.49</v>
      </c>
      <c r="M82" s="873"/>
      <c r="N82" s="873"/>
      <c r="O82" s="873"/>
      <c r="P82" s="873"/>
      <c r="Q82" s="873">
        <v>189.53</v>
      </c>
      <c r="R82" s="873">
        <v>189.53</v>
      </c>
      <c r="S82" s="873">
        <v>2519.9299999999998</v>
      </c>
      <c r="T82" s="873">
        <v>2526.21</v>
      </c>
    </row>
    <row r="83" spans="2:20" s="882" customFormat="1" ht="34.9" hidden="1" customHeight="1">
      <c r="B83" s="503">
        <v>41122</v>
      </c>
      <c r="C83" s="874">
        <v>710</v>
      </c>
      <c r="D83" s="874">
        <v>710</v>
      </c>
      <c r="E83" s="874">
        <v>890.99</v>
      </c>
      <c r="F83" s="874">
        <v>881.4</v>
      </c>
      <c r="G83" s="874">
        <v>1124.6199999999999</v>
      </c>
      <c r="H83" s="874">
        <v>1116.24</v>
      </c>
      <c r="I83" s="874"/>
      <c r="J83" s="874"/>
      <c r="K83" s="874">
        <v>904.23</v>
      </c>
      <c r="L83" s="874">
        <v>904.56</v>
      </c>
      <c r="M83" s="874"/>
      <c r="N83" s="874"/>
      <c r="O83" s="874"/>
      <c r="P83" s="874"/>
      <c r="Q83" s="874">
        <v>189.53</v>
      </c>
      <c r="R83" s="874">
        <v>189.53</v>
      </c>
      <c r="S83" s="874">
        <v>2520.92</v>
      </c>
      <c r="T83" s="874">
        <v>2519.1799999999998</v>
      </c>
    </row>
    <row r="84" spans="2:20" s="882" customFormat="1" ht="34.9" hidden="1" customHeight="1">
      <c r="B84" s="501">
        <v>41153</v>
      </c>
      <c r="C84" s="873">
        <v>710</v>
      </c>
      <c r="D84" s="873">
        <v>710</v>
      </c>
      <c r="E84" s="873">
        <v>913.13</v>
      </c>
      <c r="F84" s="873">
        <v>913.76</v>
      </c>
      <c r="G84" s="873">
        <v>1147.6500000000001</v>
      </c>
      <c r="H84" s="873">
        <v>1143.76</v>
      </c>
      <c r="I84" s="873"/>
      <c r="J84" s="873"/>
      <c r="K84" s="873">
        <v>910.84</v>
      </c>
      <c r="L84" s="873">
        <v>908.95</v>
      </c>
      <c r="M84" s="873"/>
      <c r="N84" s="873"/>
      <c r="O84" s="873"/>
      <c r="P84" s="873"/>
      <c r="Q84" s="873">
        <v>189.53</v>
      </c>
      <c r="R84" s="873">
        <v>189.53</v>
      </c>
      <c r="S84" s="873">
        <v>2529.44</v>
      </c>
      <c r="T84" s="873">
        <v>2528.29</v>
      </c>
    </row>
    <row r="85" spans="2:20" s="882" customFormat="1" ht="34.9" hidden="1" customHeight="1">
      <c r="B85" s="503">
        <v>41183</v>
      </c>
      <c r="C85" s="874">
        <v>710</v>
      </c>
      <c r="D85" s="874">
        <v>710</v>
      </c>
      <c r="E85" s="874">
        <v>921.16</v>
      </c>
      <c r="F85" s="874">
        <v>921.42</v>
      </c>
      <c r="G85" s="874">
        <v>1143.17</v>
      </c>
      <c r="H85" s="874">
        <v>1142.02</v>
      </c>
      <c r="I85" s="874"/>
      <c r="J85" s="874"/>
      <c r="K85" s="874">
        <v>892.43</v>
      </c>
      <c r="L85" s="874">
        <v>901.81</v>
      </c>
      <c r="M85" s="874"/>
      <c r="N85" s="874"/>
      <c r="O85" s="874"/>
      <c r="P85" s="874"/>
      <c r="Q85" s="874">
        <v>189.53</v>
      </c>
      <c r="R85" s="874">
        <v>189.53</v>
      </c>
      <c r="S85" s="874">
        <v>2528.7199999999998</v>
      </c>
      <c r="T85" s="874">
        <v>2529.41</v>
      </c>
    </row>
    <row r="86" spans="2:20" s="882" customFormat="1" ht="34.9" hidden="1" customHeight="1">
      <c r="B86" s="501">
        <v>41214</v>
      </c>
      <c r="C86" s="873">
        <v>710</v>
      </c>
      <c r="D86" s="873">
        <v>710</v>
      </c>
      <c r="E86" s="873">
        <v>920.45</v>
      </c>
      <c r="F86" s="873">
        <v>911.77</v>
      </c>
      <c r="G86" s="873">
        <v>1138.3399999999999</v>
      </c>
      <c r="H86" s="873">
        <v>1135.24</v>
      </c>
      <c r="I86" s="873"/>
      <c r="J86" s="873"/>
      <c r="K86" s="873">
        <v>865.53</v>
      </c>
      <c r="L86" s="873">
        <v>879.05</v>
      </c>
      <c r="M86" s="873"/>
      <c r="N86" s="873"/>
      <c r="O86" s="873"/>
      <c r="P86" s="873"/>
      <c r="Q86" s="873">
        <v>189.53</v>
      </c>
      <c r="R86" s="873">
        <v>189.53</v>
      </c>
      <c r="S86" s="873">
        <v>2522.35</v>
      </c>
      <c r="T86" s="873">
        <v>2521.13</v>
      </c>
    </row>
    <row r="87" spans="2:20" s="882" customFormat="1" ht="34.9" hidden="1" customHeight="1">
      <c r="B87" s="503">
        <v>41244</v>
      </c>
      <c r="C87" s="874">
        <v>710</v>
      </c>
      <c r="D87" s="874">
        <v>710</v>
      </c>
      <c r="E87" s="874">
        <v>937.94</v>
      </c>
      <c r="F87" s="874">
        <v>931.77</v>
      </c>
      <c r="G87" s="874">
        <v>1148.29</v>
      </c>
      <c r="H87" s="874">
        <v>1146.53</v>
      </c>
      <c r="I87" s="874"/>
      <c r="J87" s="874"/>
      <c r="K87" s="874">
        <v>825.04</v>
      </c>
      <c r="L87" s="874">
        <v>849.69</v>
      </c>
      <c r="M87" s="874"/>
      <c r="N87" s="874"/>
      <c r="O87" s="874"/>
      <c r="P87" s="874"/>
      <c r="Q87" s="874">
        <v>189.52</v>
      </c>
      <c r="R87" s="874">
        <v>189.53</v>
      </c>
      <c r="S87" s="874">
        <v>2527.37</v>
      </c>
      <c r="T87" s="874">
        <v>2525.7399999999998</v>
      </c>
    </row>
    <row r="88" spans="2:20" s="882" customFormat="1" ht="34.9" hidden="1" customHeight="1">
      <c r="B88" s="215">
        <v>2013</v>
      </c>
      <c r="C88" s="883"/>
      <c r="D88" s="883"/>
      <c r="E88" s="883"/>
      <c r="F88" s="883"/>
      <c r="G88" s="883"/>
      <c r="H88" s="883"/>
      <c r="I88" s="883"/>
      <c r="J88" s="883"/>
      <c r="K88" s="883"/>
      <c r="L88" s="883"/>
      <c r="M88" s="883"/>
      <c r="N88" s="883"/>
      <c r="O88" s="883"/>
      <c r="P88" s="883"/>
      <c r="Q88" s="883"/>
      <c r="R88" s="883"/>
      <c r="S88" s="883"/>
      <c r="T88" s="883"/>
    </row>
    <row r="89" spans="2:20" s="882" customFormat="1" ht="34.9" hidden="1" customHeight="1">
      <c r="B89" s="501">
        <v>41275</v>
      </c>
      <c r="C89" s="873">
        <v>710</v>
      </c>
      <c r="D89" s="873">
        <v>710</v>
      </c>
      <c r="E89" s="873">
        <v>964.41</v>
      </c>
      <c r="F89" s="873">
        <v>945.66</v>
      </c>
      <c r="G89" s="873">
        <v>1123.4100000000001</v>
      </c>
      <c r="H89" s="873">
        <v>1135.73</v>
      </c>
      <c r="I89" s="873"/>
      <c r="J89" s="873"/>
      <c r="K89" s="873">
        <v>782.7</v>
      </c>
      <c r="L89" s="873">
        <v>798.31</v>
      </c>
      <c r="M89" s="873"/>
      <c r="N89" s="873"/>
      <c r="O89" s="873"/>
      <c r="P89" s="873"/>
      <c r="Q89" s="873">
        <v>189.53</v>
      </c>
      <c r="R89" s="873">
        <v>189.53</v>
      </c>
      <c r="S89" s="873">
        <v>2529.89</v>
      </c>
      <c r="T89" s="873">
        <v>2524.0700000000002</v>
      </c>
    </row>
    <row r="90" spans="2:20" s="882" customFormat="1" ht="34.9" hidden="1" customHeight="1">
      <c r="B90" s="503">
        <v>41306</v>
      </c>
      <c r="C90" s="874">
        <v>710</v>
      </c>
      <c r="D90" s="874">
        <v>710</v>
      </c>
      <c r="E90" s="874">
        <v>934.13</v>
      </c>
      <c r="F90" s="874">
        <v>949.69</v>
      </c>
      <c r="G90" s="874">
        <v>1077.7</v>
      </c>
      <c r="H90" s="874">
        <v>1101.4000000000001</v>
      </c>
      <c r="I90" s="874"/>
      <c r="J90" s="874"/>
      <c r="K90" s="874">
        <v>770.49</v>
      </c>
      <c r="L90" s="874">
        <v>763.13</v>
      </c>
      <c r="M90" s="874"/>
      <c r="N90" s="874"/>
      <c r="O90" s="874"/>
      <c r="P90" s="874"/>
      <c r="Q90" s="874">
        <v>189.53</v>
      </c>
      <c r="R90" s="874">
        <v>189.53</v>
      </c>
      <c r="S90" s="874">
        <v>2509.88</v>
      </c>
      <c r="T90" s="874">
        <v>2518.7399999999998</v>
      </c>
    </row>
    <row r="91" spans="2:20" s="882" customFormat="1" ht="34.9" hidden="1" customHeight="1">
      <c r="B91" s="501">
        <v>41334</v>
      </c>
      <c r="C91" s="873">
        <v>710</v>
      </c>
      <c r="D91" s="873">
        <v>710</v>
      </c>
      <c r="E91" s="873">
        <v>911.25</v>
      </c>
      <c r="F91" s="873">
        <v>921.39</v>
      </c>
      <c r="G91" s="873">
        <v>1079.9100000000001</v>
      </c>
      <c r="H91" s="873">
        <v>1071.5</v>
      </c>
      <c r="I91" s="873"/>
      <c r="J91" s="873"/>
      <c r="K91" s="873">
        <v>754.7</v>
      </c>
      <c r="L91" s="873">
        <v>749.94</v>
      </c>
      <c r="M91" s="873"/>
      <c r="N91" s="873"/>
      <c r="O91" s="873"/>
      <c r="P91" s="873"/>
      <c r="Q91" s="873">
        <v>189.52</v>
      </c>
      <c r="R91" s="873">
        <v>189.53</v>
      </c>
      <c r="S91" s="873">
        <v>2490.79</v>
      </c>
      <c r="T91" s="873">
        <v>2499.33</v>
      </c>
    </row>
    <row r="92" spans="2:20" s="882" customFormat="1" ht="34.9" hidden="1" customHeight="1">
      <c r="B92" s="503">
        <v>41365</v>
      </c>
      <c r="C92" s="874">
        <v>710</v>
      </c>
      <c r="D92" s="874">
        <v>710</v>
      </c>
      <c r="E92" s="874">
        <v>930.72299999999996</v>
      </c>
      <c r="F92" s="874">
        <v>925.07</v>
      </c>
      <c r="G92" s="874">
        <v>1101.06</v>
      </c>
      <c r="H92" s="874">
        <v>1087.3900000000001</v>
      </c>
      <c r="I92" s="874"/>
      <c r="J92" s="874"/>
      <c r="K92" s="874">
        <v>725.76</v>
      </c>
      <c r="L92" s="874">
        <v>727.84</v>
      </c>
      <c r="M92" s="874"/>
      <c r="N92" s="874"/>
      <c r="O92" s="874"/>
      <c r="P92" s="874"/>
      <c r="Q92" s="874">
        <v>189.53</v>
      </c>
      <c r="R92" s="874">
        <v>189.53</v>
      </c>
      <c r="S92" s="874">
        <v>2498.06</v>
      </c>
      <c r="T92" s="874">
        <v>2493.12</v>
      </c>
    </row>
    <row r="93" spans="2:20" s="882" customFormat="1" ht="34.9" hidden="1" customHeight="1">
      <c r="B93" s="501">
        <v>41395</v>
      </c>
      <c r="C93" s="873">
        <v>710</v>
      </c>
      <c r="D93" s="873">
        <v>710</v>
      </c>
      <c r="E93" s="873">
        <v>921.55</v>
      </c>
      <c r="F93" s="873">
        <v>922.08</v>
      </c>
      <c r="G93" s="873">
        <v>1076.71</v>
      </c>
      <c r="H93" s="873">
        <v>1086.7</v>
      </c>
      <c r="I93" s="873"/>
      <c r="J93" s="873"/>
      <c r="K93" s="873">
        <v>703.91</v>
      </c>
      <c r="L93" s="873">
        <v>703.36</v>
      </c>
      <c r="M93" s="873"/>
      <c r="N93" s="873"/>
      <c r="O93" s="873"/>
      <c r="P93" s="873"/>
      <c r="Q93" s="873">
        <v>189.53</v>
      </c>
      <c r="R93" s="873">
        <v>189.53</v>
      </c>
      <c r="S93" s="873">
        <v>2486.52</v>
      </c>
      <c r="T93" s="873">
        <v>2488.65</v>
      </c>
    </row>
    <row r="94" spans="2:20" s="882" customFormat="1" ht="34.9" hidden="1" customHeight="1">
      <c r="B94" s="503">
        <v>41426</v>
      </c>
      <c r="C94" s="874">
        <v>710</v>
      </c>
      <c r="D94" s="874">
        <v>710</v>
      </c>
      <c r="E94" s="874">
        <v>924.89</v>
      </c>
      <c r="F94" s="874">
        <v>936.61142857142795</v>
      </c>
      <c r="G94" s="874">
        <v>1080.73</v>
      </c>
      <c r="H94" s="874">
        <v>1099.4276190476101</v>
      </c>
      <c r="I94" s="874"/>
      <c r="J94" s="874"/>
      <c r="K94" s="874">
        <v>716.04</v>
      </c>
      <c r="L94" s="874">
        <v>728.66523809523801</v>
      </c>
      <c r="M94" s="874"/>
      <c r="N94" s="874"/>
      <c r="O94" s="874"/>
      <c r="P94" s="874"/>
      <c r="Q94" s="874">
        <v>189.52</v>
      </c>
      <c r="R94" s="874">
        <v>189.52238095237999</v>
      </c>
      <c r="S94" s="874">
        <v>2490.66</v>
      </c>
      <c r="T94" s="874">
        <v>2498.0561904761898</v>
      </c>
    </row>
    <row r="95" spans="2:20" s="882" customFormat="1" ht="34.9" hidden="1" customHeight="1">
      <c r="B95" s="501">
        <v>41456</v>
      </c>
      <c r="C95" s="873">
        <v>710</v>
      </c>
      <c r="D95" s="873">
        <v>710</v>
      </c>
      <c r="E95" s="873">
        <v>929.69</v>
      </c>
      <c r="F95" s="873">
        <v>941.56</v>
      </c>
      <c r="G95" s="873">
        <v>1078.9100000000001</v>
      </c>
      <c r="H95" s="873">
        <v>1081.33</v>
      </c>
      <c r="I95" s="873"/>
      <c r="J95" s="873"/>
      <c r="K95" s="873">
        <v>713.22</v>
      </c>
      <c r="L95" s="873">
        <v>726.09</v>
      </c>
      <c r="M95" s="873"/>
      <c r="N95" s="873"/>
      <c r="O95" s="873"/>
      <c r="P95" s="873"/>
      <c r="Q95" s="873">
        <v>189.52</v>
      </c>
      <c r="R95" s="873">
        <v>189.52</v>
      </c>
      <c r="S95" s="873">
        <v>2489.88</v>
      </c>
      <c r="T95" s="873">
        <v>2499.64</v>
      </c>
    </row>
    <row r="96" spans="2:20" s="882" customFormat="1" ht="34.9" hidden="1" customHeight="1">
      <c r="B96" s="503">
        <v>41487</v>
      </c>
      <c r="C96" s="874">
        <v>710</v>
      </c>
      <c r="D96" s="874">
        <v>710</v>
      </c>
      <c r="E96" s="874">
        <v>947.18</v>
      </c>
      <c r="F96" s="874">
        <v>946.91</v>
      </c>
      <c r="G96" s="874">
        <v>1103.97</v>
      </c>
      <c r="H96" s="874">
        <v>1100.3699999999999</v>
      </c>
      <c r="I96" s="874"/>
      <c r="J96" s="874"/>
      <c r="K96" s="874">
        <v>727.17</v>
      </c>
      <c r="L96" s="874">
        <v>726.26</v>
      </c>
      <c r="M96" s="874"/>
      <c r="N96" s="874"/>
      <c r="O96" s="874"/>
      <c r="P96" s="874"/>
      <c r="Q96" s="874">
        <v>189.52</v>
      </c>
      <c r="R96" s="874">
        <v>189.52</v>
      </c>
      <c r="S96" s="874">
        <v>2504.04</v>
      </c>
      <c r="T96" s="874">
        <v>2499.4299999999998</v>
      </c>
    </row>
    <row r="97" spans="2:24" s="882" customFormat="1" ht="34.9" hidden="1" customHeight="1">
      <c r="B97" s="501">
        <v>41518</v>
      </c>
      <c r="C97" s="873">
        <v>710</v>
      </c>
      <c r="D97" s="873">
        <v>710</v>
      </c>
      <c r="E97" s="873">
        <v>959.54</v>
      </c>
      <c r="F97" s="873">
        <v>948.52</v>
      </c>
      <c r="G97" s="873">
        <v>1148.96</v>
      </c>
      <c r="H97" s="873">
        <v>1125.8699999999999</v>
      </c>
      <c r="I97" s="873"/>
      <c r="J97" s="873"/>
      <c r="K97" s="873">
        <v>725.69</v>
      </c>
      <c r="L97" s="873">
        <v>717.26</v>
      </c>
      <c r="M97" s="873"/>
      <c r="N97" s="873"/>
      <c r="O97" s="873"/>
      <c r="P97" s="873"/>
      <c r="Q97" s="873">
        <v>189.52</v>
      </c>
      <c r="R97" s="873">
        <v>189.52</v>
      </c>
      <c r="S97" s="873">
        <v>2513.34</v>
      </c>
      <c r="T97" s="873">
        <v>2500.61</v>
      </c>
    </row>
    <row r="98" spans="2:24" s="882" customFormat="1" ht="34.9" hidden="1" customHeight="1">
      <c r="B98" s="503">
        <v>41548</v>
      </c>
      <c r="C98" s="874">
        <v>710</v>
      </c>
      <c r="D98" s="874">
        <v>710</v>
      </c>
      <c r="E98" s="874">
        <v>974.36</v>
      </c>
      <c r="F98" s="874">
        <v>970.32</v>
      </c>
      <c r="G98" s="874">
        <v>1138.52</v>
      </c>
      <c r="H98" s="874">
        <v>1144.96</v>
      </c>
      <c r="I98" s="874"/>
      <c r="J98" s="874"/>
      <c r="K98" s="874">
        <v>722.29</v>
      </c>
      <c r="L98" s="874">
        <v>727.26</v>
      </c>
      <c r="M98" s="874"/>
      <c r="N98" s="874"/>
      <c r="O98" s="874"/>
      <c r="P98" s="874"/>
      <c r="Q98" s="874">
        <v>189.52</v>
      </c>
      <c r="R98" s="874">
        <v>189.52</v>
      </c>
      <c r="S98" s="874">
        <v>2520.29</v>
      </c>
      <c r="T98" s="874">
        <v>2517.9499999999998</v>
      </c>
    </row>
    <row r="99" spans="2:24" s="882" customFormat="1" ht="34.9" hidden="1" customHeight="1">
      <c r="B99" s="501">
        <v>41579</v>
      </c>
      <c r="C99" s="873">
        <v>710</v>
      </c>
      <c r="D99" s="873">
        <v>710</v>
      </c>
      <c r="E99" s="873">
        <v>965.62</v>
      </c>
      <c r="F99" s="873">
        <v>958.75</v>
      </c>
      <c r="G99" s="873">
        <v>1160.3399999999999</v>
      </c>
      <c r="H99" s="873">
        <v>1142.99</v>
      </c>
      <c r="I99" s="873"/>
      <c r="J99" s="873"/>
      <c r="K99" s="873">
        <v>696.63</v>
      </c>
      <c r="L99" s="873">
        <v>710.81</v>
      </c>
      <c r="M99" s="873"/>
      <c r="N99" s="873"/>
      <c r="O99" s="873"/>
      <c r="P99" s="873"/>
      <c r="Q99" s="873">
        <v>189.52</v>
      </c>
      <c r="R99" s="873">
        <v>189.52</v>
      </c>
      <c r="S99" s="873">
        <v>2514.23</v>
      </c>
      <c r="T99" s="873">
        <v>2511.12</v>
      </c>
    </row>
    <row r="100" spans="2:24" s="882" customFormat="1" ht="34.9" hidden="1" customHeight="1">
      <c r="B100" s="503">
        <v>41609</v>
      </c>
      <c r="C100" s="874">
        <v>710</v>
      </c>
      <c r="D100" s="874">
        <v>710</v>
      </c>
      <c r="E100" s="874">
        <v>980.4</v>
      </c>
      <c r="F100" s="874">
        <v>973.06</v>
      </c>
      <c r="G100" s="874">
        <v>1171.57</v>
      </c>
      <c r="H100" s="874">
        <v>1164.44</v>
      </c>
      <c r="I100" s="874"/>
      <c r="J100" s="874"/>
      <c r="K100" s="874">
        <v>676.7</v>
      </c>
      <c r="L100" s="874">
        <v>676.75</v>
      </c>
      <c r="M100" s="874"/>
      <c r="N100" s="874"/>
      <c r="O100" s="874"/>
      <c r="P100" s="874"/>
      <c r="Q100" s="874">
        <v>189.52</v>
      </c>
      <c r="R100" s="874">
        <v>189.52</v>
      </c>
      <c r="S100" s="874">
        <v>2516.9</v>
      </c>
      <c r="T100" s="874">
        <v>2516</v>
      </c>
      <c r="X100" s="874"/>
    </row>
    <row r="101" spans="2:24" s="882" customFormat="1" ht="34.9" hidden="1" customHeight="1">
      <c r="B101" s="215">
        <v>2014</v>
      </c>
      <c r="C101" s="883"/>
      <c r="D101" s="883"/>
      <c r="E101" s="883"/>
      <c r="F101" s="883"/>
      <c r="G101" s="883"/>
      <c r="H101" s="883"/>
      <c r="I101" s="883"/>
      <c r="J101" s="883"/>
      <c r="K101" s="883"/>
      <c r="L101" s="883"/>
      <c r="M101" s="883"/>
      <c r="N101" s="883"/>
      <c r="O101" s="883"/>
      <c r="P101" s="883"/>
      <c r="Q101" s="883"/>
      <c r="R101" s="883"/>
      <c r="S101" s="883"/>
      <c r="T101" s="883"/>
    </row>
    <row r="102" spans="2:24" s="882" customFormat="1" ht="34.9" hidden="1" customHeight="1">
      <c r="B102" s="501">
        <v>41640</v>
      </c>
      <c r="C102" s="873">
        <v>710</v>
      </c>
      <c r="D102" s="873">
        <v>710</v>
      </c>
      <c r="E102" s="873">
        <v>969.85</v>
      </c>
      <c r="F102" s="873">
        <v>968.14</v>
      </c>
      <c r="G102" s="873">
        <v>1176.33</v>
      </c>
      <c r="H102" s="873">
        <v>1170.48</v>
      </c>
      <c r="I102" s="873"/>
      <c r="J102" s="873"/>
      <c r="K102" s="873">
        <v>693.61</v>
      </c>
      <c r="L102" s="873">
        <v>683.55</v>
      </c>
      <c r="M102" s="873"/>
      <c r="N102" s="873"/>
      <c r="O102" s="873"/>
      <c r="P102" s="873"/>
      <c r="Q102" s="873">
        <v>189.52</v>
      </c>
      <c r="R102" s="873">
        <v>189.52</v>
      </c>
      <c r="S102" s="873">
        <v>2517.21</v>
      </c>
      <c r="T102" s="873">
        <v>2514.34</v>
      </c>
    </row>
    <row r="103" spans="2:24" s="882" customFormat="1" ht="34.9" hidden="1" customHeight="1">
      <c r="B103" s="503">
        <v>41671</v>
      </c>
      <c r="C103" s="874">
        <v>710</v>
      </c>
      <c r="D103" s="874">
        <v>710</v>
      </c>
      <c r="E103" s="874">
        <v>972.83</v>
      </c>
      <c r="F103" s="874">
        <v>970.06</v>
      </c>
      <c r="G103" s="874">
        <v>1184.54</v>
      </c>
      <c r="H103" s="874">
        <v>1176.4000000000001</v>
      </c>
      <c r="I103" s="874"/>
      <c r="J103" s="874"/>
      <c r="K103" s="874">
        <v>694.39</v>
      </c>
      <c r="L103" s="874">
        <v>696.14</v>
      </c>
      <c r="M103" s="874"/>
      <c r="N103" s="874"/>
      <c r="O103" s="874"/>
      <c r="P103" s="874"/>
      <c r="Q103" s="874">
        <v>189.52</v>
      </c>
      <c r="R103" s="874">
        <v>189.52</v>
      </c>
      <c r="S103" s="874">
        <v>2522.44</v>
      </c>
      <c r="T103" s="874">
        <v>2518.77</v>
      </c>
    </row>
    <row r="104" spans="2:24" s="882" customFormat="1" ht="34.9" hidden="1" customHeight="1">
      <c r="B104" s="501">
        <v>41699</v>
      </c>
      <c r="C104" s="873">
        <v>710</v>
      </c>
      <c r="D104" s="873">
        <v>710</v>
      </c>
      <c r="E104" s="873">
        <v>977.31</v>
      </c>
      <c r="F104" s="873">
        <v>982.81</v>
      </c>
      <c r="G104" s="873">
        <v>1182.26</v>
      </c>
      <c r="H104" s="873">
        <v>1181.74</v>
      </c>
      <c r="I104" s="873"/>
      <c r="J104" s="873"/>
      <c r="K104" s="873">
        <v>691.18</v>
      </c>
      <c r="L104" s="873">
        <v>694.86</v>
      </c>
      <c r="M104" s="873"/>
      <c r="N104" s="873"/>
      <c r="O104" s="873"/>
      <c r="P104" s="873"/>
      <c r="Q104" s="873">
        <v>189.52</v>
      </c>
      <c r="R104" s="873">
        <v>189.52</v>
      </c>
      <c r="S104" s="873">
        <v>2522.3000000000002</v>
      </c>
      <c r="T104" s="873">
        <v>2525.63</v>
      </c>
    </row>
    <row r="105" spans="2:24" s="882" customFormat="1" ht="34.9" hidden="1" customHeight="1">
      <c r="B105" s="503">
        <v>41730</v>
      </c>
      <c r="C105" s="874">
        <v>710</v>
      </c>
      <c r="D105" s="874">
        <v>710</v>
      </c>
      <c r="E105" s="874">
        <v>981.36</v>
      </c>
      <c r="F105" s="874">
        <v>981.25</v>
      </c>
      <c r="G105" s="874">
        <v>1195.8699999999999</v>
      </c>
      <c r="H105" s="874">
        <v>1189.6099999999999</v>
      </c>
      <c r="I105" s="874"/>
      <c r="J105" s="874"/>
      <c r="K105" s="874">
        <v>693.98</v>
      </c>
      <c r="L105" s="874">
        <v>693.37</v>
      </c>
      <c r="M105" s="874"/>
      <c r="N105" s="874"/>
      <c r="O105" s="874"/>
      <c r="P105" s="874"/>
      <c r="Q105" s="874">
        <v>189.52</v>
      </c>
      <c r="R105" s="874">
        <v>189.52</v>
      </c>
      <c r="S105" s="874">
        <v>2526.7399999999998</v>
      </c>
      <c r="T105" s="874">
        <v>2525.69</v>
      </c>
    </row>
    <row r="106" spans="2:24" s="882" customFormat="1" ht="34.9" hidden="1" customHeight="1">
      <c r="B106" s="501">
        <v>41760</v>
      </c>
      <c r="C106" s="873">
        <v>710</v>
      </c>
      <c r="D106" s="873">
        <v>710</v>
      </c>
      <c r="E106" s="873">
        <v>967.01</v>
      </c>
      <c r="F106" s="873">
        <v>977.05</v>
      </c>
      <c r="G106" s="873">
        <v>1188.8399999999999</v>
      </c>
      <c r="H106" s="873">
        <v>1197.83</v>
      </c>
      <c r="I106" s="873"/>
      <c r="J106" s="873"/>
      <c r="K106" s="873">
        <v>698.72</v>
      </c>
      <c r="L106" s="873">
        <v>698.07</v>
      </c>
      <c r="M106" s="873"/>
      <c r="N106" s="873"/>
      <c r="O106" s="873"/>
      <c r="P106" s="873"/>
      <c r="Q106" s="873">
        <v>189.51</v>
      </c>
      <c r="R106" s="873">
        <v>189.51</v>
      </c>
      <c r="S106" s="873">
        <v>2520.92</v>
      </c>
      <c r="T106" s="873">
        <v>2525.1</v>
      </c>
    </row>
    <row r="107" spans="2:24" s="882" customFormat="1" ht="34.9" hidden="1" customHeight="1">
      <c r="B107" s="503">
        <v>41791</v>
      </c>
      <c r="C107" s="874">
        <v>710</v>
      </c>
      <c r="D107" s="874">
        <v>710</v>
      </c>
      <c r="E107" s="874">
        <v>969.64</v>
      </c>
      <c r="F107" s="874">
        <v>966.48</v>
      </c>
      <c r="G107" s="874">
        <v>1209.52</v>
      </c>
      <c r="H107" s="874">
        <v>1200.76</v>
      </c>
      <c r="I107" s="874"/>
      <c r="J107" s="874"/>
      <c r="K107" s="874">
        <v>700.72</v>
      </c>
      <c r="L107" s="874">
        <v>696.39</v>
      </c>
      <c r="M107" s="874"/>
      <c r="N107" s="874"/>
      <c r="O107" s="874"/>
      <c r="P107" s="874"/>
      <c r="Q107" s="874">
        <v>189.51</v>
      </c>
      <c r="R107" s="874">
        <v>189.51</v>
      </c>
      <c r="S107" s="874">
        <v>2521.59</v>
      </c>
      <c r="T107" s="874">
        <v>2520</v>
      </c>
    </row>
    <row r="108" spans="2:24" s="882" customFormat="1" ht="34.9" hidden="1" customHeight="1">
      <c r="B108" s="501">
        <v>41821</v>
      </c>
      <c r="C108" s="873">
        <v>710</v>
      </c>
      <c r="D108" s="873">
        <v>710</v>
      </c>
      <c r="E108" s="873">
        <v>954.6</v>
      </c>
      <c r="F108" s="873">
        <v>964.70368421052603</v>
      </c>
      <c r="G108" s="873">
        <v>1206.3900000000001</v>
      </c>
      <c r="H108" s="873">
        <v>1215.7268421052599</v>
      </c>
      <c r="I108" s="873"/>
      <c r="J108" s="873"/>
      <c r="K108" s="873">
        <v>697.96</v>
      </c>
      <c r="L108" s="873">
        <v>699.60157894736801</v>
      </c>
      <c r="M108" s="873"/>
      <c r="N108" s="873"/>
      <c r="O108" s="873"/>
      <c r="P108" s="873"/>
      <c r="Q108" s="873">
        <v>189.51</v>
      </c>
      <c r="R108" s="873">
        <v>189.52105263157799</v>
      </c>
      <c r="S108" s="873">
        <v>2515.12</v>
      </c>
      <c r="T108" s="873">
        <v>2518.7968421052601</v>
      </c>
    </row>
    <row r="109" spans="2:24" s="882" customFormat="1" ht="34.9" hidden="1" customHeight="1">
      <c r="B109" s="503">
        <v>41852</v>
      </c>
      <c r="C109" s="874">
        <v>710</v>
      </c>
      <c r="D109" s="874">
        <v>710</v>
      </c>
      <c r="E109" s="874">
        <v>933.92</v>
      </c>
      <c r="F109" s="874">
        <v>947.05047619047605</v>
      </c>
      <c r="G109" s="874">
        <v>1180.2</v>
      </c>
      <c r="H109" s="874">
        <v>1187.5428571428499</v>
      </c>
      <c r="I109" s="874"/>
      <c r="J109" s="874"/>
      <c r="K109" s="874">
        <v>682.98</v>
      </c>
      <c r="L109" s="874">
        <v>690.42714285714203</v>
      </c>
      <c r="M109" s="874"/>
      <c r="N109" s="874"/>
      <c r="O109" s="874"/>
      <c r="P109" s="874"/>
      <c r="Q109" s="874">
        <v>189.51</v>
      </c>
      <c r="R109" s="874">
        <v>189.51809523809499</v>
      </c>
      <c r="S109" s="874">
        <v>2495.69</v>
      </c>
      <c r="T109" s="874">
        <v>2505.55428571428</v>
      </c>
    </row>
    <row r="110" spans="2:24" s="882" customFormat="1" ht="34.9" hidden="1" customHeight="1">
      <c r="B110" s="501">
        <v>41883</v>
      </c>
      <c r="C110" s="873">
        <v>710</v>
      </c>
      <c r="D110" s="873">
        <v>710</v>
      </c>
      <c r="E110" s="873">
        <v>902.22</v>
      </c>
      <c r="F110" s="873">
        <v>917.5</v>
      </c>
      <c r="G110" s="873">
        <v>1155.8900000000001</v>
      </c>
      <c r="H110" s="873">
        <v>1159.1099999999999</v>
      </c>
      <c r="I110" s="873"/>
      <c r="J110" s="873"/>
      <c r="K110" s="873">
        <v>650.24</v>
      </c>
      <c r="L110" s="873">
        <v>663.05</v>
      </c>
      <c r="M110" s="873"/>
      <c r="N110" s="873"/>
      <c r="O110" s="873"/>
      <c r="P110" s="873"/>
      <c r="Q110" s="873">
        <v>189.49</v>
      </c>
      <c r="R110" s="873">
        <v>189.51</v>
      </c>
      <c r="S110" s="873">
        <v>2467.66</v>
      </c>
      <c r="T110" s="873">
        <v>2480.17</v>
      </c>
    </row>
    <row r="111" spans="2:24" s="882" customFormat="1" ht="34.9" hidden="1" customHeight="1">
      <c r="B111" s="503">
        <v>41913</v>
      </c>
      <c r="C111" s="874">
        <v>710</v>
      </c>
      <c r="D111" s="874">
        <v>710</v>
      </c>
      <c r="E111" s="874">
        <v>896.14</v>
      </c>
      <c r="F111" s="874">
        <v>902.58</v>
      </c>
      <c r="G111" s="874">
        <v>1135.81</v>
      </c>
      <c r="H111" s="874">
        <v>1144.05</v>
      </c>
      <c r="I111" s="874"/>
      <c r="J111" s="874"/>
      <c r="K111" s="874">
        <v>651.76</v>
      </c>
      <c r="L111" s="874">
        <v>660</v>
      </c>
      <c r="M111" s="874"/>
      <c r="N111" s="874"/>
      <c r="O111" s="874"/>
      <c r="P111" s="874"/>
      <c r="Q111" s="874">
        <v>189.46</v>
      </c>
      <c r="R111" s="874">
        <v>189.47</v>
      </c>
      <c r="S111" s="874">
        <v>2453.0100000000002</v>
      </c>
      <c r="T111" s="874">
        <v>2461.39</v>
      </c>
    </row>
    <row r="112" spans="2:24" s="882" customFormat="1" ht="34.9" hidden="1" customHeight="1">
      <c r="B112" s="501">
        <v>41944</v>
      </c>
      <c r="C112" s="873">
        <v>710</v>
      </c>
      <c r="D112" s="873">
        <v>710</v>
      </c>
      <c r="E112" s="873">
        <v>884.63</v>
      </c>
      <c r="F112" s="873">
        <v>887.29</v>
      </c>
      <c r="G112" s="873">
        <v>1111.72</v>
      </c>
      <c r="H112" s="873">
        <v>1122.8</v>
      </c>
      <c r="I112" s="873"/>
      <c r="J112" s="873"/>
      <c r="K112" s="873">
        <v>598.82000000000005</v>
      </c>
      <c r="L112" s="873">
        <v>613.49</v>
      </c>
      <c r="M112" s="873"/>
      <c r="N112" s="873"/>
      <c r="O112" s="873"/>
      <c r="P112" s="873"/>
      <c r="Q112" s="873">
        <v>189.39</v>
      </c>
      <c r="R112" s="873">
        <v>189.44</v>
      </c>
      <c r="S112" s="873">
        <v>2440</v>
      </c>
      <c r="T112" s="873">
        <v>2443.02</v>
      </c>
    </row>
    <row r="113" spans="2:20" s="882" customFormat="1" ht="34.9" hidden="1" customHeight="1">
      <c r="B113" s="503">
        <v>41974</v>
      </c>
      <c r="C113" s="874">
        <v>710</v>
      </c>
      <c r="D113" s="874">
        <v>710</v>
      </c>
      <c r="E113" s="874">
        <v>863.94</v>
      </c>
      <c r="F113" s="874">
        <v>875.77</v>
      </c>
      <c r="G113" s="874">
        <v>1106.03</v>
      </c>
      <c r="H113" s="874">
        <v>1110.8900000000001</v>
      </c>
      <c r="I113" s="874"/>
      <c r="J113" s="874"/>
      <c r="K113" s="874">
        <v>593.66999999999996</v>
      </c>
      <c r="L113" s="874">
        <v>595.30999999999995</v>
      </c>
      <c r="M113" s="874"/>
      <c r="N113" s="874"/>
      <c r="O113" s="874"/>
      <c r="P113" s="874"/>
      <c r="Q113" s="874">
        <v>189.41</v>
      </c>
      <c r="R113" s="874">
        <v>189.38</v>
      </c>
      <c r="S113" s="874">
        <v>2427.17</v>
      </c>
      <c r="T113" s="874">
        <v>2433.02</v>
      </c>
    </row>
    <row r="114" spans="2:20" s="882" customFormat="1" ht="34.9" hidden="1" customHeight="1">
      <c r="B114" s="215">
        <v>2015</v>
      </c>
      <c r="C114" s="883"/>
      <c r="D114" s="883"/>
      <c r="E114" s="883"/>
      <c r="F114" s="883"/>
      <c r="G114" s="883"/>
      <c r="H114" s="883"/>
      <c r="I114" s="883"/>
      <c r="J114" s="883"/>
      <c r="K114" s="883"/>
      <c r="L114" s="883"/>
      <c r="M114" s="883"/>
      <c r="N114" s="883"/>
      <c r="O114" s="883"/>
      <c r="P114" s="883"/>
      <c r="Q114" s="883"/>
      <c r="R114" s="883"/>
      <c r="S114" s="883"/>
      <c r="T114" s="883"/>
    </row>
    <row r="115" spans="2:20" s="882" customFormat="1" ht="34.9" hidden="1" customHeight="1">
      <c r="B115" s="501">
        <v>42005</v>
      </c>
      <c r="C115" s="873">
        <v>710</v>
      </c>
      <c r="D115" s="873">
        <v>710</v>
      </c>
      <c r="E115" s="873">
        <v>801.36</v>
      </c>
      <c r="F115" s="873">
        <v>822.96</v>
      </c>
      <c r="G115" s="873">
        <v>1076.6099999999999</v>
      </c>
      <c r="H115" s="873">
        <v>1076.42</v>
      </c>
      <c r="I115" s="873"/>
      <c r="J115" s="873"/>
      <c r="K115" s="873">
        <v>604.27</v>
      </c>
      <c r="L115" s="873">
        <v>601.82000000000005</v>
      </c>
      <c r="M115" s="873"/>
      <c r="N115" s="873"/>
      <c r="O115" s="873"/>
      <c r="P115" s="873"/>
      <c r="Q115" s="873">
        <v>189.09</v>
      </c>
      <c r="R115" s="873">
        <v>189.26</v>
      </c>
      <c r="S115" s="873">
        <v>2408.75</v>
      </c>
      <c r="T115" s="873">
        <v>2414.9</v>
      </c>
    </row>
    <row r="116" spans="2:20" s="882" customFormat="1" ht="34.9" hidden="1" customHeight="1">
      <c r="B116" s="503">
        <v>42036</v>
      </c>
      <c r="C116" s="874">
        <v>710</v>
      </c>
      <c r="D116" s="874">
        <v>710</v>
      </c>
      <c r="E116" s="874">
        <v>807.69</v>
      </c>
      <c r="F116" s="874">
        <v>807.13</v>
      </c>
      <c r="G116" s="874">
        <v>1104.68</v>
      </c>
      <c r="H116" s="874">
        <v>1087</v>
      </c>
      <c r="I116" s="874"/>
      <c r="J116" s="874"/>
      <c r="K116" s="874">
        <v>597.51</v>
      </c>
      <c r="L116" s="874">
        <v>599.49</v>
      </c>
      <c r="M116" s="874"/>
      <c r="N116" s="874"/>
      <c r="O116" s="874"/>
      <c r="P116" s="874"/>
      <c r="Q116" s="874">
        <v>189.52</v>
      </c>
      <c r="R116" s="874">
        <v>189.41</v>
      </c>
      <c r="S116" s="874">
        <v>2402.92</v>
      </c>
      <c r="T116" s="874">
        <v>2405.9699999999998</v>
      </c>
    </row>
    <row r="117" spans="2:20" s="882" customFormat="1" ht="34.9" hidden="1" customHeight="1">
      <c r="B117" s="501">
        <v>42064</v>
      </c>
      <c r="C117" s="873">
        <v>710</v>
      </c>
      <c r="D117" s="873">
        <v>710</v>
      </c>
      <c r="E117" s="873">
        <v>767.39</v>
      </c>
      <c r="F117" s="873">
        <v>770.88</v>
      </c>
      <c r="G117" s="873">
        <v>1050.56</v>
      </c>
      <c r="H117" s="873">
        <v>1066.55</v>
      </c>
      <c r="I117" s="873"/>
      <c r="J117" s="873"/>
      <c r="K117" s="873">
        <v>591.52</v>
      </c>
      <c r="L117" s="873">
        <v>590.78</v>
      </c>
      <c r="M117" s="873"/>
      <c r="N117" s="873"/>
      <c r="O117" s="873"/>
      <c r="P117" s="873"/>
      <c r="Q117" s="873">
        <v>189.49</v>
      </c>
      <c r="R117" s="873">
        <v>189.51</v>
      </c>
      <c r="S117" s="873">
        <v>2364.2800000000002</v>
      </c>
      <c r="T117" s="873">
        <v>2377.9</v>
      </c>
    </row>
    <row r="118" spans="2:20" s="882" customFormat="1" ht="34.9" hidden="1" customHeight="1">
      <c r="B118" s="503">
        <v>42095</v>
      </c>
      <c r="C118" s="874">
        <v>710</v>
      </c>
      <c r="D118" s="874">
        <v>710</v>
      </c>
      <c r="E118" s="874">
        <v>779.29</v>
      </c>
      <c r="F118" s="874">
        <v>766.39</v>
      </c>
      <c r="G118" s="874">
        <v>1090.1099999999999</v>
      </c>
      <c r="H118" s="874">
        <v>1060.54</v>
      </c>
      <c r="I118" s="874"/>
      <c r="J118" s="874"/>
      <c r="K118" s="874">
        <v>597.99</v>
      </c>
      <c r="L118" s="874">
        <v>594.91</v>
      </c>
      <c r="M118" s="874"/>
      <c r="N118" s="874"/>
      <c r="O118" s="874"/>
      <c r="P118" s="874"/>
      <c r="Q118" s="874">
        <v>189.53</v>
      </c>
      <c r="R118" s="874">
        <v>189.51</v>
      </c>
      <c r="S118" s="874">
        <v>2355.5</v>
      </c>
      <c r="T118" s="874">
        <v>2357.2399999999998</v>
      </c>
    </row>
    <row r="119" spans="2:20" s="882" customFormat="1" ht="34.9" hidden="1" customHeight="1">
      <c r="B119" s="501">
        <v>42125</v>
      </c>
      <c r="C119" s="873">
        <v>710</v>
      </c>
      <c r="D119" s="873">
        <v>710</v>
      </c>
      <c r="E119" s="873">
        <v>780.82</v>
      </c>
      <c r="F119" s="873">
        <v>794.06</v>
      </c>
      <c r="G119" s="873">
        <v>1086.6300000000001</v>
      </c>
      <c r="H119" s="873">
        <v>1097.9000000000001</v>
      </c>
      <c r="I119" s="873"/>
      <c r="J119" s="873"/>
      <c r="K119" s="873">
        <v>572.70000000000005</v>
      </c>
      <c r="L119" s="873">
        <v>588.92999999999995</v>
      </c>
      <c r="M119" s="873"/>
      <c r="N119" s="873"/>
      <c r="O119" s="873"/>
      <c r="P119" s="873"/>
      <c r="Q119" s="873">
        <v>189.45</v>
      </c>
      <c r="R119" s="873">
        <v>189.52</v>
      </c>
      <c r="S119" s="873">
        <v>2350.44</v>
      </c>
      <c r="T119" s="873">
        <v>2354.5500000000002</v>
      </c>
    </row>
    <row r="120" spans="2:20" s="882" customFormat="1" ht="34.9" hidden="1" customHeight="1">
      <c r="B120" s="503">
        <v>42156</v>
      </c>
      <c r="C120" s="874">
        <v>710</v>
      </c>
      <c r="D120" s="874">
        <v>710</v>
      </c>
      <c r="E120" s="874">
        <v>794.39</v>
      </c>
      <c r="F120" s="874">
        <v>796.77</v>
      </c>
      <c r="G120" s="874">
        <v>1117.8</v>
      </c>
      <c r="H120" s="874">
        <v>1106.05</v>
      </c>
      <c r="I120" s="874"/>
      <c r="J120" s="874"/>
      <c r="K120" s="874">
        <v>580.92999999999995</v>
      </c>
      <c r="L120" s="874">
        <v>574.57000000000005</v>
      </c>
      <c r="M120" s="874"/>
      <c r="N120" s="874"/>
      <c r="O120" s="874"/>
      <c r="P120" s="874"/>
      <c r="Q120" s="874">
        <v>189.51</v>
      </c>
      <c r="R120" s="874">
        <v>189.52</v>
      </c>
      <c r="S120" s="874">
        <v>2351.92</v>
      </c>
      <c r="T120" s="874">
        <v>2352.0700000000002</v>
      </c>
    </row>
    <row r="121" spans="2:20" s="882" customFormat="1" ht="34.9" hidden="1" customHeight="1">
      <c r="B121" s="501">
        <v>42186</v>
      </c>
      <c r="C121" s="873">
        <v>710</v>
      </c>
      <c r="D121" s="873">
        <v>710</v>
      </c>
      <c r="E121" s="873">
        <v>780.07</v>
      </c>
      <c r="F121" s="873">
        <v>783.68</v>
      </c>
      <c r="G121" s="873">
        <v>1109.02</v>
      </c>
      <c r="H121" s="873">
        <v>1106.27</v>
      </c>
      <c r="I121" s="873"/>
      <c r="J121" s="873"/>
      <c r="K121" s="873">
        <v>572.66999999999996</v>
      </c>
      <c r="L121" s="873">
        <v>576.95000000000005</v>
      </c>
      <c r="M121" s="873"/>
      <c r="N121" s="873"/>
      <c r="O121" s="873"/>
      <c r="P121" s="873"/>
      <c r="Q121" s="873">
        <v>189.53</v>
      </c>
      <c r="R121" s="873">
        <v>189.52</v>
      </c>
      <c r="S121" s="873">
        <v>2344.6999999999998</v>
      </c>
      <c r="T121" s="873">
        <v>2348.27</v>
      </c>
    </row>
    <row r="122" spans="2:20" s="882" customFormat="1" ht="34.9" hidden="1" customHeight="1">
      <c r="B122" s="503">
        <v>42217</v>
      </c>
      <c r="C122" s="874">
        <v>710</v>
      </c>
      <c r="D122" s="874">
        <v>710</v>
      </c>
      <c r="E122" s="874">
        <v>799.76</v>
      </c>
      <c r="F122" s="874">
        <v>791.27</v>
      </c>
      <c r="G122" s="874">
        <v>1096.79</v>
      </c>
      <c r="H122" s="874">
        <v>1108.6099999999999</v>
      </c>
      <c r="I122" s="874"/>
      <c r="J122" s="874"/>
      <c r="K122" s="874">
        <v>587.08000000000004</v>
      </c>
      <c r="L122" s="874">
        <v>577.04999999999995</v>
      </c>
      <c r="M122" s="874"/>
      <c r="N122" s="874"/>
      <c r="O122" s="874"/>
      <c r="P122" s="874"/>
      <c r="Q122" s="874">
        <v>189.48</v>
      </c>
      <c r="R122" s="874">
        <v>189.49</v>
      </c>
      <c r="S122" s="874">
        <v>2354.17</v>
      </c>
      <c r="T122" s="874">
        <v>2350.13</v>
      </c>
    </row>
    <row r="123" spans="2:20" s="882" customFormat="1" ht="34.9" hidden="1" customHeight="1">
      <c r="B123" s="501">
        <v>42248</v>
      </c>
      <c r="C123" s="873">
        <v>710</v>
      </c>
      <c r="D123" s="873">
        <v>710</v>
      </c>
      <c r="E123" s="873">
        <v>799.97</v>
      </c>
      <c r="F123" s="873">
        <v>799.62</v>
      </c>
      <c r="G123" s="873">
        <v>1078.0999999999999</v>
      </c>
      <c r="H123" s="873">
        <v>1091.17</v>
      </c>
      <c r="I123" s="873"/>
      <c r="J123" s="873"/>
      <c r="K123" s="873">
        <v>592.92999999999995</v>
      </c>
      <c r="L123" s="873">
        <v>591.89</v>
      </c>
      <c r="M123" s="873"/>
      <c r="N123" s="873"/>
      <c r="O123" s="873"/>
      <c r="P123" s="873"/>
      <c r="Q123" s="873">
        <v>189.52</v>
      </c>
      <c r="R123" s="873">
        <v>189.52</v>
      </c>
      <c r="S123" s="873">
        <v>2352.77</v>
      </c>
      <c r="T123" s="873">
        <v>2352.59</v>
      </c>
    </row>
    <row r="124" spans="2:20" s="882" customFormat="1" ht="34.9" hidden="1" customHeight="1">
      <c r="B124" s="503">
        <v>42278</v>
      </c>
      <c r="C124" s="874">
        <v>710</v>
      </c>
      <c r="D124" s="874">
        <v>710</v>
      </c>
      <c r="E124" s="874">
        <v>776.59</v>
      </c>
      <c r="F124" s="874">
        <v>798.24</v>
      </c>
      <c r="G124" s="874">
        <v>1084.43</v>
      </c>
      <c r="H124" s="874">
        <v>1088.42</v>
      </c>
      <c r="I124" s="874"/>
      <c r="J124" s="874"/>
      <c r="K124" s="874">
        <v>588.75</v>
      </c>
      <c r="L124" s="874">
        <v>591.62</v>
      </c>
      <c r="M124" s="874"/>
      <c r="N124" s="874"/>
      <c r="O124" s="874"/>
      <c r="P124" s="874"/>
      <c r="Q124" s="874">
        <v>189.53</v>
      </c>
      <c r="R124" s="874">
        <v>189.55</v>
      </c>
      <c r="S124" s="874">
        <v>2344.62</v>
      </c>
      <c r="T124" s="874">
        <v>2351.94</v>
      </c>
    </row>
    <row r="125" spans="2:20" s="882" customFormat="1" ht="34.9" hidden="1" customHeight="1">
      <c r="B125" s="501">
        <v>42309</v>
      </c>
      <c r="C125" s="873">
        <v>710</v>
      </c>
      <c r="D125" s="873">
        <v>710</v>
      </c>
      <c r="E125" s="873">
        <v>753.24</v>
      </c>
      <c r="F125" s="873">
        <v>764.61</v>
      </c>
      <c r="G125" s="873">
        <v>1068.97</v>
      </c>
      <c r="H125" s="873">
        <v>1081.6300000000001</v>
      </c>
      <c r="I125" s="873"/>
      <c r="J125" s="873"/>
      <c r="K125" s="873">
        <v>578.59</v>
      </c>
      <c r="L125" s="873">
        <v>580.52</v>
      </c>
      <c r="M125" s="873"/>
      <c r="N125" s="873"/>
      <c r="O125" s="873"/>
      <c r="P125" s="873"/>
      <c r="Q125" s="873">
        <v>189.35</v>
      </c>
      <c r="R125" s="873">
        <v>189.5</v>
      </c>
      <c r="S125" s="873">
        <v>2332.39</v>
      </c>
      <c r="T125" s="873">
        <v>2339.38</v>
      </c>
    </row>
    <row r="126" spans="2:20" s="882" customFormat="1" ht="34.9" hidden="1" customHeight="1">
      <c r="B126" s="503">
        <v>42339</v>
      </c>
      <c r="C126" s="874">
        <v>710</v>
      </c>
      <c r="D126" s="874">
        <v>710</v>
      </c>
      <c r="E126" s="874">
        <v>776.52</v>
      </c>
      <c r="F126" s="874">
        <v>773.57</v>
      </c>
      <c r="G126" s="874">
        <v>1053.6500000000001</v>
      </c>
      <c r="H126" s="874">
        <v>1066.5</v>
      </c>
      <c r="I126" s="874"/>
      <c r="J126" s="874"/>
      <c r="K126" s="874">
        <v>590.32000000000005</v>
      </c>
      <c r="L126" s="874">
        <v>584.09</v>
      </c>
      <c r="M126" s="874"/>
      <c r="N126" s="874"/>
      <c r="O126" s="874"/>
      <c r="P126" s="874"/>
      <c r="Q126" s="874">
        <v>189.39</v>
      </c>
      <c r="R126" s="874">
        <v>189.45</v>
      </c>
      <c r="S126" s="874">
        <v>2341.84</v>
      </c>
      <c r="T126" s="874">
        <v>2341.02</v>
      </c>
    </row>
    <row r="127" spans="2:20" s="882" customFormat="1" ht="34.9" hidden="1" customHeight="1">
      <c r="B127" s="215">
        <v>2016</v>
      </c>
      <c r="C127" s="883"/>
      <c r="D127" s="883"/>
      <c r="E127" s="883"/>
      <c r="F127" s="883"/>
      <c r="G127" s="883"/>
      <c r="H127" s="883"/>
      <c r="I127" s="883"/>
      <c r="J127" s="883"/>
      <c r="K127" s="883"/>
      <c r="L127" s="883"/>
      <c r="M127" s="883"/>
      <c r="N127" s="883"/>
      <c r="O127" s="883"/>
      <c r="P127" s="883"/>
      <c r="Q127" s="883"/>
      <c r="R127" s="883"/>
      <c r="S127" s="883"/>
      <c r="T127" s="883"/>
    </row>
    <row r="128" spans="2:20" s="882" customFormat="1" ht="34.9" hidden="1" customHeight="1">
      <c r="B128" s="501">
        <v>42370</v>
      </c>
      <c r="C128" s="873">
        <v>710</v>
      </c>
      <c r="D128" s="873">
        <v>710</v>
      </c>
      <c r="E128" s="873">
        <v>770.16</v>
      </c>
      <c r="F128" s="873">
        <v>772.28</v>
      </c>
      <c r="G128" s="873">
        <v>1012.53</v>
      </c>
      <c r="H128" s="873">
        <v>1024.56</v>
      </c>
      <c r="I128" s="873"/>
      <c r="J128" s="873"/>
      <c r="K128" s="873">
        <v>587.03</v>
      </c>
      <c r="L128" s="873">
        <v>601.04</v>
      </c>
      <c r="M128" s="873"/>
      <c r="N128" s="873"/>
      <c r="O128" s="873"/>
      <c r="P128" s="873"/>
      <c r="Q128" s="873">
        <v>189.51</v>
      </c>
      <c r="R128" s="873">
        <v>189.44</v>
      </c>
      <c r="S128" s="873">
        <v>2343.46</v>
      </c>
      <c r="T128" s="873">
        <v>2338.75</v>
      </c>
    </row>
    <row r="129" spans="2:20" s="882" customFormat="1" ht="34.9" hidden="1" customHeight="1">
      <c r="B129" s="503">
        <v>42401</v>
      </c>
      <c r="C129" s="874">
        <v>710</v>
      </c>
      <c r="D129" s="874">
        <v>710</v>
      </c>
      <c r="E129" s="874">
        <v>777.87</v>
      </c>
      <c r="F129" s="874">
        <v>788.61</v>
      </c>
      <c r="G129" s="874">
        <v>986.34</v>
      </c>
      <c r="H129" s="874">
        <v>1017.36</v>
      </c>
      <c r="I129" s="874"/>
      <c r="J129" s="874"/>
      <c r="K129" s="874">
        <v>629.62</v>
      </c>
      <c r="L129" s="874">
        <v>618.58000000000004</v>
      </c>
      <c r="M129" s="874"/>
      <c r="N129" s="874"/>
      <c r="O129" s="874"/>
      <c r="P129" s="874"/>
      <c r="Q129" s="874">
        <v>189.51</v>
      </c>
      <c r="R129" s="874">
        <v>189.52</v>
      </c>
      <c r="S129" s="874">
        <v>2364.83</v>
      </c>
      <c r="T129" s="874">
        <v>2368.94</v>
      </c>
    </row>
    <row r="130" spans="2:20" s="882" customFormat="1" ht="34.9" hidden="1" customHeight="1">
      <c r="B130" s="501">
        <v>42430</v>
      </c>
      <c r="C130" s="873">
        <v>710</v>
      </c>
      <c r="D130" s="873">
        <v>710</v>
      </c>
      <c r="E130" s="873">
        <v>804.81</v>
      </c>
      <c r="F130" s="873">
        <v>789.99</v>
      </c>
      <c r="G130" s="873">
        <v>1019.5</v>
      </c>
      <c r="H130" s="873">
        <v>1011.38</v>
      </c>
      <c r="I130" s="873"/>
      <c r="J130" s="873"/>
      <c r="K130" s="873">
        <v>633.17999999999995</v>
      </c>
      <c r="L130" s="873">
        <v>628.92999999999995</v>
      </c>
      <c r="M130" s="873"/>
      <c r="N130" s="873"/>
      <c r="O130" s="873"/>
      <c r="P130" s="873"/>
      <c r="Q130" s="873">
        <v>189.53</v>
      </c>
      <c r="R130" s="873">
        <v>189.53</v>
      </c>
      <c r="S130" s="873">
        <v>2353.75</v>
      </c>
      <c r="T130" s="873">
        <v>2360.2399999999998</v>
      </c>
    </row>
    <row r="131" spans="2:20" s="882" customFormat="1" ht="34.9" hidden="1" customHeight="1">
      <c r="B131" s="503">
        <v>42461</v>
      </c>
      <c r="C131" s="874">
        <v>710</v>
      </c>
      <c r="D131" s="874">
        <v>710</v>
      </c>
      <c r="E131" s="874">
        <v>805.7</v>
      </c>
      <c r="F131" s="874">
        <v>805.68</v>
      </c>
      <c r="G131" s="874">
        <v>1034.21</v>
      </c>
      <c r="H131" s="874">
        <v>1015.54</v>
      </c>
      <c r="I131" s="874"/>
      <c r="J131" s="874"/>
      <c r="K131" s="874">
        <v>652.71</v>
      </c>
      <c r="L131" s="874">
        <v>647.9</v>
      </c>
      <c r="M131" s="874"/>
      <c r="N131" s="874"/>
      <c r="O131" s="874"/>
      <c r="P131" s="874"/>
      <c r="Q131" s="874">
        <v>189.53</v>
      </c>
      <c r="R131" s="874">
        <v>189.53</v>
      </c>
      <c r="S131" s="874">
        <v>2357.85</v>
      </c>
      <c r="T131" s="874">
        <v>2356.35</v>
      </c>
    </row>
    <row r="132" spans="2:20" s="882" customFormat="1" ht="34.9" hidden="1" customHeight="1">
      <c r="B132" s="501">
        <v>42491</v>
      </c>
      <c r="C132" s="873">
        <v>710</v>
      </c>
      <c r="D132" s="873">
        <v>710</v>
      </c>
      <c r="E132" s="873">
        <v>789.31</v>
      </c>
      <c r="F132" s="873">
        <v>804.84</v>
      </c>
      <c r="G132" s="873">
        <v>1038.8699999999999</v>
      </c>
      <c r="H132" s="873">
        <v>1031.22</v>
      </c>
      <c r="I132" s="873"/>
      <c r="J132" s="873"/>
      <c r="K132" s="873">
        <v>639.62</v>
      </c>
      <c r="L132" s="873">
        <v>654.03</v>
      </c>
      <c r="M132" s="873"/>
      <c r="N132" s="873"/>
      <c r="O132" s="873"/>
      <c r="P132" s="873"/>
      <c r="Q132" s="873">
        <v>189.54</v>
      </c>
      <c r="R132" s="873">
        <v>189.52</v>
      </c>
      <c r="S132" s="873">
        <v>2351.2199999999998</v>
      </c>
      <c r="T132" s="873">
        <v>2357.6999999999998</v>
      </c>
    </row>
    <row r="133" spans="2:20" s="882" customFormat="1" ht="34.9" hidden="1" customHeight="1">
      <c r="B133" s="503">
        <v>42522</v>
      </c>
      <c r="C133" s="874">
        <v>710</v>
      </c>
      <c r="D133" s="874">
        <v>710</v>
      </c>
      <c r="E133" s="874">
        <v>788.64</v>
      </c>
      <c r="F133" s="874">
        <v>799.36</v>
      </c>
      <c r="G133" s="874">
        <v>952.75</v>
      </c>
      <c r="H133" s="874">
        <v>1009.14</v>
      </c>
      <c r="I133" s="874"/>
      <c r="J133" s="874"/>
      <c r="K133" s="874">
        <v>692.76</v>
      </c>
      <c r="L133" s="874">
        <v>676.38</v>
      </c>
      <c r="M133" s="874"/>
      <c r="N133" s="874"/>
      <c r="O133" s="874"/>
      <c r="P133" s="874"/>
      <c r="Q133" s="874">
        <v>189.49</v>
      </c>
      <c r="R133" s="874">
        <v>189.53</v>
      </c>
      <c r="S133" s="874">
        <v>2355.11</v>
      </c>
      <c r="T133" s="874">
        <v>2358.29</v>
      </c>
    </row>
    <row r="134" spans="2:20" s="882" customFormat="1" ht="34.9" hidden="1" customHeight="1">
      <c r="B134" s="501">
        <v>42552</v>
      </c>
      <c r="C134" s="873">
        <v>710</v>
      </c>
      <c r="D134" s="873">
        <v>710</v>
      </c>
      <c r="E134" s="873">
        <v>794.29</v>
      </c>
      <c r="F134" s="873">
        <v>786.05</v>
      </c>
      <c r="G134" s="873">
        <v>940.07</v>
      </c>
      <c r="H134" s="873">
        <v>935.63</v>
      </c>
      <c r="I134" s="873"/>
      <c r="J134" s="873"/>
      <c r="K134" s="873">
        <v>696.43</v>
      </c>
      <c r="L134" s="873">
        <v>681.85</v>
      </c>
      <c r="M134" s="873"/>
      <c r="N134" s="873"/>
      <c r="O134" s="873"/>
      <c r="P134" s="873"/>
      <c r="Q134" s="873">
        <v>189.48</v>
      </c>
      <c r="R134" s="873">
        <v>189.52</v>
      </c>
      <c r="S134" s="873">
        <v>2350.36</v>
      </c>
      <c r="T134" s="873">
        <v>2351.9699999999998</v>
      </c>
    </row>
    <row r="135" spans="2:20" s="882" customFormat="1" ht="34.9" hidden="1" customHeight="1">
      <c r="B135" s="503">
        <v>42583</v>
      </c>
      <c r="C135" s="874">
        <v>710</v>
      </c>
      <c r="D135" s="874">
        <v>710</v>
      </c>
      <c r="E135" s="874">
        <v>793.01</v>
      </c>
      <c r="F135" s="874">
        <v>796.18</v>
      </c>
      <c r="G135" s="874">
        <v>931.61</v>
      </c>
      <c r="H135" s="874">
        <v>931.04</v>
      </c>
      <c r="I135" s="874"/>
      <c r="J135" s="874"/>
      <c r="K135" s="874">
        <v>690.17</v>
      </c>
      <c r="L135" s="874">
        <v>701.25</v>
      </c>
      <c r="M135" s="874"/>
      <c r="N135" s="874"/>
      <c r="O135" s="874"/>
      <c r="P135" s="874"/>
      <c r="Q135" s="874">
        <v>189.52</v>
      </c>
      <c r="R135" s="874">
        <v>189.53</v>
      </c>
      <c r="S135" s="874">
        <v>2355.11</v>
      </c>
      <c r="T135" s="874">
        <v>2357.35</v>
      </c>
    </row>
    <row r="136" spans="2:20" s="882" customFormat="1" ht="34.9" hidden="1" customHeight="1">
      <c r="B136" s="501">
        <v>42614</v>
      </c>
      <c r="C136" s="873">
        <v>710</v>
      </c>
      <c r="D136" s="873">
        <v>710</v>
      </c>
      <c r="E136" s="873">
        <v>798.16</v>
      </c>
      <c r="F136" s="873">
        <v>795.73</v>
      </c>
      <c r="G136" s="873">
        <v>925.35</v>
      </c>
      <c r="H136" s="873">
        <v>932.77</v>
      </c>
      <c r="I136" s="873">
        <v>732.15</v>
      </c>
      <c r="J136" s="873">
        <v>728.94</v>
      </c>
      <c r="K136" s="873">
        <v>700.79</v>
      </c>
      <c r="L136" s="873">
        <v>697.09</v>
      </c>
      <c r="M136" s="873"/>
      <c r="N136" s="873"/>
      <c r="O136" s="873">
        <v>238.39</v>
      </c>
      <c r="P136" s="873">
        <v>239.87</v>
      </c>
      <c r="Q136" s="873">
        <v>189.21</v>
      </c>
      <c r="R136" s="873">
        <v>189.49</v>
      </c>
      <c r="S136" s="873">
        <v>2358.63</v>
      </c>
      <c r="T136" s="873">
        <v>2357.46</v>
      </c>
    </row>
    <row r="137" spans="2:20" s="882" customFormat="1" ht="34.9" hidden="1" customHeight="1">
      <c r="B137" s="503">
        <v>42644</v>
      </c>
      <c r="C137" s="874">
        <v>710</v>
      </c>
      <c r="D137" s="874">
        <v>710</v>
      </c>
      <c r="E137" s="874">
        <v>779.68</v>
      </c>
      <c r="F137" s="874">
        <v>784.3</v>
      </c>
      <c r="G137" s="874">
        <v>866.43</v>
      </c>
      <c r="H137" s="874">
        <v>878.04</v>
      </c>
      <c r="I137" s="874">
        <v>719.51</v>
      </c>
      <c r="J137" s="874">
        <v>720.69</v>
      </c>
      <c r="K137" s="874">
        <v>678.44</v>
      </c>
      <c r="L137" s="874">
        <v>685.58</v>
      </c>
      <c r="M137" s="874">
        <v>1049.96</v>
      </c>
      <c r="N137" s="874">
        <v>1056.3</v>
      </c>
      <c r="O137" s="874">
        <v>228.74</v>
      </c>
      <c r="P137" s="874">
        <v>231.25</v>
      </c>
      <c r="Q137" s="874">
        <v>189.51</v>
      </c>
      <c r="R137" s="874">
        <v>189.49</v>
      </c>
      <c r="S137" s="874">
        <v>2345.7800000000002</v>
      </c>
      <c r="T137" s="874">
        <v>2349.5</v>
      </c>
    </row>
    <row r="138" spans="2:20" s="882" customFormat="1" ht="34.9" hidden="1" customHeight="1">
      <c r="B138" s="501">
        <v>42675</v>
      </c>
      <c r="C138" s="873">
        <v>710</v>
      </c>
      <c r="D138" s="873">
        <v>710</v>
      </c>
      <c r="E138" s="873">
        <v>755.69</v>
      </c>
      <c r="F138" s="873">
        <v>768.75</v>
      </c>
      <c r="G138" s="873">
        <v>886.76</v>
      </c>
      <c r="H138" s="873">
        <v>883.68</v>
      </c>
      <c r="I138" s="873">
        <v>701.34</v>
      </c>
      <c r="J138" s="873">
        <v>714.79</v>
      </c>
      <c r="K138" s="873">
        <v>630.29</v>
      </c>
      <c r="L138" s="873">
        <v>658.38</v>
      </c>
      <c r="M138" s="873">
        <v>1032.23</v>
      </c>
      <c r="N138" s="873">
        <v>1039.1199999999999</v>
      </c>
      <c r="O138" s="873">
        <v>208.39</v>
      </c>
      <c r="P138" s="873">
        <v>216.74</v>
      </c>
      <c r="Q138" s="873">
        <v>189.48</v>
      </c>
      <c r="R138" s="873">
        <v>189.51</v>
      </c>
      <c r="S138" s="873">
        <v>2329.64</v>
      </c>
      <c r="T138" s="873">
        <v>2339.16</v>
      </c>
    </row>
    <row r="139" spans="2:20" s="882" customFormat="1" ht="34.9" hidden="1" customHeight="1">
      <c r="B139" s="503">
        <v>42705</v>
      </c>
      <c r="C139" s="874">
        <v>710</v>
      </c>
      <c r="D139" s="874">
        <v>710</v>
      </c>
      <c r="E139" s="874">
        <v>743.5</v>
      </c>
      <c r="F139" s="874">
        <v>749.82</v>
      </c>
      <c r="G139" s="874">
        <v>870.34</v>
      </c>
      <c r="H139" s="874">
        <v>888.94</v>
      </c>
      <c r="I139" s="874">
        <v>692.86</v>
      </c>
      <c r="J139" s="874">
        <v>697.28</v>
      </c>
      <c r="K139" s="874">
        <v>609.05999999999995</v>
      </c>
      <c r="L139" s="874">
        <v>613.16</v>
      </c>
      <c r="M139" s="874">
        <v>1022</v>
      </c>
      <c r="N139" s="874">
        <v>1026.8800000000001</v>
      </c>
      <c r="O139" s="874">
        <v>200.95</v>
      </c>
      <c r="P139" s="874">
        <v>203.2</v>
      </c>
      <c r="Q139" s="874">
        <v>189.44</v>
      </c>
      <c r="R139" s="874">
        <v>189.5</v>
      </c>
      <c r="S139" s="874">
        <v>2321.65</v>
      </c>
      <c r="T139" s="874">
        <v>2326.13</v>
      </c>
    </row>
    <row r="140" spans="2:20" s="882" customFormat="1" ht="34.9" hidden="1" customHeight="1">
      <c r="B140" s="215">
        <v>2017</v>
      </c>
      <c r="C140" s="883"/>
      <c r="D140" s="883"/>
      <c r="E140" s="883"/>
      <c r="F140" s="883"/>
      <c r="G140" s="883"/>
      <c r="H140" s="883"/>
      <c r="I140" s="883"/>
      <c r="J140" s="883"/>
      <c r="K140" s="883"/>
      <c r="L140" s="883"/>
      <c r="M140" s="883"/>
      <c r="N140" s="883"/>
      <c r="O140" s="883"/>
      <c r="P140" s="883"/>
      <c r="Q140" s="883"/>
      <c r="R140" s="883"/>
      <c r="S140" s="883"/>
      <c r="T140" s="883"/>
    </row>
    <row r="141" spans="2:20" s="882" customFormat="1" ht="34.9" hidden="1" customHeight="1">
      <c r="B141" s="501">
        <v>42736</v>
      </c>
      <c r="C141" s="873">
        <v>710</v>
      </c>
      <c r="D141" s="873">
        <v>710</v>
      </c>
      <c r="E141" s="873">
        <v>760.53</v>
      </c>
      <c r="F141" s="873">
        <v>755.41</v>
      </c>
      <c r="G141" s="873">
        <v>889.39</v>
      </c>
      <c r="H141" s="873">
        <v>876.46</v>
      </c>
      <c r="I141" s="873">
        <v>714.31</v>
      </c>
      <c r="J141" s="873">
        <v>704.68</v>
      </c>
      <c r="K141" s="873">
        <v>626.37</v>
      </c>
      <c r="L141" s="873">
        <v>618.17999999999995</v>
      </c>
      <c r="M141" s="873">
        <v>1032.8499999999999</v>
      </c>
      <c r="N141" s="873">
        <v>1030.43</v>
      </c>
      <c r="O141" s="873">
        <v>187.66</v>
      </c>
      <c r="P141" s="873">
        <v>190.26</v>
      </c>
      <c r="Q141" s="873">
        <v>189.51</v>
      </c>
      <c r="R141" s="873">
        <v>189.52</v>
      </c>
      <c r="S141" s="873">
        <v>2330.4</v>
      </c>
      <c r="T141" s="873">
        <v>2326.65</v>
      </c>
    </row>
    <row r="142" spans="2:20" s="882" customFormat="1" ht="34.9" hidden="1" customHeight="1">
      <c r="B142" s="503">
        <v>42767</v>
      </c>
      <c r="C142" s="874">
        <v>710</v>
      </c>
      <c r="D142" s="874">
        <v>710</v>
      </c>
      <c r="E142" s="874">
        <v>752.99</v>
      </c>
      <c r="F142" s="874">
        <v>756.78</v>
      </c>
      <c r="G142" s="874">
        <v>884.27</v>
      </c>
      <c r="H142" s="874">
        <v>887.51</v>
      </c>
      <c r="I142" s="874">
        <v>705.66</v>
      </c>
      <c r="J142" s="874">
        <v>709.84</v>
      </c>
      <c r="K142" s="874">
        <v>631.88</v>
      </c>
      <c r="L142" s="874">
        <v>629.36</v>
      </c>
      <c r="M142" s="874">
        <v>1034.8399999999999</v>
      </c>
      <c r="N142" s="874">
        <v>1034.07</v>
      </c>
      <c r="O142" s="874">
        <v>197.17</v>
      </c>
      <c r="P142" s="874">
        <v>193.86</v>
      </c>
      <c r="Q142" s="874">
        <v>189.54</v>
      </c>
      <c r="R142" s="874">
        <v>189.53</v>
      </c>
      <c r="S142" s="874">
        <v>2328.11</v>
      </c>
      <c r="T142" s="874">
        <v>2329.12</v>
      </c>
    </row>
    <row r="143" spans="2:20" s="882" customFormat="1" ht="34.9" hidden="1" customHeight="1">
      <c r="B143" s="501">
        <v>42795</v>
      </c>
      <c r="C143" s="873">
        <v>710</v>
      </c>
      <c r="D143" s="873">
        <v>710</v>
      </c>
      <c r="E143" s="873">
        <v>764.44</v>
      </c>
      <c r="F143" s="873">
        <v>760.21</v>
      </c>
      <c r="G143" s="873">
        <v>883.99</v>
      </c>
      <c r="H143" s="873">
        <v>876.59</v>
      </c>
      <c r="I143" s="873">
        <v>712.7</v>
      </c>
      <c r="J143" s="873">
        <v>709.38</v>
      </c>
      <c r="K143" s="873">
        <v>639.17999999999995</v>
      </c>
      <c r="L143" s="873">
        <v>629.20000000000005</v>
      </c>
      <c r="M143" s="873">
        <v>1031.26</v>
      </c>
      <c r="N143" s="873">
        <v>1030.5999999999999</v>
      </c>
      <c r="O143" s="873">
        <v>194.87</v>
      </c>
      <c r="P143" s="873">
        <v>193.69</v>
      </c>
      <c r="Q143" s="873">
        <v>189.52</v>
      </c>
      <c r="R143" s="873">
        <v>189.53</v>
      </c>
      <c r="S143" s="873">
        <v>2332.31</v>
      </c>
      <c r="T143" s="873">
        <v>2329.35</v>
      </c>
    </row>
    <row r="144" spans="2:20" s="882" customFormat="1" ht="34.9" hidden="1" customHeight="1">
      <c r="B144" s="503">
        <v>42826</v>
      </c>
      <c r="C144" s="874">
        <v>710</v>
      </c>
      <c r="D144" s="874">
        <v>710</v>
      </c>
      <c r="E144" s="874">
        <v>775.13</v>
      </c>
      <c r="F144" s="874">
        <v>760.57</v>
      </c>
      <c r="G144" s="874">
        <v>914.62</v>
      </c>
      <c r="H144" s="874">
        <v>895.81</v>
      </c>
      <c r="I144" s="874">
        <v>715.53</v>
      </c>
      <c r="J144" s="874">
        <v>709.74</v>
      </c>
      <c r="K144" s="874">
        <v>638.80999999999995</v>
      </c>
      <c r="L144" s="874">
        <v>645.76</v>
      </c>
      <c r="M144" s="874">
        <v>1030.54</v>
      </c>
      <c r="N144" s="874">
        <v>1031.54</v>
      </c>
      <c r="O144" s="874">
        <v>199.06</v>
      </c>
      <c r="P144" s="874">
        <v>194.21</v>
      </c>
      <c r="Q144" s="874">
        <v>189.52</v>
      </c>
      <c r="R144" s="874">
        <v>189.53</v>
      </c>
      <c r="S144" s="874">
        <v>2335.7600000000002</v>
      </c>
      <c r="T144" s="874">
        <v>2331.5700000000002</v>
      </c>
    </row>
    <row r="145" spans="2:20" s="882" customFormat="1" ht="34.9" hidden="1" customHeight="1">
      <c r="B145" s="501">
        <v>42856</v>
      </c>
      <c r="C145" s="873">
        <v>710</v>
      </c>
      <c r="D145" s="873">
        <v>710</v>
      </c>
      <c r="E145" s="873">
        <v>793.97</v>
      </c>
      <c r="F145" s="873">
        <v>784.63</v>
      </c>
      <c r="G145" s="873">
        <v>909.43</v>
      </c>
      <c r="H145" s="873">
        <v>918.3</v>
      </c>
      <c r="I145" s="873">
        <v>728.59</v>
      </c>
      <c r="J145" s="873">
        <v>719.63</v>
      </c>
      <c r="K145" s="873">
        <v>640.48</v>
      </c>
      <c r="L145" s="873">
        <v>633.32000000000005</v>
      </c>
      <c r="M145" s="873">
        <v>1041.0899999999999</v>
      </c>
      <c r="N145" s="873">
        <v>1032.06</v>
      </c>
      <c r="O145" s="873">
        <v>200.27</v>
      </c>
      <c r="P145" s="873">
        <v>199.32</v>
      </c>
      <c r="Q145" s="873">
        <v>189.53</v>
      </c>
      <c r="R145" s="873">
        <v>189.53</v>
      </c>
      <c r="S145" s="873">
        <v>2340.38</v>
      </c>
      <c r="T145" s="873">
        <v>2337.25</v>
      </c>
    </row>
    <row r="146" spans="2:20" s="882" customFormat="1" ht="34.9" hidden="1" customHeight="1">
      <c r="B146" s="503">
        <v>42887</v>
      </c>
      <c r="C146" s="874">
        <v>710</v>
      </c>
      <c r="D146" s="874">
        <v>710</v>
      </c>
      <c r="E146" s="874">
        <v>810.39</v>
      </c>
      <c r="F146" s="874">
        <v>798.07</v>
      </c>
      <c r="G146" s="874">
        <v>920.81</v>
      </c>
      <c r="H146" s="874">
        <v>910.03</v>
      </c>
      <c r="I146" s="874">
        <v>741.66</v>
      </c>
      <c r="J146" s="874">
        <v>734.05</v>
      </c>
      <c r="K146" s="874">
        <v>633.20000000000005</v>
      </c>
      <c r="L146" s="874">
        <v>643.05999999999995</v>
      </c>
      <c r="M146" s="874">
        <v>1048.3399999999999</v>
      </c>
      <c r="N146" s="874">
        <v>1044.54</v>
      </c>
      <c r="O146" s="874">
        <v>202.68</v>
      </c>
      <c r="P146" s="874">
        <v>202</v>
      </c>
      <c r="Q146" s="874">
        <v>189.52</v>
      </c>
      <c r="R146" s="874">
        <v>189.53</v>
      </c>
      <c r="S146" s="874">
        <v>2345.7800000000002</v>
      </c>
      <c r="T146" s="874">
        <v>2342.6799999999998</v>
      </c>
    </row>
    <row r="147" spans="2:20" s="882" customFormat="1" ht="34.9" hidden="1" customHeight="1">
      <c r="B147" s="501">
        <v>42917</v>
      </c>
      <c r="C147" s="873">
        <v>710</v>
      </c>
      <c r="D147" s="873">
        <v>710</v>
      </c>
      <c r="E147" s="873">
        <v>834.2</v>
      </c>
      <c r="F147" s="873">
        <v>818.65</v>
      </c>
      <c r="G147" s="873">
        <v>932.96</v>
      </c>
      <c r="H147" s="873">
        <v>924.16</v>
      </c>
      <c r="I147" s="873">
        <v>733.97</v>
      </c>
      <c r="J147" s="873">
        <v>740.76</v>
      </c>
      <c r="K147" s="873">
        <v>643.15</v>
      </c>
      <c r="L147" s="873">
        <v>632.69000000000005</v>
      </c>
      <c r="M147" s="873">
        <v>1056.53</v>
      </c>
      <c r="N147" s="873">
        <v>1049.52</v>
      </c>
      <c r="O147" s="873">
        <v>201.2</v>
      </c>
      <c r="P147" s="873">
        <v>199.96</v>
      </c>
      <c r="Q147" s="873">
        <v>189.54</v>
      </c>
      <c r="R147" s="873">
        <v>189.53</v>
      </c>
      <c r="S147" s="873">
        <v>2357.06</v>
      </c>
      <c r="T147" s="873">
        <v>2347.96</v>
      </c>
    </row>
    <row r="148" spans="2:20" s="882" customFormat="1" ht="34.9" hidden="1" customHeight="1">
      <c r="B148" s="503">
        <v>42948</v>
      </c>
      <c r="C148" s="874">
        <v>710</v>
      </c>
      <c r="D148" s="874">
        <v>710</v>
      </c>
      <c r="E148" s="874">
        <v>851.11</v>
      </c>
      <c r="F148" s="874">
        <v>840.03</v>
      </c>
      <c r="G148" s="874">
        <v>919.03</v>
      </c>
      <c r="H148" s="874">
        <v>922.09</v>
      </c>
      <c r="I148" s="874">
        <v>743.68</v>
      </c>
      <c r="J148" s="874">
        <v>736.45</v>
      </c>
      <c r="K148" s="874">
        <v>647.6</v>
      </c>
      <c r="L148" s="874">
        <v>647.21</v>
      </c>
      <c r="M148" s="874">
        <v>1079.72</v>
      </c>
      <c r="N148" s="874">
        <v>1064.81</v>
      </c>
      <c r="O148" s="874">
        <v>206.07</v>
      </c>
      <c r="P148" s="874">
        <v>202.61</v>
      </c>
      <c r="Q148" s="874">
        <v>189.53</v>
      </c>
      <c r="R148" s="874">
        <v>189.53</v>
      </c>
      <c r="S148" s="874">
        <v>2358.63</v>
      </c>
      <c r="T148" s="874">
        <v>2355.54</v>
      </c>
    </row>
    <row r="149" spans="2:20" s="882" customFormat="1" ht="34.9" hidden="1" customHeight="1">
      <c r="B149" s="501">
        <v>42979</v>
      </c>
      <c r="C149" s="873">
        <v>710</v>
      </c>
      <c r="D149" s="873">
        <v>710</v>
      </c>
      <c r="E149" s="873">
        <v>833.88</v>
      </c>
      <c r="F149" s="873">
        <v>847.56</v>
      </c>
      <c r="G149" s="873">
        <v>950.55</v>
      </c>
      <c r="H149" s="873">
        <v>947.49</v>
      </c>
      <c r="I149" s="873">
        <v>729.63</v>
      </c>
      <c r="J149" s="873">
        <v>739.68</v>
      </c>
      <c r="K149" s="873">
        <v>628.70000000000005</v>
      </c>
      <c r="L149" s="873">
        <v>642.97</v>
      </c>
      <c r="M149" s="873">
        <v>1067.57</v>
      </c>
      <c r="N149" s="873">
        <v>1083.1300000000001</v>
      </c>
      <c r="O149" s="873">
        <v>198.15</v>
      </c>
      <c r="P149" s="873">
        <v>205.06</v>
      </c>
      <c r="Q149" s="873">
        <v>189.53</v>
      </c>
      <c r="R149" s="873">
        <v>189.53</v>
      </c>
      <c r="S149" s="873">
        <v>2352.38</v>
      </c>
      <c r="T149" s="873">
        <v>2358.14</v>
      </c>
    </row>
    <row r="150" spans="2:20" s="882" customFormat="1" ht="34.9" hidden="1" customHeight="1">
      <c r="B150" s="503">
        <v>43009</v>
      </c>
      <c r="C150" s="874">
        <v>710</v>
      </c>
      <c r="D150" s="874">
        <v>710</v>
      </c>
      <c r="E150" s="874">
        <v>827.05</v>
      </c>
      <c r="F150" s="874">
        <v>835.87</v>
      </c>
      <c r="G150" s="874">
        <v>938.82</v>
      </c>
      <c r="H150" s="874">
        <v>939.58</v>
      </c>
      <c r="I150" s="874">
        <v>713.7</v>
      </c>
      <c r="J150" s="874">
        <v>724.75</v>
      </c>
      <c r="K150" s="874">
        <v>628.16999999999996</v>
      </c>
      <c r="L150" s="874">
        <v>629.69000000000005</v>
      </c>
      <c r="M150" s="874">
        <v>1072.6400000000001</v>
      </c>
      <c r="N150" s="874">
        <v>1072.6600000000001</v>
      </c>
      <c r="O150" s="874">
        <v>188.34</v>
      </c>
      <c r="P150" s="874">
        <v>193.82</v>
      </c>
      <c r="Q150" s="874">
        <v>189.53</v>
      </c>
      <c r="R150" s="874">
        <v>189.53</v>
      </c>
      <c r="S150" s="874">
        <v>2348.88</v>
      </c>
      <c r="T150" s="874">
        <v>2352.11</v>
      </c>
    </row>
    <row r="151" spans="2:20" s="882" customFormat="1" ht="34.9" hidden="1" customHeight="1">
      <c r="B151" s="501">
        <v>43040</v>
      </c>
      <c r="C151" s="873">
        <v>710</v>
      </c>
      <c r="D151" s="873">
        <v>710</v>
      </c>
      <c r="E151" s="873">
        <v>842.34</v>
      </c>
      <c r="F151" s="873">
        <v>833.73</v>
      </c>
      <c r="G151" s="873">
        <v>949.98</v>
      </c>
      <c r="H151" s="873">
        <v>939.33</v>
      </c>
      <c r="I151" s="873">
        <v>721.67</v>
      </c>
      <c r="J151" s="873">
        <v>716.48</v>
      </c>
      <c r="K151" s="873">
        <v>637.04</v>
      </c>
      <c r="L151" s="873">
        <v>629.73</v>
      </c>
      <c r="M151" s="873">
        <v>1076.6099999999999</v>
      </c>
      <c r="N151" s="873">
        <v>1073</v>
      </c>
      <c r="O151" s="873">
        <v>179.09</v>
      </c>
      <c r="P151" s="873">
        <v>182.77</v>
      </c>
      <c r="Q151" s="873">
        <v>189.52</v>
      </c>
      <c r="R151" s="873">
        <v>189.52</v>
      </c>
      <c r="S151" s="873">
        <v>2355.89</v>
      </c>
      <c r="T151" s="873">
        <v>2351.34</v>
      </c>
    </row>
    <row r="152" spans="2:20" s="882" customFormat="1" ht="34.9" hidden="1" customHeight="1">
      <c r="B152" s="503">
        <v>43070</v>
      </c>
      <c r="C152" s="874">
        <v>710</v>
      </c>
      <c r="D152" s="874">
        <v>710</v>
      </c>
      <c r="E152" s="874">
        <v>853.28</v>
      </c>
      <c r="F152" s="874">
        <v>841.35</v>
      </c>
      <c r="G152" s="874">
        <v>960.47</v>
      </c>
      <c r="H152" s="874">
        <v>952.32</v>
      </c>
      <c r="I152" s="874">
        <v>729.51</v>
      </c>
      <c r="J152" s="874">
        <v>720.45</v>
      </c>
      <c r="K152" s="874">
        <v>630.73</v>
      </c>
      <c r="L152" s="874">
        <v>629.55999999999995</v>
      </c>
      <c r="M152" s="874">
        <v>1092.3800000000001</v>
      </c>
      <c r="N152" s="874">
        <v>1077.8800000000001</v>
      </c>
      <c r="O152" s="874">
        <v>187.54</v>
      </c>
      <c r="P152" s="874">
        <v>185.01</v>
      </c>
      <c r="Q152" s="874">
        <v>189.54</v>
      </c>
      <c r="R152" s="874">
        <v>189.53</v>
      </c>
      <c r="S152" s="874">
        <v>2353.5500000000002</v>
      </c>
      <c r="T152" s="874">
        <v>2353.52</v>
      </c>
    </row>
    <row r="153" spans="2:20" s="882" customFormat="1" ht="34.9" hidden="1" customHeight="1">
      <c r="B153" s="215">
        <v>2018</v>
      </c>
      <c r="C153" s="883"/>
      <c r="D153" s="883"/>
      <c r="E153" s="883"/>
      <c r="F153" s="883"/>
      <c r="G153" s="883"/>
      <c r="H153" s="883"/>
      <c r="I153" s="883"/>
      <c r="J153" s="883"/>
      <c r="K153" s="883"/>
      <c r="L153" s="883"/>
      <c r="M153" s="883"/>
      <c r="N153" s="883"/>
      <c r="O153" s="883"/>
      <c r="P153" s="883"/>
      <c r="Q153" s="883"/>
      <c r="R153" s="883"/>
      <c r="S153" s="883"/>
      <c r="T153" s="883"/>
    </row>
    <row r="154" spans="2:20" s="882" customFormat="1" ht="34.9" hidden="1" customHeight="1">
      <c r="B154" s="501">
        <v>43101</v>
      </c>
      <c r="C154" s="873">
        <v>710</v>
      </c>
      <c r="D154" s="873">
        <v>710</v>
      </c>
      <c r="E154" s="873">
        <v>884.02</v>
      </c>
      <c r="F154" s="873">
        <v>866.68</v>
      </c>
      <c r="G154" s="873">
        <v>1008.52</v>
      </c>
      <c r="H154" s="873">
        <v>981.47</v>
      </c>
      <c r="I154" s="873">
        <v>761.9</v>
      </c>
      <c r="J154" s="873">
        <v>739.05</v>
      </c>
      <c r="K154" s="873">
        <v>653.91</v>
      </c>
      <c r="L154" s="873">
        <v>640.57000000000005</v>
      </c>
      <c r="M154" s="873">
        <v>1126.56</v>
      </c>
      <c r="N154" s="873">
        <v>1105.74</v>
      </c>
      <c r="O154" s="873">
        <v>188.32</v>
      </c>
      <c r="P154" s="873">
        <v>188.29</v>
      </c>
      <c r="Q154" s="873">
        <v>189.53</v>
      </c>
      <c r="R154" s="873">
        <v>189.53</v>
      </c>
      <c r="S154" s="873">
        <v>2372.29</v>
      </c>
      <c r="T154" s="873">
        <v>2363.64</v>
      </c>
    </row>
    <row r="155" spans="2:20" s="882" customFormat="1" ht="34.9" hidden="1" customHeight="1">
      <c r="B155" s="503">
        <v>43132</v>
      </c>
      <c r="C155" s="874">
        <v>710</v>
      </c>
      <c r="D155" s="874">
        <v>710</v>
      </c>
      <c r="E155" s="874">
        <v>869.1</v>
      </c>
      <c r="F155" s="874">
        <v>877.97</v>
      </c>
      <c r="G155" s="874">
        <v>988.15</v>
      </c>
      <c r="H155" s="874">
        <v>993.25</v>
      </c>
      <c r="I155" s="874">
        <v>756.34</v>
      </c>
      <c r="J155" s="874">
        <v>760.49</v>
      </c>
      <c r="K155" s="874">
        <v>663.81</v>
      </c>
      <c r="L155" s="874">
        <v>658.56</v>
      </c>
      <c r="M155" s="874">
        <v>1123.07</v>
      </c>
      <c r="N155" s="874">
        <v>1124.44</v>
      </c>
      <c r="O155" s="874">
        <v>186.65</v>
      </c>
      <c r="P155" s="874">
        <v>187.77</v>
      </c>
      <c r="Q155" s="874">
        <v>189.52</v>
      </c>
      <c r="R155" s="874">
        <v>189.53</v>
      </c>
      <c r="S155" s="874">
        <v>2367.94</v>
      </c>
      <c r="T155" s="874">
        <v>2370.39</v>
      </c>
    </row>
    <row r="156" spans="2:20" s="882" customFormat="1" ht="34.9" hidden="1" customHeight="1">
      <c r="B156" s="501">
        <v>43160</v>
      </c>
      <c r="C156" s="873">
        <v>710</v>
      </c>
      <c r="D156" s="873">
        <v>710</v>
      </c>
      <c r="E156" s="873">
        <v>876.6</v>
      </c>
      <c r="F156" s="873">
        <v>877.07</v>
      </c>
      <c r="G156" s="873">
        <v>1001.48</v>
      </c>
      <c r="H156" s="873">
        <v>992.93</v>
      </c>
      <c r="I156" s="873">
        <v>743.76</v>
      </c>
      <c r="J156" s="873">
        <v>750.75</v>
      </c>
      <c r="K156" s="873">
        <v>667.45</v>
      </c>
      <c r="L156" s="873">
        <v>670.4</v>
      </c>
      <c r="M156" s="873">
        <v>1129.6400000000001</v>
      </c>
      <c r="N156" s="873">
        <v>1124.3800000000001</v>
      </c>
      <c r="O156" s="873">
        <v>177.63</v>
      </c>
      <c r="P156" s="873">
        <v>183.03</v>
      </c>
      <c r="Q156" s="873">
        <v>189.53</v>
      </c>
      <c r="R156" s="873">
        <v>189.53</v>
      </c>
      <c r="S156" s="873">
        <v>2370.7800000000002</v>
      </c>
      <c r="T156" s="873">
        <v>2370.34</v>
      </c>
    </row>
    <row r="157" spans="2:20" s="882" customFormat="1" ht="34.9" hidden="1" customHeight="1">
      <c r="B157" s="503">
        <v>43191</v>
      </c>
      <c r="C157" s="874">
        <v>710</v>
      </c>
      <c r="D157" s="874">
        <v>710</v>
      </c>
      <c r="E157" s="874">
        <v>862.1</v>
      </c>
      <c r="F157" s="874">
        <v>873.31</v>
      </c>
      <c r="G157" s="874">
        <v>979.73</v>
      </c>
      <c r="H157" s="874">
        <v>1000.68</v>
      </c>
      <c r="I157" s="874">
        <v>719.55</v>
      </c>
      <c r="J157" s="874">
        <v>735.4</v>
      </c>
      <c r="K157" s="874">
        <v>651.22</v>
      </c>
      <c r="L157" s="874">
        <v>661.39</v>
      </c>
      <c r="M157" s="874">
        <v>1122.29</v>
      </c>
      <c r="N157" s="874">
        <v>1129.06</v>
      </c>
      <c r="O157" s="874">
        <v>175.52</v>
      </c>
      <c r="P157" s="874">
        <v>175.33</v>
      </c>
      <c r="Q157" s="874">
        <v>189.53</v>
      </c>
      <c r="R157" s="874">
        <v>189.53</v>
      </c>
      <c r="S157" s="874">
        <v>2362.16</v>
      </c>
      <c r="T157" s="874">
        <v>2368.8000000000002</v>
      </c>
    </row>
    <row r="158" spans="2:20" s="882" customFormat="1" ht="34.9" hidden="1" customHeight="1">
      <c r="B158" s="501">
        <v>43221</v>
      </c>
      <c r="C158" s="873">
        <v>710</v>
      </c>
      <c r="D158" s="873">
        <v>710</v>
      </c>
      <c r="E158" s="873">
        <v>830.54</v>
      </c>
      <c r="F158" s="873">
        <v>839.93</v>
      </c>
      <c r="G158" s="873">
        <v>946.68</v>
      </c>
      <c r="H158" s="873">
        <v>957.03</v>
      </c>
      <c r="I158" s="873">
        <v>719.41</v>
      </c>
      <c r="J158" s="873">
        <v>712.57</v>
      </c>
      <c r="K158" s="873">
        <v>653.73</v>
      </c>
      <c r="L158" s="873">
        <v>647.88</v>
      </c>
      <c r="M158" s="873">
        <v>1110.3699999999999</v>
      </c>
      <c r="N158" s="873">
        <v>1115.05</v>
      </c>
      <c r="O158" s="873">
        <v>159.31</v>
      </c>
      <c r="P158" s="873">
        <v>160.55000000000001</v>
      </c>
      <c r="Q158" s="873">
        <v>189.54</v>
      </c>
      <c r="R158" s="873">
        <v>189.53</v>
      </c>
      <c r="S158" s="873">
        <v>2351.5700000000002</v>
      </c>
      <c r="T158" s="873">
        <v>2355.34</v>
      </c>
    </row>
    <row r="159" spans="2:20" s="882" customFormat="1" ht="34.9" hidden="1" customHeight="1">
      <c r="B159" s="503">
        <v>43252</v>
      </c>
      <c r="C159" s="874">
        <v>710</v>
      </c>
      <c r="D159" s="874">
        <v>710</v>
      </c>
      <c r="E159" s="874">
        <v>821.94</v>
      </c>
      <c r="F159" s="874">
        <v>831.12</v>
      </c>
      <c r="G159" s="874">
        <v>931.89</v>
      </c>
      <c r="H159" s="874">
        <v>945.94</v>
      </c>
      <c r="I159" s="874">
        <v>712.7</v>
      </c>
      <c r="J159" s="874">
        <v>718.69</v>
      </c>
      <c r="K159" s="874">
        <v>644.37</v>
      </c>
      <c r="L159" s="874">
        <v>646.38</v>
      </c>
      <c r="M159" s="874">
        <v>1074.33</v>
      </c>
      <c r="N159" s="874">
        <v>1100.49</v>
      </c>
      <c r="O159" s="874">
        <v>153.53</v>
      </c>
      <c r="P159" s="874">
        <v>153.53</v>
      </c>
      <c r="Q159" s="874">
        <v>189.54</v>
      </c>
      <c r="R159" s="874">
        <v>189.53</v>
      </c>
      <c r="S159" s="874">
        <v>2347.14</v>
      </c>
      <c r="T159" s="874">
        <v>2350.67</v>
      </c>
    </row>
    <row r="160" spans="2:20" s="882" customFormat="1" ht="34.9" hidden="1" customHeight="1">
      <c r="B160" s="501">
        <v>43282</v>
      </c>
      <c r="C160" s="873">
        <v>710</v>
      </c>
      <c r="D160" s="873">
        <v>710</v>
      </c>
      <c r="E160" s="873">
        <v>832.78</v>
      </c>
      <c r="F160" s="873">
        <v>831.01</v>
      </c>
      <c r="G160" s="873">
        <v>933.49</v>
      </c>
      <c r="H160" s="873">
        <v>936.89</v>
      </c>
      <c r="I160" s="873">
        <v>719.95</v>
      </c>
      <c r="J160" s="873">
        <v>715.04</v>
      </c>
      <c r="K160" s="873">
        <v>640.08000000000004</v>
      </c>
      <c r="L160" s="873">
        <v>638.54</v>
      </c>
      <c r="M160" s="873">
        <v>1041.96</v>
      </c>
      <c r="N160" s="873">
        <v>1059.23</v>
      </c>
      <c r="O160" s="873">
        <v>145.46</v>
      </c>
      <c r="P160" s="873">
        <v>149.57</v>
      </c>
      <c r="Q160" s="873">
        <v>189.52</v>
      </c>
      <c r="R160" s="873">
        <v>189.53</v>
      </c>
      <c r="S160" s="873">
        <v>2348.54</v>
      </c>
      <c r="T160" s="873">
        <v>2348.29</v>
      </c>
    </row>
    <row r="161" spans="2:20" s="882" customFormat="1" ht="34.9" hidden="1" customHeight="1">
      <c r="B161" s="503">
        <v>43313</v>
      </c>
      <c r="C161" s="874">
        <v>710</v>
      </c>
      <c r="D161" s="874">
        <v>710</v>
      </c>
      <c r="E161" s="874">
        <v>831.46</v>
      </c>
      <c r="F161" s="874">
        <v>820.84</v>
      </c>
      <c r="G161" s="874">
        <v>925.96</v>
      </c>
      <c r="H161" s="874">
        <v>915.74</v>
      </c>
      <c r="I161" s="874">
        <v>732.04</v>
      </c>
      <c r="J161" s="874">
        <v>717.89</v>
      </c>
      <c r="K161" s="874">
        <v>636.61</v>
      </c>
      <c r="L161" s="874">
        <v>639.5</v>
      </c>
      <c r="M161" s="874">
        <v>1040.1300000000001</v>
      </c>
      <c r="N161" s="874">
        <v>1038.6600000000001</v>
      </c>
      <c r="O161" s="874">
        <v>109.1</v>
      </c>
      <c r="P161" s="874">
        <v>122.69</v>
      </c>
      <c r="Q161" s="874">
        <v>189.54</v>
      </c>
      <c r="R161" s="874">
        <v>189.53</v>
      </c>
      <c r="S161" s="874">
        <v>2348.0700000000002</v>
      </c>
      <c r="T161" s="874">
        <v>2345.3000000000002</v>
      </c>
    </row>
    <row r="162" spans="2:20" s="882" customFormat="1" ht="34.9" hidden="1" customHeight="1">
      <c r="B162" s="501">
        <v>43344</v>
      </c>
      <c r="C162" s="873">
        <v>710</v>
      </c>
      <c r="D162" s="873">
        <v>710</v>
      </c>
      <c r="E162" s="873">
        <v>824.71</v>
      </c>
      <c r="F162" s="873">
        <v>828.12</v>
      </c>
      <c r="G162" s="873">
        <v>926.14</v>
      </c>
      <c r="H162" s="873">
        <v>926.3</v>
      </c>
      <c r="I162" s="873">
        <v>723.87</v>
      </c>
      <c r="J162" s="873">
        <v>734.24</v>
      </c>
      <c r="K162" s="873">
        <v>625.17999999999995</v>
      </c>
      <c r="L162" s="873">
        <v>635.02</v>
      </c>
      <c r="M162" s="873">
        <v>1034.78</v>
      </c>
      <c r="N162" s="873">
        <v>1036.98</v>
      </c>
      <c r="O162" s="873">
        <v>117.07</v>
      </c>
      <c r="P162" s="873">
        <v>112.02</v>
      </c>
      <c r="Q162" s="873">
        <v>189.54</v>
      </c>
      <c r="R162" s="873">
        <v>189.51</v>
      </c>
      <c r="S162" s="873">
        <v>2349.66</v>
      </c>
      <c r="T162" s="873">
        <v>2347.4</v>
      </c>
    </row>
    <row r="163" spans="2:20" s="882" customFormat="1" ht="34.9" hidden="1" customHeight="1">
      <c r="B163" s="503">
        <v>43374</v>
      </c>
      <c r="C163" s="874">
        <v>710</v>
      </c>
      <c r="D163" s="874">
        <v>710</v>
      </c>
      <c r="E163" s="874">
        <v>806.16</v>
      </c>
      <c r="F163" s="874">
        <v>817.17</v>
      </c>
      <c r="G163" s="874">
        <v>903.5</v>
      </c>
      <c r="H163" s="874">
        <v>925.61</v>
      </c>
      <c r="I163" s="874">
        <v>707.2</v>
      </c>
      <c r="J163" s="874">
        <v>715.86</v>
      </c>
      <c r="K163" s="874">
        <v>627.48</v>
      </c>
      <c r="L163" s="874">
        <v>629.99</v>
      </c>
      <c r="M163" s="874">
        <v>1020.25</v>
      </c>
      <c r="N163" s="874">
        <v>1027.24</v>
      </c>
      <c r="O163" s="874">
        <v>129.47</v>
      </c>
      <c r="P163" s="874">
        <v>122.09</v>
      </c>
      <c r="Q163" s="874">
        <v>189.49</v>
      </c>
      <c r="R163" s="874">
        <v>189.49</v>
      </c>
      <c r="S163" s="874">
        <v>2338.34</v>
      </c>
      <c r="T163" s="874">
        <v>2342.42</v>
      </c>
    </row>
    <row r="164" spans="2:20" s="882" customFormat="1" ht="34.9" hidden="1" customHeight="1">
      <c r="B164" s="501">
        <v>43405</v>
      </c>
      <c r="C164" s="873">
        <v>710</v>
      </c>
      <c r="D164" s="873">
        <v>710</v>
      </c>
      <c r="E164" s="873">
        <v>809.29</v>
      </c>
      <c r="F164" s="873">
        <v>807.49</v>
      </c>
      <c r="G164" s="873">
        <v>912.49</v>
      </c>
      <c r="H164" s="873">
        <v>917.34</v>
      </c>
      <c r="I164" s="873">
        <v>716.36</v>
      </c>
      <c r="J164" s="873">
        <v>709.72</v>
      </c>
      <c r="K164" s="873">
        <v>627.70000000000005</v>
      </c>
      <c r="L164" s="873">
        <v>627.06299999999999</v>
      </c>
      <c r="M164" s="873">
        <v>1024.44</v>
      </c>
      <c r="N164" s="873">
        <v>1024.1199999999999</v>
      </c>
      <c r="O164" s="873">
        <v>136.46</v>
      </c>
      <c r="P164" s="873">
        <v>132.21</v>
      </c>
      <c r="Q164" s="873">
        <v>189.45</v>
      </c>
      <c r="R164" s="873">
        <v>189.46</v>
      </c>
      <c r="S164" s="873">
        <v>2337.91</v>
      </c>
      <c r="T164" s="873">
        <v>2338.21</v>
      </c>
    </row>
    <row r="165" spans="2:20" s="882" customFormat="1" ht="34.9" hidden="1" customHeight="1">
      <c r="B165" s="503">
        <v>43435</v>
      </c>
      <c r="C165" s="874">
        <v>710</v>
      </c>
      <c r="D165" s="874">
        <v>710</v>
      </c>
      <c r="E165" s="874">
        <v>812.38</v>
      </c>
      <c r="F165" s="874">
        <v>808.17</v>
      </c>
      <c r="G165" s="874">
        <v>901.86</v>
      </c>
      <c r="H165" s="874">
        <v>900.31</v>
      </c>
      <c r="I165" s="874">
        <v>721.3</v>
      </c>
      <c r="J165" s="874">
        <v>715.75</v>
      </c>
      <c r="K165" s="874">
        <v>643.9</v>
      </c>
      <c r="L165" s="874">
        <v>632.62</v>
      </c>
      <c r="M165" s="874">
        <v>1033.32</v>
      </c>
      <c r="N165" s="874">
        <v>1031.48</v>
      </c>
      <c r="O165" s="874">
        <v>134.30000000000001</v>
      </c>
      <c r="P165" s="874">
        <v>133.83000000000001</v>
      </c>
      <c r="Q165" s="874">
        <v>189.46</v>
      </c>
      <c r="R165" s="874">
        <v>189.45</v>
      </c>
      <c r="S165" s="874">
        <v>2340.65</v>
      </c>
      <c r="T165" s="874">
        <v>2338</v>
      </c>
    </row>
    <row r="166" spans="2:20" s="882" customFormat="1" ht="34.9" hidden="1" customHeight="1">
      <c r="B166" s="215">
        <v>2019</v>
      </c>
      <c r="C166" s="883"/>
      <c r="D166" s="883"/>
      <c r="E166" s="883"/>
      <c r="F166" s="883"/>
      <c r="G166" s="883"/>
      <c r="H166" s="883"/>
      <c r="I166" s="883"/>
      <c r="J166" s="883"/>
      <c r="K166" s="883"/>
      <c r="L166" s="883"/>
      <c r="M166" s="883"/>
      <c r="N166" s="883"/>
      <c r="O166" s="883"/>
      <c r="P166" s="883"/>
      <c r="Q166" s="883"/>
      <c r="R166" s="883"/>
      <c r="S166" s="883"/>
      <c r="T166" s="883"/>
    </row>
    <row r="167" spans="2:20" s="882" customFormat="1" ht="34.9" hidden="1" customHeight="1">
      <c r="B167" s="501">
        <v>43466</v>
      </c>
      <c r="C167" s="873">
        <v>710</v>
      </c>
      <c r="D167" s="873">
        <v>710</v>
      </c>
      <c r="E167" s="873">
        <v>817.67</v>
      </c>
      <c r="F167" s="873">
        <v>812.35</v>
      </c>
      <c r="G167" s="873">
        <v>933.07</v>
      </c>
      <c r="H167" s="873">
        <v>917.07</v>
      </c>
      <c r="I167" s="873">
        <v>716.04</v>
      </c>
      <c r="J167" s="873">
        <v>719.16</v>
      </c>
      <c r="K167" s="873">
        <v>653.73</v>
      </c>
      <c r="L167" s="873">
        <v>652.79999999999995</v>
      </c>
      <c r="M167" s="873">
        <v>1060.8699999999999</v>
      </c>
      <c r="N167" s="873">
        <v>1047.22</v>
      </c>
      <c r="O167" s="873">
        <v>136.09</v>
      </c>
      <c r="P167" s="873">
        <v>132.58000000000001</v>
      </c>
      <c r="Q167" s="873">
        <v>189.52</v>
      </c>
      <c r="R167" s="873">
        <v>189.49</v>
      </c>
      <c r="S167" s="873">
        <v>2346.25</v>
      </c>
      <c r="T167" s="873">
        <v>2344.5300000000002</v>
      </c>
    </row>
    <row r="168" spans="2:20" s="882" customFormat="1" ht="34.9" hidden="1" customHeight="1">
      <c r="B168" s="503">
        <v>43497</v>
      </c>
      <c r="C168" s="874">
        <v>710</v>
      </c>
      <c r="D168" s="874">
        <v>710</v>
      </c>
      <c r="E168" s="874">
        <v>808.54</v>
      </c>
      <c r="F168" s="874">
        <v>806.7</v>
      </c>
      <c r="G168" s="874">
        <v>945.72</v>
      </c>
      <c r="H168" s="874">
        <v>924.71</v>
      </c>
      <c r="I168" s="874">
        <v>711.77</v>
      </c>
      <c r="J168" s="874">
        <v>709.84</v>
      </c>
      <c r="K168" s="874">
        <v>641.46</v>
      </c>
      <c r="L168" s="874">
        <v>643.98</v>
      </c>
      <c r="M168" s="874">
        <v>1064.01</v>
      </c>
      <c r="N168" s="874">
        <v>1054.9100000000001</v>
      </c>
      <c r="O168" s="874">
        <v>133.43</v>
      </c>
      <c r="P168" s="874">
        <v>134.82</v>
      </c>
      <c r="Q168" s="874">
        <v>189.52</v>
      </c>
      <c r="R168" s="874">
        <v>189.52</v>
      </c>
      <c r="S168" s="874">
        <v>2342.58</v>
      </c>
      <c r="T168" s="874">
        <v>2341.29</v>
      </c>
    </row>
    <row r="169" spans="2:20" s="882" customFormat="1" ht="34.9" hidden="1" customHeight="1">
      <c r="B169" s="501">
        <v>43525</v>
      </c>
      <c r="C169" s="873">
        <v>710</v>
      </c>
      <c r="D169" s="873">
        <v>710</v>
      </c>
      <c r="E169" s="873">
        <v>797.34</v>
      </c>
      <c r="F169" s="873">
        <v>803.54</v>
      </c>
      <c r="G169" s="873">
        <v>926.49</v>
      </c>
      <c r="H169" s="873">
        <v>936.8</v>
      </c>
      <c r="I169" s="873">
        <v>714.22</v>
      </c>
      <c r="J169" s="873">
        <v>710.42</v>
      </c>
      <c r="K169" s="873">
        <v>641.14</v>
      </c>
      <c r="L169" s="873">
        <v>639.58000000000004</v>
      </c>
      <c r="M169" s="873">
        <v>1058.95</v>
      </c>
      <c r="N169" s="873">
        <v>1059.07</v>
      </c>
      <c r="O169" s="873">
        <v>127.94</v>
      </c>
      <c r="P169" s="873">
        <v>130.07</v>
      </c>
      <c r="Q169" s="873">
        <v>189.52</v>
      </c>
      <c r="R169" s="873">
        <v>189.52</v>
      </c>
      <c r="S169" s="873">
        <v>2336.5300000000002</v>
      </c>
      <c r="T169" s="873">
        <v>2340.15</v>
      </c>
    </row>
    <row r="170" spans="2:20" s="882" customFormat="1" ht="34.9" hidden="1" customHeight="1">
      <c r="B170" s="503">
        <v>43556</v>
      </c>
      <c r="C170" s="874">
        <v>710</v>
      </c>
      <c r="D170" s="874">
        <v>710</v>
      </c>
      <c r="E170" s="874">
        <v>795.25</v>
      </c>
      <c r="F170" s="874">
        <v>798.82</v>
      </c>
      <c r="G170" s="874">
        <v>919.78</v>
      </c>
      <c r="H170" s="874">
        <v>926.37</v>
      </c>
      <c r="I170" s="874">
        <v>697.38</v>
      </c>
      <c r="J170" s="874">
        <v>705.68</v>
      </c>
      <c r="K170" s="874">
        <v>637.41</v>
      </c>
      <c r="L170" s="874">
        <v>636.73</v>
      </c>
      <c r="M170" s="874">
        <v>1054.96</v>
      </c>
      <c r="N170" s="874">
        <v>1058.43</v>
      </c>
      <c r="O170" s="874">
        <v>119.3</v>
      </c>
      <c r="P170" s="874">
        <v>123.51</v>
      </c>
      <c r="Q170" s="874">
        <v>189.53</v>
      </c>
      <c r="R170" s="874">
        <v>189.52</v>
      </c>
      <c r="S170" s="874">
        <v>2335.84</v>
      </c>
      <c r="T170" s="874">
        <v>2336.0700000000002</v>
      </c>
    </row>
    <row r="171" spans="2:20" s="882" customFormat="1" ht="34.9" hidden="1" customHeight="1">
      <c r="B171" s="501">
        <v>43586</v>
      </c>
      <c r="C171" s="873">
        <v>710</v>
      </c>
      <c r="D171" s="873">
        <v>710</v>
      </c>
      <c r="E171" s="873">
        <v>791.52</v>
      </c>
      <c r="F171" s="873">
        <v>795.39</v>
      </c>
      <c r="G171" s="873">
        <v>897.88</v>
      </c>
      <c r="H171" s="873">
        <v>914.57</v>
      </c>
      <c r="I171" s="873">
        <v>705.55</v>
      </c>
      <c r="J171" s="873">
        <v>703.07</v>
      </c>
      <c r="K171" s="873">
        <v>648.01</v>
      </c>
      <c r="L171" s="873">
        <v>645.94000000000005</v>
      </c>
      <c r="M171" s="873">
        <v>1028.58</v>
      </c>
      <c r="N171" s="873">
        <v>1036.6300000000001</v>
      </c>
      <c r="O171" s="873">
        <v>118.1</v>
      </c>
      <c r="P171" s="873">
        <v>117.41</v>
      </c>
      <c r="Q171" s="873">
        <v>189.52</v>
      </c>
      <c r="R171" s="873">
        <v>189.53</v>
      </c>
      <c r="S171" s="873">
        <v>2334.8000000000002</v>
      </c>
      <c r="T171" s="873">
        <v>2336.21</v>
      </c>
    </row>
    <row r="172" spans="2:20" s="882" customFormat="1" ht="34.9" hidden="1" customHeight="1">
      <c r="B172" s="503">
        <v>43617</v>
      </c>
      <c r="C172" s="874">
        <v>710</v>
      </c>
      <c r="D172" s="874">
        <v>710</v>
      </c>
      <c r="E172" s="874">
        <v>808.15</v>
      </c>
      <c r="F172" s="874">
        <v>802.56</v>
      </c>
      <c r="G172" s="874">
        <v>902.4</v>
      </c>
      <c r="H172" s="874">
        <v>900.33</v>
      </c>
      <c r="I172" s="874">
        <v>727.99</v>
      </c>
      <c r="J172" s="874">
        <v>718.9</v>
      </c>
      <c r="K172" s="874">
        <v>658.55</v>
      </c>
      <c r="L172" s="874">
        <v>657.74</v>
      </c>
      <c r="M172" s="874">
        <v>1035.0899999999999</v>
      </c>
      <c r="N172" s="874">
        <v>1030.01</v>
      </c>
      <c r="O172" s="874">
        <v>122.71</v>
      </c>
      <c r="P172" s="874">
        <v>121.94</v>
      </c>
      <c r="Q172" s="874">
        <v>189.52</v>
      </c>
      <c r="R172" s="874">
        <v>189.52</v>
      </c>
      <c r="S172" s="874">
        <v>2344.62</v>
      </c>
      <c r="T172" s="874">
        <v>2339.46</v>
      </c>
    </row>
    <row r="173" spans="2:20" s="882" customFormat="1" ht="34.9" hidden="1" customHeight="1">
      <c r="B173" s="501">
        <v>43647</v>
      </c>
      <c r="C173" s="873">
        <v>710</v>
      </c>
      <c r="D173" s="873">
        <v>710</v>
      </c>
      <c r="E173" s="873">
        <v>792.87</v>
      </c>
      <c r="F173" s="873">
        <v>797.56</v>
      </c>
      <c r="G173" s="873">
        <v>864.19</v>
      </c>
      <c r="H173" s="873">
        <v>886.94</v>
      </c>
      <c r="I173" s="873">
        <v>717.08</v>
      </c>
      <c r="J173" s="873">
        <v>719.78</v>
      </c>
      <c r="K173" s="873">
        <v>654.85</v>
      </c>
      <c r="L173" s="873">
        <v>656.87</v>
      </c>
      <c r="M173" s="873">
        <v>1032.9000000000001</v>
      </c>
      <c r="N173" s="873">
        <v>1033.33</v>
      </c>
      <c r="O173" s="873">
        <v>127.79</v>
      </c>
      <c r="P173" s="873">
        <v>125.09</v>
      </c>
      <c r="Q173" s="873">
        <v>189.51</v>
      </c>
      <c r="R173" s="873">
        <v>189.51</v>
      </c>
      <c r="S173" s="873">
        <v>2334.42</v>
      </c>
      <c r="T173" s="873">
        <v>2336.5700000000002</v>
      </c>
    </row>
    <row r="174" spans="2:20" s="882" customFormat="1" ht="34.9" hidden="1" customHeight="1">
      <c r="B174" s="503">
        <v>43678</v>
      </c>
      <c r="C174" s="874">
        <v>710</v>
      </c>
      <c r="D174" s="874">
        <v>710</v>
      </c>
      <c r="E174" s="874">
        <v>787.64</v>
      </c>
      <c r="F174" s="874">
        <v>790.45</v>
      </c>
      <c r="G174" s="874">
        <v>867.46</v>
      </c>
      <c r="H174" s="874">
        <v>865.29</v>
      </c>
      <c r="I174" s="874">
        <v>724.83</v>
      </c>
      <c r="J174" s="874">
        <v>725.76</v>
      </c>
      <c r="K174" s="874">
        <v>671.08</v>
      </c>
      <c r="L174" s="874">
        <v>668.7</v>
      </c>
      <c r="M174" s="874">
        <v>991.76</v>
      </c>
      <c r="N174" s="874">
        <v>1006.67</v>
      </c>
      <c r="O174" s="874">
        <v>121.99</v>
      </c>
      <c r="P174" s="874">
        <v>125.66</v>
      </c>
      <c r="Q174" s="874">
        <v>189.52</v>
      </c>
      <c r="R174" s="874">
        <v>189.5</v>
      </c>
      <c r="S174" s="874">
        <v>2339.34</v>
      </c>
      <c r="T174" s="874">
        <v>2336.92</v>
      </c>
    </row>
    <row r="175" spans="2:20" s="882" customFormat="1" ht="34.9" hidden="1" customHeight="1">
      <c r="B175" s="501">
        <v>43709</v>
      </c>
      <c r="C175" s="873">
        <v>710</v>
      </c>
      <c r="D175" s="873">
        <v>710</v>
      </c>
      <c r="E175" s="873">
        <v>777.34</v>
      </c>
      <c r="F175" s="873">
        <v>782.54</v>
      </c>
      <c r="G175" s="873">
        <v>873.75</v>
      </c>
      <c r="H175" s="873">
        <v>877.02</v>
      </c>
      <c r="I175" s="873">
        <v>717.05</v>
      </c>
      <c r="J175" s="873">
        <v>717.55</v>
      </c>
      <c r="K175" s="873">
        <v>658.82</v>
      </c>
      <c r="L175" s="873">
        <v>661.94</v>
      </c>
      <c r="M175" s="873">
        <v>997.74</v>
      </c>
      <c r="N175" s="873">
        <v>998.57</v>
      </c>
      <c r="O175" s="873">
        <v>125.43</v>
      </c>
      <c r="P175" s="873">
        <v>124.08</v>
      </c>
      <c r="Q175" s="873">
        <v>189.45</v>
      </c>
      <c r="R175" s="873">
        <v>189.49</v>
      </c>
      <c r="S175" s="873">
        <v>2336.11</v>
      </c>
      <c r="T175" s="873">
        <v>2338.36</v>
      </c>
    </row>
    <row r="176" spans="2:20" s="882" customFormat="1" ht="34.9" hidden="1" customHeight="1">
      <c r="B176" s="503">
        <v>43739</v>
      </c>
      <c r="C176" s="874">
        <v>710</v>
      </c>
      <c r="D176" s="874">
        <v>710</v>
      </c>
      <c r="E176" s="874">
        <v>793.33</v>
      </c>
      <c r="F176" s="874">
        <v>785.38</v>
      </c>
      <c r="G176" s="874">
        <v>918.42</v>
      </c>
      <c r="H176" s="874">
        <v>898.33</v>
      </c>
      <c r="I176" s="874">
        <v>719.77</v>
      </c>
      <c r="J176" s="874">
        <v>715.38</v>
      </c>
      <c r="K176" s="874">
        <v>653.97</v>
      </c>
      <c r="L176" s="874">
        <v>657.11</v>
      </c>
      <c r="M176" s="874">
        <v>1009.43</v>
      </c>
      <c r="N176" s="874">
        <v>1001.69</v>
      </c>
      <c r="O176" s="874">
        <v>124.43</v>
      </c>
      <c r="P176" s="874">
        <v>122.68</v>
      </c>
      <c r="Q176" s="874">
        <v>189.52</v>
      </c>
      <c r="R176" s="874">
        <v>189.5</v>
      </c>
      <c r="S176" s="874">
        <v>2341.84</v>
      </c>
      <c r="T176" s="874">
        <v>2339.4499999999998</v>
      </c>
    </row>
    <row r="177" spans="2:20" s="882" customFormat="1" ht="34.9" hidden="1" customHeight="1">
      <c r="B177" s="501">
        <v>43770</v>
      </c>
      <c r="C177" s="873">
        <v>710</v>
      </c>
      <c r="D177" s="873">
        <v>710</v>
      </c>
      <c r="E177" s="873">
        <v>782.31</v>
      </c>
      <c r="F177" s="873">
        <v>785.79</v>
      </c>
      <c r="G177" s="873">
        <v>919.42</v>
      </c>
      <c r="H177" s="873">
        <v>915.41</v>
      </c>
      <c r="I177" s="873">
        <v>711.59</v>
      </c>
      <c r="J177" s="873">
        <v>715.94</v>
      </c>
      <c r="K177" s="873">
        <v>649.54999999999995</v>
      </c>
      <c r="L177" s="873">
        <v>653.05999999999995</v>
      </c>
      <c r="M177" s="873">
        <v>1011.37</v>
      </c>
      <c r="N177" s="873">
        <v>1012.51</v>
      </c>
      <c r="O177" s="873">
        <v>122.98</v>
      </c>
      <c r="P177" s="873">
        <v>123.76</v>
      </c>
      <c r="Q177" s="873">
        <v>189.53</v>
      </c>
      <c r="R177" s="873">
        <v>189.53</v>
      </c>
      <c r="S177" s="873">
        <v>2337.4499999999998</v>
      </c>
      <c r="T177" s="873">
        <v>2340.1999999999998</v>
      </c>
    </row>
    <row r="178" spans="2:20" s="882" customFormat="1" ht="34.9" hidden="1" customHeight="1">
      <c r="B178" s="503">
        <v>43800</v>
      </c>
      <c r="C178" s="874">
        <v>710</v>
      </c>
      <c r="D178" s="874">
        <v>710</v>
      </c>
      <c r="E178" s="874">
        <v>796.85</v>
      </c>
      <c r="F178" s="874">
        <v>789.22</v>
      </c>
      <c r="G178" s="874">
        <v>932.28</v>
      </c>
      <c r="H178" s="874">
        <v>930.89</v>
      </c>
      <c r="I178" s="874">
        <v>734.46</v>
      </c>
      <c r="J178" s="874">
        <v>722</v>
      </c>
      <c r="K178" s="874">
        <v>653.85</v>
      </c>
      <c r="L178" s="874">
        <v>651.17999999999995</v>
      </c>
      <c r="M178" s="874">
        <v>1018.55</v>
      </c>
      <c r="N178" s="874">
        <v>1012.86</v>
      </c>
      <c r="O178" s="874">
        <v>119.51</v>
      </c>
      <c r="P178" s="874">
        <v>121.58</v>
      </c>
      <c r="Q178" s="874">
        <v>189.47</v>
      </c>
      <c r="R178" s="874">
        <v>189.5</v>
      </c>
      <c r="S178" s="874">
        <v>2344.62</v>
      </c>
      <c r="T178" s="874">
        <v>2341.4299999999998</v>
      </c>
    </row>
    <row r="179" spans="2:20" s="882" customFormat="1" ht="34.9" hidden="1" customHeight="1">
      <c r="B179" s="215">
        <v>2020</v>
      </c>
      <c r="C179" s="883"/>
      <c r="D179" s="883"/>
      <c r="E179" s="883"/>
      <c r="F179" s="883"/>
      <c r="G179" s="883"/>
      <c r="H179" s="883"/>
      <c r="I179" s="883"/>
      <c r="J179" s="883"/>
      <c r="K179" s="883"/>
      <c r="L179" s="883"/>
      <c r="M179" s="883"/>
      <c r="N179" s="883"/>
      <c r="O179" s="883"/>
      <c r="P179" s="883"/>
      <c r="Q179" s="883"/>
      <c r="R179" s="883"/>
      <c r="S179" s="883"/>
      <c r="T179" s="883"/>
    </row>
    <row r="180" spans="2:20" s="882" customFormat="1" ht="34.9" hidden="1" customHeight="1">
      <c r="B180" s="501">
        <v>43831</v>
      </c>
      <c r="C180" s="873">
        <v>710</v>
      </c>
      <c r="D180" s="873">
        <v>710</v>
      </c>
      <c r="E180" s="873">
        <v>782.77</v>
      </c>
      <c r="F180" s="873">
        <v>789.33</v>
      </c>
      <c r="G180" s="873">
        <v>925.07</v>
      </c>
      <c r="H180" s="873">
        <v>928.64</v>
      </c>
      <c r="I180" s="873">
        <v>731.1</v>
      </c>
      <c r="J180" s="873">
        <v>732.49</v>
      </c>
      <c r="K180" s="873">
        <v>652.53</v>
      </c>
      <c r="L180" s="873">
        <v>650.35</v>
      </c>
      <c r="M180" s="873">
        <v>1024.6600000000001</v>
      </c>
      <c r="N180" s="873">
        <v>1027.07</v>
      </c>
      <c r="O180" s="873">
        <v>119.13</v>
      </c>
      <c r="P180" s="873">
        <v>119.93</v>
      </c>
      <c r="Q180" s="873">
        <v>189.45</v>
      </c>
      <c r="R180" s="873">
        <v>189.46</v>
      </c>
      <c r="S180" s="873">
        <v>2338.4499999999998</v>
      </c>
      <c r="T180" s="873">
        <v>2341.9299999999998</v>
      </c>
    </row>
    <row r="181" spans="2:20" s="882" customFormat="1" ht="34.9" hidden="1" customHeight="1">
      <c r="B181" s="503">
        <v>43862</v>
      </c>
      <c r="C181" s="874">
        <v>710</v>
      </c>
      <c r="D181" s="874">
        <v>710</v>
      </c>
      <c r="E181" s="874">
        <v>775.28</v>
      </c>
      <c r="F181" s="874">
        <v>775.67</v>
      </c>
      <c r="G181" s="874">
        <v>918.99</v>
      </c>
      <c r="H181" s="874">
        <v>923.15</v>
      </c>
      <c r="I181" s="874">
        <v>730.2</v>
      </c>
      <c r="J181" s="874">
        <v>728.1</v>
      </c>
      <c r="K181" s="874">
        <v>645.83000000000004</v>
      </c>
      <c r="L181" s="874">
        <v>646.37</v>
      </c>
      <c r="M181" s="874">
        <v>1012.68</v>
      </c>
      <c r="N181" s="874">
        <v>1016.05</v>
      </c>
      <c r="O181" s="874">
        <v>115.36</v>
      </c>
      <c r="P181" s="874">
        <v>117.51</v>
      </c>
      <c r="Q181" s="874">
        <v>189.41</v>
      </c>
      <c r="R181" s="874">
        <v>189.47</v>
      </c>
      <c r="S181" s="874">
        <v>2320.7399999999998</v>
      </c>
      <c r="T181" s="874">
        <v>2329.15</v>
      </c>
    </row>
    <row r="182" spans="2:20" s="882" customFormat="1" ht="34.9" hidden="1" customHeight="1">
      <c r="B182" s="501">
        <v>43891</v>
      </c>
      <c r="C182" s="873">
        <v>710</v>
      </c>
      <c r="D182" s="873">
        <v>710</v>
      </c>
      <c r="E182" s="873">
        <v>783.06</v>
      </c>
      <c r="F182" s="873">
        <v>789.3</v>
      </c>
      <c r="G182" s="873">
        <v>876.77</v>
      </c>
      <c r="H182" s="873">
        <v>886.71</v>
      </c>
      <c r="I182" s="873">
        <v>740.27</v>
      </c>
      <c r="J182" s="873">
        <v>744.51</v>
      </c>
      <c r="K182" s="873">
        <v>656.57</v>
      </c>
      <c r="L182" s="873">
        <v>663.34</v>
      </c>
      <c r="M182" s="873">
        <v>1002.75</v>
      </c>
      <c r="N182" s="873">
        <v>1014.64</v>
      </c>
      <c r="O182" s="873">
        <v>107.99</v>
      </c>
      <c r="P182" s="873">
        <v>112.73</v>
      </c>
      <c r="Q182" s="873">
        <v>189.19</v>
      </c>
      <c r="R182" s="873">
        <v>189.37</v>
      </c>
      <c r="S182" s="873">
        <v>2256.85</v>
      </c>
      <c r="T182" s="873">
        <v>2304.35</v>
      </c>
    </row>
    <row r="183" spans="2:20" s="882" customFormat="1" ht="34.9" hidden="1" customHeight="1">
      <c r="B183" s="503">
        <v>43922</v>
      </c>
      <c r="C183" s="874">
        <v>710</v>
      </c>
      <c r="D183" s="874">
        <v>710</v>
      </c>
      <c r="E183" s="874">
        <v>771.9</v>
      </c>
      <c r="F183" s="874">
        <v>772.94</v>
      </c>
      <c r="G183" s="874">
        <v>886.26</v>
      </c>
      <c r="H183" s="874">
        <v>881.93</v>
      </c>
      <c r="I183" s="874">
        <v>729.33</v>
      </c>
      <c r="J183" s="874">
        <v>732.59</v>
      </c>
      <c r="K183" s="874">
        <v>667.24</v>
      </c>
      <c r="L183" s="874">
        <v>659.29</v>
      </c>
      <c r="M183" s="874">
        <v>1007.44</v>
      </c>
      <c r="N183" s="874">
        <v>1004.75</v>
      </c>
      <c r="O183" s="874">
        <v>102.17</v>
      </c>
      <c r="P183" s="874">
        <v>103.79</v>
      </c>
      <c r="Q183" s="874">
        <v>189.1</v>
      </c>
      <c r="R183" s="874">
        <v>189.03</v>
      </c>
      <c r="S183" s="874">
        <v>2296.52</v>
      </c>
      <c r="T183" s="874">
        <v>2284.23</v>
      </c>
    </row>
    <row r="184" spans="2:20" s="882" customFormat="1" ht="34.9" hidden="1" customHeight="1">
      <c r="B184" s="501">
        <v>43952</v>
      </c>
      <c r="C184" s="873">
        <v>710</v>
      </c>
      <c r="D184" s="873">
        <v>710</v>
      </c>
      <c r="E184" s="873">
        <v>789.03</v>
      </c>
      <c r="F184" s="873">
        <v>774.56</v>
      </c>
      <c r="G184" s="873">
        <v>877.31</v>
      </c>
      <c r="H184" s="873">
        <v>874.7</v>
      </c>
      <c r="I184" s="873">
        <v>733.81</v>
      </c>
      <c r="J184" s="873">
        <v>733.01</v>
      </c>
      <c r="K184" s="873">
        <v>659.16</v>
      </c>
      <c r="L184" s="873">
        <v>663.35</v>
      </c>
      <c r="M184" s="873">
        <v>991.84</v>
      </c>
      <c r="N184" s="873">
        <v>1001.12</v>
      </c>
      <c r="O184" s="873">
        <v>104.79</v>
      </c>
      <c r="P184" s="873">
        <v>102.25</v>
      </c>
      <c r="Q184" s="873">
        <v>189.14</v>
      </c>
      <c r="R184" s="873">
        <v>189.18</v>
      </c>
      <c r="S184" s="873">
        <v>2305.46</v>
      </c>
      <c r="T184" s="873">
        <v>2299.7800000000002</v>
      </c>
    </row>
    <row r="185" spans="2:20" s="882" customFormat="1" ht="34.9" hidden="1" customHeight="1">
      <c r="B185" s="503">
        <v>43983</v>
      </c>
      <c r="C185" s="874">
        <v>710</v>
      </c>
      <c r="D185" s="874">
        <v>710</v>
      </c>
      <c r="E185" s="874">
        <v>798.84</v>
      </c>
      <c r="F185" s="874">
        <v>799.7</v>
      </c>
      <c r="G185" s="874">
        <v>874.36</v>
      </c>
      <c r="H185" s="874">
        <v>889.98</v>
      </c>
      <c r="I185" s="874">
        <v>747</v>
      </c>
      <c r="J185" s="874">
        <v>745.86</v>
      </c>
      <c r="K185" s="874">
        <v>659.86</v>
      </c>
      <c r="L185" s="874">
        <v>660.64</v>
      </c>
      <c r="M185" s="874">
        <v>1005.68</v>
      </c>
      <c r="N185" s="874">
        <v>1003.17</v>
      </c>
      <c r="O185" s="874">
        <v>103.75</v>
      </c>
      <c r="P185" s="874">
        <v>104.31</v>
      </c>
      <c r="Q185" s="874">
        <v>189.49</v>
      </c>
      <c r="R185" s="874">
        <v>189.41</v>
      </c>
      <c r="S185" s="874">
        <v>2309.58</v>
      </c>
      <c r="T185" s="874">
        <v>2309.15</v>
      </c>
    </row>
    <row r="186" spans="2:20" s="882" customFormat="1" ht="34.9" hidden="1" customHeight="1">
      <c r="B186" s="501">
        <v>44013</v>
      </c>
      <c r="C186" s="873">
        <v>710</v>
      </c>
      <c r="D186" s="873">
        <v>710</v>
      </c>
      <c r="E186" s="873">
        <v>833.74</v>
      </c>
      <c r="F186" s="873">
        <v>812.27</v>
      </c>
      <c r="G186" s="873">
        <v>918.21</v>
      </c>
      <c r="H186" s="873">
        <v>897.31</v>
      </c>
      <c r="I186" s="873">
        <v>774.56</v>
      </c>
      <c r="J186" s="873">
        <v>759.03</v>
      </c>
      <c r="K186" s="873">
        <v>676.38</v>
      </c>
      <c r="L186" s="873">
        <v>664.71</v>
      </c>
      <c r="M186" s="873">
        <v>1014.87</v>
      </c>
      <c r="N186" s="873">
        <v>1013.65</v>
      </c>
      <c r="O186" s="873">
        <v>102.48</v>
      </c>
      <c r="P186" s="873">
        <v>103.59</v>
      </c>
      <c r="Q186" s="873">
        <v>189.5</v>
      </c>
      <c r="R186" s="873">
        <v>189.5</v>
      </c>
      <c r="S186" s="873">
        <v>2322.86</v>
      </c>
      <c r="T186" s="873">
        <v>2312.91</v>
      </c>
    </row>
    <row r="187" spans="2:20" s="882" customFormat="1" ht="34.9" hidden="1" customHeight="1">
      <c r="B187" s="503">
        <v>44044</v>
      </c>
      <c r="C187" s="874">
        <v>710</v>
      </c>
      <c r="D187" s="874">
        <v>710</v>
      </c>
      <c r="E187" s="874">
        <v>845.93</v>
      </c>
      <c r="F187" s="874">
        <v>840.54</v>
      </c>
      <c r="G187" s="874">
        <v>947.99</v>
      </c>
      <c r="H187" s="874">
        <v>933.21</v>
      </c>
      <c r="I187" s="874">
        <v>785.95</v>
      </c>
      <c r="J187" s="874">
        <v>933.21</v>
      </c>
      <c r="K187" s="874">
        <v>672.6</v>
      </c>
      <c r="L187" s="874">
        <v>670.58</v>
      </c>
      <c r="M187" s="874">
        <v>1037.54</v>
      </c>
      <c r="N187" s="874">
        <v>1025.78</v>
      </c>
      <c r="O187" s="874">
        <v>96.92</v>
      </c>
      <c r="P187" s="874">
        <v>97.67</v>
      </c>
      <c r="Q187" s="874">
        <v>189.51</v>
      </c>
      <c r="R187" s="874">
        <v>189.52</v>
      </c>
      <c r="S187" s="874">
        <v>2326.21</v>
      </c>
      <c r="T187" s="874">
        <v>2324.63</v>
      </c>
    </row>
    <row r="188" spans="2:20" s="882" customFormat="1" ht="34.9" hidden="1" customHeight="1">
      <c r="B188" s="501">
        <v>44075</v>
      </c>
      <c r="C188" s="873">
        <v>710</v>
      </c>
      <c r="D188" s="873">
        <v>710</v>
      </c>
      <c r="E188" s="873">
        <v>834.02</v>
      </c>
      <c r="F188" s="873">
        <v>838.26</v>
      </c>
      <c r="G188" s="873">
        <v>912.67</v>
      </c>
      <c r="H188" s="873">
        <v>921.85</v>
      </c>
      <c r="I188" s="873">
        <v>771.78</v>
      </c>
      <c r="J188" s="873">
        <v>776.94</v>
      </c>
      <c r="K188" s="873">
        <v>673.69</v>
      </c>
      <c r="L188" s="873">
        <v>673.16</v>
      </c>
      <c r="M188" s="873">
        <v>1043.4100000000001</v>
      </c>
      <c r="N188" s="873">
        <v>1043.2</v>
      </c>
      <c r="O188" s="873">
        <v>91.05</v>
      </c>
      <c r="P188" s="873">
        <v>94.31</v>
      </c>
      <c r="Q188" s="873">
        <v>189.5</v>
      </c>
      <c r="R188" s="873">
        <v>189.51</v>
      </c>
      <c r="S188" s="873">
        <v>2319.38</v>
      </c>
      <c r="T188" s="873">
        <v>2323.3200000000002</v>
      </c>
    </row>
    <row r="189" spans="2:20" s="882" customFormat="1" ht="34.9" hidden="1" customHeight="1">
      <c r="B189" s="503">
        <v>44105</v>
      </c>
      <c r="C189" s="874">
        <v>710</v>
      </c>
      <c r="D189" s="874">
        <v>710</v>
      </c>
      <c r="E189" s="874">
        <v>837.29</v>
      </c>
      <c r="F189" s="874">
        <v>837.35</v>
      </c>
      <c r="G189" s="874">
        <v>926.95</v>
      </c>
      <c r="H189" s="874">
        <v>923.03</v>
      </c>
      <c r="I189" s="874">
        <v>781.88</v>
      </c>
      <c r="J189" s="874">
        <v>779.19</v>
      </c>
      <c r="K189" s="874">
        <v>681.83</v>
      </c>
      <c r="L189" s="874">
        <v>675.06</v>
      </c>
      <c r="M189" s="874">
        <v>1059.19</v>
      </c>
      <c r="N189" s="874">
        <v>1056.51</v>
      </c>
      <c r="O189" s="874">
        <v>86.76</v>
      </c>
      <c r="P189" s="874">
        <v>90.1</v>
      </c>
      <c r="Q189" s="874">
        <v>189.52</v>
      </c>
      <c r="R189" s="874">
        <v>189.5</v>
      </c>
      <c r="S189" s="874">
        <v>2325.29</v>
      </c>
      <c r="T189" s="874">
        <v>2323.25</v>
      </c>
    </row>
    <row r="190" spans="2:20" s="882" customFormat="1" ht="34.9" hidden="1" customHeight="1">
      <c r="B190" s="501">
        <v>44136</v>
      </c>
      <c r="C190" s="873">
        <v>710</v>
      </c>
      <c r="D190" s="873">
        <v>710</v>
      </c>
      <c r="E190" s="873">
        <v>850.97</v>
      </c>
      <c r="F190" s="873">
        <v>840.57</v>
      </c>
      <c r="G190" s="873">
        <v>948.28</v>
      </c>
      <c r="H190" s="873">
        <v>937.13</v>
      </c>
      <c r="I190" s="873">
        <v>787.08</v>
      </c>
      <c r="J190" s="873">
        <v>780.73</v>
      </c>
      <c r="K190" s="873">
        <v>684.36</v>
      </c>
      <c r="L190" s="873">
        <v>681.9</v>
      </c>
      <c r="M190" s="873">
        <v>1078.92</v>
      </c>
      <c r="N190" s="873">
        <v>1076.2</v>
      </c>
      <c r="O190" s="873">
        <v>90.51</v>
      </c>
      <c r="P190" s="873">
        <v>88.78</v>
      </c>
      <c r="Q190" s="873">
        <v>189.51</v>
      </c>
      <c r="R190" s="873">
        <v>189.51</v>
      </c>
      <c r="S190" s="873">
        <v>2325.83</v>
      </c>
      <c r="T190" s="873">
        <v>2324.7800000000002</v>
      </c>
    </row>
    <row r="191" spans="2:20" s="882" customFormat="1" ht="34.9" hidden="1" customHeight="1">
      <c r="B191" s="503">
        <v>44166</v>
      </c>
      <c r="C191" s="874">
        <v>710</v>
      </c>
      <c r="D191" s="874">
        <v>710</v>
      </c>
      <c r="E191" s="874">
        <v>873.5</v>
      </c>
      <c r="F191" s="874">
        <v>864.76</v>
      </c>
      <c r="G191" s="874">
        <v>968.46</v>
      </c>
      <c r="H191" s="874">
        <v>955.11</v>
      </c>
      <c r="I191" s="874">
        <v>805.86</v>
      </c>
      <c r="J191" s="874">
        <v>799.45</v>
      </c>
      <c r="K191" s="874">
        <v>689.17</v>
      </c>
      <c r="L191" s="874">
        <v>684.78</v>
      </c>
      <c r="M191" s="874">
        <v>1087.17</v>
      </c>
      <c r="N191" s="874">
        <v>1086.42</v>
      </c>
      <c r="O191" s="874">
        <v>96.42</v>
      </c>
      <c r="P191" s="874">
        <v>92.18</v>
      </c>
      <c r="Q191" s="874">
        <v>189.5</v>
      </c>
      <c r="R191" s="874">
        <v>189.47</v>
      </c>
      <c r="S191" s="874">
        <v>2335</v>
      </c>
      <c r="T191" s="874">
        <v>2332.0100000000002</v>
      </c>
    </row>
    <row r="192" spans="2:20" s="882" customFormat="1" ht="34.9" hidden="1" customHeight="1">
      <c r="B192" s="215">
        <v>2021</v>
      </c>
      <c r="C192" s="883"/>
      <c r="D192" s="883"/>
      <c r="E192" s="883"/>
      <c r="F192" s="883"/>
      <c r="G192" s="883"/>
      <c r="H192" s="883"/>
      <c r="I192" s="883"/>
      <c r="J192" s="883"/>
      <c r="K192" s="883"/>
      <c r="L192" s="883"/>
      <c r="M192" s="883"/>
      <c r="N192" s="883"/>
      <c r="O192" s="883"/>
      <c r="P192" s="883"/>
      <c r="Q192" s="883"/>
      <c r="R192" s="883"/>
      <c r="S192" s="883"/>
      <c r="T192" s="883"/>
    </row>
    <row r="193" spans="2:20" s="882" customFormat="1" ht="34.9" hidden="1" customHeight="1">
      <c r="B193" s="501">
        <v>44197</v>
      </c>
      <c r="C193" s="873">
        <v>710</v>
      </c>
      <c r="D193" s="873">
        <v>710</v>
      </c>
      <c r="E193" s="873">
        <v>862.59</v>
      </c>
      <c r="F193" s="873">
        <v>865.43</v>
      </c>
      <c r="G193" s="873">
        <v>974.33</v>
      </c>
      <c r="H193" s="873">
        <v>969.33</v>
      </c>
      <c r="I193" s="873">
        <v>798.34</v>
      </c>
      <c r="J193" s="873">
        <v>801.63</v>
      </c>
      <c r="K193" s="873">
        <v>679</v>
      </c>
      <c r="L193" s="873">
        <v>685.42</v>
      </c>
      <c r="M193" s="873">
        <v>1105.79</v>
      </c>
      <c r="N193" s="873">
        <v>1098.44</v>
      </c>
      <c r="O193" s="873">
        <v>97.17</v>
      </c>
      <c r="P193" s="873">
        <v>95.86</v>
      </c>
      <c r="Q193" s="873">
        <v>189.49</v>
      </c>
      <c r="R193" s="873">
        <v>189.47</v>
      </c>
      <c r="S193" s="873">
        <v>2347.7199999999998</v>
      </c>
      <c r="T193" s="873">
        <v>2344.3200000000002</v>
      </c>
    </row>
    <row r="194" spans="2:20" s="882" customFormat="1" ht="34.9" hidden="1" customHeight="1">
      <c r="B194" s="503">
        <v>44228</v>
      </c>
      <c r="C194" s="874">
        <v>710</v>
      </c>
      <c r="D194" s="874">
        <v>710</v>
      </c>
      <c r="E194" s="874">
        <v>858.26</v>
      </c>
      <c r="F194" s="874">
        <v>860.33</v>
      </c>
      <c r="G194" s="874">
        <v>990.32</v>
      </c>
      <c r="H194" s="874">
        <v>985.95</v>
      </c>
      <c r="I194" s="874">
        <v>782.38</v>
      </c>
      <c r="J194" s="874">
        <v>792.6</v>
      </c>
      <c r="K194" s="874">
        <v>666.95</v>
      </c>
      <c r="L194" s="874">
        <v>675.17</v>
      </c>
      <c r="M194" s="874">
        <v>1097.69</v>
      </c>
      <c r="N194" s="874">
        <v>1100.54</v>
      </c>
      <c r="O194" s="874">
        <v>95.72</v>
      </c>
      <c r="P194" s="874">
        <v>100.21</v>
      </c>
      <c r="Q194" s="874">
        <v>189.5</v>
      </c>
      <c r="R194" s="874">
        <v>189.5</v>
      </c>
      <c r="S194" s="874">
        <v>2347.88</v>
      </c>
      <c r="T194" s="874">
        <v>2349.09</v>
      </c>
    </row>
    <row r="195" spans="2:20" s="882" customFormat="1" ht="34.9" hidden="1" customHeight="1">
      <c r="B195" s="501">
        <v>44256</v>
      </c>
      <c r="C195" s="873">
        <v>710</v>
      </c>
      <c r="D195" s="873">
        <v>710</v>
      </c>
      <c r="E195" s="873">
        <v>832.17</v>
      </c>
      <c r="F195" s="873">
        <v>846.27</v>
      </c>
      <c r="G195" s="873">
        <v>975.68</v>
      </c>
      <c r="H195" s="873">
        <v>984.77</v>
      </c>
      <c r="I195" s="873">
        <v>752.9</v>
      </c>
      <c r="J195" s="873">
        <v>765.08</v>
      </c>
      <c r="K195" s="873">
        <v>641.12</v>
      </c>
      <c r="L195" s="873">
        <v>653.91999999999996</v>
      </c>
      <c r="M195" s="873">
        <v>1082.93</v>
      </c>
      <c r="N195" s="873">
        <v>1091.82</v>
      </c>
      <c r="O195" s="873">
        <v>85.35</v>
      </c>
      <c r="P195" s="873">
        <v>92.66</v>
      </c>
      <c r="Q195" s="873">
        <v>189.52</v>
      </c>
      <c r="R195" s="873">
        <v>189.5</v>
      </c>
      <c r="S195" s="873">
        <v>2350.0500000000002</v>
      </c>
      <c r="T195" s="873">
        <v>2350.83</v>
      </c>
    </row>
    <row r="196" spans="2:20" s="882" customFormat="1" ht="34.9" hidden="1" customHeight="1">
      <c r="B196" s="503">
        <v>44287</v>
      </c>
      <c r="C196" s="874">
        <v>710</v>
      </c>
      <c r="D196" s="874">
        <v>710</v>
      </c>
      <c r="E196" s="874">
        <v>862.42</v>
      </c>
      <c r="F196" s="874">
        <v>849.55</v>
      </c>
      <c r="G196" s="874">
        <v>991.81</v>
      </c>
      <c r="H196" s="874">
        <v>984.2</v>
      </c>
      <c r="I196" s="874">
        <v>781.37</v>
      </c>
      <c r="J196" s="874">
        <v>769.38</v>
      </c>
      <c r="K196" s="874">
        <v>654.46</v>
      </c>
      <c r="L196" s="874">
        <v>651.62</v>
      </c>
      <c r="M196" s="874">
        <v>1098.51</v>
      </c>
      <c r="N196" s="874">
        <v>1089.42</v>
      </c>
      <c r="O196" s="874">
        <v>86.62</v>
      </c>
      <c r="P196" s="874">
        <v>86.82</v>
      </c>
      <c r="Q196" s="874">
        <v>189.53</v>
      </c>
      <c r="R196" s="874">
        <v>189.52</v>
      </c>
      <c r="S196" s="874">
        <v>2361.5300000000002</v>
      </c>
      <c r="T196" s="874">
        <v>2356.88</v>
      </c>
    </row>
    <row r="197" spans="2:20" s="882" customFormat="1" ht="34.9" hidden="1" customHeight="1">
      <c r="B197" s="501">
        <v>44317</v>
      </c>
      <c r="C197" s="873">
        <v>710</v>
      </c>
      <c r="D197" s="873">
        <v>710</v>
      </c>
      <c r="E197" s="873">
        <v>867.04</v>
      </c>
      <c r="F197" s="873">
        <v>862.71</v>
      </c>
      <c r="G197" s="873">
        <v>1008.91</v>
      </c>
      <c r="H197" s="873">
        <v>998.87</v>
      </c>
      <c r="I197" s="873">
        <v>790.54</v>
      </c>
      <c r="J197" s="873">
        <v>786.66</v>
      </c>
      <c r="K197" s="873">
        <v>648.13</v>
      </c>
      <c r="L197" s="873">
        <v>650.88</v>
      </c>
      <c r="M197" s="873">
        <v>1117.3599999999999</v>
      </c>
      <c r="N197" s="873">
        <v>1105.03</v>
      </c>
      <c r="O197" s="873">
        <v>82.93</v>
      </c>
      <c r="P197" s="873">
        <v>84.82</v>
      </c>
      <c r="Q197" s="873">
        <v>189.5</v>
      </c>
      <c r="R197" s="873">
        <v>189.52</v>
      </c>
      <c r="S197" s="873">
        <v>2363.1799999999998</v>
      </c>
      <c r="T197" s="873">
        <v>2361.42</v>
      </c>
    </row>
    <row r="198" spans="2:20" s="882" customFormat="1" ht="34.9" hidden="1" customHeight="1">
      <c r="B198" s="503">
        <v>44348</v>
      </c>
      <c r="C198" s="874">
        <v>710</v>
      </c>
      <c r="D198" s="874">
        <v>710</v>
      </c>
      <c r="E198" s="874">
        <v>845.82</v>
      </c>
      <c r="F198" s="874">
        <v>856.52</v>
      </c>
      <c r="G198" s="874">
        <v>984.38</v>
      </c>
      <c r="H198" s="874">
        <v>996.97</v>
      </c>
      <c r="I198" s="874">
        <v>771.36</v>
      </c>
      <c r="J198" s="874">
        <v>783.2</v>
      </c>
      <c r="K198" s="874">
        <v>643.20000000000005</v>
      </c>
      <c r="L198" s="874">
        <v>645.83000000000004</v>
      </c>
      <c r="M198" s="874">
        <v>1100.78</v>
      </c>
      <c r="N198" s="874">
        <v>1106.53</v>
      </c>
      <c r="O198" s="874">
        <v>81.33</v>
      </c>
      <c r="P198" s="874">
        <v>82.39</v>
      </c>
      <c r="Q198" s="874">
        <v>189.52</v>
      </c>
      <c r="R198" s="874">
        <v>189.52</v>
      </c>
      <c r="S198" s="874">
        <v>2360.5100000000002</v>
      </c>
      <c r="T198" s="874">
        <v>2361.4299999999998</v>
      </c>
    </row>
    <row r="199" spans="2:20" s="882" customFormat="1" ht="34.9" hidden="1" customHeight="1">
      <c r="B199" s="501">
        <v>44378</v>
      </c>
      <c r="C199" s="873">
        <v>710</v>
      </c>
      <c r="D199" s="873">
        <v>710</v>
      </c>
      <c r="E199" s="873">
        <v>842.73</v>
      </c>
      <c r="F199" s="873">
        <v>840.89</v>
      </c>
      <c r="G199" s="873">
        <v>990</v>
      </c>
      <c r="H199" s="873">
        <v>983.28</v>
      </c>
      <c r="I199" s="873">
        <v>781.93</v>
      </c>
      <c r="J199" s="873">
        <v>773.91</v>
      </c>
      <c r="K199" s="873">
        <v>647.41999999999996</v>
      </c>
      <c r="L199" s="873">
        <v>643.73</v>
      </c>
      <c r="M199" s="873">
        <v>1097.9100000000001</v>
      </c>
      <c r="N199" s="873">
        <v>1097.74</v>
      </c>
      <c r="O199" s="873">
        <v>83.08</v>
      </c>
      <c r="P199" s="873">
        <v>82.43</v>
      </c>
      <c r="Q199" s="873">
        <v>189.51</v>
      </c>
      <c r="R199" s="873">
        <v>189.5</v>
      </c>
      <c r="S199" s="873">
        <v>2365.38</v>
      </c>
      <c r="T199" s="873">
        <v>2362.2199999999998</v>
      </c>
    </row>
    <row r="200" spans="2:20" s="882" customFormat="1" ht="34.9" hidden="1" customHeight="1">
      <c r="B200" s="503">
        <v>44409</v>
      </c>
      <c r="C200" s="874">
        <v>710</v>
      </c>
      <c r="D200" s="874">
        <v>710</v>
      </c>
      <c r="E200" s="874">
        <v>839.96</v>
      </c>
      <c r="F200" s="874">
        <v>837.24</v>
      </c>
      <c r="G200" s="874">
        <v>979.44</v>
      </c>
      <c r="H200" s="874">
        <v>981.35</v>
      </c>
      <c r="I200" s="874">
        <v>776.38</v>
      </c>
      <c r="J200" s="874">
        <v>778.2</v>
      </c>
      <c r="K200" s="874">
        <v>646.72</v>
      </c>
      <c r="L200" s="874">
        <v>647.29999999999995</v>
      </c>
      <c r="M200" s="874">
        <v>1098.9100000000001</v>
      </c>
      <c r="N200" s="874">
        <v>1097.42</v>
      </c>
      <c r="O200" s="874">
        <v>84.81</v>
      </c>
      <c r="P200" s="874">
        <v>83.9</v>
      </c>
      <c r="Q200" s="874">
        <v>189.51</v>
      </c>
      <c r="R200" s="874">
        <v>189.52</v>
      </c>
      <c r="S200" s="874">
        <v>2363.1799999999998</v>
      </c>
      <c r="T200" s="874">
        <v>2363.15</v>
      </c>
    </row>
    <row r="201" spans="2:20" s="882" customFormat="1" ht="34.9" hidden="1" customHeight="1">
      <c r="B201" s="501">
        <v>44440</v>
      </c>
      <c r="C201" s="873">
        <v>710</v>
      </c>
      <c r="D201" s="873">
        <v>710</v>
      </c>
      <c r="E201" s="873">
        <v>825.1</v>
      </c>
      <c r="F201" s="873">
        <v>836.75</v>
      </c>
      <c r="G201" s="873">
        <v>955.88</v>
      </c>
      <c r="H201" s="873">
        <v>976.45</v>
      </c>
      <c r="I201" s="873">
        <v>761.53</v>
      </c>
      <c r="J201" s="873">
        <v>770.39</v>
      </c>
      <c r="K201" s="873">
        <v>634.99</v>
      </c>
      <c r="L201" s="873">
        <v>645.23</v>
      </c>
      <c r="M201" s="873">
        <v>1098.81</v>
      </c>
      <c r="N201" s="873">
        <v>1100.52</v>
      </c>
      <c r="O201" s="873">
        <v>79.72</v>
      </c>
      <c r="P201" s="873">
        <v>83.11</v>
      </c>
      <c r="Q201" s="873">
        <v>189.49</v>
      </c>
      <c r="R201" s="873">
        <v>189.51</v>
      </c>
      <c r="S201" s="873">
        <v>2356.2800000000002</v>
      </c>
      <c r="T201" s="873">
        <v>2362.25</v>
      </c>
    </row>
    <row r="202" spans="2:20" s="882" customFormat="1" ht="34.9" hidden="1" customHeight="1">
      <c r="B202" s="503">
        <v>44470</v>
      </c>
      <c r="C202" s="874">
        <v>710</v>
      </c>
      <c r="D202" s="874">
        <v>710</v>
      </c>
      <c r="E202" s="874">
        <v>821.51</v>
      </c>
      <c r="F202" s="874">
        <v>824.23</v>
      </c>
      <c r="G202" s="874">
        <v>972.48</v>
      </c>
      <c r="H202" s="874">
        <v>972.38</v>
      </c>
      <c r="I202" s="874">
        <v>775.85</v>
      </c>
      <c r="J202" s="874">
        <v>769.32</v>
      </c>
      <c r="K202" s="874">
        <v>623.76</v>
      </c>
      <c r="L202" s="874">
        <v>628.64</v>
      </c>
      <c r="M202" s="874">
        <v>1109.5899999999999</v>
      </c>
      <c r="N202" s="874">
        <v>1106.72</v>
      </c>
      <c r="O202" s="874">
        <v>73.98</v>
      </c>
      <c r="P202" s="874">
        <v>77.28</v>
      </c>
      <c r="Q202" s="874">
        <v>189.49</v>
      </c>
      <c r="R202" s="874">
        <v>189.51</v>
      </c>
      <c r="S202" s="874">
        <v>2356.13</v>
      </c>
      <c r="T202" s="874">
        <v>2356.59</v>
      </c>
    </row>
    <row r="203" spans="2:20" s="882" customFormat="1" ht="34.9" hidden="1" customHeight="1">
      <c r="B203" s="501">
        <v>44501</v>
      </c>
      <c r="C203" s="873">
        <v>710</v>
      </c>
      <c r="D203" s="873">
        <v>710</v>
      </c>
      <c r="E203" s="873">
        <v>803.99</v>
      </c>
      <c r="F203" s="873">
        <v>811.53</v>
      </c>
      <c r="G203" s="873">
        <v>946.64</v>
      </c>
      <c r="H203" s="873">
        <v>957.43</v>
      </c>
      <c r="I203" s="873">
        <v>771.61</v>
      </c>
      <c r="J203" s="873">
        <v>771.31</v>
      </c>
      <c r="K203" s="873">
        <v>628.47</v>
      </c>
      <c r="L203" s="873">
        <v>623.79999999999995</v>
      </c>
      <c r="M203" s="873">
        <v>1115.27</v>
      </c>
      <c r="N203" s="873">
        <v>1112.47</v>
      </c>
      <c r="O203" s="873">
        <v>55.15</v>
      </c>
      <c r="P203" s="873">
        <v>67.260000000000005</v>
      </c>
      <c r="Q203" s="873">
        <v>189.46</v>
      </c>
      <c r="R203" s="873">
        <v>189.49</v>
      </c>
      <c r="S203" s="873">
        <v>2349.12</v>
      </c>
      <c r="T203" s="873">
        <v>2351.71</v>
      </c>
    </row>
    <row r="204" spans="2:20" s="882" customFormat="1" ht="34.9" hidden="1" customHeight="1">
      <c r="B204" s="503">
        <v>44531</v>
      </c>
      <c r="C204" s="874">
        <v>710</v>
      </c>
      <c r="D204" s="874">
        <v>710</v>
      </c>
      <c r="E204" s="874">
        <v>805.02</v>
      </c>
      <c r="F204" s="874">
        <v>803.11</v>
      </c>
      <c r="G204" s="874">
        <v>958.23</v>
      </c>
      <c r="H204" s="874">
        <v>944.9</v>
      </c>
      <c r="I204" s="874">
        <v>775.74</v>
      </c>
      <c r="J204" s="874">
        <v>771.56</v>
      </c>
      <c r="K204" s="874">
        <v>617.45000000000005</v>
      </c>
      <c r="L204" s="874">
        <v>624.38</v>
      </c>
      <c r="M204" s="874">
        <v>1116</v>
      </c>
      <c r="N204" s="874">
        <v>1116.17</v>
      </c>
      <c r="O204" s="874">
        <v>55.04</v>
      </c>
      <c r="P204" s="874">
        <v>53.52</v>
      </c>
      <c r="Q204" s="874">
        <v>189.34</v>
      </c>
      <c r="R204" s="874">
        <v>189.39</v>
      </c>
      <c r="S204" s="874">
        <v>2348.65</v>
      </c>
      <c r="T204" s="874">
        <v>2347.5700000000002</v>
      </c>
    </row>
    <row r="205" spans="2:20" s="882" customFormat="1" ht="34.9" hidden="1" customHeight="1">
      <c r="B205" s="215">
        <v>2022</v>
      </c>
      <c r="C205" s="883"/>
      <c r="D205" s="883"/>
      <c r="E205" s="883"/>
      <c r="F205" s="883"/>
      <c r="G205" s="883"/>
      <c r="H205" s="883"/>
      <c r="I205" s="883"/>
      <c r="J205" s="883"/>
      <c r="K205" s="883"/>
      <c r="L205" s="883"/>
      <c r="M205" s="883"/>
      <c r="N205" s="883"/>
      <c r="O205" s="883"/>
      <c r="P205" s="883"/>
      <c r="Q205" s="883"/>
      <c r="R205" s="883"/>
      <c r="S205" s="883"/>
      <c r="T205" s="883"/>
    </row>
    <row r="206" spans="2:20" s="882" customFormat="1" ht="34.9" hidden="1" customHeight="1">
      <c r="B206" s="501">
        <v>44562</v>
      </c>
      <c r="C206" s="873">
        <v>710</v>
      </c>
      <c r="D206" s="873">
        <v>710</v>
      </c>
      <c r="E206" s="873">
        <v>793.58</v>
      </c>
      <c r="F206" s="873">
        <v>805.47</v>
      </c>
      <c r="G206" s="873">
        <v>953.71</v>
      </c>
      <c r="H206" s="873">
        <v>964.02</v>
      </c>
      <c r="I206" s="873">
        <v>763.57</v>
      </c>
      <c r="J206" s="873">
        <v>774.34</v>
      </c>
      <c r="K206" s="873">
        <v>615.76</v>
      </c>
      <c r="L206" s="873">
        <v>618.71</v>
      </c>
      <c r="M206" s="873">
        <v>1117.3900000000001</v>
      </c>
      <c r="N206" s="873">
        <v>1118.3699999999999</v>
      </c>
      <c r="O206" s="873">
        <v>52.42</v>
      </c>
      <c r="P206" s="873">
        <v>52.45</v>
      </c>
      <c r="Q206" s="873">
        <v>189.44</v>
      </c>
      <c r="R206" s="873">
        <v>189.4</v>
      </c>
      <c r="S206" s="873">
        <v>2345.63</v>
      </c>
      <c r="T206" s="873">
        <v>2350.1</v>
      </c>
    </row>
    <row r="207" spans="2:20" s="882" customFormat="1" ht="34.9" hidden="1" customHeight="1">
      <c r="B207" s="503">
        <v>44593</v>
      </c>
      <c r="C207" s="874">
        <v>710</v>
      </c>
      <c r="D207" s="874">
        <v>710</v>
      </c>
      <c r="E207" s="874">
        <v>792.44</v>
      </c>
      <c r="F207" s="874">
        <v>805.52</v>
      </c>
      <c r="G207" s="874">
        <v>948.67</v>
      </c>
      <c r="H207" s="874">
        <v>961.7</v>
      </c>
      <c r="I207" s="874">
        <v>767.08</v>
      </c>
      <c r="J207" s="874">
        <v>769.98</v>
      </c>
      <c r="K207" s="874">
        <v>615.09</v>
      </c>
      <c r="L207" s="874">
        <v>617</v>
      </c>
      <c r="M207" s="874">
        <v>1126.1500000000001</v>
      </c>
      <c r="N207" s="874">
        <v>1120.42</v>
      </c>
      <c r="O207" s="874">
        <v>50.48</v>
      </c>
      <c r="P207" s="874">
        <v>52.18</v>
      </c>
      <c r="Q207" s="874">
        <v>189.45</v>
      </c>
      <c r="R207" s="874">
        <v>189.44</v>
      </c>
      <c r="S207" s="874">
        <v>2344.4699999999998</v>
      </c>
      <c r="T207" s="874">
        <v>2349.5300000000002</v>
      </c>
    </row>
    <row r="208" spans="2:20" s="882" customFormat="1" ht="34.9" hidden="1" customHeight="1">
      <c r="B208" s="501">
        <v>44621</v>
      </c>
      <c r="C208" s="873">
        <v>710</v>
      </c>
      <c r="D208" s="873">
        <v>710</v>
      </c>
      <c r="E208" s="873">
        <v>793.29</v>
      </c>
      <c r="F208" s="873">
        <v>782.45</v>
      </c>
      <c r="G208" s="873">
        <v>932.25</v>
      </c>
      <c r="H208" s="873">
        <v>936.13</v>
      </c>
      <c r="I208" s="873">
        <v>768.53</v>
      </c>
      <c r="J208" s="873">
        <v>764.74</v>
      </c>
      <c r="K208" s="873">
        <v>581.48</v>
      </c>
      <c r="L208" s="873">
        <v>600.22</v>
      </c>
      <c r="M208" s="873">
        <v>1119.43</v>
      </c>
      <c r="N208" s="873">
        <v>1120.21</v>
      </c>
      <c r="O208" s="873">
        <v>48.49</v>
      </c>
      <c r="P208" s="873">
        <v>48.78</v>
      </c>
      <c r="Q208" s="873">
        <v>189.45</v>
      </c>
      <c r="R208" s="873">
        <v>189.45</v>
      </c>
      <c r="S208" s="873">
        <v>2338.5300000000002</v>
      </c>
      <c r="T208" s="873">
        <v>2339.25</v>
      </c>
    </row>
    <row r="209" spans="2:20" s="882" customFormat="1" ht="34.9" hidden="1" customHeight="1">
      <c r="B209" s="503">
        <v>44652</v>
      </c>
      <c r="C209" s="874">
        <v>710</v>
      </c>
      <c r="D209" s="874">
        <v>710</v>
      </c>
      <c r="E209" s="874">
        <v>747.38</v>
      </c>
      <c r="F209" s="874">
        <v>769.92</v>
      </c>
      <c r="G209" s="874">
        <v>889.92</v>
      </c>
      <c r="H209" s="874">
        <v>921.4</v>
      </c>
      <c r="I209" s="874">
        <v>732.53</v>
      </c>
      <c r="J209" s="874">
        <v>753.95</v>
      </c>
      <c r="K209" s="874">
        <v>546.30999999999995</v>
      </c>
      <c r="L209" s="874">
        <v>563.53</v>
      </c>
      <c r="M209" s="874">
        <v>1076.5999999999999</v>
      </c>
      <c r="N209" s="874">
        <v>1107.44</v>
      </c>
      <c r="O209" s="874">
        <v>48.02</v>
      </c>
      <c r="P209" s="874">
        <v>48.34</v>
      </c>
      <c r="Q209" s="874">
        <v>189.5</v>
      </c>
      <c r="R209" s="874">
        <v>189.51</v>
      </c>
      <c r="S209" s="874">
        <v>2320.89</v>
      </c>
      <c r="T209" s="874">
        <v>2329.42</v>
      </c>
    </row>
    <row r="210" spans="2:20" s="882" customFormat="1" ht="34.9" hidden="1" customHeight="1">
      <c r="B210" s="501">
        <v>44682</v>
      </c>
      <c r="C210" s="873">
        <v>710</v>
      </c>
      <c r="D210" s="873">
        <v>710</v>
      </c>
      <c r="E210" s="873">
        <v>763.73</v>
      </c>
      <c r="F210" s="873">
        <v>751.49</v>
      </c>
      <c r="G210" s="873">
        <v>896.46</v>
      </c>
      <c r="H210" s="873">
        <v>883.28</v>
      </c>
      <c r="I210" s="873">
        <v>740.31</v>
      </c>
      <c r="J210" s="873">
        <v>723.8</v>
      </c>
      <c r="K210" s="873">
        <v>555.27</v>
      </c>
      <c r="L210" s="873">
        <v>551.86</v>
      </c>
      <c r="M210" s="873">
        <v>1066.3499999999999</v>
      </c>
      <c r="N210" s="873">
        <v>1058.6300000000001</v>
      </c>
      <c r="O210" s="873">
        <v>43.37</v>
      </c>
      <c r="P210" s="873">
        <v>45.28</v>
      </c>
      <c r="Q210" s="873">
        <v>189.49</v>
      </c>
      <c r="R210" s="873">
        <v>189.48</v>
      </c>
      <c r="S210" s="873">
        <v>2322.94</v>
      </c>
      <c r="T210" s="873">
        <v>2318.91</v>
      </c>
    </row>
    <row r="211" spans="2:20" s="882" customFormat="1" ht="34.9" hidden="1" customHeight="1">
      <c r="B211" s="503">
        <v>44713</v>
      </c>
      <c r="C211" s="874">
        <v>710</v>
      </c>
      <c r="D211" s="874">
        <v>710</v>
      </c>
      <c r="E211" s="874">
        <v>742.97</v>
      </c>
      <c r="F211" s="874">
        <v>751.04</v>
      </c>
      <c r="G211" s="874">
        <v>862.24</v>
      </c>
      <c r="H211" s="874">
        <v>875.35</v>
      </c>
      <c r="I211" s="874">
        <v>744.89</v>
      </c>
      <c r="J211" s="874">
        <v>732.28</v>
      </c>
      <c r="K211" s="874">
        <v>520.6</v>
      </c>
      <c r="L211" s="874">
        <v>530.30999999999995</v>
      </c>
      <c r="M211" s="874">
        <v>1061.46</v>
      </c>
      <c r="N211" s="874">
        <v>1061.43</v>
      </c>
      <c r="O211" s="874">
        <v>42.77</v>
      </c>
      <c r="P211" s="874">
        <v>41.98</v>
      </c>
      <c r="Q211" s="874">
        <v>189.43</v>
      </c>
      <c r="R211" s="874">
        <v>189.45</v>
      </c>
      <c r="S211" s="874">
        <v>2316.58</v>
      </c>
      <c r="T211" s="874">
        <v>2317.5500000000002</v>
      </c>
    </row>
    <row r="212" spans="2:20" s="882" customFormat="1" ht="34.9" hidden="1" customHeight="1">
      <c r="B212" s="501">
        <v>44743</v>
      </c>
      <c r="C212" s="873">
        <v>710</v>
      </c>
      <c r="D212" s="873">
        <v>710</v>
      </c>
      <c r="E212" s="873">
        <v>726.41</v>
      </c>
      <c r="F212" s="873">
        <v>725.67</v>
      </c>
      <c r="G212" s="873">
        <v>865.08</v>
      </c>
      <c r="H212" s="873">
        <v>853.32</v>
      </c>
      <c r="I212" s="873">
        <v>746.26</v>
      </c>
      <c r="J212" s="873">
        <v>734.71</v>
      </c>
      <c r="K212" s="873">
        <v>533.33000000000004</v>
      </c>
      <c r="L212" s="873">
        <v>520.41</v>
      </c>
      <c r="M212" s="873">
        <v>1053.9000000000001</v>
      </c>
      <c r="N212" s="873">
        <v>1055.4100000000001</v>
      </c>
      <c r="O212" s="873">
        <v>39.68</v>
      </c>
      <c r="P212" s="873">
        <v>40.799999999999997</v>
      </c>
      <c r="Q212" s="873">
        <v>189.24</v>
      </c>
      <c r="R212" s="873">
        <v>189.28</v>
      </c>
      <c r="S212" s="873">
        <v>2314.92</v>
      </c>
      <c r="T212" s="873">
        <v>2312.58</v>
      </c>
    </row>
    <row r="213" spans="2:20" s="882" customFormat="1" ht="34.9" hidden="1" customHeight="1">
      <c r="B213" s="503">
        <v>44774</v>
      </c>
      <c r="C213" s="874">
        <v>710</v>
      </c>
      <c r="D213" s="874">
        <v>710</v>
      </c>
      <c r="E213" s="874">
        <v>713.62</v>
      </c>
      <c r="F213" s="874">
        <v>719.46</v>
      </c>
      <c r="G213" s="874">
        <v>830.47</v>
      </c>
      <c r="H213" s="874">
        <v>851.73</v>
      </c>
      <c r="I213" s="874">
        <v>730.2</v>
      </c>
      <c r="J213" s="874">
        <v>742.76</v>
      </c>
      <c r="K213" s="874">
        <v>513.29</v>
      </c>
      <c r="L213" s="874">
        <v>525.70000000000005</v>
      </c>
      <c r="M213" s="874">
        <v>1031.27</v>
      </c>
      <c r="N213" s="874">
        <v>1044.93</v>
      </c>
      <c r="O213" s="874">
        <v>39.090000000000003</v>
      </c>
      <c r="P213" s="874">
        <v>39.46</v>
      </c>
      <c r="Q213" s="874">
        <v>189.21</v>
      </c>
      <c r="R213" s="874">
        <v>189.2</v>
      </c>
      <c r="S213" s="874">
        <v>2308.08</v>
      </c>
      <c r="T213" s="874">
        <v>2314.37</v>
      </c>
    </row>
    <row r="214" spans="2:20" s="882" customFormat="1" ht="34.9" hidden="1" customHeight="1">
      <c r="B214" s="501">
        <v>44805</v>
      </c>
      <c r="C214" s="873">
        <v>710</v>
      </c>
      <c r="D214" s="873">
        <v>710</v>
      </c>
      <c r="E214" s="873">
        <v>688.45</v>
      </c>
      <c r="F214" s="873">
        <v>703.75</v>
      </c>
      <c r="G214" s="873">
        <v>768.13</v>
      </c>
      <c r="H214" s="873">
        <v>803.86</v>
      </c>
      <c r="I214" s="873">
        <v>725.8</v>
      </c>
      <c r="J214" s="873">
        <v>730.21</v>
      </c>
      <c r="K214" s="873">
        <v>491.9</v>
      </c>
      <c r="L214" s="873">
        <v>496.93</v>
      </c>
      <c r="M214" s="873">
        <v>989.03</v>
      </c>
      <c r="N214" s="873">
        <v>1013.35</v>
      </c>
      <c r="O214" s="873">
        <v>38.36</v>
      </c>
      <c r="P214" s="873">
        <v>38.840000000000003</v>
      </c>
      <c r="Q214" s="873">
        <v>188.71</v>
      </c>
      <c r="R214" s="873">
        <v>189.04</v>
      </c>
      <c r="S214" s="873">
        <v>2289.4899999999998</v>
      </c>
      <c r="T214" s="873">
        <v>2299.21</v>
      </c>
    </row>
    <row r="215" spans="2:20" s="882" customFormat="1" ht="34.9" hidden="1" customHeight="1">
      <c r="B215" s="503">
        <v>44835</v>
      </c>
      <c r="C215" s="874">
        <v>710</v>
      </c>
      <c r="D215" s="874">
        <v>710</v>
      </c>
      <c r="E215" s="874">
        <v>707.5</v>
      </c>
      <c r="F215" s="874">
        <v>699</v>
      </c>
      <c r="G215" s="874">
        <v>824.32</v>
      </c>
      <c r="H215" s="874">
        <v>801.99</v>
      </c>
      <c r="I215" s="874">
        <v>712.77</v>
      </c>
      <c r="J215" s="874">
        <v>714.58</v>
      </c>
      <c r="K215" s="874">
        <v>480.72</v>
      </c>
      <c r="L215" s="874">
        <v>483.72</v>
      </c>
      <c r="M215" s="874">
        <v>978.04</v>
      </c>
      <c r="N215" s="874">
        <v>988.45</v>
      </c>
      <c r="O215" s="874">
        <v>38.19</v>
      </c>
      <c r="P215" s="874">
        <v>38.26</v>
      </c>
      <c r="Q215" s="874">
        <v>189.17</v>
      </c>
      <c r="R215" s="874">
        <v>189.12</v>
      </c>
      <c r="S215" s="874">
        <v>2295.1799999999998</v>
      </c>
      <c r="T215" s="874">
        <v>2292.6999999999998</v>
      </c>
    </row>
    <row r="216" spans="2:20" s="882" customFormat="1" ht="34.9" hidden="1" customHeight="1">
      <c r="B216" s="501">
        <v>44866</v>
      </c>
      <c r="C216" s="873">
        <v>710</v>
      </c>
      <c r="D216" s="873">
        <v>710</v>
      </c>
      <c r="E216" s="873">
        <v>736.29</v>
      </c>
      <c r="F216" s="873">
        <v>725.26</v>
      </c>
      <c r="G216" s="873">
        <v>852.25</v>
      </c>
      <c r="H216" s="873">
        <v>834.96</v>
      </c>
      <c r="I216" s="873">
        <v>746.61</v>
      </c>
      <c r="J216" s="873">
        <v>737.2</v>
      </c>
      <c r="K216" s="873">
        <v>513.25</v>
      </c>
      <c r="L216" s="873">
        <v>499.76</v>
      </c>
      <c r="M216" s="873">
        <v>995.2</v>
      </c>
      <c r="N216" s="873">
        <v>990.83</v>
      </c>
      <c r="O216" s="873">
        <v>38.14</v>
      </c>
      <c r="P216" s="873">
        <v>38.21</v>
      </c>
      <c r="Q216" s="873">
        <v>189.09</v>
      </c>
      <c r="R216" s="873">
        <v>189.11</v>
      </c>
      <c r="S216" s="873">
        <v>2310.1</v>
      </c>
      <c r="T216" s="873">
        <v>2304.67</v>
      </c>
    </row>
    <row r="217" spans="2:20" s="882" customFormat="1" ht="34.9" hidden="1" customHeight="1">
      <c r="B217" s="503">
        <v>44896</v>
      </c>
      <c r="C217" s="874">
        <v>710</v>
      </c>
      <c r="D217" s="874">
        <v>710</v>
      </c>
      <c r="E217" s="874">
        <v>755.2</v>
      </c>
      <c r="F217" s="874">
        <v>751.55</v>
      </c>
      <c r="G217" s="874">
        <v>855.88</v>
      </c>
      <c r="H217" s="874">
        <v>866.02</v>
      </c>
      <c r="I217" s="874">
        <v>766.7</v>
      </c>
      <c r="J217" s="874">
        <v>761.33</v>
      </c>
      <c r="K217" s="874">
        <v>531.78</v>
      </c>
      <c r="L217" s="874">
        <v>526.20000000000005</v>
      </c>
      <c r="M217" s="874">
        <v>1019.42</v>
      </c>
      <c r="N217" s="874">
        <v>1018.42</v>
      </c>
      <c r="O217" s="874">
        <v>37.97</v>
      </c>
      <c r="P217" s="874">
        <v>38.11</v>
      </c>
      <c r="Q217" s="874">
        <v>189.06</v>
      </c>
      <c r="R217" s="874">
        <v>189.03</v>
      </c>
      <c r="S217" s="874">
        <v>2320.21</v>
      </c>
      <c r="T217" s="874">
        <v>2318.2800000000002</v>
      </c>
    </row>
    <row r="218" spans="2:20" s="882" customFormat="1" ht="35.1" hidden="1" customHeight="1">
      <c r="B218" s="215">
        <v>2023</v>
      </c>
      <c r="C218" s="883"/>
      <c r="D218" s="883"/>
      <c r="E218" s="883"/>
      <c r="F218" s="883"/>
      <c r="G218" s="883"/>
      <c r="H218" s="883"/>
      <c r="I218" s="883"/>
      <c r="J218" s="883"/>
      <c r="K218" s="883"/>
      <c r="L218" s="883"/>
      <c r="M218" s="883"/>
      <c r="N218" s="883"/>
      <c r="O218" s="883"/>
      <c r="P218" s="883"/>
      <c r="Q218" s="883"/>
      <c r="R218" s="883"/>
      <c r="S218" s="883"/>
      <c r="T218" s="883"/>
    </row>
    <row r="219" spans="2:20" s="882" customFormat="1" ht="34.9" hidden="1" customHeight="1">
      <c r="B219" s="501">
        <v>44927</v>
      </c>
      <c r="C219" s="873">
        <v>710</v>
      </c>
      <c r="D219" s="873">
        <v>710</v>
      </c>
      <c r="E219" s="873">
        <v>770.76</v>
      </c>
      <c r="F219" s="873">
        <v>766.41</v>
      </c>
      <c r="G219" s="873">
        <v>877.45</v>
      </c>
      <c r="H219" s="873">
        <v>869.88</v>
      </c>
      <c r="I219" s="873">
        <v>768.36</v>
      </c>
      <c r="J219" s="873">
        <v>769.42</v>
      </c>
      <c r="K219" s="873">
        <v>545.49</v>
      </c>
      <c r="L219" s="873">
        <v>545.67999999999995</v>
      </c>
      <c r="M219" s="873">
        <v>1051.93</v>
      </c>
      <c r="N219" s="873">
        <v>1046.6300000000001</v>
      </c>
      <c r="O219" s="873">
        <v>37.79</v>
      </c>
      <c r="P219" s="873">
        <v>37.85</v>
      </c>
      <c r="Q219" s="873">
        <v>189.37</v>
      </c>
      <c r="R219" s="873">
        <v>189.23</v>
      </c>
      <c r="S219" s="873">
        <v>2327.81</v>
      </c>
      <c r="T219" s="873">
        <v>2325.9499999999998</v>
      </c>
    </row>
    <row r="220" spans="2:20" s="882" customFormat="1" ht="34.9" hidden="1" customHeight="1">
      <c r="B220" s="503">
        <v>44958</v>
      </c>
      <c r="C220" s="874">
        <v>710</v>
      </c>
      <c r="D220" s="874">
        <v>710</v>
      </c>
      <c r="E220" s="874">
        <v>752.35</v>
      </c>
      <c r="F220" s="874">
        <v>761.14</v>
      </c>
      <c r="G220" s="874">
        <v>855.84</v>
      </c>
      <c r="H220" s="874">
        <v>858.73</v>
      </c>
      <c r="I220" s="874">
        <v>758.48</v>
      </c>
      <c r="J220" s="874">
        <v>768.2</v>
      </c>
      <c r="K220" s="874">
        <v>521.27</v>
      </c>
      <c r="L220" s="874">
        <v>534.42999999999995</v>
      </c>
      <c r="M220" s="874">
        <v>1023.98</v>
      </c>
      <c r="N220" s="874">
        <v>1039.44</v>
      </c>
      <c r="O220" s="874">
        <v>37.630000000000003</v>
      </c>
      <c r="P220" s="874">
        <v>37.71</v>
      </c>
      <c r="Q220" s="874">
        <v>189.39</v>
      </c>
      <c r="R220" s="874">
        <v>189.45</v>
      </c>
      <c r="S220" s="874">
        <v>2314.92</v>
      </c>
      <c r="T220" s="874">
        <v>2322.06</v>
      </c>
    </row>
    <row r="221" spans="2:20" s="882" customFormat="1" ht="34.9" hidden="1" customHeight="1">
      <c r="B221" s="501">
        <v>44986</v>
      </c>
      <c r="C221" s="873">
        <v>710</v>
      </c>
      <c r="D221" s="873">
        <v>710</v>
      </c>
      <c r="E221" s="873">
        <v>770.41</v>
      </c>
      <c r="F221" s="873">
        <v>760.71</v>
      </c>
      <c r="G221" s="873">
        <v>875.67</v>
      </c>
      <c r="H221" s="873">
        <v>862.5</v>
      </c>
      <c r="I221" s="873">
        <v>774.35</v>
      </c>
      <c r="J221" s="873">
        <v>767.46</v>
      </c>
      <c r="K221" s="873">
        <v>536.33000000000004</v>
      </c>
      <c r="L221" s="873">
        <v>531.79</v>
      </c>
      <c r="M221" s="873">
        <v>1032.6500000000001</v>
      </c>
      <c r="N221" s="873">
        <v>1030.6500000000001</v>
      </c>
      <c r="O221" s="873">
        <v>37.07</v>
      </c>
      <c r="P221" s="873">
        <v>37.43</v>
      </c>
      <c r="Q221" s="873">
        <v>189.29</v>
      </c>
      <c r="R221" s="873">
        <v>189.29</v>
      </c>
      <c r="S221" s="873">
        <v>2318.54</v>
      </c>
      <c r="T221" s="873">
        <v>2317.54</v>
      </c>
    </row>
    <row r="222" spans="2:20" s="882" customFormat="1" ht="34.9" hidden="1" customHeight="1">
      <c r="B222" s="503">
        <v>45017</v>
      </c>
      <c r="C222" s="874">
        <v>710</v>
      </c>
      <c r="D222" s="874">
        <v>710</v>
      </c>
      <c r="E222" s="874">
        <v>785.47</v>
      </c>
      <c r="F222" s="874">
        <v>777.58</v>
      </c>
      <c r="G222" s="874">
        <v>886.69</v>
      </c>
      <c r="H222" s="874">
        <v>882.89</v>
      </c>
      <c r="I222" s="874">
        <v>797.72</v>
      </c>
      <c r="J222" s="874">
        <v>788.52</v>
      </c>
      <c r="K222" s="874">
        <v>531.52</v>
      </c>
      <c r="L222" s="874">
        <v>533.05999999999995</v>
      </c>
      <c r="M222" s="874">
        <v>1026.48</v>
      </c>
      <c r="N222" s="874">
        <v>1032.25</v>
      </c>
      <c r="O222" s="874">
        <v>36.590000000000003</v>
      </c>
      <c r="P222" s="874">
        <v>36.79</v>
      </c>
      <c r="Q222" s="874">
        <v>189.49</v>
      </c>
      <c r="R222" s="874">
        <v>189.47</v>
      </c>
      <c r="S222" s="874">
        <v>2320.62</v>
      </c>
      <c r="T222" s="874">
        <v>2318.66</v>
      </c>
    </row>
    <row r="223" spans="2:20" s="882" customFormat="1" ht="34.9" hidden="1" customHeight="1">
      <c r="B223" s="501">
        <v>45047</v>
      </c>
      <c r="C223" s="873">
        <v>710</v>
      </c>
      <c r="D223" s="873">
        <v>710</v>
      </c>
      <c r="E223" s="873">
        <v>760.42</v>
      </c>
      <c r="F223" s="873">
        <v>773.67</v>
      </c>
      <c r="G223" s="873">
        <v>880.86</v>
      </c>
      <c r="H223" s="873">
        <v>888.11</v>
      </c>
      <c r="I223" s="873">
        <v>782.57</v>
      </c>
      <c r="J223" s="873">
        <v>792.98</v>
      </c>
      <c r="K223" s="873">
        <v>508.4</v>
      </c>
      <c r="L223" s="873">
        <v>518.76</v>
      </c>
      <c r="M223" s="873">
        <v>1018.18</v>
      </c>
      <c r="N223" s="873">
        <v>1000.55</v>
      </c>
      <c r="O223" s="873">
        <v>36.03</v>
      </c>
      <c r="P223" s="873">
        <v>34.450000000000003</v>
      </c>
      <c r="Q223" s="873">
        <v>189.53</v>
      </c>
      <c r="R223" s="873">
        <v>189.53</v>
      </c>
      <c r="S223" s="873">
        <v>2310.6999999999998</v>
      </c>
      <c r="T223" s="873">
        <v>2316.08</v>
      </c>
    </row>
    <row r="224" spans="2:20" s="882" customFormat="1" ht="34.9" hidden="1" customHeight="1">
      <c r="B224" s="503">
        <v>45078</v>
      </c>
      <c r="C224" s="874">
        <v>710</v>
      </c>
      <c r="D224" s="874">
        <v>710</v>
      </c>
      <c r="E224" s="874">
        <v>774.96</v>
      </c>
      <c r="F224" s="874">
        <v>768.87</v>
      </c>
      <c r="G224" s="874">
        <v>904.99</v>
      </c>
      <c r="H224" s="874">
        <v>896.9</v>
      </c>
      <c r="I224" s="874">
        <v>793.32</v>
      </c>
      <c r="J224" s="874">
        <v>788.07</v>
      </c>
      <c r="K224" s="874">
        <v>495.71</v>
      </c>
      <c r="L224" s="874">
        <v>504.73</v>
      </c>
      <c r="M224" s="874">
        <v>984.61</v>
      </c>
      <c r="N224" s="874">
        <v>994.22</v>
      </c>
      <c r="O224" s="874">
        <v>28.04</v>
      </c>
      <c r="P224" s="874">
        <v>30.62</v>
      </c>
      <c r="Q224" s="874">
        <v>189.48</v>
      </c>
      <c r="R224" s="874">
        <v>189.51</v>
      </c>
      <c r="S224" s="874">
        <v>2312.21</v>
      </c>
      <c r="T224" s="874">
        <v>2312.5100000000002</v>
      </c>
    </row>
    <row r="225" spans="2:20" s="882" customFormat="1" ht="34.9" hidden="1" customHeight="1">
      <c r="B225" s="501">
        <v>45108</v>
      </c>
      <c r="C225" s="873">
        <v>710</v>
      </c>
      <c r="D225" s="873">
        <v>710</v>
      </c>
      <c r="E225" s="873">
        <v>782.28</v>
      </c>
      <c r="F225" s="873">
        <v>785.14</v>
      </c>
      <c r="G225" s="873">
        <v>913.24</v>
      </c>
      <c r="H225" s="873">
        <v>914.94</v>
      </c>
      <c r="I225" s="873">
        <v>815.11</v>
      </c>
      <c r="J225" s="873">
        <v>811.54</v>
      </c>
      <c r="K225" s="873">
        <v>500.95</v>
      </c>
      <c r="L225" s="873">
        <v>502.69</v>
      </c>
      <c r="M225" s="873">
        <v>994.3</v>
      </c>
      <c r="N225" s="873">
        <v>988.48</v>
      </c>
      <c r="O225" s="873">
        <v>26.36</v>
      </c>
      <c r="P225" s="873">
        <v>26.91</v>
      </c>
      <c r="Q225" s="873">
        <v>189.51</v>
      </c>
      <c r="R225" s="873">
        <v>189.48</v>
      </c>
      <c r="S225" s="873">
        <v>2313.79</v>
      </c>
      <c r="T225" s="873">
        <v>2315.63</v>
      </c>
    </row>
    <row r="226" spans="2:20" s="882" customFormat="1" ht="34.9" hidden="1" customHeight="1">
      <c r="B226" s="503">
        <v>45139</v>
      </c>
      <c r="C226" s="874">
        <v>710</v>
      </c>
      <c r="D226" s="874">
        <v>710</v>
      </c>
      <c r="E226" s="874">
        <v>776.09</v>
      </c>
      <c r="F226" s="874">
        <v>775.74</v>
      </c>
      <c r="G226" s="874">
        <v>904.39</v>
      </c>
      <c r="H226" s="874">
        <v>903.52</v>
      </c>
      <c r="I226" s="874">
        <v>808.98</v>
      </c>
      <c r="J226" s="874">
        <v>809.4</v>
      </c>
      <c r="K226" s="874">
        <v>487.21</v>
      </c>
      <c r="L226" s="874">
        <v>490.95</v>
      </c>
      <c r="M226" s="874">
        <v>975.08</v>
      </c>
      <c r="N226" s="874">
        <v>980.15</v>
      </c>
      <c r="O226" s="874">
        <v>26.6</v>
      </c>
      <c r="P226" s="874">
        <v>26.37</v>
      </c>
      <c r="Q226" s="874">
        <v>189.47</v>
      </c>
      <c r="R226" s="874">
        <v>189.48</v>
      </c>
      <c r="S226" s="874">
        <v>2308.08</v>
      </c>
      <c r="T226" s="874">
        <v>2308.87</v>
      </c>
    </row>
    <row r="227" spans="2:20" s="882" customFormat="1" ht="34.9" hidden="1" customHeight="1">
      <c r="B227" s="501">
        <v>45170</v>
      </c>
      <c r="C227" s="873">
        <v>710</v>
      </c>
      <c r="D227" s="873">
        <v>710</v>
      </c>
      <c r="E227" s="873">
        <v>746.63</v>
      </c>
      <c r="F227" s="873">
        <v>760.2</v>
      </c>
      <c r="G227" s="873">
        <v>862.91</v>
      </c>
      <c r="H227" s="873">
        <v>883.18</v>
      </c>
      <c r="I227" s="873">
        <v>771.91</v>
      </c>
      <c r="J227" s="873">
        <v>793.03</v>
      </c>
      <c r="K227" s="873">
        <v>475.96</v>
      </c>
      <c r="L227" s="873">
        <v>481.68</v>
      </c>
      <c r="M227" s="873">
        <v>972.82</v>
      </c>
      <c r="N227" s="873">
        <v>974.5</v>
      </c>
      <c r="O227" s="873">
        <v>25.99</v>
      </c>
      <c r="P227" s="873">
        <v>26.37</v>
      </c>
      <c r="Q227" s="873">
        <v>189.49</v>
      </c>
      <c r="R227" s="873">
        <v>189.49</v>
      </c>
      <c r="S227" s="873">
        <v>2297.7800000000002</v>
      </c>
      <c r="T227" s="873">
        <v>2302.39</v>
      </c>
    </row>
    <row r="228" spans="2:20" s="882" customFormat="1" ht="34.9" hidden="1" customHeight="1">
      <c r="B228" s="503">
        <v>45200</v>
      </c>
      <c r="C228" s="874">
        <v>710</v>
      </c>
      <c r="D228" s="874">
        <v>710</v>
      </c>
      <c r="E228" s="874">
        <v>752.99</v>
      </c>
      <c r="F228" s="874">
        <v>750.77</v>
      </c>
      <c r="G228" s="874">
        <v>862.91</v>
      </c>
      <c r="H228" s="874">
        <v>865.22</v>
      </c>
      <c r="I228" s="874">
        <v>787.69</v>
      </c>
      <c r="J228" s="874">
        <v>786.11</v>
      </c>
      <c r="K228" s="874">
        <v>473.39</v>
      </c>
      <c r="L228" s="874">
        <v>475.34</v>
      </c>
      <c r="M228" s="874">
        <v>971.36</v>
      </c>
      <c r="N228" s="874">
        <v>972.76</v>
      </c>
      <c r="O228" s="874">
        <v>25.15</v>
      </c>
      <c r="P228" s="874">
        <v>25.52</v>
      </c>
      <c r="Q228" s="874">
        <v>189.45</v>
      </c>
      <c r="R228" s="874">
        <v>189.49</v>
      </c>
      <c r="S228" s="874">
        <v>2297.56</v>
      </c>
      <c r="T228" s="874">
        <v>2298.52</v>
      </c>
    </row>
    <row r="229" spans="2:20" s="882" customFormat="1" ht="34.9" hidden="1" customHeight="1">
      <c r="B229" s="501">
        <v>45231</v>
      </c>
      <c r="C229" s="873">
        <v>710</v>
      </c>
      <c r="D229" s="873">
        <v>710</v>
      </c>
      <c r="E229" s="873">
        <v>779.65</v>
      </c>
      <c r="F229" s="873">
        <v>768.74</v>
      </c>
      <c r="G229" s="873">
        <v>902.72</v>
      </c>
      <c r="H229" s="873">
        <v>883.13</v>
      </c>
      <c r="I229" s="873">
        <v>814.31</v>
      </c>
      <c r="J229" s="873">
        <v>797.57</v>
      </c>
      <c r="K229" s="873">
        <v>483.37</v>
      </c>
      <c r="L229" s="873">
        <v>474.82</v>
      </c>
      <c r="M229" s="873">
        <v>997.34</v>
      </c>
      <c r="N229" s="873">
        <v>983.93</v>
      </c>
      <c r="O229" s="873">
        <v>24.55</v>
      </c>
      <c r="P229" s="873">
        <v>24.81</v>
      </c>
      <c r="Q229" s="873">
        <v>189.47</v>
      </c>
      <c r="R229" s="873">
        <v>189.5</v>
      </c>
      <c r="S229" s="873">
        <v>2305.08</v>
      </c>
      <c r="T229" s="873">
        <v>2303.81</v>
      </c>
    </row>
    <row r="230" spans="2:20" s="882" customFormat="1" ht="34.9" hidden="1" customHeight="1">
      <c r="B230" s="499">
        <v>45261</v>
      </c>
      <c r="C230" s="879">
        <v>710</v>
      </c>
      <c r="D230" s="879">
        <v>710</v>
      </c>
      <c r="E230" s="879">
        <v>784.62</v>
      </c>
      <c r="F230" s="879">
        <v>774.77</v>
      </c>
      <c r="G230" s="879">
        <v>904.88</v>
      </c>
      <c r="H230" s="879">
        <v>899.52</v>
      </c>
      <c r="I230" s="879">
        <v>844.72</v>
      </c>
      <c r="J230" s="879">
        <v>820.9</v>
      </c>
      <c r="K230" s="879">
        <v>503.95</v>
      </c>
      <c r="L230" s="879">
        <v>493.38</v>
      </c>
      <c r="M230" s="879">
        <v>1001.11</v>
      </c>
      <c r="N230" s="879">
        <v>994.77</v>
      </c>
      <c r="O230" s="879">
        <v>24.11</v>
      </c>
      <c r="P230" s="879">
        <v>24.45</v>
      </c>
      <c r="Q230" s="879">
        <v>189.52</v>
      </c>
      <c r="R230" s="879">
        <v>189.49</v>
      </c>
      <c r="S230" s="879">
        <v>2313.34</v>
      </c>
      <c r="T230" s="879">
        <v>2308.1999999999998</v>
      </c>
    </row>
    <row r="231" spans="2:20" s="882" customFormat="1" ht="35.1" hidden="1" customHeight="1">
      <c r="B231" s="215">
        <v>2024</v>
      </c>
      <c r="C231" s="883"/>
      <c r="D231" s="883"/>
      <c r="E231" s="883"/>
      <c r="F231" s="883"/>
      <c r="G231" s="883"/>
      <c r="H231" s="883"/>
      <c r="I231" s="883"/>
      <c r="J231" s="883"/>
      <c r="K231" s="883"/>
      <c r="L231" s="883"/>
      <c r="M231" s="883"/>
      <c r="N231" s="883"/>
      <c r="O231" s="883"/>
      <c r="P231" s="883"/>
      <c r="Q231" s="883"/>
      <c r="R231" s="883"/>
      <c r="S231" s="883"/>
      <c r="T231" s="883"/>
    </row>
    <row r="232" spans="2:20" s="882" customFormat="1" ht="34.5" hidden="1" customHeight="1">
      <c r="B232" s="501">
        <v>45292</v>
      </c>
      <c r="C232" s="873">
        <v>710</v>
      </c>
      <c r="D232" s="873">
        <v>710</v>
      </c>
      <c r="E232" s="873">
        <v>769.13</v>
      </c>
      <c r="F232" s="873">
        <v>775.5</v>
      </c>
      <c r="G232" s="873">
        <v>901.33</v>
      </c>
      <c r="H232" s="873">
        <v>903.06</v>
      </c>
      <c r="I232" s="873">
        <v>823.61</v>
      </c>
      <c r="J232" s="873">
        <v>828.57</v>
      </c>
      <c r="K232" s="873">
        <v>481.5</v>
      </c>
      <c r="L232" s="873">
        <v>486.91</v>
      </c>
      <c r="M232" s="873">
        <v>989.74</v>
      </c>
      <c r="N232" s="873">
        <v>991.25</v>
      </c>
      <c r="O232" s="873">
        <v>23.41</v>
      </c>
      <c r="P232" s="873">
        <v>23.62</v>
      </c>
      <c r="Q232" s="873">
        <v>189.53</v>
      </c>
      <c r="R232" s="873">
        <v>189.52</v>
      </c>
      <c r="S232" s="873">
        <v>2309.73</v>
      </c>
      <c r="T232" s="873">
        <v>2310.9699999999998</v>
      </c>
    </row>
    <row r="233" spans="2:20" s="882" customFormat="1" ht="33" hidden="1" customHeight="1">
      <c r="B233" s="503">
        <v>45323</v>
      </c>
      <c r="C233" s="874">
        <v>710</v>
      </c>
      <c r="D233" s="874">
        <v>710</v>
      </c>
      <c r="E233" s="874">
        <v>770.19</v>
      </c>
      <c r="F233" s="874">
        <v>766.87</v>
      </c>
      <c r="G233" s="874">
        <v>900.34</v>
      </c>
      <c r="H233" s="874">
        <v>897.53</v>
      </c>
      <c r="I233" s="874">
        <v>808.94</v>
      </c>
      <c r="J233" s="874">
        <v>810.7</v>
      </c>
      <c r="K233" s="874">
        <v>474.4</v>
      </c>
      <c r="L233" s="874">
        <v>475.38</v>
      </c>
      <c r="M233" s="874">
        <v>987.81</v>
      </c>
      <c r="N233" s="874">
        <v>988.08</v>
      </c>
      <c r="O233" s="874">
        <v>22.77</v>
      </c>
      <c r="P233" s="874">
        <v>23.08</v>
      </c>
      <c r="Q233" s="874">
        <v>189.52</v>
      </c>
      <c r="R233" s="874">
        <v>189.52</v>
      </c>
      <c r="S233" s="874">
        <v>2310.63</v>
      </c>
      <c r="T233" s="874">
        <v>2308.92</v>
      </c>
    </row>
    <row r="234" spans="2:20" s="882" customFormat="1" ht="33" hidden="1" customHeight="1">
      <c r="B234" s="501">
        <v>45352</v>
      </c>
      <c r="C234" s="873">
        <v>710</v>
      </c>
      <c r="D234" s="873">
        <v>710</v>
      </c>
      <c r="E234" s="873">
        <v>766.92</v>
      </c>
      <c r="F234" s="873">
        <v>772.83</v>
      </c>
      <c r="G234" s="873">
        <v>897.21</v>
      </c>
      <c r="H234" s="873">
        <v>903.64</v>
      </c>
      <c r="I234" s="873">
        <v>788.56</v>
      </c>
      <c r="J234" s="873">
        <v>800.66</v>
      </c>
      <c r="K234" s="873">
        <v>469.62</v>
      </c>
      <c r="L234" s="873">
        <v>474.56</v>
      </c>
      <c r="M234" s="873">
        <v>984.28</v>
      </c>
      <c r="N234" s="873">
        <v>986.87</v>
      </c>
      <c r="O234" s="873">
        <v>21.92</v>
      </c>
      <c r="P234" s="873">
        <v>22.19</v>
      </c>
      <c r="Q234" s="873">
        <v>189.51</v>
      </c>
      <c r="R234" s="873">
        <v>189.52</v>
      </c>
      <c r="S234" s="873">
        <v>2310.35</v>
      </c>
      <c r="T234" s="873">
        <v>2311.4899999999998</v>
      </c>
    </row>
    <row r="235" spans="2:20" s="882" customFormat="1" ht="33" hidden="1" customHeight="1">
      <c r="B235" s="503">
        <v>45383</v>
      </c>
      <c r="C235" s="874">
        <v>710</v>
      </c>
      <c r="D235" s="874">
        <v>710</v>
      </c>
      <c r="E235" s="874">
        <v>760.95</v>
      </c>
      <c r="F235" s="874">
        <v>761.41</v>
      </c>
      <c r="G235" s="874">
        <v>891.7</v>
      </c>
      <c r="H235" s="874">
        <v>888.55</v>
      </c>
      <c r="I235" s="874">
        <v>779.91</v>
      </c>
      <c r="J235" s="874">
        <v>781.23</v>
      </c>
      <c r="K235" s="874">
        <v>453.43</v>
      </c>
      <c r="L235" s="874">
        <v>461.59</v>
      </c>
      <c r="M235" s="874">
        <v>981.32</v>
      </c>
      <c r="N235" s="874">
        <v>981.83</v>
      </c>
      <c r="O235" s="874">
        <v>21.89</v>
      </c>
      <c r="P235" s="874">
        <v>21.95</v>
      </c>
      <c r="Q235" s="874">
        <v>189.51</v>
      </c>
      <c r="R235" s="874">
        <v>189.49</v>
      </c>
      <c r="S235" s="874">
        <v>2307.6999999999998</v>
      </c>
      <c r="T235" s="874">
        <v>2308.17</v>
      </c>
    </row>
    <row r="236" spans="2:20" s="882" customFormat="1" ht="35.1" hidden="1" customHeight="1">
      <c r="B236" s="501">
        <v>45413</v>
      </c>
      <c r="C236" s="873">
        <v>710</v>
      </c>
      <c r="D236" s="873">
        <v>710</v>
      </c>
      <c r="E236" s="873">
        <v>767.35</v>
      </c>
      <c r="F236" s="873">
        <v>768.2</v>
      </c>
      <c r="G236" s="873">
        <v>902.36</v>
      </c>
      <c r="H236" s="873">
        <v>897.75</v>
      </c>
      <c r="I236" s="873">
        <v>778.54</v>
      </c>
      <c r="J236" s="873">
        <v>781.15</v>
      </c>
      <c r="K236" s="873">
        <v>452.19</v>
      </c>
      <c r="L236" s="873">
        <v>455.9</v>
      </c>
      <c r="M236" s="873">
        <v>980.44</v>
      </c>
      <c r="N236" s="873">
        <v>982.6</v>
      </c>
      <c r="O236" s="873">
        <v>22.01</v>
      </c>
      <c r="P236" s="873">
        <v>22.04</v>
      </c>
      <c r="Q236" s="873">
        <v>189.51</v>
      </c>
      <c r="R236" s="873">
        <v>189.51</v>
      </c>
      <c r="S236" s="873">
        <v>2315.37</v>
      </c>
      <c r="T236" s="873">
        <v>2313.58</v>
      </c>
    </row>
    <row r="237" spans="2:20" s="882" customFormat="1" ht="35.1" hidden="1" customHeight="1">
      <c r="B237" s="503">
        <v>45444</v>
      </c>
      <c r="C237" s="874">
        <v>710</v>
      </c>
      <c r="D237" s="874">
        <v>710</v>
      </c>
      <c r="E237" s="874">
        <v>761.45</v>
      </c>
      <c r="F237" s="874">
        <v>766.14</v>
      </c>
      <c r="G237" s="874">
        <v>898.77</v>
      </c>
      <c r="H237" s="874">
        <v>904.04</v>
      </c>
      <c r="I237" s="874">
        <v>790.83</v>
      </c>
      <c r="J237" s="874">
        <v>793.35</v>
      </c>
      <c r="K237" s="874">
        <v>441.8</v>
      </c>
      <c r="L237" s="874">
        <v>449.72</v>
      </c>
      <c r="M237" s="874">
        <v>978.05</v>
      </c>
      <c r="N237" s="874">
        <v>979.8</v>
      </c>
      <c r="O237" s="874">
        <v>21.72</v>
      </c>
      <c r="P237" s="874">
        <v>21.84</v>
      </c>
      <c r="Q237" s="874">
        <v>189.45</v>
      </c>
      <c r="R237" s="874">
        <v>189.49</v>
      </c>
      <c r="S237" s="874">
        <v>2317.1799999999998</v>
      </c>
      <c r="T237" s="874">
        <v>2317.38</v>
      </c>
    </row>
    <row r="238" spans="2:20" s="882" customFormat="1" ht="35.1" hidden="1" customHeight="1">
      <c r="B238" s="501">
        <v>45474</v>
      </c>
      <c r="C238" s="873">
        <v>710</v>
      </c>
      <c r="D238" s="873">
        <v>710</v>
      </c>
      <c r="E238" s="873">
        <v>769.45</v>
      </c>
      <c r="F238" s="873">
        <v>770.76</v>
      </c>
      <c r="G238" s="873">
        <v>913.02</v>
      </c>
      <c r="H238" s="873">
        <v>913.9</v>
      </c>
      <c r="I238" s="873">
        <v>806.73</v>
      </c>
      <c r="J238" s="873">
        <v>796.31</v>
      </c>
      <c r="K238" s="873">
        <v>465.91</v>
      </c>
      <c r="L238" s="873">
        <v>450.52</v>
      </c>
      <c r="M238" s="873">
        <v>982.5</v>
      </c>
      <c r="N238" s="873">
        <v>978.4</v>
      </c>
      <c r="O238" s="873">
        <v>21.46</v>
      </c>
      <c r="P238" s="873">
        <v>21.6</v>
      </c>
      <c r="Q238" s="873">
        <v>189.46</v>
      </c>
      <c r="R238" s="873">
        <v>189.48</v>
      </c>
      <c r="S238" s="873">
        <v>2326.66</v>
      </c>
      <c r="T238" s="873">
        <v>2323.79</v>
      </c>
    </row>
    <row r="239" spans="2:20" s="882" customFormat="1" ht="35.1" hidden="1" customHeight="1">
      <c r="B239" s="503">
        <v>45505</v>
      </c>
      <c r="C239" s="874">
        <v>710</v>
      </c>
      <c r="D239" s="874">
        <v>710</v>
      </c>
      <c r="E239" s="874">
        <v>791.48</v>
      </c>
      <c r="F239" s="874">
        <v>783.51</v>
      </c>
      <c r="G239" s="874">
        <v>939.11</v>
      </c>
      <c r="H239" s="874">
        <v>919.53</v>
      </c>
      <c r="I239" s="874">
        <v>845.5</v>
      </c>
      <c r="J239" s="874">
        <v>828.75</v>
      </c>
      <c r="K239" s="874">
        <v>491.29</v>
      </c>
      <c r="L239" s="874">
        <v>486.58</v>
      </c>
      <c r="M239" s="874">
        <v>999.17</v>
      </c>
      <c r="N239" s="874">
        <v>993.87</v>
      </c>
      <c r="O239" s="874">
        <v>20.82</v>
      </c>
      <c r="P239" s="874">
        <v>21.12</v>
      </c>
      <c r="Q239" s="874">
        <v>189.41</v>
      </c>
      <c r="R239" s="874">
        <v>189.4</v>
      </c>
      <c r="S239" s="874">
        <v>2328.65</v>
      </c>
      <c r="T239" s="874">
        <v>2325.81</v>
      </c>
    </row>
    <row r="240" spans="2:20" s="882" customFormat="1" ht="35.1" hidden="1" customHeight="1">
      <c r="B240" s="501">
        <v>45537</v>
      </c>
      <c r="C240" s="873">
        <v>710</v>
      </c>
      <c r="D240" s="873">
        <v>710</v>
      </c>
      <c r="E240" s="873">
        <v>793.33</v>
      </c>
      <c r="F240" s="873">
        <v>789.13</v>
      </c>
      <c r="G240" s="873">
        <v>951.62</v>
      </c>
      <c r="H240" s="873">
        <v>939.12</v>
      </c>
      <c r="I240" s="873">
        <v>844.7</v>
      </c>
      <c r="J240" s="873">
        <v>839.07</v>
      </c>
      <c r="K240" s="873">
        <v>500.1</v>
      </c>
      <c r="L240" s="873">
        <v>495.92</v>
      </c>
      <c r="M240" s="873">
        <v>1013.57</v>
      </c>
      <c r="N240" s="873">
        <v>1004.59</v>
      </c>
      <c r="O240" s="873">
        <v>20.8</v>
      </c>
      <c r="P240" s="873">
        <v>20.87</v>
      </c>
      <c r="Q240" s="873">
        <v>189.48</v>
      </c>
      <c r="R240" s="873">
        <v>189.41</v>
      </c>
      <c r="S240" s="873">
        <v>2330.63</v>
      </c>
      <c r="T240" s="873">
        <v>2329.13</v>
      </c>
    </row>
    <row r="241" spans="1:39" s="882" customFormat="1" ht="35.1" hidden="1" customHeight="1">
      <c r="B241" s="503">
        <v>45569</v>
      </c>
      <c r="C241" s="874">
        <v>710</v>
      </c>
      <c r="D241" s="874">
        <v>710</v>
      </c>
      <c r="E241" s="874">
        <v>771.05</v>
      </c>
      <c r="F241" s="874">
        <v>774.94</v>
      </c>
      <c r="G241" s="874">
        <v>920.45</v>
      </c>
      <c r="H241" s="874">
        <v>928.47</v>
      </c>
      <c r="I241" s="874">
        <v>821.04</v>
      </c>
      <c r="J241" s="874">
        <v>825.66</v>
      </c>
      <c r="K241" s="874">
        <v>464.82</v>
      </c>
      <c r="L241" s="874">
        <v>474.83</v>
      </c>
      <c r="M241" s="874">
        <v>998.22</v>
      </c>
      <c r="N241" s="874">
        <v>1002.96</v>
      </c>
      <c r="O241" s="874">
        <v>20.73</v>
      </c>
      <c r="P241" s="874">
        <v>20.75</v>
      </c>
      <c r="Q241" s="874">
        <v>189.25</v>
      </c>
      <c r="R241" s="874">
        <v>189.29</v>
      </c>
      <c r="S241" s="874">
        <v>2318.92</v>
      </c>
      <c r="T241" s="874">
        <v>2319.77</v>
      </c>
    </row>
    <row r="242" spans="1:39" s="882" customFormat="1" ht="35.1" hidden="1" customHeight="1">
      <c r="B242" s="501">
        <v>45600</v>
      </c>
      <c r="C242" s="873">
        <v>710</v>
      </c>
      <c r="D242" s="873">
        <v>710</v>
      </c>
      <c r="E242" s="873">
        <v>750.22</v>
      </c>
      <c r="F242" s="873">
        <v>755.51</v>
      </c>
      <c r="G242" s="873">
        <v>900.34</v>
      </c>
      <c r="H242" s="873">
        <v>906.22</v>
      </c>
      <c r="I242" s="873">
        <v>804.5</v>
      </c>
      <c r="J242" s="873">
        <v>807</v>
      </c>
      <c r="K242" s="873">
        <v>468.77</v>
      </c>
      <c r="L242" s="873">
        <v>462.2</v>
      </c>
      <c r="M242" s="873">
        <v>980.69</v>
      </c>
      <c r="N242" s="873">
        <v>986.24</v>
      </c>
      <c r="O242" s="873">
        <v>20.52</v>
      </c>
      <c r="P242" s="873">
        <v>20.64</v>
      </c>
      <c r="Q242" s="873">
        <v>189.26</v>
      </c>
      <c r="R242" s="873">
        <v>189.26</v>
      </c>
      <c r="S242" s="873">
        <v>2311.91</v>
      </c>
      <c r="T242" s="873">
        <v>2313.25</v>
      </c>
    </row>
    <row r="243" spans="1:39" s="882" customFormat="1" ht="35.1" hidden="1" customHeight="1">
      <c r="B243" s="499">
        <v>45630</v>
      </c>
      <c r="C243" s="879">
        <v>710</v>
      </c>
      <c r="D243" s="879">
        <v>710</v>
      </c>
      <c r="E243" s="879">
        <v>739.52</v>
      </c>
      <c r="F243" s="879">
        <v>745.15</v>
      </c>
      <c r="G243" s="879">
        <v>891.7</v>
      </c>
      <c r="H243" s="879">
        <v>899.3</v>
      </c>
      <c r="I243" s="879">
        <v>787.08</v>
      </c>
      <c r="J243" s="879">
        <v>798.15</v>
      </c>
      <c r="K243" s="879">
        <v>454.94</v>
      </c>
      <c r="L243" s="879">
        <v>463.48</v>
      </c>
      <c r="M243" s="879">
        <v>973.91</v>
      </c>
      <c r="N243" s="879">
        <v>976.27</v>
      </c>
      <c r="O243" s="879">
        <v>20.12</v>
      </c>
      <c r="P243" s="879">
        <v>20.329999999999998</v>
      </c>
      <c r="Q243" s="879">
        <v>189.26</v>
      </c>
      <c r="R243" s="879">
        <v>189.19</v>
      </c>
      <c r="S243" s="879">
        <v>2307.0300000000002</v>
      </c>
      <c r="T243" s="879">
        <v>2309.84</v>
      </c>
    </row>
    <row r="244" spans="1:39" s="882" customFormat="1" ht="35.1" customHeight="1">
      <c r="B244" s="215">
        <v>2025</v>
      </c>
      <c r="C244" s="883"/>
      <c r="D244" s="883"/>
      <c r="E244" s="883"/>
      <c r="F244" s="883"/>
      <c r="G244" s="883"/>
      <c r="H244" s="883"/>
      <c r="I244" s="883"/>
      <c r="J244" s="883"/>
      <c r="K244" s="883"/>
      <c r="L244" s="883"/>
      <c r="M244" s="883"/>
      <c r="N244" s="883"/>
      <c r="O244" s="883"/>
      <c r="P244" s="883"/>
      <c r="Q244" s="883"/>
      <c r="R244" s="883"/>
      <c r="S244" s="883"/>
      <c r="T244" s="883"/>
    </row>
    <row r="245" spans="1:39" s="1159" customFormat="1" ht="35.1" hidden="1" customHeight="1">
      <c r="B245" s="501">
        <v>45658</v>
      </c>
      <c r="C245" s="876">
        <v>710</v>
      </c>
      <c r="D245" s="873">
        <v>710</v>
      </c>
      <c r="E245" s="873">
        <v>740.59</v>
      </c>
      <c r="F245" s="873">
        <v>735.79</v>
      </c>
      <c r="G245" s="873">
        <v>884.59</v>
      </c>
      <c r="H245" s="873">
        <v>877.77</v>
      </c>
      <c r="I245" s="873">
        <v>783.82</v>
      </c>
      <c r="J245" s="873">
        <v>781.57</v>
      </c>
      <c r="K245" s="873">
        <v>459.73</v>
      </c>
      <c r="L245" s="873">
        <v>453.7</v>
      </c>
      <c r="M245" s="873">
        <v>980.19</v>
      </c>
      <c r="N245" s="873">
        <v>973.51</v>
      </c>
      <c r="O245" s="873">
        <v>19.86</v>
      </c>
      <c r="P245" s="873">
        <v>20.010000000000002</v>
      </c>
      <c r="Q245" s="873">
        <v>189.5</v>
      </c>
      <c r="R245" s="873">
        <v>189.39</v>
      </c>
      <c r="S245" s="873">
        <v>2305.0100000000002</v>
      </c>
      <c r="T245" s="873">
        <v>2304.6999999999998</v>
      </c>
      <c r="U245" s="882"/>
      <c r="V245" s="882"/>
      <c r="W245" s="882"/>
      <c r="X245" s="882"/>
      <c r="Y245" s="882"/>
      <c r="Z245" s="882"/>
      <c r="AA245" s="882"/>
      <c r="AB245" s="882"/>
      <c r="AC245" s="882"/>
      <c r="AD245" s="882"/>
      <c r="AE245" s="882"/>
      <c r="AF245" s="882"/>
      <c r="AG245" s="882"/>
      <c r="AH245" s="882"/>
      <c r="AI245" s="882"/>
      <c r="AJ245" s="882"/>
      <c r="AK245" s="882"/>
      <c r="AL245" s="882"/>
      <c r="AM245" s="882"/>
    </row>
    <row r="246" spans="1:39" s="1159" customFormat="1" ht="35.1" hidden="1" customHeight="1">
      <c r="B246" s="503">
        <v>45689</v>
      </c>
      <c r="C246" s="877">
        <v>710</v>
      </c>
      <c r="D246" s="874">
        <v>710</v>
      </c>
      <c r="E246" s="874">
        <v>743.68</v>
      </c>
      <c r="F246" s="874">
        <v>739.67</v>
      </c>
      <c r="G246" s="874">
        <v>899.45</v>
      </c>
      <c r="H246" s="874">
        <v>889.63</v>
      </c>
      <c r="I246" s="874">
        <v>792.52</v>
      </c>
      <c r="J246" s="874">
        <v>785.57</v>
      </c>
      <c r="K246" s="874">
        <v>476.69</v>
      </c>
      <c r="L246" s="874">
        <v>467.62</v>
      </c>
      <c r="M246" s="874">
        <v>977.81</v>
      </c>
      <c r="N246" s="874">
        <v>977.48</v>
      </c>
      <c r="O246" s="874">
        <v>19.489999999999998</v>
      </c>
      <c r="P246" s="874">
        <v>19.66</v>
      </c>
      <c r="Q246" s="874">
        <v>189.52</v>
      </c>
      <c r="R246" s="874">
        <v>189.52</v>
      </c>
      <c r="S246" s="874">
        <v>2304.19</v>
      </c>
      <c r="T246" s="874">
        <v>2303.29</v>
      </c>
      <c r="U246" s="882"/>
      <c r="V246" s="882"/>
      <c r="W246" s="882"/>
      <c r="X246" s="882"/>
      <c r="Y246" s="882"/>
      <c r="Z246" s="882"/>
      <c r="AA246" s="882"/>
      <c r="AB246" s="882"/>
      <c r="AC246" s="882"/>
      <c r="AD246" s="882"/>
      <c r="AE246" s="882"/>
      <c r="AF246" s="882"/>
      <c r="AG246" s="882"/>
      <c r="AH246" s="882"/>
      <c r="AI246" s="882"/>
      <c r="AJ246" s="882"/>
      <c r="AK246" s="882"/>
      <c r="AL246" s="882"/>
      <c r="AM246" s="882"/>
    </row>
    <row r="247" spans="1:39" s="1159" customFormat="1" ht="35.1" hidden="1" customHeight="1">
      <c r="A247" s="1"/>
      <c r="B247" s="501">
        <v>45717</v>
      </c>
      <c r="C247" s="876">
        <v>710</v>
      </c>
      <c r="D247" s="873">
        <v>710</v>
      </c>
      <c r="E247" s="873">
        <v>765.43</v>
      </c>
      <c r="F247" s="873">
        <v>765.89</v>
      </c>
      <c r="G247" s="873">
        <v>917.78</v>
      </c>
      <c r="H247" s="873">
        <v>915.51</v>
      </c>
      <c r="I247" s="873">
        <v>804.91</v>
      </c>
      <c r="J247" s="873">
        <v>802.95</v>
      </c>
      <c r="K247" s="873">
        <v>473.09</v>
      </c>
      <c r="L247" s="873">
        <v>476.52</v>
      </c>
      <c r="M247" s="873">
        <v>978.55</v>
      </c>
      <c r="N247" s="873">
        <v>980.01</v>
      </c>
      <c r="O247" s="873">
        <v>18.73</v>
      </c>
      <c r="P247" s="873">
        <v>19.25</v>
      </c>
      <c r="Q247" s="873">
        <v>189.48</v>
      </c>
      <c r="R247" s="873">
        <v>189.5</v>
      </c>
      <c r="S247" s="873">
        <v>2304.71</v>
      </c>
      <c r="T247" s="873">
        <v>2305.65</v>
      </c>
      <c r="U247" s="882"/>
      <c r="V247" s="882"/>
      <c r="W247" s="882"/>
      <c r="X247" s="882"/>
      <c r="Y247" s="882"/>
      <c r="Z247" s="882"/>
      <c r="AA247" s="882"/>
      <c r="AB247" s="882"/>
      <c r="AC247" s="882"/>
      <c r="AD247" s="882"/>
      <c r="AE247" s="882"/>
      <c r="AF247" s="882"/>
      <c r="AG247" s="882"/>
      <c r="AH247" s="882"/>
      <c r="AI247" s="882"/>
      <c r="AJ247" s="882"/>
      <c r="AK247" s="882"/>
      <c r="AL247" s="882"/>
      <c r="AM247" s="882"/>
    </row>
    <row r="248" spans="1:39" s="1159" customFormat="1" ht="35.1" hidden="1" customHeight="1">
      <c r="A248" s="1"/>
      <c r="B248" s="503">
        <v>45748</v>
      </c>
      <c r="C248" s="877">
        <v>710</v>
      </c>
      <c r="D248" s="874">
        <v>710</v>
      </c>
      <c r="E248" s="874">
        <v>808.4</v>
      </c>
      <c r="F248" s="874">
        <v>800.77</v>
      </c>
      <c r="G248" s="874">
        <v>951.8</v>
      </c>
      <c r="H248" s="874">
        <v>935.74</v>
      </c>
      <c r="I248" s="874">
        <v>862.95</v>
      </c>
      <c r="J248" s="874">
        <v>856.3</v>
      </c>
      <c r="K248" s="874">
        <v>498.7</v>
      </c>
      <c r="L248" s="874">
        <v>494.64</v>
      </c>
      <c r="M248" s="874">
        <v>978.28</v>
      </c>
      <c r="N248" s="874">
        <v>973.19</v>
      </c>
      <c r="O248" s="874">
        <v>18.47</v>
      </c>
      <c r="P248" s="874">
        <v>18.63</v>
      </c>
      <c r="Q248" s="874">
        <v>189.49</v>
      </c>
      <c r="R248" s="874">
        <v>189.42</v>
      </c>
      <c r="S248" s="874">
        <v>2320.25</v>
      </c>
      <c r="T248" s="874">
        <v>2315.85</v>
      </c>
      <c r="U248" s="882"/>
      <c r="V248" s="882"/>
      <c r="W248" s="882"/>
      <c r="X248" s="882"/>
      <c r="Y248" s="882"/>
      <c r="Z248" s="882"/>
      <c r="AA248" s="882"/>
      <c r="AB248" s="882"/>
      <c r="AC248" s="882"/>
      <c r="AD248" s="882"/>
      <c r="AE248" s="882"/>
      <c r="AF248" s="882"/>
      <c r="AG248" s="882"/>
      <c r="AH248" s="882"/>
      <c r="AI248" s="882"/>
      <c r="AJ248" s="882"/>
      <c r="AK248" s="882"/>
      <c r="AL248" s="882"/>
      <c r="AM248" s="882"/>
    </row>
    <row r="249" spans="1:39" s="1160" customFormat="1" ht="35.1" hidden="1" customHeight="1">
      <c r="A249" s="1"/>
      <c r="B249" s="501">
        <v>45802</v>
      </c>
      <c r="C249" s="876">
        <v>710</v>
      </c>
      <c r="D249" s="873">
        <v>710</v>
      </c>
      <c r="E249" s="873">
        <v>799.48</v>
      </c>
      <c r="F249" s="873">
        <v>801.27</v>
      </c>
      <c r="G249" s="873">
        <v>955.31</v>
      </c>
      <c r="H249" s="873">
        <v>949.34</v>
      </c>
      <c r="I249" s="873">
        <v>854.04</v>
      </c>
      <c r="J249" s="873">
        <v>856.52</v>
      </c>
      <c r="K249" s="873">
        <v>487.68</v>
      </c>
      <c r="L249" s="873">
        <v>491.06</v>
      </c>
      <c r="M249" s="873">
        <v>987.3</v>
      </c>
      <c r="N249" s="873">
        <v>984.85</v>
      </c>
      <c r="O249" s="873">
        <v>18.18</v>
      </c>
      <c r="P249" s="873">
        <v>18.32</v>
      </c>
      <c r="Q249" s="873">
        <v>189.49</v>
      </c>
      <c r="R249" s="873">
        <v>189.5</v>
      </c>
      <c r="S249" s="873">
        <v>2317.11</v>
      </c>
      <c r="T249" s="873">
        <v>2316.14</v>
      </c>
      <c r="U249" s="882"/>
      <c r="V249" s="882"/>
      <c r="W249" s="882"/>
      <c r="X249" s="882"/>
      <c r="Y249" s="882"/>
      <c r="Z249" s="882"/>
      <c r="AA249" s="882"/>
      <c r="AB249" s="882"/>
      <c r="AC249" s="882"/>
      <c r="AD249" s="882"/>
      <c r="AE249" s="882"/>
      <c r="AF249" s="882"/>
      <c r="AG249" s="882"/>
      <c r="AH249" s="882"/>
      <c r="AI249" s="882"/>
      <c r="AJ249" s="882"/>
      <c r="AK249" s="882"/>
      <c r="AL249" s="882"/>
      <c r="AM249" s="882"/>
    </row>
    <row r="250" spans="1:39" s="1159" customFormat="1" ht="35.1" hidden="1" customHeight="1">
      <c r="A250" s="1"/>
      <c r="B250" s="503">
        <v>45833</v>
      </c>
      <c r="C250" s="877">
        <v>710</v>
      </c>
      <c r="D250" s="874">
        <v>710</v>
      </c>
      <c r="E250" s="874">
        <v>833.77</v>
      </c>
      <c r="F250" s="874">
        <v>818.39</v>
      </c>
      <c r="G250" s="874">
        <v>975.89</v>
      </c>
      <c r="H250" s="874">
        <v>961.98</v>
      </c>
      <c r="I250" s="874">
        <v>890.3</v>
      </c>
      <c r="J250" s="874">
        <v>872.46</v>
      </c>
      <c r="K250" s="874">
        <v>493.78</v>
      </c>
      <c r="L250" s="874">
        <v>491.44</v>
      </c>
      <c r="M250" s="874">
        <v>992.11</v>
      </c>
      <c r="N250" s="874">
        <v>989.39</v>
      </c>
      <c r="O250" s="874">
        <v>17.82</v>
      </c>
      <c r="P250" s="874">
        <v>18.010000000000002</v>
      </c>
      <c r="Q250" s="874">
        <v>189.51</v>
      </c>
      <c r="R250" s="874">
        <v>189.46</v>
      </c>
      <c r="S250" s="874">
        <v>2325.41</v>
      </c>
      <c r="T250" s="874">
        <v>2321.5700000000002</v>
      </c>
      <c r="U250" s="882"/>
      <c r="V250" s="882"/>
      <c r="W250" s="882"/>
      <c r="X250" s="882"/>
      <c r="Y250" s="882"/>
      <c r="Z250" s="882"/>
      <c r="AA250" s="882"/>
      <c r="AB250" s="882"/>
      <c r="AC250" s="882"/>
      <c r="AD250" s="882"/>
      <c r="AE250" s="882"/>
      <c r="AF250" s="882"/>
      <c r="AG250" s="882"/>
      <c r="AH250" s="882"/>
      <c r="AI250" s="882"/>
      <c r="AJ250" s="882"/>
      <c r="AK250" s="882"/>
      <c r="AL250" s="882"/>
      <c r="AM250" s="882"/>
    </row>
    <row r="251" spans="1:39" s="1159" customFormat="1" ht="35.1" hidden="1" customHeight="1">
      <c r="A251" s="1"/>
      <c r="B251" s="501">
        <v>45863</v>
      </c>
      <c r="C251" s="873">
        <v>710</v>
      </c>
      <c r="D251" s="873">
        <v>710</v>
      </c>
      <c r="E251" s="873">
        <v>812.84</v>
      </c>
      <c r="F251" s="873">
        <v>831.02</v>
      </c>
      <c r="G251" s="873">
        <v>943.12</v>
      </c>
      <c r="H251" s="873">
        <v>960.04</v>
      </c>
      <c r="I251" s="873">
        <v>874.53</v>
      </c>
      <c r="J251" s="873">
        <v>891.08</v>
      </c>
      <c r="K251" s="873">
        <v>477.4</v>
      </c>
      <c r="L251" s="873">
        <v>483.96</v>
      </c>
      <c r="M251" s="873">
        <v>988.33</v>
      </c>
      <c r="N251" s="873">
        <v>991.04</v>
      </c>
      <c r="O251" s="873">
        <v>17.510000000000002</v>
      </c>
      <c r="P251" s="873">
        <v>17.66</v>
      </c>
      <c r="Q251" s="873">
        <v>189.48</v>
      </c>
      <c r="R251" s="873">
        <v>189.5</v>
      </c>
      <c r="S251" s="873">
        <v>2324.08</v>
      </c>
      <c r="T251" s="873">
        <v>2327.58</v>
      </c>
      <c r="U251" s="882"/>
      <c r="V251" s="882"/>
      <c r="W251" s="882"/>
      <c r="X251" s="882"/>
      <c r="Y251" s="882"/>
      <c r="Z251" s="882"/>
      <c r="AA251" s="882"/>
      <c r="AB251" s="882"/>
      <c r="AC251" s="882"/>
      <c r="AD251" s="882"/>
      <c r="AE251" s="882"/>
      <c r="AF251" s="882"/>
      <c r="AG251" s="882"/>
      <c r="AH251" s="882"/>
      <c r="AI251" s="882"/>
      <c r="AJ251" s="882"/>
      <c r="AK251" s="882"/>
      <c r="AL251" s="882"/>
      <c r="AM251" s="882"/>
    </row>
    <row r="252" spans="1:39" s="1159" customFormat="1" ht="35.1" hidden="1" customHeight="1">
      <c r="A252" s="1"/>
      <c r="B252" s="503">
        <v>45894</v>
      </c>
      <c r="C252" s="874">
        <v>710</v>
      </c>
      <c r="D252" s="874">
        <v>710</v>
      </c>
      <c r="E252" s="874">
        <v>830.61</v>
      </c>
      <c r="F252" s="874">
        <v>828.05</v>
      </c>
      <c r="G252" s="874">
        <v>959.83</v>
      </c>
      <c r="H252" s="874">
        <v>956.02</v>
      </c>
      <c r="I252" s="874">
        <v>887.91</v>
      </c>
      <c r="J252" s="874">
        <v>882.22</v>
      </c>
      <c r="K252" s="874">
        <v>483.35</v>
      </c>
      <c r="L252" s="874">
        <v>482.09</v>
      </c>
      <c r="M252" s="874">
        <v>996.76</v>
      </c>
      <c r="N252" s="874">
        <v>990.74</v>
      </c>
      <c r="O252" s="874">
        <v>17.29</v>
      </c>
      <c r="P252" s="874">
        <v>17.41</v>
      </c>
      <c r="Q252" s="874">
        <v>189.42</v>
      </c>
      <c r="R252" s="874">
        <v>189.42</v>
      </c>
      <c r="S252" s="874">
        <v>2328.4899999999998</v>
      </c>
      <c r="T252" s="874">
        <v>2326.56</v>
      </c>
      <c r="U252" s="882"/>
      <c r="V252" s="882"/>
      <c r="W252" s="882"/>
      <c r="X252" s="882"/>
      <c r="Y252" s="882"/>
      <c r="Z252" s="882"/>
      <c r="AA252" s="882"/>
      <c r="AB252" s="882"/>
      <c r="AC252" s="882"/>
      <c r="AD252" s="882"/>
      <c r="AE252" s="882"/>
      <c r="AF252" s="882"/>
      <c r="AG252" s="882"/>
      <c r="AH252" s="882"/>
      <c r="AI252" s="882"/>
      <c r="AJ252" s="882"/>
      <c r="AK252" s="882"/>
      <c r="AL252" s="882"/>
      <c r="AM252" s="882"/>
    </row>
    <row r="253" spans="1:39" s="1159" customFormat="1" ht="35.1" customHeight="1">
      <c r="A253" s="1"/>
      <c r="B253" s="501">
        <v>45925</v>
      </c>
      <c r="C253" s="873">
        <v>710</v>
      </c>
      <c r="D253" s="873">
        <v>710</v>
      </c>
      <c r="E253" s="873">
        <v>833.63</v>
      </c>
      <c r="F253" s="873">
        <v>834.43</v>
      </c>
      <c r="G253" s="873">
        <v>955.17</v>
      </c>
      <c r="H253" s="873">
        <v>960.36</v>
      </c>
      <c r="I253" s="873">
        <v>891.87</v>
      </c>
      <c r="J253" s="873">
        <v>892.92</v>
      </c>
      <c r="K253" s="873">
        <v>478.92</v>
      </c>
      <c r="L253" s="873">
        <v>480.88</v>
      </c>
      <c r="M253" s="873">
        <v>997.6</v>
      </c>
      <c r="N253" s="873">
        <v>997.76</v>
      </c>
      <c r="O253" s="873">
        <v>17.09</v>
      </c>
      <c r="P253" s="873">
        <v>17.2</v>
      </c>
      <c r="Q253" s="873">
        <v>189.52</v>
      </c>
      <c r="R253" s="873">
        <v>189.47</v>
      </c>
      <c r="S253" s="873">
        <v>2326.89</v>
      </c>
      <c r="T253" s="873">
        <v>2327.44</v>
      </c>
      <c r="U253" s="882"/>
      <c r="V253" s="882"/>
      <c r="W253" s="882"/>
      <c r="X253" s="882"/>
      <c r="Y253" s="882"/>
      <c r="Z253" s="882"/>
      <c r="AA253" s="882"/>
      <c r="AB253" s="882"/>
      <c r="AC253" s="882"/>
      <c r="AD253" s="882"/>
      <c r="AE253" s="882"/>
      <c r="AF253" s="882"/>
      <c r="AG253" s="882"/>
      <c r="AH253" s="882"/>
      <c r="AI253" s="882"/>
      <c r="AJ253" s="882"/>
      <c r="AK253" s="882"/>
      <c r="AL253" s="882"/>
      <c r="AM253" s="882"/>
    </row>
    <row r="254" spans="1:39" s="1159" customFormat="1" ht="35.1" customHeight="1">
      <c r="A254" s="1"/>
      <c r="B254" s="503">
        <v>45955</v>
      </c>
      <c r="C254" s="874">
        <v>710</v>
      </c>
      <c r="D254" s="874">
        <v>710</v>
      </c>
      <c r="E254" s="874">
        <v>826.77</v>
      </c>
      <c r="F254" s="874">
        <v>828.31</v>
      </c>
      <c r="G254" s="874">
        <v>939.39</v>
      </c>
      <c r="H254" s="874">
        <v>951.17</v>
      </c>
      <c r="I254" s="874">
        <v>890.92</v>
      </c>
      <c r="J254" s="874">
        <v>892.11</v>
      </c>
      <c r="K254" s="874">
        <v>465.26</v>
      </c>
      <c r="L254" s="874">
        <v>470.46</v>
      </c>
      <c r="M254" s="874">
        <v>1001.48</v>
      </c>
      <c r="N254" s="874">
        <v>998.23</v>
      </c>
      <c r="O254" s="874">
        <v>16.93</v>
      </c>
      <c r="P254" s="874">
        <v>16.989999999999998</v>
      </c>
      <c r="Q254" s="874">
        <v>189.53</v>
      </c>
      <c r="R254" s="874">
        <v>189.52</v>
      </c>
      <c r="S254" s="874">
        <v>2317.56</v>
      </c>
      <c r="T254" s="874">
        <v>2321.17</v>
      </c>
      <c r="U254" s="882"/>
      <c r="V254" s="882"/>
      <c r="W254" s="882"/>
      <c r="X254" s="882"/>
      <c r="Y254" s="882"/>
      <c r="Z254" s="882"/>
      <c r="AA254" s="882"/>
      <c r="AB254" s="882"/>
      <c r="AC254" s="882"/>
      <c r="AD254" s="882"/>
      <c r="AE254" s="882"/>
      <c r="AF254" s="882"/>
      <c r="AG254" s="882"/>
      <c r="AH254" s="882"/>
      <c r="AI254" s="882"/>
      <c r="AJ254" s="882"/>
      <c r="AK254" s="882"/>
      <c r="AL254" s="882"/>
      <c r="AM254" s="882"/>
    </row>
    <row r="255" spans="1:39" s="1159" customFormat="1" ht="35.1" customHeight="1">
      <c r="B255" s="501">
        <v>45986</v>
      </c>
      <c r="C255" s="876">
        <v>710</v>
      </c>
      <c r="D255" s="873">
        <v>710</v>
      </c>
      <c r="E255" s="873">
        <v>824.35</v>
      </c>
      <c r="F255" s="873">
        <v>821.4</v>
      </c>
      <c r="G255" s="873">
        <v>940.71</v>
      </c>
      <c r="H255" s="873">
        <v>933.82</v>
      </c>
      <c r="I255" s="873">
        <v>884.1</v>
      </c>
      <c r="J255" s="873">
        <v>884.18</v>
      </c>
      <c r="K255" s="873">
        <v>455.1</v>
      </c>
      <c r="L255" s="873">
        <v>458.49</v>
      </c>
      <c r="M255" s="873">
        <v>1004.59</v>
      </c>
      <c r="N255" s="873">
        <v>999.83</v>
      </c>
      <c r="O255" s="873">
        <v>16.73</v>
      </c>
      <c r="P255" s="873">
        <v>16.809999999999999</v>
      </c>
      <c r="Q255" s="873">
        <v>189.47</v>
      </c>
      <c r="R255" s="873">
        <v>189.52</v>
      </c>
      <c r="S255" s="873">
        <v>2315.8200000000002</v>
      </c>
      <c r="T255" s="873">
        <v>2314.62</v>
      </c>
      <c r="U255" s="882"/>
      <c r="V255" s="882"/>
      <c r="W255" s="882"/>
      <c r="X255" s="882"/>
      <c r="Y255" s="882"/>
      <c r="Z255" s="882"/>
      <c r="AA255" s="882"/>
      <c r="AB255" s="882"/>
      <c r="AC255" s="882"/>
      <c r="AD255" s="882"/>
      <c r="AE255" s="882"/>
      <c r="AF255" s="882"/>
      <c r="AG255" s="882"/>
      <c r="AH255" s="882"/>
      <c r="AI255" s="882"/>
      <c r="AJ255" s="882"/>
      <c r="AK255" s="882"/>
      <c r="AL255" s="882"/>
      <c r="AM255" s="882"/>
    </row>
    <row r="256" spans="1:39" s="1159" customFormat="1" ht="35.1" customHeight="1">
      <c r="B256" s="499">
        <v>45995</v>
      </c>
      <c r="C256" s="879">
        <v>710</v>
      </c>
      <c r="D256" s="879">
        <v>710</v>
      </c>
      <c r="E256" s="879">
        <v>834.06</v>
      </c>
      <c r="F256" s="879">
        <v>831.96</v>
      </c>
      <c r="G256" s="879">
        <v>956.59</v>
      </c>
      <c r="H256" s="879">
        <v>950.76</v>
      </c>
      <c r="I256" s="879">
        <v>896.82</v>
      </c>
      <c r="J256" s="879">
        <v>891.65</v>
      </c>
      <c r="K256" s="879">
        <v>453.83</v>
      </c>
      <c r="L256" s="879">
        <v>455.84</v>
      </c>
      <c r="M256" s="879">
        <v>1017.01</v>
      </c>
      <c r="N256" s="879">
        <v>1008.91</v>
      </c>
      <c r="O256" s="879">
        <v>16.54</v>
      </c>
      <c r="P256" s="879">
        <v>16.649999999999999</v>
      </c>
      <c r="Q256" s="879">
        <v>189.5</v>
      </c>
      <c r="R256" s="879">
        <v>189.45</v>
      </c>
      <c r="S256" s="879">
        <v>2307.9299999999998</v>
      </c>
      <c r="T256" s="879">
        <v>2315.27</v>
      </c>
      <c r="U256" s="882"/>
      <c r="V256" s="882"/>
      <c r="W256" s="882"/>
      <c r="X256" s="882"/>
      <c r="Y256" s="882"/>
      <c r="Z256" s="882"/>
      <c r="AA256" s="882"/>
      <c r="AB256" s="882"/>
      <c r="AC256" s="882"/>
      <c r="AD256" s="882"/>
      <c r="AE256" s="882"/>
      <c r="AF256" s="882"/>
      <c r="AG256" s="882"/>
      <c r="AH256" s="882"/>
      <c r="AI256" s="882"/>
      <c r="AJ256" s="882"/>
      <c r="AK256" s="882"/>
      <c r="AL256" s="882"/>
      <c r="AM256" s="882"/>
    </row>
    <row r="257" spans="1:39" s="882" customFormat="1" ht="35.1" customHeight="1">
      <c r="B257" s="1009">
        <v>2026</v>
      </c>
      <c r="C257" s="1253"/>
      <c r="D257" s="1253"/>
      <c r="E257" s="1253"/>
      <c r="F257" s="1253"/>
      <c r="G257" s="1253"/>
      <c r="H257" s="1253"/>
      <c r="I257" s="1253"/>
      <c r="J257" s="1253"/>
      <c r="K257" s="1253"/>
      <c r="L257" s="1253"/>
      <c r="M257" s="1253"/>
      <c r="N257" s="1253"/>
      <c r="O257" s="1253"/>
      <c r="P257" s="1253"/>
      <c r="Q257" s="1253"/>
      <c r="R257" s="1253"/>
      <c r="S257" s="1253"/>
      <c r="T257" s="1253"/>
    </row>
    <row r="258" spans="1:39" s="1159" customFormat="1" ht="35.1" customHeight="1">
      <c r="B258" s="501">
        <v>46023</v>
      </c>
      <c r="C258" s="876">
        <v>710</v>
      </c>
      <c r="D258" s="873">
        <v>710</v>
      </c>
      <c r="E258" s="873">
        <v>852.22</v>
      </c>
      <c r="F258" s="873">
        <v>833.74</v>
      </c>
      <c r="G258" s="873">
        <v>983.67</v>
      </c>
      <c r="H258" s="873">
        <v>960.5</v>
      </c>
      <c r="I258" s="873">
        <v>928.87</v>
      </c>
      <c r="J258" s="873">
        <v>898.82</v>
      </c>
      <c r="K258" s="873">
        <v>464.63</v>
      </c>
      <c r="L258" s="873">
        <v>453.25</v>
      </c>
      <c r="M258" s="873">
        <v>1023.11</v>
      </c>
      <c r="N258" s="873">
        <v>1019.79</v>
      </c>
      <c r="O258" s="873">
        <v>16.37</v>
      </c>
      <c r="P258" s="873">
        <v>16.45</v>
      </c>
      <c r="Q258" s="873">
        <v>189.52</v>
      </c>
      <c r="R258" s="873">
        <v>189.53</v>
      </c>
      <c r="S258" s="873">
        <v>2332.31</v>
      </c>
      <c r="T258" s="873">
        <v>2323.56</v>
      </c>
      <c r="U258" s="882"/>
      <c r="V258" s="882"/>
      <c r="W258" s="882"/>
      <c r="X258" s="882"/>
      <c r="Y258" s="882"/>
      <c r="Z258" s="882"/>
      <c r="AA258" s="882"/>
      <c r="AB258" s="882"/>
      <c r="AC258" s="882"/>
      <c r="AD258" s="882"/>
      <c r="AE258" s="882"/>
      <c r="AF258" s="882"/>
      <c r="AG258" s="882"/>
      <c r="AH258" s="882"/>
      <c r="AI258" s="882"/>
      <c r="AJ258" s="882"/>
      <c r="AK258" s="882"/>
      <c r="AL258" s="882"/>
      <c r="AM258" s="882"/>
    </row>
    <row r="259" spans="1:39" s="1159" customFormat="1" ht="35.1" customHeight="1">
      <c r="B259" s="503">
        <v>46054</v>
      </c>
      <c r="C259" s="877">
        <v>710</v>
      </c>
      <c r="D259" s="874">
        <v>710</v>
      </c>
      <c r="E259" s="874">
        <v>840.13</v>
      </c>
      <c r="F259" s="874">
        <v>841.05</v>
      </c>
      <c r="G259" s="874">
        <v>963.67</v>
      </c>
      <c r="H259" s="874">
        <v>966.92</v>
      </c>
      <c r="I259" s="874">
        <v>920.63</v>
      </c>
      <c r="J259" s="874">
        <v>919.95</v>
      </c>
      <c r="K259" s="874">
        <v>455.86</v>
      </c>
      <c r="L259" s="874">
        <v>458.93</v>
      </c>
      <c r="M259" s="874">
        <v>1039.8399999999999</v>
      </c>
      <c r="N259" s="874">
        <v>1027.97</v>
      </c>
      <c r="O259" s="874">
        <v>16.2</v>
      </c>
      <c r="P259" s="874">
        <v>16.28</v>
      </c>
      <c r="Q259" s="874">
        <v>189.49</v>
      </c>
      <c r="R259" s="874">
        <v>189.51</v>
      </c>
      <c r="S259" s="874">
        <v>2318.2399999999998</v>
      </c>
      <c r="T259" s="874">
        <v>2315.67</v>
      </c>
      <c r="U259" s="882"/>
      <c r="V259" s="882"/>
      <c r="W259" s="882"/>
      <c r="X259" s="882"/>
      <c r="Y259" s="882"/>
      <c r="Z259" s="882"/>
      <c r="AA259" s="882"/>
      <c r="AB259" s="882"/>
      <c r="AC259" s="882"/>
      <c r="AD259" s="882"/>
      <c r="AE259" s="882"/>
      <c r="AF259" s="882"/>
      <c r="AG259" s="882"/>
      <c r="AH259" s="882"/>
      <c r="AI259" s="882"/>
      <c r="AJ259" s="882"/>
      <c r="AK259" s="882"/>
      <c r="AL259" s="882"/>
      <c r="AM259" s="882"/>
    </row>
    <row r="260" spans="1:39" s="1159" customFormat="1" ht="35.1" customHeight="1">
      <c r="A260" s="1"/>
      <c r="B260" s="501">
        <v>46082</v>
      </c>
      <c r="C260" s="876">
        <v>710</v>
      </c>
      <c r="D260" s="873">
        <v>710</v>
      </c>
      <c r="E260" s="873">
        <v>815.18</v>
      </c>
      <c r="F260" s="873">
        <v>822.59</v>
      </c>
      <c r="G260" s="873">
        <v>938.01</v>
      </c>
      <c r="H260" s="873">
        <v>948.52</v>
      </c>
      <c r="I260" s="873">
        <v>889.86</v>
      </c>
      <c r="J260" s="873">
        <v>905.48</v>
      </c>
      <c r="K260" s="873">
        <v>445.28</v>
      </c>
      <c r="L260" s="873">
        <v>448.35</v>
      </c>
      <c r="M260" s="873">
        <v>1028.6400000000001</v>
      </c>
      <c r="N260" s="873">
        <v>1031.17</v>
      </c>
      <c r="O260" s="873">
        <v>15.98</v>
      </c>
      <c r="P260" s="873">
        <v>16.09</v>
      </c>
      <c r="Q260" s="873">
        <v>189.4</v>
      </c>
      <c r="R260" s="873">
        <v>189.39</v>
      </c>
      <c r="S260" s="873">
        <v>2303.44</v>
      </c>
      <c r="T260" s="873">
        <v>2313.0300000000002</v>
      </c>
      <c r="U260" s="882"/>
      <c r="V260" s="882"/>
      <c r="W260" s="882"/>
      <c r="X260" s="882"/>
      <c r="Y260" s="882"/>
      <c r="Z260" s="882"/>
      <c r="AA260" s="882"/>
      <c r="AB260" s="882"/>
      <c r="AC260" s="882"/>
      <c r="AD260" s="882"/>
      <c r="AE260" s="882"/>
      <c r="AF260" s="882"/>
      <c r="AG260" s="882"/>
      <c r="AH260" s="882"/>
      <c r="AI260" s="882"/>
      <c r="AJ260" s="882"/>
      <c r="AK260" s="882"/>
      <c r="AL260" s="882"/>
      <c r="AM260" s="882"/>
    </row>
    <row r="261" spans="1:39" s="1159" customFormat="1" ht="35.1" customHeight="1">
      <c r="B261" s="503">
        <v>46113</v>
      </c>
      <c r="C261" s="877">
        <v>710</v>
      </c>
      <c r="D261" s="874">
        <v>710</v>
      </c>
      <c r="E261" s="874">
        <v>832.03</v>
      </c>
      <c r="F261" s="874">
        <v>830.62</v>
      </c>
      <c r="G261" s="874">
        <v>960.57</v>
      </c>
      <c r="H261" s="874">
        <v>954.89</v>
      </c>
      <c r="I261" s="874">
        <v>900.8</v>
      </c>
      <c r="J261" s="874">
        <v>901.52</v>
      </c>
      <c r="K261" s="874">
        <v>445.23</v>
      </c>
      <c r="L261" s="874">
        <v>446.54</v>
      </c>
      <c r="M261" s="874">
        <v>1039.79</v>
      </c>
      <c r="N261" s="874">
        <v>1039.24</v>
      </c>
      <c r="O261" s="874">
        <v>15.77</v>
      </c>
      <c r="P261" s="874">
        <v>15.88</v>
      </c>
      <c r="Q261" s="874">
        <v>189.5</v>
      </c>
      <c r="R261" s="874">
        <v>189.42</v>
      </c>
      <c r="S261" s="874">
        <v>2307.85</v>
      </c>
      <c r="T261" s="874">
        <v>2305.35</v>
      </c>
      <c r="U261" s="882"/>
      <c r="V261" s="882"/>
      <c r="W261" s="882"/>
      <c r="X261" s="882"/>
      <c r="Y261" s="882"/>
      <c r="Z261" s="882"/>
      <c r="AA261" s="882"/>
      <c r="AB261" s="882"/>
      <c r="AC261" s="882"/>
      <c r="AD261" s="882"/>
      <c r="AE261" s="882"/>
      <c r="AF261" s="882"/>
      <c r="AG261" s="882"/>
      <c r="AH261" s="882"/>
      <c r="AI261" s="882"/>
      <c r="AJ261" s="882"/>
      <c r="AK261" s="882"/>
      <c r="AL261" s="882"/>
      <c r="AM261" s="882"/>
    </row>
    <row r="262" spans="1:39" s="1159" customFormat="1" ht="35.1" customHeight="1">
      <c r="A262" s="1"/>
      <c r="B262" s="501">
        <v>46167</v>
      </c>
      <c r="C262" s="876">
        <v>710</v>
      </c>
      <c r="D262" s="873">
        <v>710</v>
      </c>
      <c r="E262" s="873">
        <v>828.69</v>
      </c>
      <c r="F262" s="873">
        <v>830.87</v>
      </c>
      <c r="G262" s="873">
        <v>956.42</v>
      </c>
      <c r="H262" s="873">
        <v>959.51</v>
      </c>
      <c r="I262" s="873">
        <v>910.1</v>
      </c>
      <c r="J262" s="873">
        <v>908.06</v>
      </c>
      <c r="K262" s="873">
        <v>446.27</v>
      </c>
      <c r="L262" s="873">
        <v>450.31</v>
      </c>
      <c r="M262" s="873">
        <v>1050.47</v>
      </c>
      <c r="N262" s="873">
        <v>1044.54</v>
      </c>
      <c r="O262" s="873">
        <v>15.5</v>
      </c>
      <c r="P262" s="873">
        <v>15.64</v>
      </c>
      <c r="Q262" s="873">
        <v>189.41</v>
      </c>
      <c r="R262" s="873">
        <v>189.44</v>
      </c>
      <c r="S262" s="873">
        <v>2296.67</v>
      </c>
      <c r="T262" s="873">
        <v>2304.34</v>
      </c>
      <c r="U262" s="882"/>
      <c r="V262" s="882"/>
      <c r="W262" s="882"/>
      <c r="X262" s="882"/>
      <c r="Y262" s="882"/>
      <c r="Z262" s="882"/>
      <c r="AA262" s="882"/>
      <c r="AB262" s="882"/>
      <c r="AC262" s="882"/>
      <c r="AD262" s="882"/>
      <c r="AE262" s="882"/>
      <c r="AF262" s="882"/>
      <c r="AG262" s="882"/>
      <c r="AH262" s="882"/>
      <c r="AI262" s="882"/>
      <c r="AJ262" s="882"/>
      <c r="AK262" s="882"/>
      <c r="AL262" s="882"/>
      <c r="AM262" s="882"/>
    </row>
    <row r="263" spans="1:39" s="634" customFormat="1" ht="34.9" customHeight="1">
      <c r="B263" s="503">
        <v>46198</v>
      </c>
      <c r="C263" s="877">
        <v>710</v>
      </c>
      <c r="D263" s="874">
        <v>710</v>
      </c>
      <c r="E263" s="874">
        <v>809.5</v>
      </c>
      <c r="F263" s="874">
        <v>818.28</v>
      </c>
      <c r="G263" s="874">
        <v>940.25</v>
      </c>
      <c r="H263" s="874">
        <v>947.3</v>
      </c>
      <c r="I263" s="874">
        <v>877.88</v>
      </c>
      <c r="J263" s="874">
        <v>888.98</v>
      </c>
      <c r="K263" s="874">
        <v>438.21</v>
      </c>
      <c r="L263" s="874">
        <v>442.21</v>
      </c>
      <c r="M263" s="874">
        <v>1046.52</v>
      </c>
      <c r="N263" s="874">
        <v>1048.83</v>
      </c>
      <c r="O263" s="874">
        <v>15.24</v>
      </c>
      <c r="P263" s="874">
        <v>15.36</v>
      </c>
      <c r="Q263" s="874">
        <v>189.27</v>
      </c>
      <c r="R263" s="874">
        <v>189.34</v>
      </c>
      <c r="S263" s="874">
        <v>2294.29</v>
      </c>
      <c r="T263" s="874">
        <v>2300.25</v>
      </c>
      <c r="U263" s="882"/>
    </row>
    <row r="264" spans="1:39" s="1159" customFormat="1" ht="35.1" customHeight="1">
      <c r="A264" s="1"/>
      <c r="B264" s="501">
        <v>46229</v>
      </c>
      <c r="C264" s="876">
        <v>710</v>
      </c>
      <c r="D264" s="873">
        <v>710</v>
      </c>
      <c r="E264" s="873">
        <v>813.91</v>
      </c>
      <c r="F264" s="873">
        <v>811.55</v>
      </c>
      <c r="G264" s="873">
        <v>948.49</v>
      </c>
      <c r="H264" s="873">
        <v>950.47</v>
      </c>
      <c r="I264" s="873">
        <v>871.53</v>
      </c>
      <c r="J264" s="873">
        <v>877.02</v>
      </c>
      <c r="K264" s="873">
        <v>434.74</v>
      </c>
      <c r="L264" s="873">
        <v>437.17</v>
      </c>
      <c r="M264" s="873">
        <v>1051.3599999999999</v>
      </c>
      <c r="N264" s="873">
        <v>1048.68</v>
      </c>
      <c r="O264" s="873">
        <v>14.99</v>
      </c>
      <c r="P264" s="873">
        <v>15.1</v>
      </c>
      <c r="Q264" s="873">
        <v>189.32</v>
      </c>
      <c r="R264" s="873">
        <v>189.3</v>
      </c>
      <c r="S264" s="873">
        <v>2288.39</v>
      </c>
      <c r="T264" s="873">
        <v>2292.92</v>
      </c>
      <c r="U264" s="882"/>
      <c r="V264" s="882"/>
      <c r="W264" s="882"/>
      <c r="X264" s="882"/>
      <c r="Y264" s="882"/>
      <c r="Z264" s="882"/>
      <c r="AA264" s="882"/>
      <c r="AB264" s="882"/>
      <c r="AC264" s="882"/>
      <c r="AD264" s="882"/>
      <c r="AE264" s="882"/>
      <c r="AF264" s="882"/>
      <c r="AG264" s="882"/>
      <c r="AH264" s="882"/>
      <c r="AI264" s="882"/>
      <c r="AJ264" s="882"/>
      <c r="AK264" s="882"/>
      <c r="AL264" s="882"/>
      <c r="AM264" s="882"/>
    </row>
    <row r="265" spans="1:39" s="634" customFormat="1" ht="34.9" customHeight="1">
      <c r="B265" s="503">
        <v>46260</v>
      </c>
      <c r="C265" s="877">
        <v>710</v>
      </c>
      <c r="D265" s="874">
        <v>710</v>
      </c>
      <c r="E265" s="874">
        <v>823.86</v>
      </c>
      <c r="F265" s="874">
        <v>823.18</v>
      </c>
      <c r="G265" s="874">
        <v>962.74</v>
      </c>
      <c r="H265" s="874">
        <v>961.77</v>
      </c>
      <c r="I265" s="874">
        <v>878.42</v>
      </c>
      <c r="J265" s="874">
        <v>879.49</v>
      </c>
      <c r="K265" s="874">
        <v>444.82</v>
      </c>
      <c r="L265" s="874">
        <v>447.86</v>
      </c>
      <c r="M265" s="874">
        <v>1057.52</v>
      </c>
      <c r="N265" s="874">
        <v>1054.76</v>
      </c>
      <c r="O265" s="874">
        <v>14.73</v>
      </c>
      <c r="P265" s="874">
        <v>14.85</v>
      </c>
      <c r="Q265" s="874">
        <v>189.3</v>
      </c>
      <c r="R265" s="874">
        <v>189.29</v>
      </c>
      <c r="S265" s="874">
        <v>2300.23</v>
      </c>
      <c r="T265" s="874">
        <v>2300.29</v>
      </c>
      <c r="U265" s="882"/>
    </row>
    <row r="266" spans="1:39" s="1159" customFormat="1" ht="35.1" customHeight="1">
      <c r="A266" s="1"/>
      <c r="B266" s="1379">
        <v>46291</v>
      </c>
      <c r="C266" s="1380">
        <v>710</v>
      </c>
      <c r="D266" s="1381">
        <v>710</v>
      </c>
      <c r="E266" s="1381">
        <v>805.45</v>
      </c>
      <c r="F266" s="1381">
        <v>818.45</v>
      </c>
      <c r="G266" s="1381">
        <v>940.14</v>
      </c>
      <c r="H266" s="1381">
        <v>953.91</v>
      </c>
      <c r="I266" s="1381">
        <v>851.58</v>
      </c>
      <c r="J266" s="1381">
        <v>867.97</v>
      </c>
      <c r="K266" s="1381">
        <v>452.3</v>
      </c>
      <c r="L266" s="1381">
        <v>454.54</v>
      </c>
      <c r="M266" s="1381">
        <v>1060.2</v>
      </c>
      <c r="N266" s="1381">
        <v>1059.42</v>
      </c>
      <c r="O266" s="1381">
        <v>14.5</v>
      </c>
      <c r="P266" s="1381">
        <v>14.61</v>
      </c>
      <c r="Q266" s="1381">
        <v>189.29</v>
      </c>
      <c r="R266" s="1381">
        <v>189.28</v>
      </c>
      <c r="S266" s="1381">
        <v>2302.4699999999998</v>
      </c>
      <c r="T266" s="1381">
        <v>2301.71</v>
      </c>
      <c r="U266" s="882"/>
      <c r="V266" s="882"/>
      <c r="W266" s="882"/>
      <c r="X266" s="882"/>
      <c r="Y266" s="882"/>
      <c r="Z266" s="882"/>
      <c r="AA266" s="882"/>
      <c r="AB266" s="882"/>
      <c r="AC266" s="882"/>
      <c r="AD266" s="882"/>
      <c r="AE266" s="882"/>
      <c r="AF266" s="882"/>
      <c r="AG266" s="882"/>
      <c r="AH266" s="882"/>
      <c r="AI266" s="882"/>
      <c r="AJ266" s="882"/>
      <c r="AK266" s="882"/>
      <c r="AL266" s="882"/>
      <c r="AM266" s="882"/>
    </row>
    <row r="267" spans="1:39" ht="25.5">
      <c r="U267" s="882"/>
      <c r="V267" s="882"/>
      <c r="W267" s="882"/>
      <c r="X267" s="882"/>
      <c r="Y267" s="882"/>
      <c r="Z267" s="882"/>
      <c r="AA267" s="882"/>
      <c r="AB267" s="882"/>
      <c r="AC267" s="882"/>
      <c r="AD267" s="882"/>
      <c r="AE267" s="882"/>
      <c r="AF267" s="882"/>
      <c r="AG267" s="882"/>
      <c r="AH267" s="882"/>
      <c r="AI267" s="882"/>
      <c r="AJ267" s="882"/>
      <c r="AK267" s="882"/>
      <c r="AL267" s="882"/>
      <c r="AM267" s="882"/>
    </row>
    <row r="268" spans="1:39" ht="25.5">
      <c r="U268" s="882"/>
      <c r="V268" s="882"/>
      <c r="W268" s="882"/>
      <c r="X268" s="882"/>
      <c r="Y268" s="882"/>
      <c r="Z268" s="882"/>
      <c r="AA268" s="882"/>
      <c r="AB268" s="882"/>
      <c r="AC268" s="882"/>
      <c r="AD268" s="882"/>
      <c r="AE268" s="882"/>
      <c r="AF268" s="882"/>
      <c r="AG268" s="882"/>
      <c r="AH268" s="882"/>
      <c r="AI268" s="882"/>
      <c r="AJ268" s="882"/>
      <c r="AK268" s="882"/>
      <c r="AL268" s="882"/>
      <c r="AM268" s="882"/>
    </row>
    <row r="269" spans="1:39" ht="25.5">
      <c r="U269" s="882"/>
      <c r="V269" s="882"/>
      <c r="W269" s="882"/>
      <c r="X269" s="882"/>
      <c r="Y269" s="882"/>
      <c r="Z269" s="882"/>
      <c r="AA269" s="882"/>
      <c r="AB269" s="882"/>
      <c r="AC269" s="882"/>
      <c r="AD269" s="882"/>
      <c r="AE269" s="882"/>
      <c r="AF269" s="882"/>
      <c r="AG269" s="882"/>
      <c r="AH269" s="882"/>
      <c r="AI269" s="882"/>
      <c r="AJ269" s="882"/>
      <c r="AK269" s="882"/>
      <c r="AL269" s="882"/>
      <c r="AM269" s="882"/>
    </row>
    <row r="270" spans="1:39" ht="25.5">
      <c r="U270" s="882"/>
      <c r="V270" s="882"/>
      <c r="W270" s="882"/>
      <c r="X270" s="882"/>
      <c r="Y270" s="882"/>
      <c r="Z270" s="882"/>
      <c r="AA270" s="882"/>
      <c r="AB270" s="882"/>
      <c r="AC270" s="882"/>
      <c r="AD270" s="882"/>
      <c r="AE270" s="882"/>
      <c r="AF270" s="882"/>
      <c r="AG270" s="882"/>
      <c r="AH270" s="882"/>
      <c r="AI270" s="882"/>
      <c r="AJ270" s="882"/>
      <c r="AK270" s="882"/>
      <c r="AL270" s="882"/>
      <c r="AM270" s="882"/>
    </row>
    <row r="271" spans="1:39" ht="25.5">
      <c r="U271" s="882"/>
      <c r="V271" s="882"/>
      <c r="W271" s="882"/>
      <c r="X271" s="882"/>
      <c r="Y271" s="882"/>
      <c r="Z271" s="882"/>
      <c r="AA271" s="882"/>
      <c r="AB271" s="882"/>
      <c r="AC271" s="882"/>
      <c r="AD271" s="882"/>
      <c r="AE271" s="882"/>
      <c r="AF271" s="882"/>
      <c r="AG271" s="882"/>
      <c r="AH271" s="882"/>
      <c r="AI271" s="882"/>
      <c r="AJ271" s="882"/>
      <c r="AK271" s="882"/>
      <c r="AL271" s="882"/>
      <c r="AM271" s="882"/>
    </row>
    <row r="272" spans="1:39" ht="25.5">
      <c r="U272" s="882"/>
      <c r="V272" s="882"/>
      <c r="W272" s="882"/>
      <c r="X272" s="882"/>
      <c r="Y272" s="882"/>
      <c r="Z272" s="882"/>
      <c r="AA272" s="882"/>
      <c r="AB272" s="882"/>
      <c r="AC272" s="882"/>
      <c r="AD272" s="882"/>
      <c r="AE272" s="882"/>
      <c r="AF272" s="882"/>
      <c r="AG272" s="882"/>
      <c r="AH272" s="882"/>
      <c r="AI272" s="882"/>
      <c r="AJ272" s="882"/>
      <c r="AK272" s="882"/>
      <c r="AL272" s="882"/>
      <c r="AM272" s="882"/>
    </row>
    <row r="273" spans="21:39" ht="25.5">
      <c r="U273" s="882"/>
      <c r="V273" s="882"/>
      <c r="W273" s="882"/>
      <c r="X273" s="882"/>
      <c r="Y273" s="882"/>
      <c r="Z273" s="882"/>
      <c r="AA273" s="882"/>
      <c r="AB273" s="882"/>
      <c r="AC273" s="882"/>
      <c r="AD273" s="882"/>
      <c r="AE273" s="882"/>
      <c r="AF273" s="882"/>
      <c r="AG273" s="882"/>
      <c r="AH273" s="882"/>
      <c r="AI273" s="882"/>
      <c r="AJ273" s="882"/>
      <c r="AK273" s="882"/>
      <c r="AL273" s="882"/>
      <c r="AM273" s="882"/>
    </row>
    <row r="274" spans="21:39" ht="25.5">
      <c r="U274" s="882"/>
      <c r="V274" s="882"/>
      <c r="W274" s="882"/>
      <c r="X274" s="882"/>
      <c r="Y274" s="882"/>
      <c r="Z274" s="882"/>
      <c r="AA274" s="882"/>
      <c r="AB274" s="882"/>
      <c r="AC274" s="882"/>
      <c r="AD274" s="882"/>
      <c r="AE274" s="882"/>
      <c r="AF274" s="882"/>
      <c r="AG274" s="882"/>
      <c r="AH274" s="882"/>
      <c r="AI274" s="882"/>
      <c r="AJ274" s="882"/>
      <c r="AK274" s="882"/>
      <c r="AL274" s="882"/>
      <c r="AM274" s="882"/>
    </row>
    <row r="275" spans="21:39" ht="25.5">
      <c r="U275" s="882"/>
      <c r="V275" s="882"/>
      <c r="W275" s="882"/>
      <c r="X275" s="882"/>
      <c r="Y275" s="882"/>
      <c r="Z275" s="882"/>
      <c r="AA275" s="882"/>
      <c r="AB275" s="882"/>
      <c r="AC275" s="882"/>
      <c r="AD275" s="882"/>
      <c r="AE275" s="882"/>
      <c r="AF275" s="882"/>
      <c r="AG275" s="882"/>
      <c r="AH275" s="882"/>
      <c r="AI275" s="882"/>
      <c r="AJ275" s="882"/>
      <c r="AK275" s="882"/>
      <c r="AL275" s="882"/>
      <c r="AM275" s="882"/>
    </row>
    <row r="276" spans="21:39" ht="25.5">
      <c r="U276" s="882"/>
      <c r="V276" s="882"/>
      <c r="W276" s="882"/>
      <c r="X276" s="882"/>
      <c r="Y276" s="882"/>
      <c r="Z276" s="882"/>
      <c r="AA276" s="882"/>
      <c r="AB276" s="882"/>
      <c r="AC276" s="882"/>
      <c r="AD276" s="882"/>
      <c r="AE276" s="882"/>
      <c r="AF276" s="882"/>
      <c r="AG276" s="882"/>
      <c r="AH276" s="882"/>
      <c r="AI276" s="882"/>
      <c r="AJ276" s="882"/>
      <c r="AK276" s="882"/>
      <c r="AL276" s="882"/>
      <c r="AM276" s="882"/>
    </row>
    <row r="277" spans="21:39" ht="25.5">
      <c r="U277" s="882"/>
      <c r="V277" s="882"/>
      <c r="W277" s="882"/>
      <c r="X277" s="882"/>
      <c r="Y277" s="882"/>
      <c r="Z277" s="882"/>
      <c r="AA277" s="882"/>
      <c r="AB277" s="882"/>
      <c r="AC277" s="882"/>
      <c r="AD277" s="882"/>
      <c r="AE277" s="882"/>
      <c r="AF277" s="882"/>
      <c r="AG277" s="882"/>
      <c r="AH277" s="882"/>
      <c r="AI277" s="882"/>
      <c r="AJ277" s="882"/>
      <c r="AK277" s="882"/>
      <c r="AL277" s="882"/>
      <c r="AM277" s="882"/>
    </row>
    <row r="278" spans="21:39" ht="25.5">
      <c r="U278" s="882"/>
      <c r="V278" s="882"/>
      <c r="W278" s="882"/>
      <c r="X278" s="882"/>
      <c r="Y278" s="882"/>
      <c r="Z278" s="882"/>
      <c r="AA278" s="882"/>
      <c r="AB278" s="882"/>
      <c r="AC278" s="882"/>
      <c r="AD278" s="882"/>
      <c r="AE278" s="882"/>
      <c r="AF278" s="882"/>
      <c r="AG278" s="882"/>
      <c r="AH278" s="882"/>
      <c r="AI278" s="882"/>
      <c r="AJ278" s="882"/>
      <c r="AK278" s="882"/>
      <c r="AL278" s="882"/>
      <c r="AM278" s="882"/>
    </row>
    <row r="279" spans="21:39" ht="25.5">
      <c r="U279" s="882"/>
      <c r="V279" s="882"/>
      <c r="W279" s="882"/>
      <c r="X279" s="882"/>
      <c r="Y279" s="882"/>
      <c r="Z279" s="882"/>
      <c r="AA279" s="882"/>
      <c r="AB279" s="882"/>
      <c r="AC279" s="882"/>
      <c r="AD279" s="882"/>
      <c r="AE279" s="882"/>
      <c r="AF279" s="882"/>
      <c r="AG279" s="882"/>
      <c r="AH279" s="882"/>
      <c r="AI279" s="882"/>
      <c r="AJ279" s="882"/>
      <c r="AK279" s="882"/>
      <c r="AL279" s="882"/>
      <c r="AM279" s="882"/>
    </row>
    <row r="280" spans="21:39" ht="25.5">
      <c r="U280" s="882"/>
      <c r="V280" s="882"/>
      <c r="W280" s="882"/>
      <c r="X280" s="882"/>
      <c r="Y280" s="882"/>
      <c r="Z280" s="882"/>
      <c r="AA280" s="882"/>
      <c r="AB280" s="882"/>
      <c r="AC280" s="882"/>
      <c r="AD280" s="882"/>
      <c r="AE280" s="882"/>
      <c r="AF280" s="882"/>
      <c r="AG280" s="882"/>
      <c r="AH280" s="882"/>
      <c r="AI280" s="882"/>
      <c r="AJ280" s="882"/>
      <c r="AK280" s="882"/>
      <c r="AL280" s="882"/>
      <c r="AM280" s="882"/>
    </row>
    <row r="281" spans="21:39" ht="25.5">
      <c r="U281" s="882"/>
      <c r="V281" s="882"/>
      <c r="W281" s="882"/>
      <c r="X281" s="882"/>
      <c r="Y281" s="882"/>
      <c r="Z281" s="882"/>
      <c r="AA281" s="882"/>
      <c r="AB281" s="882"/>
      <c r="AC281" s="882"/>
      <c r="AD281" s="882"/>
      <c r="AE281" s="882"/>
      <c r="AF281" s="882"/>
      <c r="AG281" s="882"/>
      <c r="AH281" s="882"/>
      <c r="AI281" s="882"/>
      <c r="AJ281" s="882"/>
      <c r="AK281" s="882"/>
      <c r="AL281" s="882"/>
      <c r="AM281" s="882"/>
    </row>
  </sheetData>
  <mergeCells count="25">
    <mergeCell ref="M7:N7"/>
    <mergeCell ref="O7:P7"/>
    <mergeCell ref="Q7:R7"/>
    <mergeCell ref="S7:T7"/>
    <mergeCell ref="B2:D2"/>
    <mergeCell ref="E2:Q2"/>
    <mergeCell ref="S2:T2"/>
    <mergeCell ref="E3:Q3"/>
    <mergeCell ref="E4:Q4"/>
    <mergeCell ref="B6:B10"/>
    <mergeCell ref="C6:T6"/>
    <mergeCell ref="C7:D7"/>
    <mergeCell ref="E7:F7"/>
    <mergeCell ref="G7:H7"/>
    <mergeCell ref="I7:J7"/>
    <mergeCell ref="K7:L7"/>
    <mergeCell ref="O8:P8"/>
    <mergeCell ref="Q8:R8"/>
    <mergeCell ref="S8:T8"/>
    <mergeCell ref="C8:D8"/>
    <mergeCell ref="E8:F8"/>
    <mergeCell ref="G8:H8"/>
    <mergeCell ref="I8:J8"/>
    <mergeCell ref="K8:L8"/>
    <mergeCell ref="M8:N8"/>
  </mergeCells>
  <printOptions horizontalCentered="1" verticalCentered="1"/>
  <pageMargins left="0.196850393700787" right="0.196850393700787" top="0.196850393700787" bottom="0.196850393700787" header="0.511811023622047" footer="0.511811023622047"/>
  <pageSetup paperSize="9" scale="4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45</vt:i4>
      </vt:variant>
      <vt:variant>
        <vt:lpstr>Named Ranges</vt:lpstr>
      </vt:variant>
      <vt:variant>
        <vt:i4>46</vt:i4>
      </vt:variant>
    </vt:vector>
  </HeadingPairs>
  <TitlesOfParts>
    <vt:vector size="91" baseType="lpstr">
      <vt:lpstr>إحصاءات شركات الإيداع</vt:lpstr>
      <vt:lpstr>2a</vt:lpstr>
      <vt:lpstr>2b</vt:lpstr>
      <vt:lpstr>3</vt:lpstr>
      <vt:lpstr>4</vt:lpstr>
      <vt:lpstr>5</vt:lpstr>
      <vt:lpstr>6a</vt:lpstr>
      <vt:lpstr>6b</vt:lpstr>
      <vt:lpstr>7a</vt:lpstr>
      <vt:lpstr>7b</vt:lpstr>
      <vt:lpstr>8a</vt:lpstr>
      <vt:lpstr>8b</vt:lpstr>
      <vt:lpstr>9a </vt:lpstr>
      <vt:lpstr>9b </vt:lpstr>
      <vt:lpstr>10a</vt:lpstr>
      <vt:lpstr>10b</vt:lpstr>
      <vt:lpstr>11</vt:lpstr>
      <vt:lpstr>12</vt:lpstr>
      <vt:lpstr>13</vt:lpstr>
      <vt:lpstr>14</vt:lpstr>
      <vt:lpstr>15</vt:lpstr>
      <vt:lpstr>16</vt:lpstr>
      <vt:lpstr>17</vt:lpstr>
      <vt:lpstr>18</vt:lpstr>
      <vt:lpstr>19</vt:lpstr>
      <vt:lpstr>21 20</vt:lpstr>
      <vt:lpstr>24 23 22</vt:lpstr>
      <vt:lpstr>25</vt:lpstr>
      <vt:lpstr>26</vt:lpstr>
      <vt:lpstr>27</vt:lpstr>
      <vt:lpstr>28</vt:lpstr>
      <vt:lpstr>29</vt:lpstr>
      <vt:lpstr>30</vt:lpstr>
      <vt:lpstr>31a</vt:lpstr>
      <vt:lpstr>31b</vt:lpstr>
      <vt:lpstr>32a</vt:lpstr>
      <vt:lpstr>32b</vt:lpstr>
      <vt:lpstr>33a</vt:lpstr>
      <vt:lpstr>33b</vt:lpstr>
      <vt:lpstr>34</vt:lpstr>
      <vt:lpstr>35</vt:lpstr>
      <vt:lpstr>36</vt:lpstr>
      <vt:lpstr>37</vt:lpstr>
      <vt:lpstr>38a</vt:lpstr>
      <vt:lpstr>38b</vt:lpstr>
      <vt:lpstr>_38b</vt:lpstr>
      <vt:lpstr>'10a'!Print_Area</vt:lpstr>
      <vt:lpstr>'10b'!Print_Area</vt:lpstr>
      <vt:lpstr>'11'!Print_Area</vt:lpstr>
      <vt:lpstr>'12'!Print_Area</vt:lpstr>
      <vt:lpstr>'13'!Print_Area</vt:lpstr>
      <vt:lpstr>'14'!Print_Area</vt:lpstr>
      <vt:lpstr>'15'!Print_Area</vt:lpstr>
      <vt:lpstr>'16'!Print_Area</vt:lpstr>
      <vt:lpstr>'17'!Print_Area</vt:lpstr>
      <vt:lpstr>'18'!Print_Area</vt:lpstr>
      <vt:lpstr>'19'!Print_Area</vt:lpstr>
      <vt:lpstr>'21 20'!Print_Area</vt:lpstr>
      <vt:lpstr>'24 23 22'!Print_Area</vt:lpstr>
      <vt:lpstr>'25'!Print_Area</vt:lpstr>
      <vt:lpstr>'26'!Print_Area</vt:lpstr>
      <vt:lpstr>'27'!Print_Area</vt:lpstr>
      <vt:lpstr>'28'!Print_Area</vt:lpstr>
      <vt:lpstr>'29'!Print_Area</vt:lpstr>
      <vt:lpstr>'2a'!Print_Area</vt:lpstr>
      <vt:lpstr>'2b'!Print_Area</vt:lpstr>
      <vt:lpstr>'3'!Print_Area</vt:lpstr>
      <vt:lpstr>'30'!Print_Area</vt:lpstr>
      <vt:lpstr>'31a'!Print_Area</vt:lpstr>
      <vt:lpstr>'31b'!Print_Area</vt:lpstr>
      <vt:lpstr>'32a'!Print_Area</vt:lpstr>
      <vt:lpstr>'32b'!Print_Area</vt:lpstr>
      <vt:lpstr>'33a'!Print_Area</vt:lpstr>
      <vt:lpstr>'33b'!Print_Area</vt:lpstr>
      <vt:lpstr>'34'!Print_Area</vt:lpstr>
      <vt:lpstr>'35'!Print_Area</vt:lpstr>
      <vt:lpstr>'36'!Print_Area</vt:lpstr>
      <vt:lpstr>'37'!Print_Area</vt:lpstr>
      <vt:lpstr>'38a'!Print_Area</vt:lpstr>
      <vt:lpstr>'38b'!Print_Area</vt:lpstr>
      <vt:lpstr>'4'!Print_Area</vt:lpstr>
      <vt:lpstr>'5'!Print_Area</vt:lpstr>
      <vt:lpstr>'6a'!Print_Area</vt:lpstr>
      <vt:lpstr>'6b'!Print_Area</vt:lpstr>
      <vt:lpstr>'7a'!Print_Area</vt:lpstr>
      <vt:lpstr>'7b'!Print_Area</vt:lpstr>
      <vt:lpstr>'8a'!Print_Area</vt:lpstr>
      <vt:lpstr>'8b'!Print_Area</vt:lpstr>
      <vt:lpstr>'9a '!Print_Area</vt:lpstr>
      <vt:lpstr>'9b '!Print_Area</vt:lpstr>
      <vt:lpstr>'إحصاءات شركات الإيداع'!Print_Area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2026-10-08T08:21:28Z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ManualFileClassification">
    <vt:lpwstr>{B428BE48-B75E-40E0-B639-6F9CA90AC70F}</vt:lpwstr>
  </property>
  <property fmtid="{D5CDD505-2E9C-101B-9397-08002B2CF9AE}" pid="3" name="DLPManualFileClassificationLastModifiedBy">
    <vt:lpwstr>CBJ\NS-27600</vt:lpwstr>
  </property>
  <property fmtid="{D5CDD505-2E9C-101B-9397-08002B2CF9AE}" pid="4" name="DLPManualFileClassificationLastModificationDate">
    <vt:lpwstr>1730268179</vt:lpwstr>
  </property>
  <property fmtid="{D5CDD505-2E9C-101B-9397-08002B2CF9AE}" pid="5" name="DLPManualFileClassificationVersion">
    <vt:lpwstr>11.10.100.17</vt:lpwstr>
  </property>
</Properties>
</file>